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545" yWindow="465" windowWidth="7215" windowHeight="4650" tabRatio="941"/>
  </bookViews>
  <sheets>
    <sheet name="OfficePaperVsExpectedDeltas" sheetId="42" r:id="rId1"/>
    <sheet name="Intro" sheetId="1" r:id="rId2"/>
    <sheet name="Summary" sheetId="2" r:id="rId3"/>
    <sheet name="Summary of Savings by Category" sheetId="3" r:id="rId4"/>
    <sheet name="Current Assumptions" sheetId="4" r:id="rId5"/>
    <sheet name="Expected Assumptions" sheetId="5" r:id="rId6"/>
    <sheet name="010_Facility_Criteria" sheetId="6" r:id="rId7"/>
    <sheet name="020_Discipline_Specifications" sheetId="7" r:id="rId8"/>
    <sheet name="030_Feasibility_Study" sheetId="8" r:id="rId9"/>
    <sheet name="040_Project_Definition" sheetId="9" r:id="rId10"/>
    <sheet name="050_Space_Program" sheetId="10" r:id="rId11"/>
    <sheet name="060_Product_Program" sheetId="11" r:id="rId12"/>
    <sheet name="070_Request_For_Proposal" sheetId="12" r:id="rId13"/>
    <sheet name="080_Design_Early" sheetId="13" r:id="rId14"/>
    <sheet name="090_Design_Schematic" sheetId="14" r:id="rId15"/>
    <sheet name="100_Design_Coordinated_PTT_PTC" sheetId="15" r:id="rId16"/>
    <sheet name="110_Design_Final" sheetId="16" r:id="rId17"/>
    <sheet name="120_Request_For_Proposal" sheetId="17" r:id="rId18"/>
    <sheet name="130_Inquiry_Issue" sheetId="18" r:id="rId19"/>
    <sheet name="01_Facility_Criteria" sheetId="19" state="hidden" r:id="rId20"/>
    <sheet name="02_Dicipline_Specs" sheetId="20" state="hidden" r:id="rId21"/>
    <sheet name="09_Design_Issue" sheetId="21" state="hidden" r:id="rId22"/>
    <sheet name="12_Bid_Issue" sheetId="22" state="hidden" r:id="rId23"/>
    <sheet name="140_Pre-Construction_Plan" sheetId="23" r:id="rId24"/>
    <sheet name="150_Inquiry_Issue_(RFI)" sheetId="24" r:id="rId25"/>
    <sheet name="160_Product_Type_Selection" sheetId="25" r:id="rId26"/>
    <sheet name="170_System_Layout" sheetId="26" r:id="rId27"/>
    <sheet name="180_Submittal_Package" sheetId="27" r:id="rId28"/>
    <sheet name="190_Submittal_Issue" sheetId="28" r:id="rId29"/>
    <sheet name="200_Purchase_Order" sheetId="29" r:id="rId30"/>
    <sheet name="210_Product_Installation" sheetId="30" r:id="rId31"/>
    <sheet name="220_Start-Up" sheetId="31" r:id="rId32"/>
    <sheet name="230_Product_Inspection" sheetId="32" r:id="rId33"/>
    <sheet name="17_Construction_Issue" sheetId="33" state="hidden" r:id="rId34"/>
    <sheet name="240_Punchlist_Issue" sheetId="34" r:id="rId35"/>
    <sheet name="250_Turnover_Package" sheetId="35" r:id="rId36"/>
    <sheet name="22_Space_Condition" sheetId="36" state="hidden" r:id="rId37"/>
    <sheet name="23_Product_Parts_Replacement" sheetId="37" state="hidden" r:id="rId38"/>
    <sheet name="24_Remodel" sheetId="38" state="hidden" r:id="rId39"/>
    <sheet name="25_Expand" sheetId="39" state="hidden" r:id="rId40"/>
    <sheet name="26_Demolosh" sheetId="40" state="hidden" r:id="rId41"/>
    <sheet name="ProductCount" sheetId="41" state="hidden" r:id="rId42"/>
  </sheets>
  <externalReferences>
    <externalReference r:id="rId43"/>
  </externalReferences>
  <definedNames>
    <definedName name="A_E_Overhead" localSheetId="5">'Expected Assumptions'!#REF!</definedName>
    <definedName name="A_E_Overhead" localSheetId="0">[1]CurrentAssumptions!#REF!</definedName>
    <definedName name="A_E_Overhead">'Current Assumptions'!#REF!</definedName>
    <definedName name="A_E_Profit" localSheetId="5">'Expected Assumptions'!#REF!</definedName>
    <definedName name="A_E_Profit" localSheetId="0">[1]CurrentAssumptions!#REF!</definedName>
    <definedName name="A_E_Profit">'Current Assumptions'!#REF!</definedName>
    <definedName name="Architect_Administrative_Rate" localSheetId="0">[1]CurrentAssumptions!$B$57</definedName>
    <definedName name="Architect_Administrative_Rate">'Current Assumptions'!$B$57</definedName>
    <definedName name="Architect_Administrative_Rate_N" localSheetId="5">'Expected Assumptions'!$A$57</definedName>
    <definedName name="Architect_Administrative_Rate_N">'Current Assumptions'!$A$57</definedName>
    <definedName name="Assistant_Construction_Project_Manager_Rate" localSheetId="0">[1]CurrentAssumptions!$B$59</definedName>
    <definedName name="Assistant_Construction_Project_Manager_Rate">'Current Assumptions'!$B$59</definedName>
    <definedName name="Assistant_Construction_Project_Manager_Rate_N" localSheetId="5">'Expected Assumptions'!$A$59</definedName>
    <definedName name="Assistant_Construction_Project_Manager_Rate_N" localSheetId="0">[1]CurrentAssumptions!$A$59</definedName>
    <definedName name="Assistant_Construction_Project_Manager_Rate_N">'Current Assumptions'!$A$59</definedName>
    <definedName name="AssumptionsInputs" localSheetId="5">'Expected Assumptions'!$A:$A</definedName>
    <definedName name="AssumptionsInputs">'Current Assumptions'!$A:$A</definedName>
    <definedName name="Attribute_Data_Elements" localSheetId="5">'Expected Assumptions'!#REF!</definedName>
    <definedName name="Attribute_Data_Elements" localSheetId="0">[1]CurrentAssumptions!#REF!</definedName>
    <definedName name="Attribute_Data_Elements">'Current Assumptions'!#REF!</definedName>
    <definedName name="Attribute_Data_Properties" localSheetId="5">'Expected Assumptions'!#REF!</definedName>
    <definedName name="Attribute_Data_Properties" localSheetId="0">[1]CurrentAssumptions!#REF!</definedName>
    <definedName name="Attribute_Data_Properties">'Current Assumptions'!#REF!</definedName>
    <definedName name="Average_Number_of_Product_Inspections" localSheetId="5">'Expected Assumptions'!#REF!</definedName>
    <definedName name="Average_Number_of_Product_Inspections" localSheetId="0">[1]CurrentAssumptions!#REF!</definedName>
    <definedName name="Average_Number_of_Product_Inspections">'Current Assumptions'!#REF!</definedName>
    <definedName name="Average_Number_of_Product_Inspections_N" localSheetId="5">'Expected Assumptions'!#REF!</definedName>
    <definedName name="Average_Number_of_Product_Inspections_N" localSheetId="0">[1]CurrentAssumptions!#REF!</definedName>
    <definedName name="Average_Number_of_Product_Inspections_N">'Current Assumptions'!#REF!</definedName>
    <definedName name="Average_Shipping_Costs_per_Transmittal" localSheetId="5">'Expected Assumptions'!#REF!</definedName>
    <definedName name="Average_Shipping_Costs_per_Transmittal" localSheetId="0">[1]CurrentAssumptions!#REF!</definedName>
    <definedName name="Average_Shipping_Costs_per_Transmittal">'Current Assumptions'!#REF!</definedName>
    <definedName name="Average_Shipping_Costs_per_Transmittal_N" localSheetId="5">'Expected Assumptions'!#REF!</definedName>
    <definedName name="Average_Shipping_Costs_per_Transmittal_N" localSheetId="0">[1]CurrentAssumptions!#REF!</definedName>
    <definedName name="Average_Shipping_Costs_per_Transmittal_N">'Current Assumptions'!#REF!</definedName>
    <definedName name="Avg.__Time_to_Arrive_at_Component" localSheetId="5">'Expected Assumptions'!#REF!</definedName>
    <definedName name="Avg.__Time_to_Arrive_at_Component" localSheetId="0">[1]CurrentAssumptions!#REF!</definedName>
    <definedName name="Avg.__Time_to_Arrive_at_Component">'Current Assumptions'!#REF!</definedName>
    <definedName name="Avg._Complexity_Factor" localSheetId="5">'Expected Assumptions'!#REF!</definedName>
    <definedName name="Avg._Complexity_Factor" localSheetId="0">[1]CurrentAssumptions!#REF!</definedName>
    <definedName name="Avg._Complexity_Factor">'Current Assumptions'!#REF!</definedName>
    <definedName name="Avg._Conceptual_Design_Time" localSheetId="5">'Expected Assumptions'!#REF!</definedName>
    <definedName name="Avg._Conceptual_Design_Time" localSheetId="0">[1]CurrentAssumptions!#REF!</definedName>
    <definedName name="Avg._Conceptual_Design_Time">'Current Assumptions'!#REF!</definedName>
    <definedName name="Avg._Conceptual_Design_Time_N" localSheetId="5">'Expected Assumptions'!#REF!</definedName>
    <definedName name="Avg._Conceptual_Design_Time_N" localSheetId="0">[1]CurrentAssumptions!#REF!</definedName>
    <definedName name="Avg._Conceptual_Design_Time_N">'Current Assumptions'!#REF!</definedName>
    <definedName name="Avg._Construction_Estimates_Reqd." localSheetId="5">'Expected Assumptions'!#REF!</definedName>
    <definedName name="Avg._Construction_Estimates_Reqd." localSheetId="0">[1]CurrentAssumptions!#REF!</definedName>
    <definedName name="Avg._Construction_Estimates_Reqd.">'Current Assumptions'!#REF!</definedName>
    <definedName name="Avg._Cost_Carpet_Estimate" localSheetId="5">'Expected Assumptions'!#REF!</definedName>
    <definedName name="Avg._Cost_Carpet_Estimate" localSheetId="0">[1]CurrentAssumptions!#REF!</definedName>
    <definedName name="Avg._Cost_Carpet_Estimate">'Current Assumptions'!#REF!</definedName>
    <definedName name="Avg._Cost_Door_Count" localSheetId="5">'Expected Assumptions'!#REF!</definedName>
    <definedName name="Avg._Cost_Door_Count" localSheetId="0">[1]CurrentAssumptions!#REF!</definedName>
    <definedName name="Avg._Cost_Door_Count">'Current Assumptions'!#REF!</definedName>
    <definedName name="Avg._Cost_Elec_Equipment_Count" localSheetId="5">'Expected Assumptions'!#REF!</definedName>
    <definedName name="Avg._Cost_Elec_Equipment_Count" localSheetId="0">[1]CurrentAssumptions!#REF!</definedName>
    <definedName name="Avg._Cost_Elec_Equipment_Count">'Current Assumptions'!#REF!</definedName>
    <definedName name="Avg._Cost_Hardware_Count" localSheetId="5">'Expected Assumptions'!#REF!</definedName>
    <definedName name="Avg._Cost_Hardware_Count" localSheetId="0">[1]CurrentAssumptions!#REF!</definedName>
    <definedName name="Avg._Cost_Hardware_Count">'Current Assumptions'!#REF!</definedName>
    <definedName name="Avg._Cost_HVAC_Equipment_Count" localSheetId="5">'Expected Assumptions'!#REF!</definedName>
    <definedName name="Avg._Cost_HVAC_Equipment_Count" localSheetId="0">[1]CurrentAssumptions!#REF!</definedName>
    <definedName name="Avg._Cost_HVAC_Equipment_Count">'Current Assumptions'!#REF!</definedName>
    <definedName name="Avg._Cost_Plumbing_Fixture_Count" localSheetId="5">'Expected Assumptions'!#REF!</definedName>
    <definedName name="Avg._Cost_Plumbing_Fixture_Count" localSheetId="0">[1]CurrentAssumptions!#REF!</definedName>
    <definedName name="Avg._Cost_Plumbing_Fixture_Count">'Current Assumptions'!#REF!</definedName>
    <definedName name="Avg._Cost_Repro_Drawings" localSheetId="5">'Expected Assumptions'!#REF!</definedName>
    <definedName name="Avg._Cost_Repro_Drawings" localSheetId="0">[1]CurrentAssumptions!#REF!</definedName>
    <definedName name="Avg._Cost_Repro_Drawings">'Current Assumptions'!#REF!</definedName>
    <definedName name="Avg._Cost_Repro_Pages" localSheetId="5">'Expected Assumptions'!#REF!</definedName>
    <definedName name="Avg._Cost_Repro_Pages" localSheetId="0">[1]CurrentAssumptions!#REF!</definedName>
    <definedName name="Avg._Cost_Repro_Pages">'Current Assumptions'!#REF!</definedName>
    <definedName name="Avg._Cost_to_Transcribe_Plate" localSheetId="5">'Expected Assumptions'!#REF!</definedName>
    <definedName name="Avg._Cost_to_Transcribe_Plate" localSheetId="0">[1]CurrentAssumptions!#REF!</definedName>
    <definedName name="Avg._Cost_to_Transcribe_Plate">'Current Assumptions'!#REF!</definedName>
    <definedName name="Avg._Cost_to_Transcribe_Tag" localSheetId="5">'Expected Assumptions'!#REF!</definedName>
    <definedName name="Avg._Cost_to_Transcribe_Tag" localSheetId="0">[1]CurrentAssumptions!#REF!</definedName>
    <definedName name="Avg._Cost_to_Transcribe_Tag">'Current Assumptions'!#REF!</definedName>
    <definedName name="Avg._Cost_Wall_Covering_Estimate" localSheetId="5">'Expected Assumptions'!#REF!</definedName>
    <definedName name="Avg._Cost_Wall_Covering_Estimate" localSheetId="0">[1]CurrentAssumptions!#REF!</definedName>
    <definedName name="Avg._Cost_Wall_Covering_Estimate">'Current Assumptions'!#REF!</definedName>
    <definedName name="Avg._Cost_Window_Count" localSheetId="5">'Expected Assumptions'!#REF!</definedName>
    <definedName name="Avg._Cost_Window_Count" localSheetId="0">[1]CurrentAssumptions!#REF!</definedName>
    <definedName name="Avg._Cost_Window_Count">'Current Assumptions'!#REF!</definedName>
    <definedName name="Avg._Count_Tagged_Components" localSheetId="0">[1]CurrentAssumptions!$B$11</definedName>
    <definedName name="Avg._Count_Tagged_Components">'Current Assumptions'!$B$11</definedName>
    <definedName name="Avg._Count_Tagged_Components_components_project_N" localSheetId="5">'Expected Assumptions'!$A$11</definedName>
    <definedName name="Avg._Count_Tagged_Components_components_project_N" localSheetId="0">[1]CurrentAssumptions!$A$11</definedName>
    <definedName name="Avg._Count_Tagged_Components_components_project_N">'Current Assumptions'!$A$11</definedName>
    <definedName name="Avg._Delivery_of_Equipment_Lists" localSheetId="5">'Expected Assumptions'!#REF!</definedName>
    <definedName name="Avg._Delivery_of_Equipment_Lists" localSheetId="0">[1]CurrentAssumptions!#REF!</definedName>
    <definedName name="Avg._Delivery_of_Equipment_Lists">'Current Assumptions'!#REF!</definedName>
    <definedName name="Avg._Delivery_of_Space_Function_Lists" localSheetId="5">'Expected Assumptions'!#REF!</definedName>
    <definedName name="Avg._Delivery_of_Space_Function_Lists" localSheetId="0">[1]CurrentAssumptions!#REF!</definedName>
    <definedName name="Avg._Delivery_of_Space_Function_Lists">'Current Assumptions'!#REF!</definedName>
    <definedName name="Avg._Design_Estimates_Reqd." localSheetId="5">'Expected Assumptions'!#REF!</definedName>
    <definedName name="Avg._Design_Estimates_Reqd." localSheetId="0">[1]CurrentAssumptions!#REF!</definedName>
    <definedName name="Avg._Design_Estimates_Reqd.">'Current Assumptions'!#REF!</definedName>
    <definedName name="Avg._Distance_from_Office_to_Site" localSheetId="5">'Expected Assumptions'!#REF!</definedName>
    <definedName name="Avg._Distance_from_Office_to_Site" localSheetId="0">[1]CurrentAssumptions!#REF!</definedName>
    <definedName name="Avg._Distance_from_Office_to_Site">'Current Assumptions'!#REF!</definedName>
    <definedName name="Avg._Distrance_from_Stakeholders" localSheetId="5">'Expected Assumptions'!#REF!</definedName>
    <definedName name="Avg._Distrance_from_Stakeholders" localSheetId="0">[1]CurrentAssumptions!#REF!</definedName>
    <definedName name="Avg._Distrance_from_Stakeholders">'Current Assumptions'!#REF!</definedName>
    <definedName name="Avg._Distributions_Required" localSheetId="5">'Expected Assumptions'!#REF!</definedName>
    <definedName name="Avg._Distributions_Required" localSheetId="0">[1]CurrentAssumptions!#REF!</definedName>
    <definedName name="Avg._Distributions_Required">'Current Assumptions'!#REF!</definedName>
    <definedName name="Avg._Drawing_Pages" localSheetId="5">'Expected Assumptions'!#REF!</definedName>
    <definedName name="Avg._Drawing_Pages" localSheetId="0">[1]CurrentAssumptions!#REF!</definedName>
    <definedName name="Avg._Drawing_Pages">'Current Assumptions'!#REF!</definedName>
    <definedName name="Avg._Drawing_Sheets_per_Building" localSheetId="5">'Expected Assumptions'!#REF!</definedName>
    <definedName name="Avg._Drawing_Sheets_per_Building" localSheetId="0">[1]CurrentAssumptions!#REF!</definedName>
    <definedName name="Avg._Drawing_Sheets_per_Building">'Current Assumptions'!#REF!</definedName>
    <definedName name="Avg._Early_Design_Esimates_Reqd." localSheetId="5">'Expected Assumptions'!#REF!</definedName>
    <definedName name="Avg._Early_Design_Esimates_Reqd." localSheetId="0">[1]CurrentAssumptions!#REF!</definedName>
    <definedName name="Avg._Early_Design_Esimates_Reqd.">'Current Assumptions'!#REF!</definedName>
    <definedName name="Avg._Equip_Components" localSheetId="5">'Expected Assumptions'!#REF!</definedName>
    <definedName name="Avg._Equip_Components" localSheetId="0">[1]CurrentAssumptions!#REF!</definedName>
    <definedName name="Avg._Equip_Components">'Current Assumptions'!#REF!</definedName>
    <definedName name="Avg._In_house_Reproduction_Time_Per_Submittal_Set" localSheetId="5">'Expected Assumptions'!#REF!</definedName>
    <definedName name="Avg._In_house_Reproduction_Time_Per_Submittal_Set" localSheetId="0">[1]CurrentAssumptions!#REF!</definedName>
    <definedName name="Avg._In_house_Reproduction_Time_Per_Submittal_Set">'Current Assumptions'!#REF!</definedName>
    <definedName name="Avg._In_House_Reproduction_Time_Per_Submittal_Set_N" localSheetId="5">'Expected Assumptions'!#REF!</definedName>
    <definedName name="Avg._In_House_Reproduction_Time_Per_Submittal_Set_N" localSheetId="0">[1]CurrentAssumptions!#REF!</definedName>
    <definedName name="Avg._In_House_Reproduction_Time_Per_Submittal_Set_N">'Current Assumptions'!#REF!</definedName>
    <definedName name="Avg._Items_Identified" localSheetId="5">'Expected Assumptions'!#REF!</definedName>
    <definedName name="Avg._Items_Identified" localSheetId="0">[1]CurrentAssumptions!#REF!</definedName>
    <definedName name="Avg._Items_Identified">'Current Assumptions'!#REF!</definedName>
    <definedName name="Avg._Mailiing_Cost_per_Transmittal_" localSheetId="5">'Expected Assumptions'!#REF!</definedName>
    <definedName name="Avg._Mailiing_Cost_per_Transmittal_" localSheetId="0">[1]CurrentAssumptions!#REF!</definedName>
    <definedName name="Avg._Mailiing_Cost_per_Transmittal_">'Current Assumptions'!#REF!</definedName>
    <definedName name="Avg._Mailiing_Cost_per_Transmittal_N" localSheetId="5">'Expected Assumptions'!#REF!</definedName>
    <definedName name="Avg._Mailiing_Cost_per_Transmittal_N" localSheetId="0">[1]CurrentAssumptions!#REF!</definedName>
    <definedName name="Avg._Mailiing_Cost_per_Transmittal_N">'Current Assumptions'!#REF!</definedName>
    <definedName name="Avg._Meeting_Duration" localSheetId="5">'Expected Assumptions'!#REF!</definedName>
    <definedName name="Avg._Meeting_Duration" localSheetId="0">[1]CurrentAssumptions!#REF!</definedName>
    <definedName name="Avg._Meeting_Duration">'Current Assumptions'!#REF!</definedName>
    <definedName name="Avg._Meeting_Participants" localSheetId="5">'Expected Assumptions'!#REF!</definedName>
    <definedName name="Avg._Meeting_Participants" localSheetId="0">[1]CurrentAssumptions!#REF!</definedName>
    <definedName name="Avg._Meeting_Participants">'Current Assumptions'!#REF!</definedName>
    <definedName name="Avg._Number_of_Architectural_Design_Early_Drawings" localSheetId="5">'Expected Assumptions'!#REF!</definedName>
    <definedName name="Avg._Number_of_Architectural_Design_Early_Drawings" localSheetId="0">[1]CurrentAssumptions!#REF!</definedName>
    <definedName name="Avg._Number_of_Architectural_Design_Early_Drawings">'Current Assumptions'!#REF!</definedName>
    <definedName name="Avg._Number_of_Architectural_Design_Early_Drawings_N" localSheetId="5">'Expected Assumptions'!#REF!</definedName>
    <definedName name="Avg._Number_of_Architectural_Design_Early_Drawings_N" localSheetId="0">[1]CurrentAssumptions!#REF!</definedName>
    <definedName name="Avg._Number_of_Architectural_Design_Early_Drawings_N">'Current Assumptions'!#REF!</definedName>
    <definedName name="Avg._Number_of_Architectural_Products__Construction" localSheetId="5">'Expected Assumptions'!#REF!</definedName>
    <definedName name="Avg._Number_of_Architectural_Products__Construction" localSheetId="0">[1]CurrentAssumptions!#REF!</definedName>
    <definedName name="Avg._Number_of_Architectural_Products__Construction">'Current Assumptions'!#REF!</definedName>
    <definedName name="Avg._Number_of_Architectural_Products__Design" localSheetId="5">'Expected Assumptions'!#REF!</definedName>
    <definedName name="Avg._Number_of_Architectural_Products__Design" localSheetId="0">[1]CurrentAssumptions!#REF!</definedName>
    <definedName name="Avg._Number_of_Architectural_Products__Design">'Current Assumptions'!#REF!</definedName>
    <definedName name="Avg._Number_of_Architectural_Products__Product_Program" localSheetId="5">'Expected Assumptions'!#REF!</definedName>
    <definedName name="Avg._Number_of_Architectural_Products__Product_Program" localSheetId="0">[1]CurrentAssumptions!#REF!</definedName>
    <definedName name="Avg._Number_of_Architectural_Products__Product_Program">'Current Assumptions'!#REF!</definedName>
    <definedName name="Avg._Number_of_Architectural_Products_Construction_N" localSheetId="5">'Expected Assumptions'!#REF!</definedName>
    <definedName name="Avg._Number_of_Architectural_Products_Construction_N" localSheetId="0">[1]CurrentAssumptions!#REF!</definedName>
    <definedName name="Avg._Number_of_Architectural_Products_Construction_N">'Current Assumptions'!#REF!</definedName>
    <definedName name="Avg._Number_of_Architectural_Products_Design_N" localSheetId="5">'Expected Assumptions'!#REF!</definedName>
    <definedName name="Avg._Number_of_Architectural_Products_Design_N" localSheetId="0">[1]CurrentAssumptions!#REF!</definedName>
    <definedName name="Avg._Number_of_Architectural_Products_Design_N">'Current Assumptions'!#REF!</definedName>
    <definedName name="Avg._Number_of_Architectural_Products_N" localSheetId="5">'Expected Assumptions'!#REF!</definedName>
    <definedName name="Avg._Number_of_Architectural_Products_N" localSheetId="0">[1]CurrentAssumptions!#REF!</definedName>
    <definedName name="Avg._Number_of_Architectural_Products_N">'Current Assumptions'!#REF!</definedName>
    <definedName name="Avg._Number_of_Control_Products__Construction" localSheetId="5">'Expected Assumptions'!#REF!</definedName>
    <definedName name="Avg._Number_of_Control_Products__Construction" localSheetId="0">[1]CurrentAssumptions!#REF!</definedName>
    <definedName name="Avg._Number_of_Control_Products__Construction">'Current Assumptions'!#REF!</definedName>
    <definedName name="Avg._Number_of_Control_Products__Design" localSheetId="5">'Expected Assumptions'!#REF!</definedName>
    <definedName name="Avg._Number_of_Control_Products__Design" localSheetId="0">[1]CurrentAssumptions!#REF!</definedName>
    <definedName name="Avg._Number_of_Control_Products__Design">'Current Assumptions'!#REF!</definedName>
    <definedName name="Avg._Number_of_Control_Products__Product_Program" localSheetId="5">'Expected Assumptions'!#REF!</definedName>
    <definedName name="Avg._Number_of_Control_Products__Product_Program" localSheetId="0">[1]CurrentAssumptions!#REF!</definedName>
    <definedName name="Avg._Number_of_Control_Products__Product_Program">'Current Assumptions'!#REF!</definedName>
    <definedName name="Avg._Number_of_Control_Products_Construction_N" localSheetId="5">'Expected Assumptions'!#REF!</definedName>
    <definedName name="Avg._Number_of_Control_Products_Construction_N" localSheetId="0">[1]CurrentAssumptions!#REF!</definedName>
    <definedName name="Avg._Number_of_Control_Products_Construction_N">'Current Assumptions'!#REF!</definedName>
    <definedName name="Avg._Number_of_Control_Products_Design_N" localSheetId="5">'Expected Assumptions'!#REF!</definedName>
    <definedName name="Avg._Number_of_Control_Products_Design_N" localSheetId="0">[1]CurrentAssumptions!#REF!</definedName>
    <definedName name="Avg._Number_of_Control_Products_Design_N">'Current Assumptions'!#REF!</definedName>
    <definedName name="Avg._Number_of_Control_Products_N" localSheetId="5">'Expected Assumptions'!#REF!</definedName>
    <definedName name="Avg._Number_of_Control_Products_N" localSheetId="0">[1]CurrentAssumptions!#REF!</definedName>
    <definedName name="Avg._Number_of_Control_Products_N">'Current Assumptions'!#REF!</definedName>
    <definedName name="Avg._Number_of_Conveying_Equipment_Product_Types__Construction_N" localSheetId="5">'Expected Assumptions'!#REF!</definedName>
    <definedName name="Avg._Number_of_Conveying_Equipment_Product_Types__Construction_N" localSheetId="0">[1]CurrentAssumptions!#REF!</definedName>
    <definedName name="Avg._Number_of_Conveying_Equipment_Product_Types__Construction_N">'Current Assumptions'!#REF!</definedName>
    <definedName name="Avg._Number_of_Conveying_Equipment_Products__Construction" localSheetId="5">'Expected Assumptions'!#REF!</definedName>
    <definedName name="Avg._Number_of_Conveying_Equipment_Products__Construction" localSheetId="0">[1]CurrentAssumptions!#REF!</definedName>
    <definedName name="Avg._Number_of_Conveying_Equipment_Products__Construction">'Current Assumptions'!#REF!</definedName>
    <definedName name="Avg._Number_of_Conveying_Equipment_Products__Design" localSheetId="5">'Expected Assumptions'!#REF!</definedName>
    <definedName name="Avg._Number_of_Conveying_Equipment_Products__Design" localSheetId="0">[1]CurrentAssumptions!#REF!</definedName>
    <definedName name="Avg._Number_of_Conveying_Equipment_Products__Design">'Current Assumptions'!#REF!</definedName>
    <definedName name="Avg._Number_of_Conveying_Equipment_Products__Product_Program" localSheetId="5">'Expected Assumptions'!#REF!</definedName>
    <definedName name="Avg._Number_of_Conveying_Equipment_Products__Product_Program" localSheetId="0">[1]CurrentAssumptions!#REF!</definedName>
    <definedName name="Avg._Number_of_Conveying_Equipment_Products__Product_Program">'Current Assumptions'!#REF!</definedName>
    <definedName name="Avg._Number_of_Conveying_Equipment_Products_Design_N" localSheetId="5">'Expected Assumptions'!#REF!</definedName>
    <definedName name="Avg._Number_of_Conveying_Equipment_Products_Design_N" localSheetId="0">[1]CurrentAssumptions!#REF!</definedName>
    <definedName name="Avg._Number_of_Conveying_Equipment_Products_Design_N">'Current Assumptions'!#REF!</definedName>
    <definedName name="Avg._Number_of_Conveying_Equipment_Products_N" localSheetId="5">'Expected Assumptions'!#REF!</definedName>
    <definedName name="Avg._Number_of_Conveying_Equipment_Products_N" localSheetId="0">[1]CurrentAssumptions!#REF!</definedName>
    <definedName name="Avg._Number_of_Conveying_Equipment_Products_N">'Current Assumptions'!#REF!</definedName>
    <definedName name="Avg._Number_of_Conveyings_Equipment_Products_Construction_N" localSheetId="5">'Expected Assumptions'!#REF!</definedName>
    <definedName name="Avg._Number_of_Conveyings_Equipment_Products_Construction_N" localSheetId="0">[1]CurrentAssumptions!#REF!</definedName>
    <definedName name="Avg._Number_of_Conveyings_Equipment_Products_Construction_N">'Current Assumptions'!#REF!</definedName>
    <definedName name="Avg._Number_of_Design_Coordinated_Drawings" localSheetId="0">[1]CurrentAssumptions!$B$30</definedName>
    <definedName name="Avg._Number_of_Design_Coordinated_Drawings">'Current Assumptions'!$B$30</definedName>
    <definedName name="Avg._Number_of_Design_Coordinated_Drawings_N" localSheetId="5">'Expected Assumptions'!$A$30</definedName>
    <definedName name="Avg._Number_of_Design_Coordinated_Drawings_N" localSheetId="0">[1]CurrentAssumptions!$A$30</definedName>
    <definedName name="Avg._Number_of_Design_Coordinated_Drawings_N">'Current Assumptions'!$A$30</definedName>
    <definedName name="Avg._Number_of_Design_Early_Drawings" localSheetId="0">[1]CurrentAssumptions!$B$25</definedName>
    <definedName name="Avg._Number_of_Design_Early_Drawings">'Current Assumptions'!$B$25</definedName>
    <definedName name="Avg._Number_of_Design_Early_Drawings_N" localSheetId="5">'Expected Assumptions'!$A$25</definedName>
    <definedName name="Avg._Number_of_Design_Early_Drawings_N" localSheetId="0">[1]CurrentAssumptions!$A$25</definedName>
    <definedName name="Avg._Number_of_Design_Early_Drawings_N">'Current Assumptions'!$A$25</definedName>
    <definedName name="Avg._Number_of_Design_Final_Drawings" localSheetId="0">[1]CurrentAssumptions!$B$33</definedName>
    <definedName name="Avg._Number_of_Design_Final_Drawings">'Current Assumptions'!$B$33</definedName>
    <definedName name="Avg._Number_of_Design_Final_Drawings_N" localSheetId="5">'Expected Assumptions'!$A$33</definedName>
    <definedName name="Avg._Number_of_Design_Final_Drawings_N" localSheetId="0">[1]CurrentAssumptions!$A$33</definedName>
    <definedName name="Avg._Number_of_Design_Final_Drawings_N">'Current Assumptions'!$A$33</definedName>
    <definedName name="Avg._Number_of_Design_Options_N" localSheetId="5">'Expected Assumptions'!$A$16</definedName>
    <definedName name="Avg._Number_of_Design_Options_N" localSheetId="0">[1]CurrentAssumptions!$A$16</definedName>
    <definedName name="Avg._Number_of_Design_Options_N">'Current Assumptions'!$A$16</definedName>
    <definedName name="Avg._Number_of_Design_Schematic_Drawings" localSheetId="0">[1]CurrentAssumptions!$B$27</definedName>
    <definedName name="Avg._Number_of_Design_Schematic_Drawings">'Current Assumptions'!$B$27</definedName>
    <definedName name="Avg._Number_of_Design_Schematic_Drawings_N" localSheetId="5">'Expected Assumptions'!$A$27</definedName>
    <definedName name="Avg._Number_of_Design_Schematic_Drawings_N" localSheetId="0">[1]CurrentAssumptions!$A$27</definedName>
    <definedName name="Avg._Number_of_Design_Schematic_Drawings_N">'Current Assumptions'!$A$27</definedName>
    <definedName name="Avg._Number_of_Electrical_Products__Construction" localSheetId="5">'Expected Assumptions'!#REF!</definedName>
    <definedName name="Avg._Number_of_Electrical_Products__Construction" localSheetId="0">[1]CurrentAssumptions!#REF!</definedName>
    <definedName name="Avg._Number_of_Electrical_Products__Construction">'Current Assumptions'!#REF!</definedName>
    <definedName name="Avg._Number_of_Electrical_Products__Design" localSheetId="5">'Expected Assumptions'!#REF!</definedName>
    <definedName name="Avg._Number_of_Electrical_Products__Design" localSheetId="0">[1]CurrentAssumptions!#REF!</definedName>
    <definedName name="Avg._Number_of_Electrical_Products__Design">'Current Assumptions'!#REF!</definedName>
    <definedName name="Avg._Number_of_Electrical_Products__Product_Program" localSheetId="5">'Expected Assumptions'!#REF!</definedName>
    <definedName name="Avg._Number_of_Electrical_Products__Product_Program" localSheetId="0">[1]CurrentAssumptions!#REF!</definedName>
    <definedName name="Avg._Number_of_Electrical_Products__Product_Program">'Current Assumptions'!#REF!</definedName>
    <definedName name="Avg._Number_of_Electrical_Products_Construction_N" localSheetId="5">'Expected Assumptions'!#REF!</definedName>
    <definedName name="Avg._Number_of_Electrical_Products_Construction_N" localSheetId="0">[1]CurrentAssumptions!#REF!</definedName>
    <definedName name="Avg._Number_of_Electrical_Products_Construction_N">'Current Assumptions'!#REF!</definedName>
    <definedName name="Avg._Number_of_Electrical_Products_Design_N" localSheetId="5">'Expected Assumptions'!#REF!</definedName>
    <definedName name="Avg._Number_of_Electrical_Products_Design_N" localSheetId="0">[1]CurrentAssumptions!#REF!</definedName>
    <definedName name="Avg._Number_of_Electrical_Products_Design_N">'Current Assumptions'!#REF!</definedName>
    <definedName name="Avg._Number_of_Electrical_Products_N" localSheetId="5">'Expected Assumptions'!#REF!</definedName>
    <definedName name="Avg._Number_of_Electrical_Products_N" localSheetId="0">[1]CurrentAssumptions!#REF!</definedName>
    <definedName name="Avg._Number_of_Electrical_Products_N">'Current Assumptions'!#REF!</definedName>
    <definedName name="Avg._Number_of_Equipment_Types" localSheetId="0">[1]CurrentAssumptions!$B$10</definedName>
    <definedName name="Avg._Number_of_Equipment_Types">'Current Assumptions'!$B$10</definedName>
    <definedName name="Avg._Number_of_Equipment_Types_N" localSheetId="5">'Expected Assumptions'!$A$10</definedName>
    <definedName name="Avg._Number_of_Equipment_Types_N" localSheetId="0">[1]CurrentAssumptions!$A$10</definedName>
    <definedName name="Avg._Number_of_Equipment_Types_N">'Current Assumptions'!$A$10</definedName>
    <definedName name="Avg._Number_of_Fire_Suppression_Products__Construction" localSheetId="5">'Expected Assumptions'!#REF!</definedName>
    <definedName name="Avg._Number_of_Fire_Suppression_Products__Construction" localSheetId="0">[1]CurrentAssumptions!#REF!</definedName>
    <definedName name="Avg._Number_of_Fire_Suppression_Products__Construction">'Current Assumptions'!#REF!</definedName>
    <definedName name="Avg._Number_of_Fire_Suppression_Products__Design" localSheetId="5">'Expected Assumptions'!#REF!</definedName>
    <definedName name="Avg._Number_of_Fire_Suppression_Products__Design" localSheetId="0">[1]CurrentAssumptions!#REF!</definedName>
    <definedName name="Avg._Number_of_Fire_Suppression_Products__Design">'Current Assumptions'!#REF!</definedName>
    <definedName name="Avg._Number_of_Fire_Suppression_Products__Product_Program" localSheetId="5">'Expected Assumptions'!#REF!</definedName>
    <definedName name="Avg._Number_of_Fire_Suppression_Products__Product_Program" localSheetId="0">[1]CurrentAssumptions!#REF!</definedName>
    <definedName name="Avg._Number_of_Fire_Suppression_Products__Product_Program">'Current Assumptions'!#REF!</definedName>
    <definedName name="Avg._Number_of_Fire_Suppression_Products_Construction_N" localSheetId="5">'Expected Assumptions'!#REF!</definedName>
    <definedName name="Avg._Number_of_Fire_Suppression_Products_Construction_N" localSheetId="0">[1]CurrentAssumptions!#REF!</definedName>
    <definedName name="Avg._Number_of_Fire_Suppression_Products_Construction_N">'Current Assumptions'!#REF!</definedName>
    <definedName name="Avg._Number_of_Fire_Suppression_Products_Design_N" localSheetId="5">'Expected Assumptions'!#REF!</definedName>
    <definedName name="Avg._Number_of_Fire_Suppression_Products_Design_N" localSheetId="0">[1]CurrentAssumptions!#REF!</definedName>
    <definedName name="Avg._Number_of_Fire_Suppression_Products_Design_N">'Current Assumptions'!#REF!</definedName>
    <definedName name="Avg._Number_of_Fire_Suppression_Products_N" localSheetId="5">'Expected Assumptions'!#REF!</definedName>
    <definedName name="Avg._Number_of_Fire_Suppression_Products_N" localSheetId="0">[1]CurrentAssumptions!#REF!</definedName>
    <definedName name="Avg._Number_of_Fire_Suppression_Products_N">'Current Assumptions'!#REF!</definedName>
    <definedName name="Avg._Number_of_Floors_per_Building" localSheetId="5">'Expected Assumptions'!#REF!</definedName>
    <definedName name="Avg._Number_of_Floors_per_Building" localSheetId="0">[1]CurrentAssumptions!#REF!</definedName>
    <definedName name="Avg._Number_of_Floors_per_Building">'Current Assumptions'!#REF!</definedName>
    <definedName name="Avg._Number_of_Furnishing_Products__Construction" localSheetId="5">'Expected Assumptions'!#REF!</definedName>
    <definedName name="Avg._Number_of_Furnishing_Products__Construction" localSheetId="0">[1]CurrentAssumptions!#REF!</definedName>
    <definedName name="Avg._Number_of_Furnishing_Products__Construction">'Current Assumptions'!#REF!</definedName>
    <definedName name="Avg._Number_of_Furnishing_Products__Design" localSheetId="5">'Expected Assumptions'!#REF!</definedName>
    <definedName name="Avg._Number_of_Furnishing_Products__Design" localSheetId="0">[1]CurrentAssumptions!#REF!</definedName>
    <definedName name="Avg._Number_of_Furnishing_Products__Design">'Current Assumptions'!#REF!</definedName>
    <definedName name="Avg._Number_of_Furnishing_Products__Product_Program" localSheetId="5">'Expected Assumptions'!#REF!</definedName>
    <definedName name="Avg._Number_of_Furnishing_Products__Product_Program" localSheetId="0">[1]CurrentAssumptions!#REF!</definedName>
    <definedName name="Avg._Number_of_Furnishing_Products__Product_Program">'Current Assumptions'!#REF!</definedName>
    <definedName name="Avg._Number_of_Furnishing_Products_Construction_N" localSheetId="5">'Expected Assumptions'!#REF!</definedName>
    <definedName name="Avg._Number_of_Furnishing_Products_Construction_N" localSheetId="0">[1]CurrentAssumptions!#REF!</definedName>
    <definedName name="Avg._Number_of_Furnishing_Products_Construction_N">'Current Assumptions'!#REF!</definedName>
    <definedName name="Avg._Number_of_Furnishing_Products_Design_N" localSheetId="5">'Expected Assumptions'!#REF!</definedName>
    <definedName name="Avg._Number_of_Furnishing_Products_Design_N" localSheetId="0">[1]CurrentAssumptions!#REF!</definedName>
    <definedName name="Avg._Number_of_Furnishing_Products_Design_N">'Current Assumptions'!#REF!</definedName>
    <definedName name="Avg._Number_of_Furnishing_Products_N" localSheetId="5">'Expected Assumptions'!#REF!</definedName>
    <definedName name="Avg._Number_of_Furnishing_Products_N" localSheetId="0">[1]CurrentAssumptions!#REF!</definedName>
    <definedName name="Avg._Number_of_Furnishing_Products_N">'Current Assumptions'!#REF!</definedName>
    <definedName name="Avg._Number_of_HVAC_Products__Construction" localSheetId="5">'Expected Assumptions'!#REF!</definedName>
    <definedName name="Avg._Number_of_HVAC_Products__Construction" localSheetId="0">[1]CurrentAssumptions!#REF!</definedName>
    <definedName name="Avg._Number_of_HVAC_Products__Construction">'Current Assumptions'!#REF!</definedName>
    <definedName name="Avg._Number_of_HVAC_Products__Design" localSheetId="5">'Expected Assumptions'!#REF!</definedName>
    <definedName name="Avg._Number_of_HVAC_Products__Design" localSheetId="0">[1]CurrentAssumptions!#REF!</definedName>
    <definedName name="Avg._Number_of_HVAC_Products__Design">'Current Assumptions'!#REF!</definedName>
    <definedName name="Avg._Number_of_HVAC_Products__Product_Program" localSheetId="5">'Expected Assumptions'!#REF!</definedName>
    <definedName name="Avg._Number_of_HVAC_Products__Product_Program" localSheetId="0">[1]CurrentAssumptions!#REF!</definedName>
    <definedName name="Avg._Number_of_HVAC_Products__Product_Program">'Current Assumptions'!#REF!</definedName>
    <definedName name="Avg._Number_of_HVAC_Products_Construction_N" localSheetId="5">'Expected Assumptions'!#REF!</definedName>
    <definedName name="Avg._Number_of_HVAC_Products_Construction_N" localSheetId="0">[1]CurrentAssumptions!#REF!</definedName>
    <definedName name="Avg._Number_of_HVAC_Products_Construction_N">'Current Assumptions'!#REF!</definedName>
    <definedName name="Avg._Number_of_HVAC_Products_Design_N" localSheetId="5">'Expected Assumptions'!#REF!</definedName>
    <definedName name="Avg._Number_of_HVAC_Products_Design_N" localSheetId="0">[1]CurrentAssumptions!#REF!</definedName>
    <definedName name="Avg._Number_of_HVAC_Products_Design_N">'Current Assumptions'!#REF!</definedName>
    <definedName name="Avg._Number_of_HVAC_Products_N" localSheetId="5">'Expected Assumptions'!#REF!</definedName>
    <definedName name="Avg._Number_of_HVAC_Products_N" localSheetId="0">[1]CurrentAssumptions!#REF!</definedName>
    <definedName name="Avg._Number_of_HVAC_Products_N">'Current Assumptions'!#REF!</definedName>
    <definedName name="Avg._Number_of_Letter_Sized_Pages_in_Design_Narrative_per_Option_N" localSheetId="5">'Expected Assumptions'!$A$19</definedName>
    <definedName name="Avg._Number_of_Letter_Sized_Pages_in_Design_Narrative_per_Option_N" localSheetId="0">[1]CurrentAssumptions!$A$19</definedName>
    <definedName name="Avg._Number_of_Letter_Sized_Pages_in_Design_Narrative_per_Option_N">'Current Assumptions'!$A$19</definedName>
    <definedName name="Avg._Number_of_Options" localSheetId="0">[1]CurrentAssumptions!$B$16</definedName>
    <definedName name="Avg._Number_of_Options">'Current Assumptions'!$B$16</definedName>
    <definedName name="Avg._Number_of_Other_Products__Construction" localSheetId="5">'Expected Assumptions'!#REF!</definedName>
    <definedName name="Avg._Number_of_Other_Products__Construction" localSheetId="0">[1]CurrentAssumptions!#REF!</definedName>
    <definedName name="Avg._Number_of_Other_Products__Construction">'Current Assumptions'!#REF!</definedName>
    <definedName name="Avg._Number_of_Other_Products__Other" localSheetId="5">'Expected Assumptions'!#REF!</definedName>
    <definedName name="Avg._Number_of_Other_Products__Other" localSheetId="0">[1]CurrentAssumptions!#REF!</definedName>
    <definedName name="Avg._Number_of_Other_Products__Other">'Current Assumptions'!#REF!</definedName>
    <definedName name="Avg._Number_of_Other_Products__Product_Program" localSheetId="5">'Expected Assumptions'!#REF!</definedName>
    <definedName name="Avg._Number_of_Other_Products__Product_Program" localSheetId="0">[1]CurrentAssumptions!#REF!</definedName>
    <definedName name="Avg._Number_of_Other_Products__Product_Program">'Current Assumptions'!#REF!</definedName>
    <definedName name="Avg._Number_of_Other_Products_Construction_N" localSheetId="5">'Expected Assumptions'!#REF!</definedName>
    <definedName name="Avg._Number_of_Other_Products_Construction_N" localSheetId="0">[1]CurrentAssumptions!#REF!</definedName>
    <definedName name="Avg._Number_of_Other_Products_Construction_N">'Current Assumptions'!#REF!</definedName>
    <definedName name="Avg._Number_of_Other_Products_Design_N" localSheetId="5">'Expected Assumptions'!#REF!</definedName>
    <definedName name="Avg._Number_of_Other_Products_Design_N" localSheetId="0">[1]CurrentAssumptions!#REF!</definedName>
    <definedName name="Avg._Number_of_Other_Products_Design_N">'Current Assumptions'!#REF!</definedName>
    <definedName name="Avg._Number_of_Other_Products_ProductProgram_N" localSheetId="5">'Expected Assumptions'!#REF!</definedName>
    <definedName name="Avg._Number_of_Other_Products_ProductProgram_N" localSheetId="0">[1]CurrentAssumptions!#REF!</definedName>
    <definedName name="Avg._Number_of_Other_Products_ProductProgram_N">'Current Assumptions'!#REF!</definedName>
    <definedName name="Avg._Number_of_Pages_in_a_Design_Coordinated_Narrative" localSheetId="0">[1]CurrentAssumptions!$B$31</definedName>
    <definedName name="Avg._Number_of_Pages_in_a_Design_Coordinated_Narrative">'Current Assumptions'!$B$31</definedName>
    <definedName name="Avg._Number_of_Pages_in_a_Design_Coordinated_Narrative_N" localSheetId="5">'Expected Assumptions'!$A$31</definedName>
    <definedName name="Avg._Number_of_Pages_in_a_Design_Coordinated_Narrative_N" localSheetId="0">[1]CurrentAssumptions!$A$31</definedName>
    <definedName name="Avg._Number_of_Pages_in_a_Design_Coordinated_Narrative_N">'Current Assumptions'!$A$31</definedName>
    <definedName name="Avg._Number_of_Pages_in_a_Design_Coordinated_Specification" localSheetId="0">[1]CurrentAssumptions!$B$32</definedName>
    <definedName name="Avg._Number_of_Pages_in_a_Design_Coordinated_Specification">'Current Assumptions'!$B$32</definedName>
    <definedName name="Avg._Number_of_Pages_in_a_Design_Coordinated_Specification_N" localSheetId="5">'Expected Assumptions'!$A$32</definedName>
    <definedName name="Avg._Number_of_Pages_in_a_Design_Coordinated_Specification_N" localSheetId="0">[1]CurrentAssumptions!$A$32</definedName>
    <definedName name="Avg._Number_of_Pages_in_a_Design_Coordinated_Specification_N">'Current Assumptions'!$A$32</definedName>
    <definedName name="Avg._Number_of_Pages_in_a_Design_Early_Narrative" localSheetId="0">[1]CurrentAssumptions!$B$26</definedName>
    <definedName name="Avg._Number_of_Pages_in_a_Design_Early_Narrative">'Current Assumptions'!$B$26</definedName>
    <definedName name="Avg._Number_of_Pages_in_a_Design_Early_Narrative_N" localSheetId="5">'Expected Assumptions'!$A$26</definedName>
    <definedName name="Avg._Number_of_Pages_in_a_Design_Early_Narrative_N" localSheetId="0">[1]CurrentAssumptions!$A$26</definedName>
    <definedName name="Avg._Number_of_Pages_in_a_Design_Early_Narrative_N">'Current Assumptions'!$A$26</definedName>
    <definedName name="Avg._Number_of_Pages_in_a_Design_Final_Narrative" localSheetId="0">[1]CurrentAssumptions!$B$34</definedName>
    <definedName name="Avg._Number_of_Pages_in_a_Design_Final_Narrative">'Current Assumptions'!$B$34</definedName>
    <definedName name="Avg._Number_of_Pages_in_a_Design_Final_Narrative_N" localSheetId="5">'Expected Assumptions'!$A$34</definedName>
    <definedName name="Avg._Number_of_Pages_in_a_Design_Final_Narrative_N" localSheetId="0">[1]CurrentAssumptions!$A$34</definedName>
    <definedName name="Avg._Number_of_Pages_in_a_Design_Final_Narrative_N">'Current Assumptions'!$A$34</definedName>
    <definedName name="Avg._Number_of_Pages_in_a_Design_Final_Specification" localSheetId="0">[1]CurrentAssumptions!$B$35</definedName>
    <definedName name="Avg._Number_of_Pages_in_a_Design_Final_Specification">'Current Assumptions'!$B$35</definedName>
    <definedName name="Avg._Number_of_Pages_in_a_Design_Final_Specification_N" localSheetId="5">'Expected Assumptions'!$A$35</definedName>
    <definedName name="Avg._Number_of_Pages_in_a_Design_Final_Specification_N" localSheetId="0">[1]CurrentAssumptions!$A$35</definedName>
    <definedName name="Avg._Number_of_Pages_in_a_Design_Final_Specification_N">'Current Assumptions'!$A$35</definedName>
    <definedName name="Avg._Number_of_Pages_in_a_Design_Schematic_N" localSheetId="5">'Expected Assumptions'!$A$28</definedName>
    <definedName name="Avg._Number_of_Pages_in_a_Design_Schematic_N" localSheetId="0">[1]CurrentAssumptions!$A$28</definedName>
    <definedName name="Avg._Number_of_Pages_in_a_Design_Schematic_N">'Current Assumptions'!$A$28</definedName>
    <definedName name="Avg._Number_of_Pages_in_a_Design_Schematic_Narrative" localSheetId="0">[1]CurrentAssumptions!$B$28</definedName>
    <definedName name="Avg._Number_of_Pages_in_a_Design_Schematic_Narrative">'Current Assumptions'!$B$28</definedName>
    <definedName name="Avg._Number_of_Pages_in_a_Design_Schematic_Specification" localSheetId="0">[1]CurrentAssumptions!$B$29</definedName>
    <definedName name="Avg._Number_of_Pages_in_a_Design_Schematic_Specification">'Current Assumptions'!$B$29</definedName>
    <definedName name="Avg._Number_of_Pages_in_a_Design_Schematic_Specification_N" localSheetId="5">'Expected Assumptions'!$A$29</definedName>
    <definedName name="Avg._Number_of_Pages_in_a_Design_Schematic_Specification_N" localSheetId="0">[1]CurrentAssumptions!$A$29</definedName>
    <definedName name="Avg._Number_of_Pages_in_a_Design_Schematic_Specification_N">'Current Assumptions'!$A$29</definedName>
    <definedName name="Avg._Number_of_Pages_in_Design_Narrative_per_Design_Option" localSheetId="0">[1]CurrentAssumptions!$B$19</definedName>
    <definedName name="Avg._Number_of_Pages_in_Design_Narrative_per_Design_Option">'Current Assumptions'!$B$19</definedName>
    <definedName name="Avg._Number_of_Pages_in_Discipline_Specification" localSheetId="0">[1]CurrentAssumptions!$B$6</definedName>
    <definedName name="Avg._Number_of_Pages_in_Discipline_Specification">'Current Assumptions'!$B$6</definedName>
    <definedName name="Avg._Number_of_Pages_in_Discipline_Specification_N" localSheetId="5">'Expected Assumptions'!$A$6</definedName>
    <definedName name="Avg._Number_of_Pages_in_Discipline_Specification_N" localSheetId="0">[1]CurrentAssumptions!$A$6</definedName>
    <definedName name="Avg._Number_of_Pages_in_Discipline_Specification_N">'Current Assumptions'!$A$6</definedName>
    <definedName name="Avg._Number_of_Pages_in_Front_Matter" localSheetId="0">[1]CurrentAssumptions!$B$8</definedName>
    <definedName name="Avg._Number_of_Pages_in_Front_Matter">'Current Assumptions'!$B$8</definedName>
    <definedName name="Avg._Number_of_Pages_in_Front_Matter_N" localSheetId="5">'Expected Assumptions'!$A$8</definedName>
    <definedName name="Avg._Number_of_Pages_in_Front_Matter_N" localSheetId="0">[1]CurrentAssumptions!$A$8</definedName>
    <definedName name="Avg._Number_of_Pages_in_Front_Matter_N">'Current Assumptions'!$A$8</definedName>
    <definedName name="Avg._Number_of_Pages_in_Product_Program" localSheetId="0">[1]CurrentAssumptions!$B$21</definedName>
    <definedName name="Avg._Number_of_Pages_in_Product_Program">'Current Assumptions'!$B$21</definedName>
    <definedName name="Avg._Number_of_Pages_in_Product_Program_N" localSheetId="5">'Expected Assumptions'!$A$21</definedName>
    <definedName name="Avg._Number_of_Pages_in_Product_Program_N" localSheetId="0">[1]CurrentAssumptions!$A$21</definedName>
    <definedName name="Avg._Number_of_Pages_in_Product_Program_N">'Current Assumptions'!$A$21</definedName>
    <definedName name="Avg._Number_of_Pages_in_Project_Definition" localSheetId="0">[1]CurrentAssumptions!$B$7</definedName>
    <definedName name="Avg._Number_of_Pages_in_Project_Definition">'Current Assumptions'!$B$7</definedName>
    <definedName name="Avg._Number_of_Pages_in_Project_Definition_N" localSheetId="5">'Expected Assumptions'!$A$7</definedName>
    <definedName name="Avg._Number_of_Pages_in_Project_Definition_N" localSheetId="0">[1]CurrentAssumptions!$A$7</definedName>
    <definedName name="Avg._Number_of_Pages_in_Project_Definition_N">'Current Assumptions'!$A$7</definedName>
    <definedName name="Avg._Number_of_Pages_in_Space_Program" localSheetId="0">[1]CurrentAssumptions!$B$20</definedName>
    <definedName name="Avg._Number_of_Pages_in_Space_Program">'Current Assumptions'!$B$20</definedName>
    <definedName name="Avg._Number_of_Pages_in_Space_Program_N" localSheetId="5">'Expected Assumptions'!$A$20</definedName>
    <definedName name="Avg._Number_of_Pages_in_Space_Program_N" localSheetId="0">[1]CurrentAssumptions!$A$20</definedName>
    <definedName name="Avg._Number_of_Pages_in_Space_Program_N">'Current Assumptions'!$A$20</definedName>
    <definedName name="Avg._Number_of_Pages_in_Technical_Criteria" localSheetId="0">[1]CurrentAssumptions!$B$5</definedName>
    <definedName name="Avg._Number_of_Pages_in_Technical_Criteria">'Current Assumptions'!$B$5</definedName>
    <definedName name="Avg._Number_of_Pages_in_Technical_Criteria_N" localSheetId="5">'Expected Assumptions'!$A$5</definedName>
    <definedName name="Avg._Number_of_Pages_in_Technical_Criteria_N" localSheetId="0">[1]CurrentAssumptions!$A$5</definedName>
    <definedName name="Avg._Number_of_Pages_in_Technical_Criteria_N">'Current Assumptions'!$A$5</definedName>
    <definedName name="Avg._Number_of_Plumbing_Products__Construction" localSheetId="5">'Expected Assumptions'!#REF!</definedName>
    <definedName name="Avg._Number_of_Plumbing_Products__Construction" localSheetId="0">[1]CurrentAssumptions!#REF!</definedName>
    <definedName name="Avg._Number_of_Plumbing_Products__Construction">'Current Assumptions'!#REF!</definedName>
    <definedName name="Avg._Number_of_Plumbing_Products__Design" localSheetId="5">'Expected Assumptions'!#REF!</definedName>
    <definedName name="Avg._Number_of_Plumbing_Products__Design" localSheetId="0">[1]CurrentAssumptions!#REF!</definedName>
    <definedName name="Avg._Number_of_Plumbing_Products__Design">'Current Assumptions'!#REF!</definedName>
    <definedName name="Avg._Number_of_Plumbing_Products__Product_Program" localSheetId="5">'Expected Assumptions'!#REF!</definedName>
    <definedName name="Avg._Number_of_Plumbing_Products__Product_Program" localSheetId="0">[1]CurrentAssumptions!#REF!</definedName>
    <definedName name="Avg._Number_of_Plumbing_Products__Product_Program">'Current Assumptions'!#REF!</definedName>
    <definedName name="Avg._Number_of_Plumbing_Products_Construction_N" localSheetId="5">'Expected Assumptions'!#REF!</definedName>
    <definedName name="Avg._Number_of_Plumbing_Products_Construction_N" localSheetId="0">[1]CurrentAssumptions!#REF!</definedName>
    <definedName name="Avg._Number_of_Plumbing_Products_Construction_N">'Current Assumptions'!#REF!</definedName>
    <definedName name="Avg._Number_of_Plumbing_Products_Design_N" localSheetId="5">'Expected Assumptions'!#REF!</definedName>
    <definedName name="Avg._Number_of_Plumbing_Products_Design_N" localSheetId="0">[1]CurrentAssumptions!#REF!</definedName>
    <definedName name="Avg._Number_of_Plumbing_Products_Design_N">'Current Assumptions'!#REF!</definedName>
    <definedName name="Avg._Number_of_Plumbing_Products_N" localSheetId="5">'Expected Assumptions'!#REF!</definedName>
    <definedName name="Avg._Number_of_Plumbing_Products_N" localSheetId="0">[1]CurrentAssumptions!#REF!</definedName>
    <definedName name="Avg._Number_of_Plumbing_Products_N">'Current Assumptions'!#REF!</definedName>
    <definedName name="Avg._Number_of_Product_Types" localSheetId="5">'Expected Assumptions'!#REF!</definedName>
    <definedName name="Avg._Number_of_Product_Types" localSheetId="0">[1]CurrentAssumptions!#REF!</definedName>
    <definedName name="Avg._Number_of_Product_Types">'Current Assumptions'!#REF!</definedName>
    <definedName name="Avg._Number_of_Products_Purchased_from_a_Supplier" localSheetId="5">'Expected Assumptions'!#REF!</definedName>
    <definedName name="Avg._Number_of_Products_Purchased_from_a_Supplier" localSheetId="0">[1]CurrentAssumptions!#REF!</definedName>
    <definedName name="Avg._Number_of_Products_Purchased_from_a_Supplier">'Current Assumptions'!#REF!</definedName>
    <definedName name="Avg._Number_of_Products_Purchased_from_a_Supplier_N" localSheetId="5">'Expected Assumptions'!#REF!</definedName>
    <definedName name="Avg._Number_of_Products_Purchased_from_a_Supplier_N" localSheetId="0">[1]CurrentAssumptions!#REF!</definedName>
    <definedName name="Avg._Number_of_Products_Purchased_from_a_Supplier_N">'Current Assumptions'!#REF!</definedName>
    <definedName name="Avg._Number_of_Requests_for_Information__RFIs" localSheetId="5">'Expected Assumptions'!#REF!</definedName>
    <definedName name="Avg._Number_of_Requests_for_Information__RFIs" localSheetId="0">[1]CurrentAssumptions!#REF!</definedName>
    <definedName name="Avg._Number_of_Requests_for_Information__RFIs">'Current Assumptions'!#REF!</definedName>
    <definedName name="Avg._Number_of_Requests_for_Information_N" localSheetId="5">'Expected Assumptions'!#REF!</definedName>
    <definedName name="Avg._Number_of_Requests_for_Information_N" localSheetId="0">[1]CurrentAssumptions!#REF!</definedName>
    <definedName name="Avg._Number_of_Requests_for_Information_N">'Current Assumptions'!#REF!</definedName>
    <definedName name="Avg._Number_of_Sheets_per_Option" localSheetId="0">[1]CurrentAssumptions!$B$18</definedName>
    <definedName name="Avg._Number_of_Sheets_per_Option">'Current Assumptions'!$B$18</definedName>
    <definedName name="Avg._Number_of_Sheets_per_Option_N" localSheetId="5">'Expected Assumptions'!$A$18</definedName>
    <definedName name="Avg._Number_of_Sheets_per_Option_N" localSheetId="0">[1]CurrentAssumptions!$A$18</definedName>
    <definedName name="Avg._Number_of_Sheets_per_Option_N">'Current Assumptions'!$A$18</definedName>
    <definedName name="Avg._Number_of_Site_Products__Construction" localSheetId="5">'Expected Assumptions'!#REF!</definedName>
    <definedName name="Avg._Number_of_Site_Products__Construction" localSheetId="0">[1]CurrentAssumptions!#REF!</definedName>
    <definedName name="Avg._Number_of_Site_Products__Construction">'Current Assumptions'!#REF!</definedName>
    <definedName name="Avg._Number_of_Site_Products__Design" localSheetId="5">'Expected Assumptions'!#REF!</definedName>
    <definedName name="Avg._Number_of_Site_Products__Design" localSheetId="0">[1]CurrentAssumptions!#REF!</definedName>
    <definedName name="Avg._Number_of_Site_Products__Design">'Current Assumptions'!#REF!</definedName>
    <definedName name="Avg._Number_of_Site_Products__Product_Program" localSheetId="5">'Expected Assumptions'!#REF!</definedName>
    <definedName name="Avg._Number_of_Site_Products__Product_Program" localSheetId="0">[1]CurrentAssumptions!#REF!</definedName>
    <definedName name="Avg._Number_of_Site_Products__Product_Program">'Current Assumptions'!#REF!</definedName>
    <definedName name="Avg._Number_of_Site_Products_Construction_N" localSheetId="5">'Expected Assumptions'!#REF!</definedName>
    <definedName name="Avg._Number_of_Site_Products_Construction_N" localSheetId="0">[1]CurrentAssumptions!#REF!</definedName>
    <definedName name="Avg._Number_of_Site_Products_Construction_N">'Current Assumptions'!#REF!</definedName>
    <definedName name="Avg._Number_of_Site_Products_Design_N" localSheetId="5">'Expected Assumptions'!#REF!</definedName>
    <definedName name="Avg._Number_of_Site_Products_Design_N" localSheetId="0">[1]CurrentAssumptions!#REF!</definedName>
    <definedName name="Avg._Number_of_Site_Products_Design_N">'Current Assumptions'!#REF!</definedName>
    <definedName name="Avg._Number_of_Site_Products_N" localSheetId="5">'Expected Assumptions'!#REF!</definedName>
    <definedName name="Avg._Number_of_Site_Products_N" localSheetId="0">[1]CurrentAssumptions!#REF!</definedName>
    <definedName name="Avg._Number_of_Site_Products_N">'Current Assumptions'!#REF!</definedName>
    <definedName name="Avg._Number_of_Space_Types_per_Building" localSheetId="0">[1]CurrentAssumptions!$B$12</definedName>
    <definedName name="Avg._Number_of_Space_Types_per_Building">'Current Assumptions'!$B$12</definedName>
    <definedName name="Avg._Number_of_Space_Types_per_Building_N" localSheetId="5">'Expected Assumptions'!$A$12</definedName>
    <definedName name="Avg._Number_of_Space_Types_per_Building_N" localSheetId="0">[1]CurrentAssumptions!$A$12</definedName>
    <definedName name="Avg._Number_of_Space_Types_per_Building_N">'Current Assumptions'!$A$12</definedName>
    <definedName name="Avg._Number_of_Specialty_Equipment_Products__Construction" localSheetId="5">'Expected Assumptions'!#REF!</definedName>
    <definedName name="Avg._Number_of_Specialty_Equipment_Products__Construction" localSheetId="0">[1]CurrentAssumptions!#REF!</definedName>
    <definedName name="Avg._Number_of_Specialty_Equipment_Products__Construction">'Current Assumptions'!#REF!</definedName>
    <definedName name="Avg._Number_of_Specialty_Equipment_Products__Design" localSheetId="5">'Expected Assumptions'!#REF!</definedName>
    <definedName name="Avg._Number_of_Specialty_Equipment_Products__Design" localSheetId="0">[1]CurrentAssumptions!#REF!</definedName>
    <definedName name="Avg._Number_of_Specialty_Equipment_Products__Design">'Current Assumptions'!#REF!</definedName>
    <definedName name="Avg._Number_of_Specialty_Equipment_Products__Product_Program" localSheetId="5">'Expected Assumptions'!#REF!</definedName>
    <definedName name="Avg._Number_of_Specialty_Equipment_Products__Product_Program" localSheetId="0">[1]CurrentAssumptions!#REF!</definedName>
    <definedName name="Avg._Number_of_Specialty_Equipment_Products__Product_Program">'Current Assumptions'!#REF!</definedName>
    <definedName name="Avg._Number_of_Specialty_Equipment_Products_Construction_N" localSheetId="5">'Expected Assumptions'!#REF!</definedName>
    <definedName name="Avg._Number_of_Specialty_Equipment_Products_Construction_N" localSheetId="0">[1]CurrentAssumptions!#REF!</definedName>
    <definedName name="Avg._Number_of_Specialty_Equipment_Products_Construction_N">'Current Assumptions'!#REF!</definedName>
    <definedName name="Avg._Number_of_Specialty_Equipment_Products_Design_N" localSheetId="5">'Expected Assumptions'!#REF!</definedName>
    <definedName name="Avg._Number_of_Specialty_Equipment_Products_Design_N" localSheetId="0">[1]CurrentAssumptions!#REF!</definedName>
    <definedName name="Avg._Number_of_Specialty_Equipment_Products_Design_N">'Current Assumptions'!#REF!</definedName>
    <definedName name="Avg._Number_of_Specialty_Equipment_Products_N" localSheetId="5">'Expected Assumptions'!#REF!</definedName>
    <definedName name="Avg._Number_of_Specialty_Equipment_Products_N" localSheetId="0">[1]CurrentAssumptions!#REF!</definedName>
    <definedName name="Avg._Number_of_Specialty_Equipment_Products_N">'Current Assumptions'!#REF!</definedName>
    <definedName name="Avg._Number_of_Submittal_Sheets_in_a_Submittal_Item" localSheetId="0">[1]CurrentAssumptions!$B$45</definedName>
    <definedName name="Avg._Number_of_Submittal_Sheets_in_a_Submittal_Item">'Current Assumptions'!$B$45</definedName>
    <definedName name="Avg._Number_of_Submittal_Sheets_in_a_Submittal_Item_N" localSheetId="5">'Expected Assumptions'!$A$45</definedName>
    <definedName name="Avg._Number_of_Submittal_Sheets_in_a_Submittal_Item_N" localSheetId="0">[1]CurrentAssumptions!$A$45</definedName>
    <definedName name="Avg._Number_of_Submittal_Sheets_in_a_Submittal_Item_N">'Current Assumptions'!$A$45</definedName>
    <definedName name="Avg._Number_of_Transmittals" localSheetId="5">'Expected Assumptions'!#REF!</definedName>
    <definedName name="Avg._Number_of_Transmittals" localSheetId="0">[1]CurrentAssumptions!#REF!</definedName>
    <definedName name="Avg._Number_of_Transmittals">'Current Assumptions'!#REF!</definedName>
    <definedName name="Avg._Number_of_Transmittals_N" localSheetId="5">'Expected Assumptions'!#REF!</definedName>
    <definedName name="Avg._Number_of_Transmittals_N" localSheetId="0">[1]CurrentAssumptions!#REF!</definedName>
    <definedName name="Avg._Number_of_Transmittals_N">'Current Assumptions'!#REF!</definedName>
    <definedName name="Avg._of_Number_Design_Early_Drawings_N" localSheetId="5">'Expected Assumptions'!$A$25</definedName>
    <definedName name="Avg._of_Number_Design_Early_Drawings_N">'Current Assumptions'!$A$25</definedName>
    <definedName name="Avg._of_Number_of_Pages_in_a_Design_Coordinated_Narrative_N" localSheetId="5">'Expected Assumptions'!$A$31</definedName>
    <definedName name="Avg._of_Number_of_Pages_in_a_Design_Coordinated_Narrative_N">'Current Assumptions'!$A$31</definedName>
    <definedName name="Avg._Operaitons_Estimated_Reqd." localSheetId="5">'Expected Assumptions'!#REF!</definedName>
    <definedName name="Avg._Operaitons_Estimated_Reqd." localSheetId="0">[1]CurrentAssumptions!#REF!</definedName>
    <definedName name="Avg._Operaitons_Estimated_Reqd.">'Current Assumptions'!#REF!</definedName>
    <definedName name="Avg._Participants_Receiving" localSheetId="5">'Expected Assumptions'!#REF!</definedName>
    <definedName name="Avg._Participants_Receiving" localSheetId="0">[1]CurrentAssumptions!#REF!</definedName>
    <definedName name="Avg._Participants_Receiving">'Current Assumptions'!#REF!</definedName>
    <definedName name="Avg._Per_Page_Copy_Cost" localSheetId="0">[1]CurrentAssumptions!$B$64</definedName>
    <definedName name="Avg._Per_Page_Copy_Cost">'Current Assumptions'!$B$64</definedName>
    <definedName name="Avg._Per_Page_Copy_Cost_N" localSheetId="5">'Expected Assumptions'!$A$64</definedName>
    <definedName name="Avg._Per_Page_Copy_Cost_N" localSheetId="0">[1]CurrentAssumptions!$A$64</definedName>
    <definedName name="Avg._Per_Page_Copy_Cost_N">'Current Assumptions'!$A$64</definedName>
    <definedName name="Avg._Per_Page_Mailing_Cost" localSheetId="5">'Expected Assumptions'!#REF!</definedName>
    <definedName name="Avg._Per_Page_Mailing_Cost" localSheetId="0">[1]CurrentAssumptions!#REF!</definedName>
    <definedName name="Avg._Per_Page_Mailing_Cost">'Current Assumptions'!#REF!</definedName>
    <definedName name="Avg._Per_Page_Mailing_Cost_N" localSheetId="5">'Expected Assumptions'!#REF!</definedName>
    <definedName name="Avg._Per_Page_Mailing_Cost_N" localSheetId="0">[1]CurrentAssumptions!#REF!</definedName>
    <definedName name="Avg._Per_Page_Mailing_Cost_N">'Current Assumptions'!#REF!</definedName>
    <definedName name="Avg._Per_Sheet_Copy_Cost" localSheetId="0">[1]CurrentAssumptions!$B$65</definedName>
    <definedName name="Avg._Per_Sheet_Copy_Cost">'Current Assumptions'!$B$65</definedName>
    <definedName name="Avg._Per_Sheet_Copy_Cost_N" localSheetId="5">'Expected Assumptions'!$A$65</definedName>
    <definedName name="Avg._Per_Sheet_Copy_Cost_N" localSheetId="0">[1]CurrentAssumptions!$A$65</definedName>
    <definedName name="Avg._Per_Sheet_Copy_Cost_N">'Current Assumptions'!$A$65</definedName>
    <definedName name="Avg._Per_Sheet_Mailing_Cost" localSheetId="5">'Expected Assumptions'!#REF!</definedName>
    <definedName name="Avg._Per_Sheet_Mailing_Cost" localSheetId="0">[1]CurrentAssumptions!#REF!</definedName>
    <definedName name="Avg._Per_Sheet_Mailing_Cost">'Current Assumptions'!#REF!</definedName>
    <definedName name="Avg._Per_Sheet_Mailing_Cost_N" localSheetId="5">'Expected Assumptions'!#REF!</definedName>
    <definedName name="Avg._Per_Sheet_Mailing_Cost_N" localSheetId="0">[1]CurrentAssumptions!#REF!</definedName>
    <definedName name="Avg._Per_Sheet_Mailing_Cost_N">'Current Assumptions'!#REF!</definedName>
    <definedName name="Avg._Pre.Design_Submittal_Sets_Reqd._PreDesign_N" localSheetId="5">'Expected Assumptions'!$A$17</definedName>
    <definedName name="Avg._Pre.Design_Submittal_Sets_Reqd._PreDesign_N" localSheetId="0">[1]CurrentAssumptions!$A$17</definedName>
    <definedName name="Avg._Pre.Design_Submittal_Sets_Reqd._PreDesign_N">'Current Assumptions'!$A$17</definedName>
    <definedName name="Avg._Project_Duration" localSheetId="5">'Expected Assumptions'!#REF!</definedName>
    <definedName name="Avg._Project_Duration" localSheetId="0">[1]CurrentAssumptions!#REF!</definedName>
    <definedName name="Avg._Project_Duration">'Current Assumptions'!#REF!</definedName>
    <definedName name="Avg._Project_Life" localSheetId="5">'Expected Assumptions'!#REF!</definedName>
    <definedName name="Avg._Project_Life" localSheetId="0">[1]CurrentAssumptions!#REF!</definedName>
    <definedName name="Avg._Project_Life">'Current Assumptions'!#REF!</definedName>
    <definedName name="Avg._Property_Entry_Update_Time" localSheetId="5">'Expected Assumptions'!#REF!</definedName>
    <definedName name="Avg._Property_Entry_Update_Time" localSheetId="0">[1]CurrentAssumptions!#REF!</definedName>
    <definedName name="Avg._Property_Entry_Update_Time">'Current Assumptions'!#REF!</definedName>
    <definedName name="Avg._QA_Inspections_Reqd." localSheetId="5">'Expected Assumptions'!#REF!</definedName>
    <definedName name="Avg._QA_Inspections_Reqd." localSheetId="0">[1]CurrentAssumptions!#REF!</definedName>
    <definedName name="Avg._QA_Inspections_Reqd.">'Current Assumptions'!#REF!</definedName>
    <definedName name="Avg._QC_Inspections_Reqd." localSheetId="5">'Expected Assumptions'!#REF!</definedName>
    <definedName name="Avg._QC_Inspections_Reqd." localSheetId="0">[1]CurrentAssumptions!#REF!</definedName>
    <definedName name="Avg._QC_Inspections_Reqd.">'Current Assumptions'!#REF!</definedName>
    <definedName name="Avg._QTO_time_for_Architectural_Products" localSheetId="5">'Expected Assumptions'!#REF!</definedName>
    <definedName name="Avg._QTO_time_for_Architectural_Products" localSheetId="0">[1]CurrentAssumptions!#REF!</definedName>
    <definedName name="Avg._QTO_time_for_Architectural_Products">'Current Assumptions'!#REF!</definedName>
    <definedName name="Avg._QTO_time_for_Architectural_Products_N" localSheetId="5">'Expected Assumptions'!#REF!</definedName>
    <definedName name="Avg._QTO_time_for_Architectural_Products_N" localSheetId="0">[1]CurrentAssumptions!#REF!</definedName>
    <definedName name="Avg._QTO_time_for_Architectural_Products_N">'Current Assumptions'!#REF!</definedName>
    <definedName name="Avg._QTO_time_for_Control_Products" localSheetId="5">'Expected Assumptions'!#REF!</definedName>
    <definedName name="Avg._QTO_time_for_Control_Products" localSheetId="0">[1]CurrentAssumptions!#REF!</definedName>
    <definedName name="Avg._QTO_time_for_Control_Products">'Current Assumptions'!#REF!</definedName>
    <definedName name="Avg._QTO_time_for_Control_Products_N" localSheetId="5">'Expected Assumptions'!#REF!</definedName>
    <definedName name="Avg._QTO_time_for_Control_Products_N" localSheetId="0">[1]CurrentAssumptions!#REF!</definedName>
    <definedName name="Avg._QTO_time_for_Control_Products_N">'Current Assumptions'!#REF!</definedName>
    <definedName name="Avg._QTO_time_for_Conveying_Equipment" localSheetId="5">'Expected Assumptions'!#REF!</definedName>
    <definedName name="Avg._QTO_time_for_Conveying_Equipment" localSheetId="0">[1]CurrentAssumptions!#REF!</definedName>
    <definedName name="Avg._QTO_time_for_Conveying_Equipment">'Current Assumptions'!#REF!</definedName>
    <definedName name="Avg._QTO_time_for_Conveying_Equipment_N" localSheetId="5">'Expected Assumptions'!#REF!</definedName>
    <definedName name="Avg._QTO_time_for_Conveying_Equipment_N" localSheetId="0">[1]CurrentAssumptions!#REF!</definedName>
    <definedName name="Avg._QTO_time_for_Conveying_Equipment_N">'Current Assumptions'!#REF!</definedName>
    <definedName name="Avg._QTO_time_for_Electrical_Products" localSheetId="5">'Expected Assumptions'!#REF!</definedName>
    <definedName name="Avg._QTO_time_for_Electrical_Products" localSheetId="0">[1]CurrentAssumptions!#REF!</definedName>
    <definedName name="Avg._QTO_time_for_Electrical_Products">'Current Assumptions'!#REF!</definedName>
    <definedName name="Avg._QTO_time_for_Electrical_Products_N" localSheetId="5">'Expected Assumptions'!#REF!</definedName>
    <definedName name="Avg._QTO_time_for_Electrical_Products_N" localSheetId="0">[1]CurrentAssumptions!#REF!</definedName>
    <definedName name="Avg._QTO_time_for_Electrical_Products_N">'Current Assumptions'!#REF!</definedName>
    <definedName name="Avg._QTO_time_for_Fire_Supression_Products" localSheetId="5">'Expected Assumptions'!#REF!</definedName>
    <definedName name="Avg._QTO_time_for_Fire_Supression_Products" localSheetId="0">[1]CurrentAssumptions!#REF!</definedName>
    <definedName name="Avg._QTO_time_for_Fire_Supression_Products">'Current Assumptions'!#REF!</definedName>
    <definedName name="Avg._QTO_time_for_Fire_Supression_Products_N" localSheetId="5">'Expected Assumptions'!#REF!</definedName>
    <definedName name="Avg._QTO_time_for_Fire_Supression_Products_N" localSheetId="0">[1]CurrentAssumptions!#REF!</definedName>
    <definedName name="Avg._QTO_time_for_Fire_Supression_Products_N">'Current Assumptions'!#REF!</definedName>
    <definedName name="Avg._QTO_time_for_Furnishing_Products" localSheetId="5">'Expected Assumptions'!#REF!</definedName>
    <definedName name="Avg._QTO_time_for_Furnishing_Products" localSheetId="0">[1]CurrentAssumptions!#REF!</definedName>
    <definedName name="Avg._QTO_time_for_Furnishing_Products">'Current Assumptions'!#REF!</definedName>
    <definedName name="Avg._QTO_time_for_Furnishing_Products_N" localSheetId="5">'Expected Assumptions'!#REF!</definedName>
    <definedName name="Avg._QTO_time_for_Furnishing_Products_N" localSheetId="0">[1]CurrentAssumptions!#REF!</definedName>
    <definedName name="Avg._QTO_time_for_Furnishing_Products_N">'Current Assumptions'!#REF!</definedName>
    <definedName name="Avg._QTO_time_for_HVAC_Products" localSheetId="5">'Expected Assumptions'!#REF!</definedName>
    <definedName name="Avg._QTO_time_for_HVAC_Products" localSheetId="0">[1]CurrentAssumptions!#REF!</definedName>
    <definedName name="Avg._QTO_time_for_HVAC_Products">'Current Assumptions'!#REF!</definedName>
    <definedName name="Avg._QTO_time_for_HVAC_Products_N" localSheetId="5">'Expected Assumptions'!#REF!</definedName>
    <definedName name="Avg._QTO_time_for_HVAC_Products_N" localSheetId="0">[1]CurrentAssumptions!#REF!</definedName>
    <definedName name="Avg._QTO_time_for_HVAC_Products_N">'Current Assumptions'!#REF!</definedName>
    <definedName name="Avg._QTO_time_for_Other_Products" localSheetId="5">'Expected Assumptions'!#REF!</definedName>
    <definedName name="Avg._QTO_time_for_Other_Products" localSheetId="0">[1]CurrentAssumptions!#REF!</definedName>
    <definedName name="Avg._QTO_time_for_Other_Products">'Current Assumptions'!#REF!</definedName>
    <definedName name="Avg._QTO_time_for_Other_Products_N" localSheetId="5">'Expected Assumptions'!#REF!</definedName>
    <definedName name="Avg._QTO_time_for_Other_Products_N" localSheetId="0">[1]CurrentAssumptions!#REF!</definedName>
    <definedName name="Avg._QTO_time_for_Other_Products_N">'Current Assumptions'!#REF!</definedName>
    <definedName name="Avg._QTO_time_for_Plumbing_Products" localSheetId="5">'Expected Assumptions'!#REF!</definedName>
    <definedName name="Avg._QTO_time_for_Plumbing_Products" localSheetId="0">[1]CurrentAssumptions!#REF!</definedName>
    <definedName name="Avg._QTO_time_for_Plumbing_Products">'Current Assumptions'!#REF!</definedName>
    <definedName name="Avg._QTO_time_for_Plumbing_Products_N" localSheetId="5">'Expected Assumptions'!#REF!</definedName>
    <definedName name="Avg._QTO_time_for_Plumbing_Products_N" localSheetId="0">[1]CurrentAssumptions!#REF!</definedName>
    <definedName name="Avg._QTO_time_for_Plumbing_Products_N">'Current Assumptions'!#REF!</definedName>
    <definedName name="Avg._QTO_time_for_Site_Products" localSheetId="5">'Expected Assumptions'!#REF!</definedName>
    <definedName name="Avg._QTO_time_for_Site_Products" localSheetId="0">[1]CurrentAssumptions!#REF!</definedName>
    <definedName name="Avg._QTO_time_for_Site_Products">'Current Assumptions'!#REF!</definedName>
    <definedName name="Avg._QTO_time_for_Site_Products_N" localSheetId="5">'Expected Assumptions'!#REF!</definedName>
    <definedName name="Avg._QTO_time_for_Site_Products_N" localSheetId="0">[1]CurrentAssumptions!#REF!</definedName>
    <definedName name="Avg._QTO_time_for_Site_Products_N">'Current Assumptions'!#REF!</definedName>
    <definedName name="Avg._QTO_time_for_Specialty_Equipment" localSheetId="5">'Expected Assumptions'!#REF!</definedName>
    <definedName name="Avg._QTO_time_for_Specialty_Equipment" localSheetId="0">[1]CurrentAssumptions!#REF!</definedName>
    <definedName name="Avg._QTO_time_for_Specialty_Equipment">'Current Assumptions'!#REF!</definedName>
    <definedName name="Avg._QTO_time_for_Specialty_Equipment_N" localSheetId="5">'Expected Assumptions'!#REF!</definedName>
    <definedName name="Avg._QTO_time_for_Specialty_Equipment_N" localSheetId="0">[1]CurrentAssumptions!#REF!</definedName>
    <definedName name="Avg._QTO_time_for_Specialty_Equipment_N">'Current Assumptions'!#REF!</definedName>
    <definedName name="Avg._Resubmittal_Count" localSheetId="5">'Expected Assumptions'!#REF!</definedName>
    <definedName name="Avg._Resubmittal_Count" localSheetId="0">[1]CurrentAssumptions!#REF!</definedName>
    <definedName name="Avg._Resubmittal_Count">'Current Assumptions'!#REF!</definedName>
    <definedName name="Avg._Resubmittal_Count_N" localSheetId="5">'Expected Assumptions'!#REF!</definedName>
    <definedName name="Avg._Resubmittal_Count_N" localSheetId="0">[1]CurrentAssumptions!#REF!</definedName>
    <definedName name="Avg._Resubmittal_Count_N">'Current Assumptions'!#REF!</definedName>
    <definedName name="Avg._Site_Visit_Requirements" localSheetId="5">'Expected Assumptions'!#REF!</definedName>
    <definedName name="Avg._Site_Visit_Requirements" localSheetId="0">[1]CurrentAssumptions!#REF!</definedName>
    <definedName name="Avg._Site_Visit_Requirements">'Current Assumptions'!#REF!</definedName>
    <definedName name="Avg._Sqare_Footage" localSheetId="5">'Expected Assumptions'!#REF!</definedName>
    <definedName name="Avg._Sqare_Footage" localSheetId="0">[1]CurrentAssumptions!#REF!</definedName>
    <definedName name="Avg._Sqare_Footage">'Current Assumptions'!#REF!</definedName>
    <definedName name="Avg._Square_Footage_N" localSheetId="5">'Expected Assumptions'!#REF!</definedName>
    <definedName name="Avg._Square_Footage_N" localSheetId="0">[1]CurrentAssumptions!#REF!</definedName>
    <definedName name="Avg._Square_Footage_N">'Current Assumptions'!#REF!</definedName>
    <definedName name="Avg._Submittal_Package" localSheetId="0">[1]CurrentAssumptions!$B$43</definedName>
    <definedName name="Avg._Submittal_Package">'Current Assumptions'!$B$43</definedName>
    <definedName name="Avg._Submittal_Package_N" localSheetId="5">'Expected Assumptions'!$A$43</definedName>
    <definedName name="Avg._Submittal_Package_N" localSheetId="0">[1]CurrentAssumptions!$A$43</definedName>
    <definedName name="Avg._Submittal_Package_N">'Current Assumptions'!$A$43</definedName>
    <definedName name="Avg._Submittal_Pages" localSheetId="0">[1]CurrentAssumptions!$B$44</definedName>
    <definedName name="Avg._Submittal_Pages">'Current Assumptions'!$B$44</definedName>
    <definedName name="Avg._Submittal_Pages_N" localSheetId="5">'Expected Assumptions'!$A$44</definedName>
    <definedName name="Avg._Submittal_Pages_N" localSheetId="0">[1]CurrentAssumptions!$A$44</definedName>
    <definedName name="Avg._Submittal_Pages_N">'Current Assumptions'!$A$44</definedName>
    <definedName name="Avg._Submittal_Sets_Reqd." localSheetId="0">[1]CurrentAssumptions!$B$42</definedName>
    <definedName name="Avg._Submittal_Sets_Reqd.">'Current Assumptions'!$B$42</definedName>
    <definedName name="Avg._Submittal_Sets_Reqd._Design" localSheetId="0">[1]CurrentAssumptions!$B$24</definedName>
    <definedName name="Avg._Submittal_Sets_Reqd._Design">'Current Assumptions'!$B$24</definedName>
    <definedName name="Avg._Submittal_Sets_Reqd._Design_N" localSheetId="5">'Expected Assumptions'!$A$24</definedName>
    <definedName name="Avg._Submittal_Sets_Reqd._Design_N" localSheetId="0">[1]CurrentAssumptions!$A$24</definedName>
    <definedName name="Avg._Submittal_Sets_Reqd._Design_N">'Current Assumptions'!$A$24</definedName>
    <definedName name="Avg._Submittal_Sets_Reqd._N" localSheetId="5">'Expected Assumptions'!$A$42</definedName>
    <definedName name="Avg._Submittal_Sets_Reqd._N" localSheetId="0">[1]CurrentAssumptions!$A$42</definedName>
    <definedName name="Avg._Submittal_Sets_Reqd._N">'Current Assumptions'!$A$42</definedName>
    <definedName name="Avg._Submittal_Sets_Reqd._PreDesign" localSheetId="0">[1]CurrentAssumptions!$B$17</definedName>
    <definedName name="Avg._Submittal_Sets_Reqd._PreDesign">'Current Assumptions'!$B$17</definedName>
    <definedName name="Avg._Submittals" localSheetId="5">'Expected Assumptions'!#REF!</definedName>
    <definedName name="Avg._Submittals" localSheetId="0">[1]CurrentAssumptions!#REF!</definedName>
    <definedName name="Avg._Submittals">'Current Assumptions'!#REF!</definedName>
    <definedName name="Avg._Submittals_N" localSheetId="5">'Expected Assumptions'!#REF!</definedName>
    <definedName name="Avg._Submittals_N" localSheetId="0">[1]CurrentAssumptions!#REF!</definedName>
    <definedName name="Avg._Submittals_N">'Current Assumptions'!#REF!</definedName>
    <definedName name="Avg._Sumittal_Sets_Reqd._Design_N" localSheetId="5">'Expected Assumptions'!$A$24</definedName>
    <definedName name="Avg._Sumittal_Sets_Reqd._Design_N">'Current Assumptions'!$A$24</definedName>
    <definedName name="Avg._Time_Needed_for_Info_Capture" localSheetId="5">'Expected Assumptions'!#REF!</definedName>
    <definedName name="Avg._Time_Needed_for_Info_Capture" localSheetId="0">[1]CurrentAssumptions!#REF!</definedName>
    <definedName name="Avg._Time_Needed_for_Info_Capture">'Current Assumptions'!#REF!</definedName>
    <definedName name="Avg._Time_Needed_for_Manuals" localSheetId="5">'Expected Assumptions'!#REF!</definedName>
    <definedName name="Avg._Time_Needed_for_Manuals" localSheetId="0">[1]CurrentAssumptions!#REF!</definedName>
    <definedName name="Avg._Time_Needed_for_Manuals">'Current Assumptions'!#REF!</definedName>
    <definedName name="Avg._Time_Per_Room_Data_Sheet" localSheetId="5">'Expected Assumptions'!#REF!</definedName>
    <definedName name="Avg._Time_Per_Room_Data_Sheet" localSheetId="0">[1]CurrentAssumptions!#REF!</definedName>
    <definedName name="Avg._Time_Per_Room_Data_Sheet">'Current Assumptions'!#REF!</definedName>
    <definedName name="Avg._Time_Per_Space" localSheetId="5">'Expected Assumptions'!#REF!</definedName>
    <definedName name="Avg._Time_Per_Space" localSheetId="0">[1]CurrentAssumptions!#REF!</definedName>
    <definedName name="Avg._Time_Per_Space">'Current Assumptions'!#REF!</definedName>
    <definedName name="Avg._Time_to_Approve" localSheetId="5">'Expected Assumptions'!#REF!</definedName>
    <definedName name="Avg._Time_to_Approve" localSheetId="0">[1]CurrentAssumptions!#REF!</definedName>
    <definedName name="Avg._Time_to_Approve">'Current Assumptions'!#REF!</definedName>
    <definedName name="Avg._Time_to_Certify" localSheetId="5">'Expected Assumptions'!#REF!</definedName>
    <definedName name="Avg._Time_to_Certify" localSheetId="0">[1]CurrentAssumptions!#REF!</definedName>
    <definedName name="Avg._Time_to_Certify">'Current Assumptions'!#REF!</definedName>
    <definedName name="Avg._Time_to_Copy_a_Set_of_Drawings" localSheetId="5">'Expected Assumptions'!#REF!</definedName>
    <definedName name="Avg._Time_to_Copy_a_Set_of_Drawings" localSheetId="0">[1]CurrentAssumptions!#REF!</definedName>
    <definedName name="Avg._Time_to_Copy_a_Set_of_Drawings">'Current Assumptions'!#REF!</definedName>
    <definedName name="Avg._Time_to_Copy_a_Set_of_Drawings_N" localSheetId="5">'Expected Assumptions'!#REF!</definedName>
    <definedName name="Avg._Time_to_Copy_a_Set_of_Drawings_N" localSheetId="0">[1]CurrentAssumptions!#REF!</definedName>
    <definedName name="Avg._Time_to_Copy_a_Set_of_Drawings_N">'Current Assumptions'!#REF!</definedName>
    <definedName name="Avg._Time_to_Log" localSheetId="5">'Expected Assumptions'!#REF!</definedName>
    <definedName name="Avg._Time_to_Log" localSheetId="0">[1]CurrentAssumptions!#REF!</definedName>
    <definedName name="Avg._Time_to_Log">'Current Assumptions'!#REF!</definedName>
    <definedName name="Avg._Time_to_Log__hours___transmittal_Automated" localSheetId="0">[1]CurrentAssumptions!$B$14</definedName>
    <definedName name="Avg._Time_to_Log__hours___transmittal_Automated">'Current Assumptions'!$B$14</definedName>
    <definedName name="Avg._Time_to_Log__hours___transmittal_Automated_N" localSheetId="0">[1]CurrentAssumptions!$A$14</definedName>
    <definedName name="Avg._Time_to_Log__hours___transmittal_Automated_N">'Current Assumptions'!$A$14</definedName>
    <definedName name="Avg._Time_to_Log_N" localSheetId="5">'Expected Assumptions'!#REF!</definedName>
    <definedName name="Avg._Time_to_Log_N" localSheetId="0">[1]CurrentAssumptions!#REF!</definedName>
    <definedName name="Avg._Time_to_Log_N">'Current Assumptions'!#REF!</definedName>
    <definedName name="Avg._Time_to_Log_Transmittals" localSheetId="0">[1]CurrentAssumptions!$B$13</definedName>
    <definedName name="Avg._Time_to_Log_Transmittals">'Current Assumptions'!$B$13</definedName>
    <definedName name="Avg._Time_to_Log_Transmittals_N" localSheetId="5">'Expected Assumptions'!$A$13</definedName>
    <definedName name="Avg._Time_to_Log_Transmittals_N" localSheetId="0">[1]CurrentAssumptions!$A$13</definedName>
    <definedName name="Avg._Time_to_Log_Transmittals_N">'Current Assumptions'!$A$13</definedName>
    <definedName name="Avg._Time_to_Prepare_Transmittal_and_Package_a_Submittal" localSheetId="5">'Expected Assumptions'!#REF!</definedName>
    <definedName name="Avg._Time_to_Prepare_Transmittal_and_Package_a_Submittal" localSheetId="0">[1]CurrentAssumptions!#REF!</definedName>
    <definedName name="Avg._Time_to_Prepare_Transmittal_and_Package_a_Submittal">'Current Assumptions'!#REF!</definedName>
    <definedName name="Avg._Time_to_Prepare_Transmittal_and_Package_a_Submittal_N" localSheetId="5">'Expected Assumptions'!#REF!</definedName>
    <definedName name="Avg._Time_to_Prepare_Transmittal_and_Package_a_Submittal_N" localSheetId="0">[1]CurrentAssumptions!#REF!</definedName>
    <definedName name="Avg._Time_to_Prepare_Transmittal_and_Package_a_Submittal_N">'Current Assumptions'!#REF!</definedName>
    <definedName name="Avg._Time_to_Produce___Gather__and_Compile_Review_Comments" localSheetId="5">'Expected Assumptions'!#REF!</definedName>
    <definedName name="Avg._Time_to_Produce___Gather__and_Compile_Review_Comments" localSheetId="0">[1]CurrentAssumptions!#REF!</definedName>
    <definedName name="Avg._Time_to_Produce___Gather__and_Compile_Review_Comments">'Current Assumptions'!#REF!</definedName>
    <definedName name="Avg._Time_to_Produce_Gather_and_Compile_Review_Comments_N" localSheetId="5">'Expected Assumptions'!#REF!</definedName>
    <definedName name="Avg._Time_to_Produce_Gather_and_Compile_Review_Comments_N" localSheetId="0">[1]CurrentAssumptions!#REF!</definedName>
    <definedName name="Avg._Time_to_Produce_Gather_and_Compile_Review_Comments_N">'Current Assumptions'!#REF!</definedName>
    <definedName name="Avg._Transcription_Cost" localSheetId="5">'Expected Assumptions'!#REF!</definedName>
    <definedName name="Avg._Transcription_Cost" localSheetId="0">[1]CurrentAssumptions!#REF!</definedName>
    <definedName name="Avg._Transcription_Cost">'Current Assumptions'!#REF!</definedName>
    <definedName name="Avg._Transportation_Cost" localSheetId="5">'Expected Assumptions'!#REF!</definedName>
    <definedName name="Avg._Transportation_Cost" localSheetId="0">[1]CurrentAssumptions!#REF!</definedName>
    <definedName name="Avg._Transportation_Cost">'Current Assumptions'!#REF!</definedName>
    <definedName name="Avg._Warranty_Call_Overages" localSheetId="5">'Expected Assumptions'!#REF!</definedName>
    <definedName name="Avg._Warranty_Call_Overages" localSheetId="0">[1]CurrentAssumptions!#REF!</definedName>
    <definedName name="Avg._Warranty_Call_Overages">'Current Assumptions'!#REF!</definedName>
    <definedName name="Avg._Warranty_Calls" localSheetId="5">'Expected Assumptions'!#REF!</definedName>
    <definedName name="Avg._Warranty_Calls" localSheetId="0">[1]CurrentAssumptions!#REF!</definedName>
    <definedName name="Avg._Warranty_Calls">'Current Assumptions'!#REF!</definedName>
    <definedName name="Avg._Zone_Charts_Reqd." localSheetId="5">'Expected Assumptions'!#REF!</definedName>
    <definedName name="Avg._Zone_Charts_Reqd." localSheetId="0">[1]CurrentAssumptions!#REF!</definedName>
    <definedName name="Avg._Zone_Charts_Reqd.">'Current Assumptions'!#REF!</definedName>
    <definedName name="Avg_Property_Entry_Generation_Time" localSheetId="5">'Expected Assumptions'!#REF!</definedName>
    <definedName name="Avg_Property_Entry_Generation_Time" localSheetId="0">[1]CurrentAssumptions!#REF!</definedName>
    <definedName name="Avg_Property_Entry_Generation_Time">'Current Assumptions'!#REF!</definedName>
    <definedName name="Avg_QTO_Time_for_Equipment_Components" localSheetId="0">[1]CurrentAssumptions!$B$38</definedName>
    <definedName name="Avg_QTO_Time_for_Equipment_Components">'Current Assumptions'!$B$38</definedName>
    <definedName name="Avg_QTO_Time_for_Equipment_Components_N" localSheetId="5">'Expected Assumptions'!$A$38</definedName>
    <definedName name="Avg_QTO_Time_for_Equipment_Components_N" localSheetId="0">[1]CurrentAssumptions!$A$38</definedName>
    <definedName name="Avg_QTO_Time_for_Equipment_Components_N">'Current Assumptions'!$A$38</definedName>
    <definedName name="Avg_QTO_Time_for_Spaces_in_building" localSheetId="0">[1]CurrentAssumptions!$B$39</definedName>
    <definedName name="Avg_QTO_Time_for_Spaces_in_building">'Current Assumptions'!$B$39</definedName>
    <definedName name="Avg_QTO_Time_for_Spaces_in_building_N" localSheetId="5">'Expected Assumptions'!$A$39</definedName>
    <definedName name="Avg_QTO_Time_for_Spaces_in_building_N" localSheetId="0">[1]CurrentAssumptions!$A$39</definedName>
    <definedName name="Avg_QTO_Time_for_Spaces_in_building_N">'Current Assumptions'!$A$39</definedName>
    <definedName name="Avg_Spaces_per_Building_N" localSheetId="5">'Expected Assumptions'!$A$12</definedName>
    <definedName name="Avg_Spaces_per_Building_N">'Current Assumptions'!$A$12</definedName>
    <definedName name="Avg_Submittal_Sets_Reqd">'Current Assumptions'!$B$24</definedName>
    <definedName name="Avtg._Punch_List_Phase" localSheetId="5">'Expected Assumptions'!#REF!</definedName>
    <definedName name="Avtg._Punch_List_Phase" localSheetId="0">[1]CurrentAssumptions!#REF!</definedName>
    <definedName name="Avtg._Punch_List_Phase">'Current Assumptions'!#REF!</definedName>
    <definedName name="Component_Data_Elements" localSheetId="5">'Expected Assumptions'!#REF!</definedName>
    <definedName name="Component_Data_Elements" localSheetId="0">[1]CurrentAssumptions!#REF!</definedName>
    <definedName name="Component_Data_Elements">'Current Assumptions'!#REF!</definedName>
    <definedName name="Component_Data_Properties" localSheetId="5">'Expected Assumptions'!#REF!</definedName>
    <definedName name="Component_Data_Properties" localSheetId="0">[1]CurrentAssumptions!#REF!</definedName>
    <definedName name="Component_Data_Properties">'Current Assumptions'!#REF!</definedName>
    <definedName name="Connection_Data_Elements" localSheetId="5">'Expected Assumptions'!#REF!</definedName>
    <definedName name="Connection_Data_Elements" localSheetId="0">[1]CurrentAssumptions!#REF!</definedName>
    <definedName name="Connection_Data_Elements">'Current Assumptions'!#REF!</definedName>
    <definedName name="Connection_Data_Properties" localSheetId="5">'Expected Assumptions'!#REF!</definedName>
    <definedName name="Connection_Data_Properties" localSheetId="0">[1]CurrentAssumptions!#REF!</definedName>
    <definedName name="Connection_Data_Properties">'Current Assumptions'!#REF!</definedName>
    <definedName name="Construction_Project_Manager_Rate" localSheetId="0">[1]CurrentAssumptions!$B$58</definedName>
    <definedName name="Construction_Project_Manager_Rate">'Current Assumptions'!$B$58</definedName>
    <definedName name="Construction_Project_Manager_Rate_N" localSheetId="5">'Expected Assumptions'!$A$58</definedName>
    <definedName name="Construction_Project_Manager_Rate_N" localSheetId="0">[1]CurrentAssumptions!$A$58</definedName>
    <definedName name="Construction_Project_Manager_Rate_N">'Current Assumptions'!$A$58</definedName>
    <definedName name="Construction_Superintendent_Rate" localSheetId="5">'Expected Assumptions'!#REF!</definedName>
    <definedName name="Construction_Superintendent_Rate" localSheetId="0">[1]CurrentAssumptions!#REF!</definedName>
    <definedName name="Construction_Superintendent_Rate">'Current Assumptions'!#REF!</definedName>
    <definedName name="Construction_Superintendent_Rate_N" localSheetId="5">'Expected Assumptions'!#REF!</definedName>
    <definedName name="Construction_Superintendent_Rate_N" localSheetId="0">[1]CurrentAssumptions!#REF!</definedName>
    <definedName name="Construction_Superintendent_Rate_N">'Current Assumptions'!#REF!</definedName>
    <definedName name="Contractor_Administrative_Rate" localSheetId="0">[1]CurrentAssumptions!$B$60</definedName>
    <definedName name="Contractor_Administrative_Rate">'Current Assumptions'!$B$60</definedName>
    <definedName name="Contractor_Administrative_Rate_N" localSheetId="5">'Expected Assumptions'!$A$60</definedName>
    <definedName name="Contractor_Administrative_Rate_N" localSheetId="0">[1]CurrentAssumptions!$A$60</definedName>
    <definedName name="Contractor_Administrative_Rate_N">'Current Assumptions'!$A$60</definedName>
    <definedName name="Coordinate_Data_Elements" localSheetId="5">'Expected Assumptions'!#REF!</definedName>
    <definedName name="Coordinate_Data_Elements" localSheetId="0">[1]CurrentAssumptions!#REF!</definedName>
    <definedName name="Coordinate_Data_Elements">'Current Assumptions'!#REF!</definedName>
    <definedName name="Coordinate_Data_Properties" localSheetId="5">'Expected Assumptions'!#REF!</definedName>
    <definedName name="Coordinate_Data_Properties" localSheetId="0">[1]CurrentAssumptions!#REF!</definedName>
    <definedName name="Coordinate_Data_Properties">'Current Assumptions'!#REF!</definedName>
    <definedName name="Document_Data_Elements" localSheetId="5">'Expected Assumptions'!#REF!</definedName>
    <definedName name="Document_Data_Elements" localSheetId="0">[1]CurrentAssumptions!#REF!</definedName>
    <definedName name="Document_Data_Elements">'Current Assumptions'!#REF!</definedName>
    <definedName name="Document_Data_Properties" localSheetId="5">'Expected Assumptions'!#REF!</definedName>
    <definedName name="Document_Data_Properties" localSheetId="0">[1]CurrentAssumptions!#REF!</definedName>
    <definedName name="Document_Data_Properties">'Current Assumptions'!#REF!</definedName>
    <definedName name="Drafter_Rate" localSheetId="0">[1]CurrentAssumptions!$B$56</definedName>
    <definedName name="Drafter_Rate">'Current Assumptions'!$B$56</definedName>
    <definedName name="Drafter_Rate_N" localSheetId="5">'Expected Assumptions'!$A$56</definedName>
    <definedName name="Drafter_Rate_N" localSheetId="0">[1]CurrentAssumptions!$A$56</definedName>
    <definedName name="Drafter_Rate_N">'Current Assumptions'!$A$56</definedName>
    <definedName name="Drafting_Production_Rate" localSheetId="5">'Expected Assumptions'!#REF!</definedName>
    <definedName name="Drafting_Production_Rate" localSheetId="0">[1]CurrentAssumptions!#REF!</definedName>
    <definedName name="Drafting_Production_Rate">'Current Assumptions'!#REF!</definedName>
    <definedName name="Drafting_Production_Rate_N" localSheetId="5">'Expected Assumptions'!#REF!</definedName>
    <definedName name="Drafting_Production_Rate_N" localSheetId="0">[1]CurrentAssumptions!#REF!</definedName>
    <definedName name="Drafting_Production_Rate_N">'Current Assumptions'!#REF!</definedName>
    <definedName name="Expected_Drawing_Sheets" localSheetId="5">'Expected Assumptions'!#REF!</definedName>
    <definedName name="Expected_Drawing_Sheets" localSheetId="0">[1]CurrentAssumptions!#REF!</definedName>
    <definedName name="Expected_Drawing_Sheets">'Current Assumptions'!#REF!</definedName>
    <definedName name="Expected_Named_Equipment" localSheetId="5">'Expected Assumptions'!$J$11</definedName>
    <definedName name="Expected_Named_Equipment">'Current Assumptions'!$H$11</definedName>
    <definedName name="Expected_New_Projects" localSheetId="5">'Expected Assumptions'!$J$10</definedName>
    <definedName name="Expected_New_Projects">'Current Assumptions'!$H$10</definedName>
    <definedName name="Expected_Projects" localSheetId="5">'Expected Assumptions'!#REF!</definedName>
    <definedName name="Expected_Projects" localSheetId="0">[1]CurrentAssumptions!#REF!</definedName>
    <definedName name="Expected_Projects">'Current Assumptions'!#REF!</definedName>
    <definedName name="Expected_Reduction_from_eSources" localSheetId="5">'Expected Assumptions'!#REF!</definedName>
    <definedName name="Expected_Reduction_from_eSources" localSheetId="0">[1]CurrentAssumptions!#REF!</definedName>
    <definedName name="Expected_Reduction_from_eSources">'Current Assumptions'!#REF!</definedName>
    <definedName name="Expected_Renovation_Projects" localSheetId="5">'Expected Assumptions'!#REF!</definedName>
    <definedName name="Expected_Renovation_Projects" localSheetId="0">[1]CurrentAssumptions!#REF!</definedName>
    <definedName name="Expected_Renovation_Projects">'Current Assumptions'!#REF!</definedName>
    <definedName name="Expected_Space_Area" localSheetId="5">'Expected Assumptions'!$J$12</definedName>
    <definedName name="Expected_Space_Area">'Current Assumptions'!$H$12</definedName>
    <definedName name="Expected_Spaces" localSheetId="5">'Expected Assumptions'!#REF!</definedName>
    <definedName name="Expected_Spaces" localSheetId="0">[1]CurrentAssumptions!#REF!</definedName>
    <definedName name="Expected_Spaces">'Current Assumptions'!#REF!</definedName>
    <definedName name="Expected_Tagged_Equipment" localSheetId="5">'Expected Assumptions'!#REF!</definedName>
    <definedName name="Expected_Tagged_Equipment" localSheetId="0">[1]CurrentAssumptions!#REF!</definedName>
    <definedName name="Expected_Tagged_Equipment">'Current Assumptions'!#REF!</definedName>
    <definedName name="Extended_Overheads" localSheetId="5">'Expected Assumptions'!#REF!</definedName>
    <definedName name="Extended_Overheads" localSheetId="0">[1]CurrentAssumptions!#REF!</definedName>
    <definedName name="Extended_Overheads">'Current Assumptions'!#REF!</definedName>
    <definedName name="Facility_Data_Elements" localSheetId="5">'Expected Assumptions'!#REF!</definedName>
    <definedName name="Facility_Data_Elements" localSheetId="0">[1]CurrentAssumptions!#REF!</definedName>
    <definedName name="Facility_Data_Elements">'Current Assumptions'!#REF!</definedName>
    <definedName name="Facility_Data_Properties" localSheetId="5">'Expected Assumptions'!#REF!</definedName>
    <definedName name="Facility_Data_Properties" localSheetId="0">[1]CurrentAssumptions!#REF!</definedName>
    <definedName name="Facility_Data_Properties">'Current Assumptions'!#REF!</definedName>
    <definedName name="Floor_Data_Elements" localSheetId="5">'Expected Assumptions'!#REF!</definedName>
    <definedName name="Floor_Data_Elements" localSheetId="0">[1]CurrentAssumptions!#REF!</definedName>
    <definedName name="Floor_Data_Elements">'Current Assumptions'!#REF!</definedName>
    <definedName name="Floor_Data_Properties" localSheetId="5">'Expected Assumptions'!#REF!</definedName>
    <definedName name="Floor_Data_Properties" localSheetId="0">[1]CurrentAssumptions!#REF!</definedName>
    <definedName name="Floor_Data_Properties">'Current Assumptions'!#REF!</definedName>
    <definedName name="Issue_Data_Elements" localSheetId="5">'Expected Assumptions'!#REF!</definedName>
    <definedName name="Issue_Data_Elements" localSheetId="0">[1]CurrentAssumptions!#REF!</definedName>
    <definedName name="Issue_Data_Elements">'Current Assumptions'!#REF!</definedName>
    <definedName name="Issue_Data_Properties" localSheetId="5">'Expected Assumptions'!#REF!</definedName>
    <definedName name="Issue_Data_Properties" localSheetId="0">[1]CurrentAssumptions!#REF!</definedName>
    <definedName name="Issue_Data_Properties">'Current Assumptions'!#REF!</definedName>
    <definedName name="Job_Data_Elements" localSheetId="5">'Expected Assumptions'!#REF!</definedName>
    <definedName name="Job_Data_Elements" localSheetId="0">[1]CurrentAssumptions!#REF!</definedName>
    <definedName name="Job_Data_Elements">'Current Assumptions'!#REF!</definedName>
    <definedName name="Job_Data_Properties" localSheetId="5">'Expected Assumptions'!#REF!</definedName>
    <definedName name="Job_Data_Properties" localSheetId="0">[1]CurrentAssumptions!#REF!</definedName>
    <definedName name="Job_Data_Properties">'Current Assumptions'!#REF!</definedName>
    <definedName name="Licensed_Professional_Rate" localSheetId="0">[1]CurrentAssumptions!$B$54</definedName>
    <definedName name="Licensed_Professional_Rate">'Current Assumptions'!$B$54</definedName>
    <definedName name="Licensed_Professional_Rate_N" localSheetId="5">'Expected Assumptions'!$A$54</definedName>
    <definedName name="Licensed_Professional_Rate_N" localSheetId="0">[1]CurrentAssumptions!$A$54</definedName>
    <definedName name="Licensed_Professional_Rate_N">'Current Assumptions'!$A$54</definedName>
    <definedName name="Managerial_Rate" localSheetId="5">'Expected Assumptions'!#REF!</definedName>
    <definedName name="Managerial_Rate" localSheetId="0">[1]CurrentAssumptions!#REF!</definedName>
    <definedName name="Managerial_Rate">'Current Assumptions'!#REF!</definedName>
    <definedName name="Managerial_Rate_N" localSheetId="5">'Expected Assumptions'!#REF!</definedName>
    <definedName name="Managerial_Rate_N" localSheetId="0">[1]CurrentAssumptions!#REF!</definedName>
    <definedName name="Managerial_Rate_N">'Current Assumptions'!#REF!</definedName>
    <definedName name="Meeting_Cost" localSheetId="5">'Expected Assumptions'!#REF!</definedName>
    <definedName name="Meeting_Cost" localSheetId="0">[1]CurrentAssumptions!#REF!</definedName>
    <definedName name="Meeting_Cost">'Current Assumptions'!#REF!</definedName>
    <definedName name="Number_of_Architect_Drafters" localSheetId="5">'Expected Assumptions'!#REF!</definedName>
    <definedName name="Number_of_Architect_Drafters" localSheetId="0">[1]CurrentAssumptions!#REF!</definedName>
    <definedName name="Number_of_Architect_Drafters">'Current Assumptions'!#REF!</definedName>
    <definedName name="Number_of_Architect_Drafters_N" localSheetId="5">'Expected Assumptions'!#REF!</definedName>
    <definedName name="Number_of_Architect_Drafters_N" localSheetId="0">[1]CurrentAssumptions!#REF!</definedName>
    <definedName name="Number_of_Architect_Drafters_N">'Current Assumptions'!#REF!</definedName>
    <definedName name="Number_of_Assistant__Construction___Project_Managers" localSheetId="5">'Expected Assumptions'!#REF!</definedName>
    <definedName name="Number_of_Assistant__Construction___Project_Managers" localSheetId="0">[1]CurrentAssumptions!#REF!</definedName>
    <definedName name="Number_of_Assistant__Construction___Project_Managers">'Current Assumptions'!#REF!</definedName>
    <definedName name="Number_of_Assistant_Construction_Project_Managers_N" localSheetId="5">'Expected Assumptions'!#REF!</definedName>
    <definedName name="Number_of_Assistant_Construction_Project_Managers_N" localSheetId="0">[1]CurrentAssumptions!#REF!</definedName>
    <definedName name="Number_of_Assistant_Construction_Project_Managers_N">'Current Assumptions'!#REF!</definedName>
    <definedName name="Number_of_Construction_Project_Managers" localSheetId="5">'Expected Assumptions'!#REF!</definedName>
    <definedName name="Number_of_Construction_Project_Managers" localSheetId="0">[1]CurrentAssumptions!#REF!</definedName>
    <definedName name="Number_of_Construction_Project_Managers">'Current Assumptions'!#REF!</definedName>
    <definedName name="Number_of_Construction_Project_Managers_N" localSheetId="5">'Expected Assumptions'!#REF!</definedName>
    <definedName name="Number_of_Construction_Project_Managers_N" localSheetId="0">[1]CurrentAssumptions!#REF!</definedName>
    <definedName name="Number_of_Construction_Project_Managers_N">'Current Assumptions'!#REF!</definedName>
    <definedName name="Number_of_Construction_Superintendents" localSheetId="5">'Expected Assumptions'!#REF!</definedName>
    <definedName name="Number_of_Construction_Superintendents" localSheetId="0">[1]CurrentAssumptions!#REF!</definedName>
    <definedName name="Number_of_Construction_Superintendents">'Current Assumptions'!#REF!</definedName>
    <definedName name="Number_of_Construction_Superintendents_N" localSheetId="5">'Expected Assumptions'!#REF!</definedName>
    <definedName name="Number_of_Construction_Superintendents_N" localSheetId="0">[1]CurrentAssumptions!#REF!</definedName>
    <definedName name="Number_of_Construction_Superintendents_N">'Current Assumptions'!#REF!</definedName>
    <definedName name="Number_of_Licensed_Professional_Architects" localSheetId="5">'Expected Assumptions'!#REF!</definedName>
    <definedName name="Number_of_Licensed_Professional_Architects" localSheetId="0">[1]CurrentAssumptions!#REF!</definedName>
    <definedName name="Number_of_Licensed_Professional_Architects">'Current Assumptions'!#REF!</definedName>
    <definedName name="Number_of_Licensed_Professional_Architects_N" localSheetId="5">'Expected Assumptions'!#REF!</definedName>
    <definedName name="Number_of_Licensed_Professional_Architects_N" localSheetId="0">[1]CurrentAssumptions!#REF!</definedName>
    <definedName name="Number_of_Licensed_Professional_Architects_N">'Current Assumptions'!#REF!</definedName>
    <definedName name="Number_of_Product_Type_Candidates_Reqd." localSheetId="5">'Expected Assumptions'!#REF!</definedName>
    <definedName name="Number_of_Product_Type_Candidates_Reqd." localSheetId="0">[1]CurrentAssumptions!#REF!</definedName>
    <definedName name="Number_of_Product_Type_Candidates_Reqd.">'Current Assumptions'!#REF!</definedName>
    <definedName name="Owner_Administrative_Rate" localSheetId="0">[1]CurrentAssumptions!$B$49</definedName>
    <definedName name="Owner_Administrative_Rate">'Current Assumptions'!$B$49</definedName>
    <definedName name="Owner_Administrative_Rate_N" localSheetId="5">'Expected Assumptions'!$A$49</definedName>
    <definedName name="Owner_Administrative_Rate_N" localSheetId="0">[1]CurrentAssumptions!$A$49</definedName>
    <definedName name="Owner_Administrative_Rate_N">'Current Assumptions'!$A$49</definedName>
    <definedName name="Owner_Reviewer_Rate" localSheetId="0">[1]CurrentAssumptions!#REF!</definedName>
    <definedName name="Owner_Reviewer_Rate">'Current Assumptions'!#REF!</definedName>
    <definedName name="Owner_Reviewer_Rate_N" localSheetId="5">'Expected Assumptions'!#REF!</definedName>
    <definedName name="Owner_Reviewer_Rate_N" localSheetId="0">[1]CurrentAssumptions!#REF!</definedName>
    <definedName name="Owner_Reviewer_Rate_N">'Current Assumptions'!#REF!</definedName>
    <definedName name="Owner_Technical_Rate" localSheetId="0">[1]CurrentAssumptions!#REF!</definedName>
    <definedName name="Owner_Technical_Rate">'Current Assumptions'!#REF!</definedName>
    <definedName name="Owner_Technical_Rate_N" localSheetId="5">'Expected Assumptions'!#REF!</definedName>
    <definedName name="Owner_Technical_Rate_N" localSheetId="0">[1]CurrentAssumptions!#REF!</definedName>
    <definedName name="Owner_Technical_Rate_N">'Current Assumptions'!#REF!</definedName>
    <definedName name="Owners_Rep._Administrative_Rate" localSheetId="0">[1]CurrentAssumptions!$B$51</definedName>
    <definedName name="Owners_Rep._Administrative_Rate">'Current Assumptions'!$B$51</definedName>
    <definedName name="Owners_Rep._Administrative_Rate_N" localSheetId="5">'Expected Assumptions'!$A$51</definedName>
    <definedName name="Owners_Rep._Administrative_Rate_N" localSheetId="0">[1]CurrentAssumptions!$A$51</definedName>
    <definedName name="Owners_Rep._Administrative_Rate_N">'Current Assumptions'!$A$51</definedName>
    <definedName name="Owners_Rep._Rate" localSheetId="0">[1]CurrentAssumptions!$B$50</definedName>
    <definedName name="Owners_Rep._Rate">'Current Assumptions'!$B$50</definedName>
    <definedName name="Owners_Rep._Rate_N" localSheetId="5">'Expected Assumptions'!$A$50</definedName>
    <definedName name="Owners_Rep._Rate_N" localSheetId="0">[1]CurrentAssumptions!$A$50</definedName>
    <definedName name="Owners_Rep._Rate_N">'Current Assumptions'!$A$50</definedName>
    <definedName name="Pct.__Components_Above_Ceilings_etc…" localSheetId="5">'Expected Assumptions'!#REF!</definedName>
    <definedName name="Pct.__Components_Above_Ceilings_etc…" localSheetId="0">[1]CurrentAssumptions!#REF!</definedName>
    <definedName name="Pct.__Components_Above_Ceilings_etc…">'Current Assumptions'!#REF!</definedName>
    <definedName name="Pct.__Inspections_Needing_Information" localSheetId="5">'Expected Assumptions'!#REF!</definedName>
    <definedName name="Pct.__Inspections_Needing_Information" localSheetId="0">[1]CurrentAssumptions!#REF!</definedName>
    <definedName name="Pct.__Inspections_Needing_Information">'Current Assumptions'!#REF!</definedName>
    <definedName name="Pct._Correct_Inhouse_Calls" localSheetId="5">'Expected Assumptions'!#REF!</definedName>
    <definedName name="Pct._Correct_Inhouse_Calls" localSheetId="0">[1]CurrentAssumptions!#REF!</definedName>
    <definedName name="Pct._Correct_Inhouse_Calls">'Current Assumptions'!#REF!</definedName>
    <definedName name="Pct._Items_Lost" localSheetId="5">'Expected Assumptions'!#REF!</definedName>
    <definedName name="Pct._Items_Lost" localSheetId="0">[1]CurrentAssumptions!#REF!</definedName>
    <definedName name="Pct._Items_Lost">'Current Assumptions'!#REF!</definedName>
    <definedName name="Pct._Items_on_Critical_path" localSheetId="5">'Expected Assumptions'!#REF!</definedName>
    <definedName name="Pct._Items_on_Critical_path" localSheetId="0">[1]CurrentAssumptions!#REF!</definedName>
    <definedName name="Pct._Items_on_Critical_path">'Current Assumptions'!#REF!</definedName>
    <definedName name="Pct._Items_w_Electronic_Originals" localSheetId="5">'Expected Assumptions'!#REF!</definedName>
    <definedName name="Pct._Items_w_Electronic_Originals" localSheetId="0">[1]CurrentAssumptions!#REF!</definedName>
    <definedName name="Pct._Items_w_Electronic_Originals">'Current Assumptions'!#REF!</definedName>
    <definedName name="Pct._Renovation_Projects" localSheetId="5">'Expected Assumptions'!#REF!</definedName>
    <definedName name="Pct._Renovation_Projects" localSheetId="0">[1]CurrentAssumptions!#REF!</definedName>
    <definedName name="Pct._Renovation_Projects">'Current Assumptions'!#REF!</definedName>
    <definedName name="Pct._Shop_Drawings" localSheetId="5">'Expected Assumptions'!#REF!</definedName>
    <definedName name="Pct._Shop_Drawings" localSheetId="0">[1]CurrentAssumptions!#REF!</definedName>
    <definedName name="Pct._Shop_Drawings">'Current Assumptions'!#REF!</definedName>
    <definedName name="Pct._Tenant_Review" localSheetId="5">'Expected Assumptions'!#REF!</definedName>
    <definedName name="Pct._Tenant_Review" localSheetId="0">[1]CurrentAssumptions!#REF!</definedName>
    <definedName name="Pct._Tenant_Review">'Current Assumptions'!#REF!</definedName>
    <definedName name="Planner_Administrative_Rate" localSheetId="0">[1]CurrentAssumptions!$B$53</definedName>
    <definedName name="Planner_Administrative_Rate">'Current Assumptions'!$B$53</definedName>
    <definedName name="Planner_Administrative_Rate_N" localSheetId="5">'Expected Assumptions'!$A$53</definedName>
    <definedName name="Planner_Administrative_Rate_N" localSheetId="0">[1]CurrentAssumptions!$A$53</definedName>
    <definedName name="Planner_Administrative_Rate_N">'Current Assumptions'!$A$53</definedName>
    <definedName name="Planner_Rate" localSheetId="0">[1]CurrentAssumptions!$B$52</definedName>
    <definedName name="Planner_Rate">'Current Assumptions'!$B$52</definedName>
    <definedName name="Planner_Rate_N" localSheetId="5">'Expected Assumptions'!$A$52</definedName>
    <definedName name="Planner_Rate_N" localSheetId="0">[1]CurrentAssumptions!$A$52</definedName>
    <definedName name="Planner_Rate_N">'Current Assumptions'!$A$52</definedName>
    <definedName name="Prime_Overhead" localSheetId="5">'Expected Assumptions'!#REF!</definedName>
    <definedName name="Prime_Overhead" localSheetId="0">[1]CurrentAssumptions!#REF!</definedName>
    <definedName name="Prime_Overhead">'Current Assumptions'!#REF!</definedName>
    <definedName name="Prime_Profit" localSheetId="5">'Expected Assumptions'!#REF!</definedName>
    <definedName name="Prime_Profit" localSheetId="0">[1]CurrentAssumptions!#REF!</definedName>
    <definedName name="Prime_Profit">'Current Assumptions'!#REF!</definedName>
    <definedName name="_xlnm.Print_Area" localSheetId="6">'010_Facility_Criteria'!$B$1:$Q$40</definedName>
    <definedName name="Professional_Rate" localSheetId="5">'Expected Assumptions'!#REF!</definedName>
    <definedName name="Professional_Rate" localSheetId="0">[1]CurrentAssumptions!#REF!</definedName>
    <definedName name="Professional_Rate">'Current Assumptions'!#REF!</definedName>
    <definedName name="Professional_Rate_N" localSheetId="5">'Expected Assumptions'!#REF!</definedName>
    <definedName name="Professional_Rate_N" localSheetId="0">[1]CurrentAssumptions!#REF!</definedName>
    <definedName name="Professional_Rate_N">'Current Assumptions'!#REF!</definedName>
    <definedName name="Resources_Data_Elements" localSheetId="5">'Expected Assumptions'!#REF!</definedName>
    <definedName name="Resources_Data_Elements" localSheetId="0">[1]CurrentAssumptions!#REF!</definedName>
    <definedName name="Resources_Data_Elements">'Current Assumptions'!#REF!</definedName>
    <definedName name="Resources_Data_Properties" localSheetId="5">'Expected Assumptions'!#REF!</definedName>
    <definedName name="Resources_Data_Properties" localSheetId="0">[1]CurrentAssumptions!#REF!</definedName>
    <definedName name="Resources_Data_Properties">'Current Assumptions'!#REF!</definedName>
    <definedName name="Space_Data_Elements" localSheetId="5">'Expected Assumptions'!#REF!</definedName>
    <definedName name="Space_Data_Elements" localSheetId="0">[1]CurrentAssumptions!#REF!</definedName>
    <definedName name="Space_Data_Elements">'Current Assumptions'!#REF!</definedName>
    <definedName name="Space_Data_Properties" localSheetId="5">'Expected Assumptions'!#REF!</definedName>
    <definedName name="Space_Data_Properties" localSheetId="0">[1]CurrentAssumptions!#REF!</definedName>
    <definedName name="Space_Data_Properties">'Current Assumptions'!#REF!</definedName>
    <definedName name="Spare_Data_Elements" localSheetId="5">'Expected Assumptions'!#REF!</definedName>
    <definedName name="Spare_Data_Elements" localSheetId="0">[1]CurrentAssumptions!#REF!</definedName>
    <definedName name="Spare_Data_Elements">'Current Assumptions'!#REF!</definedName>
    <definedName name="Spare_Data_Properties" localSheetId="5">'Expected Assumptions'!#REF!</definedName>
    <definedName name="Spare_Data_Properties" localSheetId="0">[1]CurrentAssumptions!#REF!</definedName>
    <definedName name="Spare_Data_Properties">'Current Assumptions'!#REF!</definedName>
    <definedName name="Specifier" localSheetId="0">[1]CurrentAssumptions!$B$55</definedName>
    <definedName name="Specifier">'Current Assumptions'!$B$55</definedName>
    <definedName name="Specifier_N" localSheetId="0">[1]CurrentAssumptions!$A$55</definedName>
    <definedName name="Specifier_N">'Current Assumptions'!$A$55</definedName>
    <definedName name="Sub_Overhead" localSheetId="5">'Expected Assumptions'!#REF!</definedName>
    <definedName name="Sub_Overhead" localSheetId="0">[1]CurrentAssumptions!#REF!</definedName>
    <definedName name="Sub_Overhead">'Current Assumptions'!#REF!</definedName>
    <definedName name="Sub_Profit" localSheetId="5">'Expected Assumptions'!#REF!</definedName>
    <definedName name="Sub_Profit" localSheetId="0">[1]CurrentAssumptions!#REF!</definedName>
    <definedName name="Sub_Profit">'Current Assumptions'!#REF!</definedName>
    <definedName name="System_Data_Elements" localSheetId="5">'Expected Assumptions'!#REF!</definedName>
    <definedName name="System_Data_Elements" localSheetId="0">[1]CurrentAssumptions!#REF!</definedName>
    <definedName name="System_Data_Elements">'Current Assumptions'!#REF!</definedName>
    <definedName name="System_Data_Properties" localSheetId="5">'Expected Assumptions'!#REF!</definedName>
    <definedName name="System_Data_Properties" localSheetId="0">[1]CurrentAssumptions!#REF!</definedName>
    <definedName name="System_Data_Properties">'Current Assumptions'!#REF!</definedName>
    <definedName name="total_31_10_and_34_21" localSheetId="20">#REF!</definedName>
    <definedName name="Total_Project_Count" localSheetId="5">'Expected Assumptions'!#REF!</definedName>
    <definedName name="Total_Project_Count" localSheetId="0">[1]CurrentAssumptions!#REF!</definedName>
    <definedName name="Total_Project_Count">'Current Assumptions'!#REF!</definedName>
    <definedName name="Type_Data_Elements" localSheetId="5">'Expected Assumptions'!#REF!</definedName>
    <definedName name="Type_Data_Elements" localSheetId="0">[1]CurrentAssumptions!#REF!</definedName>
    <definedName name="Type_Data_Elements">'Current Assumptions'!#REF!</definedName>
    <definedName name="Type_Data_Properties" localSheetId="5">'Expected Assumptions'!#REF!</definedName>
    <definedName name="Type_Data_Properties" localSheetId="0">[1]CurrentAssumptions!#REF!</definedName>
    <definedName name="Type_Data_Properties">'Current Assumptions'!#REF!</definedName>
    <definedName name="Z_0C5E73BF_4F4A_42B1_AFFC_19145C7AC19A_.wvu.PrintArea" localSheetId="6" hidden="1">'010_Facility_Criteria'!$B$1:$Q$40</definedName>
    <definedName name="Z_81801A75_92C7_4ED5_97DB_E3E6B3965D30_.wvu.PrintArea" localSheetId="6" hidden="1">'010_Facility_Criteria'!$B$1:$Q$40</definedName>
    <definedName name="Z_8F78BEB5_8927_4030_9153_90C7FA4937A5_.wvu.PrintArea" localSheetId="6" hidden="1">'010_Facility_Criteria'!$B$1:$Q$40</definedName>
    <definedName name="Z_F7690BCD_287A_473A_9EA1_298139938D77_.wvu.PrintArea" localSheetId="6" hidden="1">'010_Facility_Criteria'!$B$1:$Q$40</definedName>
    <definedName name="Zone_Data_Elements" localSheetId="5">'Expected Assumptions'!#REF!</definedName>
    <definedName name="Zone_Data_Elements" localSheetId="0">[1]CurrentAssumptions!#REF!</definedName>
    <definedName name="Zone_Data_Elements">'Current Assumptions'!#REF!</definedName>
    <definedName name="Zone_Data_Properties" localSheetId="5">'Expected Assumptions'!#REF!</definedName>
    <definedName name="Zone_Data_Properties" localSheetId="0">[1]CurrentAssumptions!#REF!</definedName>
    <definedName name="Zone_Data_Properties">'Current Assumptions'!#REF!</definedName>
  </definedNames>
  <calcPr calcId="125725"/>
  <customWorkbookViews>
    <customWorkbookView name="Omobolawa Fadojutimi - Personal View" guid="{0C5E73BF-4F4A-42B1-AFFC-19145C7AC19A}" mergeInterval="0" personalView="1" maximized="1" xWindow="1" yWindow="1" windowWidth="1920" windowHeight="888" tabRatio="951" activeSheetId="3"/>
    <customWorkbookView name="KFA - Personal View" guid="{F7690BCD-287A-473A-9EA1-298139938D77}" mergeInterval="0" personalView="1" maximized="1" xWindow="1" yWindow="1" windowWidth="1276" windowHeight="755" tabRatio="1000" activeSheetId="35" showComments="commIndAndComment"/>
    <customWorkbookView name="gwilliams - Personal View" guid="{8F78BEB5-8927-4030-9153-90C7FA4937A5}" autoUpdate="1" mergeInterval="5" onlySync="1" personalView="1" maximized="1" xWindow="1" yWindow="1" windowWidth="1680" windowHeight="858" tabRatio="967" activeSheetId="10"/>
    <customWorkbookView name="Naila Crawford - Personal View" guid="{81801A75-92C7-4ED5-97DB-E3E6B3965D30}" mergeInterval="0" personalView="1" maximized="1" windowWidth="1680" windowHeight="825" tabRatio="967" activeSheetId="35"/>
  </customWorkbookViews>
</workbook>
</file>

<file path=xl/calcChain.xml><?xml version="1.0" encoding="utf-8"?>
<calcChain xmlns="http://schemas.openxmlformats.org/spreadsheetml/2006/main">
  <c r="B3" i="42"/>
  <c r="B6"/>
  <c r="B20"/>
  <c r="B24"/>
  <c r="B28"/>
  <c r="B30"/>
  <c r="B32"/>
  <c r="B35"/>
  <c r="B39"/>
  <c r="B43"/>
  <c r="B46"/>
  <c r="B48"/>
  <c r="B51"/>
  <c r="B52"/>
  <c r="B54"/>
  <c r="B62"/>
  <c r="B67"/>
  <c r="B71"/>
  <c r="B74"/>
  <c r="B78"/>
  <c r="B82"/>
  <c r="B83"/>
  <c r="B85"/>
  <c r="B89"/>
  <c r="B93"/>
  <c r="B100"/>
  <c r="B104"/>
  <c r="B108"/>
  <c r="B109"/>
  <c r="B113"/>
  <c r="B117"/>
  <c r="B121"/>
  <c r="B124"/>
  <c r="B128"/>
  <c r="B132"/>
  <c r="B137"/>
  <c r="B140"/>
  <c r="B143"/>
  <c r="B145"/>
  <c r="B150"/>
  <c r="B154"/>
  <c r="B158"/>
  <c r="B160"/>
  <c r="B164"/>
  <c r="B168"/>
  <c r="B173"/>
  <c r="B177"/>
  <c r="B182"/>
  <c r="B186"/>
  <c r="B187"/>
  <c r="B191"/>
  <c r="B194"/>
  <c r="B196"/>
  <c r="B200"/>
  <c r="B204"/>
  <c r="B208"/>
  <c r="B212"/>
  <c r="B216"/>
  <c r="B195"/>
  <c r="B197"/>
  <c r="B198"/>
  <c r="B199"/>
  <c r="B201"/>
  <c r="B202"/>
  <c r="B203"/>
  <c r="B205"/>
  <c r="B206"/>
  <c r="B207"/>
  <c r="B209"/>
  <c r="B210"/>
  <c r="B211"/>
  <c r="B213"/>
  <c r="B214"/>
  <c r="B215"/>
  <c r="B217"/>
  <c r="B218"/>
  <c r="B188"/>
  <c r="B189"/>
  <c r="B190"/>
  <c r="B192"/>
  <c r="B193"/>
  <c r="B180"/>
  <c r="B181"/>
  <c r="B183"/>
  <c r="B184"/>
  <c r="B185"/>
  <c r="B179"/>
  <c r="B174"/>
  <c r="B175"/>
  <c r="B176"/>
  <c r="B178"/>
  <c r="B172"/>
  <c r="B161"/>
  <c r="B162"/>
  <c r="B163"/>
  <c r="B165"/>
  <c r="B166"/>
  <c r="B167"/>
  <c r="B169"/>
  <c r="B170"/>
  <c r="B171"/>
  <c r="B159"/>
  <c r="B149"/>
  <c r="B151"/>
  <c r="B152"/>
  <c r="B153"/>
  <c r="B155"/>
  <c r="B156"/>
  <c r="B157"/>
  <c r="C158"/>
  <c r="D158" s="1"/>
  <c r="B148"/>
  <c r="B147"/>
  <c r="B144"/>
  <c r="B146"/>
  <c r="B141"/>
  <c r="B142"/>
  <c r="B139"/>
  <c r="B135"/>
  <c r="B136"/>
  <c r="B138"/>
  <c r="B134"/>
  <c r="B125"/>
  <c r="B126"/>
  <c r="B127"/>
  <c r="B129"/>
  <c r="B130"/>
  <c r="B131"/>
  <c r="B133"/>
  <c r="B110"/>
  <c r="B111"/>
  <c r="B112"/>
  <c r="B114"/>
  <c r="B115"/>
  <c r="B116"/>
  <c r="C117"/>
  <c r="D117" s="1"/>
  <c r="B118"/>
  <c r="C118"/>
  <c r="D118"/>
  <c r="B119"/>
  <c r="B120"/>
  <c r="B122"/>
  <c r="B123"/>
  <c r="B97"/>
  <c r="B98"/>
  <c r="B99"/>
  <c r="B101"/>
  <c r="B102"/>
  <c r="B103"/>
  <c r="B105"/>
  <c r="B106"/>
  <c r="B107"/>
  <c r="B96"/>
  <c r="B84"/>
  <c r="B86"/>
  <c r="B87"/>
  <c r="B88"/>
  <c r="B90"/>
  <c r="B91"/>
  <c r="B92"/>
  <c r="B94"/>
  <c r="B95"/>
  <c r="B75"/>
  <c r="B76"/>
  <c r="B77"/>
  <c r="B79"/>
  <c r="B80"/>
  <c r="B81"/>
  <c r="B73"/>
  <c r="B68"/>
  <c r="B69"/>
  <c r="B70"/>
  <c r="B72"/>
  <c r="B66"/>
  <c r="B59"/>
  <c r="B60"/>
  <c r="B61"/>
  <c r="B63"/>
  <c r="B64"/>
  <c r="B65"/>
  <c r="B58"/>
  <c r="B57"/>
  <c r="B56"/>
  <c r="B53"/>
  <c r="B55"/>
  <c r="B50"/>
  <c r="B49"/>
  <c r="B47"/>
  <c r="B36"/>
  <c r="B37"/>
  <c r="B38"/>
  <c r="B40"/>
  <c r="B41"/>
  <c r="B42"/>
  <c r="B44"/>
  <c r="B45"/>
  <c r="B34"/>
  <c r="B31"/>
  <c r="B33"/>
  <c r="B29"/>
  <c r="B17"/>
  <c r="B18"/>
  <c r="B19"/>
  <c r="B21"/>
  <c r="B22"/>
  <c r="B23"/>
  <c r="B25"/>
  <c r="B26"/>
  <c r="B27"/>
  <c r="B16"/>
  <c r="B11"/>
  <c r="B12"/>
  <c r="B13"/>
  <c r="B14"/>
  <c r="B15"/>
  <c r="B10"/>
  <c r="B7"/>
  <c r="B8"/>
  <c r="B9"/>
  <c r="B4"/>
  <c r="B5"/>
  <c r="B2"/>
  <c r="H15" l="1"/>
  <c r="I15"/>
  <c r="H17"/>
  <c r="I17"/>
  <c r="H18"/>
  <c r="I18"/>
  <c r="H21"/>
  <c r="I21"/>
  <c r="H23"/>
  <c r="I23"/>
  <c r="G3"/>
  <c r="G4"/>
  <c r="G5"/>
  <c r="G6"/>
  <c r="G7"/>
  <c r="G8"/>
  <c r="G9"/>
  <c r="G10"/>
  <c r="G11"/>
  <c r="G12"/>
  <c r="G13"/>
  <c r="G14"/>
  <c r="G15"/>
  <c r="G16"/>
  <c r="G17"/>
  <c r="G18"/>
  <c r="G19"/>
  <c r="G20"/>
  <c r="G21"/>
  <c r="G22"/>
  <c r="G23"/>
  <c r="G24"/>
  <c r="G25"/>
  <c r="G26"/>
  <c r="G2"/>
  <c r="A220"/>
  <c r="E50" i="5" l="1"/>
  <c r="C35" i="42" s="1"/>
  <c r="D35" s="1"/>
  <c r="E51" i="5"/>
  <c r="C36" i="42" s="1"/>
  <c r="D36" s="1"/>
  <c r="E52" i="5"/>
  <c r="C37" i="42" s="1"/>
  <c r="D37" s="1"/>
  <c r="E53" i="5"/>
  <c r="C38" i="42" s="1"/>
  <c r="D38" s="1"/>
  <c r="E54" i="5"/>
  <c r="C39" i="42" s="1"/>
  <c r="D39" s="1"/>
  <c r="E55" i="5"/>
  <c r="C40" i="42" s="1"/>
  <c r="D40" s="1"/>
  <c r="E56" i="5"/>
  <c r="C41" i="42" s="1"/>
  <c r="D41" s="1"/>
  <c r="E57" i="5"/>
  <c r="C42" i="42" s="1"/>
  <c r="D42" s="1"/>
  <c r="E58" i="5"/>
  <c r="C43" i="42" s="1"/>
  <c r="D43" s="1"/>
  <c r="E59" i="5"/>
  <c r="C44" i="42" s="1"/>
  <c r="D44" s="1"/>
  <c r="E60" i="5"/>
  <c r="C45" i="42" s="1"/>
  <c r="D45" s="1"/>
  <c r="E49" i="5"/>
  <c r="C34" i="42" s="1"/>
  <c r="D34" s="1"/>
  <c r="E44" i="5"/>
  <c r="C32" i="42" s="1"/>
  <c r="D32" s="1"/>
  <c r="E45" i="5"/>
  <c r="C33" i="42" s="1"/>
  <c r="D33" s="1"/>
  <c r="E43" i="5"/>
  <c r="C31" i="42" s="1"/>
  <c r="D31" s="1"/>
  <c r="E26" i="5"/>
  <c r="C18" i="42" s="1"/>
  <c r="D18" s="1"/>
  <c r="E27" i="5"/>
  <c r="C19" i="42" s="1"/>
  <c r="D19" s="1"/>
  <c r="E28" i="5"/>
  <c r="C20" i="42" s="1"/>
  <c r="D20" s="1"/>
  <c r="E29" i="5"/>
  <c r="C21" i="42" s="1"/>
  <c r="D21" s="1"/>
  <c r="E30" i="5"/>
  <c r="C22" i="42" s="1"/>
  <c r="D22" s="1"/>
  <c r="E31" i="5"/>
  <c r="C23" i="42" s="1"/>
  <c r="D23" s="1"/>
  <c r="E32" i="5"/>
  <c r="C24" i="42" s="1"/>
  <c r="D24" s="1"/>
  <c r="E33" i="5"/>
  <c r="C25" i="42" s="1"/>
  <c r="D25" s="1"/>
  <c r="E34" i="5"/>
  <c r="C26" i="42" s="1"/>
  <c r="D26" s="1"/>
  <c r="E35" i="5"/>
  <c r="C27" i="42" s="1"/>
  <c r="D27" s="1"/>
  <c r="E25" i="5"/>
  <c r="C17" i="42" s="1"/>
  <c r="D17" s="1"/>
  <c r="E19" i="5"/>
  <c r="C13" i="42" s="1"/>
  <c r="D13" s="1"/>
  <c r="E20" i="5"/>
  <c r="C14" i="42" s="1"/>
  <c r="D14" s="1"/>
  <c r="E21" i="5"/>
  <c r="C15" i="42" s="1"/>
  <c r="D15" s="1"/>
  <c r="E18" i="5"/>
  <c r="C12" i="42" s="1"/>
  <c r="D12" s="1"/>
  <c r="E16" i="5"/>
  <c r="C10" i="42" s="1"/>
  <c r="D10" s="1"/>
  <c r="E11" i="5"/>
  <c r="C7" i="42" s="1"/>
  <c r="D7" s="1"/>
  <c r="E12" i="5"/>
  <c r="C8" i="42" s="1"/>
  <c r="D8" s="1"/>
  <c r="E10" i="5"/>
  <c r="C6" i="42" s="1"/>
  <c r="D6" s="1"/>
  <c r="E6" i="5"/>
  <c r="C3" i="42" s="1"/>
  <c r="D3" s="1"/>
  <c r="E7" i="5"/>
  <c r="C4" i="42" s="1"/>
  <c r="D4" s="1"/>
  <c r="E8" i="5"/>
  <c r="C5" i="42" s="1"/>
  <c r="D5" s="1"/>
  <c r="E5" i="5"/>
  <c r="C2" i="42" s="1"/>
  <c r="D2" s="1"/>
  <c r="K123" i="3"/>
  <c r="K122"/>
  <c r="K120"/>
  <c r="K118"/>
  <c r="K117"/>
  <c r="K115"/>
  <c r="K114"/>
  <c r="K113"/>
  <c r="K112"/>
  <c r="K111"/>
  <c r="K110"/>
  <c r="K109"/>
  <c r="K108"/>
  <c r="K107"/>
  <c r="K106"/>
  <c r="K105"/>
  <c r="K104"/>
  <c r="K103"/>
  <c r="K102"/>
  <c r="K101"/>
  <c r="K100"/>
  <c r="K99"/>
  <c r="D120"/>
  <c r="D118"/>
  <c r="D115"/>
  <c r="D114"/>
  <c r="D112"/>
  <c r="D110"/>
  <c r="D109"/>
  <c r="D108"/>
  <c r="D107"/>
  <c r="D106"/>
  <c r="D105"/>
  <c r="D104"/>
  <c r="D103"/>
  <c r="D102"/>
  <c r="D101"/>
  <c r="D100"/>
  <c r="D99"/>
  <c r="K91"/>
  <c r="K89"/>
  <c r="K88"/>
  <c r="K87"/>
  <c r="K86"/>
  <c r="K84"/>
  <c r="K83"/>
  <c r="K82"/>
  <c r="K81"/>
  <c r="K80"/>
  <c r="K79"/>
  <c r="K78"/>
  <c r="K73"/>
  <c r="K70"/>
  <c r="K69"/>
  <c r="K68"/>
  <c r="K67"/>
  <c r="D91"/>
  <c r="D88"/>
  <c r="D86"/>
  <c r="D83"/>
  <c r="D82"/>
  <c r="D80"/>
  <c r="D78"/>
  <c r="D70"/>
  <c r="D68"/>
  <c r="D67"/>
  <c r="D58"/>
  <c r="D57"/>
  <c r="D56"/>
  <c r="D55"/>
  <c r="D54"/>
  <c r="D53"/>
  <c r="D51"/>
  <c r="D50"/>
  <c r="D48"/>
  <c r="K59"/>
  <c r="K58"/>
  <c r="K57"/>
  <c r="K56"/>
  <c r="K55"/>
  <c r="K54"/>
  <c r="K53"/>
  <c r="K52"/>
  <c r="K51"/>
  <c r="K50"/>
  <c r="K49"/>
  <c r="K48"/>
  <c r="K47"/>
  <c r="K46"/>
  <c r="K45"/>
  <c r="K41"/>
  <c r="K38"/>
  <c r="K37"/>
  <c r="K36"/>
  <c r="K35"/>
  <c r="K27"/>
  <c r="K24"/>
  <c r="K22"/>
  <c r="K19"/>
  <c r="K18"/>
  <c r="K17"/>
  <c r="K16"/>
  <c r="K15"/>
  <c r="K14"/>
  <c r="K9"/>
  <c r="K6"/>
  <c r="K5"/>
  <c r="K4"/>
  <c r="K3"/>
  <c r="D24"/>
  <c r="D22"/>
  <c r="D19"/>
  <c r="D18"/>
  <c r="D16"/>
  <c r="D24" i="2"/>
  <c r="D22"/>
  <c r="D19"/>
  <c r="D18"/>
  <c r="D16"/>
  <c r="C38" i="17"/>
  <c r="C37"/>
  <c r="C59" i="12"/>
  <c r="C58"/>
  <c r="C30"/>
  <c r="C115" i="11"/>
  <c r="C123" i="10"/>
  <c r="C45"/>
  <c r="C37" i="11"/>
  <c r="C34" i="8" l="1"/>
  <c r="C33"/>
  <c r="C111"/>
  <c r="C110"/>
  <c r="C127" i="28"/>
  <c r="C123"/>
  <c r="C113"/>
  <c r="C112"/>
  <c r="C70"/>
  <c r="C69"/>
  <c r="C58"/>
  <c r="C57"/>
  <c r="C71" i="12"/>
  <c r="C70"/>
  <c r="C61"/>
  <c r="C57"/>
  <c r="C56"/>
  <c r="C33"/>
  <c r="C32"/>
  <c r="C31"/>
  <c r="C29"/>
  <c r="E209" i="5"/>
  <c r="E208"/>
  <c r="E207"/>
  <c r="E206"/>
  <c r="E205"/>
  <c r="E204"/>
  <c r="E203"/>
  <c r="E202"/>
  <c r="E201"/>
  <c r="E109"/>
  <c r="E108"/>
  <c r="E107"/>
  <c r="E106"/>
  <c r="E105"/>
  <c r="E104"/>
  <c r="E103"/>
  <c r="E102"/>
  <c r="E101"/>
  <c r="J110" i="3"/>
  <c r="I110"/>
  <c r="L110" s="1"/>
  <c r="C110"/>
  <c r="B110"/>
  <c r="E110" s="1"/>
  <c r="J109"/>
  <c r="I109"/>
  <c r="L109" s="1"/>
  <c r="C109"/>
  <c r="B109"/>
  <c r="E109" s="1"/>
  <c r="J108"/>
  <c r="I108"/>
  <c r="L108" s="1"/>
  <c r="C108"/>
  <c r="B108"/>
  <c r="E108" s="1"/>
  <c r="J107"/>
  <c r="I107"/>
  <c r="L107" s="1"/>
  <c r="C107"/>
  <c r="B107"/>
  <c r="E107" s="1"/>
  <c r="J106"/>
  <c r="I106"/>
  <c r="L106" s="1"/>
  <c r="C106"/>
  <c r="B106"/>
  <c r="E106" s="1"/>
  <c r="J105"/>
  <c r="I105"/>
  <c r="L105" s="1"/>
  <c r="C105"/>
  <c r="B105"/>
  <c r="E105" s="1"/>
  <c r="J104"/>
  <c r="I104"/>
  <c r="L104" s="1"/>
  <c r="C104"/>
  <c r="B104"/>
  <c r="E104" s="1"/>
  <c r="J103"/>
  <c r="I103"/>
  <c r="L103" s="1"/>
  <c r="C103"/>
  <c r="B103"/>
  <c r="E103" s="1"/>
  <c r="J102"/>
  <c r="I102"/>
  <c r="L102" s="1"/>
  <c r="C102"/>
  <c r="B102"/>
  <c r="E102" s="1"/>
  <c r="J101"/>
  <c r="I101"/>
  <c r="L101" s="1"/>
  <c r="C101"/>
  <c r="B101"/>
  <c r="E101" s="1"/>
  <c r="J100"/>
  <c r="I100"/>
  <c r="L100" s="1"/>
  <c r="C100"/>
  <c r="B100"/>
  <c r="E100" s="1"/>
  <c r="J99"/>
  <c r="I99"/>
  <c r="L99" s="1"/>
  <c r="C99"/>
  <c r="B99"/>
  <c r="E99" s="1"/>
  <c r="J73"/>
  <c r="I73"/>
  <c r="L73" s="1"/>
  <c r="J70"/>
  <c r="I70"/>
  <c r="L70" s="1"/>
  <c r="C70"/>
  <c r="B70"/>
  <c r="E70" s="1"/>
  <c r="J69"/>
  <c r="I69"/>
  <c r="L69" s="1"/>
  <c r="J68"/>
  <c r="I68"/>
  <c r="L68" s="1"/>
  <c r="C68"/>
  <c r="B68"/>
  <c r="E68" s="1"/>
  <c r="J67"/>
  <c r="I67"/>
  <c r="L67" s="1"/>
  <c r="C67"/>
  <c r="B67"/>
  <c r="E67" s="1"/>
  <c r="J45"/>
  <c r="I45"/>
  <c r="L45" s="1"/>
  <c r="J41"/>
  <c r="I41"/>
  <c r="L41" s="1"/>
  <c r="J38"/>
  <c r="I38"/>
  <c r="L38" s="1"/>
  <c r="J37"/>
  <c r="I37"/>
  <c r="L37" s="1"/>
  <c r="J36"/>
  <c r="I36"/>
  <c r="L36" s="1"/>
  <c r="J35"/>
  <c r="I35"/>
  <c r="L35" s="1"/>
  <c r="J24"/>
  <c r="I24"/>
  <c r="L24" s="1"/>
  <c r="C24"/>
  <c r="B24"/>
  <c r="E24" s="1"/>
  <c r="J22"/>
  <c r="I22"/>
  <c r="L22" s="1"/>
  <c r="C22"/>
  <c r="B22"/>
  <c r="E22" s="1"/>
  <c r="J19"/>
  <c r="I19"/>
  <c r="L19" s="1"/>
  <c r="C19"/>
  <c r="B19"/>
  <c r="E19" s="1"/>
  <c r="J18"/>
  <c r="I18"/>
  <c r="L18" s="1"/>
  <c r="C18"/>
  <c r="B18"/>
  <c r="E18" s="1"/>
  <c r="J16"/>
  <c r="I16"/>
  <c r="L16" s="1"/>
  <c r="C16"/>
  <c r="B16"/>
  <c r="E16" s="1"/>
  <c r="J9"/>
  <c r="I9"/>
  <c r="L9" s="1"/>
  <c r="J6"/>
  <c r="I6"/>
  <c r="L6" s="1"/>
  <c r="J5"/>
  <c r="I5"/>
  <c r="L5" s="1"/>
  <c r="J4"/>
  <c r="I4"/>
  <c r="L4" s="1"/>
  <c r="J3"/>
  <c r="I3"/>
  <c r="L3" s="1"/>
  <c r="B122" i="2"/>
  <c r="E122" s="1"/>
  <c r="B120"/>
  <c r="E120" s="1"/>
  <c r="B117"/>
  <c r="E117" s="1"/>
  <c r="B116"/>
  <c r="E116" s="1"/>
  <c r="B114"/>
  <c r="E114" s="1"/>
  <c r="B112"/>
  <c r="E112" s="1"/>
  <c r="B111"/>
  <c r="E111" s="1"/>
  <c r="B110"/>
  <c r="E110" s="1"/>
  <c r="B109"/>
  <c r="E109" s="1"/>
  <c r="B108"/>
  <c r="E108" s="1"/>
  <c r="B107"/>
  <c r="E107" s="1"/>
  <c r="B106"/>
  <c r="E106" s="1"/>
  <c r="B105"/>
  <c r="E105" s="1"/>
  <c r="B104"/>
  <c r="E104" s="1"/>
  <c r="B103"/>
  <c r="E103" s="1"/>
  <c r="B102"/>
  <c r="E102" s="1"/>
  <c r="B101"/>
  <c r="E101" s="1"/>
  <c r="C92"/>
  <c r="B92"/>
  <c r="E92" s="1"/>
  <c r="C89"/>
  <c r="B89"/>
  <c r="E89" s="1"/>
  <c r="C87"/>
  <c r="B87"/>
  <c r="E87" s="1"/>
  <c r="C84"/>
  <c r="B84"/>
  <c r="E84" s="1"/>
  <c r="C83"/>
  <c r="B83"/>
  <c r="E83" s="1"/>
  <c r="C81"/>
  <c r="B81"/>
  <c r="E81" s="1"/>
  <c r="C79"/>
  <c r="B79"/>
  <c r="E79" s="1"/>
  <c r="C71"/>
  <c r="B71"/>
  <c r="E71" s="1"/>
  <c r="C69"/>
  <c r="B69"/>
  <c r="E69" s="1"/>
  <c r="C68"/>
  <c r="B68"/>
  <c r="E68" s="1"/>
  <c r="C58"/>
  <c r="B58"/>
  <c r="E58" s="1"/>
  <c r="C57"/>
  <c r="B57"/>
  <c r="E57" s="1"/>
  <c r="C56"/>
  <c r="B56"/>
  <c r="E56" s="1"/>
  <c r="C55"/>
  <c r="B55"/>
  <c r="E55" s="1"/>
  <c r="C54"/>
  <c r="B54"/>
  <c r="E54" s="1"/>
  <c r="C53"/>
  <c r="B53"/>
  <c r="E53" s="1"/>
  <c r="C51"/>
  <c r="B51"/>
  <c r="E51" s="1"/>
  <c r="C50"/>
  <c r="B50"/>
  <c r="E50" s="1"/>
  <c r="C48"/>
  <c r="B48"/>
  <c r="E48" s="1"/>
  <c r="C38"/>
  <c r="C36"/>
  <c r="C35"/>
  <c r="C24"/>
  <c r="C22"/>
  <c r="C19"/>
  <c r="C18"/>
  <c r="C16"/>
  <c r="D110"/>
  <c r="D120"/>
  <c r="B48" i="3"/>
  <c r="E48" s="1"/>
  <c r="C48"/>
  <c r="I48"/>
  <c r="L48" s="1"/>
  <c r="J48"/>
  <c r="B50"/>
  <c r="E50" s="1"/>
  <c r="C50"/>
  <c r="I50"/>
  <c r="L50" s="1"/>
  <c r="J50"/>
  <c r="B51"/>
  <c r="E51" s="1"/>
  <c r="C51"/>
  <c r="I51"/>
  <c r="L51" s="1"/>
  <c r="J51"/>
  <c r="B54"/>
  <c r="E54" s="1"/>
  <c r="C54"/>
  <c r="I54"/>
  <c r="L54" s="1"/>
  <c r="J54"/>
  <c r="B56"/>
  <c r="E56" s="1"/>
  <c r="C56"/>
  <c r="I56"/>
  <c r="L56" s="1"/>
  <c r="J56"/>
  <c r="B80"/>
  <c r="E80" s="1"/>
  <c r="C80"/>
  <c r="I80"/>
  <c r="L80" s="1"/>
  <c r="J80"/>
  <c r="B82"/>
  <c r="E82" s="1"/>
  <c r="C82"/>
  <c r="I82"/>
  <c r="L82" s="1"/>
  <c r="J82"/>
  <c r="B83"/>
  <c r="E83" s="1"/>
  <c r="C83"/>
  <c r="I83"/>
  <c r="L83" s="1"/>
  <c r="J83"/>
  <c r="B86"/>
  <c r="E86" s="1"/>
  <c r="C86"/>
  <c r="I86"/>
  <c r="L86" s="1"/>
  <c r="J86"/>
  <c r="B88"/>
  <c r="E88" s="1"/>
  <c r="C88"/>
  <c r="I88"/>
  <c r="L88" s="1"/>
  <c r="J88"/>
  <c r="B112"/>
  <c r="E112" s="1"/>
  <c r="C112"/>
  <c r="I112"/>
  <c r="L112" s="1"/>
  <c r="J112"/>
  <c r="B114"/>
  <c r="E114" s="1"/>
  <c r="C114"/>
  <c r="I114"/>
  <c r="L114" s="1"/>
  <c r="J114"/>
  <c r="B115"/>
  <c r="E115" s="1"/>
  <c r="C115"/>
  <c r="I115"/>
  <c r="L115" s="1"/>
  <c r="J115"/>
  <c r="B118"/>
  <c r="E118" s="1"/>
  <c r="C118"/>
  <c r="I118"/>
  <c r="L118" s="1"/>
  <c r="J118"/>
  <c r="B120"/>
  <c r="E120" s="1"/>
  <c r="C120"/>
  <c r="I120"/>
  <c r="L120" s="1"/>
  <c r="J120"/>
  <c r="E70" i="5"/>
  <c r="E90"/>
  <c r="C64" i="42" s="1"/>
  <c r="D64" s="1"/>
  <c r="E110" i="5"/>
  <c r="E120"/>
  <c r="C91" i="42" s="1"/>
  <c r="D91" s="1"/>
  <c r="E130" i="5"/>
  <c r="E140"/>
  <c r="E150"/>
  <c r="C119" i="42" s="1"/>
  <c r="D119" s="1"/>
  <c r="E160" i="5"/>
  <c r="E170"/>
  <c r="E180"/>
  <c r="C143" i="42" s="1"/>
  <c r="D143" s="1"/>
  <c r="E190" i="5"/>
  <c r="E210"/>
  <c r="E220"/>
  <c r="E230"/>
  <c r="E240"/>
  <c r="C191" i="42" s="1"/>
  <c r="D191" s="1"/>
  <c r="E250" i="5"/>
  <c r="C200" i="42" s="1"/>
  <c r="D200" s="1"/>
  <c r="E260" i="5"/>
  <c r="C30" i="6"/>
  <c r="C46" i="10"/>
  <c r="C84"/>
  <c r="C124"/>
  <c r="L58" i="12"/>
  <c r="L59"/>
  <c r="C72"/>
  <c r="G76"/>
  <c r="C102" i="13"/>
  <c r="C113"/>
  <c r="C123"/>
  <c r="C139"/>
  <c r="C150"/>
  <c r="C160"/>
  <c r="C191"/>
  <c r="C203"/>
  <c r="C214"/>
  <c r="C232"/>
  <c r="C244"/>
  <c r="C255"/>
  <c r="C139" i="14"/>
  <c r="C25" i="15"/>
  <c r="C89"/>
  <c r="C100"/>
  <c r="C110"/>
  <c r="C125"/>
  <c r="C136"/>
  <c r="C146"/>
  <c r="C177"/>
  <c r="C189"/>
  <c r="C200"/>
  <c r="C218"/>
  <c r="C230"/>
  <c r="C241"/>
  <c r="C30" i="16"/>
  <c r="M11" i="17"/>
  <c r="B78" i="3" s="1"/>
  <c r="E78" s="1"/>
  <c r="R11" i="17"/>
  <c r="I14" i="3" s="1"/>
  <c r="L14" s="1"/>
  <c r="S11" i="17"/>
  <c r="I46" i="3" s="1"/>
  <c r="L46" s="1"/>
  <c r="T11" i="17"/>
  <c r="I78" i="3" s="1"/>
  <c r="L78" s="1"/>
  <c r="M12" i="17"/>
  <c r="C78" i="3" s="1"/>
  <c r="R12" i="17"/>
  <c r="J14" i="3" s="1"/>
  <c r="S12" i="17"/>
  <c r="J46" i="3" s="1"/>
  <c r="T12" i="17"/>
  <c r="J78" i="3" s="1"/>
  <c r="C51" i="17"/>
  <c r="R11" i="18"/>
  <c r="I15" i="3" s="1"/>
  <c r="L15" s="1"/>
  <c r="S11" i="18"/>
  <c r="I47" i="3" s="1"/>
  <c r="L47" s="1"/>
  <c r="T11" i="18"/>
  <c r="U11"/>
  <c r="I111" i="3" s="1"/>
  <c r="L111" s="1"/>
  <c r="R12" i="18"/>
  <c r="J15" i="3" s="1"/>
  <c r="S12" i="18"/>
  <c r="J47" i="3" s="1"/>
  <c r="T12" i="18"/>
  <c r="U12"/>
  <c r="J111" i="3" s="1"/>
  <c r="R11" i="24"/>
  <c r="I17" i="3" s="1"/>
  <c r="L17" s="1"/>
  <c r="S11" i="24"/>
  <c r="I49" i="3" s="1"/>
  <c r="L49" s="1"/>
  <c r="T11" i="24"/>
  <c r="U11"/>
  <c r="I113" i="3" s="1"/>
  <c r="L113" s="1"/>
  <c r="R12" i="24"/>
  <c r="J17" i="3" s="1"/>
  <c r="S12" i="24"/>
  <c r="J49" i="3" s="1"/>
  <c r="T12" i="24"/>
  <c r="U12"/>
  <c r="J113" i="3" s="1"/>
  <c r="C29" i="24"/>
  <c r="C40"/>
  <c r="C50"/>
  <c r="C59"/>
  <c r="C70"/>
  <c r="C80"/>
  <c r="C90"/>
  <c r="C101"/>
  <c r="C111"/>
  <c r="C121"/>
  <c r="C132"/>
  <c r="C142"/>
  <c r="S11" i="27"/>
  <c r="I52" i="3" s="1"/>
  <c r="L52" s="1"/>
  <c r="T11" i="27"/>
  <c r="I84" i="3" s="1"/>
  <c r="L84" s="1"/>
  <c r="S12" i="27"/>
  <c r="J52" i="3" s="1"/>
  <c r="T12" i="27"/>
  <c r="J84" i="3" s="1"/>
  <c r="C47" i="27"/>
  <c r="L11" i="28"/>
  <c r="B53" i="3" s="1"/>
  <c r="E53" s="1"/>
  <c r="S11" i="28"/>
  <c r="I53" i="3" s="1"/>
  <c r="L53" s="1"/>
  <c r="L12" i="28"/>
  <c r="C53" i="3" s="1"/>
  <c r="S12" i="28"/>
  <c r="J53" i="3" s="1"/>
  <c r="C114" i="28"/>
  <c r="C131"/>
  <c r="L11" i="30"/>
  <c r="B55" i="3" s="1"/>
  <c r="E55" s="1"/>
  <c r="S11" i="30"/>
  <c r="I55" i="3" s="1"/>
  <c r="L55" s="1"/>
  <c r="T11" i="30"/>
  <c r="I87" i="3" s="1"/>
  <c r="L87" s="1"/>
  <c r="L12" i="30"/>
  <c r="C55" i="3" s="1"/>
  <c r="S12" i="30"/>
  <c r="J55" i="3" s="1"/>
  <c r="T12" i="30"/>
  <c r="J87" i="3" s="1"/>
  <c r="C41" i="30"/>
  <c r="L11" i="32"/>
  <c r="B57" i="3" s="1"/>
  <c r="E57" s="1"/>
  <c r="S11" i="32"/>
  <c r="I57" i="3" s="1"/>
  <c r="L57" s="1"/>
  <c r="T11" i="32"/>
  <c r="I89" i="3" s="1"/>
  <c r="L89" s="1"/>
  <c r="L12" i="32"/>
  <c r="C57" i="3" s="1"/>
  <c r="S12" i="32"/>
  <c r="J57" i="3" s="1"/>
  <c r="T12" i="32"/>
  <c r="J89" i="3" s="1"/>
  <c r="L11" i="34"/>
  <c r="B58" i="3" s="1"/>
  <c r="E58" s="1"/>
  <c r="S11" i="34"/>
  <c r="I58" i="3" s="1"/>
  <c r="L58" s="1"/>
  <c r="U11" i="34"/>
  <c r="I122" i="3" s="1"/>
  <c r="L122" s="1"/>
  <c r="L12" i="34"/>
  <c r="C58" i="3" s="1"/>
  <c r="S12" i="34"/>
  <c r="J58" i="3" s="1"/>
  <c r="U12" i="34"/>
  <c r="J122" i="3" s="1"/>
  <c r="C39" i="34"/>
  <c r="C50"/>
  <c r="C60"/>
  <c r="M11" i="35"/>
  <c r="B91" i="3" s="1"/>
  <c r="E91" s="1"/>
  <c r="R11" i="35"/>
  <c r="I27" i="3" s="1"/>
  <c r="L27" s="1"/>
  <c r="S11" i="35"/>
  <c r="I59" i="3" s="1"/>
  <c r="L59" s="1"/>
  <c r="T11" i="35"/>
  <c r="I91" i="3" s="1"/>
  <c r="L91" s="1"/>
  <c r="U11" i="35"/>
  <c r="I123" i="3" s="1"/>
  <c r="L123" s="1"/>
  <c r="M12" i="35"/>
  <c r="C91" i="3" s="1"/>
  <c r="R12" i="35"/>
  <c r="J27" i="3" s="1"/>
  <c r="S12" i="35"/>
  <c r="J59" i="3" s="1"/>
  <c r="T12" i="35"/>
  <c r="J91" i="3" s="1"/>
  <c r="U12" i="35"/>
  <c r="J123" i="3" s="1"/>
  <c r="C41" i="35"/>
  <c r="C85"/>
  <c r="C100"/>
  <c r="D45" i="12"/>
  <c r="C45"/>
  <c r="D129" i="11"/>
  <c r="C129"/>
  <c r="D97"/>
  <c r="C97"/>
  <c r="D87"/>
  <c r="C87"/>
  <c r="D61"/>
  <c r="C61"/>
  <c r="D51"/>
  <c r="C51"/>
  <c r="D137" i="10"/>
  <c r="C137"/>
  <c r="D105"/>
  <c r="C105"/>
  <c r="D95"/>
  <c r="C95"/>
  <c r="D69"/>
  <c r="C69"/>
  <c r="D59"/>
  <c r="C59"/>
  <c r="D143" i="24"/>
  <c r="C143"/>
  <c r="D133"/>
  <c r="C133"/>
  <c r="D112"/>
  <c r="C112"/>
  <c r="D102"/>
  <c r="C102"/>
  <c r="D81"/>
  <c r="C81"/>
  <c r="D71"/>
  <c r="C71"/>
  <c r="D51"/>
  <c r="C51"/>
  <c r="D41"/>
  <c r="C41"/>
  <c r="C142" i="18"/>
  <c r="C132"/>
  <c r="D111"/>
  <c r="C111"/>
  <c r="D101"/>
  <c r="C101"/>
  <c r="D80"/>
  <c r="C80"/>
  <c r="D70"/>
  <c r="C70"/>
  <c r="D51"/>
  <c r="C51"/>
  <c r="D41"/>
  <c r="C41"/>
  <c r="C133" i="8"/>
  <c r="C97"/>
  <c r="C87"/>
  <c r="C66"/>
  <c r="C56"/>
  <c r="D133"/>
  <c r="D97"/>
  <c r="D87"/>
  <c r="D66"/>
  <c r="D56"/>
  <c r="U13" i="35"/>
  <c r="T13"/>
  <c r="S13"/>
  <c r="R13"/>
  <c r="M13"/>
  <c r="S13" i="34"/>
  <c r="L13"/>
  <c r="T13" i="32"/>
  <c r="S13"/>
  <c r="L13"/>
  <c r="T13" i="30"/>
  <c r="S13"/>
  <c r="L13"/>
  <c r="U12" i="28"/>
  <c r="J117" i="3" s="1"/>
  <c r="U11" i="28"/>
  <c r="U13" s="1"/>
  <c r="S13"/>
  <c r="L13"/>
  <c r="T13" i="27"/>
  <c r="S13"/>
  <c r="U13" i="24"/>
  <c r="T13"/>
  <c r="S13"/>
  <c r="R13"/>
  <c r="U13" i="18"/>
  <c r="T13"/>
  <c r="S13"/>
  <c r="R13"/>
  <c r="M13" i="17"/>
  <c r="U13"/>
  <c r="S13"/>
  <c r="N13"/>
  <c r="T13"/>
  <c r="R13"/>
  <c r="R13" i="12"/>
  <c r="U14" i="16"/>
  <c r="N14"/>
  <c r="S14"/>
  <c r="U13" i="15"/>
  <c r="N13"/>
  <c r="U13" i="14"/>
  <c r="N13"/>
  <c r="U13" i="13"/>
  <c r="N13"/>
  <c r="U13" i="12"/>
  <c r="N13"/>
  <c r="T13"/>
  <c r="S13"/>
  <c r="U13" i="11"/>
  <c r="N13"/>
  <c r="U13" i="10"/>
  <c r="N13"/>
  <c r="U13" i="9"/>
  <c r="T13"/>
  <c r="S13"/>
  <c r="R13"/>
  <c r="N13"/>
  <c r="M13"/>
  <c r="U13" i="8"/>
  <c r="T13"/>
  <c r="S13"/>
  <c r="R13"/>
  <c r="N13"/>
  <c r="U13" i="7"/>
  <c r="T13"/>
  <c r="S13"/>
  <c r="R13"/>
  <c r="N13"/>
  <c r="M13"/>
  <c r="R13" i="6"/>
  <c r="S13"/>
  <c r="U13"/>
  <c r="T13"/>
  <c r="N13"/>
  <c r="M13"/>
  <c r="C73" i="28"/>
  <c r="E93" i="5"/>
  <c r="C66" i="42" s="1"/>
  <c r="D66" s="1"/>
  <c r="E94" i="5"/>
  <c r="C67" i="42" s="1"/>
  <c r="D67" s="1"/>
  <c r="E96" i="5"/>
  <c r="C69" i="42" s="1"/>
  <c r="D69" s="1"/>
  <c r="E175" i="5"/>
  <c r="C141" i="42" s="1"/>
  <c r="D141" s="1"/>
  <c r="E176" i="5"/>
  <c r="C142" i="42" s="1"/>
  <c r="D142" s="1"/>
  <c r="E182" i="5"/>
  <c r="C145" i="42" s="1"/>
  <c r="D145" s="1"/>
  <c r="E183" i="5"/>
  <c r="C146" i="42" s="1"/>
  <c r="D146" s="1"/>
  <c r="L30" i="32" l="1"/>
  <c r="C182" i="42"/>
  <c r="D182" s="1"/>
  <c r="L114" i="28"/>
  <c r="C168" i="42"/>
  <c r="D168" s="1"/>
  <c r="K30" i="16"/>
  <c r="C128" i="42"/>
  <c r="D128" s="1"/>
  <c r="L25" i="15"/>
  <c r="C109" i="42"/>
  <c r="D109" s="1"/>
  <c r="L57" i="12"/>
  <c r="C74" i="42"/>
  <c r="D74" s="1"/>
  <c r="L29" i="12"/>
  <c r="C76" i="42"/>
  <c r="D76" s="1"/>
  <c r="L61" i="12"/>
  <c r="C78" i="42"/>
  <c r="D78" s="1"/>
  <c r="L71" i="12"/>
  <c r="C80" i="42"/>
  <c r="D80" s="1"/>
  <c r="L57" i="28"/>
  <c r="C159" i="42"/>
  <c r="D159" s="1"/>
  <c r="L58" i="28"/>
  <c r="C161" i="42"/>
  <c r="D161" s="1"/>
  <c r="L127" i="28"/>
  <c r="C163" i="42"/>
  <c r="D163" s="1"/>
  <c r="L69" i="28"/>
  <c r="C165" i="42"/>
  <c r="D165" s="1"/>
  <c r="L113" i="28"/>
  <c r="C167" i="42"/>
  <c r="D167" s="1"/>
  <c r="L100" i="35"/>
  <c r="C210" i="42"/>
  <c r="D210" s="1"/>
  <c r="K41" i="30"/>
  <c r="C175" i="42"/>
  <c r="D175" s="1"/>
  <c r="L47" i="27"/>
  <c r="C148" i="42"/>
  <c r="D148" s="1"/>
  <c r="K51" i="17"/>
  <c r="C137" i="42"/>
  <c r="D137" s="1"/>
  <c r="L139" i="14"/>
  <c r="C100" i="42"/>
  <c r="D100" s="1"/>
  <c r="L72" i="12"/>
  <c r="C82" i="42"/>
  <c r="D82" s="1"/>
  <c r="L30" i="6"/>
  <c r="C48" i="42"/>
  <c r="D48" s="1"/>
  <c r="L56" i="12"/>
  <c r="C73" i="42"/>
  <c r="D73" s="1"/>
  <c r="L32" i="12"/>
  <c r="C75" i="42"/>
  <c r="D75" s="1"/>
  <c r="L70" i="12"/>
  <c r="P76" s="1"/>
  <c r="C77" i="42"/>
  <c r="D77" s="1"/>
  <c r="L31" i="12"/>
  <c r="C79" i="42"/>
  <c r="D79" s="1"/>
  <c r="L33" i="12"/>
  <c r="C81" i="42"/>
  <c r="D81" s="1"/>
  <c r="L112" i="28"/>
  <c r="C160" i="42"/>
  <c r="D160" s="1"/>
  <c r="L123" i="28"/>
  <c r="C162" i="42"/>
  <c r="D162" s="1"/>
  <c r="L131" i="28"/>
  <c r="C164" i="42"/>
  <c r="D164" s="1"/>
  <c r="L70" i="28"/>
  <c r="C166" i="42"/>
  <c r="D166" s="1"/>
  <c r="I117" i="3"/>
  <c r="L117" s="1"/>
  <c r="K40" i="24"/>
  <c r="K50"/>
  <c r="K59"/>
  <c r="K29"/>
  <c r="K70"/>
  <c r="K80"/>
  <c r="K90"/>
  <c r="K101"/>
  <c r="K111"/>
  <c r="K121"/>
  <c r="K132"/>
  <c r="K142"/>
  <c r="L102" i="13"/>
  <c r="L113"/>
  <c r="L123"/>
  <c r="L139"/>
  <c r="L150"/>
  <c r="L160"/>
  <c r="L191"/>
  <c r="L203"/>
  <c r="L214"/>
  <c r="L232"/>
  <c r="L244"/>
  <c r="L255"/>
  <c r="L100" i="15"/>
  <c r="L110"/>
  <c r="L125"/>
  <c r="L136"/>
  <c r="L146"/>
  <c r="L177"/>
  <c r="L89"/>
  <c r="L189"/>
  <c r="L200"/>
  <c r="L218"/>
  <c r="L230"/>
  <c r="L241"/>
  <c r="D102" i="2"/>
  <c r="D106"/>
  <c r="D50"/>
  <c r="D104"/>
  <c r="D108"/>
  <c r="L41" i="35"/>
  <c r="L85"/>
  <c r="L39" i="34"/>
  <c r="L50"/>
  <c r="L60"/>
  <c r="L46" i="10"/>
  <c r="L84"/>
  <c r="L124"/>
  <c r="J81" i="3"/>
  <c r="J79"/>
  <c r="I81"/>
  <c r="L81" s="1"/>
  <c r="I79"/>
  <c r="L79" s="1"/>
  <c r="D101" i="2"/>
  <c r="D103"/>
  <c r="D105"/>
  <c r="D107"/>
  <c r="D109"/>
  <c r="U13" i="34"/>
  <c r="C100" i="2"/>
  <c r="C67"/>
  <c r="C34"/>
  <c r="C70" i="30" l="1"/>
  <c r="C60"/>
  <c r="C31" i="27"/>
  <c r="D143"/>
  <c r="D133"/>
  <c r="D112"/>
  <c r="D102"/>
  <c r="D31"/>
  <c r="C123" i="24"/>
  <c r="C61"/>
  <c r="C60" i="18"/>
  <c r="C122"/>
  <c r="C75" i="16"/>
  <c r="C178" i="15"/>
  <c r="C90"/>
  <c r="G95" s="1"/>
  <c r="C163" i="14"/>
  <c r="C75"/>
  <c r="C192" i="13"/>
  <c r="C103"/>
  <c r="G108" s="1"/>
  <c r="C128" i="11"/>
  <c r="C96"/>
  <c r="C86"/>
  <c r="C60"/>
  <c r="C50"/>
  <c r="C36"/>
  <c r="C114"/>
  <c r="K123" i="24"/>
  <c r="K122" i="18"/>
  <c r="E164" i="5"/>
  <c r="E153"/>
  <c r="E137"/>
  <c r="E123"/>
  <c r="C45" i="35"/>
  <c r="M45"/>
  <c r="D45"/>
  <c r="L163" i="14" l="1"/>
  <c r="C107" i="42"/>
  <c r="D107" s="1"/>
  <c r="K75" i="16"/>
  <c r="C132" i="42"/>
  <c r="D132" s="1"/>
  <c r="L192" i="13"/>
  <c r="C94" i="42"/>
  <c r="D94" s="1"/>
  <c r="L178" i="15"/>
  <c r="C122" i="42"/>
  <c r="D122" s="1"/>
  <c r="K60" i="18"/>
  <c r="L103" i="13"/>
  <c r="P108" s="1"/>
  <c r="L75" i="14"/>
  <c r="L90" i="15"/>
  <c r="P95" s="1"/>
  <c r="K61" i="24"/>
  <c r="L53" i="34"/>
  <c r="C53"/>
  <c r="L52" i="32"/>
  <c r="C52"/>
  <c r="L42"/>
  <c r="C42"/>
  <c r="K52" i="30"/>
  <c r="K62"/>
  <c r="K72"/>
  <c r="C72"/>
  <c r="C62"/>
  <c r="C52"/>
  <c r="C43"/>
  <c r="L92" i="28"/>
  <c r="C92"/>
  <c r="L82"/>
  <c r="C82"/>
  <c r="L49"/>
  <c r="C49"/>
  <c r="L39"/>
  <c r="C39"/>
  <c r="L29"/>
  <c r="C29"/>
  <c r="L145" i="27"/>
  <c r="C145"/>
  <c r="K104" i="24"/>
  <c r="C104"/>
  <c r="G104" s="1"/>
  <c r="H106" s="1"/>
  <c r="K94"/>
  <c r="C94"/>
  <c r="K83"/>
  <c r="C83"/>
  <c r="G83" s="1"/>
  <c r="K113" i="18"/>
  <c r="C113"/>
  <c r="K103"/>
  <c r="C103"/>
  <c r="K93"/>
  <c r="C93"/>
  <c r="K82"/>
  <c r="C82"/>
  <c r="K88" i="16"/>
  <c r="C88"/>
  <c r="K78"/>
  <c r="C78"/>
  <c r="K67"/>
  <c r="C67"/>
  <c r="L245" i="15"/>
  <c r="C245"/>
  <c r="L193"/>
  <c r="C193"/>
  <c r="L182"/>
  <c r="C182"/>
  <c r="L170"/>
  <c r="C170"/>
  <c r="L149"/>
  <c r="C149"/>
  <c r="L103"/>
  <c r="C103"/>
  <c r="L93"/>
  <c r="C93"/>
  <c r="L82"/>
  <c r="C82"/>
  <c r="L231" i="14"/>
  <c r="C231"/>
  <c r="L178"/>
  <c r="C178"/>
  <c r="L167"/>
  <c r="C167"/>
  <c r="L155"/>
  <c r="C155"/>
  <c r="L134"/>
  <c r="C134"/>
  <c r="L88"/>
  <c r="C88"/>
  <c r="L78"/>
  <c r="C78"/>
  <c r="L67"/>
  <c r="C67"/>
  <c r="L259" i="13"/>
  <c r="C259"/>
  <c r="L248"/>
  <c r="C248"/>
  <c r="L207"/>
  <c r="C207"/>
  <c r="L184"/>
  <c r="C184"/>
  <c r="L163"/>
  <c r="C163"/>
  <c r="L116"/>
  <c r="C116"/>
  <c r="L95"/>
  <c r="C95"/>
  <c r="L53"/>
  <c r="C53"/>
  <c r="M53" i="34"/>
  <c r="D53"/>
  <c r="M43"/>
  <c r="D43"/>
  <c r="M52" i="32"/>
  <c r="D52"/>
  <c r="M42"/>
  <c r="D42"/>
  <c r="L72" i="30"/>
  <c r="D72"/>
  <c r="M92" i="28"/>
  <c r="D92"/>
  <c r="M82"/>
  <c r="D82"/>
  <c r="M49"/>
  <c r="D49"/>
  <c r="M39"/>
  <c r="D39"/>
  <c r="M29"/>
  <c r="D29"/>
  <c r="M145" i="27"/>
  <c r="D145"/>
  <c r="L104" i="24"/>
  <c r="D104"/>
  <c r="L94"/>
  <c r="D94"/>
  <c r="L83"/>
  <c r="D83"/>
  <c r="L113" i="18"/>
  <c r="D113"/>
  <c r="L103"/>
  <c r="D103"/>
  <c r="L93"/>
  <c r="D93"/>
  <c r="L82"/>
  <c r="D82"/>
  <c r="L88" i="16"/>
  <c r="D88"/>
  <c r="L78"/>
  <c r="D78"/>
  <c r="L67"/>
  <c r="D67"/>
  <c r="M245" i="15"/>
  <c r="D245"/>
  <c r="M193"/>
  <c r="D193"/>
  <c r="M182"/>
  <c r="D182"/>
  <c r="M170"/>
  <c r="D170"/>
  <c r="M149"/>
  <c r="D149"/>
  <c r="M103"/>
  <c r="D103"/>
  <c r="M93"/>
  <c r="D93"/>
  <c r="M82"/>
  <c r="D82"/>
  <c r="M231" i="14"/>
  <c r="D231"/>
  <c r="M178"/>
  <c r="D178"/>
  <c r="M167"/>
  <c r="D167"/>
  <c r="M155"/>
  <c r="D155"/>
  <c r="M134"/>
  <c r="D134"/>
  <c r="M88"/>
  <c r="D88"/>
  <c r="M78"/>
  <c r="D78"/>
  <c r="M67"/>
  <c r="D67"/>
  <c r="M259" i="13"/>
  <c r="D259"/>
  <c r="M53"/>
  <c r="D53"/>
  <c r="M207"/>
  <c r="D207"/>
  <c r="M196"/>
  <c r="D196"/>
  <c r="M184"/>
  <c r="D184"/>
  <c r="M163"/>
  <c r="D163"/>
  <c r="M116"/>
  <c r="M106"/>
  <c r="D106"/>
  <c r="D116"/>
  <c r="M95"/>
  <c r="D95"/>
  <c r="L74" i="12"/>
  <c r="P74" s="1"/>
  <c r="L63"/>
  <c r="L47"/>
  <c r="C74"/>
  <c r="G74" s="1"/>
  <c r="C63"/>
  <c r="C47"/>
  <c r="M74"/>
  <c r="M63"/>
  <c r="M47"/>
  <c r="D74"/>
  <c r="D63"/>
  <c r="D47"/>
  <c r="C30" i="34"/>
  <c r="C32"/>
  <c r="C75" i="11" l="1"/>
  <c r="C42" i="13"/>
  <c r="E223" i="5"/>
  <c r="E219"/>
  <c r="E218"/>
  <c r="L70" i="30"/>
  <c r="L62"/>
  <c r="L60"/>
  <c r="L52"/>
  <c r="L43"/>
  <c r="K43"/>
  <c r="L35"/>
  <c r="K35"/>
  <c r="L31"/>
  <c r="K31"/>
  <c r="C69"/>
  <c r="G72" s="1"/>
  <c r="C59"/>
  <c r="G62" s="1"/>
  <c r="C50"/>
  <c r="C49"/>
  <c r="C48"/>
  <c r="C40"/>
  <c r="G43" s="1"/>
  <c r="C33"/>
  <c r="C32"/>
  <c r="C31"/>
  <c r="E221" i="5"/>
  <c r="E217"/>
  <c r="E222"/>
  <c r="D43" i="30"/>
  <c r="C31" i="34"/>
  <c r="C29"/>
  <c r="E239" i="5"/>
  <c r="E238"/>
  <c r="E237"/>
  <c r="C31" i="32"/>
  <c r="C28"/>
  <c r="C29"/>
  <c r="C27"/>
  <c r="E228" i="5"/>
  <c r="E229"/>
  <c r="E227"/>
  <c r="E231"/>
  <c r="E232"/>
  <c r="C184" i="42" s="1"/>
  <c r="D184" s="1"/>
  <c r="C35" i="30"/>
  <c r="G35" s="1"/>
  <c r="H37" s="1"/>
  <c r="D35"/>
  <c r="D62"/>
  <c r="D31"/>
  <c r="D52"/>
  <c r="D70"/>
  <c r="D60"/>
  <c r="L41" i="16"/>
  <c r="D41"/>
  <c r="M40" i="15"/>
  <c r="D40"/>
  <c r="M41" i="14"/>
  <c r="A55" i="5"/>
  <c r="L41" i="14"/>
  <c r="C41"/>
  <c r="D41"/>
  <c r="E181" i="5"/>
  <c r="C57" i="15"/>
  <c r="L29"/>
  <c r="L28"/>
  <c r="C39" i="14"/>
  <c r="M248" i="13"/>
  <c r="M237"/>
  <c r="M218"/>
  <c r="D218"/>
  <c r="L79"/>
  <c r="M60" i="12"/>
  <c r="M59"/>
  <c r="M58"/>
  <c r="M45"/>
  <c r="M35"/>
  <c r="L35"/>
  <c r="M30"/>
  <c r="M28"/>
  <c r="L28"/>
  <c r="M27"/>
  <c r="L27"/>
  <c r="M26"/>
  <c r="L26"/>
  <c r="M25"/>
  <c r="L25"/>
  <c r="E99" i="5"/>
  <c r="C72" i="42" s="1"/>
  <c r="D72" s="1"/>
  <c r="E65" i="5"/>
  <c r="C47" i="42" s="1"/>
  <c r="D47" s="1"/>
  <c r="E64" i="5"/>
  <c r="E116"/>
  <c r="E115"/>
  <c r="C86" i="42" s="1"/>
  <c r="D86" s="1"/>
  <c r="E114" i="5"/>
  <c r="C85" i="42" s="1"/>
  <c r="D85" s="1"/>
  <c r="E113" i="5"/>
  <c r="E112"/>
  <c r="E122"/>
  <c r="C93" i="42" s="1"/>
  <c r="D93" s="1"/>
  <c r="E121" i="5"/>
  <c r="C92" i="42" s="1"/>
  <c r="D92" s="1"/>
  <c r="E124" i="5"/>
  <c r="C95" i="42" s="1"/>
  <c r="D95" s="1"/>
  <c r="E129" i="5"/>
  <c r="C99" i="42" s="1"/>
  <c r="D99" s="1"/>
  <c r="E128" i="5"/>
  <c r="E138"/>
  <c r="C108" i="42" s="1"/>
  <c r="D108" s="1"/>
  <c r="E136" i="5"/>
  <c r="C106" i="42" s="1"/>
  <c r="D106" s="1"/>
  <c r="E135" i="5"/>
  <c r="C105" i="42" s="1"/>
  <c r="D105" s="1"/>
  <c r="E146" i="5"/>
  <c r="E145"/>
  <c r="E143"/>
  <c r="E142"/>
  <c r="C111" i="42" s="1"/>
  <c r="D111" s="1"/>
  <c r="E151" i="5"/>
  <c r="C120" i="42" s="1"/>
  <c r="D120" s="1"/>
  <c r="E152" i="5"/>
  <c r="C121" i="42" s="1"/>
  <c r="D121" s="1"/>
  <c r="E154" i="5"/>
  <c r="C123" i="42" s="1"/>
  <c r="D123" s="1"/>
  <c r="E158" i="5"/>
  <c r="E163"/>
  <c r="C131" i="42" s="1"/>
  <c r="D131" s="1"/>
  <c r="E162" i="5"/>
  <c r="E165"/>
  <c r="E185"/>
  <c r="C147" i="42" s="1"/>
  <c r="D147" s="1"/>
  <c r="E189" i="5"/>
  <c r="L39" i="27" s="1"/>
  <c r="E192" i="5"/>
  <c r="E191"/>
  <c r="E197"/>
  <c r="E198"/>
  <c r="C156" i="42" s="1"/>
  <c r="D156" s="1"/>
  <c r="E199" i="5"/>
  <c r="C157" i="42" s="1"/>
  <c r="D157" s="1"/>
  <c r="E212" i="5"/>
  <c r="C170" i="42" s="1"/>
  <c r="D170" s="1"/>
  <c r="E213" i="5"/>
  <c r="C171" i="42" s="1"/>
  <c r="D171" s="1"/>
  <c r="E233" i="5"/>
  <c r="E234"/>
  <c r="E236"/>
  <c r="E241"/>
  <c r="E244"/>
  <c r="E268"/>
  <c r="E267"/>
  <c r="E266"/>
  <c r="E261"/>
  <c r="E262"/>
  <c r="E263"/>
  <c r="C213" i="42" s="1"/>
  <c r="D213" s="1"/>
  <c r="E259" i="5"/>
  <c r="L106" i="11"/>
  <c r="L68"/>
  <c r="L28"/>
  <c r="E91" i="5"/>
  <c r="C65" i="42" s="1"/>
  <c r="D65" s="1"/>
  <c r="E88" i="5"/>
  <c r="E71"/>
  <c r="E84"/>
  <c r="E86"/>
  <c r="E85"/>
  <c r="M107" i="35"/>
  <c r="L107"/>
  <c r="L105"/>
  <c r="M94"/>
  <c r="L94"/>
  <c r="M78"/>
  <c r="L78"/>
  <c r="M76"/>
  <c r="M69"/>
  <c r="L69"/>
  <c r="M67"/>
  <c r="M60"/>
  <c r="L60"/>
  <c r="M50"/>
  <c r="L50"/>
  <c r="M47"/>
  <c r="M46"/>
  <c r="M35"/>
  <c r="L35"/>
  <c r="M34"/>
  <c r="L34"/>
  <c r="M63" i="34"/>
  <c r="L63"/>
  <c r="M61"/>
  <c r="M51"/>
  <c r="L43"/>
  <c r="M34"/>
  <c r="L34"/>
  <c r="M62" i="32"/>
  <c r="L62"/>
  <c r="M60"/>
  <c r="M50"/>
  <c r="M33"/>
  <c r="L33"/>
  <c r="M117" i="28"/>
  <c r="L117"/>
  <c r="M116"/>
  <c r="L116"/>
  <c r="M111"/>
  <c r="L111"/>
  <c r="M102"/>
  <c r="L102"/>
  <c r="M100"/>
  <c r="M90"/>
  <c r="M73"/>
  <c r="L73"/>
  <c r="M71"/>
  <c r="M68"/>
  <c r="L68"/>
  <c r="M67"/>
  <c r="L67"/>
  <c r="M66"/>
  <c r="L66"/>
  <c r="M65"/>
  <c r="L65"/>
  <c r="M60"/>
  <c r="L60"/>
  <c r="M56"/>
  <c r="L56"/>
  <c r="M47"/>
  <c r="M37"/>
  <c r="M143" i="27"/>
  <c r="M135"/>
  <c r="L135"/>
  <c r="M133"/>
  <c r="M125"/>
  <c r="L125"/>
  <c r="M114"/>
  <c r="L114"/>
  <c r="M112"/>
  <c r="M104"/>
  <c r="L104"/>
  <c r="M102"/>
  <c r="M94"/>
  <c r="L94"/>
  <c r="M84"/>
  <c r="L84"/>
  <c r="M83"/>
  <c r="L83"/>
  <c r="M79"/>
  <c r="M78"/>
  <c r="L78"/>
  <c r="M77"/>
  <c r="L77"/>
  <c r="M76"/>
  <c r="L76"/>
  <c r="M69"/>
  <c r="L69"/>
  <c r="M66"/>
  <c r="M65"/>
  <c r="M64"/>
  <c r="M63"/>
  <c r="L63"/>
  <c r="M62"/>
  <c r="L62"/>
  <c r="M61"/>
  <c r="L61"/>
  <c r="M60"/>
  <c r="L60"/>
  <c r="M53"/>
  <c r="L53"/>
  <c r="M52"/>
  <c r="L52"/>
  <c r="M46"/>
  <c r="L46"/>
  <c r="M41"/>
  <c r="L41"/>
  <c r="M38"/>
  <c r="L38"/>
  <c r="M33"/>
  <c r="L33"/>
  <c r="M31"/>
  <c r="L145" i="24"/>
  <c r="K145"/>
  <c r="L143"/>
  <c r="L135"/>
  <c r="K135"/>
  <c r="L133"/>
  <c r="L125"/>
  <c r="K125"/>
  <c r="L114"/>
  <c r="K114"/>
  <c r="L112"/>
  <c r="L102"/>
  <c r="L81"/>
  <c r="L73"/>
  <c r="K73"/>
  <c r="L71"/>
  <c r="L63"/>
  <c r="K63"/>
  <c r="L53"/>
  <c r="K53"/>
  <c r="L51"/>
  <c r="L43"/>
  <c r="K43"/>
  <c r="L41"/>
  <c r="L33"/>
  <c r="K33"/>
  <c r="L144" i="18"/>
  <c r="K144"/>
  <c r="L142"/>
  <c r="L134"/>
  <c r="K134"/>
  <c r="L132"/>
  <c r="L124"/>
  <c r="K124"/>
  <c r="L111"/>
  <c r="L101"/>
  <c r="L80"/>
  <c r="L72"/>
  <c r="K72"/>
  <c r="L70"/>
  <c r="L62"/>
  <c r="K62"/>
  <c r="L53"/>
  <c r="K53"/>
  <c r="L51"/>
  <c r="L43"/>
  <c r="K43"/>
  <c r="L41"/>
  <c r="L33"/>
  <c r="K33"/>
  <c r="L53" i="17"/>
  <c r="K53"/>
  <c r="L41"/>
  <c r="K41"/>
  <c r="L38"/>
  <c r="L37"/>
  <c r="L35"/>
  <c r="K35"/>
  <c r="L34"/>
  <c r="K34"/>
  <c r="L33"/>
  <c r="K33"/>
  <c r="L32"/>
  <c r="K32"/>
  <c r="L25"/>
  <c r="K25"/>
  <c r="L23"/>
  <c r="L98" i="16"/>
  <c r="K98"/>
  <c r="L96"/>
  <c r="L86"/>
  <c r="L64"/>
  <c r="L63"/>
  <c r="L62"/>
  <c r="L61"/>
  <c r="K61"/>
  <c r="L60"/>
  <c r="K60"/>
  <c r="L59"/>
  <c r="K59"/>
  <c r="L52"/>
  <c r="K52"/>
  <c r="K41"/>
  <c r="L38"/>
  <c r="K38"/>
  <c r="L33"/>
  <c r="K33"/>
  <c r="L32"/>
  <c r="K32"/>
  <c r="L28"/>
  <c r="L27"/>
  <c r="M242" i="15"/>
  <c r="M234"/>
  <c r="L234"/>
  <c r="M231"/>
  <c r="M223"/>
  <c r="L223"/>
  <c r="M213"/>
  <c r="L213"/>
  <c r="M204"/>
  <c r="L204"/>
  <c r="M201"/>
  <c r="M190"/>
  <c r="M166"/>
  <c r="M165"/>
  <c r="M164"/>
  <c r="M163"/>
  <c r="L163"/>
  <c r="M162"/>
  <c r="L162"/>
  <c r="M161"/>
  <c r="L161"/>
  <c r="M157"/>
  <c r="L157"/>
  <c r="M147"/>
  <c r="M139"/>
  <c r="L139"/>
  <c r="M137"/>
  <c r="M129"/>
  <c r="L129"/>
  <c r="M120"/>
  <c r="L120"/>
  <c r="L118"/>
  <c r="M113"/>
  <c r="L113"/>
  <c r="M111"/>
  <c r="M101"/>
  <c r="M79"/>
  <c r="M78"/>
  <c r="M77"/>
  <c r="M76"/>
  <c r="L76"/>
  <c r="M75"/>
  <c r="L75"/>
  <c r="M74"/>
  <c r="L74"/>
  <c r="M68"/>
  <c r="L68"/>
  <c r="M65"/>
  <c r="L65"/>
  <c r="M59"/>
  <c r="L59"/>
  <c r="M48"/>
  <c r="L48"/>
  <c r="M45"/>
  <c r="L45"/>
  <c r="L40"/>
  <c r="M37"/>
  <c r="L37"/>
  <c r="M32"/>
  <c r="L32"/>
  <c r="M31"/>
  <c r="L31"/>
  <c r="M27"/>
  <c r="M26"/>
  <c r="M228" i="14"/>
  <c r="M219"/>
  <c r="L219"/>
  <c r="M216"/>
  <c r="M208"/>
  <c r="L208"/>
  <c r="M198"/>
  <c r="L198"/>
  <c r="M189"/>
  <c r="L189"/>
  <c r="M186"/>
  <c r="M175"/>
  <c r="M151"/>
  <c r="M150"/>
  <c r="M149"/>
  <c r="M148"/>
  <c r="L148"/>
  <c r="M147"/>
  <c r="L147"/>
  <c r="M146"/>
  <c r="L146"/>
  <c r="M142"/>
  <c r="L142"/>
  <c r="M132"/>
  <c r="M124"/>
  <c r="L124"/>
  <c r="M122"/>
  <c r="M114"/>
  <c r="L114"/>
  <c r="M105"/>
  <c r="L105"/>
  <c r="M98"/>
  <c r="L98"/>
  <c r="M96"/>
  <c r="M86"/>
  <c r="M64"/>
  <c r="M63"/>
  <c r="M62"/>
  <c r="M61"/>
  <c r="L61"/>
  <c r="M60"/>
  <c r="L60"/>
  <c r="M59"/>
  <c r="L59"/>
  <c r="M52"/>
  <c r="L52"/>
  <c r="M38"/>
  <c r="L38"/>
  <c r="M33"/>
  <c r="L33"/>
  <c r="M32"/>
  <c r="L32"/>
  <c r="M28"/>
  <c r="M27"/>
  <c r="M256" i="13"/>
  <c r="M245"/>
  <c r="L237"/>
  <c r="M227"/>
  <c r="L227"/>
  <c r="L218"/>
  <c r="M215"/>
  <c r="M204"/>
  <c r="L196"/>
  <c r="M180"/>
  <c r="M179"/>
  <c r="M178"/>
  <c r="M177"/>
  <c r="L177"/>
  <c r="M176"/>
  <c r="L176"/>
  <c r="M171"/>
  <c r="L171"/>
  <c r="M161"/>
  <c r="M153"/>
  <c r="L153"/>
  <c r="M151"/>
  <c r="M143"/>
  <c r="L143"/>
  <c r="M134"/>
  <c r="L134"/>
  <c r="M126"/>
  <c r="L126"/>
  <c r="M124"/>
  <c r="M114"/>
  <c r="L106"/>
  <c r="M92"/>
  <c r="M91"/>
  <c r="M90"/>
  <c r="M89"/>
  <c r="L89"/>
  <c r="M88"/>
  <c r="L88"/>
  <c r="M81"/>
  <c r="L81"/>
  <c r="M68"/>
  <c r="L68"/>
  <c r="M67"/>
  <c r="L67"/>
  <c r="M62"/>
  <c r="L62"/>
  <c r="M60"/>
  <c r="L60"/>
  <c r="M51"/>
  <c r="M44"/>
  <c r="L44"/>
  <c r="M42"/>
  <c r="M34"/>
  <c r="L34"/>
  <c r="M30"/>
  <c r="M29"/>
  <c r="L29"/>
  <c r="M28"/>
  <c r="L28"/>
  <c r="M27"/>
  <c r="L27"/>
  <c r="C32" i="8"/>
  <c r="M131" i="11"/>
  <c r="L131"/>
  <c r="M129"/>
  <c r="M120"/>
  <c r="L120"/>
  <c r="M117"/>
  <c r="M115"/>
  <c r="M113"/>
  <c r="L113"/>
  <c r="M108"/>
  <c r="L108"/>
  <c r="M105"/>
  <c r="L105"/>
  <c r="M99"/>
  <c r="L99"/>
  <c r="M97"/>
  <c r="M89"/>
  <c r="L89"/>
  <c r="M87"/>
  <c r="M79"/>
  <c r="L79"/>
  <c r="M70"/>
  <c r="L70"/>
  <c r="M63"/>
  <c r="L63"/>
  <c r="M61"/>
  <c r="M53"/>
  <c r="L53"/>
  <c r="M51"/>
  <c r="M42"/>
  <c r="L42"/>
  <c r="M39"/>
  <c r="M37"/>
  <c r="M35"/>
  <c r="L35"/>
  <c r="M30"/>
  <c r="L30"/>
  <c r="M27"/>
  <c r="L27"/>
  <c r="M139" i="10"/>
  <c r="L139"/>
  <c r="M137"/>
  <c r="M128"/>
  <c r="L128"/>
  <c r="M125"/>
  <c r="M123"/>
  <c r="M121"/>
  <c r="L121"/>
  <c r="M116"/>
  <c r="L116"/>
  <c r="M113"/>
  <c r="L113"/>
  <c r="M107"/>
  <c r="L107"/>
  <c r="M105"/>
  <c r="M97"/>
  <c r="L97"/>
  <c r="M95"/>
  <c r="M87"/>
  <c r="L87"/>
  <c r="M78"/>
  <c r="L78"/>
  <c r="M71"/>
  <c r="L71"/>
  <c r="M69"/>
  <c r="M61"/>
  <c r="L61"/>
  <c r="M59"/>
  <c r="M50"/>
  <c r="L50"/>
  <c r="M47"/>
  <c r="M45"/>
  <c r="M43"/>
  <c r="L43"/>
  <c r="M38"/>
  <c r="L38"/>
  <c r="M35"/>
  <c r="L35"/>
  <c r="M30"/>
  <c r="L30"/>
  <c r="M27"/>
  <c r="L27"/>
  <c r="M34" i="9"/>
  <c r="L34"/>
  <c r="M31"/>
  <c r="M29"/>
  <c r="L29"/>
  <c r="E161" i="5"/>
  <c r="C129" i="42" s="1"/>
  <c r="D129" s="1"/>
  <c r="E87" i="5"/>
  <c r="E95"/>
  <c r="M135" i="8"/>
  <c r="L135"/>
  <c r="M133"/>
  <c r="M125"/>
  <c r="L125"/>
  <c r="M114"/>
  <c r="L114"/>
  <c r="M111"/>
  <c r="M110"/>
  <c r="M109"/>
  <c r="M108"/>
  <c r="L108"/>
  <c r="M107"/>
  <c r="L107"/>
  <c r="M106"/>
  <c r="L106"/>
  <c r="M99"/>
  <c r="L99"/>
  <c r="M97"/>
  <c r="M89"/>
  <c r="L89"/>
  <c r="M87"/>
  <c r="M79"/>
  <c r="L79"/>
  <c r="M68"/>
  <c r="L68"/>
  <c r="M66"/>
  <c r="M58"/>
  <c r="L58"/>
  <c r="M56"/>
  <c r="M48"/>
  <c r="L48"/>
  <c r="M37"/>
  <c r="L37"/>
  <c r="M34"/>
  <c r="M33"/>
  <c r="M32"/>
  <c r="M31"/>
  <c r="L31"/>
  <c r="M30"/>
  <c r="L30"/>
  <c r="M29"/>
  <c r="L29"/>
  <c r="M34" i="7"/>
  <c r="L34"/>
  <c r="M31"/>
  <c r="M29"/>
  <c r="L29"/>
  <c r="M34" i="6"/>
  <c r="L34"/>
  <c r="M31"/>
  <c r="M29"/>
  <c r="L29"/>
  <c r="E242" i="5"/>
  <c r="E174"/>
  <c r="C140" i="42" s="1"/>
  <c r="D140" s="1"/>
  <c r="E195" i="5"/>
  <c r="E194"/>
  <c r="E97"/>
  <c r="C70" i="42" s="1"/>
  <c r="D70" s="1"/>
  <c r="E78" i="5"/>
  <c r="C54" i="42" s="1"/>
  <c r="D54" s="1"/>
  <c r="E77" i="5"/>
  <c r="C53" i="42" s="1"/>
  <c r="D53" s="1"/>
  <c r="E73" i="5"/>
  <c r="E74"/>
  <c r="C106" i="11"/>
  <c r="C28" i="10"/>
  <c r="L32" i="7" l="1"/>
  <c r="C51" i="42"/>
  <c r="D51" s="1"/>
  <c r="L50" i="27"/>
  <c r="C153" i="42"/>
  <c r="D153" s="1"/>
  <c r="L41" i="34"/>
  <c r="C193" i="42"/>
  <c r="D193" s="1"/>
  <c r="L104" i="11"/>
  <c r="P108" s="1"/>
  <c r="Q110" s="1"/>
  <c r="C68" i="42"/>
  <c r="D68" s="1"/>
  <c r="L76" i="10"/>
  <c r="C60" i="42"/>
  <c r="D60" s="1"/>
  <c r="L32" i="6"/>
  <c r="C49" i="42"/>
  <c r="D49" s="1"/>
  <c r="L99" i="35"/>
  <c r="C209" i="42"/>
  <c r="D209" s="1"/>
  <c r="L103" i="35"/>
  <c r="C212" i="42"/>
  <c r="D212" s="1"/>
  <c r="L48" i="35"/>
  <c r="C216" i="42"/>
  <c r="D216" s="1"/>
  <c r="L58" i="35"/>
  <c r="C218" i="42"/>
  <c r="D218" s="1"/>
  <c r="L40" i="34"/>
  <c r="P45" s="1"/>
  <c r="C192" i="42"/>
  <c r="D192" s="1"/>
  <c r="L40" i="32"/>
  <c r="C186" i="42"/>
  <c r="D186" s="1"/>
  <c r="L67" i="27"/>
  <c r="C155" i="42"/>
  <c r="D155" s="1"/>
  <c r="L81" i="27"/>
  <c r="C150" i="42"/>
  <c r="D150" s="1"/>
  <c r="K65" i="16"/>
  <c r="C130" i="42"/>
  <c r="D130" s="1"/>
  <c r="K50" i="16"/>
  <c r="O52" s="1"/>
  <c r="P54" s="1"/>
  <c r="C126" i="42"/>
  <c r="D126" s="1"/>
  <c r="L210" i="15"/>
  <c r="C114" i="42"/>
  <c r="D114" s="1"/>
  <c r="L61" i="13"/>
  <c r="C83" i="42"/>
  <c r="D83" s="1"/>
  <c r="L168" i="13"/>
  <c r="C87" i="42"/>
  <c r="D87" s="1"/>
  <c r="K91" i="24"/>
  <c r="O96" s="1"/>
  <c r="C144" i="42"/>
  <c r="D144" s="1"/>
  <c r="L31" i="32"/>
  <c r="C183" i="42"/>
  <c r="D183" s="1"/>
  <c r="L29" i="32"/>
  <c r="C181" i="42"/>
  <c r="D181" s="1"/>
  <c r="L30" i="34"/>
  <c r="C188" i="42"/>
  <c r="D188" s="1"/>
  <c r="L32" i="34"/>
  <c r="C190" i="42"/>
  <c r="D190" s="1"/>
  <c r="K49" i="30"/>
  <c r="C177" i="42"/>
  <c r="D177" s="1"/>
  <c r="K69" i="30"/>
  <c r="C176" i="42"/>
  <c r="D176" s="1"/>
  <c r="K33" i="30"/>
  <c r="C173" i="42"/>
  <c r="D173" s="1"/>
  <c r="K50" i="30"/>
  <c r="C178" i="42"/>
  <c r="D178" s="1"/>
  <c r="L30" i="7"/>
  <c r="C50" i="42"/>
  <c r="D50" s="1"/>
  <c r="L49" i="27"/>
  <c r="C152" i="42"/>
  <c r="D152" s="1"/>
  <c r="L112" i="10"/>
  <c r="C61" i="42"/>
  <c r="D61" s="1"/>
  <c r="L36" i="10"/>
  <c r="P38" s="1"/>
  <c r="Q40" s="1"/>
  <c r="C59" i="42"/>
  <c r="D59" s="1"/>
  <c r="L28" i="10"/>
  <c r="P30" s="1"/>
  <c r="Q32" s="1"/>
  <c r="C58" i="42"/>
  <c r="D58" s="1"/>
  <c r="L114" i="10"/>
  <c r="C62" i="42"/>
  <c r="D62" s="1"/>
  <c r="L101" i="35"/>
  <c r="C211" i="42"/>
  <c r="D211" s="1"/>
  <c r="L57" i="35"/>
  <c r="P62" s="1"/>
  <c r="C217" i="42"/>
  <c r="D217" s="1"/>
  <c r="L24" i="35"/>
  <c r="C194" i="42"/>
  <c r="D194" s="1"/>
  <c r="L29" i="34"/>
  <c r="C187" i="42"/>
  <c r="D187" s="1"/>
  <c r="L39" i="32"/>
  <c r="C185" i="42"/>
  <c r="D185" s="1"/>
  <c r="L80" i="27"/>
  <c r="C149" i="42"/>
  <c r="D149" s="1"/>
  <c r="K76" i="16"/>
  <c r="C133" i="42"/>
  <c r="D133" s="1"/>
  <c r="L57" i="15"/>
  <c r="P59" s="1"/>
  <c r="Q61" s="1"/>
  <c r="C112" i="42"/>
  <c r="D112" s="1"/>
  <c r="L154" i="15"/>
  <c r="C115" i="42"/>
  <c r="D115" s="1"/>
  <c r="L50" i="14"/>
  <c r="C98" i="42"/>
  <c r="D98" s="1"/>
  <c r="L63" i="13"/>
  <c r="C84" i="42"/>
  <c r="D84" s="1"/>
  <c r="L31" i="6"/>
  <c r="C46" i="42"/>
  <c r="D46" s="1"/>
  <c r="L27" i="32"/>
  <c r="C179" i="42"/>
  <c r="D179" s="1"/>
  <c r="L28" i="32"/>
  <c r="C180" i="42"/>
  <c r="D180" s="1"/>
  <c r="L31" i="34"/>
  <c r="C189" i="42"/>
  <c r="D189" s="1"/>
  <c r="K32" i="30"/>
  <c r="C172" i="42"/>
  <c r="D172" s="1"/>
  <c r="K40" i="30"/>
  <c r="O43" s="1"/>
  <c r="P45" s="1"/>
  <c r="C174" i="42"/>
  <c r="D174" s="1"/>
  <c r="P52" i="14"/>
  <c r="Q54" s="1"/>
  <c r="P36" i="6"/>
  <c r="P34" i="34"/>
  <c r="P120" i="15"/>
  <c r="Q122" s="1"/>
  <c r="P33" i="32"/>
  <c r="P30" i="11"/>
  <c r="Q32" s="1"/>
  <c r="T12" s="1"/>
  <c r="J72" i="3" s="1"/>
  <c r="P60" i="28"/>
  <c r="Q62" s="1"/>
  <c r="P34" i="6"/>
  <c r="P70" i="11"/>
  <c r="Q72" s="1"/>
  <c r="P60" i="35"/>
  <c r="Q64" s="1"/>
  <c r="G52" i="30"/>
  <c r="R12" i="11"/>
  <c r="J8" i="3" s="1"/>
  <c r="G54" i="30"/>
  <c r="L49" i="32"/>
  <c r="L59"/>
  <c r="L38"/>
  <c r="L126" i="10"/>
  <c r="E79" i="5"/>
  <c r="K59" i="30"/>
  <c r="K48"/>
  <c r="H56"/>
  <c r="H45"/>
  <c r="R11" s="1"/>
  <c r="I23" i="3" s="1"/>
  <c r="H64" i="30"/>
  <c r="H74"/>
  <c r="P78" i="10"/>
  <c r="L122" i="8"/>
  <c r="L76"/>
  <c r="L45"/>
  <c r="L112"/>
  <c r="L35"/>
  <c r="L114" i="11"/>
  <c r="L86"/>
  <c r="L60"/>
  <c r="L128"/>
  <c r="L96"/>
  <c r="L75"/>
  <c r="L50"/>
  <c r="L36"/>
  <c r="L123" i="27"/>
  <c r="L92"/>
  <c r="L219" i="15"/>
  <c r="L126"/>
  <c r="L66" i="27"/>
  <c r="L92" i="13"/>
  <c r="L166" i="15"/>
  <c r="L151" i="14"/>
  <c r="L64"/>
  <c r="L180" i="13"/>
  <c r="L47" i="35"/>
  <c r="K38" i="17"/>
  <c r="K64" i="16"/>
  <c r="L79" i="15"/>
  <c r="L111" i="8"/>
  <c r="L34"/>
  <c r="K85" i="16"/>
  <c r="K95"/>
  <c r="K74"/>
  <c r="O80" s="1"/>
  <c r="L122" i="27"/>
  <c r="L91"/>
  <c r="L179" i="13"/>
  <c r="L31" i="9"/>
  <c r="L31" i="7"/>
  <c r="L46" i="35"/>
  <c r="L30" i="13"/>
  <c r="P36" s="1"/>
  <c r="K37" i="17"/>
  <c r="K63" i="16"/>
  <c r="L78" i="15"/>
  <c r="L37" i="11"/>
  <c r="L123" i="10"/>
  <c r="L115" i="11"/>
  <c r="L65" i="27"/>
  <c r="L91" i="13"/>
  <c r="L165" i="15"/>
  <c r="L150" i="14"/>
  <c r="L63"/>
  <c r="L30" i="12"/>
  <c r="P37" s="1"/>
  <c r="L45" i="10"/>
  <c r="L110" i="8"/>
  <c r="L33"/>
  <c r="K90" i="18"/>
  <c r="K121"/>
  <c r="K59"/>
  <c r="K30"/>
  <c r="O35" s="1"/>
  <c r="L40" i="11"/>
  <c r="P42" s="1"/>
  <c r="L118"/>
  <c r="P120" s="1"/>
  <c r="L77"/>
  <c r="L167" i="15"/>
  <c r="L80"/>
  <c r="L111" i="14"/>
  <c r="L204"/>
  <c r="L195"/>
  <c r="L103"/>
  <c r="P105" s="1"/>
  <c r="Q107" s="1"/>
  <c r="L181" i="13"/>
  <c r="L93"/>
  <c r="L77" i="8"/>
  <c r="L123"/>
  <c r="L48" i="10"/>
  <c r="L26" i="28"/>
  <c r="L79"/>
  <c r="L80"/>
  <c r="L27"/>
  <c r="K31" i="18"/>
  <c r="K91"/>
  <c r="L220" i="15"/>
  <c r="L179"/>
  <c r="L127"/>
  <c r="L91"/>
  <c r="L46"/>
  <c r="P48" s="1"/>
  <c r="Q50" s="1"/>
  <c r="L66"/>
  <c r="E144" i="5"/>
  <c r="L152" i="14"/>
  <c r="L65"/>
  <c r="L205"/>
  <c r="L76"/>
  <c r="L164"/>
  <c r="L112"/>
  <c r="L32" i="13"/>
  <c r="L193"/>
  <c r="L104"/>
  <c r="P106" s="1"/>
  <c r="Q110" s="1"/>
  <c r="L234"/>
  <c r="L141"/>
  <c r="L233"/>
  <c r="L140"/>
  <c r="P145" s="1"/>
  <c r="L31"/>
  <c r="P37" s="1"/>
  <c r="L224"/>
  <c r="L132"/>
  <c r="P134" s="1"/>
  <c r="Q136" s="1"/>
  <c r="K92" i="24"/>
  <c r="O94" s="1"/>
  <c r="K31"/>
  <c r="L85" i="10"/>
  <c r="K60" i="24"/>
  <c r="O65" s="1"/>
  <c r="K122"/>
  <c r="K30"/>
  <c r="O35" s="1"/>
  <c r="P34" i="13"/>
  <c r="P81"/>
  <c r="Q83" s="1"/>
  <c r="P116" i="10"/>
  <c r="Q118" s="1"/>
  <c r="P41" i="27"/>
  <c r="Q43" s="1"/>
  <c r="C48"/>
  <c r="D116" i="2"/>
  <c r="D68"/>
  <c r="C50" i="27"/>
  <c r="C49"/>
  <c r="E265" i="5"/>
  <c r="E264"/>
  <c r="E253"/>
  <c r="C203" i="42" s="1"/>
  <c r="D203" s="1"/>
  <c r="E252" i="5"/>
  <c r="C202" i="42" s="1"/>
  <c r="D202" s="1"/>
  <c r="E251" i="5"/>
  <c r="C201" i="42" s="1"/>
  <c r="D201" s="1"/>
  <c r="E249" i="5"/>
  <c r="C199" i="42" s="1"/>
  <c r="D199" s="1"/>
  <c r="E248" i="5"/>
  <c r="E247"/>
  <c r="E246"/>
  <c r="E245"/>
  <c r="Q36" i="34"/>
  <c r="E211" i="5"/>
  <c r="C169" i="42" s="1"/>
  <c r="D169" s="1"/>
  <c r="E196" i="5"/>
  <c r="C154" i="42" s="1"/>
  <c r="D154" s="1"/>
  <c r="E193" i="5"/>
  <c r="E173"/>
  <c r="E171"/>
  <c r="E169"/>
  <c r="E168"/>
  <c r="E167"/>
  <c r="E159"/>
  <c r="E157"/>
  <c r="E156"/>
  <c r="E147"/>
  <c r="C116" i="42" s="1"/>
  <c r="D116" s="1"/>
  <c r="E134" i="5"/>
  <c r="C104" i="42" s="1"/>
  <c r="D104" s="1"/>
  <c r="E133" i="5"/>
  <c r="E132"/>
  <c r="E131"/>
  <c r="C101" i="42" s="1"/>
  <c r="D101" s="1"/>
  <c r="E126" i="5"/>
  <c r="E119"/>
  <c r="E118"/>
  <c r="E117"/>
  <c r="C88" i="42" s="1"/>
  <c r="D88" s="1"/>
  <c r="E98" i="5"/>
  <c r="C71" i="42" s="1"/>
  <c r="D71" s="1"/>
  <c r="E89" i="5"/>
  <c r="C63" i="42" s="1"/>
  <c r="D63" s="1"/>
  <c r="E82" i="5"/>
  <c r="E81"/>
  <c r="E76"/>
  <c r="C52" i="42" s="1"/>
  <c r="D52" s="1"/>
  <c r="E42" i="5"/>
  <c r="E39"/>
  <c r="C29" i="42" s="1"/>
  <c r="D29" s="1"/>
  <c r="E38" i="5"/>
  <c r="C28" i="42" s="1"/>
  <c r="D28" s="1"/>
  <c r="E24" i="5"/>
  <c r="C16" i="42" s="1"/>
  <c r="D16" s="1"/>
  <c r="E17" i="5"/>
  <c r="C11" i="42" s="1"/>
  <c r="D11" s="1"/>
  <c r="E13" i="5"/>
  <c r="C9" i="42" s="1"/>
  <c r="D9" s="1"/>
  <c r="C164" i="14"/>
  <c r="C220" i="15"/>
  <c r="C32" i="35"/>
  <c r="C31"/>
  <c r="C29" i="16"/>
  <c r="C29" i="15"/>
  <c r="C28"/>
  <c r="C30" i="14"/>
  <c r="C29"/>
  <c r="C65" i="13"/>
  <c r="C64"/>
  <c r="C104" i="35"/>
  <c r="C102"/>
  <c r="C29"/>
  <c r="C27"/>
  <c r="O35" i="30" l="1"/>
  <c r="P34" i="7"/>
  <c r="L45" i="35"/>
  <c r="P50" s="1"/>
  <c r="C30" i="42"/>
  <c r="D30" s="1"/>
  <c r="L30" i="9"/>
  <c r="C56" i="42"/>
  <c r="D56" s="1"/>
  <c r="L65" i="13"/>
  <c r="P68" s="1"/>
  <c r="C90" i="42"/>
  <c r="D90" s="1"/>
  <c r="L30" i="14"/>
  <c r="C103" i="42"/>
  <c r="D103" s="1"/>
  <c r="K39" i="16"/>
  <c r="O41" s="1"/>
  <c r="P43" s="1"/>
  <c r="C125" i="42"/>
  <c r="D125" s="1"/>
  <c r="K49" i="17"/>
  <c r="C134" i="42"/>
  <c r="D134" s="1"/>
  <c r="K50" i="17"/>
  <c r="C136" i="42"/>
  <c r="D136" s="1"/>
  <c r="K58" i="18"/>
  <c r="O62" s="1"/>
  <c r="C139" i="42"/>
  <c r="D139" s="1"/>
  <c r="L26" i="35"/>
  <c r="C196" i="42"/>
  <c r="D196" s="1"/>
  <c r="L30" i="35"/>
  <c r="C198" i="42"/>
  <c r="D198" s="1"/>
  <c r="L32" i="35"/>
  <c r="C215" i="42"/>
  <c r="D215" s="1"/>
  <c r="L32" i="9"/>
  <c r="C57" i="42"/>
  <c r="D57" s="1"/>
  <c r="L64" i="13"/>
  <c r="P67" s="1"/>
  <c r="C89" i="42"/>
  <c r="D89" s="1"/>
  <c r="L26" i="14"/>
  <c r="C96" i="42"/>
  <c r="D96" s="1"/>
  <c r="L29" i="14"/>
  <c r="C102" i="42"/>
  <c r="D102" s="1"/>
  <c r="K26" i="16"/>
  <c r="C124" i="42"/>
  <c r="D124" s="1"/>
  <c r="K29" i="16"/>
  <c r="C127" i="42"/>
  <c r="D127" s="1"/>
  <c r="K39" i="17"/>
  <c r="C135" i="42"/>
  <c r="D135" s="1"/>
  <c r="K36" i="17"/>
  <c r="C138" i="42"/>
  <c r="D138" s="1"/>
  <c r="L48" i="27"/>
  <c r="P52" s="1"/>
  <c r="C151" i="42"/>
  <c r="D151" s="1"/>
  <c r="L25" i="35"/>
  <c r="C195" i="42"/>
  <c r="D195" s="1"/>
  <c r="L28" i="35"/>
  <c r="C197" i="42"/>
  <c r="D197" s="1"/>
  <c r="L31" i="35"/>
  <c r="C214" i="42"/>
  <c r="D214" s="1"/>
  <c r="L64" i="15"/>
  <c r="C113" i="42"/>
  <c r="D113" s="1"/>
  <c r="L46" i="8"/>
  <c r="C55" i="42"/>
  <c r="D55" s="1"/>
  <c r="O78" i="16"/>
  <c r="P82" s="1"/>
  <c r="P36" i="7"/>
  <c r="O54" i="30"/>
  <c r="P42" i="32"/>
  <c r="P34" i="9"/>
  <c r="T12" i="10"/>
  <c r="J71" i="3" s="1"/>
  <c r="O55" i="17"/>
  <c r="P36" i="9"/>
  <c r="O52" i="30"/>
  <c r="P53" i="27"/>
  <c r="T12" i="34"/>
  <c r="J90" i="3" s="1"/>
  <c r="R12" i="34"/>
  <c r="J26" i="3" s="1"/>
  <c r="U11" i="30"/>
  <c r="I119" i="3" s="1"/>
  <c r="N11" i="30"/>
  <c r="B119" i="3" s="1"/>
  <c r="K11" i="30"/>
  <c r="B23" i="3" s="1"/>
  <c r="F11" i="30"/>
  <c r="B88" i="2" s="1"/>
  <c r="M11" i="30"/>
  <c r="B87" i="3" s="1"/>
  <c r="D48" i="2"/>
  <c r="D51"/>
  <c r="D54"/>
  <c r="D57"/>
  <c r="D71"/>
  <c r="D83"/>
  <c r="D87"/>
  <c r="D92"/>
  <c r="D111"/>
  <c r="D79"/>
  <c r="D55"/>
  <c r="D56"/>
  <c r="D58"/>
  <c r="D69"/>
  <c r="D81"/>
  <c r="D84"/>
  <c r="D89"/>
  <c r="D112"/>
  <c r="D114"/>
  <c r="D117"/>
  <c r="D122"/>
  <c r="D53"/>
  <c r="E254" i="5"/>
  <c r="E256"/>
  <c r="E258"/>
  <c r="E255"/>
  <c r="E257"/>
  <c r="L40" i="35"/>
  <c r="L83"/>
  <c r="L42"/>
  <c r="L87"/>
  <c r="L44"/>
  <c r="L91"/>
  <c r="L104"/>
  <c r="L29"/>
  <c r="O53" i="17"/>
  <c r="P57" s="1"/>
  <c r="K60" i="30"/>
  <c r="O62" s="1"/>
  <c r="P64" s="1"/>
  <c r="K70"/>
  <c r="L27" i="35"/>
  <c r="P35" s="1"/>
  <c r="L102"/>
  <c r="P107" s="1"/>
  <c r="Q109" s="1"/>
  <c r="L43"/>
  <c r="L89"/>
  <c r="O64" i="18"/>
  <c r="P66" s="1"/>
  <c r="G11" i="30"/>
  <c r="B121" i="2" s="1"/>
  <c r="H77" i="30"/>
  <c r="D11" s="1"/>
  <c r="B23" i="2" s="1"/>
  <c r="P37" i="30"/>
  <c r="Q39" i="13"/>
  <c r="P68" i="15"/>
  <c r="Q70" s="1"/>
  <c r="Q35" i="32"/>
  <c r="P79" i="11"/>
  <c r="O43" i="17"/>
  <c r="E127" i="5"/>
  <c r="E141"/>
  <c r="L76" i="35"/>
  <c r="P78" s="1"/>
  <c r="Q80" s="1"/>
  <c r="L51" i="34"/>
  <c r="P53" s="1"/>
  <c r="L60" i="32"/>
  <c r="P62" s="1"/>
  <c r="L100" i="28"/>
  <c r="L47"/>
  <c r="L133" i="27"/>
  <c r="L102"/>
  <c r="K143" i="24"/>
  <c r="K112"/>
  <c r="K81"/>
  <c r="O83" s="1"/>
  <c r="K51"/>
  <c r="O53" s="1"/>
  <c r="P55" s="1"/>
  <c r="K132" i="18"/>
  <c r="K101"/>
  <c r="K70"/>
  <c r="K41"/>
  <c r="K96" i="16"/>
  <c r="O98" s="1"/>
  <c r="P100" s="1"/>
  <c r="L242" i="15"/>
  <c r="L201"/>
  <c r="L147"/>
  <c r="L111"/>
  <c r="P113" s="1"/>
  <c r="L228" i="14"/>
  <c r="L186"/>
  <c r="L132"/>
  <c r="L96"/>
  <c r="L42" i="13"/>
  <c r="P44" s="1"/>
  <c r="Q46" s="1"/>
  <c r="L114"/>
  <c r="L151"/>
  <c r="P153" s="1"/>
  <c r="Q155" s="1"/>
  <c r="L204"/>
  <c r="L256"/>
  <c r="L45" i="12"/>
  <c r="P47" s="1"/>
  <c r="Q49" s="1"/>
  <c r="L97" i="11"/>
  <c r="P99" s="1"/>
  <c r="Q101" s="1"/>
  <c r="L61"/>
  <c r="L137" i="10"/>
  <c r="L95"/>
  <c r="L59"/>
  <c r="L97" i="8"/>
  <c r="L66"/>
  <c r="L67" i="35"/>
  <c r="P69" s="1"/>
  <c r="Q71" s="1"/>
  <c r="L61" i="34"/>
  <c r="P63" s="1"/>
  <c r="L50" i="32"/>
  <c r="P52" s="1"/>
  <c r="L90" i="28"/>
  <c r="L37"/>
  <c r="L143" i="27"/>
  <c r="L112"/>
  <c r="L31"/>
  <c r="K133" i="24"/>
  <c r="K102"/>
  <c r="O104" s="1"/>
  <c r="P106" s="1"/>
  <c r="K71"/>
  <c r="O73" s="1"/>
  <c r="K41"/>
  <c r="O43" s="1"/>
  <c r="K142" i="18"/>
  <c r="K111"/>
  <c r="K80"/>
  <c r="K51"/>
  <c r="K23" i="17"/>
  <c r="O25" s="1"/>
  <c r="P27" s="1"/>
  <c r="K86" i="16"/>
  <c r="O88" s="1"/>
  <c r="P90" s="1"/>
  <c r="L231" i="15"/>
  <c r="L190"/>
  <c r="L137"/>
  <c r="L101"/>
  <c r="P103" s="1"/>
  <c r="Q105" s="1"/>
  <c r="L216" i="14"/>
  <c r="L175"/>
  <c r="L122"/>
  <c r="L86"/>
  <c r="L51" i="13"/>
  <c r="P53" s="1"/>
  <c r="Q55" s="1"/>
  <c r="L124"/>
  <c r="L161"/>
  <c r="P163" s="1"/>
  <c r="L215"/>
  <c r="L245"/>
  <c r="L129" i="11"/>
  <c r="P131" s="1"/>
  <c r="Q133" s="1"/>
  <c r="L87"/>
  <c r="P89" s="1"/>
  <c r="Q91" s="1"/>
  <c r="L51"/>
  <c r="L105" i="10"/>
  <c r="L69"/>
  <c r="L133" i="8"/>
  <c r="L87"/>
  <c r="L56"/>
  <c r="L125" i="10"/>
  <c r="L60" i="12"/>
  <c r="L47" i="10"/>
  <c r="L109" i="8"/>
  <c r="P116" s="1"/>
  <c r="L117" i="11"/>
  <c r="P122" s="1"/>
  <c r="L39"/>
  <c r="P44" s="1"/>
  <c r="L32" i="8"/>
  <c r="P39" s="1"/>
  <c r="L28" i="14"/>
  <c r="K28" i="16"/>
  <c r="L27" i="15"/>
  <c r="L132" i="8"/>
  <c r="L86"/>
  <c r="L65"/>
  <c r="P68" s="1"/>
  <c r="Q70" s="1"/>
  <c r="L44"/>
  <c r="L121"/>
  <c r="P127" s="1"/>
  <c r="L96"/>
  <c r="P99" s="1"/>
  <c r="Q101" s="1"/>
  <c r="L75"/>
  <c r="L55"/>
  <c r="P58" s="1"/>
  <c r="Q60" s="1"/>
  <c r="P35" i="12"/>
  <c r="L215" i="14"/>
  <c r="L185"/>
  <c r="L162"/>
  <c r="L121"/>
  <c r="L95"/>
  <c r="L74"/>
  <c r="L227"/>
  <c r="L203"/>
  <c r="L174"/>
  <c r="L131"/>
  <c r="L110"/>
  <c r="P116" s="1"/>
  <c r="L85"/>
  <c r="L243" i="15"/>
  <c r="L221"/>
  <c r="P223" s="1"/>
  <c r="L191"/>
  <c r="L155"/>
  <c r="P157" s="1"/>
  <c r="Q158" s="1"/>
  <c r="L232"/>
  <c r="L211"/>
  <c r="P213" s="1"/>
  <c r="L202"/>
  <c r="L180"/>
  <c r="P184" s="1"/>
  <c r="L168"/>
  <c r="K141" i="18"/>
  <c r="K120"/>
  <c r="O124" s="1"/>
  <c r="K100"/>
  <c r="K79"/>
  <c r="K50"/>
  <c r="K29"/>
  <c r="O33" s="1"/>
  <c r="P37" s="1"/>
  <c r="K131"/>
  <c r="K110"/>
  <c r="K89"/>
  <c r="O95" s="1"/>
  <c r="K69"/>
  <c r="K40"/>
  <c r="Q55" i="34"/>
  <c r="L164" i="15"/>
  <c r="P170" s="1"/>
  <c r="L149" i="14"/>
  <c r="L178" i="13"/>
  <c r="K62" i="16"/>
  <c r="O69" s="1"/>
  <c r="L77" i="15"/>
  <c r="P82" s="1"/>
  <c r="L62" i="14"/>
  <c r="P69" s="1"/>
  <c r="L90" i="13"/>
  <c r="P97" s="1"/>
  <c r="L27" i="14"/>
  <c r="P33" s="1"/>
  <c r="L26" i="15"/>
  <c r="K27" i="16"/>
  <c r="L71" i="28"/>
  <c r="P73" s="1"/>
  <c r="L64" i="27"/>
  <c r="P71" s="1"/>
  <c r="L79"/>
  <c r="P83" s="1"/>
  <c r="L136" i="10"/>
  <c r="L122"/>
  <c r="P128" s="1"/>
  <c r="L104"/>
  <c r="L83"/>
  <c r="L58"/>
  <c r="L44"/>
  <c r="P50" s="1"/>
  <c r="L94"/>
  <c r="L68"/>
  <c r="P71" s="1"/>
  <c r="Q73" s="1"/>
  <c r="L38" i="11"/>
  <c r="P45" s="1"/>
  <c r="L76"/>
  <c r="P81" s="1"/>
  <c r="L116"/>
  <c r="P123" s="1"/>
  <c r="L257" i="13"/>
  <c r="L235"/>
  <c r="L216"/>
  <c r="L246"/>
  <c r="L225"/>
  <c r="P227" s="1"/>
  <c r="Q229" s="1"/>
  <c r="S12" s="1"/>
  <c r="J42" i="3" s="1"/>
  <c r="L205" i="13"/>
  <c r="L194"/>
  <c r="L182"/>
  <c r="L169"/>
  <c r="P171" s="1"/>
  <c r="Q173" s="1"/>
  <c r="L140" i="14"/>
  <c r="L165"/>
  <c r="L187"/>
  <c r="L206"/>
  <c r="L229"/>
  <c r="L153"/>
  <c r="L176"/>
  <c r="L196"/>
  <c r="P198" s="1"/>
  <c r="Q200" s="1"/>
  <c r="S12" s="1"/>
  <c r="J43" i="3" s="1"/>
  <c r="L217" i="14"/>
  <c r="P139" i="15"/>
  <c r="Q141" s="1"/>
  <c r="O114" i="24"/>
  <c r="P116" s="1"/>
  <c r="O135"/>
  <c r="P137" s="1"/>
  <c r="O145"/>
  <c r="P147" s="1"/>
  <c r="L90" i="27"/>
  <c r="P96" s="1"/>
  <c r="L132"/>
  <c r="P135" s="1"/>
  <c r="Q137" s="1"/>
  <c r="L111"/>
  <c r="L30"/>
  <c r="L142"/>
  <c r="L121"/>
  <c r="L101"/>
  <c r="P116" i="28"/>
  <c r="L99"/>
  <c r="L78"/>
  <c r="P82" s="1"/>
  <c r="L36"/>
  <c r="L89"/>
  <c r="L46"/>
  <c r="L25"/>
  <c r="Q38" i="7"/>
  <c r="L12" s="1"/>
  <c r="C36" i="3" s="1"/>
  <c r="Q38" i="6"/>
  <c r="L12" s="1"/>
  <c r="C35" i="3" s="1"/>
  <c r="Q70" i="13"/>
  <c r="Q55" i="27"/>
  <c r="R12" s="1"/>
  <c r="J20" i="3" s="1"/>
  <c r="D28" i="12"/>
  <c r="C28"/>
  <c r="D11" i="23"/>
  <c r="B16" i="2" s="1"/>
  <c r="E16" s="1"/>
  <c r="D11" i="25"/>
  <c r="B18" i="2" s="1"/>
  <c r="E18" s="1"/>
  <c r="D11" i="31"/>
  <c r="B24" i="2" s="1"/>
  <c r="E24" s="1"/>
  <c r="D11" i="29"/>
  <c r="B22" i="2" s="1"/>
  <c r="E22" s="1"/>
  <c r="C67" i="28"/>
  <c r="C112" i="10"/>
  <c r="C30" i="27"/>
  <c r="D46"/>
  <c r="C46"/>
  <c r="D164" i="15"/>
  <c r="C164"/>
  <c r="D77"/>
  <c r="C77"/>
  <c r="D149" i="14"/>
  <c r="C149"/>
  <c r="D62"/>
  <c r="C62"/>
  <c r="C30" i="35"/>
  <c r="C28"/>
  <c r="C26"/>
  <c r="C25"/>
  <c r="C24"/>
  <c r="C117" i="28"/>
  <c r="C116"/>
  <c r="C60"/>
  <c r="C35" i="35"/>
  <c r="C34"/>
  <c r="C34" i="34"/>
  <c r="G34" s="1"/>
  <c r="C33" i="32"/>
  <c r="G33" s="1"/>
  <c r="C41" i="27"/>
  <c r="C53"/>
  <c r="G53" s="1"/>
  <c r="C52"/>
  <c r="D52" i="16"/>
  <c r="C52"/>
  <c r="C33"/>
  <c r="C32"/>
  <c r="C41"/>
  <c r="C157" i="15"/>
  <c r="C68"/>
  <c r="C59"/>
  <c r="C48"/>
  <c r="C40"/>
  <c r="C32"/>
  <c r="C31"/>
  <c r="C142" i="14"/>
  <c r="C52"/>
  <c r="C33"/>
  <c r="C32"/>
  <c r="C171" i="13"/>
  <c r="C81"/>
  <c r="C68"/>
  <c r="C67"/>
  <c r="D108" i="11"/>
  <c r="C108"/>
  <c r="C30"/>
  <c r="C116" i="10"/>
  <c r="C38"/>
  <c r="C30"/>
  <c r="D61"/>
  <c r="C81" i="27"/>
  <c r="C80"/>
  <c r="D63"/>
  <c r="C63"/>
  <c r="D68" i="28"/>
  <c r="C68"/>
  <c r="D56"/>
  <c r="C56"/>
  <c r="D33" i="27"/>
  <c r="C33"/>
  <c r="G33" s="1"/>
  <c r="C78" i="28"/>
  <c r="C79"/>
  <c r="C80"/>
  <c r="G82" s="1"/>
  <c r="C83" i="27"/>
  <c r="C84"/>
  <c r="D83"/>
  <c r="D84"/>
  <c r="D79"/>
  <c r="C79"/>
  <c r="D78"/>
  <c r="C78"/>
  <c r="D77"/>
  <c r="C77"/>
  <c r="D76"/>
  <c r="C76"/>
  <c r="D145" i="24"/>
  <c r="C145"/>
  <c r="D30" i="11"/>
  <c r="C42"/>
  <c r="C53"/>
  <c r="G53" s="1"/>
  <c r="C99"/>
  <c r="C120"/>
  <c r="C131"/>
  <c r="D131"/>
  <c r="D120"/>
  <c r="D99"/>
  <c r="D53"/>
  <c r="D42"/>
  <c r="D139" i="10"/>
  <c r="D128"/>
  <c r="D107"/>
  <c r="D116"/>
  <c r="C139"/>
  <c r="C128"/>
  <c r="C107"/>
  <c r="C61"/>
  <c r="C50"/>
  <c r="C135" i="8"/>
  <c r="C125"/>
  <c r="C114"/>
  <c r="C99"/>
  <c r="C58"/>
  <c r="C48"/>
  <c r="C37"/>
  <c r="D50" i="10"/>
  <c r="D38"/>
  <c r="D30"/>
  <c r="D135" i="8"/>
  <c r="D125"/>
  <c r="D114"/>
  <c r="D99"/>
  <c r="D58"/>
  <c r="D48"/>
  <c r="D37"/>
  <c r="C23" i="17"/>
  <c r="C27" i="11"/>
  <c r="D78" i="35"/>
  <c r="C78"/>
  <c r="D114" i="27"/>
  <c r="C114"/>
  <c r="D125"/>
  <c r="C125"/>
  <c r="D135"/>
  <c r="C135"/>
  <c r="D53" i="24"/>
  <c r="C53"/>
  <c r="G53" s="1"/>
  <c r="D63"/>
  <c r="C63"/>
  <c r="D73"/>
  <c r="C73"/>
  <c r="G73" s="1"/>
  <c r="D114"/>
  <c r="C114"/>
  <c r="D125"/>
  <c r="C125"/>
  <c r="D135"/>
  <c r="C135"/>
  <c r="C121" i="18"/>
  <c r="C90"/>
  <c r="C59"/>
  <c r="C30"/>
  <c r="D134"/>
  <c r="C134"/>
  <c r="D124"/>
  <c r="C124"/>
  <c r="D72"/>
  <c r="C72"/>
  <c r="D62"/>
  <c r="C62"/>
  <c r="D53"/>
  <c r="C53"/>
  <c r="D53" i="17"/>
  <c r="C53"/>
  <c r="D41"/>
  <c r="C41"/>
  <c r="D25"/>
  <c r="C25"/>
  <c r="D98" i="16"/>
  <c r="C98"/>
  <c r="C50"/>
  <c r="C26"/>
  <c r="D28"/>
  <c r="C28"/>
  <c r="C64" i="15"/>
  <c r="C219"/>
  <c r="C210"/>
  <c r="C179"/>
  <c r="C167"/>
  <c r="C154"/>
  <c r="C155"/>
  <c r="C168"/>
  <c r="C180"/>
  <c r="G184" s="1"/>
  <c r="C191"/>
  <c r="C202"/>
  <c r="C211"/>
  <c r="C221"/>
  <c r="C232"/>
  <c r="C243"/>
  <c r="C118"/>
  <c r="C66"/>
  <c r="C65"/>
  <c r="D113"/>
  <c r="C113"/>
  <c r="D129"/>
  <c r="C129"/>
  <c r="D139"/>
  <c r="C139"/>
  <c r="D204"/>
  <c r="C204"/>
  <c r="D223"/>
  <c r="C223"/>
  <c r="D234"/>
  <c r="C234"/>
  <c r="C46"/>
  <c r="D27"/>
  <c r="C27"/>
  <c r="C28" i="14"/>
  <c r="D28"/>
  <c r="C205"/>
  <c r="C152"/>
  <c r="C195"/>
  <c r="C204"/>
  <c r="D219"/>
  <c r="C219"/>
  <c r="D208"/>
  <c r="C208"/>
  <c r="D189"/>
  <c r="C189"/>
  <c r="D124"/>
  <c r="C124"/>
  <c r="D114"/>
  <c r="C114"/>
  <c r="D98"/>
  <c r="C98"/>
  <c r="C229"/>
  <c r="C217"/>
  <c r="C206"/>
  <c r="C196"/>
  <c r="C187"/>
  <c r="C176"/>
  <c r="C165"/>
  <c r="C153"/>
  <c r="C140"/>
  <c r="C103"/>
  <c r="C50"/>
  <c r="C26"/>
  <c r="C234" i="13"/>
  <c r="C181"/>
  <c r="C224"/>
  <c r="C193"/>
  <c r="C233"/>
  <c r="C257"/>
  <c r="C246"/>
  <c r="C235"/>
  <c r="C225"/>
  <c r="C216"/>
  <c r="C205"/>
  <c r="C194"/>
  <c r="C182"/>
  <c r="C169"/>
  <c r="C168"/>
  <c r="D153"/>
  <c r="C153"/>
  <c r="D143"/>
  <c r="C143"/>
  <c r="C132"/>
  <c r="D126"/>
  <c r="C126"/>
  <c r="D44"/>
  <c r="C44"/>
  <c r="C34"/>
  <c r="D34"/>
  <c r="D35" i="12"/>
  <c r="C35"/>
  <c r="C104" i="11"/>
  <c r="C68"/>
  <c r="C28"/>
  <c r="G30" s="1"/>
  <c r="H32" s="1"/>
  <c r="D63"/>
  <c r="C63"/>
  <c r="G63" s="1"/>
  <c r="D79"/>
  <c r="C79"/>
  <c r="D89"/>
  <c r="C89"/>
  <c r="D97" i="10"/>
  <c r="C97"/>
  <c r="D87"/>
  <c r="C87"/>
  <c r="C71"/>
  <c r="D71"/>
  <c r="C136"/>
  <c r="C114"/>
  <c r="C76"/>
  <c r="Q80" s="1"/>
  <c r="S12" s="1"/>
  <c r="J39" i="3" s="1"/>
  <c r="C132" i="8"/>
  <c r="C32" i="9"/>
  <c r="C30"/>
  <c r="C32" i="7"/>
  <c r="C30"/>
  <c r="D34" i="9"/>
  <c r="C34"/>
  <c r="D34" i="7"/>
  <c r="C34"/>
  <c r="C34" i="6"/>
  <c r="D34"/>
  <c r="C32"/>
  <c r="G34" s="1"/>
  <c r="C227" i="14"/>
  <c r="C215"/>
  <c r="C203"/>
  <c r="C185"/>
  <c r="C174"/>
  <c r="C162"/>
  <c r="C121"/>
  <c r="Q38" i="9" l="1"/>
  <c r="L12" s="1"/>
  <c r="C38" i="3" s="1"/>
  <c r="P56" i="30"/>
  <c r="L38" i="15"/>
  <c r="P40" s="1"/>
  <c r="Q42" s="1"/>
  <c r="C110" i="42"/>
  <c r="D110" s="1"/>
  <c r="L86" i="35"/>
  <c r="C205" i="42"/>
  <c r="D205" s="1"/>
  <c r="L88" i="35"/>
  <c r="C206" i="42"/>
  <c r="D206" s="1"/>
  <c r="L39" i="14"/>
  <c r="P41" s="1"/>
  <c r="Q43" s="1"/>
  <c r="C97" i="42"/>
  <c r="D97" s="1"/>
  <c r="L90" i="35"/>
  <c r="C207" i="42"/>
  <c r="D207" s="1"/>
  <c r="L92" i="35"/>
  <c r="C208" i="42"/>
  <c r="D208" s="1"/>
  <c r="L84" i="35"/>
  <c r="C204" i="42"/>
  <c r="D204" s="1"/>
  <c r="P145" i="27"/>
  <c r="Q147" s="1"/>
  <c r="F12" s="1"/>
  <c r="C85" i="2" s="1"/>
  <c r="O41" i="17"/>
  <c r="P45" s="1"/>
  <c r="G34" i="7"/>
  <c r="G34" i="9"/>
  <c r="G170" i="15"/>
  <c r="G223"/>
  <c r="P208" i="14"/>
  <c r="P142"/>
  <c r="Q143" s="1"/>
  <c r="G208"/>
  <c r="G182" i="15"/>
  <c r="G83" i="27"/>
  <c r="G142" i="14"/>
  <c r="G60" i="28"/>
  <c r="H62" s="1"/>
  <c r="G34" i="35"/>
  <c r="P157" i="14"/>
  <c r="P107" i="10"/>
  <c r="Q109" s="1"/>
  <c r="P234" i="15"/>
  <c r="Q236" s="1"/>
  <c r="O82" i="18"/>
  <c r="P207" i="13"/>
  <c r="Q209" s="1"/>
  <c r="P204" i="15"/>
  <c r="Q206" s="1"/>
  <c r="O72" i="18"/>
  <c r="P74" s="1"/>
  <c r="P102" i="28"/>
  <c r="Q104" s="1"/>
  <c r="P52" i="35"/>
  <c r="Q54" s="1"/>
  <c r="R12" i="10"/>
  <c r="J7" i="3" s="1"/>
  <c r="P114" i="14"/>
  <c r="P182" i="15"/>
  <c r="S12" i="11"/>
  <c r="J40" i="3" s="1"/>
  <c r="Q215" i="15"/>
  <c r="S12" s="1"/>
  <c r="J44" i="3" s="1"/>
  <c r="G210" i="14"/>
  <c r="G52"/>
  <c r="G52" i="16"/>
  <c r="P186" i="13"/>
  <c r="P84" i="18"/>
  <c r="Q125" i="11"/>
  <c r="P193" i="15"/>
  <c r="Q195" s="1"/>
  <c r="O53" i="18"/>
  <c r="P55" s="1"/>
  <c r="O113"/>
  <c r="P115" s="1"/>
  <c r="P33" i="27"/>
  <c r="P92" i="28"/>
  <c r="Q94" s="1"/>
  <c r="O43" i="18"/>
  <c r="P45" s="1"/>
  <c r="O103"/>
  <c r="P105" s="1"/>
  <c r="P104" i="27"/>
  <c r="Q106" s="1"/>
  <c r="P94"/>
  <c r="P210" i="14"/>
  <c r="O126" i="18"/>
  <c r="R12" i="13"/>
  <c r="J10" i="3" s="1"/>
  <c r="T12" i="13"/>
  <c r="J74" i="3" s="1"/>
  <c r="O32" i="16"/>
  <c r="O33"/>
  <c r="P65" i="12"/>
  <c r="P63"/>
  <c r="P63" i="11"/>
  <c r="Q65" s="1"/>
  <c r="L13" i="16"/>
  <c r="E13"/>
  <c r="C45" i="2" s="1"/>
  <c r="N12" i="28"/>
  <c r="C117" i="3" s="1"/>
  <c r="O72" i="30"/>
  <c r="P74" s="1"/>
  <c r="G35" i="35"/>
  <c r="P114" i="8"/>
  <c r="P95" i="13"/>
  <c r="P53" i="11"/>
  <c r="Q55" s="1"/>
  <c r="P94" i="35"/>
  <c r="Q96" s="1"/>
  <c r="E12" s="1"/>
  <c r="C59" i="2" s="1"/>
  <c r="P34" i="35"/>
  <c r="U12" i="27"/>
  <c r="J116" i="3" s="1"/>
  <c r="U12" i="32"/>
  <c r="J121" i="3" s="1"/>
  <c r="R12" i="32"/>
  <c r="J25" i="3" s="1"/>
  <c r="U12" i="30"/>
  <c r="J119" i="3" s="1"/>
  <c r="K119" s="1"/>
  <c r="R12" i="30"/>
  <c r="J23" i="3" s="1"/>
  <c r="K23" s="1"/>
  <c r="N12" i="30"/>
  <c r="C119" i="3" s="1"/>
  <c r="D119" s="1"/>
  <c r="P117" i="28"/>
  <c r="Q83" i="11"/>
  <c r="P32" i="15"/>
  <c r="P135" i="8"/>
  <c r="Q137" s="1"/>
  <c r="P49" i="28"/>
  <c r="Q51" s="1"/>
  <c r="Q35" i="27"/>
  <c r="P45" i="24"/>
  <c r="Q47" i="11"/>
  <c r="P61" i="10"/>
  <c r="Q63" s="1"/>
  <c r="P139"/>
  <c r="Q141" s="1"/>
  <c r="Q65" i="34"/>
  <c r="P89" i="8"/>
  <c r="Q91" s="1"/>
  <c r="P84" i="27"/>
  <c r="G84"/>
  <c r="G12" i="30"/>
  <c r="Q37" i="35"/>
  <c r="P169" i="14"/>
  <c r="Q118" i="8"/>
  <c r="P39" i="28"/>
  <c r="Q41" s="1"/>
  <c r="P114" i="27"/>
  <c r="Q116" s="1"/>
  <c r="P85" i="24"/>
  <c r="P75"/>
  <c r="Q115" i="15"/>
  <c r="P245"/>
  <c r="Q247" s="1"/>
  <c r="P32" i="14"/>
  <c r="P31" i="15"/>
  <c r="Q34" s="1"/>
  <c r="O134" i="18"/>
  <c r="P136" s="1"/>
  <c r="O144"/>
  <c r="P146" s="1"/>
  <c r="P124" i="14"/>
  <c r="Q126" s="1"/>
  <c r="Q165" i="13"/>
  <c r="Q40" i="9"/>
  <c r="Q64" i="32"/>
  <c r="Q54"/>
  <c r="P38" i="12"/>
  <c r="P84" i="28"/>
  <c r="P127" i="27"/>
  <c r="P125"/>
  <c r="O63" i="24"/>
  <c r="P93" i="15"/>
  <c r="P225"/>
  <c r="P69" i="27"/>
  <c r="P84" i="15"/>
  <c r="P184" i="13"/>
  <c r="P172" i="15"/>
  <c r="Q174" s="1"/>
  <c r="P43" i="34"/>
  <c r="P143" i="13"/>
  <c r="P198"/>
  <c r="P196"/>
  <c r="P35" i="16"/>
  <c r="Q35" i="14"/>
  <c r="P128" i="18"/>
  <c r="P231" i="14"/>
  <c r="Q233" s="1"/>
  <c r="P167"/>
  <c r="Q171" s="1"/>
  <c r="P219"/>
  <c r="Q221" s="1"/>
  <c r="P259" i="13"/>
  <c r="Q261" s="1"/>
  <c r="P248"/>
  <c r="Q250" s="1"/>
  <c r="Q40" i="12"/>
  <c r="P131" i="10"/>
  <c r="P97"/>
  <c r="Q99" s="1"/>
  <c r="P116" i="13"/>
  <c r="Q118" s="1"/>
  <c r="P98" i="14"/>
  <c r="Q100" s="1"/>
  <c r="P189"/>
  <c r="Q191" s="1"/>
  <c r="P29" i="28"/>
  <c r="P31"/>
  <c r="O125" i="24"/>
  <c r="O127"/>
  <c r="O33"/>
  <c r="P131" i="15"/>
  <c r="P129"/>
  <c r="P87" i="10"/>
  <c r="P89"/>
  <c r="Q86" i="27"/>
  <c r="P67" i="14"/>
  <c r="O67" i="16"/>
  <c r="P44" i="32"/>
  <c r="O93" i="18"/>
  <c r="P80" i="14"/>
  <c r="P78"/>
  <c r="P239" i="13"/>
  <c r="P237"/>
  <c r="P37" i="8"/>
  <c r="Q75" i="28"/>
  <c r="P155" i="14"/>
  <c r="P53" i="10"/>
  <c r="P52"/>
  <c r="P130"/>
  <c r="P218" i="13"/>
  <c r="Q220" s="1"/>
  <c r="P126"/>
  <c r="Q128" s="1"/>
  <c r="P88" i="14"/>
  <c r="Q90" s="1"/>
  <c r="P178"/>
  <c r="Q180" s="1"/>
  <c r="P134"/>
  <c r="Q136" s="1"/>
  <c r="P149" i="15"/>
  <c r="Q151" s="1"/>
  <c r="Q40" i="6"/>
  <c r="E12"/>
  <c r="Q40" i="7"/>
  <c r="E12"/>
  <c r="P125" i="8"/>
  <c r="Q129" s="1"/>
  <c r="P79"/>
  <c r="P81"/>
  <c r="P48"/>
  <c r="P50"/>
  <c r="G68" i="15"/>
  <c r="G225"/>
  <c r="G239" i="13"/>
  <c r="G198"/>
  <c r="G169" i="14"/>
  <c r="G145" i="24"/>
  <c r="H147" s="1"/>
  <c r="G84" i="28"/>
  <c r="H35" i="27"/>
  <c r="H86" i="28"/>
  <c r="D137" i="15"/>
  <c r="C137"/>
  <c r="G139" s="1"/>
  <c r="H141" s="1"/>
  <c r="D60" i="28"/>
  <c r="H54" i="16"/>
  <c r="D38"/>
  <c r="C39"/>
  <c r="D248" i="13"/>
  <c r="D237"/>
  <c r="D163" i="15"/>
  <c r="C163"/>
  <c r="D162"/>
  <c r="C162"/>
  <c r="D161"/>
  <c r="C161"/>
  <c r="D242"/>
  <c r="C242"/>
  <c r="D231"/>
  <c r="C231"/>
  <c r="G234" s="1"/>
  <c r="D213"/>
  <c r="C213"/>
  <c r="G213" s="1"/>
  <c r="D201"/>
  <c r="C201"/>
  <c r="G204" s="1"/>
  <c r="H206" s="1"/>
  <c r="D190"/>
  <c r="C190"/>
  <c r="G193" s="1"/>
  <c r="D166"/>
  <c r="C166"/>
  <c r="D165"/>
  <c r="C165"/>
  <c r="D157"/>
  <c r="C148" i="14"/>
  <c r="C147"/>
  <c r="C146"/>
  <c r="D148"/>
  <c r="D147"/>
  <c r="D146"/>
  <c r="C106" i="8"/>
  <c r="D106"/>
  <c r="C107"/>
  <c r="D107"/>
  <c r="C108"/>
  <c r="D108"/>
  <c r="C109"/>
  <c r="D109"/>
  <c r="D110"/>
  <c r="D111"/>
  <c r="C112"/>
  <c r="G114" s="1"/>
  <c r="C121"/>
  <c r="C122"/>
  <c r="C123"/>
  <c r="G135"/>
  <c r="H137" s="1"/>
  <c r="D29" i="9"/>
  <c r="C29"/>
  <c r="D31"/>
  <c r="C31"/>
  <c r="D29" i="7"/>
  <c r="C29"/>
  <c r="D31"/>
  <c r="C31"/>
  <c r="G36" s="1"/>
  <c r="D29" i="6"/>
  <c r="C29"/>
  <c r="D31"/>
  <c r="C31"/>
  <c r="G59" i="15"/>
  <c r="H61" s="1"/>
  <c r="D228" i="14"/>
  <c r="C228"/>
  <c r="D216"/>
  <c r="C216"/>
  <c r="D198"/>
  <c r="C198"/>
  <c r="G198" s="1"/>
  <c r="D186"/>
  <c r="C186"/>
  <c r="G189" s="1"/>
  <c r="D175"/>
  <c r="C175"/>
  <c r="G178" s="1"/>
  <c r="G167"/>
  <c r="G155"/>
  <c r="D151"/>
  <c r="C151"/>
  <c r="D150"/>
  <c r="C150"/>
  <c r="D142"/>
  <c r="D122"/>
  <c r="C122"/>
  <c r="G124" s="1"/>
  <c r="H126" s="1"/>
  <c r="D256" i="13"/>
  <c r="C256"/>
  <c r="D245"/>
  <c r="C245"/>
  <c r="C237"/>
  <c r="G237" s="1"/>
  <c r="D227"/>
  <c r="C227"/>
  <c r="G227" s="1"/>
  <c r="C218"/>
  <c r="D215"/>
  <c r="C215"/>
  <c r="G218" s="1"/>
  <c r="D204"/>
  <c r="C204"/>
  <c r="G207" s="1"/>
  <c r="H209" s="1"/>
  <c r="C196"/>
  <c r="G196" s="1"/>
  <c r="D180"/>
  <c r="C180"/>
  <c r="D179"/>
  <c r="C179"/>
  <c r="D178"/>
  <c r="C178"/>
  <c r="D177"/>
  <c r="C177"/>
  <c r="D176"/>
  <c r="C176"/>
  <c r="D171"/>
  <c r="D151"/>
  <c r="C151"/>
  <c r="C79"/>
  <c r="G81" s="1"/>
  <c r="D81"/>
  <c r="C92" i="35"/>
  <c r="C89"/>
  <c r="C87"/>
  <c r="C91"/>
  <c r="C90"/>
  <c r="C88"/>
  <c r="C86"/>
  <c r="C84"/>
  <c r="C83"/>
  <c r="C105" i="11"/>
  <c r="G108" s="1"/>
  <c r="H110" s="1"/>
  <c r="T11" s="1"/>
  <c r="I72" i="3" s="1"/>
  <c r="K72" s="1"/>
  <c r="D105" i="11"/>
  <c r="D113" i="10"/>
  <c r="C113"/>
  <c r="C45" i="15"/>
  <c r="G48" s="1"/>
  <c r="D68"/>
  <c r="D65"/>
  <c r="D48"/>
  <c r="D45"/>
  <c r="D52" i="14"/>
  <c r="D27" i="11"/>
  <c r="D27" i="10"/>
  <c r="D38" i="14"/>
  <c r="C38"/>
  <c r="C27" i="10"/>
  <c r="G30" s="1"/>
  <c r="H32" s="1"/>
  <c r="C35"/>
  <c r="D35"/>
  <c r="D59" i="15"/>
  <c r="E12" i="9" l="1"/>
  <c r="M12" i="27"/>
  <c r="C84" i="3" s="1"/>
  <c r="D219" i="42"/>
  <c r="K12" i="17"/>
  <c r="C14" i="3" s="1"/>
  <c r="L12" i="17"/>
  <c r="C46" i="3" s="1"/>
  <c r="E12" i="17"/>
  <c r="C46" i="2" s="1"/>
  <c r="P62" i="17"/>
  <c r="D12" s="1"/>
  <c r="C14" i="2" s="1"/>
  <c r="H13" i="42" s="1"/>
  <c r="Q159" i="14"/>
  <c r="Q212"/>
  <c r="J61" i="3"/>
  <c r="J125"/>
  <c r="C121" i="2"/>
  <c r="D121" s="1"/>
  <c r="E121" s="1"/>
  <c r="K12" i="30"/>
  <c r="C23" i="3" s="1"/>
  <c r="D23" s="1"/>
  <c r="M12" i="30"/>
  <c r="F12"/>
  <c r="P77"/>
  <c r="D12" s="1"/>
  <c r="C23" i="2" s="1"/>
  <c r="Q133" i="10"/>
  <c r="Q82" i="14"/>
  <c r="G186" i="13"/>
  <c r="G12" i="18"/>
  <c r="C113" i="2" s="1"/>
  <c r="Q135" i="11"/>
  <c r="D12" s="1"/>
  <c r="C8" i="2" s="1"/>
  <c r="H7" i="42" s="1"/>
  <c r="Q67" i="12"/>
  <c r="H212" i="14"/>
  <c r="G116" i="8"/>
  <c r="E12" i="18"/>
  <c r="C47" i="2" s="1"/>
  <c r="E12" i="11"/>
  <c r="C40" i="2" s="1"/>
  <c r="G153" i="13"/>
  <c r="H155" s="1"/>
  <c r="R12" i="14"/>
  <c r="J11" i="3" s="1"/>
  <c r="K12" i="9"/>
  <c r="C6" i="3" s="1"/>
  <c r="D12" i="9"/>
  <c r="C6" i="2" s="1"/>
  <c r="H5" i="42" s="1"/>
  <c r="K12" i="35"/>
  <c r="C27" i="3" s="1"/>
  <c r="Q112" i="35"/>
  <c r="D12" s="1"/>
  <c r="C27" i="2" s="1"/>
  <c r="H26" i="42" s="1"/>
  <c r="C88" i="2"/>
  <c r="D88" s="1"/>
  <c r="E88" s="1"/>
  <c r="G36" i="6"/>
  <c r="G36" i="9"/>
  <c r="G157" i="14"/>
  <c r="Q52" i="8"/>
  <c r="Q55" i="10"/>
  <c r="L12" i="35"/>
  <c r="C59" i="3" s="1"/>
  <c r="K12" i="7"/>
  <c r="C4" i="3" s="1"/>
  <c r="D12" i="7"/>
  <c r="C4" i="2" s="1"/>
  <c r="H3" i="42" s="1"/>
  <c r="K12" i="6"/>
  <c r="C3" i="3" s="1"/>
  <c r="D12" i="6"/>
  <c r="C3" i="2" s="1"/>
  <c r="H2" i="42" s="1"/>
  <c r="L12" i="12"/>
  <c r="C41" i="3" s="1"/>
  <c r="E12" i="12"/>
  <c r="C41" i="2" s="1"/>
  <c r="R12" i="15"/>
  <c r="J12" i="3" s="1"/>
  <c r="T12" i="15"/>
  <c r="J76" i="3" s="1"/>
  <c r="K12" i="11"/>
  <c r="C8" i="3" s="1"/>
  <c r="M12" i="11"/>
  <c r="C72" i="3" s="1"/>
  <c r="F12" i="11"/>
  <c r="C73" i="2" s="1"/>
  <c r="L12" i="11"/>
  <c r="C40" i="3" s="1"/>
  <c r="N13" i="30"/>
  <c r="N12" i="35"/>
  <c r="C123" i="3" s="1"/>
  <c r="T13" i="16"/>
  <c r="J77" i="3" s="1"/>
  <c r="R13" i="16"/>
  <c r="J13" i="3" s="1"/>
  <c r="R13" i="30"/>
  <c r="L23" i="3" s="1"/>
  <c r="S9" i="27"/>
  <c r="U13" i="30"/>
  <c r="L119" i="3" s="1"/>
  <c r="T12" i="14"/>
  <c r="J75" i="3" s="1"/>
  <c r="R12" i="28"/>
  <c r="J21" i="3" s="1"/>
  <c r="T12" i="28"/>
  <c r="J85" i="3" s="1"/>
  <c r="L12" i="18"/>
  <c r="C47" i="3" s="1"/>
  <c r="G12" i="34"/>
  <c r="C124" i="2" s="1"/>
  <c r="N12" i="34"/>
  <c r="C122" i="3" s="1"/>
  <c r="N12" i="18"/>
  <c r="C111" i="3" s="1"/>
  <c r="G12" i="32"/>
  <c r="C123" i="2" s="1"/>
  <c r="N12" i="32"/>
  <c r="C121" i="3" s="1"/>
  <c r="G12" i="35"/>
  <c r="C125" i="2" s="1"/>
  <c r="Q147" i="13"/>
  <c r="Q188"/>
  <c r="Q99"/>
  <c r="Q227" i="15"/>
  <c r="P67" i="24"/>
  <c r="Q86" i="15"/>
  <c r="Q91" i="10"/>
  <c r="E12" s="1"/>
  <c r="C39" i="2" s="1"/>
  <c r="P129" i="24"/>
  <c r="Q46" i="32"/>
  <c r="F12" s="1"/>
  <c r="C90" i="2" s="1"/>
  <c r="P71" i="16"/>
  <c r="F13" s="1"/>
  <c r="C78" i="2" s="1"/>
  <c r="Q33" i="28"/>
  <c r="Q200" i="13"/>
  <c r="Q118" i="14"/>
  <c r="L12" s="1"/>
  <c r="C43" i="3" s="1"/>
  <c r="Q47" i="34"/>
  <c r="M12" s="1"/>
  <c r="C90" i="3" s="1"/>
  <c r="Q73" i="27"/>
  <c r="Q97" i="15"/>
  <c r="P98" i="24"/>
  <c r="M12" s="1"/>
  <c r="Q129" i="27"/>
  <c r="E12" s="1"/>
  <c r="C52" i="2" s="1"/>
  <c r="Q86" i="28"/>
  <c r="Q41" i="8"/>
  <c r="Q78" i="12"/>
  <c r="Q81" s="1"/>
  <c r="Q241" i="13"/>
  <c r="P97" i="18"/>
  <c r="Q71" i="14"/>
  <c r="F12" s="1"/>
  <c r="C76" i="2" s="1"/>
  <c r="Q133" i="15"/>
  <c r="L12" s="1"/>
  <c r="C44" i="3" s="1"/>
  <c r="Q186" i="15"/>
  <c r="P37" i="24"/>
  <c r="Q98" i="27"/>
  <c r="P119" i="28"/>
  <c r="Q83" i="8"/>
  <c r="G172" i="15"/>
  <c r="H174" s="1"/>
  <c r="H236"/>
  <c r="G245"/>
  <c r="H247" s="1"/>
  <c r="H229" i="13"/>
  <c r="G231" i="14"/>
  <c r="H233" s="1"/>
  <c r="G219"/>
  <c r="H221" s="1"/>
  <c r="G184" i="13"/>
  <c r="G259"/>
  <c r="H261" s="1"/>
  <c r="G248"/>
  <c r="H250" s="1"/>
  <c r="G125" i="8"/>
  <c r="G171" i="13"/>
  <c r="H173" s="1"/>
  <c r="H215" i="15"/>
  <c r="H143" i="14"/>
  <c r="G127" i="8"/>
  <c r="H129" s="1"/>
  <c r="G157" i="15"/>
  <c r="H158" s="1"/>
  <c r="G131" i="11"/>
  <c r="H133" s="1"/>
  <c r="H195" i="15"/>
  <c r="H54" i="14"/>
  <c r="G139" i="10"/>
  <c r="H141" s="1"/>
  <c r="H180" i="14"/>
  <c r="H191"/>
  <c r="H220" i="13"/>
  <c r="H83"/>
  <c r="G116" i="10"/>
  <c r="H118" s="1"/>
  <c r="G41" i="14"/>
  <c r="H43" s="1"/>
  <c r="H50" i="15"/>
  <c r="H70"/>
  <c r="D71" i="28"/>
  <c r="C71"/>
  <c r="C40" i="32"/>
  <c r="C39"/>
  <c r="C105" i="35"/>
  <c r="C103"/>
  <c r="C101"/>
  <c r="C99"/>
  <c r="C76"/>
  <c r="C67"/>
  <c r="C58"/>
  <c r="C57"/>
  <c r="G62" s="1"/>
  <c r="C40"/>
  <c r="C44"/>
  <c r="C43"/>
  <c r="C42"/>
  <c r="C48"/>
  <c r="C41" i="34"/>
  <c r="C40"/>
  <c r="G45" s="1"/>
  <c r="C59" i="32"/>
  <c r="C49"/>
  <c r="C38"/>
  <c r="C111" i="28"/>
  <c r="C99"/>
  <c r="C89"/>
  <c r="C46"/>
  <c r="C36"/>
  <c r="C27"/>
  <c r="C26"/>
  <c r="C25"/>
  <c r="C67" i="27"/>
  <c r="C39"/>
  <c r="C123"/>
  <c r="C122"/>
  <c r="C92"/>
  <c r="C91"/>
  <c r="C142"/>
  <c r="C132"/>
  <c r="C121"/>
  <c r="C111"/>
  <c r="C101"/>
  <c r="C90"/>
  <c r="G96" s="1"/>
  <c r="C92" i="24"/>
  <c r="G94" s="1"/>
  <c r="C122"/>
  <c r="C91"/>
  <c r="G96" s="1"/>
  <c r="C60"/>
  <c r="G65" s="1"/>
  <c r="C31"/>
  <c r="C30"/>
  <c r="G35" s="1"/>
  <c r="C50" i="18"/>
  <c r="G53" s="1"/>
  <c r="C40"/>
  <c r="C31"/>
  <c r="C29"/>
  <c r="C141"/>
  <c r="C131"/>
  <c r="C120"/>
  <c r="C110"/>
  <c r="G113" s="1"/>
  <c r="C100"/>
  <c r="G103" s="1"/>
  <c r="H105" s="1"/>
  <c r="C91"/>
  <c r="C89"/>
  <c r="G95" s="1"/>
  <c r="C79"/>
  <c r="G82" s="1"/>
  <c r="C69"/>
  <c r="G72" s="1"/>
  <c r="C58"/>
  <c r="G62" s="1"/>
  <c r="C36" i="17"/>
  <c r="C50"/>
  <c r="C49"/>
  <c r="C39"/>
  <c r="C95" i="16"/>
  <c r="C85"/>
  <c r="C76"/>
  <c r="C74"/>
  <c r="C65"/>
  <c r="C74" i="15"/>
  <c r="C75"/>
  <c r="C76"/>
  <c r="C78"/>
  <c r="C79"/>
  <c r="C127"/>
  <c r="C126"/>
  <c r="C91"/>
  <c r="C80"/>
  <c r="G82" s="1"/>
  <c r="C37"/>
  <c r="C38"/>
  <c r="C131" i="14"/>
  <c r="C112"/>
  <c r="C111"/>
  <c r="C110"/>
  <c r="C95"/>
  <c r="C85"/>
  <c r="C76"/>
  <c r="C74"/>
  <c r="H200" s="1"/>
  <c r="C65"/>
  <c r="C141" i="13"/>
  <c r="C140"/>
  <c r="G145" s="1"/>
  <c r="C104"/>
  <c r="C93"/>
  <c r="C63"/>
  <c r="C61"/>
  <c r="C32"/>
  <c r="C31"/>
  <c r="G37" s="1"/>
  <c r="C118" i="11"/>
  <c r="G120" s="1"/>
  <c r="C116"/>
  <c r="C77"/>
  <c r="C76"/>
  <c r="G81" s="1"/>
  <c r="C40"/>
  <c r="G42" s="1"/>
  <c r="C38"/>
  <c r="C126" i="10"/>
  <c r="C122"/>
  <c r="C104"/>
  <c r="G107" s="1"/>
  <c r="H109" s="1"/>
  <c r="C94"/>
  <c r="C85"/>
  <c r="C83"/>
  <c r="C68"/>
  <c r="C58"/>
  <c r="C48"/>
  <c r="C44"/>
  <c r="C36"/>
  <c r="C46" i="8"/>
  <c r="C77"/>
  <c r="C76"/>
  <c r="C45"/>
  <c r="C35"/>
  <c r="C96"/>
  <c r="C86"/>
  <c r="C75"/>
  <c r="C65"/>
  <c r="C55"/>
  <c r="C44"/>
  <c r="D66" i="28"/>
  <c r="C66"/>
  <c r="D65"/>
  <c r="C65"/>
  <c r="C61" i="27"/>
  <c r="D61"/>
  <c r="D60"/>
  <c r="C60"/>
  <c r="D62"/>
  <c r="C62"/>
  <c r="C32" i="17"/>
  <c r="D32"/>
  <c r="D51" i="34"/>
  <c r="C51"/>
  <c r="G53" s="1"/>
  <c r="D61"/>
  <c r="C61"/>
  <c r="D60" i="32"/>
  <c r="C60"/>
  <c r="D50"/>
  <c r="C50"/>
  <c r="G52" s="1"/>
  <c r="D37" i="28"/>
  <c r="D47"/>
  <c r="C37"/>
  <c r="C47"/>
  <c r="C90"/>
  <c r="G92" s="1"/>
  <c r="C100"/>
  <c r="C102" i="27"/>
  <c r="C112"/>
  <c r="C133"/>
  <c r="C143"/>
  <c r="D142" i="18"/>
  <c r="D132"/>
  <c r="C96" i="16"/>
  <c r="C86"/>
  <c r="C101" i="15"/>
  <c r="G103" s="1"/>
  <c r="H105" s="1"/>
  <c r="C111"/>
  <c r="G113" s="1"/>
  <c r="C147"/>
  <c r="C132" i="14"/>
  <c r="C96"/>
  <c r="C86"/>
  <c r="C114" i="13"/>
  <c r="C124"/>
  <c r="C161"/>
  <c r="G163" s="1"/>
  <c r="C62"/>
  <c r="C60" i="12"/>
  <c r="C117" i="11"/>
  <c r="C113"/>
  <c r="C39"/>
  <c r="C125" i="10"/>
  <c r="C121"/>
  <c r="C31" i="8"/>
  <c r="C30"/>
  <c r="C29"/>
  <c r="C25" i="12"/>
  <c r="C26"/>
  <c r="C27"/>
  <c r="D120" i="15"/>
  <c r="C120"/>
  <c r="G120" s="1"/>
  <c r="H122" s="1"/>
  <c r="D105" i="14"/>
  <c r="C105"/>
  <c r="G105" s="1"/>
  <c r="H107" s="1"/>
  <c r="D134" i="13"/>
  <c r="C134"/>
  <c r="D70" i="11"/>
  <c r="C70"/>
  <c r="G70" s="1"/>
  <c r="H72" s="1"/>
  <c r="R11" s="1"/>
  <c r="I8" i="3" s="1"/>
  <c r="K8" s="1"/>
  <c r="D78" i="10"/>
  <c r="C78"/>
  <c r="D111" i="28"/>
  <c r="D102"/>
  <c r="C102"/>
  <c r="D100"/>
  <c r="D90"/>
  <c r="D38" i="27"/>
  <c r="C38"/>
  <c r="C94" i="35"/>
  <c r="G94" s="1"/>
  <c r="D94"/>
  <c r="C43" i="34"/>
  <c r="D63"/>
  <c r="C63"/>
  <c r="D62" i="32"/>
  <c r="C62"/>
  <c r="D76" i="35"/>
  <c r="D67"/>
  <c r="D69"/>
  <c r="C69"/>
  <c r="D50"/>
  <c r="C50"/>
  <c r="G50" s="1"/>
  <c r="D60"/>
  <c r="C60"/>
  <c r="D69" i="27"/>
  <c r="C69"/>
  <c r="D66"/>
  <c r="C66"/>
  <c r="D65"/>
  <c r="C65"/>
  <c r="D64"/>
  <c r="C64"/>
  <c r="D104"/>
  <c r="C104"/>
  <c r="D94"/>
  <c r="C94"/>
  <c r="D62" i="16"/>
  <c r="C62"/>
  <c r="C43" i="18"/>
  <c r="G43" s="1"/>
  <c r="C33"/>
  <c r="G35" s="1"/>
  <c r="C144"/>
  <c r="C43" i="24"/>
  <c r="G43" s="1"/>
  <c r="C33"/>
  <c r="D43"/>
  <c r="D33"/>
  <c r="D144" i="18"/>
  <c r="D23" i="17"/>
  <c r="D43" i="18"/>
  <c r="D33"/>
  <c r="C38" i="16"/>
  <c r="D27"/>
  <c r="C27"/>
  <c r="G33" s="1"/>
  <c r="D96"/>
  <c r="D86"/>
  <c r="D37" i="15"/>
  <c r="D26"/>
  <c r="C26"/>
  <c r="D147"/>
  <c r="D111"/>
  <c r="D101"/>
  <c r="D132" i="14"/>
  <c r="D96"/>
  <c r="D86"/>
  <c r="C27"/>
  <c r="G33" s="1"/>
  <c r="D27"/>
  <c r="D161" i="13"/>
  <c r="D124"/>
  <c r="D114"/>
  <c r="D89"/>
  <c r="C89"/>
  <c r="D60"/>
  <c r="C60"/>
  <c r="D27" i="12"/>
  <c r="D117" i="11"/>
  <c r="D115"/>
  <c r="D113"/>
  <c r="D125" i="10"/>
  <c r="D123"/>
  <c r="D121"/>
  <c r="C43"/>
  <c r="D43"/>
  <c r="D62" i="13"/>
  <c r="D51"/>
  <c r="C51"/>
  <c r="G53" s="1"/>
  <c r="H55" s="1"/>
  <c r="D42"/>
  <c r="D58" i="12"/>
  <c r="C47" i="10"/>
  <c r="D89" i="8"/>
  <c r="D116" i="28"/>
  <c r="D117"/>
  <c r="D107" i="35"/>
  <c r="C107"/>
  <c r="D35"/>
  <c r="D34"/>
  <c r="D23" i="2" l="1"/>
  <c r="I22" i="42" s="1"/>
  <c r="H22"/>
  <c r="J29" i="3"/>
  <c r="J93"/>
  <c r="E119"/>
  <c r="K13" i="30"/>
  <c r="G50" i="10"/>
  <c r="G116" i="14"/>
  <c r="C87" i="3"/>
  <c r="D87" s="1"/>
  <c r="M13" i="30"/>
  <c r="G126" i="18"/>
  <c r="G124"/>
  <c r="G71" i="27"/>
  <c r="G102" i="28"/>
  <c r="H104" s="1"/>
  <c r="G62" i="32"/>
  <c r="G63" i="34"/>
  <c r="G40" i="15"/>
  <c r="H42" s="1"/>
  <c r="G55" i="17"/>
  <c r="G94" i="27"/>
  <c r="G60" i="35"/>
  <c r="H64" s="1"/>
  <c r="G42" i="32"/>
  <c r="G65" i="12"/>
  <c r="G63"/>
  <c r="G39" i="8"/>
  <c r="G104" i="27"/>
  <c r="H106" s="1"/>
  <c r="S11" i="14"/>
  <c r="I43" i="3" s="1"/>
  <c r="K43" s="1"/>
  <c r="G114" i="14"/>
  <c r="G73" i="28"/>
  <c r="N12" i="27"/>
  <c r="C116" i="3" s="1"/>
  <c r="E12" i="13"/>
  <c r="C42" i="2" s="1"/>
  <c r="P129" i="28"/>
  <c r="P125"/>
  <c r="G12" s="1"/>
  <c r="C119" i="2" s="1"/>
  <c r="P133" i="28"/>
  <c r="N12" i="24"/>
  <c r="C113" i="3" s="1"/>
  <c r="C125" s="1"/>
  <c r="K12" i="24"/>
  <c r="C17" i="3" s="1"/>
  <c r="F12" i="18"/>
  <c r="C80" i="2" s="1"/>
  <c r="K12" i="18"/>
  <c r="C15" i="3" s="1"/>
  <c r="M12" i="18"/>
  <c r="K12" i="28"/>
  <c r="C21" i="3" s="1"/>
  <c r="Q108" i="28"/>
  <c r="P132"/>
  <c r="P124"/>
  <c r="P128"/>
  <c r="F12" i="13"/>
  <c r="C75" i="2" s="1"/>
  <c r="K12" i="13"/>
  <c r="C10" i="3" s="1"/>
  <c r="M12" i="13"/>
  <c r="C74" i="3" s="1"/>
  <c r="G107" i="35"/>
  <c r="H109" s="1"/>
  <c r="G12" i="27"/>
  <c r="C118" i="2" s="1"/>
  <c r="K12" i="27"/>
  <c r="C20" i="3" s="1"/>
  <c r="K12" i="12"/>
  <c r="C9" i="3" s="1"/>
  <c r="F12" i="24"/>
  <c r="C82" i="2" s="1"/>
  <c r="E12" i="15"/>
  <c r="C44" i="2" s="1"/>
  <c r="E12" i="14"/>
  <c r="C43" i="2" s="1"/>
  <c r="L12" i="13"/>
  <c r="C42" i="3" s="1"/>
  <c r="N11" i="28"/>
  <c r="B117" i="3" s="1"/>
  <c r="D117" s="1"/>
  <c r="G67" i="13"/>
  <c r="G68"/>
  <c r="L12" i="8"/>
  <c r="C37" i="3" s="1"/>
  <c r="E12" i="8"/>
  <c r="C37" i="2" s="1"/>
  <c r="M12" i="14"/>
  <c r="C75" i="3" s="1"/>
  <c r="K12" i="14"/>
  <c r="C11" i="3" s="1"/>
  <c r="M12" i="8"/>
  <c r="C69" i="3" s="1"/>
  <c r="F12" i="8"/>
  <c r="C70" i="2" s="1"/>
  <c r="M13" i="16"/>
  <c r="C77" i="3" s="1"/>
  <c r="K13" i="16"/>
  <c r="C13" i="3" s="1"/>
  <c r="M12" i="15"/>
  <c r="C76" i="3" s="1"/>
  <c r="K12" i="15"/>
  <c r="C12" i="3" s="1"/>
  <c r="K12" i="10"/>
  <c r="C7" i="3" s="1"/>
  <c r="M12" i="10"/>
  <c r="C71" i="3" s="1"/>
  <c r="F12" i="10"/>
  <c r="C72" i="2" s="1"/>
  <c r="G37" i="12"/>
  <c r="F12" i="15"/>
  <c r="C77" i="2" s="1"/>
  <c r="P105" i="16"/>
  <c r="D13" s="1"/>
  <c r="C13" i="2" s="1"/>
  <c r="H12" i="42" s="1"/>
  <c r="L12" i="24"/>
  <c r="C49" i="3" s="1"/>
  <c r="K12" i="32"/>
  <c r="C25" i="3" s="1"/>
  <c r="K12" i="34"/>
  <c r="C26" i="3" s="1"/>
  <c r="M12" i="28"/>
  <c r="C85" i="3" s="1"/>
  <c r="L12" i="27"/>
  <c r="C52" i="3" s="1"/>
  <c r="F12" i="12"/>
  <c r="C74" i="2" s="1"/>
  <c r="M12" i="12"/>
  <c r="C73" i="3" s="1"/>
  <c r="M12" i="32"/>
  <c r="C89" i="3" s="1"/>
  <c r="L12" i="10"/>
  <c r="C39" i="3" s="1"/>
  <c r="G116" i="28"/>
  <c r="G117"/>
  <c r="E12" i="24"/>
  <c r="C49" i="2" s="1"/>
  <c r="Q263" i="13"/>
  <c r="D12" s="1"/>
  <c r="C10" i="2" s="1"/>
  <c r="H9" i="42" s="1"/>
  <c r="Q140" i="8"/>
  <c r="Q73" i="32"/>
  <c r="D12" s="1"/>
  <c r="C25" i="2" s="1"/>
  <c r="H24" i="42" s="1"/>
  <c r="Q143" i="10"/>
  <c r="D12" s="1"/>
  <c r="C7" i="2" s="1"/>
  <c r="H6" i="42" s="1"/>
  <c r="Q72" i="34"/>
  <c r="D12" s="1"/>
  <c r="C26" i="2" s="1"/>
  <c r="H25" i="42" s="1"/>
  <c r="F12" i="34"/>
  <c r="C91" i="2" s="1"/>
  <c r="Q249" i="15"/>
  <c r="D12" s="1"/>
  <c r="C12" i="2" s="1"/>
  <c r="H11" i="42" s="1"/>
  <c r="Q235" i="14"/>
  <c r="D12" s="1"/>
  <c r="C11" i="2" s="1"/>
  <c r="H10" i="42" s="1"/>
  <c r="G12" i="24"/>
  <c r="C115" i="2" s="1"/>
  <c r="C127" s="1"/>
  <c r="P150" i="24"/>
  <c r="D12" s="1"/>
  <c r="C17" i="2" s="1"/>
  <c r="H16" i="42" s="1"/>
  <c r="P149" i="18"/>
  <c r="D12" s="1"/>
  <c r="C15" i="2" s="1"/>
  <c r="H14" i="42" s="1"/>
  <c r="Q151" i="27"/>
  <c r="D12" s="1"/>
  <c r="C20" i="2" s="1"/>
  <c r="H19" i="42" s="1"/>
  <c r="D12" i="12"/>
  <c r="C9" i="2" s="1"/>
  <c r="H8" i="42" s="1"/>
  <c r="H188" i="13"/>
  <c r="G52" i="27"/>
  <c r="G69"/>
  <c r="G125" i="24"/>
  <c r="G31" i="15"/>
  <c r="G32"/>
  <c r="G32" i="16"/>
  <c r="G32" i="14"/>
  <c r="G134" i="13"/>
  <c r="H136" s="1"/>
  <c r="S11" s="1"/>
  <c r="I42" i="3" s="1"/>
  <c r="K42" s="1"/>
  <c r="H118" i="8"/>
  <c r="G37"/>
  <c r="H159" i="14"/>
  <c r="H200" i="13"/>
  <c r="H38" i="7"/>
  <c r="L11" s="1"/>
  <c r="B36" i="3" s="1"/>
  <c r="D36" s="1"/>
  <c r="H38" i="6"/>
  <c r="H227" i="15"/>
  <c r="H186"/>
  <c r="H38" i="9"/>
  <c r="H171" i="14"/>
  <c r="H241" i="13"/>
  <c r="H96" i="35"/>
  <c r="G41" i="17"/>
  <c r="G80" i="16"/>
  <c r="G44" i="32"/>
  <c r="G33" i="18"/>
  <c r="G93"/>
  <c r="G33" i="24"/>
  <c r="G131" i="15"/>
  <c r="G53" i="10"/>
  <c r="G89"/>
  <c r="G45" i="11"/>
  <c r="G123"/>
  <c r="G64" i="18"/>
  <c r="G81" i="8"/>
  <c r="G31" i="28"/>
  <c r="G29"/>
  <c r="G131" i="10"/>
  <c r="G63" i="24"/>
  <c r="G84" i="15"/>
  <c r="G88" i="14"/>
  <c r="G80"/>
  <c r="G38" i="12"/>
  <c r="G50" i="8"/>
  <c r="H74" i="18"/>
  <c r="H84"/>
  <c r="G134"/>
  <c r="H136" s="1"/>
  <c r="H55" i="24"/>
  <c r="H75"/>
  <c r="H85"/>
  <c r="G144" i="18"/>
  <c r="H146" s="1"/>
  <c r="G114" i="27"/>
  <c r="H116" s="1"/>
  <c r="G145"/>
  <c r="G134" i="14"/>
  <c r="H136" s="1"/>
  <c r="H64" i="32"/>
  <c r="N11" s="1"/>
  <c r="B121" i="3" s="1"/>
  <c r="D121" s="1"/>
  <c r="H55" i="34"/>
  <c r="G67" i="16"/>
  <c r="G128" i="10"/>
  <c r="G93" i="15"/>
  <c r="G88" i="16"/>
  <c r="H90" s="1"/>
  <c r="G49" i="28"/>
  <c r="H51" s="1"/>
  <c r="G71" i="10"/>
  <c r="G43" i="34"/>
  <c r="G135" i="27"/>
  <c r="G99" i="11"/>
  <c r="G78" i="16"/>
  <c r="H82" s="1"/>
  <c r="H54" i="32"/>
  <c r="G39" i="28"/>
  <c r="H41" s="1"/>
  <c r="H94"/>
  <c r="G79" i="11"/>
  <c r="G143" i="13"/>
  <c r="G98" i="16"/>
  <c r="H100" s="1"/>
  <c r="G53" i="17"/>
  <c r="G89" i="11"/>
  <c r="G126" i="13"/>
  <c r="H128" s="1"/>
  <c r="G129" i="15"/>
  <c r="G114" i="24"/>
  <c r="H116" s="1"/>
  <c r="G130" i="10"/>
  <c r="G61"/>
  <c r="G44" i="13"/>
  <c r="H46" s="1"/>
  <c r="H165"/>
  <c r="S11" i="15"/>
  <c r="I44" i="3" s="1"/>
  <c r="K44" s="1"/>
  <c r="G149" i="15"/>
  <c r="H151" s="1"/>
  <c r="G122" i="11"/>
  <c r="G52" i="10"/>
  <c r="H55" s="1"/>
  <c r="G125" i="27"/>
  <c r="G127"/>
  <c r="G78" i="35"/>
  <c r="H80" s="1"/>
  <c r="G58" i="8"/>
  <c r="G127" i="24"/>
  <c r="H86" i="27"/>
  <c r="G69" i="35"/>
  <c r="H71" s="1"/>
  <c r="G98" i="14"/>
  <c r="G78"/>
  <c r="H82" s="1"/>
  <c r="G47" i="12"/>
  <c r="C61" i="2" l="1"/>
  <c r="C79" i="3"/>
  <c r="C81"/>
  <c r="E87"/>
  <c r="E23"/>
  <c r="H125" i="11"/>
  <c r="L11" i="35"/>
  <c r="B59" i="3" s="1"/>
  <c r="D59" s="1"/>
  <c r="E11" i="35"/>
  <c r="B59" i="2" s="1"/>
  <c r="L12" i="16"/>
  <c r="E12"/>
  <c r="B45" i="2" s="1"/>
  <c r="K12" i="8"/>
  <c r="C5" i="3" s="1"/>
  <c r="C29" s="1"/>
  <c r="D12" i="8"/>
  <c r="C5" i="2" s="1"/>
  <c r="H4" i="42" s="1"/>
  <c r="S13" i="15"/>
  <c r="L44" i="3" s="1"/>
  <c r="T11" i="28"/>
  <c r="I85" i="3" s="1"/>
  <c r="K85" s="1"/>
  <c r="R11" i="28"/>
  <c r="I21" i="3" s="1"/>
  <c r="K21" s="1"/>
  <c r="L13" i="7"/>
  <c r="S13" i="13"/>
  <c r="L42" i="3" s="1"/>
  <c r="T13" i="11"/>
  <c r="L72" i="3" s="1"/>
  <c r="S13" i="14"/>
  <c r="L43" i="3" s="1"/>
  <c r="H40" i="9"/>
  <c r="L11"/>
  <c r="B38" i="3" s="1"/>
  <c r="D38" s="1"/>
  <c r="H40" i="6"/>
  <c r="L11"/>
  <c r="B35" i="3" s="1"/>
  <c r="L14" i="16"/>
  <c r="N13" i="28"/>
  <c r="N13" i="32"/>
  <c r="Q134" i="28"/>
  <c r="F12"/>
  <c r="Q126"/>
  <c r="Q130"/>
  <c r="H37" i="18"/>
  <c r="H67" i="24"/>
  <c r="H129"/>
  <c r="H73" i="27"/>
  <c r="H40" i="7"/>
  <c r="E11"/>
  <c r="B36" i="2" s="1"/>
  <c r="E11" i="9"/>
  <c r="B38" i="2" s="1"/>
  <c r="H47" i="34"/>
  <c r="M11" s="1"/>
  <c r="B90" i="3" s="1"/>
  <c r="D90" s="1"/>
  <c r="H128" i="18"/>
  <c r="H37" i="35"/>
  <c r="H57" i="17"/>
  <c r="H78" i="12"/>
  <c r="H97" i="15"/>
  <c r="H33" i="28"/>
  <c r="G119"/>
  <c r="H129" i="27"/>
  <c r="H118" i="14"/>
  <c r="C93" i="3" l="1"/>
  <c r="D35"/>
  <c r="E121"/>
  <c r="E36"/>
  <c r="C86" i="2"/>
  <c r="C94" s="1"/>
  <c r="E117" i="3"/>
  <c r="B45"/>
  <c r="D45" s="1"/>
  <c r="C45"/>
  <c r="C61" s="1"/>
  <c r="Q136" i="28"/>
  <c r="D12" s="1"/>
  <c r="C21" i="2" s="1"/>
  <c r="K11" i="7"/>
  <c r="B4" i="3" s="1"/>
  <c r="D4" s="1"/>
  <c r="D11" i="7"/>
  <c r="B4" i="2" s="1"/>
  <c r="D4" s="1"/>
  <c r="I3" i="42" s="1"/>
  <c r="K11" i="6"/>
  <c r="B3" i="3" s="1"/>
  <c r="D11" i="6"/>
  <c r="B3" i="2" s="1"/>
  <c r="K11" i="9"/>
  <c r="B6" i="3" s="1"/>
  <c r="D6" s="1"/>
  <c r="D11" i="9"/>
  <c r="B6" i="2" s="1"/>
  <c r="D6" s="1"/>
  <c r="I5" i="42" s="1"/>
  <c r="E45" i="3"/>
  <c r="G129" i="28"/>
  <c r="G125"/>
  <c r="G133"/>
  <c r="K13" i="6"/>
  <c r="T13" i="28"/>
  <c r="L85" i="3" s="1"/>
  <c r="L13" i="6"/>
  <c r="L13" i="9"/>
  <c r="R13" i="28"/>
  <c r="L21" i="3" s="1"/>
  <c r="M13" i="34"/>
  <c r="D38" i="2"/>
  <c r="E38" s="1"/>
  <c r="D36"/>
  <c r="E36" s="1"/>
  <c r="D41" i="27"/>
  <c r="G41"/>
  <c r="H43" s="1"/>
  <c r="D53"/>
  <c r="D52"/>
  <c r="C29" i="2" l="1"/>
  <c r="H20" i="42"/>
  <c r="D3" i="3"/>
  <c r="D3" i="2"/>
  <c r="I2" i="42" s="1"/>
  <c r="E90" i="3"/>
  <c r="E35"/>
  <c r="G11" i="28"/>
  <c r="B119" i="2" s="1"/>
  <c r="D119" s="1"/>
  <c r="E119" s="1"/>
  <c r="E38" i="3"/>
  <c r="E3"/>
  <c r="K13" i="9"/>
  <c r="K13" i="7"/>
  <c r="H55" i="27"/>
  <c r="U11" s="1"/>
  <c r="I116" i="3" s="1"/>
  <c r="D33" i="14"/>
  <c r="D32"/>
  <c r="D33" i="32"/>
  <c r="H35"/>
  <c r="D67" i="28"/>
  <c r="D73"/>
  <c r="K116" i="3" l="1"/>
  <c r="E6"/>
  <c r="E4"/>
  <c r="S8" i="27"/>
  <c r="U13"/>
  <c r="L116" i="3" s="1"/>
  <c r="U11" i="32"/>
  <c r="I121" i="3" s="1"/>
  <c r="K121" s="1"/>
  <c r="R11" i="32"/>
  <c r="I25" i="3" s="1"/>
  <c r="K25" s="1"/>
  <c r="R11" i="27"/>
  <c r="I20" i="3" s="1"/>
  <c r="K20" s="1"/>
  <c r="H35" i="14"/>
  <c r="H75" i="28"/>
  <c r="D31" i="8"/>
  <c r="D59" i="14"/>
  <c r="D61"/>
  <c r="D60"/>
  <c r="G116" i="13"/>
  <c r="H118" s="1"/>
  <c r="C106"/>
  <c r="G106" s="1"/>
  <c r="H110" s="1"/>
  <c r="C90"/>
  <c r="G95" s="1"/>
  <c r="D90"/>
  <c r="D88"/>
  <c r="C88"/>
  <c r="D92"/>
  <c r="D91"/>
  <c r="D60" i="12"/>
  <c r="D59"/>
  <c r="G87" i="10"/>
  <c r="G99" i="8"/>
  <c r="D79"/>
  <c r="D68"/>
  <c r="H45" i="18"/>
  <c r="K125" i="3" l="1"/>
  <c r="I125"/>
  <c r="K11" i="28"/>
  <c r="B21" i="3" s="1"/>
  <c r="D21" s="1"/>
  <c r="G124" i="28"/>
  <c r="H108"/>
  <c r="G132"/>
  <c r="G128"/>
  <c r="R11" i="14"/>
  <c r="I11" i="3" s="1"/>
  <c r="K11" s="1"/>
  <c r="T11" i="14"/>
  <c r="I75" i="3" s="1"/>
  <c r="K75" s="1"/>
  <c r="R13" i="32"/>
  <c r="L25" i="3" s="1"/>
  <c r="M11" i="28"/>
  <c r="B85" i="3" s="1"/>
  <c r="D85" s="1"/>
  <c r="R13" i="27"/>
  <c r="L20" i="3" s="1"/>
  <c r="U13" i="32"/>
  <c r="N11" i="18"/>
  <c r="B111" i="3" s="1"/>
  <c r="H130" i="28"/>
  <c r="H134"/>
  <c r="H126"/>
  <c r="G11" i="18"/>
  <c r="B113" i="2" s="1"/>
  <c r="H147" i="27"/>
  <c r="M11" s="1"/>
  <c r="B84" i="3" s="1"/>
  <c r="D84" s="1"/>
  <c r="D111" l="1"/>
  <c r="H136" i="28"/>
  <c r="L121" i="3"/>
  <c r="K13" i="28"/>
  <c r="T13" i="14"/>
  <c r="L75" i="3" s="1"/>
  <c r="M13" i="28"/>
  <c r="R13" i="14"/>
  <c r="L11" i="3" s="1"/>
  <c r="N13" i="18"/>
  <c r="M13" i="27"/>
  <c r="F11" i="28"/>
  <c r="B86" i="2" s="1"/>
  <c r="D11" i="28"/>
  <c r="B21" i="2" s="1"/>
  <c r="D21" s="1"/>
  <c r="I20" i="42" s="1"/>
  <c r="D113" i="2"/>
  <c r="F11" i="27"/>
  <c r="B85" i="2" s="1"/>
  <c r="F13" i="30"/>
  <c r="E13"/>
  <c r="F13" i="29"/>
  <c r="E13"/>
  <c r="F13" i="26"/>
  <c r="G13" i="15"/>
  <c r="H115" i="18"/>
  <c r="H55"/>
  <c r="G13" i="14"/>
  <c r="E113" i="2" l="1"/>
  <c r="E111" i="3"/>
  <c r="E84"/>
  <c r="E85"/>
  <c r="E21"/>
  <c r="L125"/>
  <c r="D86" i="2"/>
  <c r="F13" i="27"/>
  <c r="C46" i="35"/>
  <c r="D47"/>
  <c r="C47"/>
  <c r="D46"/>
  <c r="F13"/>
  <c r="E13" i="34"/>
  <c r="D34"/>
  <c r="E13" i="32"/>
  <c r="F13" i="31"/>
  <c r="E13"/>
  <c r="E13" i="28"/>
  <c r="E13" i="25"/>
  <c r="F13"/>
  <c r="F13" i="23"/>
  <c r="G52" i="35" l="1"/>
  <c r="H54" s="1"/>
  <c r="K11" s="1"/>
  <c r="B27" i="3" s="1"/>
  <c r="D27" s="1"/>
  <c r="E86" i="2"/>
  <c r="D85"/>
  <c r="E85" s="1"/>
  <c r="H46" i="32"/>
  <c r="H65" i="34"/>
  <c r="G11" i="32"/>
  <c r="B123" i="2" s="1"/>
  <c r="G14" i="16"/>
  <c r="G13" i="13"/>
  <c r="F13" i="17"/>
  <c r="G13" i="11"/>
  <c r="G13" i="12"/>
  <c r="G13" i="10"/>
  <c r="G13" i="9"/>
  <c r="F13"/>
  <c r="G13" i="8"/>
  <c r="G13" i="7"/>
  <c r="F13"/>
  <c r="G13" i="6"/>
  <c r="F13"/>
  <c r="G34" i="13"/>
  <c r="D30"/>
  <c r="D29"/>
  <c r="C29"/>
  <c r="D28"/>
  <c r="C28"/>
  <c r="D27"/>
  <c r="C27"/>
  <c r="D68"/>
  <c r="D67"/>
  <c r="D26" i="12"/>
  <c r="D25"/>
  <c r="G35"/>
  <c r="D30"/>
  <c r="D35" i="11"/>
  <c r="C35"/>
  <c r="D39"/>
  <c r="D37"/>
  <c r="G97" i="10"/>
  <c r="D45"/>
  <c r="D47"/>
  <c r="G38"/>
  <c r="H40" s="1"/>
  <c r="G48" i="8"/>
  <c r="H52" s="1"/>
  <c r="D33"/>
  <c r="D34"/>
  <c r="D32"/>
  <c r="D30"/>
  <c r="D29"/>
  <c r="H112" i="35" l="1"/>
  <c r="T11" i="10"/>
  <c r="I71" i="3" s="1"/>
  <c r="H73" i="32"/>
  <c r="K11"/>
  <c r="B25" i="3" s="1"/>
  <c r="D25" s="1"/>
  <c r="M11" i="32"/>
  <c r="B89" i="3" s="1"/>
  <c r="D89" s="1"/>
  <c r="D59" i="2"/>
  <c r="E59" s="1"/>
  <c r="N11" i="35"/>
  <c r="B123" i="3" s="1"/>
  <c r="D123" s="1"/>
  <c r="G11" i="34"/>
  <c r="B124" i="2" s="1"/>
  <c r="N11" i="34"/>
  <c r="B122" i="3" s="1"/>
  <c r="D122" s="1"/>
  <c r="K11" i="34"/>
  <c r="B26" i="3" s="1"/>
  <c r="D26" s="1"/>
  <c r="D123" i="2"/>
  <c r="E123" s="1"/>
  <c r="D124"/>
  <c r="D11" i="32"/>
  <c r="B25" i="2" s="1"/>
  <c r="D25" s="1"/>
  <c r="I24" i="42" s="1"/>
  <c r="F11" i="32"/>
  <c r="B90" i="2" s="1"/>
  <c r="G11" i="35"/>
  <c r="B125" i="2" s="1"/>
  <c r="E13" i="35"/>
  <c r="H36" i="34"/>
  <c r="K71" i="3" l="1"/>
  <c r="D90" i="2"/>
  <c r="E90" s="1"/>
  <c r="E124"/>
  <c r="K13" i="35"/>
  <c r="L13"/>
  <c r="E59" i="3" s="1"/>
  <c r="M13" i="32"/>
  <c r="H72" i="34"/>
  <c r="D11" s="1"/>
  <c r="B26" i="2" s="1"/>
  <c r="D26" s="1"/>
  <c r="I25" i="42" s="1"/>
  <c r="T11" i="34"/>
  <c r="I90" i="3" s="1"/>
  <c r="K90" s="1"/>
  <c r="R11" i="34"/>
  <c r="I26" i="3" s="1"/>
  <c r="K26" s="1"/>
  <c r="N13" i="35"/>
  <c r="K13" i="32"/>
  <c r="T13" i="10"/>
  <c r="L71" i="3" s="1"/>
  <c r="K13" i="34"/>
  <c r="N13"/>
  <c r="G13" i="35"/>
  <c r="F11" i="34"/>
  <c r="B91" i="2" s="1"/>
  <c r="H41" i="8"/>
  <c r="D11" i="35"/>
  <c r="B27" i="2" s="1"/>
  <c r="D27" s="1"/>
  <c r="I26" i="42" s="1"/>
  <c r="F13" i="32"/>
  <c r="E122" i="3" l="1"/>
  <c r="E123"/>
  <c r="E89"/>
  <c r="E27"/>
  <c r="E26"/>
  <c r="E25"/>
  <c r="G13" i="34"/>
  <c r="T13"/>
  <c r="L90" i="3" s="1"/>
  <c r="R13" i="34"/>
  <c r="L26" i="3" s="1"/>
  <c r="D125" i="2"/>
  <c r="F13" i="34"/>
  <c r="D13"/>
  <c r="E125" i="2" l="1"/>
  <c r="E26"/>
  <c r="D91"/>
  <c r="E91" s="1"/>
  <c r="H137" i="27"/>
  <c r="G135" i="24"/>
  <c r="H137" s="1"/>
  <c r="L11" s="1"/>
  <c r="B49" i="3" s="1"/>
  <c r="D49" s="1"/>
  <c r="H66" i="18"/>
  <c r="E11" l="1"/>
  <c r="B47" i="2" s="1"/>
  <c r="L11" i="18"/>
  <c r="B47" i="3" s="1"/>
  <c r="D47" s="1"/>
  <c r="L13" i="24"/>
  <c r="L11" i="27"/>
  <c r="B52" i="3" s="1"/>
  <c r="D52" s="1"/>
  <c r="E11" i="27"/>
  <c r="B52" i="2" s="1"/>
  <c r="G13" i="29"/>
  <c r="E11" i="24"/>
  <c r="B49" i="2" s="1"/>
  <c r="G13" i="30"/>
  <c r="H98" i="27"/>
  <c r="H45" i="24"/>
  <c r="H98"/>
  <c r="D38" i="17"/>
  <c r="D37"/>
  <c r="D33"/>
  <c r="C33"/>
  <c r="D35"/>
  <c r="C35"/>
  <c r="D34"/>
  <c r="C34"/>
  <c r="G41" i="16"/>
  <c r="H43" s="1"/>
  <c r="E49" i="3" l="1"/>
  <c r="F11" i="24"/>
  <c r="B82" i="2" s="1"/>
  <c r="M11" i="24"/>
  <c r="N11" i="27"/>
  <c r="B116" i="3" s="1"/>
  <c r="D116" s="1"/>
  <c r="K11" i="27"/>
  <c r="B20" i="3" s="1"/>
  <c r="D20" s="1"/>
  <c r="G11" i="27"/>
  <c r="B118" i="2" s="1"/>
  <c r="L13" i="18"/>
  <c r="M13" i="24"/>
  <c r="N13" i="27"/>
  <c r="L13"/>
  <c r="E52" i="3" s="1"/>
  <c r="D52" i="2"/>
  <c r="E52" s="1"/>
  <c r="D82"/>
  <c r="D49"/>
  <c r="E49" s="1"/>
  <c r="H151" i="27"/>
  <c r="G43" i="17"/>
  <c r="H45" s="1"/>
  <c r="H37" i="24"/>
  <c r="F13" i="28"/>
  <c r="G13" i="31"/>
  <c r="G13" i="28"/>
  <c r="F13" i="24"/>
  <c r="G13" i="26"/>
  <c r="H97" i="18"/>
  <c r="G25" i="17"/>
  <c r="H27" s="1"/>
  <c r="E47" i="3" l="1"/>
  <c r="E116"/>
  <c r="E82" i="2"/>
  <c r="F11" i="18"/>
  <c r="B80" i="2" s="1"/>
  <c r="M11" i="18"/>
  <c r="K11"/>
  <c r="B15" i="3" s="1"/>
  <c r="D15" s="1"/>
  <c r="H150" i="24"/>
  <c r="D11" s="1"/>
  <c r="B17" i="2" s="1"/>
  <c r="D17" s="1"/>
  <c r="I16" i="42" s="1"/>
  <c r="K11" i="24"/>
  <c r="B17" i="3" s="1"/>
  <c r="D17" s="1"/>
  <c r="D47" i="2"/>
  <c r="E47" s="1"/>
  <c r="K13" i="27"/>
  <c r="N11" i="24"/>
  <c r="B113" i="3" s="1"/>
  <c r="K13" i="24"/>
  <c r="L11" i="17"/>
  <c r="B46" i="3" s="1"/>
  <c r="D46" s="1"/>
  <c r="K11" i="17"/>
  <c r="B14" i="3" s="1"/>
  <c r="D14" s="1"/>
  <c r="D118" i="2"/>
  <c r="E118" s="1"/>
  <c r="G13" i="27"/>
  <c r="H62" i="17"/>
  <c r="H149" i="18"/>
  <c r="D11" s="1"/>
  <c r="B15" i="2" s="1"/>
  <c r="D15" s="1"/>
  <c r="I14" i="42" s="1"/>
  <c r="G11" i="24"/>
  <c r="B115" i="2" s="1"/>
  <c r="B127" s="1"/>
  <c r="E11" i="17"/>
  <c r="B46" i="2" s="1"/>
  <c r="H35" i="16"/>
  <c r="F13" i="18"/>
  <c r="G13" i="25"/>
  <c r="D11" i="26"/>
  <c r="B19" i="2" s="1"/>
  <c r="E19" s="1"/>
  <c r="D11" i="27"/>
  <c r="B20" i="2" s="1"/>
  <c r="D20" s="1"/>
  <c r="I19" i="42" s="1"/>
  <c r="D113" i="3" l="1"/>
  <c r="D125" s="1"/>
  <c r="B125"/>
  <c r="E20"/>
  <c r="B81"/>
  <c r="D81" s="1"/>
  <c r="B79"/>
  <c r="D79" s="1"/>
  <c r="N13" i="24"/>
  <c r="D80" i="2"/>
  <c r="E80" s="1"/>
  <c r="E17" i="3"/>
  <c r="M13" i="18"/>
  <c r="T12" i="16"/>
  <c r="I77" i="3" s="1"/>
  <c r="K77" s="1"/>
  <c r="R12" i="16"/>
  <c r="I13" i="3" s="1"/>
  <c r="K13" s="1"/>
  <c r="K13" i="18"/>
  <c r="L13" i="17"/>
  <c r="K13"/>
  <c r="D46" i="2"/>
  <c r="E46" s="1"/>
  <c r="G13" i="24"/>
  <c r="H34" i="15"/>
  <c r="D11" i="17"/>
  <c r="B14" i="2" s="1"/>
  <c r="D14" s="1"/>
  <c r="I13" i="42" s="1"/>
  <c r="G13" i="17"/>
  <c r="G13" i="18"/>
  <c r="G13" i="23"/>
  <c r="D59" i="16"/>
  <c r="C59"/>
  <c r="D61"/>
  <c r="C61"/>
  <c r="D60"/>
  <c r="C60"/>
  <c r="D64"/>
  <c r="C64"/>
  <c r="D63"/>
  <c r="C63"/>
  <c r="G69" s="1"/>
  <c r="D33"/>
  <c r="D32"/>
  <c r="D74" i="15"/>
  <c r="D76"/>
  <c r="D75"/>
  <c r="D79"/>
  <c r="D78"/>
  <c r="D32"/>
  <c r="D31"/>
  <c r="C59" i="14"/>
  <c r="C61"/>
  <c r="C60"/>
  <c r="D64"/>
  <c r="C64"/>
  <c r="D63"/>
  <c r="C63"/>
  <c r="E14" i="3" l="1"/>
  <c r="E46"/>
  <c r="E15"/>
  <c r="E79"/>
  <c r="T11" i="15"/>
  <c r="I76" i="3" s="1"/>
  <c r="K76" s="1"/>
  <c r="R11" i="15"/>
  <c r="I12" i="3" s="1"/>
  <c r="K12" s="1"/>
  <c r="E113"/>
  <c r="E125"/>
  <c r="G69" i="14"/>
  <c r="E81" i="3"/>
  <c r="R14" i="16"/>
  <c r="L13" i="3" s="1"/>
  <c r="T14" i="16"/>
  <c r="D115" i="2"/>
  <c r="D127" s="1"/>
  <c r="H86" i="15"/>
  <c r="F11" s="1"/>
  <c r="B77" i="2" s="1"/>
  <c r="H71" i="16"/>
  <c r="G67" i="14"/>
  <c r="H133" i="15"/>
  <c r="H115"/>
  <c r="H90" i="14"/>
  <c r="H100"/>
  <c r="L77" i="3" l="1"/>
  <c r="M12" i="16"/>
  <c r="B77" i="3" s="1"/>
  <c r="D77" s="1"/>
  <c r="K12" i="16"/>
  <c r="B13" i="3" s="1"/>
  <c r="D13" s="1"/>
  <c r="F12" i="16"/>
  <c r="B78" i="2" s="1"/>
  <c r="H105" i="16"/>
  <c r="D12" s="1"/>
  <c r="B13" i="2" s="1"/>
  <c r="D13" s="1"/>
  <c r="I12" i="42" s="1"/>
  <c r="E127" i="2"/>
  <c r="E115"/>
  <c r="E11" i="14"/>
  <c r="B43" i="2" s="1"/>
  <c r="L11" i="14"/>
  <c r="B43" i="3" s="1"/>
  <c r="D43" s="1"/>
  <c r="E11" i="15"/>
  <c r="B44" i="2" s="1"/>
  <c r="L11" i="15"/>
  <c r="B44" i="3" s="1"/>
  <c r="D44" s="1"/>
  <c r="M11" i="15"/>
  <c r="B76" i="3" s="1"/>
  <c r="D76" s="1"/>
  <c r="K11" i="15"/>
  <c r="B12" i="3" s="1"/>
  <c r="D12" s="1"/>
  <c r="T13" i="15"/>
  <c r="L76" i="3" s="1"/>
  <c r="R13" i="15"/>
  <c r="L12" i="3" s="1"/>
  <c r="D43" i="2"/>
  <c r="D77"/>
  <c r="E77" s="1"/>
  <c r="H249" i="15"/>
  <c r="D11" s="1"/>
  <c r="B12" i="2" s="1"/>
  <c r="D12" s="1"/>
  <c r="I11" i="42" s="1"/>
  <c r="H71" i="14"/>
  <c r="C92" i="13"/>
  <c r="C91"/>
  <c r="G97" l="1"/>
  <c r="E43" i="2"/>
  <c r="H235" i="14"/>
  <c r="M11"/>
  <c r="B75" i="3" s="1"/>
  <c r="D75" s="1"/>
  <c r="K11" i="14"/>
  <c r="B11" i="3" s="1"/>
  <c r="D11" s="1"/>
  <c r="F11" i="14"/>
  <c r="B76" i="2" s="1"/>
  <c r="K14" i="16"/>
  <c r="M14"/>
  <c r="E77" i="3" s="1"/>
  <c r="M13" i="15"/>
  <c r="K13" i="14"/>
  <c r="L13" i="15"/>
  <c r="K13"/>
  <c r="M13" i="14"/>
  <c r="L13"/>
  <c r="D78" i="2"/>
  <c r="E78" s="1"/>
  <c r="E14" i="16"/>
  <c r="E13" i="15"/>
  <c r="F13"/>
  <c r="E13" i="14"/>
  <c r="F14" i="16"/>
  <c r="H147" i="13"/>
  <c r="C30"/>
  <c r="H67" i="12"/>
  <c r="E44" i="3" l="1"/>
  <c r="E76"/>
  <c r="E43"/>
  <c r="E12"/>
  <c r="E13"/>
  <c r="G36" i="13"/>
  <c r="H39" s="1"/>
  <c r="E11" i="3"/>
  <c r="E75"/>
  <c r="D76" i="2"/>
  <c r="E76" s="1"/>
  <c r="D44"/>
  <c r="E44" s="1"/>
  <c r="D45"/>
  <c r="E45" s="1"/>
  <c r="G44" i="11"/>
  <c r="H47" s="1"/>
  <c r="D11" i="14"/>
  <c r="B11" i="2" s="1"/>
  <c r="D11" s="1"/>
  <c r="I10" i="42" s="1"/>
  <c r="F13" i="14"/>
  <c r="E13" i="24"/>
  <c r="D13" i="29"/>
  <c r="H99" i="13"/>
  <c r="M11" s="1"/>
  <c r="B74" i="3" s="1"/>
  <c r="D74" s="1"/>
  <c r="H63" i="10"/>
  <c r="H55" i="11"/>
  <c r="H49" i="12"/>
  <c r="D13" i="35"/>
  <c r="D13" i="24"/>
  <c r="D13" i="31"/>
  <c r="H83" i="11"/>
  <c r="E17" i="2" l="1"/>
  <c r="E27"/>
  <c r="K11" i="13"/>
  <c r="B10" i="3" s="1"/>
  <c r="D10" s="1"/>
  <c r="E11" i="13"/>
  <c r="B42" i="2" s="1"/>
  <c r="L11" i="13"/>
  <c r="B42" i="3" s="1"/>
  <c r="D42" s="1"/>
  <c r="M13" i="13"/>
  <c r="F11" i="12"/>
  <c r="B74" i="2" s="1"/>
  <c r="D74" s="1"/>
  <c r="M11" i="12"/>
  <c r="B73" i="3" s="1"/>
  <c r="D73" s="1"/>
  <c r="D42" i="2"/>
  <c r="D13" i="27"/>
  <c r="E13"/>
  <c r="H91" i="10"/>
  <c r="H40" i="12"/>
  <c r="H70" i="13"/>
  <c r="H91" i="11"/>
  <c r="H101"/>
  <c r="M11" s="1"/>
  <c r="B72" i="3" s="1"/>
  <c r="D72" s="1"/>
  <c r="H65" i="11"/>
  <c r="L11" s="1"/>
  <c r="B40" i="3" s="1"/>
  <c r="D40" s="1"/>
  <c r="H99" i="10"/>
  <c r="G78"/>
  <c r="H73"/>
  <c r="H101" i="8"/>
  <c r="C89"/>
  <c r="C79"/>
  <c r="C68"/>
  <c r="H60"/>
  <c r="E74" i="3" l="1"/>
  <c r="E20" i="2"/>
  <c r="L13" i="13"/>
  <c r="L11" i="12"/>
  <c r="B41" i="3" s="1"/>
  <c r="D41" s="1"/>
  <c r="E11" i="12"/>
  <c r="B41" i="2" s="1"/>
  <c r="K11" i="12"/>
  <c r="B9" i="3" s="1"/>
  <c r="D9" s="1"/>
  <c r="H81" i="12"/>
  <c r="F11" i="11"/>
  <c r="B73" i="2" s="1"/>
  <c r="E42" i="3"/>
  <c r="M11" i="8"/>
  <c r="B69" i="3" s="1"/>
  <c r="F11" i="8"/>
  <c r="B70" i="2" s="1"/>
  <c r="L11" i="10"/>
  <c r="B39" i="3" s="1"/>
  <c r="D39" s="1"/>
  <c r="T11" i="13"/>
  <c r="I74" i="3" s="1"/>
  <c r="R11" i="13"/>
  <c r="I10" i="3" s="1"/>
  <c r="K10" s="1"/>
  <c r="F11" i="13"/>
  <c r="B75" i="2" s="1"/>
  <c r="E74"/>
  <c r="K11" i="11"/>
  <c r="B8" i="3" s="1"/>
  <c r="D8" s="1"/>
  <c r="E42" i="2"/>
  <c r="H263" i="13"/>
  <c r="D11" s="1"/>
  <c r="B10" i="2" s="1"/>
  <c r="D10" s="1"/>
  <c r="I9" i="42" s="1"/>
  <c r="K13" i="13"/>
  <c r="S11" i="11"/>
  <c r="I40" i="3" s="1"/>
  <c r="K40" s="1"/>
  <c r="M13" i="12"/>
  <c r="L13" i="10"/>
  <c r="L13" i="11"/>
  <c r="K13" i="12"/>
  <c r="G89" i="8"/>
  <c r="H91" s="1"/>
  <c r="G68"/>
  <c r="H70" s="1"/>
  <c r="G79"/>
  <c r="H83" s="1"/>
  <c r="E11" i="11"/>
  <c r="B40" i="2" s="1"/>
  <c r="D11" i="12"/>
  <c r="B9" i="2" s="1"/>
  <c r="D9" s="1"/>
  <c r="I8" i="42" s="1"/>
  <c r="E13" i="23"/>
  <c r="F13" i="12"/>
  <c r="D13" i="23"/>
  <c r="H133" i="10"/>
  <c r="H80"/>
  <c r="E11" s="1"/>
  <c r="B39" i="2" s="1"/>
  <c r="K74" i="3" l="1"/>
  <c r="K93" s="1"/>
  <c r="I93"/>
  <c r="D69"/>
  <c r="E40"/>
  <c r="E73"/>
  <c r="E10"/>
  <c r="S11" i="10"/>
  <c r="I39" i="3" s="1"/>
  <c r="R11" i="10"/>
  <c r="I7" i="3" s="1"/>
  <c r="L11" i="8"/>
  <c r="B37" i="3" s="1"/>
  <c r="E11" i="8"/>
  <c r="B37" i="2" s="1"/>
  <c r="F11" i="10"/>
  <c r="B72" i="2" s="1"/>
  <c r="B94" s="1"/>
  <c r="M11" i="10"/>
  <c r="B71" i="3" s="1"/>
  <c r="D71" s="1"/>
  <c r="E39"/>
  <c r="D40" i="2"/>
  <c r="E40" s="1"/>
  <c r="D70"/>
  <c r="K11" i="10"/>
  <c r="B7" i="3" s="1"/>
  <c r="D7" s="1"/>
  <c r="E9"/>
  <c r="M13" i="8"/>
  <c r="S13" i="11"/>
  <c r="L40" i="3" s="1"/>
  <c r="T13" i="13"/>
  <c r="L13" i="12"/>
  <c r="R13" i="11"/>
  <c r="L8" i="3" s="1"/>
  <c r="R13" i="13"/>
  <c r="L10" i="3" s="1"/>
  <c r="K13" i="10"/>
  <c r="L13" i="8"/>
  <c r="K13" i="11"/>
  <c r="D73" i="2"/>
  <c r="E73" s="1"/>
  <c r="D41"/>
  <c r="E41" s="1"/>
  <c r="D72"/>
  <c r="D39"/>
  <c r="E39" s="1"/>
  <c r="F13" i="13"/>
  <c r="H140" i="8"/>
  <c r="H135" i="11"/>
  <c r="D11" s="1"/>
  <c r="B8" i="2" s="1"/>
  <c r="D8" s="1"/>
  <c r="I7" i="42" s="1"/>
  <c r="H143" i="10"/>
  <c r="D11" s="1"/>
  <c r="B7" i="2" s="1"/>
  <c r="D7" s="1"/>
  <c r="I6" i="42" s="1"/>
  <c r="E11" i="6"/>
  <c r="B35" i="2" s="1"/>
  <c r="B61" s="1"/>
  <c r="F13" i="10"/>
  <c r="F13" i="11"/>
  <c r="E70" i="2" l="1"/>
  <c r="D37" i="3"/>
  <c r="D61" s="1"/>
  <c r="B61"/>
  <c r="I61"/>
  <c r="K39"/>
  <c r="K61" s="1"/>
  <c r="D93"/>
  <c r="I29"/>
  <c r="K7"/>
  <c r="K29" s="1"/>
  <c r="B93"/>
  <c r="E41"/>
  <c r="E8"/>
  <c r="E69"/>
  <c r="E72" i="2"/>
  <c r="E37" i="3"/>
  <c r="K11" i="8"/>
  <c r="B5" i="3" s="1"/>
  <c r="D11" i="8"/>
  <c r="B5" i="2" s="1"/>
  <c r="L74" i="3"/>
  <c r="E7"/>
  <c r="M13" i="11"/>
  <c r="M13" i="10"/>
  <c r="R13"/>
  <c r="S13"/>
  <c r="D35" i="2"/>
  <c r="D75"/>
  <c r="E75" s="1"/>
  <c r="D37"/>
  <c r="E13" i="8"/>
  <c r="D13" i="17"/>
  <c r="E13"/>
  <c r="D13" i="12"/>
  <c r="E13"/>
  <c r="D5" i="2" l="1"/>
  <c r="B29"/>
  <c r="E35"/>
  <c r="D61"/>
  <c r="D5" i="3"/>
  <c r="D29" s="1"/>
  <c r="B29"/>
  <c r="D94" i="2"/>
  <c r="E61" i="3"/>
  <c r="E72"/>
  <c r="E61" i="2"/>
  <c r="E9"/>
  <c r="E14"/>
  <c r="L39" i="3"/>
  <c r="L7"/>
  <c r="E71"/>
  <c r="E37" i="2"/>
  <c r="L93" i="3"/>
  <c r="K13" i="8"/>
  <c r="E94" i="2"/>
  <c r="E13" i="9"/>
  <c r="F13" i="8"/>
  <c r="D29" i="2" l="1"/>
  <c r="I4" i="42"/>
  <c r="L61" i="3"/>
  <c r="L29"/>
  <c r="E5"/>
  <c r="E93"/>
  <c r="E13" i="6"/>
  <c r="D13" i="7"/>
  <c r="D13" i="6"/>
  <c r="E3" i="2" l="1"/>
  <c r="E4"/>
  <c r="E29" i="3"/>
  <c r="E13" i="7"/>
  <c r="D13" i="8"/>
  <c r="E5" i="2" l="1"/>
  <c r="D13" i="14"/>
  <c r="D13" i="9"/>
  <c r="D14" i="16"/>
  <c r="M2" i="20"/>
  <c r="M1"/>
  <c r="M2" i="40"/>
  <c r="M1"/>
  <c r="M3" s="1"/>
  <c r="M2" i="39"/>
  <c r="M1"/>
  <c r="M2" i="38"/>
  <c r="M1"/>
  <c r="M2" i="37"/>
  <c r="M1"/>
  <c r="M2" i="36"/>
  <c r="M1"/>
  <c r="M3" s="1"/>
  <c r="M2" i="33"/>
  <c r="M1"/>
  <c r="M2" i="22"/>
  <c r="M1"/>
  <c r="M3" s="1"/>
  <c r="M2" i="21"/>
  <c r="M1"/>
  <c r="M2" i="19"/>
  <c r="M1"/>
  <c r="M2" i="41"/>
  <c r="C52"/>
  <c r="F53"/>
  <c r="C51"/>
  <c r="C47"/>
  <c r="F48"/>
  <c r="C46"/>
  <c r="C42"/>
  <c r="F43"/>
  <c r="C41"/>
  <c r="C37"/>
  <c r="F38"/>
  <c r="C36"/>
  <c r="C32"/>
  <c r="F33"/>
  <c r="C31"/>
  <c r="C27"/>
  <c r="C22"/>
  <c r="C21"/>
  <c r="C16"/>
  <c r="C26"/>
  <c r="C17"/>
  <c r="F28"/>
  <c r="F23"/>
  <c r="F18"/>
  <c r="E13" i="2" l="1"/>
  <c r="E11"/>
  <c r="E6"/>
  <c r="D13" i="18"/>
  <c r="E13"/>
  <c r="E13" i="13"/>
  <c r="E13" i="11"/>
  <c r="E13" i="10"/>
  <c r="M3" i="33"/>
  <c r="D13" i="15"/>
  <c r="D13" i="10"/>
  <c r="D13" i="11"/>
  <c r="D13" i="13"/>
  <c r="M3" i="37"/>
  <c r="M3" i="38"/>
  <c r="M3" i="39"/>
  <c r="M3" i="21"/>
  <c r="M3" i="20"/>
  <c r="M3" i="19"/>
  <c r="C43" i="41"/>
  <c r="H43" s="1"/>
  <c r="C48"/>
  <c r="H48" s="1"/>
  <c r="C33"/>
  <c r="H33" s="1"/>
  <c r="C53"/>
  <c r="H53" s="1"/>
  <c r="C38"/>
  <c r="H38" s="1"/>
  <c r="C28"/>
  <c r="H28" s="1"/>
  <c r="C23"/>
  <c r="H23" s="1"/>
  <c r="C18"/>
  <c r="H18" s="1"/>
  <c r="E12" i="2" l="1"/>
  <c r="E15"/>
  <c r="E10"/>
  <c r="E7"/>
  <c r="I57" i="41"/>
  <c r="M1" s="1"/>
  <c r="M3" s="1"/>
  <c r="E13" i="26" l="1"/>
  <c r="G13" i="32"/>
  <c r="D13" i="30"/>
  <c r="D13" i="26"/>
  <c r="D13" i="25"/>
  <c r="D13" i="32"/>
  <c r="E25" i="2" l="1"/>
  <c r="E23"/>
  <c r="D13" i="28"/>
  <c r="E21" i="2" l="1"/>
  <c r="E8" l="1"/>
  <c r="E29" l="1"/>
</calcChain>
</file>

<file path=xl/comments1.xml><?xml version="1.0" encoding="utf-8"?>
<comments xmlns="http://schemas.openxmlformats.org/spreadsheetml/2006/main">
  <authors>
    <author>Naila Crawford</author>
  </authors>
  <commentList>
    <comment ref="C48" authorId="0">
      <text>
        <r>
          <rPr>
            <b/>
            <sz val="9"/>
            <color indexed="81"/>
            <rFont val="Tahoma"/>
            <family val="2"/>
          </rPr>
          <t>Naila Crawford:</t>
        </r>
        <r>
          <rPr>
            <sz val="9"/>
            <color indexed="81"/>
            <rFont val="Tahoma"/>
            <family val="2"/>
          </rPr>
          <t xml:space="preserve">
Add - for the production of the specification or some of the assets in the COBie format</t>
        </r>
      </text>
    </comment>
    <comment ref="L48" authorId="0">
      <text>
        <r>
          <rPr>
            <b/>
            <sz val="9"/>
            <color indexed="81"/>
            <rFont val="Tahoma"/>
            <family val="2"/>
          </rPr>
          <t>Naila Crawford:</t>
        </r>
        <r>
          <rPr>
            <sz val="9"/>
            <color indexed="81"/>
            <rFont val="Tahoma"/>
            <family val="2"/>
          </rPr>
          <t xml:space="preserve">
Add - for the production of the specification or some of the assets in the COBie format</t>
        </r>
      </text>
    </comment>
    <comment ref="C56" authorId="0">
      <text>
        <r>
          <rPr>
            <b/>
            <sz val="9"/>
            <color indexed="81"/>
            <rFont val="Tahoma"/>
            <family val="2"/>
          </rPr>
          <t>Naila Crawford:</t>
        </r>
        <r>
          <rPr>
            <sz val="9"/>
            <color indexed="81"/>
            <rFont val="Tahoma"/>
            <family val="2"/>
          </rPr>
          <t xml:space="preserve">
add for COBie
</t>
        </r>
      </text>
    </comment>
    <comment ref="L56" authorId="0">
      <text>
        <r>
          <rPr>
            <b/>
            <sz val="9"/>
            <color indexed="81"/>
            <rFont val="Tahoma"/>
            <family val="2"/>
          </rPr>
          <t>Naila Crawford:</t>
        </r>
        <r>
          <rPr>
            <sz val="9"/>
            <color indexed="81"/>
            <rFont val="Tahoma"/>
            <family val="2"/>
          </rPr>
          <t xml:space="preserve">
add for COBie
</t>
        </r>
      </text>
    </comment>
    <comment ref="C102" authorId="0">
      <text>
        <r>
          <rPr>
            <b/>
            <sz val="9"/>
            <color indexed="81"/>
            <rFont val="Tahoma"/>
            <family val="2"/>
          </rPr>
          <t>Naila Crawford:</t>
        </r>
        <r>
          <rPr>
            <sz val="9"/>
            <color indexed="81"/>
            <rFont val="Tahoma"/>
            <family val="2"/>
          </rPr>
          <t xml:space="preserve">
Add back costs
</t>
        </r>
      </text>
    </comment>
    <comment ref="L102" authorId="0">
      <text>
        <r>
          <rPr>
            <b/>
            <sz val="9"/>
            <color indexed="81"/>
            <rFont val="Tahoma"/>
            <family val="2"/>
          </rPr>
          <t>Naila Crawford:</t>
        </r>
        <r>
          <rPr>
            <sz val="9"/>
            <color indexed="81"/>
            <rFont val="Tahoma"/>
            <family val="2"/>
          </rPr>
          <t xml:space="preserve">
Add back costs
</t>
        </r>
      </text>
    </comment>
  </commentList>
</comments>
</file>

<file path=xl/sharedStrings.xml><?xml version="1.0" encoding="utf-8"?>
<sst xmlns="http://schemas.openxmlformats.org/spreadsheetml/2006/main" count="6011" uniqueCount="1468">
  <si>
    <t>31-10 45: Budgeting Phase</t>
  </si>
  <si>
    <t>OmniClass Project Phase (Table31)</t>
  </si>
  <si>
    <t>Project Variables</t>
  </si>
  <si>
    <t>Value</t>
  </si>
  <si>
    <t>Unit</t>
  </si>
  <si>
    <t>components /  project</t>
  </si>
  <si>
    <t>Estimating Process Variables</t>
  </si>
  <si>
    <t>Avg. Cost Door Count</t>
  </si>
  <si>
    <t>Avg. Cost Window Count</t>
  </si>
  <si>
    <t>Avg. Cost Hardware Count</t>
  </si>
  <si>
    <t>Avg. Cost Carpet Estimate</t>
  </si>
  <si>
    <t>Avg. Cost Wall Covering Estimate</t>
  </si>
  <si>
    <t>Avg. Cost HVAC Equipment Count</t>
  </si>
  <si>
    <t>Avg. Cost Elec Equipment Count</t>
  </si>
  <si>
    <t>Avg. Cost Plumbing Fixture Count</t>
  </si>
  <si>
    <t>Submittal Process Variables</t>
  </si>
  <si>
    <t>sets / submittal</t>
  </si>
  <si>
    <t>$ / sheet</t>
  </si>
  <si>
    <t>Organizational Variables</t>
  </si>
  <si>
    <t>$ / hour</t>
  </si>
  <si>
    <t xml:space="preserve"> $ / hour</t>
  </si>
  <si>
    <t>General Repro/Postal Delivery Cost</t>
  </si>
  <si>
    <t>Legend</t>
  </si>
  <si>
    <t xml:space="preserve"> user defined information unique to this worksheet</t>
  </si>
  <si>
    <t>change on this worksheet</t>
  </si>
  <si>
    <t xml:space="preserve"> common user information, listed on assumptions worksheet</t>
  </si>
  <si>
    <t xml:space="preserve"> calculated information </t>
  </si>
  <si>
    <t>do not change this cell</t>
  </si>
  <si>
    <t>Process Name</t>
  </si>
  <si>
    <t>OmniClass Stage</t>
  </si>
  <si>
    <t>Omniclass Role</t>
  </si>
  <si>
    <t>Current Process</t>
  </si>
  <si>
    <t>Task 1:</t>
  </si>
  <si>
    <t>01</t>
  </si>
  <si>
    <t>@</t>
  </si>
  <si>
    <t xml:space="preserve">= </t>
  </si>
  <si>
    <t>02</t>
  </si>
  <si>
    <t>03</t>
  </si>
  <si>
    <t>04</t>
  </si>
  <si>
    <t>Total</t>
  </si>
  <si>
    <t>05</t>
  </si>
  <si>
    <t>06</t>
  </si>
  <si>
    <t>SubTotal</t>
  </si>
  <si>
    <t>Task 2:</t>
  </si>
  <si>
    <t>Task 3:</t>
  </si>
  <si>
    <t>Task 4:</t>
  </si>
  <si>
    <t>change on inputs worksheet</t>
  </si>
  <si>
    <t>Allowed User Actions</t>
  </si>
  <si>
    <t>Description</t>
  </si>
  <si>
    <t>Color</t>
  </si>
  <si>
    <t>COBie2 Process</t>
  </si>
  <si>
    <t>technical staff hours</t>
  </si>
  <si>
    <t>COBie2 process cost:</t>
  </si>
  <si>
    <t>Current process cost:</t>
  </si>
  <si>
    <t>Savings of COBie process:</t>
  </si>
  <si>
    <t>no equvalent task</t>
  </si>
  <si>
    <t>Quantity Takeoff</t>
  </si>
  <si>
    <t>34-21: Planner Role</t>
  </si>
  <si>
    <t>Perform Quantity Takeoff</t>
  </si>
  <si>
    <t>Count Doors</t>
  </si>
  <si>
    <t>Avg. Square Footage</t>
  </si>
  <si>
    <t>Count Windows</t>
  </si>
  <si>
    <t>Count Hardware</t>
  </si>
  <si>
    <t>Estimate Carpet</t>
  </si>
  <si>
    <t>Estimate Wall Covering</t>
  </si>
  <si>
    <t>Count HVAC Equipment</t>
  </si>
  <si>
    <t>07</t>
  </si>
  <si>
    <t>Count Electrical Equipment</t>
  </si>
  <si>
    <t>08</t>
  </si>
  <si>
    <t>Count Plumbing Fixtures</t>
  </si>
  <si>
    <t>Product Installation</t>
  </si>
  <si>
    <t>no equivalent</t>
  </si>
  <si>
    <t>Collate and Resolve Comments</t>
  </si>
  <si>
    <t>Prepare Shop Drawings</t>
  </si>
  <si>
    <t>This process completes the shop drawing and product selection phases on one sheet.</t>
  </si>
  <si>
    <t>To fix this copy necessary product selection stuff into product selection and copy necessary shop drawing stuff into its sheet.</t>
  </si>
  <si>
    <t>Prepare Criteria</t>
  </si>
  <si>
    <t>Publish Criteria</t>
  </si>
  <si>
    <t>Identify Criteria Issues</t>
  </si>
  <si>
    <t>Identify Specification Issues</t>
  </si>
  <si>
    <t>Identify Best Practicies Issues</t>
  </si>
  <si>
    <t>Document Issues</t>
  </si>
  <si>
    <t>Collate Issues</t>
  </si>
  <si>
    <t>Evaluate Issues</t>
  </si>
  <si>
    <t>34-21 14 00 Owner</t>
  </si>
  <si>
    <t>34-21 17 00 Planner</t>
  </si>
  <si>
    <t>31-10 14 21 Project Programming Phase</t>
  </si>
  <si>
    <t>31-10 11 14 Project Description Phase</t>
  </si>
  <si>
    <t>31-20 10 14 Conceptual Design Phase</t>
  </si>
  <si>
    <t>34-25 21 00 Architect</t>
  </si>
  <si>
    <t>31-20 10 17 Schematic Design Phase</t>
  </si>
  <si>
    <t>31-20 20 11 Detailed Design Phase</t>
  </si>
  <si>
    <t xml:space="preserve">34-25 21 00 Architect </t>
  </si>
  <si>
    <t>31-20 20 21 Engineering Analysis Phase</t>
  </si>
  <si>
    <t>31-20 20 24 Product Selection Phase</t>
  </si>
  <si>
    <t>31-20 20 27 Material Selection Phase</t>
  </si>
  <si>
    <t>31-20 20 31 Equipment Selection Phase</t>
  </si>
  <si>
    <t>34-25 41 00 Specifier</t>
  </si>
  <si>
    <t>31-30 30 21 Proposal Preparation Phase</t>
  </si>
  <si>
    <t>34-35 14 00 Contractor</t>
  </si>
  <si>
    <t>31-40 20 27 Submittal Processing Phase</t>
  </si>
  <si>
    <t xml:space="preserve">34-35 14 00 Contractor </t>
  </si>
  <si>
    <t xml:space="preserve">31-40 20 27 Submittal Processing Phase </t>
  </si>
  <si>
    <t>31-40 40 11 17 Installation Phase</t>
  </si>
  <si>
    <t>31-40 40 91 17 Evaluation Phase</t>
  </si>
  <si>
    <t xml:space="preserve">34-21 14 00 Owner </t>
  </si>
  <si>
    <t>31-50 20 21 Facility Inspection Phase</t>
  </si>
  <si>
    <t>34-41 11 00 Facility Manager</t>
  </si>
  <si>
    <t>31-50 20 11 Facility Operation Phase</t>
  </si>
  <si>
    <t>34-41 21 00 Facility Maintenance</t>
  </si>
  <si>
    <t xml:space="preserve">34-41 11 00 Facility Manager </t>
  </si>
  <si>
    <t>31-50 30 14 Facility Remodeling Phase</t>
  </si>
  <si>
    <t xml:space="preserve"> </t>
  </si>
  <si>
    <t>31-50 30 17 Facility Expansion Phase</t>
  </si>
  <si>
    <t>31-60 35 00 Recycling Phase</t>
  </si>
  <si>
    <t>Prepare Citeria in Paper Documents</t>
  </si>
  <si>
    <t>Prepare General Instructions</t>
  </si>
  <si>
    <t>Automate Transformation of Criteria Document</t>
  </si>
  <si>
    <t>Publish Paper Criteria Documents</t>
  </si>
  <si>
    <t>Publish Criteria in eCriteria Format</t>
  </si>
  <si>
    <t>Prepare Criteria in eCriteria Format</t>
  </si>
  <si>
    <t>Submit Issues</t>
  </si>
  <si>
    <t>Distribute Issues</t>
  </si>
  <si>
    <t xml:space="preserve">Capture Evalutions </t>
  </si>
  <si>
    <t>Collate Evaluations</t>
  </si>
  <si>
    <t>Publish Resolutions</t>
  </si>
  <si>
    <t>Determine Final Resolution</t>
  </si>
  <si>
    <t>Capture Evalutions</t>
  </si>
  <si>
    <t>Publish Resolution</t>
  </si>
  <si>
    <t xml:space="preserve">Description </t>
  </si>
  <si>
    <t>Information Attributes</t>
  </si>
  <si>
    <t>Design Early</t>
  </si>
  <si>
    <t>Project Definition</t>
  </si>
  <si>
    <t>Facility Criteria</t>
  </si>
  <si>
    <t>Dicipline Specifications</t>
  </si>
  <si>
    <t>Product Program</t>
  </si>
  <si>
    <t>Space Program</t>
  </si>
  <si>
    <t>Design Issue</t>
  </si>
  <si>
    <t>Bid Issue</t>
  </si>
  <si>
    <t>System Layout</t>
  </si>
  <si>
    <t>Product Type Selection</t>
  </si>
  <si>
    <t>Product Inspection</t>
  </si>
  <si>
    <t>Contruction Issue</t>
  </si>
  <si>
    <t>Demolish</t>
  </si>
  <si>
    <t>Expand</t>
  </si>
  <si>
    <t>Remodel</t>
  </si>
  <si>
    <t>Product Parts Replacement</t>
  </si>
  <si>
    <t>Space Condition</t>
  </si>
  <si>
    <t>Purpose:</t>
  </si>
  <si>
    <t>Project Phase Color Coding:</t>
  </si>
  <si>
    <t>Criteria</t>
  </si>
  <si>
    <t>Requirement</t>
  </si>
  <si>
    <t>Design</t>
  </si>
  <si>
    <t>Construction</t>
  </si>
  <si>
    <t>Assumptions Tab</t>
  </si>
  <si>
    <t>Assumptions were made when developing the COBie Calculator.  These assumptions should be modified based on your project variables in order to calculate the potential savings.</t>
  </si>
  <si>
    <t>Process</t>
  </si>
  <si>
    <t>Developing building requirements in which are essential to the success of the stakeholder' needs (e.g. total square foot, number of beds, tempature of facility, etc.)</t>
  </si>
  <si>
    <t>Review of the construction documents at Bid time where the construction teams have the ability to request additional information reagrding the design and owner intent.  This includes the process of response from the owner and design team in the form of a bid addendum.</t>
  </si>
  <si>
    <t xml:space="preserve">Review of the construction documents during construction where the construction teams have the ability to request additional information reagrding the design and owner intent. This includes the process of response from the owner and design team in the form of a RFI response and changes to the construction documents (bulletin, change directive, etc.) </t>
  </si>
  <si>
    <t>Simpligy COBie Data to Standard Design</t>
  </si>
  <si>
    <t>Create Space Data</t>
  </si>
  <si>
    <t>Create Zone Data</t>
  </si>
  <si>
    <t>Create Attribute Data</t>
  </si>
  <si>
    <t>Manually Remove Extra Information From Program</t>
  </si>
  <si>
    <t>Enter Data into Spreadsheet, or Table</t>
  </si>
  <si>
    <t>During the operations of the facility, it is necessary to assess the condition of individual spaces. This is often accomplished to support facility management decisions relating to phased refurbishment and redecoration. In other cases space surveys are required to be conducted to update a variety of different attributes related to health, safety, environmental, accessibility, energy, or other topics.</t>
  </si>
  <si>
    <t>During the operations of a facility products will have to be maintained. The capture of information about the work accomplished on a specific product might include, for example, the use of replacement parts to repair or maintain that equipment. For most facility management tasks the specific corrections made to a given piece of equipment are not documented.</t>
  </si>
  <si>
    <t>Process is not completely defined and not part of COBie Calculator version 0.5</t>
  </si>
  <si>
    <t>Reference LCie 23 for further information</t>
  </si>
  <si>
    <t>LCie not complete for this process and not part of COBie Calculator Version 0.5</t>
  </si>
  <si>
    <t>This research will identify the potential savings/cost for a project team if information is exchanged using a COBie-based approach over the traditional “Paper-Based” approach.</t>
  </si>
  <si>
    <t>Reference LCie 22 for further information</t>
  </si>
  <si>
    <t>Reference Apendix LC.16 for Process Map</t>
  </si>
  <si>
    <t>Process Cost Difference:</t>
  </si>
  <si>
    <t>Cost Summary</t>
  </si>
  <si>
    <t>Reference Chapter 2 Appendix  for Process Map</t>
  </si>
  <si>
    <t>010.02.10</t>
  </si>
  <si>
    <t>Produce Technical Criteria</t>
  </si>
  <si>
    <t>Current Process Total</t>
  </si>
  <si>
    <t>Discipline Specifications</t>
  </si>
  <si>
    <t>010.01</t>
  </si>
  <si>
    <t>Identify Need</t>
  </si>
  <si>
    <t>020.01</t>
  </si>
  <si>
    <t>Produce Discipline Specification</t>
  </si>
  <si>
    <t>Feasibility Study</t>
  </si>
  <si>
    <t>030.01</t>
  </si>
  <si>
    <t>Receive Facility Criteria and Discipline Specifications</t>
  </si>
  <si>
    <t>030.02</t>
  </si>
  <si>
    <t>030.03</t>
  </si>
  <si>
    <t>030.04</t>
  </si>
  <si>
    <t>Produce Feasibility Study</t>
  </si>
  <si>
    <t>Send Feasibility Study</t>
  </si>
  <si>
    <t>030.05</t>
  </si>
  <si>
    <t>030.06</t>
  </si>
  <si>
    <t>030.07</t>
  </si>
  <si>
    <t>Receive Feasibility Study</t>
  </si>
  <si>
    <t>030.08</t>
  </si>
  <si>
    <t>030.09</t>
  </si>
  <si>
    <t>Reproduction Costs</t>
  </si>
  <si>
    <t>Pre-Design Variables</t>
  </si>
  <si>
    <t xml:space="preserve">count </t>
  </si>
  <si>
    <t xml:space="preserve">pages </t>
  </si>
  <si>
    <t>pages</t>
  </si>
  <si>
    <t>Mailing Costs</t>
  </si>
  <si>
    <t>Receive Feasibility Review Comments</t>
  </si>
  <si>
    <t>030.11</t>
  </si>
  <si>
    <t>030.12</t>
  </si>
  <si>
    <t>030.13</t>
  </si>
  <si>
    <t>Send Revised Feasibility Study</t>
  </si>
  <si>
    <t>040.01</t>
  </si>
  <si>
    <t>Evaluate Total Risk</t>
  </si>
  <si>
    <t>Produce Project Definition</t>
  </si>
  <si>
    <t>040.02</t>
  </si>
  <si>
    <t>050.01</t>
  </si>
  <si>
    <t>050.02</t>
  </si>
  <si>
    <t>Evaluate Space Program Information</t>
  </si>
  <si>
    <t>020.02.10</t>
  </si>
  <si>
    <t>Receive Space Program</t>
  </si>
  <si>
    <t>050.04</t>
  </si>
  <si>
    <t>050.05</t>
  </si>
  <si>
    <t>050.06</t>
  </si>
  <si>
    <t>Send Comments</t>
  </si>
  <si>
    <t>Receive Comments</t>
  </si>
  <si>
    <t>Bidding</t>
  </si>
  <si>
    <t>050.08</t>
  </si>
  <si>
    <t>050.11</t>
  </si>
  <si>
    <t>070.02</t>
  </si>
  <si>
    <t>Produce Request for Proposal Documents</t>
  </si>
  <si>
    <t>Copying Costs</t>
  </si>
  <si>
    <t>Definitions</t>
  </si>
  <si>
    <t>Evaluate Product Program Information</t>
  </si>
  <si>
    <t>Receive Product Program</t>
  </si>
  <si>
    <t>070.03</t>
  </si>
  <si>
    <t>070.04</t>
  </si>
  <si>
    <t>Receive Request for Proposal (RFP) Package</t>
  </si>
  <si>
    <t>070.05</t>
  </si>
  <si>
    <t>070.06</t>
  </si>
  <si>
    <t>070.07</t>
  </si>
  <si>
    <t>070.08</t>
  </si>
  <si>
    <t>080.01</t>
  </si>
  <si>
    <t>Receive NTP</t>
  </si>
  <si>
    <t>080.02</t>
  </si>
  <si>
    <t>Request Design Requirements</t>
  </si>
  <si>
    <t>080.03</t>
  </si>
  <si>
    <t>080.04</t>
  </si>
  <si>
    <t>Receive Design Requirements</t>
  </si>
  <si>
    <t>080.05</t>
  </si>
  <si>
    <t>080.06</t>
  </si>
  <si>
    <t>080.08</t>
  </si>
  <si>
    <t>080.09</t>
  </si>
  <si>
    <t>Receive Consultant's Early Design Documents</t>
  </si>
  <si>
    <t>080.10</t>
  </si>
  <si>
    <t>080.11</t>
  </si>
  <si>
    <t>Receive Design Early Documents</t>
  </si>
  <si>
    <t>080.14</t>
  </si>
  <si>
    <t>080.15</t>
  </si>
  <si>
    <t xml:space="preserve">Send Comments to Design Team </t>
  </si>
  <si>
    <t>090.01</t>
  </si>
  <si>
    <t>090.03</t>
  </si>
  <si>
    <t>Receive Consultant's Design Schematic Documents</t>
  </si>
  <si>
    <t>090.04</t>
  </si>
  <si>
    <t>Produce Checkset of Design Schematic Documents</t>
  </si>
  <si>
    <t>090.05</t>
  </si>
  <si>
    <t>090.06.10</t>
  </si>
  <si>
    <t>090.06.20</t>
  </si>
  <si>
    <t>090.07</t>
  </si>
  <si>
    <t>090.08</t>
  </si>
  <si>
    <t>090.13</t>
  </si>
  <si>
    <t>Receive Review Comments</t>
  </si>
  <si>
    <t>090.14</t>
  </si>
  <si>
    <t>Receive Design Schematic Approval Document from Owner</t>
  </si>
  <si>
    <t>Receive Consultant's Design Coordinated Documents</t>
  </si>
  <si>
    <t>Receive Design Coordinated &amp; Product Type Candidate Documents</t>
  </si>
  <si>
    <t>Log Receipt of Design Coordinated &amp; Product Type Candidate Documents</t>
  </si>
  <si>
    <t>110.01</t>
  </si>
  <si>
    <t>110.03</t>
  </si>
  <si>
    <t>Receive Consultant's Design Final Documents</t>
  </si>
  <si>
    <t>110.04</t>
  </si>
  <si>
    <t>Produce Check Set of Design Final Documents</t>
  </si>
  <si>
    <t>110.05</t>
  </si>
  <si>
    <t>110.06.10</t>
  </si>
  <si>
    <t>110.06.20</t>
  </si>
  <si>
    <t>110.07</t>
  </si>
  <si>
    <t>110.08</t>
  </si>
  <si>
    <t>110.09</t>
  </si>
  <si>
    <t>120.01</t>
  </si>
  <si>
    <t xml:space="preserve">Receive Information from A/E to Develop Bid Documents </t>
  </si>
  <si>
    <t>120.02</t>
  </si>
  <si>
    <t>120.03</t>
  </si>
  <si>
    <t>120.04</t>
  </si>
  <si>
    <t xml:space="preserve">Send Request for Proposal (RFP) Package </t>
  </si>
  <si>
    <t>120.05</t>
  </si>
  <si>
    <t>Receive RFP Package</t>
  </si>
  <si>
    <t>130.01</t>
  </si>
  <si>
    <t>Acquire/Review Bidding Documents</t>
  </si>
  <si>
    <t>130.02</t>
  </si>
  <si>
    <t>Define Inquiry Issue (Clarification)</t>
  </si>
  <si>
    <t>130.03</t>
  </si>
  <si>
    <t>130.04</t>
  </si>
  <si>
    <t>130.05</t>
  </si>
  <si>
    <t>130.06</t>
  </si>
  <si>
    <t>Receive Inquiry Issue (Clarification) from Contractor</t>
  </si>
  <si>
    <t>130.07</t>
  </si>
  <si>
    <t>Send Inquiry Issue (Clarification) to Architect</t>
  </si>
  <si>
    <t>130.09</t>
  </si>
  <si>
    <t>Receive Inquiry Issue (Clarification)</t>
  </si>
  <si>
    <t>130.10</t>
  </si>
  <si>
    <t>130.11</t>
  </si>
  <si>
    <t>130.12</t>
  </si>
  <si>
    <t>130.13</t>
  </si>
  <si>
    <t xml:space="preserve">Send Inquiry Issue (Clarification) Response </t>
  </si>
  <si>
    <t>130.14</t>
  </si>
  <si>
    <t>130.15</t>
  </si>
  <si>
    <t>Receive Response to Inquiry Issue (Clarification) from Architect</t>
  </si>
  <si>
    <t>130.16</t>
  </si>
  <si>
    <t>130.19</t>
  </si>
  <si>
    <t>130.20</t>
  </si>
  <si>
    <t>130.21</t>
  </si>
  <si>
    <t>Receive Inquiry Issue (Clarification) Response</t>
  </si>
  <si>
    <t>140.01</t>
  </si>
  <si>
    <t>Review Specification Requirements</t>
  </si>
  <si>
    <t>140.02</t>
  </si>
  <si>
    <t>Develop Pre-Construction Plan</t>
  </si>
  <si>
    <t>140.03</t>
  </si>
  <si>
    <t>Submittal Process</t>
  </si>
  <si>
    <t>Pre-Construction Plan</t>
  </si>
  <si>
    <t>150.01</t>
  </si>
  <si>
    <t xml:space="preserve">Acquire/Review Bidding Documents </t>
  </si>
  <si>
    <t>150.02</t>
  </si>
  <si>
    <t>150.03</t>
  </si>
  <si>
    <t>150.04</t>
  </si>
  <si>
    <t>150.05</t>
  </si>
  <si>
    <t>150.06</t>
  </si>
  <si>
    <t>060.08</t>
  </si>
  <si>
    <t>060.11</t>
  </si>
  <si>
    <t>060.01</t>
  </si>
  <si>
    <t>060.02</t>
  </si>
  <si>
    <t>160.01</t>
  </si>
  <si>
    <t xml:space="preserve">Review Contract Documents </t>
  </si>
  <si>
    <t>160.02</t>
  </si>
  <si>
    <t>160.03</t>
  </si>
  <si>
    <t>170.01</t>
  </si>
  <si>
    <t xml:space="preserve">Review Contract Drawings </t>
  </si>
  <si>
    <t>170.02</t>
  </si>
  <si>
    <t xml:space="preserve">Layout and Route Building System </t>
  </si>
  <si>
    <t>170.03</t>
  </si>
  <si>
    <t>Overlay System Layouts (Shop Drawings)</t>
  </si>
  <si>
    <t>170.04</t>
  </si>
  <si>
    <t xml:space="preserve">Identify System Interferences </t>
  </si>
  <si>
    <t>170.05</t>
  </si>
  <si>
    <t>Resolve System Interferences</t>
  </si>
  <si>
    <t>170.06</t>
  </si>
  <si>
    <t>Update System Layouts (Shop Drawings)</t>
  </si>
  <si>
    <t>170.07.10</t>
  </si>
  <si>
    <t>180.01</t>
  </si>
  <si>
    <t>Identify Submittal Dates on Submittal Register</t>
  </si>
  <si>
    <t>180.02.20</t>
  </si>
  <si>
    <t>180.02.10</t>
  </si>
  <si>
    <t>180.03</t>
  </si>
  <si>
    <t>180.05</t>
  </si>
  <si>
    <t>180.06</t>
  </si>
  <si>
    <t>180.07</t>
  </si>
  <si>
    <t>180.08</t>
  </si>
  <si>
    <t>180.09</t>
  </si>
  <si>
    <t>Receive Submittal Package</t>
  </si>
  <si>
    <t>180.10</t>
  </si>
  <si>
    <t>180.11</t>
  </si>
  <si>
    <t>180.12</t>
  </si>
  <si>
    <t>Send Submittal Package to Architect</t>
  </si>
  <si>
    <t>180.13</t>
  </si>
  <si>
    <t>180.14</t>
  </si>
  <si>
    <t>180.15</t>
  </si>
  <si>
    <t>180.16</t>
  </si>
  <si>
    <t>Submittal Issue</t>
  </si>
  <si>
    <t>Submittal Package</t>
  </si>
  <si>
    <t>190.01</t>
  </si>
  <si>
    <t>190.02.10</t>
  </si>
  <si>
    <t>190.02.11</t>
  </si>
  <si>
    <t>190.02.12</t>
  </si>
  <si>
    <t>190.02.13</t>
  </si>
  <si>
    <t>190.02.14</t>
  </si>
  <si>
    <t>190.04</t>
  </si>
  <si>
    <t>Receive Submittal Issue</t>
  </si>
  <si>
    <t>190.05</t>
  </si>
  <si>
    <t>Purchase Order</t>
  </si>
  <si>
    <t>190.06.10</t>
  </si>
  <si>
    <t>200.01</t>
  </si>
  <si>
    <t>Contact Supplier</t>
  </si>
  <si>
    <t>200.06</t>
  </si>
  <si>
    <t>Issue Purchase Order</t>
  </si>
  <si>
    <t>Send Purchase Order and Approved Product Type Selection to Supplier</t>
  </si>
  <si>
    <t>210.01</t>
  </si>
  <si>
    <t>Receive Equipment and Materials</t>
  </si>
  <si>
    <t>210.02</t>
  </si>
  <si>
    <t>Review Purchase Order</t>
  </si>
  <si>
    <t>210.03.10</t>
  </si>
  <si>
    <t>Log Receipt of Equipment and Materials</t>
  </si>
  <si>
    <t>210.03.11</t>
  </si>
  <si>
    <t>210.03.12</t>
  </si>
  <si>
    <t>Start-Up</t>
  </si>
  <si>
    <t>220.01</t>
  </si>
  <si>
    <t>220.02</t>
  </si>
  <si>
    <t>220.03</t>
  </si>
  <si>
    <t>Review Manufacturer's Start-Up/Operation Instructions</t>
  </si>
  <si>
    <t>220.04</t>
  </si>
  <si>
    <t>Conduct Product Inspection</t>
  </si>
  <si>
    <t>Send Product Inspection Report to Contractor</t>
  </si>
  <si>
    <t>Receive Product Inspection Report</t>
  </si>
  <si>
    <t>Correct Deficiencies</t>
  </si>
  <si>
    <t>Request Re-inspection</t>
  </si>
  <si>
    <t>Punchlist Issue</t>
  </si>
  <si>
    <t>Send Punchlist Issue Report to Contractor</t>
  </si>
  <si>
    <t>Receive Punchlist Issue Report</t>
  </si>
  <si>
    <t>Turnover Package</t>
  </si>
  <si>
    <t>File Turnover Package</t>
  </si>
  <si>
    <t>030.10.20</t>
  </si>
  <si>
    <t>030.10.21</t>
  </si>
  <si>
    <t>030.14</t>
  </si>
  <si>
    <t xml:space="preserve">Utilize Project Definition &amp; Space Requirements to Determine Product Program </t>
  </si>
  <si>
    <t>Produce Checkset of Design Early Documents</t>
  </si>
  <si>
    <t>Produce Checkset of Design Coordinated Documents</t>
  </si>
  <si>
    <t>Receive Design Final and Product Type Candidate Documents</t>
  </si>
  <si>
    <t xml:space="preserve">Request For Proposal </t>
  </si>
  <si>
    <t>Design Schematic, Product Type Template, &amp; Product Type Candidate</t>
  </si>
  <si>
    <t>Design Final &amp; Product Type Template</t>
  </si>
  <si>
    <t>Design Coordinated &amp; Product Type Candidate</t>
  </si>
  <si>
    <t>Inquiry Issue (Clarification)</t>
  </si>
  <si>
    <t>Copying Cost</t>
  </si>
  <si>
    <t>Mailing Cost</t>
  </si>
  <si>
    <t>Design Variables</t>
  </si>
  <si>
    <t>Owner</t>
  </si>
  <si>
    <t>Contractor</t>
  </si>
  <si>
    <t>Architect</t>
  </si>
  <si>
    <t xml:space="preserve">Owner </t>
  </si>
  <si>
    <t>Architect/ Planner</t>
  </si>
  <si>
    <t>Planner/ Architect</t>
  </si>
  <si>
    <t>Request Punchlist Issue Inspection</t>
  </si>
  <si>
    <t>Conduct Punchlist Issue Inspection</t>
  </si>
  <si>
    <t xml:space="preserve">Number of Pages in Record Specifications </t>
  </si>
  <si>
    <t>Number of Pages in Operations &amp; Maintenance Manuals</t>
  </si>
  <si>
    <t xml:space="preserve">Number of Pages in  Commissioning Report </t>
  </si>
  <si>
    <t>-</t>
  </si>
  <si>
    <t>Average number of Design Early or (Schematic Design) drawings for other disciplines</t>
  </si>
  <si>
    <t xml:space="preserve">drawings </t>
  </si>
  <si>
    <t>hours / plan drawing</t>
  </si>
  <si>
    <t>150.10</t>
  </si>
  <si>
    <t>150.20</t>
  </si>
  <si>
    <t>080.19</t>
  </si>
  <si>
    <t>080.20</t>
  </si>
  <si>
    <t>80,90,100,110</t>
  </si>
  <si>
    <t>100</t>
  </si>
  <si>
    <t>30</t>
  </si>
  <si>
    <t>90</t>
  </si>
  <si>
    <t>80</t>
  </si>
  <si>
    <t>110,120</t>
  </si>
  <si>
    <t>50,70,80</t>
  </si>
  <si>
    <t>180,190</t>
  </si>
  <si>
    <t>30,50,60,70</t>
  </si>
  <si>
    <t>LCie 02 - Design Specification</t>
  </si>
  <si>
    <t>LCie 01 - Facility Criteria</t>
  </si>
  <si>
    <t>LCie 03 - Feasibility Study</t>
  </si>
  <si>
    <t>LCie 04 - Project Definition</t>
  </si>
  <si>
    <t>LCie 05 - Space Program</t>
  </si>
  <si>
    <t>LCie 06 - Product Program</t>
  </si>
  <si>
    <t>LCie 07 - Request for Proposal</t>
  </si>
  <si>
    <t>LCie 08 - Design Early</t>
  </si>
  <si>
    <t>LCie 09 - Design Schematic</t>
  </si>
  <si>
    <t>LCie 10 -Design Coordinated</t>
  </si>
  <si>
    <t>LCie 11 - Design Final</t>
  </si>
  <si>
    <t>LCie 12 - Request for Proposal</t>
  </si>
  <si>
    <t>LCie 13 - Inquiry Issue</t>
  </si>
  <si>
    <t>LCie 14 - Pre-Construction Plan</t>
  </si>
  <si>
    <t>LCie 15 - Inquiry Issue (RFI)</t>
  </si>
  <si>
    <t>LCie 16 - Product Type Selection</t>
  </si>
  <si>
    <t>LCie 17 - System Layout</t>
  </si>
  <si>
    <t>LCie 18 - Submittal Package</t>
  </si>
  <si>
    <t>LCie 19 - Submittal Issue</t>
  </si>
  <si>
    <t>LCie 20 - Purchase Order</t>
  </si>
  <si>
    <t>LCie 21 - Product Installation</t>
  </si>
  <si>
    <t>LCie 22 - Start-Up</t>
  </si>
  <si>
    <t>LCie 23 - Product Inspection</t>
  </si>
  <si>
    <t>LCie 24 - Punchlist Issue</t>
  </si>
  <si>
    <t>LCie 25 - Turnover Package</t>
  </si>
  <si>
    <t>drawings</t>
  </si>
  <si>
    <t>hours</t>
  </si>
  <si>
    <t>Avg. Pre-Design Submittal Sets Reqd. (sets / submittal)</t>
  </si>
  <si>
    <t xml:space="preserve">Avg. Number of Pages in Project Definition </t>
  </si>
  <si>
    <t xml:space="preserve">Avg. Number of Pages in Space Program </t>
  </si>
  <si>
    <t xml:space="preserve">Avg. Number of Pages in Product Program </t>
  </si>
  <si>
    <t>Licensed Professional Architect Rate ($ / hour)</t>
  </si>
  <si>
    <t>Architect Drafter Rate ($ / hour)</t>
  </si>
  <si>
    <t>Construction Project Manager Rate ($ / hour)</t>
  </si>
  <si>
    <t>Assistant (Construction) Project Manager Rate ($ / hour)</t>
  </si>
  <si>
    <t>Avg. Per Sheet Copy Cost ($ / sheet)</t>
  </si>
  <si>
    <t>Standard facility information must be available in order to determine the basic requirements for a potential project. The owner indentifies the need and either develops technical criteria for the facility if none exist or utilizes existing technical criteria if available. If it does exist, this information must be checked for relevancy every five years to remain consistent with overall needs.</t>
  </si>
  <si>
    <t xml:space="preserve">Specification information for equipment based on facility criteria is generated early in the planning process by the Owner. This information must be check for relevancy every five years to remain consistent with overall needs. </t>
  </si>
  <si>
    <t xml:space="preserve">Initial criteria about a project must be established in order to evaluate the project feasibility. The Owner evaluates the Facility Criteria, Discipline Specification, and Feasibility Study to determine whether or not to move forward with the project. </t>
  </si>
  <si>
    <t xml:space="preserve">Once the Project Definition has been established and approved, further development of the project requirements can occur. The Architect or Planner evaluates information contained in the Project Definition information exchange to identify space needs based on the facility type. If no standard facility space criteria exist, it must be created by referencing similar facility types. </t>
  </si>
  <si>
    <t xml:space="preserve">The Architect or Planner evaluates information contained in the Project Definition information exchange to identify product needs based on the facility type. If no standard facility product criteria exist, it must be created by refernecing similar facility types. </t>
  </si>
  <si>
    <r>
      <t xml:space="preserve">Once the major criteria have been determined, the Owner prepares and distributes a </t>
    </r>
    <r>
      <rPr>
        <i/>
        <sz val="10"/>
        <color theme="1"/>
        <rFont val="Arial"/>
        <family val="2"/>
      </rPr>
      <t>Request for Proposal (RFP)</t>
    </r>
    <r>
      <rPr>
        <sz val="10"/>
        <color theme="1"/>
        <rFont val="Arial"/>
        <family val="2"/>
      </rPr>
      <t>.</t>
    </r>
  </si>
  <si>
    <t xml:space="preserve">The Architect utilizes the specific information produced during pre-design to develop a solution that reflects the requirements stated in the Project Definition, Space Program, and Product Program. The Architect performs a QA/QC check before submitting to the owner. After receiving the submission, the Owner's Representative reviews and provides comments to the Architect. The Architect and Consultants are then required to update the documents based on the comments. After revisions are made, the Archtect resubmits. </t>
  </si>
  <si>
    <t xml:space="preserve">The Architect further devlops the approved Design Early deliverable documents to produce the Design Schematic documents. The Archtect performs a QA/QC check before submitting to the Owner. After receiving the submission, the Owner's Representative reviews and provides comments to the Architect. The Architect and Consultants are then required to update the documents based on the comments. After revisions are made the Archtect resubmits. </t>
  </si>
  <si>
    <t xml:space="preserve">The Architect further develops the approved Design Schematic deliverable documents to produce the Design Coordinated documents. In addition, the building systems are coordinated to eliminate spatial interferences. This is a major coordination submittal before the final delivery package. The Architect performs a QA/QC check before distributing to the Owner's Representative. After receiving the submission, the Owner's Representative reviews and provides comments to the Architect. The Architect and Consultants are then required to update the documents based on the comments. After revisions are made, the Architect resubmits. </t>
  </si>
  <si>
    <t xml:space="preserve">The Design Final package is the final set of contract documents ready for bid solicitation by the Government. This final design deliverable does not require another review by the Owner's Representative. </t>
  </si>
  <si>
    <r>
      <t xml:space="preserve">Once the design is complete, the Owner packages the Design Final Documents information together with the owner-supplied information (e.g., contractual terms) and creates a </t>
    </r>
    <r>
      <rPr>
        <i/>
        <sz val="10"/>
        <color theme="1"/>
        <rFont val="Arial"/>
        <family val="2"/>
      </rPr>
      <t>Request for Proposals (RFP)</t>
    </r>
    <r>
      <rPr>
        <sz val="10"/>
        <color theme="1"/>
        <rFont val="Arial"/>
        <family val="2"/>
      </rPr>
      <t xml:space="preserve">. This becomes the official bid set. </t>
    </r>
  </si>
  <si>
    <t xml:space="preserve">The Contractor submits a Request for Information (RFI) to ask for clarification during the construction process. These questions may be due to ambuguities or contradications in the drawings or to site conditions. </t>
  </si>
  <si>
    <t xml:space="preserve">The Contractor is required to develop a Pre-Construction Plan that describes how the Contractor will provision and manage the construction of the facility. This is sent as a submittal package. Refer to the submittal Package exchange for detailed requirements related to transmitting and handling Pre-Construction Plan Submittals. </t>
  </si>
  <si>
    <t xml:space="preserve">Before finalizing a bid proposal, the Contractor typically request additional information or clarification of some bid documents. </t>
  </si>
  <si>
    <t xml:space="preserve">The Contractor and Sub-Contractors gather information for products identified in the Design Final documents and prepare submittals. Refer to the Submittal Package exchange for detailed requirements related to transmitting and handling Product Type Selection submittals. </t>
  </si>
  <si>
    <t xml:space="preserve">The Contractor and Sub-Contractors review information for products identified in the Design Final documents and prepare shop drawings. Refer to Submittal Package exchange for detailed requirements related to transmitting and handling System Layout submittals. </t>
  </si>
  <si>
    <t>The Contractor organizes the required submittal information and creates Submittal Packages to be reviewed by the Architect and/or Owner's Representative.</t>
  </si>
  <si>
    <t xml:space="preserve">The Owner's Representative and Architect review the submittals provided by the contractor and provide comments. </t>
  </si>
  <si>
    <t xml:space="preserve">The Contractor contacts a Supplier to order equipment and materials. The Supplier then provides a price quote to the Contractor for the equipment and/or materials. The Contractor verifies the specifications of the equipment and/or materials in the quote against approved submittal documentation and then submits a Purchase Order. </t>
  </si>
  <si>
    <t xml:space="preserve">The Contractor installs the building equipment, materials, and systems using the design final drawings, approved shop drawings, product data and manufacturer's instructions. </t>
  </si>
  <si>
    <t xml:space="preserve">After the Contractor completes the installation process, the equipment/systems must be tested by activating the equipment. This testing must be completed with the Owner's Representative and Manufacturer's representative present. </t>
  </si>
  <si>
    <t>When the Contractor has completed installation of equipment or systems, a notification is sent to the Architect indicating the installed item is ready for inspection/observation. The Architect conducts regular inspections of the installed construction work. The findings of the inspections including any deficiencies are identified in the inspection report, the Contractor corrects them and requests a re-inspection.</t>
  </si>
  <si>
    <t xml:space="preserve">The Architect creates a final punchlist based upon a survey of the completed construction work. The Contractor corrects the deficiencies identified in the punchlist. The Architect verifies that the Contractor has corrected the deficiencies in the punchlist by performing a final walkthrough. </t>
  </si>
  <si>
    <t xml:space="preserve">The Contractor gathers all the as-built information related to the project and forwards the information to the owner. </t>
  </si>
  <si>
    <t>Log Receipt of Inquiry Issue (RFI) Response</t>
  </si>
  <si>
    <t>Receive Inquiry Issue (RFI) from Owner</t>
  </si>
  <si>
    <t>Send Inquiry Issue (RFI) to Architect</t>
  </si>
  <si>
    <t>Review Responses to Inquiry Issue (RFI)</t>
  </si>
  <si>
    <t>Receive Response to Inquiry Issue (RFI) from Architect</t>
  </si>
  <si>
    <t xml:space="preserve">Send Inquiry Issue (RFI) Response </t>
  </si>
  <si>
    <t>Receive Inquiry Issue (RFI)</t>
  </si>
  <si>
    <t>Receive Inquiry Issue (RFI) from Contractor</t>
  </si>
  <si>
    <t>Define Inquiry Issue (RFI)</t>
  </si>
  <si>
    <t>Avg. Count Tagged Components (components / project)</t>
  </si>
  <si>
    <t xml:space="preserve">Make Corrections (Architect and/or Consultants) </t>
  </si>
  <si>
    <t xml:space="preserve">Make Corrections </t>
  </si>
  <si>
    <t>Produce Design Early Documents</t>
  </si>
  <si>
    <t>Avg. Per Page Copy Cost ($ / page)</t>
  </si>
  <si>
    <t>Avg. Number of Pages in Front Matter</t>
  </si>
  <si>
    <t>Review Manufacturer's Installation Instructions</t>
  </si>
  <si>
    <t>Send Comments to Planner</t>
  </si>
  <si>
    <t>Send Proposal</t>
  </si>
  <si>
    <t>Send Inquiry Issue (Clarification) Response to Contractor</t>
  </si>
  <si>
    <t xml:space="preserve">Number of Sheets in  Record (As-Built) Drawings </t>
  </si>
  <si>
    <t>Number of Sheets in Final Approved Shop Drawings</t>
  </si>
  <si>
    <t xml:space="preserve">Avg. Number of Options </t>
  </si>
  <si>
    <t>Average number of options created per project</t>
  </si>
  <si>
    <t>Avg. Time to Prepare Transmittal  (hours / transmittal)</t>
  </si>
  <si>
    <t xml:space="preserve">Avg. Number of Pages in Discipline Specification </t>
  </si>
  <si>
    <t xml:space="preserve">Avg. Number of Sheets per Option </t>
  </si>
  <si>
    <t>Owner Administrative Rate ($ / hour)</t>
  </si>
  <si>
    <t>Contractor Administrative Rate ($ / hour)</t>
  </si>
  <si>
    <t>Avg. Time to Log (hours / transmittal)</t>
  </si>
  <si>
    <t>hours / transmittal</t>
  </si>
  <si>
    <t>Avg. Number of Letter-Sized Pages in Design Narrative per Option</t>
  </si>
  <si>
    <t>Avg. Number of Transmittals</t>
  </si>
  <si>
    <t>Transmittals</t>
  </si>
  <si>
    <t>Avg. Mailing Cost per Transmittal ($ / Transmittal)</t>
  </si>
  <si>
    <t>$ / Transmittal</t>
  </si>
  <si>
    <t>space types / building</t>
  </si>
  <si>
    <t>Avg. Number of Space Types per Building</t>
  </si>
  <si>
    <t>types /  project</t>
  </si>
  <si>
    <t>Produce Proposal</t>
  </si>
  <si>
    <t>Avg. Number of Equipment (product) Types (Types / project)</t>
  </si>
  <si>
    <t>Avg QTO Time for Equipment Components (hours / plan drawing)</t>
  </si>
  <si>
    <t>030.15</t>
  </si>
  <si>
    <t>Avg. Number of Letter Sized Pages in Design Schematic Narrative</t>
  </si>
  <si>
    <t>Avg. Number of Letter Sized Pages in a Design Schematic Specification</t>
  </si>
  <si>
    <t>Avg. Number of Letter Sized Pages in Design Final Specification</t>
  </si>
  <si>
    <t>Avg. Number of Letter Sized 'Pages in Design Final Narrative</t>
  </si>
  <si>
    <t>Avg. Number of Drawing Sheets in  Proposal</t>
  </si>
  <si>
    <t xml:space="preserve">Avg. Number of Letter Sized Pages in Proposal </t>
  </si>
  <si>
    <t>Avg. Number of Letter-Sized Pages in Design Early Narrative</t>
  </si>
  <si>
    <t>Avg. Number of Sheets in Design Coordinated Drawings</t>
  </si>
  <si>
    <t>Avg. Number of Sheets in Design Schematic Drawings</t>
  </si>
  <si>
    <t>Avg. Number of Letter Sized Pages in a Design Coordinated Narrative</t>
  </si>
  <si>
    <t>Avg. Number of Letter Sized Pages in a Design Coordinated Specification</t>
  </si>
  <si>
    <t>Avg. Number of Sheets in Design Final Drawings</t>
  </si>
  <si>
    <t>Produce RFP Front Matter</t>
  </si>
  <si>
    <t xml:space="preserve">Send Inquiry Issue (Clarification) </t>
  </si>
  <si>
    <t>Avg. Time to Prepare Transmittals for Inquiry Issues (hours / transmittal)</t>
  </si>
  <si>
    <t>Avg. Time to Prepare Transmittals for Inquiry Issues  (RFI) (hours / transmittal)</t>
  </si>
  <si>
    <t>Request Quote and Technical Data</t>
  </si>
  <si>
    <t>Receive Quote and Technical Data</t>
  </si>
  <si>
    <t>200.03</t>
  </si>
  <si>
    <t>Receive Approval</t>
  </si>
  <si>
    <t>Owners Rep. Rate ($ / hour)</t>
  </si>
  <si>
    <t>Submit Technical Data for Approval</t>
  </si>
  <si>
    <t xml:space="preserve">Avg. Number of Request for Proposal Submittal Sets Reqd. </t>
  </si>
  <si>
    <t>50,80</t>
  </si>
  <si>
    <t xml:space="preserve">10 </t>
  </si>
  <si>
    <t xml:space="preserve">20 </t>
  </si>
  <si>
    <t>40,70,80</t>
  </si>
  <si>
    <t xml:space="preserve">30 </t>
  </si>
  <si>
    <t>Project Phase Variables</t>
  </si>
  <si>
    <t>Request for Proposal</t>
  </si>
  <si>
    <t>Design Schematic</t>
  </si>
  <si>
    <t>Design Coordinated</t>
  </si>
  <si>
    <t>Design Final</t>
  </si>
  <si>
    <t>Inquiry Issue</t>
  </si>
  <si>
    <t>Inquiry Issue (RFI)</t>
  </si>
  <si>
    <t>30,50,60,70,80,90,100,110,120,130,150,180,190,230,240,250</t>
  </si>
  <si>
    <t>60,70,80</t>
  </si>
  <si>
    <t xml:space="preserve">110,120 </t>
  </si>
  <si>
    <t>130,150,180,190,230,240,250</t>
  </si>
  <si>
    <t>50,60,70,80,90,100,110,120,130,150,180</t>
  </si>
  <si>
    <t>90,100,110</t>
  </si>
  <si>
    <t>pages/submittal item</t>
  </si>
  <si>
    <t>Avg. Number of Submittal Pages in a Submittal Item  (pages/submittal item)</t>
  </si>
  <si>
    <t>hours / submittal set</t>
  </si>
  <si>
    <t>hours / space type</t>
  </si>
  <si>
    <t>hours / product</t>
  </si>
  <si>
    <t>pages / proposal</t>
  </si>
  <si>
    <t>sheets / proposal</t>
  </si>
  <si>
    <t>hours / product type</t>
  </si>
  <si>
    <t>Average time spent in compiling documents for transmittal / submission</t>
  </si>
  <si>
    <t>Average time spent in printing and making copies of RFP Package by Owners Rep.</t>
  </si>
  <si>
    <t>submittal sets</t>
  </si>
  <si>
    <t>Average number of RFP sets required for submission</t>
  </si>
  <si>
    <t>hours / submittal item</t>
  </si>
  <si>
    <t>hours / submittal package</t>
  </si>
  <si>
    <t>Average time spent compiling Submittal Package for transmittal by Architect</t>
  </si>
  <si>
    <t>Average time spent compiling Submittal Package for transmittal by Architect / Contractor</t>
  </si>
  <si>
    <t>Time spent compiling documents, drawings or specifications for transmittal by Owners Rep.</t>
  </si>
  <si>
    <t>hours / component</t>
  </si>
  <si>
    <t>Average cost for mailing RFP by Owners Rep.</t>
  </si>
  <si>
    <t>Average cost for mailing Inspection Reports by Architect</t>
  </si>
  <si>
    <t>Average time spent compiling Inspection Report for transmittal by Architect</t>
  </si>
  <si>
    <t>Average time spent compiling Turnover Package for transmittal by Contractor</t>
  </si>
  <si>
    <t>sheets</t>
  </si>
  <si>
    <t>Time spent by Architect in developing specifications for equipment types required for the project</t>
  </si>
  <si>
    <t>Time spent by Architect in preparing a detailed specifications list based on equipment types</t>
  </si>
  <si>
    <t>Time spent by Contractor in comparing equipment specifications against submittal information</t>
  </si>
  <si>
    <t>Time spent by Architect in marking up submittal with comments</t>
  </si>
  <si>
    <t>Average cost for mailing Turnover Package by Contractor</t>
  </si>
  <si>
    <t>Estimated number of pages in Project Definition document.  The Project Definition defines the project scope, budget requirements, site details, economic analysis and facility planning data</t>
  </si>
  <si>
    <t>Avg. In-house Reproduction Time Per Submittal Set (hours/submittal set)</t>
  </si>
  <si>
    <t>submittal items / submittal package</t>
  </si>
  <si>
    <t>Discipline Specification</t>
  </si>
  <si>
    <t xml:space="preserve">hours/submittal set </t>
  </si>
  <si>
    <t>Time spent by asst. project manager in producing submittal information by organizing equipment type information</t>
  </si>
  <si>
    <t>Punch list Issue</t>
  </si>
  <si>
    <t>Average cost for mailing Punch list Reports by Architect</t>
  </si>
  <si>
    <t>Average time spent compiling Punch list Report for transmittal by Architect</t>
  </si>
  <si>
    <t xml:space="preserve">Time Spent Reviewing Operations &amp; Maintenance Manuals  </t>
  </si>
  <si>
    <t xml:space="preserve">Time Spent Reviewing  Commissioning Report  </t>
  </si>
  <si>
    <t xml:space="preserve">Time Spent Filing Record (As-Built) Drawings  </t>
  </si>
  <si>
    <t xml:space="preserve">Time Spent Filing Record Specifications  </t>
  </si>
  <si>
    <t>Time Spent Filing Final Approved Shop Drawings</t>
  </si>
  <si>
    <t xml:space="preserve">Time Spent Filing Operations &amp; Maintenance Manuals </t>
  </si>
  <si>
    <t xml:space="preserve">Time Spent Filing Commissioning Report  </t>
  </si>
  <si>
    <t>Send Copies of Submittal Package (Product Type Selection, System Layout) to Sub-Consultants</t>
  </si>
  <si>
    <t>Receive Copies of Sub Consultant's Submittal Mark-ups/Comments</t>
  </si>
  <si>
    <t>190.02.20</t>
  </si>
  <si>
    <t>Mark-up Copies of Submittals with Comments</t>
  </si>
  <si>
    <t>Send Copies of Design Schematic Documents</t>
  </si>
  <si>
    <t>Avg. Number of Submittal Sheets in a Submittal Item (sheets/submittal item)</t>
  </si>
  <si>
    <t>Send Copies of Submittal Issues</t>
  </si>
  <si>
    <t>010.02.30</t>
  </si>
  <si>
    <t>010.02.40</t>
  </si>
  <si>
    <t>020.02.30</t>
  </si>
  <si>
    <t>020.02.40</t>
  </si>
  <si>
    <t>040.03.30</t>
  </si>
  <si>
    <t>040.03.10</t>
  </si>
  <si>
    <t>Specifier</t>
  </si>
  <si>
    <t xml:space="preserve">Reference Chapter 2 Appendix  for Process Map: </t>
  </si>
  <si>
    <t>Avg. Time Spent Developing Equipment (product) Type Template (hours / product type)</t>
  </si>
  <si>
    <t>Receive Copies of the Turnover Package</t>
  </si>
  <si>
    <t>Avg QTO Time for Spaces in building (hours / plan drawing)</t>
  </si>
  <si>
    <t>Recreate Space Program Criteria as Necessary</t>
  </si>
  <si>
    <t>Validate Space Program</t>
  </si>
  <si>
    <t>Recreate Space Program</t>
  </si>
  <si>
    <t xml:space="preserve">Validate Checkset before Submission through manual QA/QC Process  </t>
  </si>
  <si>
    <t>Search for Product Type Candidates</t>
  </si>
  <si>
    <t>Copy Design Coordinated Documents</t>
  </si>
  <si>
    <t>Copy Feasibility Study</t>
  </si>
  <si>
    <t>Recreate Product Program Criteria as Necessary</t>
  </si>
  <si>
    <t>Recreate Product Program</t>
  </si>
  <si>
    <t>Validate Product Program</t>
  </si>
  <si>
    <t>Copy Proposal</t>
  </si>
  <si>
    <t>Copy Design Early Documents</t>
  </si>
  <si>
    <t>Send Copies of Product Program to Owner for Review</t>
  </si>
  <si>
    <t>Send Copies of Request for Proposal (RFP) Package</t>
  </si>
  <si>
    <t>Send Copies of Design Requirements</t>
  </si>
  <si>
    <t xml:space="preserve">Copy Request for Proposal (RFP) Package </t>
  </si>
  <si>
    <t>Copy Submittal Package</t>
  </si>
  <si>
    <t>Recreate Submittal Package (Product Type Selection, System Layout)</t>
  </si>
  <si>
    <t>Copy Turnover Package</t>
  </si>
  <si>
    <t xml:space="preserve">Send Copies of Space Program </t>
  </si>
  <si>
    <t>Avg. Time Spent Reformatting Room Data Sheet (hours)</t>
  </si>
  <si>
    <t xml:space="preserve">hours </t>
  </si>
  <si>
    <t>Utilize Project Definition to Develop Space Program Criteria</t>
  </si>
  <si>
    <t>Avg. Percent of errors in Product Program</t>
  </si>
  <si>
    <t>Validate Design Early Documents</t>
  </si>
  <si>
    <t>Validate Design Coordinated &amp; Product Type Candidate Documents</t>
  </si>
  <si>
    <t>Average time spent in printing and making copies of Turnover Package by Contractor</t>
  </si>
  <si>
    <t>Average time spent in printing and making copies of drawings and narratives by Architect / Planner</t>
  </si>
  <si>
    <t>Average time spent compiling copies of drawings, narratives  and comments for transmittal by Architect and Owners Rep.</t>
  </si>
  <si>
    <t>Average time spent in printing and making copies of drawings, narratives and specifications by Architect / Planner</t>
  </si>
  <si>
    <t>Average time spent compiling copies of schematic drawings, narratives, specifications and comments for transmittal by Architect and Owners Rep.</t>
  </si>
  <si>
    <t>Average time spent compiling copies of final drawings, narratives, specifications for transmittal by Architect</t>
  </si>
  <si>
    <t>Average time spent in printing and making copies of Submittal Package by Contractor</t>
  </si>
  <si>
    <t>050.03</t>
  </si>
  <si>
    <t>050.10.10</t>
  </si>
  <si>
    <t>050.10.20</t>
  </si>
  <si>
    <t>050.13</t>
  </si>
  <si>
    <t>050.12</t>
  </si>
  <si>
    <t>050.14</t>
  </si>
  <si>
    <t>060.03</t>
  </si>
  <si>
    <t>060.07</t>
  </si>
  <si>
    <t>060.12</t>
  </si>
  <si>
    <t>060.13</t>
  </si>
  <si>
    <t>070.01</t>
  </si>
  <si>
    <t>080.07</t>
  </si>
  <si>
    <t>080.12</t>
  </si>
  <si>
    <t>080.13.10</t>
  </si>
  <si>
    <t>080.13.20</t>
  </si>
  <si>
    <t>080.13.30</t>
  </si>
  <si>
    <t>080.13.40</t>
  </si>
  <si>
    <t>080.21</t>
  </si>
  <si>
    <t>Receive Design Schematic &amp; Product Type Template</t>
  </si>
  <si>
    <t>090.02.10</t>
  </si>
  <si>
    <t>090.02.20</t>
  </si>
  <si>
    <t>090.06.30</t>
  </si>
  <si>
    <t>090.06.40</t>
  </si>
  <si>
    <t>090.12</t>
  </si>
  <si>
    <t>Copy Design Schematic Documents</t>
  </si>
  <si>
    <t xml:space="preserve">Make Corrections (Architect and/or Consultants)  </t>
  </si>
  <si>
    <t>100.02.10</t>
  </si>
  <si>
    <t>100.02.20</t>
  </si>
  <si>
    <t>100.07.10</t>
  </si>
  <si>
    <t>100.07.20</t>
  </si>
  <si>
    <t>100.07.30</t>
  </si>
  <si>
    <t>100.07.40</t>
  </si>
  <si>
    <t>Receive Design Coordinated Documents Approval from Owner</t>
  </si>
  <si>
    <t>Produce Design Final Documents for Bidding Process</t>
  </si>
  <si>
    <t>110.02.10</t>
  </si>
  <si>
    <t>110.02.20</t>
  </si>
  <si>
    <t>110.06.30</t>
  </si>
  <si>
    <t>110.06.40</t>
  </si>
  <si>
    <t>Produce Questions</t>
  </si>
  <si>
    <t>130.18</t>
  </si>
  <si>
    <t>Send Inquiry Issue (RFI)</t>
  </si>
  <si>
    <t>150.13</t>
  </si>
  <si>
    <t>150.12</t>
  </si>
  <si>
    <t>150.14</t>
  </si>
  <si>
    <t>150.15</t>
  </si>
  <si>
    <t>150.16</t>
  </si>
  <si>
    <t>150.18</t>
  </si>
  <si>
    <t>150.19</t>
  </si>
  <si>
    <t>Send Submittal Package</t>
  </si>
  <si>
    <t>180.04</t>
  </si>
  <si>
    <t>Produce Submittal Package</t>
  </si>
  <si>
    <t>Stamp Submittal Package</t>
  </si>
  <si>
    <t>190.02.21</t>
  </si>
  <si>
    <t>Review Existing Discipline Specification</t>
  </si>
  <si>
    <t>Review Facility Criteria and Discipline Specifications Data</t>
  </si>
  <si>
    <t>Review Feasibility Study</t>
  </si>
  <si>
    <t>Revise Feasibility Study</t>
  </si>
  <si>
    <t>Review Information for Facility Criteria, Discipline Specifications, and Feasbility Study</t>
  </si>
  <si>
    <t>050.07</t>
  </si>
  <si>
    <t>050.09</t>
  </si>
  <si>
    <t>Review Request for Proposal (RFP) Package</t>
  </si>
  <si>
    <t>Review Design Requirements</t>
  </si>
  <si>
    <t>Review Inquiry Issue (Clarification)</t>
  </si>
  <si>
    <t>Review Responses to Inquiry Issue (Clarification)</t>
  </si>
  <si>
    <t>Review Sub Consultant's Submittal Mark-ups/Comments</t>
  </si>
  <si>
    <t>Reformat Product Inspection Report</t>
  </si>
  <si>
    <t>Review Product Inspection Report</t>
  </si>
  <si>
    <t>Reformat Punchlist Issue Report</t>
  </si>
  <si>
    <t>Review Punchlist Issue Report</t>
  </si>
  <si>
    <t>Review Contract Drawings</t>
  </si>
  <si>
    <t>Review Turnover Package</t>
  </si>
  <si>
    <t>Re- Search and Recreate Product Type Candidates and Detailed Specifications based on QA/QC Results</t>
  </si>
  <si>
    <t>Produce Inquiry Issues</t>
  </si>
  <si>
    <t>Review Inquiry Issue (RFI)</t>
  </si>
  <si>
    <t>Record Test Results</t>
  </si>
  <si>
    <t>Conduct Start-Up/Test of Installed Equipment</t>
  </si>
  <si>
    <t>240.09</t>
  </si>
  <si>
    <t xml:space="preserve">Log Transmittal of Product Program </t>
  </si>
  <si>
    <t>Log Receipt of Product Program</t>
  </si>
  <si>
    <t>Log Transmittal of Product Program Comments</t>
  </si>
  <si>
    <t>Log Transmittal of Feasibility Study</t>
  </si>
  <si>
    <t>Log Receipt of Feasibility Study</t>
  </si>
  <si>
    <t>Log Receipt of Review Comments</t>
  </si>
  <si>
    <t xml:space="preserve">Log Transmittal of Space Program </t>
  </si>
  <si>
    <t>Log Receipt of Space Program</t>
  </si>
  <si>
    <t>Log Transmittal of Space Program Comments</t>
  </si>
  <si>
    <t>Log Receipt of Request for Proposal (RFP) Package</t>
  </si>
  <si>
    <t>Log Transmittal of Design Requirements</t>
  </si>
  <si>
    <t>Log Receipt of Design Requirements</t>
  </si>
  <si>
    <t>Log Transmittal of Design Early Documents</t>
  </si>
  <si>
    <t>Log Receipt of Design Early Documents</t>
  </si>
  <si>
    <t>Log Receipt of Comments</t>
  </si>
  <si>
    <t>Log Transmittal of Design Schematic Documents</t>
  </si>
  <si>
    <t>Log Transmittal of Design Coordinated Documents</t>
  </si>
  <si>
    <t>Log Receipt of Design Final Documents for Bidding Process</t>
  </si>
  <si>
    <t>Log Transmittal of Inquiry Issue (Clarification)</t>
  </si>
  <si>
    <t>Log Receipt of Inquiry Issue (Clarification)</t>
  </si>
  <si>
    <t>Log Transmittal of Inquiry Issue (Clarification) Response</t>
  </si>
  <si>
    <t>Log Receipt of Response of Inquiry Issue (Clarification)</t>
  </si>
  <si>
    <t>Log Receipt of Inquiry Issue (Clarification) Response</t>
  </si>
  <si>
    <t xml:space="preserve">Log Transmittal of Inquiry Issue (RFI) </t>
  </si>
  <si>
    <t>Log Receipt of Inquiry Issue (RFI)</t>
  </si>
  <si>
    <t>Log Transmittal of Inquiry Issue (RFI)</t>
  </si>
  <si>
    <t>Log Transmittal of Inquiry Issue (RFI) Response</t>
  </si>
  <si>
    <t>Log Receipt of Response of Inquiry Issue (RFI)</t>
  </si>
  <si>
    <t xml:space="preserve">Log Transmittal of Submittal Package </t>
  </si>
  <si>
    <t>Log Receipt of Submittal Package</t>
  </si>
  <si>
    <t>Log Transmittal of Submittal Package</t>
  </si>
  <si>
    <t xml:space="preserve">Log Receipt of Submittal Package </t>
  </si>
  <si>
    <t>Log Transmittal of Submittal Package (Product Type Selection, System Layout)</t>
  </si>
  <si>
    <t>Log Receipt of Sub Consultant's Submittal Mark-ups/Comments</t>
  </si>
  <si>
    <t>Log Transmittal of Submittal Issues</t>
  </si>
  <si>
    <t>Log Receipt of Submittal Issue</t>
  </si>
  <si>
    <t>Log Transmittal of Product Inspection Report</t>
  </si>
  <si>
    <t>Log Receipt of Product Inspection Report</t>
  </si>
  <si>
    <t>Log Transmittal of Punchlist Issue Report</t>
  </si>
  <si>
    <t>Log Receipt of Punchlist Issue Report</t>
  </si>
  <si>
    <t>Log Transmittal of the Turnover Package</t>
  </si>
  <si>
    <t>Log Receipt of the Turnover Package</t>
  </si>
  <si>
    <t>Log Transmittal of Comments</t>
  </si>
  <si>
    <t>Avg. Time spent making corrections due to non-conformance with Space or Product Program</t>
  </si>
  <si>
    <t>080.22</t>
  </si>
  <si>
    <t>Receive Design Early Approval Document from Owner's Rep</t>
  </si>
  <si>
    <t>Produce Design Schematic Documents</t>
  </si>
  <si>
    <t>Produce Outline Specification / Product Types Template</t>
  </si>
  <si>
    <t>Produce Design Coordinated Documents</t>
  </si>
  <si>
    <t>Produce Detailed Specification / Product Type Template</t>
  </si>
  <si>
    <t>Avg. In-house Reproduction Time Per Set (hours/set)</t>
  </si>
  <si>
    <t>Copy Discipline Specification</t>
  </si>
  <si>
    <t>Copy Project definition</t>
  </si>
  <si>
    <t>030.16</t>
  </si>
  <si>
    <t>Avg. Number of Review Cycles</t>
  </si>
  <si>
    <t>Copy Revised Feasibility Study</t>
  </si>
  <si>
    <t>Log Transmittal of Revised Feasibility Study</t>
  </si>
  <si>
    <t>050.15</t>
  </si>
  <si>
    <t>Log Transmittal of Revised Space Program</t>
  </si>
  <si>
    <t>Log Transmittal of Revised Product Program</t>
  </si>
  <si>
    <t>Avg time to Compare Space Program with Owner Standards</t>
  </si>
  <si>
    <t xml:space="preserve">Send Design Coordinated Documents </t>
  </si>
  <si>
    <t>Avg Time to Compare Design Early Documents with Owner Standards</t>
  </si>
  <si>
    <t>Avg Time to Compare Design Schematic Documents with Owner Standards</t>
  </si>
  <si>
    <t>Avg. Number of Plan Drawings in Design Schematic Drawings</t>
  </si>
  <si>
    <t>Send Design Early Documents</t>
  </si>
  <si>
    <t>Copy Revised Design Early Documents</t>
  </si>
  <si>
    <t>Send Revised Design Early Documents</t>
  </si>
  <si>
    <t>Log Transmittal of Revised Design Early Documents</t>
  </si>
  <si>
    <t>Log Receipt of Revised Design Early Documents</t>
  </si>
  <si>
    <t>080.16</t>
  </si>
  <si>
    <t>080.17.20</t>
  </si>
  <si>
    <t>080.18</t>
  </si>
  <si>
    <t>080.23</t>
  </si>
  <si>
    <t>080.24</t>
  </si>
  <si>
    <t>080.25</t>
  </si>
  <si>
    <t>080.26</t>
  </si>
  <si>
    <t>080.27</t>
  </si>
  <si>
    <t>080.28</t>
  </si>
  <si>
    <t>080.29</t>
  </si>
  <si>
    <t>080.30</t>
  </si>
  <si>
    <t>Avg. Time Spent Evaluating Design Schematic Drawings against Design Requirements - Space and Equipment</t>
  </si>
  <si>
    <t>Avg. Time Spent Evaluating Design Early Drawings against Design Requirements - Space and Equipment</t>
  </si>
  <si>
    <t>Produce Design Final Documents</t>
  </si>
  <si>
    <t>090.09</t>
  </si>
  <si>
    <t>090.10.20</t>
  </si>
  <si>
    <t>090.21</t>
  </si>
  <si>
    <t>080.17.30</t>
  </si>
  <si>
    <t>090.10.30</t>
  </si>
  <si>
    <t>090.11</t>
  </si>
  <si>
    <t>090.15</t>
  </si>
  <si>
    <t>090.16</t>
  </si>
  <si>
    <t>090.17</t>
  </si>
  <si>
    <t>090.18</t>
  </si>
  <si>
    <t>090.19</t>
  </si>
  <si>
    <t>090.20</t>
  </si>
  <si>
    <t>090.22</t>
  </si>
  <si>
    <t>090.23</t>
  </si>
  <si>
    <t>Copy Revised Design Schematic Documents</t>
  </si>
  <si>
    <t>Send Revised Design Schematic Documents</t>
  </si>
  <si>
    <t>Avg. Time Spent Evaluating Design Coordinated Drawings against Design Requirements - Space and Equipment</t>
  </si>
  <si>
    <t>Avg Time to Compare Design Coordinated &amp; Product Type Candidate Documents with Owner Standards</t>
  </si>
  <si>
    <t>Copy Revised Design Coordinated &amp; Product Type Candidate Documents</t>
  </si>
  <si>
    <t>Send Revised Design Coordinated &amp; Product Type Candidate Documents</t>
  </si>
  <si>
    <t>Log Transmittal of Revised Design Coordinated &amp; Product Type Candidate Documents</t>
  </si>
  <si>
    <t>Log Receipt of Revised Design Coordinated &amp; Product Type Candidate Documents</t>
  </si>
  <si>
    <t>Validate Revised Design Coordinated &amp; Product Type Candidate Documents</t>
  </si>
  <si>
    <t>Log Transmittal of Revised Design Schematic Documents</t>
  </si>
  <si>
    <t>Log Receipt of Revised Design Schematic Documents</t>
  </si>
  <si>
    <t>Validate Revised Design Schematic Documents</t>
  </si>
  <si>
    <t>Validate Revised Design Early Documents</t>
  </si>
  <si>
    <t>100.11.20</t>
  </si>
  <si>
    <t>100.14</t>
  </si>
  <si>
    <t>100.15</t>
  </si>
  <si>
    <t>100.16</t>
  </si>
  <si>
    <t>100.17</t>
  </si>
  <si>
    <t>100.19</t>
  </si>
  <si>
    <t>100.20</t>
  </si>
  <si>
    <t>100.21</t>
  </si>
  <si>
    <t>100.22</t>
  </si>
  <si>
    <t>100.24</t>
  </si>
  <si>
    <t>Produce Submittal Information</t>
  </si>
  <si>
    <t>Owners Rep. Administrative Rate ($ / hour)</t>
  </si>
  <si>
    <t>250.07</t>
  </si>
  <si>
    <t>Avg. Time Spent Evaluating Design Final Drawings against Design Requirements - Space and Equipment</t>
  </si>
  <si>
    <t>Copy Design Final Documents</t>
  </si>
  <si>
    <t xml:space="preserve">Send Design Final Documents </t>
  </si>
  <si>
    <t xml:space="preserve">Log Transmittal of Design Final Documents </t>
  </si>
  <si>
    <t>Examine Submittal Package (Pre-Construction, Product Type Selection, System Layout)</t>
  </si>
  <si>
    <t>Average number of times drawings, narratives and comments are sent and received between the Architect / Planner and Owner times the number of recipients for each exchange</t>
  </si>
  <si>
    <t>Average number of times schematic drawings, narratives, specifications and comments are sent and received between the Architect / Planner and Owner times the number of recipients for each exchange</t>
  </si>
  <si>
    <t>Average number of times Submittal Packages (pages and sheets) are sent and received between Architect and Contractor times the number of recipients for each exchange</t>
  </si>
  <si>
    <t>Average number of times Inspection Reports are sent and received between Architect and Contractor times the number of recipients for each exchange</t>
  </si>
  <si>
    <t>Average number of times Punch list Reports are sent and received between Architect and Contractor times the number of recipients for each exchange</t>
  </si>
  <si>
    <t>Log Transmittal of Feasibility Study Comments</t>
  </si>
  <si>
    <t xml:space="preserve">The Feasibility Study allows the Owner to evaluate different options (typically three) based on the identified requirements before finalizing specific information about the project. The Architect or Planner develops the study based on the information contained in the Facility Criteria and Discipline Specification information exchanges. </t>
  </si>
  <si>
    <t>Send Revised Copies of Space Program</t>
  </si>
  <si>
    <t>Send Revised Copies of Product Program</t>
  </si>
  <si>
    <t>100.11.30</t>
  </si>
  <si>
    <t>Average Mailing Costs per Transmittal ($)</t>
  </si>
  <si>
    <t>Avg. Mailing Cost per Transmittal</t>
  </si>
  <si>
    <t>Average cost for Mailing documents/transmittals between  Architect / Planner and Contractor</t>
  </si>
  <si>
    <t>Mailing Cost ($)</t>
  </si>
  <si>
    <t>Reformat Requirements into Room Data Sheets for Project</t>
  </si>
  <si>
    <t>hours/set</t>
  </si>
  <si>
    <t>sets</t>
  </si>
  <si>
    <t xml:space="preserve">hour </t>
  </si>
  <si>
    <t>Avg. Number of Plan Drawings in Design Coordinated Drawings</t>
  </si>
  <si>
    <t>Avg. Number of Plan Drawings in Design Coordinate Drawings</t>
  </si>
  <si>
    <t>Avg. Time Spent Developing Detailed Equipment (products) Type Template (hours / product)</t>
  </si>
  <si>
    <t>Avg. Time Searching for Product Literature for Candidates (Hours/product)</t>
  </si>
  <si>
    <t>Avg. Percent of Errors in Product Type Candidate</t>
  </si>
  <si>
    <t>Avg. Time Spent making Corrections due to Non-Conformance with Space or Product Program</t>
  </si>
  <si>
    <t>Avg. Number of Plan Drawings in Design Final Drawings</t>
  </si>
  <si>
    <t>Time Spent Validating Equipment (products) Type against Template (hours / product)</t>
  </si>
  <si>
    <t xml:space="preserve">Avg. Time Spent Transferring Comments per Page </t>
  </si>
  <si>
    <t>Avg. Time Spent Transferring Comments per Sheet</t>
  </si>
  <si>
    <t>Avg. Number of Transmittals (Transmittals)</t>
  </si>
  <si>
    <t>Owner Project / Program Variables</t>
  </si>
  <si>
    <t>Avg. Number of Sheets in Design Early Drawings</t>
  </si>
  <si>
    <t>Avg. Time to Prepare a Transmittal (hours/transmittal)</t>
  </si>
  <si>
    <t>10,20,30,40,250</t>
  </si>
  <si>
    <t>Rate for activities that cover Handling of documents</t>
  </si>
  <si>
    <t>Estimated number of pages in Equipment performance requirements during planning</t>
  </si>
  <si>
    <t>Avg. Number of Pages in Facility Criteria</t>
  </si>
  <si>
    <t>Estimated number of pages in Owners initial analysis of Project need and Scope.</t>
  </si>
  <si>
    <t>Number of different equipment types that will be installed.</t>
  </si>
  <si>
    <t>Total number of pieces of equipment that will have asset tags and will be managed by the owner</t>
  </si>
  <si>
    <t>Average number of space types found in building.</t>
  </si>
  <si>
    <t>Average Time spent logging documents In and Out</t>
  </si>
  <si>
    <t>Average number of pre-design drawing sets required for each submittal.</t>
  </si>
  <si>
    <t>Average number of drawings per option.</t>
  </si>
  <si>
    <t>Average number of pages in narrative for each option.</t>
  </si>
  <si>
    <t>Typical number of pages in Space Program.</t>
  </si>
  <si>
    <t>Typical number of pages in Product Program that documents Owners equipment specifications and performance</t>
  </si>
  <si>
    <t xml:space="preserve">Average number of Letter-Sized Pages </t>
  </si>
  <si>
    <t>Average number of Design Schematic (Design Development) drawings</t>
  </si>
  <si>
    <t>Average number of pages in  Design Schematic narrative</t>
  </si>
  <si>
    <t>Average number of Design Coordinated drawings</t>
  </si>
  <si>
    <t>Average number of pages in Design Schematic (Design Development) specifications.</t>
  </si>
  <si>
    <t>Average number of pages in Design Coordinated narrative.</t>
  </si>
  <si>
    <t>Average number of pages in Design Coordinated specifications.</t>
  </si>
  <si>
    <t>Average number of Design Final drawings.</t>
  </si>
  <si>
    <t>Average number of pages in  Design Final narrative.</t>
  </si>
  <si>
    <t>Average number of pages in Design Final specifications.</t>
  </si>
  <si>
    <t>Average time spent to take off all equipment pieces installed or specified in project.</t>
  </si>
  <si>
    <t>Average time spent to calculate areas.</t>
  </si>
  <si>
    <t>Number of Submittal Sets Reqd. (sets / submittal)</t>
  </si>
  <si>
    <t>Number of construction phase submittal sets required</t>
  </si>
  <si>
    <t>Number of Design Submittal Sets Reqd. (sets / submittal)</t>
  </si>
  <si>
    <t>Number of Design Phase drawing sets required</t>
  </si>
  <si>
    <t>Average number of drawings required</t>
  </si>
  <si>
    <t>Average time spent in printing and making copies of Facility Criteria by Owner</t>
  </si>
  <si>
    <t>Review Existing Facility Criteria</t>
  </si>
  <si>
    <r>
      <t xml:space="preserve">Copy Facility Criteria </t>
    </r>
    <r>
      <rPr>
        <sz val="10"/>
        <color theme="1"/>
        <rFont val="Arial"/>
        <family val="2"/>
      </rPr>
      <t>(UFC Criteria)</t>
    </r>
  </si>
  <si>
    <t>COPYING/ ELEC.DOC.</t>
  </si>
  <si>
    <t xml:space="preserve">COPYING/ ELEC.DOC. </t>
  </si>
  <si>
    <t xml:space="preserve">RECREATING/ COBie </t>
  </si>
  <si>
    <t>Reformat Design Requirements</t>
  </si>
  <si>
    <t>REFORMATTING/ COBie</t>
  </si>
  <si>
    <t>VALIDATING/ COBie</t>
  </si>
  <si>
    <t>Architect Administrative Rate ($ / hour)</t>
  </si>
  <si>
    <t>Planner Rate ($ / hour)</t>
  </si>
  <si>
    <t>Rate for professional assisting owner in Pre-design activities.</t>
  </si>
  <si>
    <t xml:space="preserve">COPYING/ ELEC.DOC.  </t>
  </si>
  <si>
    <t xml:space="preserve">HANDLING/ ELEC.DOC.  </t>
  </si>
  <si>
    <t xml:space="preserve">COPYING &amp; HANDLING/ ELEC.DOC.  </t>
  </si>
  <si>
    <t xml:space="preserve">REFORMATTING/     COBie   </t>
  </si>
  <si>
    <t xml:space="preserve">RECREATING/ COBie   </t>
  </si>
  <si>
    <t xml:space="preserve">REFORMATTING/COBie   </t>
  </si>
  <si>
    <t xml:space="preserve">REFORMATTING/ COBie   </t>
  </si>
  <si>
    <t xml:space="preserve">SEARCHING/ COBie   </t>
  </si>
  <si>
    <t xml:space="preserve">SEARCHING &amp; RECREATING/ COBie   </t>
  </si>
  <si>
    <t xml:space="preserve">REFORMATTING/ COBie </t>
  </si>
  <si>
    <t xml:space="preserve">VALIDATING/ COBie </t>
  </si>
  <si>
    <t>Planner Administrative Rate ($ / hour)</t>
  </si>
  <si>
    <t>Produce Detailed Specification / Product Type Candidates</t>
  </si>
  <si>
    <t xml:space="preserve">Avg. Number of RFIs </t>
  </si>
  <si>
    <t>Validate Submittal Information</t>
  </si>
  <si>
    <t xml:space="preserve">Validate Submittal Information against Contract Documents </t>
  </si>
  <si>
    <t>Validate Submittal Package not sent to Sub Consultants</t>
  </si>
  <si>
    <t>Percentage of Product Submittals reviewed by Licensed Architect</t>
  </si>
  <si>
    <t>Percentage of Product Submittals rejected on first review</t>
  </si>
  <si>
    <t>Avg. Time Spent Revising one Product Submittal Item (hours / product)</t>
  </si>
  <si>
    <t>Receive Submittal Information from Sub-Contractors and Vendors</t>
  </si>
  <si>
    <t>Avg. Number of RFIs</t>
  </si>
  <si>
    <t xml:space="preserve">SEARCHING/  ELEC.DOC.  </t>
  </si>
  <si>
    <t>Log Receipt of Submittal Package from Sub-Contractors and Vendors</t>
  </si>
  <si>
    <t>Average number of product Items per submittal package</t>
  </si>
  <si>
    <t>Avg. Number of Submittal Items in a Submittal Package for each Equipment (product) Type (submittal items/submittal package)</t>
  </si>
  <si>
    <t xml:space="preserve">Avg Number of Months of Construction </t>
  </si>
  <si>
    <t>Avg. Number of Site Visits per month</t>
  </si>
  <si>
    <t>months</t>
  </si>
  <si>
    <t>Time spent compiling Commissioning Report</t>
  </si>
  <si>
    <t>Time spent compiling Record Specifications</t>
  </si>
  <si>
    <t>Time spent compiling Record (As-Built) Drawings</t>
  </si>
  <si>
    <t>Time spent compiling Final Approved Shop Drawings</t>
  </si>
  <si>
    <t xml:space="preserve">Time Spent Reviewing Record Specifications </t>
  </si>
  <si>
    <t xml:space="preserve">Time Spent Reviewing Record (As-Built) Drawings </t>
  </si>
  <si>
    <t>Time Spent Reviewing Final Approved Shop Drawings</t>
  </si>
  <si>
    <t>Avg. Time Spent Reviewing Operations &amp; Maintenance Manuals (hours/page)</t>
  </si>
  <si>
    <t>Avg. Time Spent Reviewing  Record Specifications (hours / page)</t>
  </si>
  <si>
    <t>Avg. Number of Pages in Operations &amp; Maintenance Manuals</t>
  </si>
  <si>
    <t xml:space="preserve">Avg. Number of Pages in  Commissioning Report </t>
  </si>
  <si>
    <t xml:space="preserve">Avg. Number of Pages in Record Specifications </t>
  </si>
  <si>
    <t xml:space="preserve">Avg. Number of Sheets in  Record (As-Built) Drawings </t>
  </si>
  <si>
    <t>Avg. Number of Sheets in Final Approved Shop Drawings</t>
  </si>
  <si>
    <t>50,60,80,90,100</t>
  </si>
  <si>
    <t>50,60</t>
  </si>
  <si>
    <t>30,50,60</t>
  </si>
  <si>
    <t>80,90,100,110,190,230,240</t>
  </si>
  <si>
    <t>70,80,90,100,110,130,150,180,190,230,240</t>
  </si>
  <si>
    <t>60,80,90,100,110,180,190</t>
  </si>
  <si>
    <t>230,240</t>
  </si>
  <si>
    <t>10,20,30,40,50,60,70,80,90,100,110,120,180,250</t>
  </si>
  <si>
    <t>30,70,80,90,100,110,120,180,250</t>
  </si>
  <si>
    <t>Average time spent in printing and making copies of Discipline Specification by Owner</t>
  </si>
  <si>
    <t>Average number of times options / comments are exchanged between the Planner and Owner times the number of recipients for each exchange</t>
  </si>
  <si>
    <t>Average time spent in printing and making copies of feasibility study by Planner</t>
  </si>
  <si>
    <t>Average cost for delivering documents/comments sent between Planner  and Owner</t>
  </si>
  <si>
    <t>Average time spent in printing and making copies of Project Definition by Owner</t>
  </si>
  <si>
    <t>Percentage of Submittals Items rejected</t>
  </si>
  <si>
    <t>180.02.15</t>
  </si>
  <si>
    <t>200.04</t>
  </si>
  <si>
    <t>200.07</t>
  </si>
  <si>
    <t>060.04</t>
  </si>
  <si>
    <t>060.06</t>
  </si>
  <si>
    <t>060.09.10</t>
  </si>
  <si>
    <t>060.09.20</t>
  </si>
  <si>
    <t>060.10</t>
  </si>
  <si>
    <t>060.14</t>
  </si>
  <si>
    <t>Log Receipt of Design Schematic &amp; Product Type Template Documents</t>
  </si>
  <si>
    <t>Validate Design Schematic &amp; Product Type Template Documents</t>
  </si>
  <si>
    <t>Avg. Time Spent Developing Detailed Equipment (products) Type Candidate (hours / product)</t>
  </si>
  <si>
    <t>190.03.20</t>
  </si>
  <si>
    <t>190.03.10</t>
  </si>
  <si>
    <t xml:space="preserve">Compile Turnover Package  </t>
  </si>
  <si>
    <t>Send Copies of Turnover Package</t>
  </si>
  <si>
    <t>250.08</t>
  </si>
  <si>
    <t>Average number of sets required</t>
  </si>
  <si>
    <t>Rate for activities that include Validating of  documents</t>
  </si>
  <si>
    <t>Rate including Professional Services, Overhead and Profit</t>
  </si>
  <si>
    <t>hours / space</t>
  </si>
  <si>
    <t>%</t>
  </si>
  <si>
    <t>Average time spent by Planner recreating Product Program</t>
  </si>
  <si>
    <t>Average time spent by Planner recreating Space Program</t>
  </si>
  <si>
    <t>Average time spent by Owners Rep in validating Space Program provided by planner</t>
  </si>
  <si>
    <t>70, 120</t>
  </si>
  <si>
    <t>Estimated number of pages that precede the technical content of the RFP for Design Services and Construction Services.</t>
  </si>
  <si>
    <t>Average number of Drawings</t>
  </si>
  <si>
    <t>Number of RFP Submittal sets Reqd.</t>
  </si>
  <si>
    <t>Average number of times Proposal is sent from the Architect to the Owners Rep times the number of recipients for each exchange.</t>
  </si>
  <si>
    <t>Average time spent in printing and making copies of Proposal by Architect</t>
  </si>
  <si>
    <t>Avg. Number of Drawing Sheets in  Proposal (sheets / proposal)</t>
  </si>
  <si>
    <t>Avg. Number of Sets Required (sets / submittal)</t>
  </si>
  <si>
    <t>Average time spent in evaluating information in Project Definition and identifying and creating a detailed spatial program</t>
  </si>
  <si>
    <t>Avg. Time to Compare Space Program with Owner Standards (hours)</t>
  </si>
  <si>
    <t>Avg. Percentage of errors in Space Program</t>
  </si>
  <si>
    <t>Average number of times Space Program / Comments are sent between the Planner and Owners Rep times the number of recipients for each exchange.</t>
  </si>
  <si>
    <t>Average time spent in compiling documents for transmittal</t>
  </si>
  <si>
    <t>Avg. Percentage of errors in Product Program</t>
  </si>
  <si>
    <t>Avg Time to Compare Product Program with Owner Standards (hours)</t>
  </si>
  <si>
    <t>Average time spent by Owners Rep in validating Product Program provided by Planner</t>
  </si>
  <si>
    <t>Average number of times Product Program / Comments are sent between the Planner and Owners Rep times the number of recipients for each exchange.</t>
  </si>
  <si>
    <t>Average time spent in compiling documents for transmittal.</t>
  </si>
  <si>
    <t>Average cost for mailing proposal between Architect and Owners Rep.</t>
  </si>
  <si>
    <t>Average cost for delivering documents/comments sent between Planner and Owners Rep</t>
  </si>
  <si>
    <t>Average cost for mailing documents/comments sent between Planner and Owners Rep.</t>
  </si>
  <si>
    <t>Average time spent by Architect in reformatting spatial requirements</t>
  </si>
  <si>
    <t xml:space="preserve">Average time spent by Owners Rep in validating Design Early documents </t>
  </si>
  <si>
    <t xml:space="preserve">Average time spent by Owners Rep in validating Design Schematic documents </t>
  </si>
  <si>
    <t>Cycles</t>
  </si>
  <si>
    <t xml:space="preserve">Average time spent by Owners Rep in validating Design Coordinated documents </t>
  </si>
  <si>
    <t>Average cost for mailing documents/comments sent between Architect and Owners Rep</t>
  </si>
  <si>
    <t>Average number of Plan Drawings</t>
  </si>
  <si>
    <t>plans / drawing set</t>
  </si>
  <si>
    <t>Percentage of errors in Product Type List</t>
  </si>
  <si>
    <t>Average number of times coordinated drawings, narratives, specifications and comments are sent and received between the Architect and Owners Rep times the number of recipients for each exchange</t>
  </si>
  <si>
    <t xml:space="preserve">Average time spent in printing and making copies of drawings, narratives and specifications by Architect  </t>
  </si>
  <si>
    <t>Average time spent compiling copies of coordinated drawings, narratives, specifications and comments for transmittal by Architect and Owners Rep</t>
  </si>
  <si>
    <t>Average number of times final drawings, narratives, specifications and comments are sent and received between the Architect and Owners Rep times the number of recipients for each exchange.</t>
  </si>
  <si>
    <t>Average number of times RFP Package is sent from Owners Rep to Contractor times the number of recipients for purpose of bidding.</t>
  </si>
  <si>
    <t>Average time spent by Architect in validating Design Final drawings before submission to Owners Rep</t>
  </si>
  <si>
    <t>Average time spent by Architect making corrections based on feedback from Owners Rep.</t>
  </si>
  <si>
    <t>Average time spent by Architect in validating Design Early drawings before submission to Owners Rep</t>
  </si>
  <si>
    <t>Average time spent by Architect in validating Design Schematic drawings before submission to Owners Rep</t>
  </si>
  <si>
    <t>Average time spent by Architect in validating Design Coordinated drawings before submission to Owners Rep</t>
  </si>
  <si>
    <t>Average Time spent by Architect in searching for product data</t>
  </si>
  <si>
    <t>Average cost for mailing documents/comments sent between Owners Rep, Architect,  and Contractor</t>
  </si>
  <si>
    <t>Average number of times Inquiry Issues and responses are sent and received between Owners Rep, Architect and Contractor times the number of recipients for each exchange</t>
  </si>
  <si>
    <t>Average number of times Inquiry Issues (RFI) and responses are sent and received between Owners Rep, Architect and Contractor times the number of recipients for each exchange</t>
  </si>
  <si>
    <t>Time spent  evaluating submittal items</t>
  </si>
  <si>
    <t>Average time required by Contractor to sign pages of Submittal Package</t>
  </si>
  <si>
    <t>Percentage of items rejected</t>
  </si>
  <si>
    <t>Average number of times Submittal Packages are sent and received between Owners Rep, Architect and Contractor times the number of recipients for each exchange</t>
  </si>
  <si>
    <t>Average cost for Mailing documents/transmittals sent between  Owners Rep and Contractor</t>
  </si>
  <si>
    <t>hours /  submittal item</t>
  </si>
  <si>
    <t>Percentage of submittals reviewed by Architect</t>
  </si>
  <si>
    <t xml:space="preserve">Average Time spent by Contractor recreating Submittal Items </t>
  </si>
  <si>
    <t>Avg. Time Spent Evaluating Product Type Submittal Items against Contract Documents (hours / product type submittal item)</t>
  </si>
  <si>
    <t>Average Time spent by Architect in evaluating submittal package of equipment types</t>
  </si>
  <si>
    <t>Percentage of submittals rejected upon review</t>
  </si>
  <si>
    <t>Average duration of project</t>
  </si>
  <si>
    <t>Avg. Time Spent Searching and Assembling Record (As-Built) Drawings (hours / sheet)</t>
  </si>
  <si>
    <t>Avg. Time Spent Searching and Assembling Final Approved Shop Drawings (hours / sheet)</t>
  </si>
  <si>
    <t>Avg. Time Spent Reviewing  Commissioning Report (hours/page)</t>
  </si>
  <si>
    <t>Avg. Time Spent Reviewing  Record (As-Built) Drawings  (hours /sheet)</t>
  </si>
  <si>
    <t>Avg. Time Spent Reviewing  Commissioning Report (hours / page)</t>
  </si>
  <si>
    <t>Avg. Time Spent Reviewing  Record (As-Built) Drawings  (hours/ sheet)</t>
  </si>
  <si>
    <t>Avg. Time Spent Reviewing  Final Approved Shop Drawings  (hours / sheet)</t>
  </si>
  <si>
    <t>Avg. Time Spent Filing Record (As-Built) Drawings (hours / sheet)</t>
  </si>
  <si>
    <t>Avg. Time Spent Filing Final Approved Shop Drawings(hours / sheet)</t>
  </si>
  <si>
    <t>COBie Calculator</t>
  </si>
  <si>
    <t>Inquiry issue (RFI)</t>
  </si>
  <si>
    <t>Avg Number of Months of Construction (months)</t>
  </si>
  <si>
    <t>Avg. Number of Site Visits per month (visit / month)</t>
  </si>
  <si>
    <t>Avg. Time Spent Searching and Assembling Operations &amp; Maintenance Manuals (hours / document)</t>
  </si>
  <si>
    <t>Avg. Time Spent Searching and Assembling Commissioning Report (hours / document)</t>
  </si>
  <si>
    <t>Avg. Time Spent Searching and Assembling Record Specifications (hours / document)</t>
  </si>
  <si>
    <t xml:space="preserve">Avg. Time Spent Searching and Assembling Record Specifications (hours / document) </t>
  </si>
  <si>
    <t>Percentage of Time Spent by Architect Drafter</t>
  </si>
  <si>
    <t>Percentage of Time Spent by Licensed Professional Architect</t>
  </si>
  <si>
    <t>Percentage of time spent by Licensed Architect to take off all equipment pieces and to calculate areas</t>
  </si>
  <si>
    <t>Percentage of time spent by Architect Drafter to take off all equipment pieces and to calculate areas</t>
  </si>
  <si>
    <t>Percentage of Time Spent by Construction Project Manager</t>
  </si>
  <si>
    <t>Percentage of Time Spent by Assistant (Construction) Project Manager</t>
  </si>
  <si>
    <t>Percentage of time spent by Construction Project Manager in recreating Submittal Package</t>
  </si>
  <si>
    <t>Percentage of time spent by Assistant Construction Project Manager in recreating Submittal Package</t>
  </si>
  <si>
    <t>Percentage of time spent by Assistant Construction Project Manager in compiling Turnover Package</t>
  </si>
  <si>
    <t>Percentage of time spent by Construction Project Manager in compiling Turnover Package</t>
  </si>
  <si>
    <t xml:space="preserve">Time spent compiling O&amp;M Manual  </t>
  </si>
  <si>
    <t>150.17</t>
  </si>
  <si>
    <t>130.08</t>
  </si>
  <si>
    <t>130.17</t>
  </si>
  <si>
    <t>Send Inquiry Issue (RFI) Response to Contractor</t>
  </si>
  <si>
    <t>150.08</t>
  </si>
  <si>
    <t>150.09</t>
  </si>
  <si>
    <t>150.11</t>
  </si>
  <si>
    <t>150.21</t>
  </si>
  <si>
    <t xml:space="preserve">Schedule Start-Up Test with Owner's Rep. </t>
  </si>
  <si>
    <t>Send Start-Up Test Procedures and Recording Forms to Owner's Rep.</t>
  </si>
  <si>
    <t>230.10</t>
  </si>
  <si>
    <t>230.11</t>
  </si>
  <si>
    <t>240.10</t>
  </si>
  <si>
    <t>240.11</t>
  </si>
  <si>
    <t xml:space="preserve">Average Time spent by Architect reformatting equipment types </t>
  </si>
  <si>
    <t>Average number of times site is visited in a month</t>
  </si>
  <si>
    <t xml:space="preserve">Avg. Time Spent Filing Record (As-Built) Drawings (hours/sheet) </t>
  </si>
  <si>
    <t>Avg. Time Spent Filing Final Approved Shop Drawings(hours/sheet)</t>
  </si>
  <si>
    <t>Avg. Time Spent Filing Commissioning Report (hours/document)</t>
  </si>
  <si>
    <t>Avg. Time Spent Filing Record Specifications (hours/document)</t>
  </si>
  <si>
    <t>Avg. Time Spent Filing Operations &amp; Maintenance Manuals (hours/document)</t>
  </si>
  <si>
    <t>Avg. Time Spent Reviewing  Final Approved Shop Drawings  (hours/sheet)</t>
  </si>
  <si>
    <t>Avg. Time Spent Filing Operations &amp; Maintenance Manuals (hours / document)</t>
  </si>
  <si>
    <t xml:space="preserve">Inputs </t>
  </si>
  <si>
    <t>change on inputs worksheet in project phase variables section</t>
  </si>
  <si>
    <t>L  E  G  E  N  D</t>
  </si>
  <si>
    <t>Average number of times submitted docmentation is examined.</t>
  </si>
  <si>
    <t>Average time spent in the office recording information gathered from a walkthrough of completed construction work.</t>
  </si>
  <si>
    <t>Number of RFP copies Reqd. (sets / submittal)</t>
  </si>
  <si>
    <t>Number of RFP copies required</t>
  </si>
  <si>
    <t>Avg. Number of Letter Sized Pages in RFP (pages / proposal)</t>
  </si>
  <si>
    <t>Percentage of time spent by Construction Project Manager in validating Submittal Information</t>
  </si>
  <si>
    <t>Percentage of time spent by Assistant Construction Project Manager in validating Submittal Information</t>
  </si>
  <si>
    <t xml:space="preserve">OmniClass Project Phase </t>
  </si>
  <si>
    <t>Cost Summary - Owner / Owners Rep</t>
  </si>
  <si>
    <t>Cost Summary - Architect</t>
  </si>
  <si>
    <t>Cost Summary - Contractor</t>
  </si>
  <si>
    <t>Breakdown by Role</t>
  </si>
  <si>
    <t>Savings</t>
  </si>
  <si>
    <t>Avg. Time Spent Recreating Space Program (hours/space)</t>
  </si>
  <si>
    <t>Avg. Time Spent Recreating Space Program Criteria (hours/space)</t>
  </si>
  <si>
    <t>Average time spent by Planner recreating Space Program Criteria</t>
  </si>
  <si>
    <t>Average time spent by Planner recreating Product Program Criteria</t>
  </si>
  <si>
    <t>Avg. Time Spent Recreating Product Program (hours/space)</t>
  </si>
  <si>
    <t>Avg. Time Spent Recreating Space Program Criteria (hours /space)</t>
  </si>
  <si>
    <t xml:space="preserve">Average percentage of errors found by Owners Rep in Space Program </t>
  </si>
  <si>
    <t xml:space="preserve">Average percentage of errors found by Owners Rep in Product Program </t>
  </si>
  <si>
    <t>Avg. Time Spent Recreating Product Program Criteria (hours / product)</t>
  </si>
  <si>
    <t>Avg. Time Spent Recreating Product Program Criteria(hours / product)</t>
  </si>
  <si>
    <t>Avg. Time Spent Recreating Product Program (hours / product)</t>
  </si>
  <si>
    <t>Avg. Time Spent Reformatting Equipment Type (hours  /product)</t>
  </si>
  <si>
    <t>Avg. Time Spent Reformatting Space Program Requirements(hours / space type)</t>
  </si>
  <si>
    <t>Percentage of time spent by Licensed Architect reformatting Space Program, Equipment Type and Project Definition</t>
  </si>
  <si>
    <t>Percentage of time spent by Architect Drafter reformatting Space Program, Equipment Type and Project Definition</t>
  </si>
  <si>
    <t>Time spent by Architect in preparing a detailed product requirment list based on equipment types</t>
  </si>
  <si>
    <t>Time spent by Architect in developing product requirment for equipment types required for the project</t>
  </si>
  <si>
    <t>0</t>
  </si>
  <si>
    <t>Redution Factor</t>
  </si>
  <si>
    <t>Expected Outcome</t>
  </si>
  <si>
    <t>Log Receipt of Product Installation Report</t>
  </si>
  <si>
    <t>Log Transmittal of Product Installation Report</t>
  </si>
  <si>
    <t>Receive Product Installation Report</t>
  </si>
  <si>
    <t>Send Product Installation Report to Architect / Owners Rep</t>
  </si>
  <si>
    <t>Avg. Time Spent Recording Components Data</t>
  </si>
  <si>
    <t>Reformat Product Installation Report</t>
  </si>
  <si>
    <t>Verify Submittal Package</t>
  </si>
  <si>
    <t>Review Contract Drawings and Product Inspection Report</t>
  </si>
  <si>
    <t>Total Time Spent in Office (hours / day)</t>
  </si>
  <si>
    <t>Avg. Percentage of Office Time Spent Quantifying products in place</t>
  </si>
  <si>
    <t>Avg. Number of Months of Construction (months)</t>
  </si>
  <si>
    <t>Avg. Time Spent Documenting Report per Site Visit (hours / visit)</t>
  </si>
  <si>
    <t xml:space="preserve">Average time spent in the field documenting data during site visits. </t>
  </si>
  <si>
    <t>Average percentage of time spent in the office documenting data recorded from the field.</t>
  </si>
  <si>
    <t>Total time spent in the office on a daily basis</t>
  </si>
  <si>
    <t>hours / visit</t>
  </si>
  <si>
    <t>nos</t>
  </si>
  <si>
    <t xml:space="preserve">Total Time Spent in Office </t>
  </si>
  <si>
    <t>hours / day</t>
  </si>
  <si>
    <t>visits / month</t>
  </si>
  <si>
    <t>Avg. Number of Site Visits for Punchlist Inspection (visit / month)</t>
  </si>
  <si>
    <t>Avg. Time Spent Documenting Punchlist Report per Site Visit (hours / visit)</t>
  </si>
  <si>
    <t>Average number of times site is visited to conduct Punchlist Inspection</t>
  </si>
  <si>
    <t xml:space="preserve">Avg. Time Spent Documenting Punchlist Report per Site Visit  </t>
  </si>
  <si>
    <t xml:space="preserve">Avg. Number of Site Visits for Punchlist Inspection </t>
  </si>
  <si>
    <t>nos of visits</t>
  </si>
  <si>
    <t>Avg. Percentage of Office Time Spent formatting Product Installation Report</t>
  </si>
  <si>
    <t>Avg. Time Spent Recording Components Data (hours / component)</t>
  </si>
  <si>
    <t>Average time spent compiling Product Installation for transmittal by Assistant Construction Manager</t>
  </si>
  <si>
    <t>Average number of times Product Installation Reports are sent and received between Contractor and Architect / Owner times the number of recipients for each exchange</t>
  </si>
  <si>
    <t>Average cost for mailing Product Installlation Report by Contractor</t>
  </si>
  <si>
    <t>Average time spent by Contractor recording data for installed components</t>
  </si>
  <si>
    <t>Average percentage of time spent by Contractor in the office formatting report</t>
  </si>
  <si>
    <t>210.04</t>
  </si>
  <si>
    <t>210.05</t>
  </si>
  <si>
    <t xml:space="preserve">COBie   </t>
  </si>
  <si>
    <t>Avg. Time Spent Reformatting Room Data Sheet (hours/space)</t>
  </si>
  <si>
    <t>70,80,90,100,110,130,150,180,190,210, 230,240</t>
  </si>
  <si>
    <t>180,190, 250</t>
  </si>
  <si>
    <t>hours / document</t>
  </si>
  <si>
    <t>hours / sheet</t>
  </si>
  <si>
    <t>hours / page</t>
  </si>
  <si>
    <t>Avg. Percentage of Office Time Spent Documenting Site Visit</t>
  </si>
  <si>
    <t>Average construction duration of a project</t>
  </si>
  <si>
    <t>Avg. Percentage of Office Time Spent Quantifying products-in-place</t>
  </si>
  <si>
    <t>Install Equipment, Materials and Building Systems  - Recording Component Data</t>
  </si>
  <si>
    <t>Average number of letter-sized pages per submittal item</t>
  </si>
  <si>
    <t>sheets/submittal item</t>
  </si>
  <si>
    <t>Average number of drawings per submittal item</t>
  </si>
  <si>
    <t>Avg. Time Spent Transferring Comments per Page (hours / page)</t>
  </si>
  <si>
    <t>Avg. Time Spent Transferring Comments per Sheet (hours / sheet)</t>
  </si>
  <si>
    <t>Average Time spent by asst. project manager in producing submittal information by organizing equipment type information</t>
  </si>
  <si>
    <t>Average Time Spent Organizing Equipment (product) Type information (hours / submittal item)</t>
  </si>
  <si>
    <t>Average Time Spent Evaluating Equipment (product) Type Submittal Items against Contract Documents (hours / submittal item)</t>
  </si>
  <si>
    <t>Average Time spent  evaluating submittal items</t>
  </si>
  <si>
    <t>Avg. Time Spent Evaluating Equipment (product) Type Submittal Items against Contract Documents (hours / submittal item)</t>
  </si>
  <si>
    <t>Avg. Time Spent Organizing Equipment (product) Type information (hours / submittal item)</t>
  </si>
  <si>
    <t>Avg. Time to Sign each Page (hours/page)</t>
  </si>
  <si>
    <t>Avg. Time to Sign each Page (hours / page)</t>
  </si>
  <si>
    <t>hours/page</t>
  </si>
  <si>
    <r>
      <t xml:space="preserve">Avg. Number of Transmittals - </t>
    </r>
    <r>
      <rPr>
        <i/>
        <sz val="10"/>
        <rFont val="Arial"/>
        <family val="2"/>
      </rPr>
      <t>Owners Rep documents to Bidders</t>
    </r>
  </si>
  <si>
    <t>Average number of times Proposal is sent from the  Owners Rep to the Bidders times the number of recipients for each exchange.</t>
  </si>
  <si>
    <r>
      <t xml:space="preserve">Avg. Number of Transmittals - </t>
    </r>
    <r>
      <rPr>
        <i/>
        <sz val="10"/>
        <rFont val="Arial"/>
        <family val="2"/>
      </rPr>
      <t>Architect to Owner</t>
    </r>
  </si>
  <si>
    <r>
      <t xml:space="preserve">Avg. Mailing Cost per Transmittal ($ / Transmittal) - </t>
    </r>
    <r>
      <rPr>
        <i/>
        <sz val="10"/>
        <rFont val="Arial"/>
        <family val="2"/>
      </rPr>
      <t>Owners Rep documents to Bidders</t>
    </r>
  </si>
  <si>
    <t xml:space="preserve">Average cost for mailing documents/comments sent between Owners Rep and Architect </t>
  </si>
  <si>
    <r>
      <t xml:space="preserve">Avg. Mailing Cost per Transmittal ($ / Transmittal) - </t>
    </r>
    <r>
      <rPr>
        <i/>
        <sz val="10"/>
        <rFont val="Arial"/>
        <family val="2"/>
      </rPr>
      <t>Architect to Owners Rep</t>
    </r>
  </si>
  <si>
    <r>
      <t xml:space="preserve">Avg. Time to Prepare Transmittal  (hours / transmittal) - </t>
    </r>
    <r>
      <rPr>
        <i/>
        <sz val="10"/>
        <rFont val="Arial"/>
        <family val="2"/>
      </rPr>
      <t>Owners Rep</t>
    </r>
  </si>
  <si>
    <r>
      <t>Avg. Time to Prepare Transmittal  (hours / transmittal) -</t>
    </r>
    <r>
      <rPr>
        <i/>
        <sz val="10"/>
        <rFont val="Arial"/>
        <family val="2"/>
      </rPr>
      <t xml:space="preserve"> Architect </t>
    </r>
  </si>
  <si>
    <r>
      <t xml:space="preserve">Avg. Mailing Cost per Transmittal ($ / Transmittal) - </t>
    </r>
    <r>
      <rPr>
        <i/>
        <sz val="10"/>
        <rFont val="Arial"/>
        <family val="2"/>
      </rPr>
      <t>Owners Rep to Architect</t>
    </r>
  </si>
  <si>
    <t>Average cost for mailing documents/comments between Architect and Owners Rep.</t>
  </si>
  <si>
    <r>
      <t xml:space="preserve">Avg. Mailing Cost per Transmittal ($ / Transmittal) - </t>
    </r>
    <r>
      <rPr>
        <i/>
        <sz val="12"/>
        <color rgb="FFFF0000"/>
        <rFont val="Arial"/>
        <family val="2"/>
      </rPr>
      <t>Owners Rep to Architect</t>
    </r>
  </si>
  <si>
    <r>
      <t xml:space="preserve">Avg. Mailing Cost per Transmittal ($ / Transmittal) - </t>
    </r>
    <r>
      <rPr>
        <i/>
        <sz val="12"/>
        <color rgb="FFFF0000"/>
        <rFont val="Arial"/>
        <family val="2"/>
      </rPr>
      <t>Architect to Owners Rep</t>
    </r>
  </si>
  <si>
    <t>Average cost for mailing documents between Architect and Owners Rep.</t>
  </si>
  <si>
    <r>
      <t xml:space="preserve">Avg. Time to Prepare Transmittals for Inquiry Issues (hours / transmittal) - </t>
    </r>
    <r>
      <rPr>
        <i/>
        <sz val="10"/>
        <rFont val="Arial"/>
        <family val="2"/>
      </rPr>
      <t>Contractor / Architect</t>
    </r>
  </si>
  <si>
    <t xml:space="preserve">Time spent compiling documents, drawings or specifications for transmittal by Architect and Contractor </t>
  </si>
  <si>
    <r>
      <t xml:space="preserve">Avg. Time to Prepare Transmittals for Inquiry Issues (hours / transmittal) - </t>
    </r>
    <r>
      <rPr>
        <i/>
        <sz val="10"/>
        <rFont val="Arial"/>
        <family val="2"/>
      </rPr>
      <t>Owners Rep</t>
    </r>
  </si>
  <si>
    <t>Average Time spent compiling Inquiry Issues (RFI) for transmittal by Architect and Contractor</t>
  </si>
  <si>
    <t>Average Time spent compiling Inquiry Issues (RFI) for transmittal by Owners Rep</t>
  </si>
  <si>
    <t>Avg. Time to Prepare Transmittals for Inquiry Issues (RFI) (hours / transmittal) - Contractor / Architect</t>
  </si>
  <si>
    <r>
      <t xml:space="preserve">Avg. Time to Prepare Transmittals for Inquiry Issues (RFI) (hours / transmittal) - </t>
    </r>
    <r>
      <rPr>
        <i/>
        <sz val="10"/>
        <rFont val="Arial"/>
        <family val="2"/>
      </rPr>
      <t>Owner</t>
    </r>
  </si>
  <si>
    <t>Avg. Time to Stamp each Sheet (hours / sheet)</t>
  </si>
  <si>
    <t>hours/sheet</t>
  </si>
  <si>
    <t>Average time required by Contractor to stamp sheets of Submittal Package</t>
  </si>
  <si>
    <t>% Savings</t>
  </si>
  <si>
    <t>Expected Process</t>
  </si>
  <si>
    <t>10%</t>
  </si>
  <si>
    <t>5%</t>
  </si>
  <si>
    <t>Avg Time to Compare Product Program with Owner Standards (hours/product)</t>
  </si>
  <si>
    <t>Avg. Time Spent Recreating Product Program (hours/product)</t>
  </si>
  <si>
    <t>Percentage of Product Submittals rejected on 2nd review</t>
  </si>
  <si>
    <t>Percentage of Product Submittals rejected on 3rd review</t>
  </si>
  <si>
    <t>Percentage of Product Submittals rejected on 4th review</t>
  </si>
  <si>
    <t>Percentage of Product Submittals rejected on second review</t>
  </si>
  <si>
    <t>Percentage of Product Submittals rejected on third review</t>
  </si>
  <si>
    <t>Architect's Cost</t>
  </si>
  <si>
    <t>Contractor's Cost</t>
  </si>
  <si>
    <t>Review Submittal Package</t>
  </si>
  <si>
    <t>Subtotal (1st Review Total)</t>
  </si>
  <si>
    <t>Cost Summary - Electronic Doc</t>
  </si>
  <si>
    <t>Expected process cost:</t>
  </si>
  <si>
    <t>COBie Current process cost:</t>
  </si>
  <si>
    <t>COBie  Expected process cost:</t>
  </si>
  <si>
    <t>Elec. Doc Current process cost:</t>
  </si>
  <si>
    <t>Elec. Doc Expected process cost:</t>
  </si>
  <si>
    <t>Cost Summary - COBie</t>
  </si>
  <si>
    <r>
      <rPr>
        <b/>
        <sz val="12"/>
        <color rgb="FFC00000"/>
        <rFont val="Arial"/>
        <family val="2"/>
      </rPr>
      <t>NOTE:</t>
    </r>
    <r>
      <rPr>
        <b/>
        <sz val="12"/>
        <color theme="1"/>
        <rFont val="Arial"/>
        <family val="2"/>
      </rPr>
      <t xml:space="preserve"> </t>
    </r>
    <r>
      <rPr>
        <sz val="12"/>
        <color rgb="FFC00000"/>
        <rFont val="Arial"/>
        <family val="2"/>
      </rPr>
      <t>Red text indicates variables affected by the expected process.</t>
    </r>
  </si>
  <si>
    <t>InputVariables</t>
  </si>
  <si>
    <t xml:space="preserve">Current </t>
  </si>
  <si>
    <t>Expected</t>
  </si>
  <si>
    <t>Deltas</t>
  </si>
  <si>
    <t>Delta</t>
  </si>
  <si>
    <t>AvgNumberofPagesinFacilityCriteria</t>
  </si>
  <si>
    <t>AvgNumberofPagesinDisciplineSpecification</t>
  </si>
  <si>
    <t>AvgNumberofPagesinProjectDefinition</t>
  </si>
  <si>
    <t>AvgNumberofPagesinFrontMatter</t>
  </si>
  <si>
    <t>AvgNumberofEquipment(product)Types(Types/project)</t>
  </si>
  <si>
    <t>AvgCountTaggedComponents(components/project)</t>
  </si>
  <si>
    <t>AvgNumberofSpaceTypesperBuilding</t>
  </si>
  <si>
    <t>AvgTimetoLog(hours/transmittal)</t>
  </si>
  <si>
    <t>AvgNumberofOptions</t>
  </si>
  <si>
    <t>AvgPre-DesignSubmittalSetsReqd(sets/submittal)</t>
  </si>
  <si>
    <t>AvgNumberofSheetsperOption</t>
  </si>
  <si>
    <t>AvgNumberofLetter-SizedPagesinDesignNarrativeperOption</t>
  </si>
  <si>
    <t>AvgNumberofPagesinSpaceProgram</t>
  </si>
  <si>
    <t>AvgNumberofPagesinProductProgram</t>
  </si>
  <si>
    <t>NumberofDesignSubmittalSetsReqd(sets/submittal)</t>
  </si>
  <si>
    <t>AvgNumberofSheetsinDesignEarlyDrawings</t>
  </si>
  <si>
    <t>AvgNumberofLetter-SizedPagesinDesignEarlyNarrative</t>
  </si>
  <si>
    <t>AvgNumberofSheetsinDesignSchematicDrawings</t>
  </si>
  <si>
    <t>AvgNumberofLetterSizedPagesinDesignSchematicNarrative</t>
  </si>
  <si>
    <t>AvgNumberofLetterSizedPagesinaDesignSchematicSpecification</t>
  </si>
  <si>
    <t>AvgNumberofSheetsinDesignCoordinatedDrawings</t>
  </si>
  <si>
    <t>AvgNumberofLetterSizedPagesinaDesignCoordinatedNarrative</t>
  </si>
  <si>
    <t>AvgNumberofLetterSizedPagesinaDesignCoordinatedSpecification</t>
  </si>
  <si>
    <t>AvgNumberofSheetsinDesignFinalDrawings</t>
  </si>
  <si>
    <t>AvgNumberofLetterSized'PagesinDesignFinalNarrative</t>
  </si>
  <si>
    <t>AvgNumberofLetterSizedPagesinDesignFinalSpecification</t>
  </si>
  <si>
    <t>AvgQTOTimeforEquipmentComponents(hours/plandrawing)</t>
  </si>
  <si>
    <t>AvgQTOTimeforSpacesinbuilding(hours/plandrawing)</t>
  </si>
  <si>
    <t>NumberofSubmittalSetsReqd(sets/submittal)</t>
  </si>
  <si>
    <t>AvgNumberofSubmittalItemsinaSubmittalPackageforeachEquipment(product)Type(submittalitems/submittalpackage)</t>
  </si>
  <si>
    <t>AvgNumberofSubmittalPagesinaSubmittalItem(pages/submittalitem)</t>
  </si>
  <si>
    <t>AvgNumberofSubmittalSheetsinaSubmittalItem(sheets/submittalitem)</t>
  </si>
  <si>
    <t>OwnerAdministrativeRate($/hour)</t>
  </si>
  <si>
    <t>OwnersRepRate($/hour)</t>
  </si>
  <si>
    <t>OwnersRepAdministrativeRate($/hour)</t>
  </si>
  <si>
    <t>PlannerRate($/hour)</t>
  </si>
  <si>
    <t>PlannerAdministrativeRate($/hour)</t>
  </si>
  <si>
    <t>LicensedProfessionalArchitectRate($/hour)</t>
  </si>
  <si>
    <t>ArchitectDrafterRate($/hour)</t>
  </si>
  <si>
    <t>ArchitectAdministrativeRate($/hour)</t>
  </si>
  <si>
    <t>ConstructionProjectManagerRate($/hour)</t>
  </si>
  <si>
    <t>Assistant(Construction)ProjectManagerRate($/hour)</t>
  </si>
  <si>
    <t>ContractorAdministrativeRate($/hour)</t>
  </si>
  <si>
    <t>AvgPerPageCopyCost($/page)</t>
  </si>
  <si>
    <t>AvgPerSheetCopyCost($/sheet)</t>
  </si>
  <si>
    <t>AvgNumberofSetsRequired(sets/submittal)</t>
  </si>
  <si>
    <t>AvgIn-houseReproductionTimePerSet(hours/set)</t>
  </si>
  <si>
    <t>AvgNumberofTransmittals</t>
  </si>
  <si>
    <t>AvgIn-houseReproductionTimePerSubmittalSet(hours/submittalset)</t>
  </si>
  <si>
    <t>AvgMailingCostperTransmittal($/Transmittal)</t>
  </si>
  <si>
    <t>AvgTimetoPrepareTransmittal(hours/transmittal)</t>
  </si>
  <si>
    <t>AvgTimeSpentRecreatingSpaceProgramCriteria(hours/space)</t>
  </si>
  <si>
    <t>AvgTimeSpentReformattingRoomDataSheet(hours/space)</t>
  </si>
  <si>
    <t>AvgTimetoCompareSpaceProgramwithOwnerStandards(hours)</t>
  </si>
  <si>
    <t>AvgPercentageoferrorsinSpaceProgram</t>
  </si>
  <si>
    <t>AvgTimeSpentRecreatingSpaceProgram(hours/space)</t>
  </si>
  <si>
    <t>AvgTimeSpentRecreatingProductProgramCriteria(hours/product)</t>
  </si>
  <si>
    <t>AvgTimetoCompareProductProgramwithOwnerStandards(hours/product)</t>
  </si>
  <si>
    <t>AvgPercentageoferrorsinProductProgram</t>
  </si>
  <si>
    <t>AvgTimeSpentRecreatingProductProgram(hours/product)</t>
  </si>
  <si>
    <t>AvgNumberofLetterSizedPagesinRFP(pages/proposal)</t>
  </si>
  <si>
    <t>AvgNumberofDrawingSheetsinProposal(sheets/proposal)</t>
  </si>
  <si>
    <t>NumberofRFPcopiesReqd(sets/submittal)</t>
  </si>
  <si>
    <t>AvgNumberofTransmittals-OwnersRepdocumentstoBidders</t>
  </si>
  <si>
    <t>AvgNumberofTransmittals-ArchitecttoOwner</t>
  </si>
  <si>
    <t>AvgMailingCostperTransmittal($/Transmittal)-OwnersRepdocumentstoBidders</t>
  </si>
  <si>
    <t>AvgMailingCostperTransmittal($/Transmittal)-ArchitecttoOwnersRep</t>
  </si>
  <si>
    <t>AvgTimetoPrepareTransmittal(hours/transmittal)-OwnersRep</t>
  </si>
  <si>
    <t>AvgTimetoPrepareTransmittal(hours/transmittal)-Architect</t>
  </si>
  <si>
    <t>AvgTimeSpentReformattingSpaceProgramRequirements(hours/spacetype)</t>
  </si>
  <si>
    <t>AvgTimeSpentReformattingEquipmentType(hours/product)</t>
  </si>
  <si>
    <t>AvgTimeSpentEvaluatingDesignEarlyDrawingsagainstDesignRequirements-SpaceandEquipment</t>
  </si>
  <si>
    <t>AvgTimetoCompareDesignEarlyDocumentswithOwnerStandards</t>
  </si>
  <si>
    <t>AvgTimespentmakingcorrectionsduetonon-conformancewithSpaceorProductProgram</t>
  </si>
  <si>
    <t>AvgNumberofReviewCycles</t>
  </si>
  <si>
    <t>PercentageofTimeSpentbyLicensedProfessionalArchitect</t>
  </si>
  <si>
    <t>PercentageofTimeSpentbyArchitectDrafter</t>
  </si>
  <si>
    <t>AvgMailingCostperTransmittal($/Transmittal)-OwnersReptoArchitect</t>
  </si>
  <si>
    <t>AvgNumberofPlanDrawingsinDesignSchematicDrawings</t>
  </si>
  <si>
    <t>AvgTimeSpentDevelopingEquipment(product)TypeTemplate(hours/producttype)</t>
  </si>
  <si>
    <t>AvgTimeSpentEvaluatingDesignSchematicDrawingsagainstDesignRequirements-SpaceandEquipment</t>
  </si>
  <si>
    <t>AvgTimetoCompareDesignSchematicDocumentswithOwnerStandards</t>
  </si>
  <si>
    <t>AvgNumberofPlanDrawingsinDesignCoordinateDrawings</t>
  </si>
  <si>
    <t>AvgTimeSpentDevelopingDetailedEquipment(products)TypeTemplate(hours/product)</t>
  </si>
  <si>
    <t>AvgTimeSearchingforProductLiteratureforCandidates(Hours/product)</t>
  </si>
  <si>
    <t>AvgTimeSpentEvaluatingDesignCoordinatedDrawingsagainstDesignRequirements-SpaceandEquipment</t>
  </si>
  <si>
    <t>AvgPercentofErrorsinProductTypeCandidate</t>
  </si>
  <si>
    <t>AvgTimetoCompareDesignCoordinated&amp;ProductTypeCandidateDocumentswithOwnerStandards</t>
  </si>
  <si>
    <t>AvgTimeSpentmakingCorrectionsduetoNon-ConformancewithSpaceorProductProgram</t>
  </si>
  <si>
    <t>AvgNumberofPlanDrawingsinDesignFinalDrawings</t>
  </si>
  <si>
    <t>AvgTimeSpentDevelopingDetailedEquipment(products)TypeCandidate(hours/product)</t>
  </si>
  <si>
    <t>AvgTimeSpentEvaluatingDesignFinalDrawingsagainstDesignRequirements-SpaceandEquipment</t>
  </si>
  <si>
    <t>AvgNumberofRequestforProposalSubmittalSetsReqd</t>
  </si>
  <si>
    <t>AvgTimetoPrepareTransmittalsforInquiryIssues(hours/transmittal)-Contractor/Architect</t>
  </si>
  <si>
    <t>AvgTimetoPrepareTransmittalsforInquiryIssues(hours/transmittal)-OwnersRep</t>
  </si>
  <si>
    <t>AvgNumberofRFIs</t>
  </si>
  <si>
    <t>AvgTimetoPrepareTransmittalsforInquiryIssues(RFI)(hours/transmittal)-Contractor/Architect</t>
  </si>
  <si>
    <t>AvgTimetoPrepareTransmittalsforInquiryIssues(RFI)(hours/transmittal)-Owner</t>
  </si>
  <si>
    <t>TimeSpentValidatingEquipment(products)TypeagainstTemplate(hours/product)</t>
  </si>
  <si>
    <t>AvgTimeSpentOrganizingEquipment(product)Typeinformation(hours/submittalitem)</t>
  </si>
  <si>
    <t>AvgTimeSpentEvaluatingEquipment(product)TypeSubmittalItemsagainstContractDocuments(hours/submittalitem)</t>
  </si>
  <si>
    <t>AvgTimetoSigneachPage(hours/page)</t>
  </si>
  <si>
    <t>AvgTimetoStampeachSheet(hours/sheet)</t>
  </si>
  <si>
    <t>PercentageofSubmittalsItemsrejected</t>
  </si>
  <si>
    <t>PercentageofTimeSpentbyConstructionProjectManager</t>
  </si>
  <si>
    <t>PercentageofTimeSpentbyAssistant(Construction)ProjectManager</t>
  </si>
  <si>
    <t>AverageMailingCostsperTransmittal($)</t>
  </si>
  <si>
    <t>AvgTimeSpentEvaluatingProductTypeSubmittalItemsagainstContractDocuments(hours/producttypesubmittalitem)</t>
  </si>
  <si>
    <t>AvgTimeSpentRevisingoneProductSubmittalItem(hours/product)</t>
  </si>
  <si>
    <t>PercentageofProductSubmittalsreviewedbyLicensedArchitect</t>
  </si>
  <si>
    <t>PercentageofProductSubmittalsrejectedonfirstreview</t>
  </si>
  <si>
    <t>PercentageofProductSubmittalsrejectedonsecondreview</t>
  </si>
  <si>
    <t>PercentageofProductSubmittalsrejectedonthirdreview</t>
  </si>
  <si>
    <t>AvgTimeSpentTransferringCommentsperPage</t>
  </si>
  <si>
    <t>AvgTimeSpentTransferringCommentsperSheet</t>
  </si>
  <si>
    <t>AvgMailingCostperTransmittal</t>
  </si>
  <si>
    <t>AvgTimeSpentRecordingComponentsData</t>
  </si>
  <si>
    <t>AvgNumberofMonthsofConstruction(months)</t>
  </si>
  <si>
    <t>TotalTimeSpentinOffice(hours/day)</t>
  </si>
  <si>
    <t>AvgPercentageofOfficeTimeSpentformattingProductInstallationReport</t>
  </si>
  <si>
    <t>AvgNumberofTransmittals(Transmittals)</t>
  </si>
  <si>
    <t>AvgTimetoPrepareaTransmittal(hours/transmittal)</t>
  </si>
  <si>
    <t>AvgTimeSpentDocumentingReportperSiteVisit(hours/visit)</t>
  </si>
  <si>
    <t>AvgNumberofSiteVisitspermonth</t>
  </si>
  <si>
    <t>AvgNumberofMonthsofConstruction</t>
  </si>
  <si>
    <t>AvgPercentageofOfficeTimeSpentQuantifyingproductsinplace</t>
  </si>
  <si>
    <t>AvgTimeSpentDocumentingPunchlistReportperSiteVisit</t>
  </si>
  <si>
    <t>AvgNumberofSiteVisitsforPunchlistInspection</t>
  </si>
  <si>
    <t>TotalTimeSpentinOffice</t>
  </si>
  <si>
    <t>AvgPercentageofOfficeTimeSpentDocumentingSiteVisit</t>
  </si>
  <si>
    <t>AvgTimeSpentSearchingandAssemblingOperations&amp;MaintenanceManuals(hours/document)</t>
  </si>
  <si>
    <t>AvgTimeSpentSearchingandAssemblingCommissioningReport(hours/document)</t>
  </si>
  <si>
    <t>AvgTimeSpentSearchingandAssemblingRecordSpecifications(hours/document)</t>
  </si>
  <si>
    <t>AvgTimeSpentSearchingandAssemblingRecord(As-Built)Drawings(hours/sheet)</t>
  </si>
  <si>
    <t>AvgTimeSpentSearchingandAssemblingFinalApprovedShopDrawings(hours/sheet)</t>
  </si>
  <si>
    <t>AvgNumberofPagesinOperations&amp;MaintenanceManuals</t>
  </si>
  <si>
    <t>AvgNumberofPagesinCommissioningReport</t>
  </si>
  <si>
    <t>AvgNumberofPagesinRecordSpecifications</t>
  </si>
  <si>
    <t>AvgNumberofSheetsinRecord(As-Built)Drawings</t>
  </si>
  <si>
    <t>AvgNumberofSheetsinFinalApprovedShopDrawings</t>
  </si>
  <si>
    <t>AvgTimeSpentReviewingOperations&amp;MaintenanceManuals(hours/page)</t>
  </si>
  <si>
    <t>AvgTimeSpentReviewingCommissioningReport(hours/page)</t>
  </si>
  <si>
    <t>AvgTimeSpentReviewingRecordSpecifications(hours/page)</t>
  </si>
  <si>
    <t>AvgTimeSpentReviewingRecord(As-Built)Drawings(hours/sheet)</t>
  </si>
  <si>
    <t>AvgTimeSpentReviewingFinalApprovedShopDrawings(hours/sheet)</t>
  </si>
  <si>
    <t>AvgTimeSpentFilingOperations&amp;MaintenanceManuals(hours/document)</t>
  </si>
  <si>
    <t>AvgTimeSpentFilingCommissioningReport(hours/document)</t>
  </si>
  <si>
    <t>AvgTimeSpentFilingRecordSpecifications(hours/document)</t>
  </si>
  <si>
    <t>AvgTimeSpentFilingRecord(As-Built)Drawings(hours/sheet)</t>
  </si>
  <si>
    <t>AvgTimeSpentFilingFinalApprovedShopDrawings(hours/sheet)</t>
  </si>
  <si>
    <t>TotalDelta</t>
  </si>
  <si>
    <t># Of line items</t>
  </si>
  <si>
    <t>ref.line</t>
  </si>
</sst>
</file>

<file path=xl/styles.xml><?xml version="1.0" encoding="utf-8"?>
<styleSheet xmlns="http://schemas.openxmlformats.org/spreadsheetml/2006/main">
  <numFmts count="12">
    <numFmt numFmtId="7" formatCode="&quot;$&quot;#,##0.00_);\(&quot;$&quot;#,##0.00\)"/>
    <numFmt numFmtId="41" formatCode="_(* #,##0_);_(* \(#,##0\);_(* &quot;-&quot;_);_(@_)"/>
    <numFmt numFmtId="44" formatCode="_(&quot;$&quot;* #,##0.00_);_(&quot;$&quot;* \(#,##0.00\);_(&quot;$&quot;* &quot;-&quot;??_);_(@_)"/>
    <numFmt numFmtId="43" formatCode="_(* #,##0.00_);_(* \(#,##0.00\);_(* &quot;-&quot;??_);_(@_)"/>
    <numFmt numFmtId="164" formatCode="_(* #,##0_);_(* \(#,##0\);_(* &quot;-&quot;??_);_(@_)"/>
    <numFmt numFmtId="165" formatCode="_([$$-409]* #,##0.00_);_([$$-409]* \(#,##0.00\);_([$$-409]* &quot;-&quot;??_);_(@_)"/>
    <numFmt numFmtId="166" formatCode="&quot;$&quot;#,##0.00"/>
    <numFmt numFmtId="167" formatCode="0.000"/>
    <numFmt numFmtId="168" formatCode="0.0"/>
    <numFmt numFmtId="169" formatCode="&quot;$&quot;#,##0"/>
    <numFmt numFmtId="170" formatCode="0.0000"/>
    <numFmt numFmtId="171" formatCode="0.00000"/>
  </numFmts>
  <fonts count="97">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color indexed="8"/>
      <name val="Arial"/>
      <family val="2"/>
    </font>
    <font>
      <b/>
      <sz val="11"/>
      <color indexed="8"/>
      <name val="Calibri"/>
      <family val="2"/>
    </font>
    <font>
      <sz val="20"/>
      <color indexed="8"/>
      <name val="Calibri"/>
      <family val="2"/>
    </font>
    <font>
      <b/>
      <sz val="10"/>
      <color indexed="8"/>
      <name val="Arial"/>
      <family val="2"/>
    </font>
    <font>
      <u val="singleAccounting"/>
      <sz val="11"/>
      <color indexed="8"/>
      <name val="Calibri"/>
      <family val="2"/>
    </font>
    <font>
      <b/>
      <sz val="9"/>
      <color indexed="8"/>
      <name val="Arial"/>
      <family val="2"/>
    </font>
    <font>
      <sz val="9"/>
      <color indexed="8"/>
      <name val="Arial"/>
      <family val="2"/>
    </font>
    <font>
      <sz val="11"/>
      <color indexed="8"/>
      <name val="Times New Roman"/>
      <family val="1"/>
    </font>
    <font>
      <sz val="10"/>
      <name val="Arial"/>
      <family val="2"/>
    </font>
    <font>
      <sz val="8"/>
      <name val="Arial"/>
      <family val="2"/>
    </font>
    <font>
      <sz val="10"/>
      <color rgb="FF006100"/>
      <name val="Arial"/>
      <family val="2"/>
    </font>
    <font>
      <sz val="10"/>
      <color theme="1"/>
      <name val="Arial"/>
      <family val="2"/>
    </font>
    <font>
      <b/>
      <sz val="10"/>
      <color theme="1"/>
      <name val="Arial"/>
      <family val="2"/>
    </font>
    <font>
      <sz val="10"/>
      <color rgb="FFFF0000"/>
      <name val="Arial"/>
      <family val="2"/>
    </font>
    <font>
      <b/>
      <sz val="16"/>
      <color theme="1"/>
      <name val="Arial"/>
      <family val="2"/>
    </font>
    <font>
      <sz val="11"/>
      <color theme="1"/>
      <name val="Arial"/>
      <family val="2"/>
    </font>
    <font>
      <b/>
      <sz val="10"/>
      <color theme="0"/>
      <name val="Arial"/>
      <family val="2"/>
    </font>
    <font>
      <sz val="10"/>
      <color rgb="FFCC0099"/>
      <name val="Arial"/>
      <family val="2"/>
    </font>
    <font>
      <sz val="11"/>
      <color rgb="FFCC0099"/>
      <name val="Times New Roman"/>
      <family val="1"/>
    </font>
    <font>
      <b/>
      <sz val="10"/>
      <color theme="0" tint="-0.499984740745262"/>
      <name val="Arial"/>
      <family val="2"/>
    </font>
    <font>
      <sz val="10"/>
      <color theme="0" tint="-0.499984740745262"/>
      <name val="Arial"/>
      <family val="2"/>
    </font>
    <font>
      <b/>
      <sz val="10"/>
      <color rgb="FFFF0000"/>
      <name val="Arial"/>
      <family val="2"/>
    </font>
    <font>
      <b/>
      <sz val="10"/>
      <name val="Arial"/>
      <family val="2"/>
    </font>
    <font>
      <b/>
      <sz val="11"/>
      <color theme="0" tint="-0.499984740745262"/>
      <name val="Calibri"/>
      <family val="2"/>
    </font>
    <font>
      <i/>
      <sz val="10"/>
      <color theme="1"/>
      <name val="Arial"/>
      <family val="2"/>
    </font>
    <font>
      <b/>
      <sz val="11"/>
      <color theme="1"/>
      <name val="Calibri"/>
      <family val="2"/>
      <scheme val="minor"/>
    </font>
    <font>
      <b/>
      <sz val="9"/>
      <color theme="0" tint="-0.499984740745262"/>
      <name val="Arial"/>
      <family val="2"/>
    </font>
    <font>
      <sz val="11"/>
      <color theme="0" tint="-0.499984740745262"/>
      <name val="Times New Roman"/>
      <family val="1"/>
    </font>
    <font>
      <b/>
      <sz val="9"/>
      <color indexed="81"/>
      <name val="Tahoma"/>
      <family val="2"/>
    </font>
    <font>
      <sz val="9"/>
      <color indexed="81"/>
      <name val="Tahoma"/>
      <family val="2"/>
    </font>
    <font>
      <b/>
      <sz val="10"/>
      <color rgb="FF9966FF"/>
      <name val="Arial"/>
      <family val="2"/>
    </font>
    <font>
      <sz val="10"/>
      <color rgb="FF9966FF"/>
      <name val="Arial"/>
      <family val="2"/>
    </font>
    <font>
      <b/>
      <sz val="10"/>
      <color rgb="FF7030A0"/>
      <name val="Arial"/>
      <family val="2"/>
    </font>
    <font>
      <sz val="10"/>
      <color rgb="FF00B050"/>
      <name val="Arial"/>
      <family val="2"/>
    </font>
    <font>
      <b/>
      <sz val="10"/>
      <color rgb="FF00B050"/>
      <name val="Arial"/>
      <family val="2"/>
    </font>
    <font>
      <sz val="9"/>
      <color rgb="FF00B050"/>
      <name val="Arial"/>
      <family val="2"/>
    </font>
    <font>
      <b/>
      <sz val="10"/>
      <color rgb="FF0070C0"/>
      <name val="Arial"/>
      <family val="2"/>
    </font>
    <font>
      <b/>
      <sz val="8"/>
      <color theme="1"/>
      <name val="Arial"/>
      <family val="2"/>
    </font>
    <font>
      <sz val="10"/>
      <color rgb="FF0070C0"/>
      <name val="Arial"/>
      <family val="2"/>
    </font>
    <font>
      <b/>
      <sz val="9"/>
      <color rgb="FF0070C0"/>
      <name val="Arial"/>
      <family val="2"/>
    </font>
    <font>
      <b/>
      <sz val="11"/>
      <color rgb="FF0070C0"/>
      <name val="Times New Roman"/>
      <family val="1"/>
    </font>
    <font>
      <b/>
      <sz val="10"/>
      <color rgb="FF00B0F0"/>
      <name val="Arial"/>
      <family val="2"/>
    </font>
    <font>
      <sz val="11"/>
      <color rgb="FF0070C0"/>
      <name val="Times New Roman"/>
      <family val="1"/>
    </font>
    <font>
      <sz val="9"/>
      <name val="Arial"/>
      <family val="2"/>
    </font>
    <font>
      <sz val="11"/>
      <color rgb="FF00B050"/>
      <name val="Calibri"/>
      <family val="2"/>
    </font>
    <font>
      <sz val="11"/>
      <name val="Times New Roman"/>
      <family val="1"/>
    </font>
    <font>
      <i/>
      <sz val="10"/>
      <color rgb="FF00B050"/>
      <name val="Arial"/>
      <family val="2"/>
    </font>
    <font>
      <sz val="10"/>
      <color rgb="FFCCCCFF"/>
      <name val="Arial"/>
      <family val="2"/>
    </font>
    <font>
      <sz val="11"/>
      <color rgb="FFFF0000"/>
      <name val="Times New Roman"/>
      <family val="1"/>
    </font>
    <font>
      <b/>
      <i/>
      <sz val="10"/>
      <color rgb="FFFF0000"/>
      <name val="Arial"/>
      <family val="2"/>
    </font>
    <font>
      <b/>
      <sz val="10"/>
      <color theme="1" tint="0.499984740745262"/>
      <name val="Arial"/>
      <family val="2"/>
    </font>
    <font>
      <b/>
      <sz val="10"/>
      <color theme="3" tint="-0.499984740745262"/>
      <name val="Arial"/>
      <family val="2"/>
    </font>
    <font>
      <b/>
      <sz val="11"/>
      <name val="Calibri"/>
      <family val="2"/>
    </font>
    <font>
      <b/>
      <sz val="10"/>
      <color rgb="FFCC0099"/>
      <name val="Arial"/>
      <family val="2"/>
    </font>
    <font>
      <b/>
      <sz val="11"/>
      <color theme="1"/>
      <name val="Arial"/>
      <family val="2"/>
    </font>
    <font>
      <b/>
      <sz val="16"/>
      <color indexed="8"/>
      <name val="Arial"/>
      <family val="2"/>
    </font>
    <font>
      <b/>
      <sz val="20"/>
      <color indexed="8"/>
      <name val="Calibri"/>
      <family val="2"/>
    </font>
    <font>
      <b/>
      <sz val="20"/>
      <name val="Calibri"/>
      <family val="2"/>
    </font>
    <font>
      <sz val="12"/>
      <color rgb="FFFF0000"/>
      <name val="Arial"/>
      <family val="2"/>
    </font>
    <font>
      <i/>
      <sz val="12"/>
      <color rgb="FFFF0000"/>
      <name val="Arial"/>
      <family val="2"/>
    </font>
    <font>
      <b/>
      <sz val="12"/>
      <color rgb="FFFF0000"/>
      <name val="Arial"/>
      <family val="2"/>
    </font>
    <font>
      <sz val="11"/>
      <name val="Arial"/>
      <family val="2"/>
    </font>
    <font>
      <b/>
      <sz val="22"/>
      <color indexed="8"/>
      <name val="Calibri"/>
      <family val="2"/>
    </font>
    <font>
      <sz val="16"/>
      <color indexed="8"/>
      <name val="Calibri"/>
      <family val="2"/>
    </font>
    <font>
      <b/>
      <sz val="14"/>
      <color theme="1"/>
      <name val="Arial"/>
      <family val="2"/>
    </font>
    <font>
      <b/>
      <i/>
      <sz val="10"/>
      <name val="Arial"/>
      <family val="2"/>
    </font>
    <font>
      <sz val="10"/>
      <color theme="1"/>
      <name val="Calibri"/>
      <family val="2"/>
      <scheme val="minor"/>
    </font>
    <font>
      <b/>
      <sz val="10"/>
      <color theme="0"/>
      <name val="Calibri"/>
      <family val="2"/>
      <scheme val="minor"/>
    </font>
    <font>
      <sz val="12"/>
      <name val="Arial"/>
      <family val="2"/>
    </font>
    <font>
      <b/>
      <sz val="12"/>
      <name val="Arial"/>
      <family val="2"/>
    </font>
    <font>
      <i/>
      <sz val="10"/>
      <name val="Arial"/>
      <family val="2"/>
    </font>
    <font>
      <i/>
      <sz val="10"/>
      <color rgb="FFFF0000"/>
      <name val="Arial"/>
      <family val="2"/>
    </font>
    <font>
      <b/>
      <sz val="14"/>
      <color theme="0"/>
      <name val="Calibri"/>
      <family val="2"/>
      <scheme val="minor"/>
    </font>
    <font>
      <b/>
      <sz val="11"/>
      <color theme="0"/>
      <name val="Calibri"/>
      <family val="2"/>
      <scheme val="minor"/>
    </font>
    <font>
      <b/>
      <u/>
      <sz val="12"/>
      <color theme="1"/>
      <name val="Arial"/>
      <family val="2"/>
    </font>
    <font>
      <sz val="11"/>
      <color rgb="FFC00000"/>
      <name val="Arial"/>
      <family val="2"/>
    </font>
    <font>
      <sz val="9"/>
      <color theme="1"/>
      <name val="Arial"/>
      <family val="2"/>
    </font>
    <font>
      <b/>
      <sz val="12"/>
      <color theme="1"/>
      <name val="Arial"/>
      <family val="2"/>
    </font>
    <font>
      <b/>
      <sz val="12"/>
      <color rgb="FFC00000"/>
      <name val="Arial"/>
      <family val="2"/>
    </font>
    <font>
      <sz val="12"/>
      <color rgb="FFC00000"/>
      <name val="Arial"/>
      <family val="2"/>
    </font>
  </fonts>
  <fills count="28">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31"/>
        <bgColor indexed="64"/>
      </patternFill>
    </fill>
    <fill>
      <patternFill patternType="solid">
        <fgColor indexed="26"/>
        <bgColor indexed="64"/>
      </patternFill>
    </fill>
    <fill>
      <patternFill patternType="solid">
        <fgColor indexed="11"/>
        <bgColor indexed="64"/>
      </patternFill>
    </fill>
    <fill>
      <patternFill patternType="solid">
        <fgColor indexed="50"/>
        <bgColor indexed="64"/>
      </patternFill>
    </fill>
    <fill>
      <patternFill patternType="solid">
        <fgColor indexed="51"/>
        <bgColor indexed="64"/>
      </patternFill>
    </fill>
    <fill>
      <patternFill patternType="solid">
        <fgColor rgb="FFC6EFCE"/>
      </patternFill>
    </fill>
    <fill>
      <patternFill patternType="solid">
        <fgColor theme="0" tint="-0.249977111117893"/>
        <bgColor indexed="64"/>
      </patternFill>
    </fill>
    <fill>
      <patternFill patternType="solid">
        <fgColor rgb="FFCCCCFF"/>
        <bgColor indexed="64"/>
      </patternFill>
    </fill>
    <fill>
      <patternFill patternType="solid">
        <fgColor rgb="FF00B050"/>
        <bgColor indexed="64"/>
      </patternFill>
    </fill>
    <fill>
      <patternFill patternType="solid">
        <fgColor theme="0" tint="-0.34998626667073579"/>
        <bgColor indexed="64"/>
      </patternFill>
    </fill>
    <fill>
      <patternFill patternType="solid">
        <fgColor theme="7" tint="-0.249977111117893"/>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rgb="FFFFFF99"/>
        <bgColor indexed="64"/>
      </patternFill>
    </fill>
    <fill>
      <patternFill patternType="solid">
        <fgColor rgb="FFFF0000"/>
        <bgColor indexed="64"/>
      </patternFill>
    </fill>
    <fill>
      <patternFill patternType="solid">
        <fgColor rgb="FFFFFF00"/>
        <bgColor indexed="64"/>
      </patternFill>
    </fill>
    <fill>
      <patternFill patternType="solid">
        <fgColor theme="5" tint="0.39997558519241921"/>
        <bgColor indexed="64"/>
      </patternFill>
    </fill>
    <fill>
      <patternFill patternType="solid">
        <fgColor theme="3" tint="-0.249977111117893"/>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FFC034"/>
        <bgColor indexed="64"/>
      </patternFill>
    </fill>
    <fill>
      <patternFill patternType="solid">
        <fgColor theme="5" tint="0.59999389629810485"/>
        <bgColor indexed="64"/>
      </patternFill>
    </fill>
    <fill>
      <patternFill patternType="solid">
        <fgColor rgb="FF99CC00"/>
        <bgColor indexed="64"/>
      </patternFill>
    </fill>
    <fill>
      <patternFill patternType="solid">
        <fgColor rgb="FF9999FF"/>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diagonal/>
    </border>
    <border>
      <left/>
      <right style="medium">
        <color indexed="64"/>
      </right>
      <top/>
      <bottom/>
      <diagonal/>
    </border>
    <border>
      <left/>
      <right/>
      <top/>
      <bottom style="double">
        <color indexed="64"/>
      </bottom>
      <diagonal/>
    </border>
    <border>
      <left style="thin">
        <color indexed="64"/>
      </left>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s>
  <cellStyleXfs count="15078">
    <xf numFmtId="0" fontId="0" fillId="0" borderId="0"/>
    <xf numFmtId="43" fontId="17" fillId="0" borderId="0" applyFont="0" applyFill="0" applyBorder="0" applyAlignment="0" applyProtection="0"/>
    <xf numFmtId="44" fontId="17" fillId="0" borderId="0" applyFont="0" applyFill="0" applyBorder="0" applyAlignment="0" applyProtection="0"/>
    <xf numFmtId="0" fontId="27" fillId="9" borderId="0" applyNumberFormat="0" applyBorder="0" applyAlignment="0" applyProtection="0"/>
    <xf numFmtId="9" fontId="17" fillId="0" borderId="0" applyFont="0" applyFill="0" applyBorder="0" applyAlignment="0" applyProtection="0"/>
    <xf numFmtId="41" fontId="28" fillId="0" borderId="0" applyFont="0" applyFill="0" applyBorder="0" applyAlignment="0" applyProtection="0"/>
    <xf numFmtId="44" fontId="28" fillId="10" borderId="6"/>
    <xf numFmtId="44" fontId="28" fillId="10" borderId="2"/>
    <xf numFmtId="44" fontId="23" fillId="4" borderId="7"/>
    <xf numFmtId="0" fontId="23" fillId="2" borderId="7"/>
    <xf numFmtId="44" fontId="28" fillId="10" borderId="9"/>
    <xf numFmtId="0" fontId="34" fillId="0" borderId="0"/>
    <xf numFmtId="0" fontId="36" fillId="0" borderId="0"/>
    <xf numFmtId="0" fontId="38" fillId="0" borderId="0"/>
    <xf numFmtId="0" fontId="13" fillId="0" borderId="0"/>
    <xf numFmtId="0" fontId="28" fillId="0" borderId="0"/>
    <xf numFmtId="43" fontId="17" fillId="0" borderId="0" applyFont="0" applyFill="0" applyBorder="0" applyAlignment="0" applyProtection="0"/>
    <xf numFmtId="44" fontId="17" fillId="0" borderId="0" applyFont="0" applyFill="0" applyBorder="0" applyAlignment="0" applyProtection="0"/>
    <xf numFmtId="0" fontId="27" fillId="9" borderId="0" applyNumberFormat="0" applyBorder="0" applyAlignment="0" applyProtection="0"/>
    <xf numFmtId="9" fontId="17" fillId="0" borderId="0" applyFont="0" applyFill="0" applyBorder="0" applyAlignment="0" applyProtection="0"/>
    <xf numFmtId="41"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2" fillId="0" borderId="0"/>
    <xf numFmtId="0" fontId="12"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43" fontId="17" fillId="0" borderId="0" applyFont="0" applyFill="0" applyBorder="0" applyAlignment="0" applyProtection="0"/>
    <xf numFmtId="0" fontId="6"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6" fillId="0" borderId="0"/>
    <xf numFmtId="0" fontId="6" fillId="0" borderId="0"/>
    <xf numFmtId="0" fontId="6" fillId="0" borderId="0"/>
    <xf numFmtId="0" fontId="6"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6"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8" fillId="0" borderId="0"/>
    <xf numFmtId="0" fontId="28" fillId="0" borderId="0"/>
    <xf numFmtId="41" fontId="28" fillId="0" borderId="0" applyFont="0" applyFill="0" applyBorder="0" applyAlignment="0" applyProtection="0"/>
    <xf numFmtId="41"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27" fillId="9" borderId="0" applyNumberFormat="0" applyBorder="0" applyAlignment="0" applyProtection="0"/>
    <xf numFmtId="0" fontId="27" fillId="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7" fillId="0" borderId="0" applyFont="0" applyFill="0" applyBorder="0" applyAlignment="0" applyProtection="0"/>
    <xf numFmtId="9" fontId="17" fillId="0" borderId="0" applyFont="0" applyFill="0" applyBorder="0" applyAlignment="0" applyProtection="0"/>
  </cellStyleXfs>
  <cellXfs count="1363">
    <xf numFmtId="0" fontId="0" fillId="0" borderId="0" xfId="0"/>
    <xf numFmtId="0" fontId="0" fillId="24" borderId="1" xfId="0" applyFill="1" applyBorder="1"/>
    <xf numFmtId="0" fontId="0" fillId="0" borderId="0" xfId="0" applyFont="1"/>
    <xf numFmtId="0" fontId="20" fillId="0" borderId="0" xfId="0" applyFont="1"/>
    <xf numFmtId="0" fontId="0" fillId="0" borderId="0" xfId="0" applyAlignment="1">
      <alignment horizontal="center"/>
    </xf>
    <xf numFmtId="49" fontId="0" fillId="0" borderId="0" xfId="0" quotePrefix="1" applyNumberFormat="1" applyAlignment="1">
      <alignment horizontal="center"/>
    </xf>
    <xf numFmtId="0" fontId="20" fillId="0" borderId="0" xfId="0" applyFont="1" applyAlignment="1">
      <alignment horizontal="right"/>
    </xf>
    <xf numFmtId="49" fontId="0" fillId="0" borderId="0" xfId="0" quotePrefix="1" applyNumberFormat="1" applyAlignment="1">
      <alignment horizontal="left"/>
    </xf>
    <xf numFmtId="0" fontId="0" fillId="0" borderId="0" xfId="0" applyAlignment="1">
      <alignment horizontal="left"/>
    </xf>
    <xf numFmtId="0" fontId="0" fillId="0" borderId="0" xfId="0" quotePrefix="1"/>
    <xf numFmtId="44" fontId="0" fillId="3" borderId="2" xfId="0" applyNumberFormat="1" applyFill="1" applyBorder="1"/>
    <xf numFmtId="0" fontId="20" fillId="0" borderId="0" xfId="0" applyFont="1" applyAlignment="1">
      <alignment horizontal="center"/>
    </xf>
    <xf numFmtId="0" fontId="0" fillId="0" borderId="0" xfId="0" quotePrefix="1" applyAlignment="1">
      <alignment horizontal="center"/>
    </xf>
    <xf numFmtId="49" fontId="22" fillId="0" borderId="7" xfId="0" applyNumberFormat="1" applyFont="1" applyBorder="1" applyAlignment="1">
      <alignment horizontal="center"/>
    </xf>
    <xf numFmtId="0" fontId="23" fillId="2" borderId="7" xfId="0" applyFont="1" applyFill="1" applyBorder="1"/>
    <xf numFmtId="0" fontId="23" fillId="4" borderId="7" xfId="0" applyFont="1" applyFill="1" applyBorder="1"/>
    <xf numFmtId="0" fontId="23" fillId="3" borderId="8" xfId="0" applyFont="1" applyFill="1" applyBorder="1"/>
    <xf numFmtId="44" fontId="0" fillId="0" borderId="0" xfId="0" applyNumberFormat="1"/>
    <xf numFmtId="0" fontId="20" fillId="7" borderId="0" xfId="0" applyFont="1" applyFill="1"/>
    <xf numFmtId="0" fontId="20" fillId="7" borderId="0" xfId="0" applyFont="1" applyFill="1" applyAlignment="1">
      <alignment horizontal="center"/>
    </xf>
    <xf numFmtId="0" fontId="0" fillId="7" borderId="0" xfId="0" applyFill="1"/>
    <xf numFmtId="0" fontId="20" fillId="6" borderId="0" xfId="0" applyFont="1" applyFill="1"/>
    <xf numFmtId="0" fontId="20" fillId="6" borderId="0" xfId="0" applyFont="1" applyFill="1" applyAlignment="1">
      <alignment horizontal="center"/>
    </xf>
    <xf numFmtId="0" fontId="0" fillId="6" borderId="0" xfId="0" applyFill="1"/>
    <xf numFmtId="0" fontId="20" fillId="8" borderId="0" xfId="0" applyFont="1" applyFill="1"/>
    <xf numFmtId="49" fontId="20" fillId="0" borderId="0" xfId="0" applyNumberFormat="1" applyFont="1" applyAlignment="1">
      <alignment horizontal="right"/>
    </xf>
    <xf numFmtId="44" fontId="27" fillId="9" borderId="9" xfId="3" applyNumberFormat="1" applyBorder="1"/>
    <xf numFmtId="44" fontId="16" fillId="4" borderId="0" xfId="2" applyFont="1" applyFill="1"/>
    <xf numFmtId="44" fontId="0" fillId="10" borderId="6" xfId="0" applyNumberFormat="1" applyFill="1" applyBorder="1"/>
    <xf numFmtId="0" fontId="0" fillId="11" borderId="0" xfId="0" applyFill="1"/>
    <xf numFmtId="41" fontId="0" fillId="11" borderId="0" xfId="5" applyFont="1" applyFill="1"/>
    <xf numFmtId="41" fontId="0" fillId="10" borderId="0" xfId="0" applyNumberFormat="1" applyFill="1"/>
    <xf numFmtId="0" fontId="0" fillId="0" borderId="0" xfId="0" applyFill="1" applyBorder="1"/>
    <xf numFmtId="0" fontId="0" fillId="0" borderId="0" xfId="0" applyFill="1" applyBorder="1" applyAlignment="1">
      <alignment horizontal="center"/>
    </xf>
    <xf numFmtId="44" fontId="16" fillId="0" borderId="0" xfId="2" applyFont="1" applyFill="1" applyBorder="1"/>
    <xf numFmtId="0" fontId="0" fillId="0" borderId="0" xfId="0" quotePrefix="1" applyFill="1" applyBorder="1" applyAlignment="1">
      <alignment horizontal="center"/>
    </xf>
    <xf numFmtId="44" fontId="0" fillId="0" borderId="0" xfId="0" applyNumberFormat="1" applyFill="1" applyBorder="1"/>
    <xf numFmtId="7" fontId="0" fillId="10" borderId="6" xfId="2" applyNumberFormat="1" applyFont="1" applyFill="1" applyBorder="1"/>
    <xf numFmtId="7" fontId="0" fillId="0" borderId="0" xfId="0" applyNumberFormat="1"/>
    <xf numFmtId="0" fontId="20" fillId="0" borderId="0" xfId="0" applyFont="1" applyFill="1"/>
    <xf numFmtId="0" fontId="20" fillId="0" borderId="0" xfId="0" applyFont="1" applyFill="1" applyAlignment="1">
      <alignment horizontal="center"/>
    </xf>
    <xf numFmtId="44" fontId="27" fillId="9" borderId="0" xfId="3" applyNumberFormat="1" applyBorder="1"/>
    <xf numFmtId="49" fontId="0" fillId="0" borderId="0" xfId="0" applyNumberFormat="1" applyAlignment="1">
      <alignment horizontal="left"/>
    </xf>
    <xf numFmtId="0" fontId="30" fillId="0" borderId="0" xfId="0" applyFont="1"/>
    <xf numFmtId="0" fontId="0" fillId="0" borderId="0" xfId="0" applyFont="1" applyAlignment="1">
      <alignment horizontal="left"/>
    </xf>
    <xf numFmtId="0" fontId="28" fillId="0" borderId="0" xfId="0" applyFont="1" applyAlignment="1">
      <alignment horizontal="left"/>
    </xf>
    <xf numFmtId="165" fontId="0" fillId="0" borderId="0" xfId="0" applyNumberFormat="1" applyFill="1" applyBorder="1"/>
    <xf numFmtId="0" fontId="0" fillId="0" borderId="0" xfId="0"/>
    <xf numFmtId="0" fontId="0" fillId="0" borderId="0" xfId="0"/>
    <xf numFmtId="0" fontId="0" fillId="0" borderId="18" xfId="0" applyBorder="1"/>
    <xf numFmtId="0" fontId="0" fillId="0" borderId="0" xfId="0"/>
    <xf numFmtId="0" fontId="20" fillId="0" borderId="0" xfId="0" applyFont="1"/>
    <xf numFmtId="0" fontId="0" fillId="0" borderId="0" xfId="0" applyAlignment="1">
      <alignment horizontal="center"/>
    </xf>
    <xf numFmtId="0" fontId="0" fillId="0" borderId="0" xfId="0" quotePrefix="1"/>
    <xf numFmtId="0" fontId="20" fillId="0" borderId="0" xfId="0" applyFont="1" applyAlignment="1">
      <alignment horizontal="center"/>
    </xf>
    <xf numFmtId="0" fontId="20" fillId="7" borderId="0" xfId="0" applyFont="1" applyFill="1"/>
    <xf numFmtId="0" fontId="20" fillId="7" borderId="0" xfId="0" applyFont="1" applyFill="1" applyAlignment="1">
      <alignment horizontal="center"/>
    </xf>
    <xf numFmtId="0" fontId="0" fillId="7" borderId="0" xfId="0" applyFill="1"/>
    <xf numFmtId="0" fontId="20" fillId="6" borderId="0" xfId="0" applyFont="1" applyFill="1"/>
    <xf numFmtId="0" fontId="20" fillId="6" borderId="0" xfId="0" applyFont="1" applyFill="1" applyAlignment="1">
      <alignment horizontal="center"/>
    </xf>
    <xf numFmtId="0" fontId="0" fillId="6" borderId="0" xfId="0" applyFill="1"/>
    <xf numFmtId="0" fontId="20" fillId="8" borderId="0" xfId="0" applyFont="1" applyFill="1"/>
    <xf numFmtId="0" fontId="0" fillId="0" borderId="0" xfId="0" applyBorder="1"/>
    <xf numFmtId="0" fontId="0" fillId="0" borderId="0" xfId="0" quotePrefix="1" applyFill="1" applyBorder="1"/>
    <xf numFmtId="0" fontId="0" fillId="0" borderId="0" xfId="0" applyFill="1"/>
    <xf numFmtId="44" fontId="0" fillId="0" borderId="0" xfId="2" applyFont="1" applyFill="1" applyBorder="1"/>
    <xf numFmtId="166" fontId="0" fillId="0" borderId="0" xfId="0" applyNumberFormat="1" applyFill="1"/>
    <xf numFmtId="0" fontId="0" fillId="0" borderId="0" xfId="0" applyFill="1" applyAlignment="1">
      <alignment horizontal="center"/>
    </xf>
    <xf numFmtId="0" fontId="29" fillId="0" borderId="0" xfId="0" applyFont="1" applyFill="1"/>
    <xf numFmtId="0" fontId="29" fillId="0" borderId="0" xfId="0" applyFont="1"/>
    <xf numFmtId="0" fontId="29" fillId="0" borderId="0" xfId="0" applyFont="1" applyAlignment="1">
      <alignment horizontal="center"/>
    </xf>
    <xf numFmtId="44" fontId="27" fillId="0" borderId="0" xfId="3" applyNumberFormat="1" applyFill="1" applyBorder="1"/>
    <xf numFmtId="0" fontId="0" fillId="0" borderId="6" xfId="0" applyBorder="1"/>
    <xf numFmtId="0" fontId="0" fillId="0" borderId="19" xfId="0" applyBorder="1"/>
    <xf numFmtId="0" fontId="20" fillId="0" borderId="0" xfId="0" applyFont="1" applyAlignment="1">
      <alignment wrapText="1"/>
    </xf>
    <xf numFmtId="0" fontId="25" fillId="0" borderId="0" xfId="0" applyFont="1" applyAlignment="1">
      <alignment wrapText="1" readingOrder="1"/>
    </xf>
    <xf numFmtId="0" fontId="0" fillId="0" borderId="1" xfId="0" applyBorder="1"/>
    <xf numFmtId="0" fontId="0" fillId="12" borderId="1" xfId="0" applyFill="1" applyBorder="1"/>
    <xf numFmtId="0" fontId="0" fillId="13" borderId="1" xfId="0" applyFill="1" applyBorder="1"/>
    <xf numFmtId="0" fontId="25" fillId="15" borderId="1" xfId="0" applyFont="1" applyFill="1" applyBorder="1"/>
    <xf numFmtId="0" fontId="0" fillId="16" borderId="1" xfId="0" applyFill="1" applyBorder="1"/>
    <xf numFmtId="0" fontId="0" fillId="14" borderId="1" xfId="0" applyFill="1" applyBorder="1"/>
    <xf numFmtId="0" fontId="0" fillId="0" borderId="0" xfId="0" applyAlignment="1">
      <alignment wrapText="1"/>
    </xf>
    <xf numFmtId="0" fontId="32" fillId="0" borderId="0" xfId="0" applyFont="1" applyAlignment="1">
      <alignment horizontal="left" wrapText="1"/>
    </xf>
    <xf numFmtId="0" fontId="32" fillId="0" borderId="0" xfId="0" applyFont="1" applyAlignment="1">
      <alignment wrapText="1"/>
    </xf>
    <xf numFmtId="0" fontId="0" fillId="0" borderId="0" xfId="0" quotePrefix="1" applyFill="1"/>
    <xf numFmtId="0" fontId="24" fillId="0" borderId="0" xfId="0" applyFont="1" applyFill="1" applyBorder="1" applyAlignment="1">
      <alignment horizontal="left" vertical="top" wrapText="1"/>
    </xf>
    <xf numFmtId="0" fontId="32" fillId="0" borderId="0" xfId="0" applyFont="1" applyAlignment="1">
      <alignment horizontal="left" wrapText="1"/>
    </xf>
    <xf numFmtId="0" fontId="20" fillId="0" borderId="0" xfId="0" applyFont="1" applyAlignment="1">
      <alignment horizontal="right" wrapText="1"/>
    </xf>
    <xf numFmtId="0" fontId="32" fillId="0" borderId="0" xfId="0" applyFont="1" applyAlignment="1">
      <alignment horizontal="left" wrapText="1"/>
    </xf>
    <xf numFmtId="0" fontId="32" fillId="0" borderId="0" xfId="0" applyNumberFormat="1" applyFont="1" applyAlignment="1">
      <alignment horizontal="left" wrapText="1"/>
    </xf>
    <xf numFmtId="0" fontId="32" fillId="0" borderId="0" xfId="0" applyFont="1" applyAlignment="1">
      <alignment horizontal="left" wrapText="1"/>
    </xf>
    <xf numFmtId="0" fontId="0" fillId="18" borderId="0" xfId="0" applyFill="1" applyAlignment="1">
      <alignment horizontal="left"/>
    </xf>
    <xf numFmtId="0" fontId="0" fillId="19" borderId="0" xfId="0" applyFill="1" applyAlignment="1">
      <alignment horizontal="left"/>
    </xf>
    <xf numFmtId="0" fontId="25" fillId="20" borderId="0" xfId="0" applyFont="1" applyFill="1" applyAlignment="1">
      <alignment horizontal="left"/>
    </xf>
    <xf numFmtId="0" fontId="0" fillId="20" borderId="0" xfId="0" applyFill="1" applyAlignment="1">
      <alignment horizontal="left"/>
    </xf>
    <xf numFmtId="0" fontId="25" fillId="0" borderId="0" xfId="0" applyFont="1" applyFill="1" applyAlignment="1">
      <alignment horizontal="left"/>
    </xf>
    <xf numFmtId="0" fontId="0" fillId="0" borderId="0" xfId="0" applyFill="1" applyAlignment="1">
      <alignment horizontal="left"/>
    </xf>
    <xf numFmtId="0" fontId="20" fillId="0" borderId="0" xfId="0" applyFont="1" applyAlignment="1">
      <alignment horizontal="right" vertical="top"/>
    </xf>
    <xf numFmtId="0" fontId="29" fillId="0" borderId="0" xfId="0" applyFont="1" applyAlignment="1">
      <alignment horizontal="left"/>
    </xf>
    <xf numFmtId="49" fontId="0" fillId="0" borderId="0" xfId="0" applyNumberFormat="1"/>
    <xf numFmtId="44" fontId="21" fillId="0" borderId="0" xfId="0" applyNumberFormat="1" applyFont="1" applyFill="1" applyBorder="1"/>
    <xf numFmtId="44" fontId="17" fillId="0" borderId="0" xfId="2" applyFont="1" applyFill="1" applyBorder="1"/>
    <xf numFmtId="0" fontId="20" fillId="0" borderId="0" xfId="0" applyFont="1" applyFill="1" applyBorder="1"/>
    <xf numFmtId="0" fontId="20" fillId="0" borderId="0" xfId="0" applyFont="1" applyFill="1" applyBorder="1" applyAlignment="1">
      <alignment horizontal="center"/>
    </xf>
    <xf numFmtId="49" fontId="0" fillId="0" borderId="0" xfId="0" applyNumberFormat="1" applyFill="1" applyBorder="1"/>
    <xf numFmtId="49" fontId="0" fillId="0" borderId="0" xfId="0" quotePrefix="1" applyNumberFormat="1"/>
    <xf numFmtId="1" fontId="23" fillId="4" borderId="7" xfId="0" applyNumberFormat="1" applyFont="1" applyFill="1" applyBorder="1"/>
    <xf numFmtId="0" fontId="0" fillId="0" borderId="0" xfId="0" applyAlignment="1">
      <alignment vertical="top" wrapText="1"/>
    </xf>
    <xf numFmtId="49" fontId="29" fillId="0" borderId="0" xfId="0" applyNumberFormat="1" applyFont="1" applyAlignment="1">
      <alignment horizontal="right"/>
    </xf>
    <xf numFmtId="0" fontId="20" fillId="22" borderId="0" xfId="0" applyFont="1" applyFill="1"/>
    <xf numFmtId="0" fontId="20" fillId="22" borderId="0" xfId="0" applyFont="1" applyFill="1" applyAlignment="1">
      <alignment horizontal="center"/>
    </xf>
    <xf numFmtId="0" fontId="0" fillId="22" borderId="0" xfId="0" applyFill="1"/>
    <xf numFmtId="0" fontId="20" fillId="23" borderId="0" xfId="0" applyFont="1" applyFill="1"/>
    <xf numFmtId="0" fontId="20" fillId="10" borderId="0" xfId="0" applyFont="1" applyFill="1"/>
    <xf numFmtId="0" fontId="34" fillId="0" borderId="0" xfId="0" applyFont="1" applyFill="1"/>
    <xf numFmtId="0" fontId="35" fillId="0" borderId="0" xfId="0" applyFont="1" applyFill="1" applyBorder="1" applyAlignment="1">
      <alignment horizontal="left" vertical="top" wrapText="1"/>
    </xf>
    <xf numFmtId="0" fontId="0" fillId="0" borderId="0" xfId="0" applyAlignment="1">
      <alignment horizontal="right"/>
    </xf>
    <xf numFmtId="0" fontId="25" fillId="0" borderId="0" xfId="0" applyFont="1" applyFill="1"/>
    <xf numFmtId="44" fontId="23" fillId="4" borderId="7" xfId="2" applyFont="1" applyFill="1" applyBorder="1"/>
    <xf numFmtId="44" fontId="23" fillId="0" borderId="0" xfId="2" applyFont="1" applyFill="1" applyBorder="1"/>
    <xf numFmtId="0" fontId="23" fillId="0" borderId="0" xfId="2" applyNumberFormat="1" applyFont="1" applyFill="1" applyBorder="1"/>
    <xf numFmtId="1" fontId="23" fillId="4" borderId="7" xfId="2" applyNumberFormat="1" applyFont="1" applyFill="1" applyBorder="1"/>
    <xf numFmtId="49" fontId="36" fillId="0" borderId="0" xfId="0" applyNumberFormat="1" applyFont="1" applyAlignment="1">
      <alignment horizontal="right"/>
    </xf>
    <xf numFmtId="0" fontId="36" fillId="0" borderId="0" xfId="0" applyFont="1" applyFill="1"/>
    <xf numFmtId="0" fontId="37" fillId="0" borderId="0" xfId="0" applyFont="1"/>
    <xf numFmtId="0" fontId="34" fillId="0" borderId="0" xfId="11"/>
    <xf numFmtId="164" fontId="23" fillId="4" borderId="7" xfId="1" applyNumberFormat="1" applyFont="1" applyFill="1" applyBorder="1"/>
    <xf numFmtId="0" fontId="0" fillId="0" borderId="0" xfId="0"/>
    <xf numFmtId="49" fontId="38" fillId="0" borderId="0" xfId="0" applyNumberFormat="1" applyFont="1" applyAlignment="1">
      <alignment horizontal="right"/>
    </xf>
    <xf numFmtId="0" fontId="38" fillId="0" borderId="0" xfId="0" applyFont="1"/>
    <xf numFmtId="0" fontId="30" fillId="0" borderId="0" xfId="0" applyFont="1" applyAlignment="1">
      <alignment horizontal="right"/>
    </xf>
    <xf numFmtId="0" fontId="36" fillId="0" borderId="0" xfId="12"/>
    <xf numFmtId="0" fontId="38" fillId="0" borderId="0" xfId="13"/>
    <xf numFmtId="49" fontId="0" fillId="0" borderId="0" xfId="0" applyNumberFormat="1" applyFont="1" applyAlignment="1">
      <alignment horizontal="left"/>
    </xf>
    <xf numFmtId="49" fontId="20" fillId="7" borderId="0" xfId="0" applyNumberFormat="1" applyFont="1" applyFill="1"/>
    <xf numFmtId="49" fontId="20" fillId="6" borderId="0" xfId="0" applyNumberFormat="1" applyFont="1" applyFill="1"/>
    <xf numFmtId="164" fontId="23" fillId="0" borderId="0" xfId="1" applyNumberFormat="1" applyFont="1" applyFill="1" applyBorder="1"/>
    <xf numFmtId="0" fontId="32" fillId="0" borderId="0" xfId="0" applyFont="1" applyAlignment="1">
      <alignment horizontal="left" wrapText="1"/>
    </xf>
    <xf numFmtId="0" fontId="36" fillId="0" borderId="0" xfId="0" applyFont="1"/>
    <xf numFmtId="0" fontId="23" fillId="0" borderId="0" xfId="0" applyFont="1" applyFill="1" applyBorder="1"/>
    <xf numFmtId="49" fontId="0" fillId="0" borderId="0" xfId="0" quotePrefix="1" applyNumberFormat="1" applyFill="1" applyBorder="1"/>
    <xf numFmtId="49" fontId="0" fillId="0" borderId="0" xfId="0" applyNumberFormat="1" applyAlignment="1">
      <alignment horizontal="right"/>
    </xf>
    <xf numFmtId="0" fontId="29" fillId="0" borderId="0" xfId="0" applyFont="1" applyFill="1" applyBorder="1"/>
    <xf numFmtId="49" fontId="0" fillId="0" borderId="0" xfId="0" applyNumberFormat="1" applyFill="1" applyBorder="1" applyAlignment="1">
      <alignment horizontal="right"/>
    </xf>
    <xf numFmtId="49" fontId="29" fillId="0" borderId="0" xfId="0" applyNumberFormat="1" applyFont="1" applyFill="1" applyBorder="1" applyAlignment="1">
      <alignment horizontal="right"/>
    </xf>
    <xf numFmtId="49" fontId="0" fillId="0" borderId="0" xfId="0" applyNumberFormat="1" applyAlignment="1"/>
    <xf numFmtId="49" fontId="0" fillId="0" borderId="0" xfId="0" quotePrefix="1" applyNumberFormat="1" applyAlignment="1">
      <alignment horizontal="right"/>
    </xf>
    <xf numFmtId="49" fontId="0" fillId="0" borderId="0" xfId="0" quotePrefix="1" applyNumberFormat="1" applyFill="1" applyBorder="1" applyAlignment="1">
      <alignment horizontal="right"/>
    </xf>
    <xf numFmtId="49" fontId="20" fillId="0" borderId="0" xfId="0" applyNumberFormat="1" applyFont="1" applyFill="1" applyBorder="1" applyAlignment="1">
      <alignment horizontal="right"/>
    </xf>
    <xf numFmtId="166" fontId="22" fillId="0" borderId="0" xfId="2" applyNumberFormat="1" applyFont="1" applyFill="1" applyBorder="1"/>
    <xf numFmtId="0" fontId="25" fillId="0" borderId="0" xfId="0" applyFont="1" applyFill="1" applyBorder="1"/>
    <xf numFmtId="49" fontId="36" fillId="0" borderId="0" xfId="0" applyNumberFormat="1" applyFont="1" applyFill="1" applyBorder="1" applyAlignment="1">
      <alignment horizontal="right"/>
    </xf>
    <xf numFmtId="0" fontId="36" fillId="0" borderId="0" xfId="0" applyFont="1" applyFill="1" applyBorder="1"/>
    <xf numFmtId="49" fontId="39" fillId="0" borderId="0" xfId="0" applyNumberFormat="1" applyFont="1" applyFill="1" applyBorder="1" applyAlignment="1">
      <alignment horizontal="right"/>
    </xf>
    <xf numFmtId="0" fontId="39" fillId="0" borderId="0" xfId="0" applyFont="1" applyFill="1" applyBorder="1"/>
    <xf numFmtId="0" fontId="0" fillId="0" borderId="0" xfId="0" quotePrefix="1" applyAlignment="1">
      <alignment horizontal="right"/>
    </xf>
    <xf numFmtId="0" fontId="0" fillId="0" borderId="0" xfId="0" applyFill="1" applyBorder="1" applyAlignment="1">
      <alignment horizontal="right"/>
    </xf>
    <xf numFmtId="0" fontId="0" fillId="0" borderId="0" xfId="0" quotePrefix="1" applyFill="1" applyBorder="1" applyAlignment="1">
      <alignment horizontal="right"/>
    </xf>
    <xf numFmtId="0" fontId="29" fillId="0" borderId="0" xfId="0" applyFont="1" applyAlignment="1">
      <alignment horizontal="right"/>
    </xf>
    <xf numFmtId="0" fontId="29" fillId="0" borderId="0" xfId="0" applyFont="1" applyFill="1" applyBorder="1" applyAlignment="1">
      <alignment horizontal="right"/>
    </xf>
    <xf numFmtId="0" fontId="36" fillId="0" borderId="0" xfId="0" applyFont="1" applyAlignment="1">
      <alignment horizontal="right"/>
    </xf>
    <xf numFmtId="49" fontId="39" fillId="0" borderId="0" xfId="0" applyNumberFormat="1" applyFont="1" applyAlignment="1">
      <alignment horizontal="right"/>
    </xf>
    <xf numFmtId="0" fontId="39" fillId="0" borderId="0" xfId="0" applyFont="1"/>
    <xf numFmtId="9" fontId="0" fillId="0" borderId="0" xfId="4" applyFont="1" applyFill="1" applyBorder="1"/>
    <xf numFmtId="166" fontId="0" fillId="0" borderId="0" xfId="0" applyNumberFormat="1" applyFill="1" applyBorder="1"/>
    <xf numFmtId="0" fontId="0" fillId="0" borderId="0" xfId="0" applyFont="1" applyFill="1" applyBorder="1"/>
    <xf numFmtId="0" fontId="29" fillId="0" borderId="0" xfId="0" applyFont="1" applyFill="1" applyBorder="1" applyAlignment="1">
      <alignment horizontal="center"/>
    </xf>
    <xf numFmtId="0" fontId="0" fillId="0" borderId="0" xfId="0" quotePrefix="1" applyFont="1" applyFill="1" applyBorder="1"/>
    <xf numFmtId="49" fontId="0" fillId="0" borderId="0" xfId="0" quotePrefix="1" applyNumberFormat="1" applyBorder="1" applyAlignment="1">
      <alignment horizontal="right"/>
    </xf>
    <xf numFmtId="49" fontId="0" fillId="0" borderId="0" xfId="0" applyNumberFormat="1" applyFill="1" applyAlignment="1">
      <alignment horizontal="right"/>
    </xf>
    <xf numFmtId="49" fontId="0" fillId="0" borderId="0" xfId="0" quotePrefix="1" applyNumberFormat="1" applyFont="1" applyBorder="1" applyAlignment="1">
      <alignment horizontal="right"/>
    </xf>
    <xf numFmtId="49" fontId="29" fillId="0" borderId="0" xfId="0" quotePrefix="1" applyNumberFormat="1" applyFont="1" applyBorder="1" applyAlignment="1">
      <alignment horizontal="right"/>
    </xf>
    <xf numFmtId="49" fontId="36" fillId="0" borderId="0" xfId="12" applyNumberFormat="1" applyAlignment="1">
      <alignment horizontal="right"/>
    </xf>
    <xf numFmtId="49" fontId="0" fillId="0" borderId="0" xfId="0" quotePrefix="1" applyNumberFormat="1" applyFont="1" applyFill="1" applyBorder="1" applyAlignment="1">
      <alignment horizontal="right"/>
    </xf>
    <xf numFmtId="49" fontId="29" fillId="0" borderId="0" xfId="0" quotePrefix="1" applyNumberFormat="1" applyFont="1" applyFill="1" applyBorder="1" applyAlignment="1">
      <alignment horizontal="right"/>
    </xf>
    <xf numFmtId="9" fontId="39" fillId="0" borderId="0" xfId="4" applyFont="1" applyFill="1" applyBorder="1"/>
    <xf numFmtId="49" fontId="38" fillId="0" borderId="0" xfId="0" applyNumberFormat="1" applyFont="1" applyFill="1" applyBorder="1" applyAlignment="1">
      <alignment horizontal="right"/>
    </xf>
    <xf numFmtId="44" fontId="18" fillId="0" borderId="0" xfId="2" applyFont="1" applyFill="1" applyBorder="1" applyAlignment="1">
      <alignment horizontal="left"/>
    </xf>
    <xf numFmtId="2" fontId="17" fillId="0" borderId="0" xfId="0" applyNumberFormat="1" applyFont="1" applyFill="1" applyBorder="1"/>
    <xf numFmtId="0" fontId="17" fillId="0" borderId="0" xfId="0" applyFont="1" applyFill="1" applyBorder="1"/>
    <xf numFmtId="0" fontId="39" fillId="0" borderId="0" xfId="0" applyFont="1" applyAlignment="1">
      <alignment horizontal="right"/>
    </xf>
    <xf numFmtId="43" fontId="23" fillId="4" borderId="7" xfId="0" applyNumberFormat="1" applyFont="1" applyFill="1" applyBorder="1"/>
    <xf numFmtId="0" fontId="32" fillId="0" borderId="0" xfId="0" applyFont="1" applyAlignment="1">
      <alignment horizontal="left" wrapText="1"/>
    </xf>
    <xf numFmtId="49" fontId="41" fillId="0" borderId="0" xfId="0" applyNumberFormat="1" applyFont="1" applyFill="1" applyBorder="1" applyAlignment="1">
      <alignment horizontal="left"/>
    </xf>
    <xf numFmtId="0" fontId="18" fillId="0" borderId="0" xfId="0" applyFont="1" applyAlignment="1">
      <alignment horizontal="center" vertical="top" wrapText="1"/>
    </xf>
    <xf numFmtId="0" fontId="0" fillId="0" borderId="0" xfId="0" applyAlignment="1">
      <alignment vertical="top"/>
    </xf>
    <xf numFmtId="0" fontId="20" fillId="0" borderId="0" xfId="0" applyFont="1" applyAlignment="1">
      <alignment horizontal="center" vertical="center"/>
    </xf>
    <xf numFmtId="0" fontId="20" fillId="0" borderId="0" xfId="0" applyFont="1" applyAlignment="1">
      <alignment horizontal="center" vertical="center" wrapText="1"/>
    </xf>
    <xf numFmtId="0" fontId="29" fillId="0" borderId="0" xfId="13" applyFont="1"/>
    <xf numFmtId="0" fontId="29" fillId="0" borderId="0" xfId="13" applyFont="1" applyAlignment="1">
      <alignment horizontal="right"/>
    </xf>
    <xf numFmtId="0" fontId="39" fillId="0" borderId="0" xfId="13" applyFont="1"/>
    <xf numFmtId="49" fontId="39" fillId="0" borderId="0" xfId="13" applyNumberFormat="1" applyFont="1" applyAlignment="1">
      <alignment horizontal="right"/>
    </xf>
    <xf numFmtId="0" fontId="28" fillId="0" borderId="0" xfId="11" applyFont="1"/>
    <xf numFmtId="0" fontId="0" fillId="0" borderId="0" xfId="11" applyFont="1"/>
    <xf numFmtId="0" fontId="30" fillId="0" borderId="0" xfId="0" applyFont="1" applyAlignment="1">
      <alignment vertical="top" wrapText="1"/>
    </xf>
    <xf numFmtId="0" fontId="34" fillId="0" borderId="0" xfId="0" applyFont="1" applyFill="1" applyAlignment="1">
      <alignment vertical="top" wrapText="1"/>
    </xf>
    <xf numFmtId="0" fontId="34" fillId="0" borderId="0" xfId="11" applyAlignment="1">
      <alignment vertical="top" wrapText="1"/>
    </xf>
    <xf numFmtId="0" fontId="23" fillId="0" borderId="0" xfId="9" applyFill="1" applyBorder="1"/>
    <xf numFmtId="9" fontId="23" fillId="0" borderId="0" xfId="9" applyNumberFormat="1" applyFill="1" applyBorder="1"/>
    <xf numFmtId="0" fontId="34" fillId="0" borderId="0" xfId="11" applyFill="1" applyBorder="1"/>
    <xf numFmtId="44" fontId="23" fillId="0" borderId="0" xfId="8" applyFill="1" applyBorder="1"/>
    <xf numFmtId="44" fontId="28" fillId="0" borderId="0" xfId="10" applyFill="1" applyBorder="1"/>
    <xf numFmtId="0" fontId="30" fillId="0" borderId="0" xfId="0" applyFont="1" applyFill="1" applyBorder="1"/>
    <xf numFmtId="0" fontId="30" fillId="0" borderId="0" xfId="0" applyFont="1" applyFill="1" applyBorder="1" applyAlignment="1">
      <alignment horizontal="right"/>
    </xf>
    <xf numFmtId="44" fontId="23" fillId="0" borderId="0" xfId="0" applyNumberFormat="1" applyFont="1" applyFill="1" applyBorder="1"/>
    <xf numFmtId="2" fontId="23" fillId="0" borderId="0" xfId="2" applyNumberFormat="1" applyFont="1" applyFill="1" applyBorder="1"/>
    <xf numFmtId="0" fontId="37" fillId="0" borderId="0" xfId="0" applyFont="1" applyFill="1" applyBorder="1"/>
    <xf numFmtId="44" fontId="28" fillId="0" borderId="0" xfId="7" applyFill="1" applyBorder="1"/>
    <xf numFmtId="43" fontId="23" fillId="0" borderId="0" xfId="1" applyNumberFormat="1" applyFont="1" applyFill="1" applyBorder="1"/>
    <xf numFmtId="0" fontId="38" fillId="0" borderId="0" xfId="13" applyFill="1" applyBorder="1"/>
    <xf numFmtId="49" fontId="38" fillId="0" borderId="0" xfId="13" applyNumberFormat="1" applyFill="1" applyBorder="1" applyAlignment="1">
      <alignment horizontal="right"/>
    </xf>
    <xf numFmtId="43" fontId="23" fillId="0" borderId="0" xfId="0" applyNumberFormat="1" applyFont="1" applyFill="1" applyBorder="1"/>
    <xf numFmtId="49" fontId="0" fillId="0" borderId="0" xfId="0" applyNumberFormat="1" applyFill="1" applyBorder="1" applyAlignment="1"/>
    <xf numFmtId="49" fontId="29" fillId="0" borderId="0" xfId="0" applyNumberFormat="1" applyFont="1" applyFill="1" applyBorder="1" applyAlignment="1"/>
    <xf numFmtId="0" fontId="36" fillId="0" borderId="0" xfId="0" applyFont="1" applyFill="1" applyBorder="1" applyAlignment="1">
      <alignment horizontal="right"/>
    </xf>
    <xf numFmtId="44" fontId="29" fillId="0" borderId="0" xfId="0" applyNumberFormat="1" applyFont="1" applyFill="1" applyBorder="1"/>
    <xf numFmtId="44" fontId="29" fillId="10" borderId="9" xfId="0" applyNumberFormat="1" applyFont="1" applyFill="1" applyBorder="1"/>
    <xf numFmtId="0" fontId="0" fillId="0" borderId="0" xfId="0" applyFill="1" applyBorder="1" applyAlignment="1">
      <alignment horizontal="center" vertical="center"/>
    </xf>
    <xf numFmtId="44" fontId="16" fillId="0" borderId="0" xfId="2" applyFont="1" applyFill="1" applyBorder="1" applyAlignment="1">
      <alignment vertical="center"/>
    </xf>
    <xf numFmtId="0" fontId="0" fillId="0" borderId="0" xfId="0" applyFill="1" applyBorder="1" applyAlignment="1">
      <alignment vertical="center"/>
    </xf>
    <xf numFmtId="0" fontId="34" fillId="0" borderId="0" xfId="11" applyFill="1" applyBorder="1" applyAlignment="1">
      <alignment vertical="center"/>
    </xf>
    <xf numFmtId="44" fontId="0" fillId="0" borderId="0" xfId="0" applyNumberFormat="1" applyFill="1" applyBorder="1" applyAlignment="1">
      <alignment vertical="center"/>
    </xf>
    <xf numFmtId="0" fontId="0" fillId="0" borderId="0" xfId="0" applyAlignment="1">
      <alignment vertical="center"/>
    </xf>
    <xf numFmtId="0" fontId="0" fillId="0" borderId="0" xfId="0" applyAlignment="1">
      <alignment horizontal="center" vertical="center"/>
    </xf>
    <xf numFmtId="49" fontId="34" fillId="0" borderId="0" xfId="0" applyNumberFormat="1" applyFont="1" applyFill="1" applyAlignment="1">
      <alignment vertical="top" wrapText="1"/>
    </xf>
    <xf numFmtId="49" fontId="0" fillId="0" borderId="0" xfId="0" applyNumberFormat="1" applyAlignment="1">
      <alignment vertical="top" wrapText="1"/>
    </xf>
    <xf numFmtId="49" fontId="18" fillId="0" borderId="0" xfId="0" applyNumberFormat="1" applyFont="1" applyAlignment="1">
      <alignment horizontal="center" vertical="top" wrapText="1"/>
    </xf>
    <xf numFmtId="0" fontId="0" fillId="0" borderId="0" xfId="0" applyFill="1" applyAlignment="1">
      <alignment horizontal="left" vertical="top" wrapText="1"/>
    </xf>
    <xf numFmtId="0" fontId="0" fillId="0" borderId="0" xfId="0" applyNumberFormat="1" applyAlignment="1">
      <alignment horizontal="left" vertical="top" wrapText="1"/>
    </xf>
    <xf numFmtId="0" fontId="32" fillId="0" borderId="0" xfId="0" applyFont="1" applyAlignment="1">
      <alignment horizontal="left" wrapText="1"/>
    </xf>
    <xf numFmtId="0" fontId="39" fillId="0" borderId="0" xfId="0" applyFont="1" applyFill="1"/>
    <xf numFmtId="0" fontId="29" fillId="0" borderId="0" xfId="0" applyFont="1" applyAlignment="1">
      <alignment vertical="center"/>
    </xf>
    <xf numFmtId="0" fontId="0" fillId="0" borderId="0" xfId="0" applyNumberFormat="1" applyAlignment="1">
      <alignment horizontal="left" vertical="top"/>
    </xf>
    <xf numFmtId="0" fontId="14" fillId="0" borderId="0" xfId="0" applyFont="1" applyAlignment="1">
      <alignment horizontal="left" vertical="top" wrapText="1"/>
    </xf>
    <xf numFmtId="0" fontId="0" fillId="0" borderId="0" xfId="0" applyAlignment="1"/>
    <xf numFmtId="0" fontId="0" fillId="0" borderId="0" xfId="0" applyFont="1" applyAlignment="1"/>
    <xf numFmtId="0" fontId="0" fillId="0" borderId="0" xfId="0" applyAlignment="1">
      <alignment horizontal="right" vertical="center"/>
    </xf>
    <xf numFmtId="0" fontId="29" fillId="0" borderId="0" xfId="0" applyFont="1" applyAlignment="1">
      <alignment horizontal="center" vertical="center"/>
    </xf>
    <xf numFmtId="0" fontId="0" fillId="10" borderId="0" xfId="0" applyFill="1"/>
    <xf numFmtId="0" fontId="20" fillId="26" borderId="0" xfId="0" applyFont="1" applyFill="1"/>
    <xf numFmtId="0" fontId="25" fillId="0" borderId="0" xfId="0" applyFont="1"/>
    <xf numFmtId="0" fontId="0" fillId="0" borderId="0" xfId="0" applyAlignment="1">
      <alignment wrapText="1"/>
    </xf>
    <xf numFmtId="49" fontId="0" fillId="0" borderId="6" xfId="0" applyNumberFormat="1" applyFill="1" applyBorder="1" applyAlignment="1">
      <alignment vertical="top" wrapText="1"/>
    </xf>
    <xf numFmtId="0" fontId="0" fillId="0" borderId="0" xfId="0" applyFill="1" applyAlignment="1">
      <alignment horizontal="left" vertical="top" wrapText="1"/>
    </xf>
    <xf numFmtId="0" fontId="0" fillId="0" borderId="0" xfId="0" applyNumberFormat="1" applyAlignment="1">
      <alignment horizontal="left" vertical="top" wrapText="1"/>
    </xf>
    <xf numFmtId="0" fontId="0" fillId="0" borderId="0" xfId="0" applyAlignment="1">
      <alignment wrapText="1"/>
    </xf>
    <xf numFmtId="0" fontId="0" fillId="0" borderId="0" xfId="0" applyAlignment="1"/>
    <xf numFmtId="0" fontId="0" fillId="0" borderId="0" xfId="0" applyFont="1" applyAlignment="1">
      <alignment horizontal="left" vertical="top" wrapText="1"/>
    </xf>
    <xf numFmtId="0" fontId="0" fillId="0" borderId="0" xfId="0" applyAlignment="1">
      <alignment vertical="top"/>
    </xf>
    <xf numFmtId="0" fontId="0" fillId="0" borderId="0" xfId="0" applyFill="1" applyAlignment="1">
      <alignment vertical="top" wrapText="1"/>
    </xf>
    <xf numFmtId="0" fontId="18" fillId="0" borderId="1" xfId="0" applyFont="1" applyBorder="1"/>
    <xf numFmtId="0" fontId="16" fillId="22" borderId="1" xfId="0" applyFont="1" applyFill="1" applyBorder="1"/>
    <xf numFmtId="0" fontId="16" fillId="10" borderId="1" xfId="0" applyFont="1" applyFill="1" applyBorder="1"/>
    <xf numFmtId="0" fontId="16" fillId="23" borderId="1" xfId="0" applyFont="1" applyFill="1" applyBorder="1"/>
    <xf numFmtId="0" fontId="15" fillId="23" borderId="1" xfId="0" applyFont="1" applyFill="1" applyBorder="1"/>
    <xf numFmtId="0" fontId="15" fillId="25" borderId="1" xfId="0" applyFont="1" applyFill="1" applyBorder="1"/>
    <xf numFmtId="0" fontId="16" fillId="17" borderId="1" xfId="0" applyFont="1" applyFill="1" applyBorder="1"/>
    <xf numFmtId="0" fontId="15" fillId="17" borderId="1" xfId="0" applyFont="1" applyFill="1" applyBorder="1"/>
    <xf numFmtId="0" fontId="0" fillId="0" borderId="1" xfId="0" applyFont="1" applyBorder="1"/>
    <xf numFmtId="0" fontId="33" fillId="21" borderId="1" xfId="0" applyFont="1" applyFill="1" applyBorder="1"/>
    <xf numFmtId="49" fontId="42" fillId="3" borderId="1" xfId="0" applyNumberFormat="1" applyFont="1" applyFill="1" applyBorder="1" applyAlignment="1">
      <alignment horizontal="center" wrapText="1"/>
    </xf>
    <xf numFmtId="0" fontId="42" fillId="2" borderId="1" xfId="0" applyFont="1" applyFill="1" applyBorder="1" applyAlignment="1">
      <alignment horizontal="center" wrapText="1"/>
    </xf>
    <xf numFmtId="0" fontId="42" fillId="4" borderId="1" xfId="0" applyFont="1" applyFill="1" applyBorder="1" applyAlignment="1">
      <alignment horizontal="center" wrapText="1"/>
    </xf>
    <xf numFmtId="49" fontId="0" fillId="0" borderId="0" xfId="0" quotePrefix="1" applyNumberFormat="1" applyFill="1" applyBorder="1" applyAlignment="1">
      <alignment horizontal="left"/>
    </xf>
    <xf numFmtId="49" fontId="0" fillId="0" borderId="0" xfId="0" quotePrefix="1" applyNumberFormat="1" applyFill="1" applyBorder="1" applyAlignment="1">
      <alignment horizontal="center"/>
    </xf>
    <xf numFmtId="0" fontId="0" fillId="0" borderId="0" xfId="0" applyFill="1" applyAlignment="1">
      <alignment vertical="top" wrapText="1"/>
    </xf>
    <xf numFmtId="0" fontId="0" fillId="0" borderId="0" xfId="0" applyFill="1" applyAlignment="1">
      <alignment horizontal="left" vertical="top" wrapText="1"/>
    </xf>
    <xf numFmtId="0" fontId="0" fillId="0" borderId="0" xfId="0" applyFill="1" applyAlignment="1">
      <alignment vertical="center"/>
    </xf>
    <xf numFmtId="0" fontId="29" fillId="0" borderId="0" xfId="0" applyFont="1" applyAlignment="1">
      <alignment horizontal="left"/>
    </xf>
    <xf numFmtId="0" fontId="0" fillId="0" borderId="0" xfId="0" applyFill="1" applyAlignment="1">
      <alignment vertical="top" wrapText="1"/>
    </xf>
    <xf numFmtId="0" fontId="0" fillId="0" borderId="0" xfId="0" applyFill="1" applyAlignment="1">
      <alignment horizontal="left" vertical="top" wrapText="1"/>
    </xf>
    <xf numFmtId="0" fontId="0" fillId="0" borderId="0" xfId="0" applyNumberFormat="1" applyAlignment="1">
      <alignment horizontal="left" vertical="top" wrapText="1"/>
    </xf>
    <xf numFmtId="0" fontId="15" fillId="27" borderId="1" xfId="0" applyFont="1" applyFill="1" applyBorder="1"/>
    <xf numFmtId="0" fontId="16" fillId="27" borderId="1" xfId="0" applyFont="1" applyFill="1" applyBorder="1"/>
    <xf numFmtId="44" fontId="29" fillId="0" borderId="0" xfId="6" applyFont="1" applyFill="1" applyBorder="1"/>
    <xf numFmtId="0" fontId="38" fillId="0" borderId="0" xfId="13" applyAlignment="1">
      <alignment horizontal="right"/>
    </xf>
    <xf numFmtId="0" fontId="39" fillId="0" borderId="0" xfId="13" applyFont="1" applyAlignment="1">
      <alignment horizontal="right"/>
    </xf>
    <xf numFmtId="44" fontId="40" fillId="0" borderId="0" xfId="2" applyFont="1" applyFill="1" applyBorder="1"/>
    <xf numFmtId="9" fontId="36" fillId="0" borderId="0" xfId="4" applyFont="1" applyFill="1" applyBorder="1"/>
    <xf numFmtId="166" fontId="43" fillId="0" borderId="0" xfId="2" applyNumberFormat="1" applyFont="1" applyFill="1" applyBorder="1"/>
    <xf numFmtId="4" fontId="0" fillId="0" borderId="0" xfId="0" applyNumberFormat="1" applyAlignment="1">
      <alignment horizontal="center"/>
    </xf>
    <xf numFmtId="4" fontId="20" fillId="7" borderId="0" xfId="0" applyNumberFormat="1" applyFont="1" applyFill="1"/>
    <xf numFmtId="4" fontId="32" fillId="0" borderId="0" xfId="0" applyNumberFormat="1" applyFont="1" applyAlignment="1">
      <alignment horizontal="left" wrapText="1"/>
    </xf>
    <xf numFmtId="4" fontId="0" fillId="0" borderId="0" xfId="0" quotePrefix="1" applyNumberFormat="1" applyAlignment="1">
      <alignment horizontal="center"/>
    </xf>
    <xf numFmtId="49" fontId="36" fillId="0" borderId="0" xfId="0" applyNumberFormat="1" applyFont="1" applyFill="1" applyBorder="1" applyAlignment="1">
      <alignment horizontal="right"/>
    </xf>
    <xf numFmtId="0" fontId="36" fillId="0" borderId="0" xfId="0" applyFont="1" applyFill="1" applyBorder="1"/>
    <xf numFmtId="4" fontId="0" fillId="0" borderId="0" xfId="0" applyNumberFormat="1"/>
    <xf numFmtId="0" fontId="36" fillId="0" borderId="0" xfId="0" applyFont="1"/>
    <xf numFmtId="0" fontId="36" fillId="0" borderId="0" xfId="0" applyFont="1" applyAlignment="1">
      <alignment horizontal="right"/>
    </xf>
    <xf numFmtId="0" fontId="0" fillId="0" borderId="0" xfId="0"/>
    <xf numFmtId="49" fontId="0" fillId="0" borderId="0" xfId="0" quotePrefix="1" applyNumberFormat="1" applyAlignment="1">
      <alignment horizontal="center"/>
    </xf>
    <xf numFmtId="49" fontId="0" fillId="0" borderId="0" xfId="0" quotePrefix="1" applyNumberFormat="1" applyAlignment="1">
      <alignment horizontal="left"/>
    </xf>
    <xf numFmtId="0" fontId="20" fillId="0" borderId="0" xfId="0" applyFont="1" applyAlignment="1">
      <alignment horizontal="right" wrapText="1"/>
    </xf>
    <xf numFmtId="49" fontId="36" fillId="0" borderId="0" xfId="0" applyNumberFormat="1" applyFont="1" applyAlignment="1">
      <alignment horizontal="right"/>
    </xf>
    <xf numFmtId="49" fontId="36" fillId="0" borderId="0" xfId="0" applyNumberFormat="1" applyFont="1" applyFill="1" applyBorder="1" applyAlignment="1">
      <alignment horizontal="right"/>
    </xf>
    <xf numFmtId="0" fontId="36" fillId="0" borderId="0" xfId="0" applyFont="1" applyFill="1" applyBorder="1"/>
    <xf numFmtId="44" fontId="0" fillId="0" borderId="0" xfId="0" applyNumberFormat="1"/>
    <xf numFmtId="49" fontId="36" fillId="0" borderId="0" xfId="0" applyNumberFormat="1" applyFont="1" applyAlignment="1">
      <alignment horizontal="right"/>
    </xf>
    <xf numFmtId="0" fontId="23" fillId="2" borderId="7" xfId="9"/>
    <xf numFmtId="0" fontId="34" fillId="0" borderId="0" xfId="11"/>
    <xf numFmtId="0" fontId="36" fillId="0" borderId="0" xfId="0" applyFont="1"/>
    <xf numFmtId="49" fontId="36" fillId="0" borderId="0" xfId="0" applyNumberFormat="1" applyFont="1" applyFill="1" applyBorder="1" applyAlignment="1">
      <alignment horizontal="right"/>
    </xf>
    <xf numFmtId="0" fontId="36" fillId="0" borderId="0" xfId="0" applyFont="1" applyFill="1" applyBorder="1"/>
    <xf numFmtId="49" fontId="39" fillId="0" borderId="0" xfId="0" applyNumberFormat="1" applyFont="1" applyAlignment="1">
      <alignment horizontal="right"/>
    </xf>
    <xf numFmtId="0" fontId="39" fillId="0" borderId="0" xfId="0" applyFont="1"/>
    <xf numFmtId="44" fontId="29" fillId="10" borderId="9" xfId="0" applyNumberFormat="1" applyFont="1" applyFill="1" applyBorder="1"/>
    <xf numFmtId="4" fontId="29" fillId="0" borderId="0" xfId="0" applyNumberFormat="1" applyFont="1" applyAlignment="1">
      <alignment horizontal="left"/>
    </xf>
    <xf numFmtId="4" fontId="0" fillId="0" borderId="0" xfId="0" applyNumberFormat="1" applyFill="1" applyBorder="1"/>
    <xf numFmtId="0" fontId="25" fillId="0" borderId="0" xfId="0" applyFont="1" applyFill="1" applyBorder="1" applyAlignment="1">
      <alignment horizontal="center"/>
    </xf>
    <xf numFmtId="0" fontId="37" fillId="0" borderId="0" xfId="0" applyFont="1" applyFill="1" applyBorder="1" applyAlignment="1">
      <alignment horizontal="center"/>
    </xf>
    <xf numFmtId="0" fontId="37" fillId="0" borderId="0" xfId="0" applyFont="1" applyAlignment="1">
      <alignment horizontal="center"/>
    </xf>
    <xf numFmtId="0" fontId="44" fillId="0" borderId="0" xfId="0" applyFont="1" applyFill="1" applyBorder="1" applyAlignment="1">
      <alignment horizontal="left" vertical="top" wrapText="1"/>
    </xf>
    <xf numFmtId="0" fontId="37" fillId="0" borderId="0" xfId="0" quotePrefix="1" applyFont="1" applyFill="1" applyBorder="1" applyAlignment="1">
      <alignment horizontal="center"/>
    </xf>
    <xf numFmtId="0" fontId="43" fillId="0" borderId="0" xfId="0" applyFont="1" applyFill="1" applyBorder="1"/>
    <xf numFmtId="49" fontId="25" fillId="0" borderId="0" xfId="0" applyNumberFormat="1" applyFont="1" applyAlignment="1">
      <alignment horizontal="right"/>
    </xf>
    <xf numFmtId="0" fontId="39" fillId="0" borderId="0" xfId="0" applyFont="1" applyFill="1" applyAlignment="1">
      <alignment horizontal="center"/>
    </xf>
    <xf numFmtId="0" fontId="47" fillId="0" borderId="0" xfId="0" applyFont="1" applyFill="1" applyAlignment="1">
      <alignment horizontal="center"/>
    </xf>
    <xf numFmtId="0" fontId="47" fillId="0" borderId="0" xfId="0" applyFont="1" applyFill="1"/>
    <xf numFmtId="0" fontId="49" fillId="0" borderId="0" xfId="0" applyFont="1" applyAlignment="1">
      <alignment horizontal="left" vertical="top"/>
    </xf>
    <xf numFmtId="0" fontId="0" fillId="0" borderId="0" xfId="0" applyFill="1" applyBorder="1"/>
    <xf numFmtId="44" fontId="0" fillId="0" borderId="0" xfId="0" applyNumberFormat="1" applyFill="1" applyBorder="1"/>
    <xf numFmtId="0" fontId="0" fillId="0" borderId="0" xfId="0" applyFill="1"/>
    <xf numFmtId="49" fontId="29" fillId="0" borderId="0" xfId="0" applyNumberFormat="1" applyFont="1" applyFill="1" applyBorder="1" applyAlignment="1">
      <alignment horizontal="right"/>
    </xf>
    <xf numFmtId="49" fontId="0" fillId="0" borderId="0" xfId="0" quotePrefix="1" applyNumberFormat="1" applyFill="1" applyBorder="1" applyAlignment="1">
      <alignment horizontal="right"/>
    </xf>
    <xf numFmtId="0" fontId="25" fillId="0" borderId="0" xfId="0" applyFont="1" applyFill="1" applyBorder="1"/>
    <xf numFmtId="49" fontId="39" fillId="0" borderId="0" xfId="0" applyNumberFormat="1" applyFont="1" applyFill="1" applyBorder="1" applyAlignment="1">
      <alignment horizontal="right"/>
    </xf>
    <xf numFmtId="9" fontId="39" fillId="0" borderId="0" xfId="4" applyFont="1" applyFill="1" applyBorder="1"/>
    <xf numFmtId="0" fontId="34" fillId="0" borderId="0" xfId="11" applyFill="1"/>
    <xf numFmtId="44" fontId="49" fillId="0" borderId="0" xfId="0" applyNumberFormat="1" applyFont="1" applyFill="1" applyBorder="1"/>
    <xf numFmtId="49" fontId="29" fillId="0" borderId="0" xfId="0" applyNumberFormat="1" applyFont="1" applyFill="1" applyAlignment="1">
      <alignment horizontal="right"/>
    </xf>
    <xf numFmtId="0" fontId="49" fillId="0" borderId="0" xfId="0" applyFont="1" applyFill="1"/>
    <xf numFmtId="49" fontId="0" fillId="0" borderId="0" xfId="0" applyNumberFormat="1" applyFill="1"/>
    <xf numFmtId="0" fontId="47" fillId="0" borderId="0" xfId="0" applyFont="1" applyFill="1" applyAlignment="1"/>
    <xf numFmtId="0" fontId="48" fillId="0" borderId="0" xfId="0" applyFont="1" applyFill="1"/>
    <xf numFmtId="49" fontId="39" fillId="0" borderId="0" xfId="0" applyNumberFormat="1" applyFont="1" applyFill="1" applyAlignment="1">
      <alignment horizontal="right"/>
    </xf>
    <xf numFmtId="0" fontId="49" fillId="0" borderId="0" xfId="0" applyFont="1" applyFill="1" applyBorder="1"/>
    <xf numFmtId="0" fontId="0" fillId="0" borderId="0" xfId="0" applyFill="1" applyAlignment="1">
      <alignment horizontal="right"/>
    </xf>
    <xf numFmtId="0" fontId="38" fillId="0" borderId="0" xfId="0" applyFont="1" applyFill="1"/>
    <xf numFmtId="0" fontId="0" fillId="0" borderId="0" xfId="0" applyAlignment="1">
      <alignment wrapText="1"/>
    </xf>
    <xf numFmtId="0" fontId="50" fillId="0" borderId="0" xfId="0" applyFont="1" applyAlignment="1">
      <alignment vertical="top" wrapText="1"/>
    </xf>
    <xf numFmtId="0" fontId="50" fillId="0" borderId="0" xfId="0" applyFont="1" applyAlignment="1">
      <alignment wrapText="1"/>
    </xf>
    <xf numFmtId="0" fontId="50" fillId="0" borderId="0" xfId="0" applyFont="1"/>
    <xf numFmtId="0" fontId="50" fillId="0" borderId="0" xfId="0" applyFont="1" applyFill="1" applyAlignment="1">
      <alignment vertical="top" wrapText="1"/>
    </xf>
    <xf numFmtId="0" fontId="51" fillId="0" borderId="0" xfId="0" applyFont="1" applyFill="1"/>
    <xf numFmtId="0" fontId="51" fillId="0" borderId="0" xfId="0" applyFont="1"/>
    <xf numFmtId="0" fontId="0" fillId="0" borderId="0" xfId="0" applyFill="1" applyAlignment="1">
      <alignment wrapText="1"/>
    </xf>
    <xf numFmtId="0" fontId="30" fillId="0" borderId="0" xfId="0" applyFont="1" applyFill="1"/>
    <xf numFmtId="0" fontId="51" fillId="0" borderId="0" xfId="0" applyFont="1" applyFill="1" applyAlignment="1">
      <alignment vertical="top" wrapText="1"/>
    </xf>
    <xf numFmtId="0" fontId="50" fillId="0" borderId="0" xfId="0" applyFont="1" applyFill="1"/>
    <xf numFmtId="0" fontId="51" fillId="0" borderId="0" xfId="0" quotePrefix="1" applyFont="1"/>
    <xf numFmtId="0" fontId="23" fillId="4" borderId="7" xfId="2" applyNumberFormat="1" applyFont="1" applyFill="1" applyBorder="1"/>
    <xf numFmtId="0" fontId="51" fillId="0" borderId="0" xfId="0" applyFont="1" applyAlignment="1">
      <alignment wrapText="1"/>
    </xf>
    <xf numFmtId="0" fontId="51" fillId="0" borderId="0" xfId="11" applyFont="1"/>
    <xf numFmtId="0" fontId="0" fillId="0" borderId="19" xfId="0" quotePrefix="1" applyBorder="1"/>
    <xf numFmtId="0" fontId="53" fillId="0" borderId="0" xfId="0" applyFont="1" applyAlignment="1">
      <alignment horizontal="right"/>
    </xf>
    <xf numFmtId="0" fontId="53" fillId="0" borderId="0" xfId="0" applyFont="1"/>
    <xf numFmtId="49" fontId="29" fillId="0" borderId="19" xfId="0" applyNumberFormat="1" applyFont="1" applyFill="1" applyBorder="1" applyAlignment="1">
      <alignment wrapText="1"/>
    </xf>
    <xf numFmtId="49" fontId="53" fillId="0" borderId="0" xfId="0" applyNumberFormat="1" applyFont="1" applyAlignment="1">
      <alignment horizontal="right"/>
    </xf>
    <xf numFmtId="0" fontId="53" fillId="0" borderId="0" xfId="0" applyFont="1" applyFill="1"/>
    <xf numFmtId="0" fontId="55" fillId="0" borderId="0" xfId="0" applyFont="1"/>
    <xf numFmtId="0" fontId="53" fillId="0" borderId="0" xfId="0" quotePrefix="1" applyFont="1"/>
    <xf numFmtId="49" fontId="54" fillId="0" borderId="0" xfId="0" applyNumberFormat="1" applyFont="1" applyFill="1"/>
    <xf numFmtId="0" fontId="54" fillId="0" borderId="0" xfId="0" applyFont="1" applyFill="1"/>
    <xf numFmtId="49" fontId="53" fillId="0" borderId="0" xfId="0" applyNumberFormat="1" applyFont="1"/>
    <xf numFmtId="164" fontId="23" fillId="11" borderId="7" xfId="1" applyNumberFormat="1" applyFont="1" applyFill="1" applyBorder="1"/>
    <xf numFmtId="0" fontId="51" fillId="0" borderId="0" xfId="0" applyFont="1" applyFill="1" applyAlignment="1">
      <alignment horizontal="center"/>
    </xf>
    <xf numFmtId="0" fontId="54" fillId="0" borderId="19" xfId="0" applyFont="1" applyFill="1" applyBorder="1" applyAlignment="1">
      <alignment vertical="top" wrapText="1"/>
    </xf>
    <xf numFmtId="49" fontId="51" fillId="0" borderId="0" xfId="0" applyNumberFormat="1" applyFont="1" applyAlignment="1">
      <alignment horizontal="right"/>
    </xf>
    <xf numFmtId="44" fontId="52" fillId="0" borderId="0" xfId="2" applyFont="1" applyFill="1" applyBorder="1"/>
    <xf numFmtId="0" fontId="53" fillId="0" borderId="0" xfId="0" applyFont="1" applyFill="1" applyAlignment="1">
      <alignment horizontal="center"/>
    </xf>
    <xf numFmtId="0" fontId="57" fillId="0" borderId="0" xfId="0" applyFont="1" applyFill="1" applyBorder="1" applyAlignment="1">
      <alignment horizontal="left" vertical="top" wrapText="1"/>
    </xf>
    <xf numFmtId="0" fontId="53" fillId="0" borderId="19" xfId="0" quotePrefix="1" applyFont="1" applyBorder="1"/>
    <xf numFmtId="44" fontId="56" fillId="0" borderId="0" xfId="2" applyFont="1" applyFill="1" applyBorder="1"/>
    <xf numFmtId="0" fontId="54" fillId="0" borderId="0" xfId="0" applyFont="1" applyFill="1" applyBorder="1" applyAlignment="1">
      <alignment vertical="top" wrapText="1"/>
    </xf>
    <xf numFmtId="49" fontId="54" fillId="0" borderId="19" xfId="0" applyNumberFormat="1" applyFont="1" applyFill="1" applyBorder="1" applyAlignment="1"/>
    <xf numFmtId="0" fontId="0" fillId="0" borderId="0" xfId="0" applyFont="1" applyFill="1"/>
    <xf numFmtId="0" fontId="53" fillId="0" borderId="0" xfId="11" applyFont="1"/>
    <xf numFmtId="0" fontId="34" fillId="0" borderId="0" xfId="11" applyFill="1" applyAlignment="1">
      <alignment vertical="center"/>
    </xf>
    <xf numFmtId="0" fontId="29" fillId="0" borderId="0" xfId="0" applyFont="1" applyFill="1" applyAlignment="1">
      <alignment horizontal="right"/>
    </xf>
    <xf numFmtId="0" fontId="51" fillId="0" borderId="0" xfId="0" applyFont="1" applyFill="1" applyBorder="1"/>
    <xf numFmtId="0" fontId="0" fillId="0" borderId="0" xfId="0" applyAlignment="1">
      <alignment wrapText="1"/>
    </xf>
    <xf numFmtId="0" fontId="55" fillId="0" borderId="0" xfId="0" applyFont="1" applyFill="1" applyBorder="1" applyAlignment="1">
      <alignment horizontal="center" vertical="center"/>
    </xf>
    <xf numFmtId="49" fontId="36" fillId="0" borderId="0" xfId="0" applyNumberFormat="1" applyFont="1" applyFill="1" applyAlignment="1">
      <alignment horizontal="right"/>
    </xf>
    <xf numFmtId="0" fontId="58" fillId="0" borderId="0" xfId="0" applyFont="1" applyFill="1" applyBorder="1"/>
    <xf numFmtId="4" fontId="38" fillId="0" borderId="0" xfId="0" applyNumberFormat="1" applyFont="1" applyFill="1" applyBorder="1"/>
    <xf numFmtId="0" fontId="59" fillId="0" borderId="0" xfId="0" applyFont="1" applyFill="1" applyBorder="1" applyAlignment="1">
      <alignment horizontal="left" vertical="top" wrapText="1"/>
    </xf>
    <xf numFmtId="0" fontId="55" fillId="0" borderId="0" xfId="0" quotePrefix="1" applyFont="1" applyFill="1"/>
    <xf numFmtId="0" fontId="0" fillId="0" borderId="0" xfId="0"/>
    <xf numFmtId="0" fontId="0" fillId="0" borderId="0" xfId="0" applyFill="1" applyBorder="1" applyAlignment="1">
      <alignment horizontal="center"/>
    </xf>
    <xf numFmtId="0" fontId="0" fillId="0" borderId="0" xfId="0" quotePrefix="1" applyFill="1" applyBorder="1"/>
    <xf numFmtId="0" fontId="0" fillId="0" borderId="0" xfId="0" applyFill="1"/>
    <xf numFmtId="0" fontId="29" fillId="0" borderId="0" xfId="0" applyFont="1"/>
    <xf numFmtId="0" fontId="29" fillId="0" borderId="0" xfId="0" applyFont="1" applyAlignment="1">
      <alignment horizontal="center"/>
    </xf>
    <xf numFmtId="0" fontId="24" fillId="0" borderId="0" xfId="0" applyFont="1" applyFill="1" applyBorder="1" applyAlignment="1">
      <alignment horizontal="left" vertical="top" wrapText="1"/>
    </xf>
    <xf numFmtId="0" fontId="20" fillId="0" borderId="0" xfId="0" applyFont="1" applyFill="1" applyBorder="1" applyAlignment="1">
      <alignment horizontal="center"/>
    </xf>
    <xf numFmtId="49" fontId="0" fillId="0" borderId="0" xfId="0" applyNumberFormat="1" applyAlignment="1">
      <alignment horizontal="right"/>
    </xf>
    <xf numFmtId="0" fontId="29" fillId="0" borderId="0" xfId="0" applyFont="1" applyFill="1" applyBorder="1"/>
    <xf numFmtId="49" fontId="29" fillId="0" borderId="0" xfId="0" applyNumberFormat="1" applyFont="1" applyFill="1" applyBorder="1" applyAlignment="1">
      <alignment horizontal="right"/>
    </xf>
    <xf numFmtId="9" fontId="0" fillId="0" borderId="0" xfId="4" applyFont="1" applyFill="1" applyBorder="1"/>
    <xf numFmtId="0" fontId="0" fillId="0" borderId="0" xfId="0"/>
    <xf numFmtId="0" fontId="0" fillId="0" borderId="0" xfId="0" applyFill="1" applyBorder="1"/>
    <xf numFmtId="44" fontId="0" fillId="0" borderId="0" xfId="0" applyNumberFormat="1" applyFill="1" applyBorder="1"/>
    <xf numFmtId="0" fontId="30" fillId="0" borderId="0" xfId="0" applyFont="1"/>
    <xf numFmtId="0" fontId="0" fillId="0" borderId="0" xfId="0" applyFill="1"/>
    <xf numFmtId="0" fontId="29" fillId="0" borderId="0" xfId="0" applyFont="1" applyFill="1"/>
    <xf numFmtId="0" fontId="29" fillId="0" borderId="0" xfId="0" applyFont="1"/>
    <xf numFmtId="0" fontId="20" fillId="0" borderId="0" xfId="0" applyFont="1" applyFill="1" applyBorder="1" applyAlignment="1">
      <alignment horizontal="center"/>
    </xf>
    <xf numFmtId="1" fontId="23" fillId="4" borderId="7" xfId="0" applyNumberFormat="1" applyFont="1" applyFill="1" applyBorder="1"/>
    <xf numFmtId="49" fontId="29" fillId="0" borderId="0" xfId="0" applyNumberFormat="1" applyFont="1" applyAlignment="1">
      <alignment horizontal="right"/>
    </xf>
    <xf numFmtId="44" fontId="23" fillId="0" borderId="0" xfId="2" applyFont="1" applyFill="1" applyBorder="1"/>
    <xf numFmtId="0" fontId="23" fillId="0" borderId="0" xfId="2" applyNumberFormat="1" applyFont="1" applyFill="1" applyBorder="1"/>
    <xf numFmtId="0" fontId="34" fillId="0" borderId="0" xfId="11"/>
    <xf numFmtId="0" fontId="38" fillId="0" borderId="0" xfId="0" applyFont="1"/>
    <xf numFmtId="0" fontId="38" fillId="0" borderId="0" xfId="0" applyFont="1" applyFill="1" applyBorder="1"/>
    <xf numFmtId="0" fontId="34" fillId="0" borderId="0" xfId="11" applyFill="1" applyBorder="1"/>
    <xf numFmtId="0" fontId="30" fillId="0" borderId="0" xfId="0" applyFont="1" applyFill="1" applyBorder="1"/>
    <xf numFmtId="44" fontId="29" fillId="0" borderId="0" xfId="0" applyNumberFormat="1" applyFont="1" applyFill="1" applyBorder="1"/>
    <xf numFmtId="0" fontId="34" fillId="0" borderId="0" xfId="11" applyFill="1"/>
    <xf numFmtId="0" fontId="39" fillId="0" borderId="0" xfId="0" applyFont="1" applyFill="1"/>
    <xf numFmtId="0" fontId="25" fillId="0" borderId="0" xfId="0" applyFont="1"/>
    <xf numFmtId="0" fontId="38" fillId="0" borderId="0" xfId="0" applyFont="1" applyAlignment="1">
      <alignment horizontal="center"/>
    </xf>
    <xf numFmtId="49" fontId="29" fillId="0" borderId="0" xfId="0" applyNumberFormat="1" applyFont="1" applyFill="1" applyAlignment="1">
      <alignment horizontal="right"/>
    </xf>
    <xf numFmtId="0" fontId="38" fillId="0" borderId="0" xfId="0" applyFont="1" applyFill="1"/>
    <xf numFmtId="0" fontId="51" fillId="0" borderId="0" xfId="0" applyFont="1"/>
    <xf numFmtId="0" fontId="30" fillId="0" borderId="0" xfId="0" applyFont="1" applyFill="1"/>
    <xf numFmtId="0" fontId="53" fillId="0" borderId="0" xfId="0" applyFont="1" applyFill="1"/>
    <xf numFmtId="0" fontId="54" fillId="0" borderId="0" xfId="0" applyFont="1" applyFill="1"/>
    <xf numFmtId="0" fontId="51" fillId="0" borderId="0" xfId="0" quotePrefix="1" applyFont="1" applyFill="1"/>
    <xf numFmtId="0" fontId="50" fillId="0" borderId="0" xfId="0" applyFont="1" applyFill="1" applyBorder="1"/>
    <xf numFmtId="0" fontId="0" fillId="0" borderId="0" xfId="0" applyNumberFormat="1" applyAlignment="1">
      <alignment horizontal="left" vertical="top" wrapText="1"/>
    </xf>
    <xf numFmtId="44" fontId="61" fillId="0" borderId="0" xfId="2" applyFont="1" applyFill="1" applyBorder="1"/>
    <xf numFmtId="166" fontId="50" fillId="0" borderId="0" xfId="0" applyNumberFormat="1" applyFont="1" applyFill="1" applyBorder="1"/>
    <xf numFmtId="49" fontId="36" fillId="0" borderId="0" xfId="0" applyNumberFormat="1" applyFont="1" applyFill="1" applyBorder="1" applyAlignment="1">
      <alignment horizontal="right" vertical="center"/>
    </xf>
    <xf numFmtId="0" fontId="38" fillId="0" borderId="0" xfId="0" applyFont="1" applyFill="1" applyAlignment="1">
      <alignment vertical="center"/>
    </xf>
    <xf numFmtId="49" fontId="36" fillId="0" borderId="0" xfId="0" applyNumberFormat="1" applyFont="1" applyFill="1" applyBorder="1" applyAlignment="1">
      <alignment vertical="center"/>
    </xf>
    <xf numFmtId="49" fontId="0" fillId="0" borderId="0" xfId="0" applyNumberFormat="1" applyFill="1" applyBorder="1" applyAlignment="1">
      <alignment horizontal="right" vertical="center"/>
    </xf>
    <xf numFmtId="1" fontId="23" fillId="17" borderId="7" xfId="0" applyNumberFormat="1" applyFont="1" applyFill="1" applyBorder="1"/>
    <xf numFmtId="44" fontId="23" fillId="11" borderId="7" xfId="2" applyFont="1" applyFill="1" applyBorder="1"/>
    <xf numFmtId="0" fontId="23" fillId="17" borderId="7" xfId="0" applyFont="1" applyFill="1" applyBorder="1"/>
    <xf numFmtId="0" fontId="60" fillId="4" borderId="7" xfId="0" applyFont="1" applyFill="1" applyBorder="1"/>
    <xf numFmtId="44" fontId="60" fillId="4" borderId="7" xfId="2" applyFont="1" applyFill="1" applyBorder="1"/>
    <xf numFmtId="0" fontId="34" fillId="0" borderId="0" xfId="11" applyFont="1"/>
    <xf numFmtId="0" fontId="25" fillId="0" borderId="0" xfId="11" applyFont="1"/>
    <xf numFmtId="0" fontId="25" fillId="0" borderId="0" xfId="0" quotePrefix="1" applyFont="1"/>
    <xf numFmtId="0" fontId="60" fillId="4" borderId="7" xfId="2" applyNumberFormat="1" applyFont="1" applyFill="1" applyBorder="1"/>
    <xf numFmtId="0" fontId="23" fillId="17" borderId="5" xfId="0" applyNumberFormat="1" applyFont="1" applyFill="1" applyBorder="1"/>
    <xf numFmtId="43" fontId="23" fillId="0" borderId="4" xfId="0" applyNumberFormat="1" applyFont="1" applyFill="1" applyBorder="1"/>
    <xf numFmtId="49" fontId="29" fillId="0" borderId="19" xfId="0" applyNumberFormat="1" applyFont="1" applyBorder="1" applyAlignment="1">
      <alignment horizontal="right"/>
    </xf>
    <xf numFmtId="0" fontId="51" fillId="0" borderId="0" xfId="11" applyFont="1" applyBorder="1"/>
    <xf numFmtId="0" fontId="29" fillId="0" borderId="19" xfId="0" applyFont="1" applyBorder="1" applyAlignment="1">
      <alignment horizontal="right"/>
    </xf>
    <xf numFmtId="0" fontId="36" fillId="0" borderId="0" xfId="0" applyFont="1" applyBorder="1" applyAlignment="1">
      <alignment horizontal="right"/>
    </xf>
    <xf numFmtId="0" fontId="23" fillId="11" borderId="7" xfId="0" applyFont="1" applyFill="1" applyBorder="1"/>
    <xf numFmtId="0" fontId="23" fillId="11" borderId="7" xfId="9" applyFill="1"/>
    <xf numFmtId="0" fontId="0" fillId="0" borderId="0" xfId="0" applyAlignment="1">
      <alignment wrapText="1"/>
    </xf>
    <xf numFmtId="0" fontId="41" fillId="0" borderId="0" xfId="0" applyFont="1" applyFill="1" applyAlignment="1">
      <alignment vertical="top" wrapText="1"/>
    </xf>
    <xf numFmtId="0" fontId="41" fillId="0" borderId="0" xfId="0" applyFont="1" applyFill="1" applyAlignment="1">
      <alignment wrapText="1"/>
    </xf>
    <xf numFmtId="0" fontId="41" fillId="0" borderId="0" xfId="0" applyFont="1" applyFill="1"/>
    <xf numFmtId="0" fontId="63" fillId="0" borderId="0" xfId="0" applyFont="1" applyFill="1" applyAlignment="1">
      <alignment vertical="top" wrapText="1"/>
    </xf>
    <xf numFmtId="0" fontId="63" fillId="0" borderId="0" xfId="0" applyFont="1" applyFill="1" applyAlignment="1">
      <alignment wrapText="1"/>
    </xf>
    <xf numFmtId="0" fontId="63" fillId="0" borderId="0" xfId="0" applyFont="1" applyFill="1"/>
    <xf numFmtId="0" fontId="34" fillId="0" borderId="0" xfId="11" applyFill="1" applyAlignment="1">
      <alignment vertical="top" wrapText="1"/>
    </xf>
    <xf numFmtId="0" fontId="0" fillId="0" borderId="0" xfId="0" applyFill="1"/>
    <xf numFmtId="0" fontId="0" fillId="0" borderId="0" xfId="0" applyFill="1" applyAlignment="1">
      <alignment wrapText="1"/>
    </xf>
    <xf numFmtId="0" fontId="0" fillId="0" borderId="0" xfId="0" applyFill="1"/>
    <xf numFmtId="0" fontId="0" fillId="0" borderId="0" xfId="0" applyFill="1" applyAlignment="1">
      <alignment wrapText="1"/>
    </xf>
    <xf numFmtId="0" fontId="34" fillId="0" borderId="0" xfId="11" applyFill="1" applyAlignment="1">
      <alignment vertical="top" wrapText="1"/>
    </xf>
    <xf numFmtId="0" fontId="0" fillId="0" borderId="0" xfId="0" applyFill="1"/>
    <xf numFmtId="0" fontId="0" fillId="0" borderId="0" xfId="0" applyFill="1" applyAlignment="1">
      <alignment wrapText="1"/>
    </xf>
    <xf numFmtId="0" fontId="34" fillId="0" borderId="0" xfId="11" applyFill="1" applyAlignment="1">
      <alignment vertical="top" wrapText="1"/>
    </xf>
    <xf numFmtId="0" fontId="63" fillId="0" borderId="0" xfId="0" applyFont="1" applyFill="1" applyAlignment="1">
      <alignment vertical="top" wrapText="1"/>
    </xf>
    <xf numFmtId="0" fontId="63" fillId="0" borderId="0" xfId="0" applyFont="1" applyFill="1" applyAlignment="1">
      <alignment wrapText="1"/>
    </xf>
    <xf numFmtId="0" fontId="63" fillId="0" borderId="0" xfId="0" applyFont="1" applyFill="1"/>
    <xf numFmtId="0" fontId="0" fillId="0" borderId="0" xfId="0" applyFill="1"/>
    <xf numFmtId="0" fontId="25" fillId="0" borderId="0" xfId="0" applyFont="1" applyFill="1"/>
    <xf numFmtId="0" fontId="0" fillId="0" borderId="0" xfId="0" applyFill="1" applyAlignment="1">
      <alignment wrapText="1"/>
    </xf>
    <xf numFmtId="0" fontId="23" fillId="11" borderId="7" xfId="0" applyFont="1" applyFill="1" applyBorder="1"/>
    <xf numFmtId="0" fontId="0" fillId="0" borderId="0" xfId="0" applyFill="1"/>
    <xf numFmtId="0" fontId="34" fillId="0" borderId="0" xfId="0" applyFont="1" applyFill="1" applyAlignment="1">
      <alignment vertical="top" wrapText="1"/>
    </xf>
    <xf numFmtId="0" fontId="0" fillId="0" borderId="0" xfId="0" applyFill="1" applyAlignment="1">
      <alignment wrapText="1"/>
    </xf>
    <xf numFmtId="0" fontId="0" fillId="0" borderId="0" xfId="0" applyFill="1"/>
    <xf numFmtId="0" fontId="0" fillId="0" borderId="0" xfId="0" applyFill="1" applyAlignment="1">
      <alignment wrapText="1"/>
    </xf>
    <xf numFmtId="0" fontId="0" fillId="0" borderId="0" xfId="0" applyFill="1"/>
    <xf numFmtId="0" fontId="0" fillId="0" borderId="0" xfId="0" applyFill="1" applyAlignment="1">
      <alignment wrapText="1"/>
    </xf>
    <xf numFmtId="0" fontId="0" fillId="0" borderId="0" xfId="0" applyFill="1"/>
    <xf numFmtId="0" fontId="0" fillId="0" borderId="0" xfId="0" applyFill="1" applyAlignment="1">
      <alignment wrapText="1"/>
    </xf>
    <xf numFmtId="1" fontId="23" fillId="17" borderId="7" xfId="0" applyNumberFormat="1" applyFont="1" applyFill="1" applyBorder="1"/>
    <xf numFmtId="43" fontId="23" fillId="17" borderId="7" xfId="1" applyNumberFormat="1" applyFont="1" applyFill="1" applyBorder="1"/>
    <xf numFmtId="44" fontId="23" fillId="17" borderId="7" xfId="2" applyFont="1" applyFill="1" applyBorder="1"/>
    <xf numFmtId="0" fontId="34" fillId="0" borderId="0" xfId="0" applyFont="1" applyFill="1" applyAlignment="1">
      <alignment vertical="top" wrapText="1"/>
    </xf>
    <xf numFmtId="0" fontId="0" fillId="0" borderId="0" xfId="0" applyFill="1"/>
    <xf numFmtId="0" fontId="0" fillId="0" borderId="0" xfId="0" applyFill="1" applyAlignment="1">
      <alignment wrapText="1"/>
    </xf>
    <xf numFmtId="0" fontId="0" fillId="0" borderId="0" xfId="0"/>
    <xf numFmtId="0" fontId="0" fillId="0" borderId="0" xfId="0" applyAlignment="1">
      <alignment vertical="top" wrapText="1"/>
    </xf>
    <xf numFmtId="0" fontId="34" fillId="0" borderId="0" xfId="11"/>
    <xf numFmtId="0" fontId="25" fillId="0" borderId="0" xfId="0" applyFont="1" applyAlignment="1">
      <alignment vertical="top" wrapText="1"/>
    </xf>
    <xf numFmtId="49" fontId="25" fillId="0" borderId="0" xfId="0" applyNumberFormat="1" applyFont="1" applyAlignment="1">
      <alignment vertical="top" wrapText="1"/>
    </xf>
    <xf numFmtId="0" fontId="39" fillId="0" borderId="0" xfId="0" applyFont="1" applyFill="1" applyAlignment="1">
      <alignment vertical="top" wrapText="1"/>
    </xf>
    <xf numFmtId="0" fontId="25" fillId="0" borderId="0" xfId="0" applyFont="1" applyFill="1" applyAlignment="1">
      <alignment vertical="top" wrapText="1"/>
    </xf>
    <xf numFmtId="49" fontId="25" fillId="0" borderId="0" xfId="0" applyNumberFormat="1" applyFont="1" applyFill="1" applyAlignment="1">
      <alignment vertical="top" wrapText="1"/>
    </xf>
    <xf numFmtId="0" fontId="0" fillId="0" borderId="0" xfId="0" applyFill="1" applyBorder="1" applyAlignment="1"/>
    <xf numFmtId="0" fontId="0" fillId="0" borderId="0" xfId="0" applyFont="1" applyAlignment="1">
      <alignment vertical="top" wrapText="1"/>
    </xf>
    <xf numFmtId="49" fontId="0" fillId="0" borderId="0" xfId="0" quotePrefix="1" applyNumberFormat="1" applyFill="1" applyAlignment="1">
      <alignment horizontal="right"/>
    </xf>
    <xf numFmtId="0" fontId="64" fillId="0" borderId="0" xfId="0" applyFont="1" applyFill="1"/>
    <xf numFmtId="0" fontId="39" fillId="0" borderId="19" xfId="0" applyFont="1" applyBorder="1" applyAlignment="1">
      <alignment horizontal="right"/>
    </xf>
    <xf numFmtId="49" fontId="38" fillId="0" borderId="0" xfId="13" applyNumberFormat="1" applyFont="1" applyAlignment="1">
      <alignment horizontal="right"/>
    </xf>
    <xf numFmtId="0" fontId="38" fillId="0" borderId="0" xfId="13" applyFont="1"/>
    <xf numFmtId="0" fontId="23" fillId="11" borderId="5" xfId="0" applyFont="1" applyFill="1" applyBorder="1"/>
    <xf numFmtId="0" fontId="0" fillId="0" borderId="19" xfId="0" quotePrefix="1" applyFill="1" applyBorder="1" applyAlignment="1">
      <alignment horizontal="right"/>
    </xf>
    <xf numFmtId="0" fontId="65" fillId="0" borderId="0" xfId="0" applyFont="1" applyFill="1" applyBorder="1" applyAlignment="1">
      <alignment horizontal="left" vertical="top" wrapText="1"/>
    </xf>
    <xf numFmtId="49" fontId="36" fillId="0" borderId="19" xfId="0" applyNumberFormat="1" applyFont="1" applyBorder="1" applyAlignment="1">
      <alignment horizontal="right"/>
    </xf>
    <xf numFmtId="49" fontId="0" fillId="0" borderId="19" xfId="0" applyNumberFormat="1" applyFill="1" applyBorder="1" applyAlignment="1">
      <alignment horizontal="right"/>
    </xf>
    <xf numFmtId="0" fontId="29" fillId="0" borderId="19" xfId="0" applyFont="1" applyFill="1" applyBorder="1"/>
    <xf numFmtId="0" fontId="39" fillId="0" borderId="0" xfId="0" applyFont="1" applyFill="1" applyAlignment="1">
      <alignment horizontal="right"/>
    </xf>
    <xf numFmtId="49" fontId="39" fillId="0" borderId="0" xfId="13" applyNumberFormat="1" applyFont="1" applyFill="1" applyAlignment="1">
      <alignment horizontal="right"/>
    </xf>
    <xf numFmtId="0" fontId="66" fillId="0" borderId="0" xfId="0" applyFont="1"/>
    <xf numFmtId="49" fontId="29" fillId="0" borderId="0" xfId="13" applyNumberFormat="1" applyFont="1" applyAlignment="1">
      <alignment horizontal="right"/>
    </xf>
    <xf numFmtId="0" fontId="67" fillId="0" borderId="0" xfId="0" applyFont="1"/>
    <xf numFmtId="49" fontId="36" fillId="0" borderId="0" xfId="0" applyNumberFormat="1" applyFont="1" applyAlignment="1">
      <alignment horizontal="right"/>
    </xf>
    <xf numFmtId="49" fontId="36" fillId="0" borderId="0" xfId="0" applyNumberFormat="1" applyFont="1" applyAlignment="1">
      <alignment horizontal="right"/>
    </xf>
    <xf numFmtId="0" fontId="36" fillId="0" borderId="0" xfId="0" applyFont="1" applyFill="1"/>
    <xf numFmtId="49" fontId="36" fillId="0" borderId="0" xfId="0" applyNumberFormat="1" applyFont="1" applyAlignment="1">
      <alignment horizontal="right"/>
    </xf>
    <xf numFmtId="0" fontId="36" fillId="0" borderId="0" xfId="0" applyFont="1" applyFill="1"/>
    <xf numFmtId="49" fontId="36" fillId="0" borderId="0" xfId="0" applyNumberFormat="1" applyFont="1" applyAlignment="1">
      <alignment horizontal="right"/>
    </xf>
    <xf numFmtId="0" fontId="36" fillId="0" borderId="0" xfId="0" applyFont="1" applyFill="1"/>
    <xf numFmtId="0" fontId="0" fillId="0" borderId="0" xfId="0" applyFill="1"/>
    <xf numFmtId="0" fontId="29" fillId="0" borderId="0" xfId="0" applyFont="1" applyFill="1"/>
    <xf numFmtId="0" fontId="29" fillId="0" borderId="0" xfId="0" applyFont="1"/>
    <xf numFmtId="0" fontId="20" fillId="0" borderId="0" xfId="0" applyFont="1" applyFill="1" applyBorder="1"/>
    <xf numFmtId="49" fontId="29" fillId="0" borderId="0" xfId="0" applyNumberFormat="1" applyFont="1" applyAlignment="1">
      <alignment horizontal="right"/>
    </xf>
    <xf numFmtId="49" fontId="36" fillId="0" borderId="0" xfId="0" applyNumberFormat="1" applyFont="1" applyAlignment="1">
      <alignment horizontal="right"/>
    </xf>
    <xf numFmtId="0" fontId="36" fillId="0" borderId="0" xfId="0" applyFont="1" applyFill="1"/>
    <xf numFmtId="0" fontId="36" fillId="0" borderId="0" xfId="0" applyFont="1"/>
    <xf numFmtId="0" fontId="29" fillId="0" borderId="0" xfId="0" applyFont="1" applyFill="1" applyBorder="1"/>
    <xf numFmtId="49" fontId="36" fillId="0" borderId="0" xfId="0" applyNumberFormat="1" applyFont="1" applyFill="1" applyBorder="1" applyAlignment="1">
      <alignment horizontal="right"/>
    </xf>
    <xf numFmtId="0" fontId="36" fillId="0" borderId="0" xfId="0" applyFont="1" applyFill="1" applyBorder="1"/>
    <xf numFmtId="49" fontId="39" fillId="0" borderId="0" xfId="0" applyNumberFormat="1" applyFont="1" applyFill="1" applyBorder="1" applyAlignment="1">
      <alignment horizontal="right"/>
    </xf>
    <xf numFmtId="0" fontId="39" fillId="0" borderId="0" xfId="0" applyFont="1" applyFill="1" applyBorder="1"/>
    <xf numFmtId="0" fontId="29" fillId="0" borderId="0" xfId="0" applyFont="1" applyAlignment="1">
      <alignment horizontal="right"/>
    </xf>
    <xf numFmtId="0" fontId="39" fillId="0" borderId="0" xfId="0" applyFont="1"/>
    <xf numFmtId="49" fontId="36" fillId="0" borderId="0" xfId="12" applyNumberFormat="1" applyAlignment="1">
      <alignment horizontal="right"/>
    </xf>
    <xf numFmtId="9" fontId="39" fillId="0" borderId="0" xfId="4" applyFont="1" applyFill="1" applyBorder="1"/>
    <xf numFmtId="0" fontId="29" fillId="0" borderId="0" xfId="13" applyFont="1"/>
    <xf numFmtId="0" fontId="39" fillId="0" borderId="0" xfId="13" applyFont="1"/>
    <xf numFmtId="44" fontId="29" fillId="0" borderId="0" xfId="0" applyNumberFormat="1" applyFont="1" applyFill="1" applyBorder="1"/>
    <xf numFmtId="0" fontId="39" fillId="0" borderId="0" xfId="0" applyFont="1" applyFill="1"/>
    <xf numFmtId="0" fontId="34" fillId="0" borderId="0" xfId="11" applyFill="1"/>
    <xf numFmtId="49" fontId="36" fillId="0" borderId="0" xfId="0" applyNumberFormat="1" applyFont="1" applyFill="1" applyBorder="1" applyAlignment="1">
      <alignment vertical="center"/>
    </xf>
    <xf numFmtId="0" fontId="0" fillId="0" borderId="0" xfId="0" applyAlignment="1">
      <alignment wrapText="1"/>
    </xf>
    <xf numFmtId="0" fontId="0" fillId="0" borderId="0" xfId="0" applyAlignment="1"/>
    <xf numFmtId="0" fontId="68" fillId="0" borderId="0" xfId="0" applyFont="1" applyAlignment="1">
      <alignment vertical="top" wrapText="1"/>
    </xf>
    <xf numFmtId="49" fontId="0" fillId="0" borderId="0" xfId="0" applyNumberFormat="1" applyFill="1" applyAlignment="1"/>
    <xf numFmtId="44" fontId="60" fillId="0" borderId="0" xfId="2" applyFont="1" applyFill="1" applyBorder="1"/>
    <xf numFmtId="49" fontId="0" fillId="0" borderId="0" xfId="0" applyNumberFormat="1" applyBorder="1" applyAlignment="1"/>
    <xf numFmtId="49" fontId="23" fillId="0" borderId="4" xfId="0" applyNumberFormat="1" applyFont="1" applyFill="1" applyBorder="1"/>
    <xf numFmtId="0" fontId="68" fillId="0" borderId="0" xfId="0" applyFont="1" applyAlignment="1">
      <alignment vertical="top"/>
    </xf>
    <xf numFmtId="0" fontId="0" fillId="0" borderId="0" xfId="0"/>
    <xf numFmtId="0" fontId="0" fillId="0" borderId="0" xfId="0" applyFill="1"/>
    <xf numFmtId="0" fontId="0" fillId="0" borderId="0" xfId="0" applyAlignment="1">
      <alignment wrapText="1"/>
    </xf>
    <xf numFmtId="0" fontId="0" fillId="0" borderId="0" xfId="0" applyFill="1" applyAlignment="1">
      <alignment wrapText="1"/>
    </xf>
    <xf numFmtId="0" fontId="0" fillId="0" borderId="0" xfId="0" applyFill="1"/>
    <xf numFmtId="0" fontId="0" fillId="0" borderId="0" xfId="0" applyFill="1" applyAlignment="1">
      <alignment wrapText="1"/>
    </xf>
    <xf numFmtId="0" fontId="63" fillId="0" borderId="0" xfId="0" applyFont="1" applyFill="1" applyAlignment="1">
      <alignment vertical="top" wrapText="1"/>
    </xf>
    <xf numFmtId="0" fontId="63" fillId="0" borderId="0" xfId="0" applyFont="1" applyFill="1" applyAlignment="1">
      <alignment wrapText="1"/>
    </xf>
    <xf numFmtId="0" fontId="63" fillId="0" borderId="0" xfId="0" applyFont="1" applyFill="1"/>
    <xf numFmtId="0" fontId="0" fillId="0" borderId="0" xfId="0" applyFill="1"/>
    <xf numFmtId="0" fontId="0" fillId="0" borderId="0" xfId="0" applyFill="1" applyAlignment="1">
      <alignment wrapText="1"/>
    </xf>
    <xf numFmtId="0" fontId="34" fillId="0" borderId="0" xfId="11" applyFill="1" applyAlignment="1">
      <alignment vertical="top" wrapText="1"/>
    </xf>
    <xf numFmtId="0" fontId="0" fillId="0" borderId="0" xfId="0" applyFill="1"/>
    <xf numFmtId="0" fontId="0" fillId="0" borderId="0" xfId="0" applyFill="1" applyAlignment="1">
      <alignment wrapText="1"/>
    </xf>
    <xf numFmtId="0" fontId="34" fillId="0" borderId="0" xfId="11" applyFill="1" applyAlignment="1">
      <alignment vertical="top" wrapText="1"/>
    </xf>
    <xf numFmtId="164" fontId="23" fillId="17" borderId="7" xfId="1" applyNumberFormat="1" applyFont="1" applyFill="1" applyBorder="1"/>
    <xf numFmtId="0" fontId="0" fillId="0" borderId="0" xfId="0" applyFill="1"/>
    <xf numFmtId="0" fontId="0" fillId="0" borderId="0" xfId="0" applyFill="1" applyAlignment="1">
      <alignment wrapText="1"/>
    </xf>
    <xf numFmtId="0" fontId="34" fillId="0" borderId="0" xfId="11" applyFill="1" applyAlignment="1">
      <alignment vertical="top" wrapText="1"/>
    </xf>
    <xf numFmtId="0" fontId="0" fillId="0" borderId="0" xfId="0" applyFill="1"/>
    <xf numFmtId="0" fontId="34" fillId="0" borderId="0" xfId="11"/>
    <xf numFmtId="0" fontId="0" fillId="0" borderId="0" xfId="0" applyFill="1" applyAlignment="1">
      <alignment wrapText="1"/>
    </xf>
    <xf numFmtId="164" fontId="23" fillId="17" borderId="7" xfId="1" applyNumberFormat="1" applyFont="1" applyFill="1" applyBorder="1"/>
    <xf numFmtId="0" fontId="0" fillId="0" borderId="0" xfId="0" applyFill="1"/>
    <xf numFmtId="0" fontId="0" fillId="0" borderId="0" xfId="0" applyFill="1" applyAlignment="1">
      <alignment wrapText="1"/>
    </xf>
    <xf numFmtId="0" fontId="0" fillId="0" borderId="0" xfId="0" applyFill="1"/>
    <xf numFmtId="0" fontId="0" fillId="0" borderId="0" xfId="0" applyFill="1" applyAlignment="1">
      <alignment wrapText="1"/>
    </xf>
    <xf numFmtId="0" fontId="0" fillId="0" borderId="0" xfId="0" applyFill="1"/>
    <xf numFmtId="0" fontId="34" fillId="0" borderId="0" xfId="11" applyFill="1"/>
    <xf numFmtId="0" fontId="0" fillId="0" borderId="0" xfId="0" applyFill="1" applyAlignment="1">
      <alignment wrapText="1"/>
    </xf>
    <xf numFmtId="1" fontId="23" fillId="17" borderId="7" xfId="0" applyNumberFormat="1" applyFont="1" applyFill="1" applyBorder="1"/>
    <xf numFmtId="0" fontId="34" fillId="0" borderId="0" xfId="11" applyFill="1" applyAlignment="1">
      <alignment vertical="top" wrapText="1"/>
    </xf>
    <xf numFmtId="164" fontId="23" fillId="17" borderId="7" xfId="1" applyNumberFormat="1" applyFont="1" applyFill="1" applyBorder="1"/>
    <xf numFmtId="0" fontId="0" fillId="0" borderId="0" xfId="0" applyFill="1"/>
    <xf numFmtId="0" fontId="0" fillId="0" borderId="0" xfId="0" applyFill="1" applyAlignment="1">
      <alignment wrapText="1"/>
    </xf>
    <xf numFmtId="0" fontId="0" fillId="0" borderId="0" xfId="0" applyFill="1"/>
    <xf numFmtId="0" fontId="0" fillId="0" borderId="0" xfId="0" applyFill="1" applyAlignment="1">
      <alignment wrapText="1"/>
    </xf>
    <xf numFmtId="0" fontId="0" fillId="0" borderId="0" xfId="0" applyFill="1"/>
    <xf numFmtId="0" fontId="0" fillId="0" borderId="0" xfId="0" applyFill="1" applyAlignment="1">
      <alignment wrapText="1"/>
    </xf>
    <xf numFmtId="0" fontId="0" fillId="0" borderId="0" xfId="0" applyFill="1"/>
    <xf numFmtId="0" fontId="0" fillId="0" borderId="0" xfId="0" applyFill="1" applyAlignment="1">
      <alignment wrapText="1"/>
    </xf>
    <xf numFmtId="0" fontId="0" fillId="0" borderId="0" xfId="0" applyFill="1"/>
    <xf numFmtId="0" fontId="0" fillId="0" borderId="0" xfId="0" applyFill="1" applyAlignment="1">
      <alignment wrapText="1"/>
    </xf>
    <xf numFmtId="0" fontId="0" fillId="0" borderId="0" xfId="0" applyFill="1"/>
    <xf numFmtId="0" fontId="0" fillId="0" borderId="0" xfId="0" applyFill="1" applyAlignment="1">
      <alignment wrapText="1"/>
    </xf>
    <xf numFmtId="0" fontId="0" fillId="0" borderId="0" xfId="0"/>
    <xf numFmtId="0" fontId="0" fillId="0" borderId="0" xfId="0" applyFill="1"/>
    <xf numFmtId="0" fontId="34" fillId="0" borderId="0" xfId="11"/>
    <xf numFmtId="0" fontId="34" fillId="0" borderId="0" xfId="11" applyFill="1"/>
    <xf numFmtId="0" fontId="0" fillId="0" borderId="0" xfId="0" applyFill="1" applyAlignment="1">
      <alignment wrapText="1"/>
    </xf>
    <xf numFmtId="164" fontId="23" fillId="17" borderId="7" xfId="1" applyNumberFormat="1" applyFont="1" applyFill="1" applyBorder="1"/>
    <xf numFmtId="0" fontId="0" fillId="0" borderId="0" xfId="0" applyFill="1"/>
    <xf numFmtId="0" fontId="0" fillId="0" borderId="0" xfId="0" applyFill="1" applyAlignment="1">
      <alignment wrapText="1"/>
    </xf>
    <xf numFmtId="0" fontId="63" fillId="0" borderId="0" xfId="0" applyFont="1" applyFill="1" applyAlignment="1">
      <alignment vertical="top" wrapText="1"/>
    </xf>
    <xf numFmtId="0" fontId="63" fillId="0" borderId="0" xfId="0" applyFont="1" applyFill="1" applyAlignment="1">
      <alignment wrapText="1"/>
    </xf>
    <xf numFmtId="0" fontId="63" fillId="0" borderId="0" xfId="0" applyFont="1" applyFill="1"/>
    <xf numFmtId="0" fontId="25" fillId="17" borderId="5" xfId="0" applyFont="1" applyFill="1" applyBorder="1"/>
    <xf numFmtId="0" fontId="25" fillId="0" borderId="0" xfId="0" applyFont="1" applyFill="1"/>
    <xf numFmtId="0" fontId="0" fillId="0" borderId="0" xfId="0" applyFill="1"/>
    <xf numFmtId="0" fontId="25" fillId="0" borderId="0" xfId="0" applyFont="1" applyFill="1"/>
    <xf numFmtId="0" fontId="34" fillId="0" borderId="0" xfId="11"/>
    <xf numFmtId="0" fontId="34" fillId="0" borderId="0" xfId="0" applyFont="1" applyFill="1" applyAlignment="1">
      <alignment vertical="top" wrapText="1"/>
    </xf>
    <xf numFmtId="0" fontId="34" fillId="0" borderId="0" xfId="11" applyFill="1"/>
    <xf numFmtId="0" fontId="0" fillId="0" borderId="0" xfId="0" applyFill="1" applyAlignment="1">
      <alignment wrapText="1"/>
    </xf>
    <xf numFmtId="0" fontId="23" fillId="2" borderId="7" xfId="0" applyNumberFormat="1" applyFont="1" applyFill="1" applyBorder="1"/>
    <xf numFmtId="1" fontId="23" fillId="17" borderId="7" xfId="0" applyNumberFormat="1" applyFont="1" applyFill="1" applyBorder="1"/>
    <xf numFmtId="44" fontId="60" fillId="4" borderId="7" xfId="2" applyFont="1" applyFill="1" applyBorder="1"/>
    <xf numFmtId="0" fontId="25" fillId="0" borderId="0" xfId="0" quotePrefix="1" applyFont="1"/>
    <xf numFmtId="0" fontId="23" fillId="17" borderId="5" xfId="0" applyNumberFormat="1" applyFont="1" applyFill="1" applyBorder="1"/>
    <xf numFmtId="43" fontId="23" fillId="17" borderId="7" xfId="1" applyNumberFormat="1" applyFont="1" applyFill="1" applyBorder="1"/>
    <xf numFmtId="0" fontId="23" fillId="11" borderId="5" xfId="0" applyFont="1" applyFill="1" applyBorder="1"/>
    <xf numFmtId="0" fontId="23" fillId="2" borderId="7" xfId="9" applyNumberFormat="1"/>
    <xf numFmtId="164" fontId="23" fillId="17" borderId="7" xfId="1" applyNumberFormat="1" applyFont="1" applyFill="1" applyBorder="1"/>
    <xf numFmtId="0" fontId="23" fillId="17" borderId="7" xfId="1" applyNumberFormat="1" applyFont="1" applyFill="1" applyBorder="1"/>
    <xf numFmtId="0" fontId="23" fillId="4" borderId="7" xfId="1" applyNumberFormat="1" applyFont="1" applyFill="1" applyBorder="1"/>
    <xf numFmtId="0" fontId="23" fillId="17" borderId="7" xfId="2" applyNumberFormat="1" applyFont="1" applyFill="1" applyBorder="1"/>
    <xf numFmtId="2" fontId="29" fillId="0" borderId="0" xfId="0" applyNumberFormat="1" applyFont="1" applyAlignment="1">
      <alignment horizontal="right"/>
    </xf>
    <xf numFmtId="0" fontId="68" fillId="0" borderId="0" xfId="0" applyFont="1" applyAlignment="1">
      <alignment horizontal="right" vertical="top" wrapText="1"/>
    </xf>
    <xf numFmtId="0" fontId="0" fillId="0" borderId="0" xfId="0" applyAlignment="1">
      <alignment wrapText="1"/>
    </xf>
    <xf numFmtId="0" fontId="0" fillId="0" borderId="0" xfId="0" applyAlignment="1"/>
    <xf numFmtId="0" fontId="0" fillId="0" borderId="0" xfId="0" applyAlignment="1"/>
    <xf numFmtId="0" fontId="29" fillId="0" borderId="0" xfId="0" applyFont="1" applyAlignment="1">
      <alignment vertical="top" wrapText="1"/>
    </xf>
    <xf numFmtId="0" fontId="69" fillId="0" borderId="0" xfId="0" applyFont="1" applyAlignment="1">
      <alignment vertical="top" wrapText="1"/>
    </xf>
    <xf numFmtId="0" fontId="38" fillId="0" borderId="0" xfId="11" applyFont="1"/>
    <xf numFmtId="0" fontId="68" fillId="0" borderId="0" xfId="0" applyFont="1" applyAlignment="1">
      <alignment horizontal="right" vertical="top" wrapText="1"/>
    </xf>
    <xf numFmtId="0" fontId="0" fillId="0" borderId="0" xfId="0" applyAlignment="1">
      <alignment wrapText="1"/>
    </xf>
    <xf numFmtId="0" fontId="30" fillId="0" borderId="0" xfId="11" applyFont="1" applyFill="1"/>
    <xf numFmtId="0" fontId="25" fillId="0" borderId="0" xfId="11" applyFont="1" applyFill="1"/>
    <xf numFmtId="166" fontId="23" fillId="11" borderId="7" xfId="0" applyNumberFormat="1" applyFont="1" applyFill="1" applyBorder="1"/>
    <xf numFmtId="164" fontId="23" fillId="0" borderId="4" xfId="1" applyNumberFormat="1" applyFont="1" applyFill="1" applyBorder="1"/>
    <xf numFmtId="0" fontId="36" fillId="0" borderId="0" xfId="4" applyNumberFormat="1" applyFont="1" applyFill="1" applyBorder="1" applyAlignment="1">
      <alignment horizontal="right"/>
    </xf>
    <xf numFmtId="49" fontId="23" fillId="2" borderId="7" xfId="0" applyNumberFormat="1" applyFont="1" applyFill="1" applyBorder="1" applyAlignment="1">
      <alignment horizontal="right"/>
    </xf>
    <xf numFmtId="9" fontId="23" fillId="17" borderId="7" xfId="2" applyNumberFormat="1" applyFont="1" applyFill="1" applyBorder="1" applyAlignment="1">
      <alignment horizontal="right" indent="1"/>
    </xf>
    <xf numFmtId="49" fontId="60" fillId="17" borderId="7" xfId="0" applyNumberFormat="1" applyFont="1" applyFill="1" applyBorder="1" applyAlignment="1">
      <alignment horizontal="right"/>
    </xf>
    <xf numFmtId="49" fontId="23" fillId="17" borderId="7" xfId="1" applyNumberFormat="1" applyFont="1" applyFill="1" applyBorder="1" applyAlignment="1">
      <alignment horizontal="right"/>
    </xf>
    <xf numFmtId="0" fontId="23" fillId="17" borderId="5" xfId="0" applyNumberFormat="1" applyFont="1" applyFill="1" applyBorder="1" applyAlignment="1">
      <alignment horizontal="right"/>
    </xf>
    <xf numFmtId="9" fontId="23" fillId="17" borderId="7" xfId="2" applyNumberFormat="1" applyFont="1" applyFill="1" applyBorder="1"/>
    <xf numFmtId="49" fontId="23" fillId="17" borderId="5" xfId="0" applyNumberFormat="1" applyFont="1" applyFill="1" applyBorder="1" applyAlignment="1">
      <alignment horizontal="right"/>
    </xf>
    <xf numFmtId="9" fontId="23" fillId="2" borderId="7" xfId="9" applyNumberFormat="1"/>
    <xf numFmtId="49" fontId="23" fillId="2" borderId="7" xfId="9" applyNumberFormat="1" applyAlignment="1">
      <alignment horizontal="right"/>
    </xf>
    <xf numFmtId="9" fontId="23" fillId="17" borderId="7" xfId="9" applyNumberFormat="1" applyFill="1" applyAlignment="1">
      <alignment vertical="center"/>
    </xf>
    <xf numFmtId="0" fontId="60" fillId="2" borderId="24" xfId="9" applyNumberFormat="1" applyFont="1" applyBorder="1"/>
    <xf numFmtId="9" fontId="60" fillId="2" borderId="7" xfId="4" applyFont="1" applyFill="1" applyBorder="1"/>
    <xf numFmtId="0" fontId="29" fillId="0" borderId="0" xfId="0" applyFont="1" applyAlignment="1">
      <alignment horizontal="left"/>
    </xf>
    <xf numFmtId="49" fontId="23" fillId="17" borderId="7" xfId="9" applyNumberFormat="1" applyFill="1" applyAlignment="1">
      <alignment horizontal="right" vertical="center"/>
    </xf>
    <xf numFmtId="49" fontId="23" fillId="0" borderId="0" xfId="9" applyNumberFormat="1" applyFill="1" applyBorder="1" applyAlignment="1">
      <alignment horizontal="right" vertical="center"/>
    </xf>
    <xf numFmtId="9" fontId="23" fillId="0" borderId="0" xfId="9" applyNumberFormat="1" applyFill="1" applyBorder="1" applyAlignment="1">
      <alignment vertical="center"/>
    </xf>
    <xf numFmtId="1" fontId="23" fillId="17" borderId="7" xfId="2" applyNumberFormat="1" applyFont="1" applyFill="1" applyBorder="1" applyAlignment="1">
      <alignment vertical="center"/>
    </xf>
    <xf numFmtId="1" fontId="23" fillId="4" borderId="7" xfId="1" applyNumberFormat="1" applyFont="1" applyFill="1" applyBorder="1"/>
    <xf numFmtId="1" fontId="23" fillId="17" borderId="7" xfId="1" applyNumberFormat="1" applyFont="1" applyFill="1" applyBorder="1"/>
    <xf numFmtId="1" fontId="23" fillId="2" borderId="7" xfId="9" applyNumberFormat="1"/>
    <xf numFmtId="0" fontId="25" fillId="0" borderId="0" xfId="0" applyFont="1" applyFill="1" applyAlignment="1">
      <alignment vertical="top" wrapText="1"/>
    </xf>
    <xf numFmtId="0" fontId="0" fillId="0" borderId="0" xfId="0"/>
    <xf numFmtId="0" fontId="0" fillId="0" borderId="0" xfId="0" applyAlignment="1">
      <alignment horizontal="left"/>
    </xf>
    <xf numFmtId="0" fontId="30" fillId="0" borderId="0" xfId="0" applyFont="1"/>
    <xf numFmtId="0" fontId="0" fillId="0" borderId="0" xfId="0" applyFill="1"/>
    <xf numFmtId="0" fontId="34" fillId="0" borderId="0" xfId="11"/>
    <xf numFmtId="0" fontId="34" fillId="0" borderId="0" xfId="0" applyFont="1" applyFill="1" applyAlignment="1">
      <alignment vertical="top" wrapText="1"/>
    </xf>
    <xf numFmtId="0" fontId="30" fillId="0" borderId="0" xfId="0" applyFont="1" applyFill="1" applyBorder="1"/>
    <xf numFmtId="0" fontId="25" fillId="0" borderId="0" xfId="0" applyFont="1"/>
    <xf numFmtId="0" fontId="0" fillId="0" borderId="0" xfId="0" applyFill="1" applyAlignment="1">
      <alignment wrapText="1"/>
    </xf>
    <xf numFmtId="0" fontId="60" fillId="2" borderId="24" xfId="9" applyNumberFormat="1" applyFont="1" applyBorder="1"/>
    <xf numFmtId="49" fontId="0" fillId="0" borderId="19" xfId="0" applyNumberFormat="1" applyFill="1" applyBorder="1" applyAlignment="1">
      <alignment horizontal="right" vertical="center"/>
    </xf>
    <xf numFmtId="49" fontId="29" fillId="0" borderId="19" xfId="0" applyNumberFormat="1" applyFont="1" applyFill="1" applyBorder="1" applyAlignment="1">
      <alignment horizontal="right"/>
    </xf>
    <xf numFmtId="0" fontId="29" fillId="0" borderId="0" xfId="0" applyNumberFormat="1" applyFont="1" applyAlignment="1">
      <alignment horizontal="left" vertical="top"/>
    </xf>
    <xf numFmtId="49" fontId="29" fillId="0" borderId="0" xfId="0" quotePrefix="1" applyNumberFormat="1" applyFont="1" applyAlignment="1">
      <alignment horizontal="center"/>
    </xf>
    <xf numFmtId="49" fontId="29" fillId="0" borderId="0" xfId="0" quotePrefix="1" applyNumberFormat="1" applyFont="1" applyAlignment="1">
      <alignment horizontal="left"/>
    </xf>
    <xf numFmtId="0" fontId="29" fillId="0" borderId="0" xfId="0" applyNumberFormat="1" applyFont="1" applyAlignment="1">
      <alignment horizontal="left" vertical="top" wrapText="1"/>
    </xf>
    <xf numFmtId="0" fontId="70" fillId="0" borderId="0" xfId="11" applyFont="1"/>
    <xf numFmtId="0" fontId="29" fillId="6" borderId="0" xfId="0" applyFont="1" applyFill="1"/>
    <xf numFmtId="0" fontId="42" fillId="0" borderId="0" xfId="0" applyFont="1" applyAlignment="1">
      <alignment horizontal="left" vertical="top" wrapText="1"/>
    </xf>
    <xf numFmtId="0" fontId="71" fillId="0" borderId="0" xfId="0" applyFont="1" applyAlignment="1">
      <alignment horizontal="left" wrapText="1"/>
    </xf>
    <xf numFmtId="0" fontId="18" fillId="0" borderId="0" xfId="0" applyFont="1" applyFill="1" applyBorder="1" applyAlignment="1">
      <alignment wrapText="1"/>
    </xf>
    <xf numFmtId="0" fontId="18" fillId="0" borderId="0" xfId="0" applyFont="1" applyFill="1" applyBorder="1" applyAlignment="1">
      <alignment horizontal="center"/>
    </xf>
    <xf numFmtId="0" fontId="0" fillId="0" borderId="0" xfId="0" applyFill="1" applyBorder="1" applyAlignment="1">
      <alignment wrapText="1"/>
    </xf>
    <xf numFmtId="0" fontId="0" fillId="0" borderId="0" xfId="0" applyFill="1" applyBorder="1" applyAlignment="1">
      <alignment horizontal="left"/>
    </xf>
    <xf numFmtId="0" fontId="0" fillId="0" borderId="0" xfId="0" applyFill="1" applyBorder="1" applyAlignment="1">
      <alignment horizontal="left" wrapText="1"/>
    </xf>
    <xf numFmtId="0" fontId="50" fillId="0" borderId="0" xfId="0" applyFont="1" applyFill="1" applyBorder="1" applyAlignment="1">
      <alignment wrapText="1"/>
    </xf>
    <xf numFmtId="0" fontId="51" fillId="0" borderId="0" xfId="0" applyFont="1" applyFill="1" applyBorder="1" applyAlignment="1">
      <alignment wrapText="1"/>
    </xf>
    <xf numFmtId="37" fontId="51" fillId="0" borderId="0" xfId="0" applyNumberFormat="1" applyFont="1" applyFill="1" applyBorder="1"/>
    <xf numFmtId="0" fontId="23" fillId="0" borderId="0" xfId="0" applyNumberFormat="1" applyFont="1" applyFill="1" applyBorder="1"/>
    <xf numFmtId="44" fontId="29" fillId="0" borderId="0" xfId="10" applyFont="1" applyFill="1" applyBorder="1"/>
    <xf numFmtId="44" fontId="29" fillId="10" borderId="25" xfId="10" applyFont="1" applyBorder="1"/>
    <xf numFmtId="0" fontId="0" fillId="0" borderId="2" xfId="0" applyBorder="1"/>
    <xf numFmtId="0" fontId="0" fillId="0" borderId="27" xfId="0" applyBorder="1"/>
    <xf numFmtId="49" fontId="20" fillId="0" borderId="7" xfId="0" applyNumberFormat="1" applyFont="1" applyBorder="1" applyAlignment="1">
      <alignment horizontal="center"/>
    </xf>
    <xf numFmtId="0" fontId="73" fillId="0" borderId="0" xfId="0" applyFont="1" applyFill="1" applyAlignment="1">
      <alignment vertical="top" wrapText="1"/>
    </xf>
    <xf numFmtId="0" fontId="0" fillId="0" borderId="0" xfId="0" applyAlignment="1">
      <alignment wrapText="1"/>
    </xf>
    <xf numFmtId="0" fontId="25" fillId="0" borderId="6" xfId="0" applyFont="1" applyBorder="1" applyAlignment="1">
      <alignment vertical="top" wrapText="1"/>
    </xf>
    <xf numFmtId="0" fontId="25" fillId="0" borderId="6" xfId="0" applyFont="1" applyFill="1" applyBorder="1" applyAlignment="1">
      <alignment vertical="top" wrapText="1"/>
    </xf>
    <xf numFmtId="0" fontId="74" fillId="0" borderId="0" xfId="0" applyFont="1" applyFill="1" applyAlignment="1">
      <alignment vertical="top" wrapText="1"/>
    </xf>
    <xf numFmtId="0" fontId="39" fillId="0" borderId="0" xfId="0" applyFont="1" applyAlignment="1">
      <alignment horizontal="center" vertical="top" wrapText="1"/>
    </xf>
    <xf numFmtId="0" fontId="69" fillId="0" borderId="0" xfId="0" applyFont="1" applyAlignment="1">
      <alignment horizontal="center" vertical="top" wrapText="1"/>
    </xf>
    <xf numFmtId="0" fontId="39" fillId="0" borderId="0" xfId="0" applyFont="1" applyFill="1" applyAlignment="1">
      <alignment horizontal="center" vertical="top"/>
    </xf>
    <xf numFmtId="0" fontId="39" fillId="0" borderId="0" xfId="0" applyFont="1" applyFill="1" applyAlignment="1">
      <alignment horizontal="center" vertical="top" wrapText="1"/>
    </xf>
    <xf numFmtId="0" fontId="25" fillId="0" borderId="0" xfId="0" applyFont="1" applyFill="1" applyAlignment="1">
      <alignment horizontal="left" vertical="top" wrapText="1"/>
    </xf>
    <xf numFmtId="49" fontId="39" fillId="0" borderId="0" xfId="0" applyNumberFormat="1" applyFont="1" applyFill="1" applyAlignment="1">
      <alignment vertical="top" wrapText="1"/>
    </xf>
    <xf numFmtId="0" fontId="25" fillId="0" borderId="0" xfId="11" applyFont="1" applyFill="1" applyAlignment="1">
      <alignment horizontal="left" vertical="top" wrapText="1"/>
    </xf>
    <xf numFmtId="0" fontId="25" fillId="0" borderId="0" xfId="11" applyFont="1" applyFill="1" applyAlignment="1">
      <alignment vertical="top" wrapText="1"/>
    </xf>
    <xf numFmtId="0" fontId="25" fillId="0" borderId="0" xfId="11" applyFont="1" applyAlignment="1">
      <alignment vertical="top"/>
    </xf>
    <xf numFmtId="0" fontId="25" fillId="0" borderId="0" xfId="11" applyFont="1" applyAlignment="1">
      <alignment vertical="top" wrapText="1"/>
    </xf>
    <xf numFmtId="3" fontId="25" fillId="0" borderId="0" xfId="0" applyNumberFormat="1" applyFont="1" applyFill="1" applyAlignment="1">
      <alignment horizontal="left" vertical="top" wrapText="1"/>
    </xf>
    <xf numFmtId="0" fontId="75" fillId="0" borderId="0" xfId="0" applyFont="1" applyFill="1" applyAlignment="1">
      <alignment vertical="top" wrapText="1"/>
    </xf>
    <xf numFmtId="0" fontId="75" fillId="0" borderId="0" xfId="0" applyFont="1" applyFill="1" applyAlignment="1">
      <alignment wrapText="1"/>
    </xf>
    <xf numFmtId="0" fontId="75" fillId="0" borderId="0" xfId="0" applyFont="1" applyFill="1"/>
    <xf numFmtId="0" fontId="75" fillId="0" borderId="0" xfId="0" applyFont="1" applyAlignment="1">
      <alignment wrapText="1"/>
    </xf>
    <xf numFmtId="0" fontId="75" fillId="0" borderId="0" xfId="0" applyFont="1"/>
    <xf numFmtId="49" fontId="75" fillId="0" borderId="0" xfId="0" applyNumberFormat="1" applyFont="1" applyFill="1" applyAlignment="1">
      <alignment vertical="top" wrapText="1"/>
    </xf>
    <xf numFmtId="0" fontId="75" fillId="0" borderId="0" xfId="0" applyFont="1" applyAlignment="1">
      <alignment vertical="top" wrapText="1"/>
    </xf>
    <xf numFmtId="49" fontId="75" fillId="0" borderId="0" xfId="0" applyNumberFormat="1" applyFont="1" applyAlignment="1">
      <alignment vertical="top" wrapText="1"/>
    </xf>
    <xf numFmtId="0" fontId="76" fillId="0" borderId="0" xfId="0" applyFont="1" applyFill="1" applyAlignment="1">
      <alignment vertical="top" wrapText="1"/>
    </xf>
    <xf numFmtId="0" fontId="76" fillId="0" borderId="0" xfId="0" applyFont="1" applyFill="1" applyAlignment="1">
      <alignment wrapText="1"/>
    </xf>
    <xf numFmtId="0" fontId="76" fillId="0" borderId="0" xfId="0" applyFont="1" applyFill="1"/>
    <xf numFmtId="0" fontId="75" fillId="0" borderId="0" xfId="11" applyFont="1" applyFill="1" applyAlignment="1">
      <alignment vertical="top" wrapText="1"/>
    </xf>
    <xf numFmtId="0" fontId="75" fillId="0" borderId="0" xfId="11" applyFont="1" applyFill="1"/>
    <xf numFmtId="0" fontId="75" fillId="0" borderId="0" xfId="11" applyFont="1"/>
    <xf numFmtId="0" fontId="75" fillId="0" borderId="0" xfId="11" applyFont="1" applyAlignment="1">
      <alignment horizontal="left" vertical="top" wrapText="1"/>
    </xf>
    <xf numFmtId="0" fontId="75" fillId="0" borderId="0" xfId="11" applyFont="1" applyAlignment="1">
      <alignment vertical="top"/>
    </xf>
    <xf numFmtId="0" fontId="75" fillId="0" borderId="0" xfId="11" applyFont="1" applyAlignment="1">
      <alignment vertical="top" wrapText="1"/>
    </xf>
    <xf numFmtId="0" fontId="19" fillId="0" borderId="0" xfId="0" applyFont="1" applyFill="1" applyBorder="1" applyAlignment="1"/>
    <xf numFmtId="1" fontId="23" fillId="2" borderId="7" xfId="0" applyNumberFormat="1" applyFont="1" applyFill="1" applyBorder="1"/>
    <xf numFmtId="166" fontId="23" fillId="17" borderId="7" xfId="2" applyNumberFormat="1" applyFont="1" applyFill="1" applyBorder="1"/>
    <xf numFmtId="2" fontId="23" fillId="2" borderId="7" xfId="0" applyNumberFormat="1" applyFont="1" applyFill="1" applyBorder="1" applyAlignment="1">
      <alignment horizontal="right"/>
    </xf>
    <xf numFmtId="166" fontId="0" fillId="10" borderId="2" xfId="0" applyNumberFormat="1" applyFill="1" applyBorder="1"/>
    <xf numFmtId="166" fontId="29" fillId="10" borderId="6" xfId="0" applyNumberFormat="1" applyFont="1" applyFill="1" applyBorder="1"/>
    <xf numFmtId="166" fontId="29" fillId="10" borderId="9" xfId="10" applyNumberFormat="1" applyFont="1"/>
    <xf numFmtId="166" fontId="0" fillId="0" borderId="0" xfId="0" applyNumberFormat="1"/>
    <xf numFmtId="166" fontId="0" fillId="10" borderId="0" xfId="0" applyNumberFormat="1" applyFill="1" applyBorder="1"/>
    <xf numFmtId="166" fontId="29" fillId="0" borderId="0" xfId="0" applyNumberFormat="1" applyFont="1"/>
    <xf numFmtId="166" fontId="53" fillId="0" borderId="0" xfId="0" applyNumberFormat="1" applyFont="1"/>
    <xf numFmtId="166" fontId="38" fillId="0" borderId="0" xfId="0" applyNumberFormat="1" applyFont="1" applyAlignment="1">
      <alignment horizontal="center"/>
    </xf>
    <xf numFmtId="166" fontId="47" fillId="0" borderId="0" xfId="0" applyNumberFormat="1" applyFont="1" applyFill="1" applyAlignment="1">
      <alignment horizontal="center"/>
    </xf>
    <xf numFmtId="166" fontId="29" fillId="10" borderId="6" xfId="6" applyNumberFormat="1" applyFont="1"/>
    <xf numFmtId="166" fontId="53" fillId="0" borderId="0" xfId="0" applyNumberFormat="1" applyFont="1" applyFill="1" applyAlignment="1">
      <alignment horizontal="center"/>
    </xf>
    <xf numFmtId="166" fontId="53" fillId="0" borderId="0" xfId="0" applyNumberFormat="1" applyFont="1" applyAlignment="1">
      <alignment horizontal="center"/>
    </xf>
    <xf numFmtId="166" fontId="53" fillId="0" borderId="0" xfId="0" quotePrefix="1" applyNumberFormat="1" applyFont="1"/>
    <xf numFmtId="166" fontId="55" fillId="0" borderId="0" xfId="0" applyNumberFormat="1" applyFont="1"/>
    <xf numFmtId="166" fontId="29" fillId="0" borderId="0" xfId="0" applyNumberFormat="1" applyFont="1" applyAlignment="1">
      <alignment horizontal="right"/>
    </xf>
    <xf numFmtId="166" fontId="24" fillId="0" borderId="0" xfId="0" applyNumberFormat="1" applyFont="1" applyFill="1" applyBorder="1" applyAlignment="1">
      <alignment horizontal="left" vertical="top" wrapText="1"/>
    </xf>
    <xf numFmtId="166" fontId="0" fillId="13" borderId="0" xfId="0" applyNumberFormat="1" applyFill="1" applyBorder="1"/>
    <xf numFmtId="166" fontId="0" fillId="0" borderId="0" xfId="0" applyNumberFormat="1" applyAlignment="1">
      <alignment horizontal="center"/>
    </xf>
    <xf numFmtId="166" fontId="66" fillId="0" borderId="0" xfId="0" applyNumberFormat="1" applyFont="1"/>
    <xf numFmtId="166" fontId="51" fillId="0" borderId="0" xfId="0" applyNumberFormat="1" applyFont="1" applyFill="1"/>
    <xf numFmtId="166" fontId="51" fillId="0" borderId="0" xfId="0" applyNumberFormat="1" applyFont="1"/>
    <xf numFmtId="166" fontId="29" fillId="0" borderId="0" xfId="0" applyNumberFormat="1" applyFont="1" applyFill="1" applyBorder="1"/>
    <xf numFmtId="166" fontId="28" fillId="10" borderId="2" xfId="7" applyNumberFormat="1"/>
    <xf numFmtId="166" fontId="49" fillId="0" borderId="0" xfId="0" applyNumberFormat="1" applyFont="1" applyFill="1" applyBorder="1"/>
    <xf numFmtId="166" fontId="28" fillId="0" borderId="0" xfId="7" applyNumberFormat="1" applyFill="1" applyBorder="1"/>
    <xf numFmtId="166" fontId="0" fillId="10" borderId="6" xfId="0" applyNumberFormat="1" applyFill="1" applyBorder="1"/>
    <xf numFmtId="166" fontId="29" fillId="10" borderId="9" xfId="0" applyNumberFormat="1" applyFont="1" applyFill="1" applyBorder="1"/>
    <xf numFmtId="166" fontId="29" fillId="0" borderId="0" xfId="0" applyNumberFormat="1" applyFont="1" applyFill="1"/>
    <xf numFmtId="166" fontId="66" fillId="0" borderId="0" xfId="0" applyNumberFormat="1" applyFont="1" applyAlignment="1"/>
    <xf numFmtId="166" fontId="50" fillId="0" borderId="0" xfId="0" applyNumberFormat="1" applyFont="1"/>
    <xf numFmtId="166" fontId="50" fillId="0" borderId="0" xfId="0" quotePrefix="1" applyNumberFormat="1" applyFont="1"/>
    <xf numFmtId="166" fontId="25" fillId="10" borderId="0" xfId="0" applyNumberFormat="1" applyFont="1" applyFill="1" applyBorder="1"/>
    <xf numFmtId="166" fontId="25" fillId="0" borderId="0" xfId="0" applyNumberFormat="1" applyFont="1"/>
    <xf numFmtId="166" fontId="25" fillId="0" borderId="0" xfId="0" applyNumberFormat="1" applyFont="1" applyFill="1" applyBorder="1"/>
    <xf numFmtId="166" fontId="25" fillId="10" borderId="2" xfId="0" applyNumberFormat="1" applyFont="1" applyFill="1" applyBorder="1"/>
    <xf numFmtId="166" fontId="39" fillId="10" borderId="6" xfId="0" applyNumberFormat="1" applyFont="1" applyFill="1" applyBorder="1"/>
    <xf numFmtId="166" fontId="23" fillId="4" borderId="7" xfId="0" applyNumberFormat="1" applyFont="1" applyFill="1" applyBorder="1"/>
    <xf numFmtId="166" fontId="23" fillId="4" borderId="7" xfId="2" applyNumberFormat="1" applyFont="1" applyFill="1" applyBorder="1"/>
    <xf numFmtId="166" fontId="23" fillId="11" borderId="7" xfId="2" applyNumberFormat="1" applyFont="1" applyFill="1" applyBorder="1"/>
    <xf numFmtId="166" fontId="23" fillId="4" borderId="7" xfId="8" applyNumberFormat="1"/>
    <xf numFmtId="166" fontId="60" fillId="4" borderId="7" xfId="2" applyNumberFormat="1" applyFont="1" applyFill="1" applyBorder="1"/>
    <xf numFmtId="166" fontId="60" fillId="4" borderId="22" xfId="2" applyNumberFormat="1" applyFont="1" applyFill="1" applyBorder="1"/>
    <xf numFmtId="166" fontId="60" fillId="11" borderId="7" xfId="2" applyNumberFormat="1" applyFont="1" applyFill="1" applyBorder="1"/>
    <xf numFmtId="166" fontId="25" fillId="10" borderId="2" xfId="7" applyNumberFormat="1" applyFont="1"/>
    <xf numFmtId="166" fontId="39" fillId="0" borderId="0" xfId="0" applyNumberFormat="1" applyFont="1"/>
    <xf numFmtId="166" fontId="53" fillId="0" borderId="0" xfId="0" applyNumberFormat="1" applyFont="1" applyFill="1"/>
    <xf numFmtId="166" fontId="0" fillId="0" borderId="0" xfId="0" applyNumberFormat="1" applyFont="1"/>
    <xf numFmtId="166" fontId="0" fillId="0" borderId="0" xfId="0" applyNumberFormat="1" applyFont="1" applyFill="1"/>
    <xf numFmtId="166" fontId="28" fillId="10" borderId="0" xfId="7" applyNumberFormat="1" applyBorder="1"/>
    <xf numFmtId="166" fontId="29" fillId="10" borderId="2" xfId="7" applyNumberFormat="1" applyFont="1"/>
    <xf numFmtId="166" fontId="29" fillId="0" borderId="23" xfId="7" applyNumberFormat="1" applyFont="1" applyFill="1" applyBorder="1"/>
    <xf numFmtId="166" fontId="29" fillId="0" borderId="0" xfId="7" applyNumberFormat="1" applyFont="1" applyFill="1" applyBorder="1"/>
    <xf numFmtId="166" fontId="29" fillId="0" borderId="0" xfId="0" applyNumberFormat="1" applyFont="1" applyFill="1" applyBorder="1" applyAlignment="1">
      <alignment wrapText="1"/>
    </xf>
    <xf numFmtId="166" fontId="38" fillId="0" borderId="0" xfId="0" applyNumberFormat="1" applyFont="1"/>
    <xf numFmtId="166" fontId="20" fillId="0" borderId="0" xfId="0" applyNumberFormat="1" applyFont="1" applyFill="1" applyBorder="1"/>
    <xf numFmtId="166" fontId="20" fillId="0" borderId="0" xfId="2" applyNumberFormat="1" applyFont="1" applyFill="1" applyBorder="1"/>
    <xf numFmtId="166" fontId="34" fillId="0" borderId="0" xfId="11" applyNumberFormat="1"/>
    <xf numFmtId="166" fontId="70" fillId="0" borderId="0" xfId="11" applyNumberFormat="1" applyFont="1"/>
    <xf numFmtId="166" fontId="22" fillId="0" borderId="0" xfId="1" applyNumberFormat="1" applyFont="1" applyFill="1" applyBorder="1"/>
    <xf numFmtId="166" fontId="0" fillId="0" borderId="0" xfId="0" applyNumberFormat="1" applyFill="1" applyAlignment="1">
      <alignment horizontal="center"/>
    </xf>
    <xf numFmtId="1" fontId="23" fillId="11" borderId="7" xfId="1" applyNumberFormat="1" applyFont="1" applyFill="1" applyBorder="1"/>
    <xf numFmtId="166" fontId="0" fillId="0" borderId="0" xfId="0" applyNumberFormat="1" applyAlignment="1">
      <alignment horizontal="center" vertical="center"/>
    </xf>
    <xf numFmtId="166" fontId="29" fillId="10" borderId="6" xfId="0" applyNumberFormat="1" applyFont="1" applyFill="1" applyBorder="1" applyAlignment="1">
      <alignment vertical="center"/>
    </xf>
    <xf numFmtId="166" fontId="0" fillId="10" borderId="0" xfId="0" applyNumberFormat="1" applyFill="1"/>
    <xf numFmtId="166" fontId="29" fillId="0" borderId="0" xfId="0" applyNumberFormat="1" applyFont="1" applyBorder="1"/>
    <xf numFmtId="166" fontId="29" fillId="10" borderId="20" xfId="0" applyNumberFormat="1" applyFont="1" applyFill="1" applyBorder="1"/>
    <xf numFmtId="166" fontId="23" fillId="11" borderId="7" xfId="8" applyNumberFormat="1" applyFill="1"/>
    <xf numFmtId="166" fontId="0" fillId="0" borderId="0" xfId="0" applyNumberFormat="1" applyFill="1" applyBorder="1" applyAlignment="1">
      <alignment vertical="center"/>
    </xf>
    <xf numFmtId="166" fontId="29" fillId="0" borderId="0" xfId="0" applyNumberFormat="1" applyFont="1" applyAlignment="1">
      <alignment vertical="center"/>
    </xf>
    <xf numFmtId="166" fontId="29" fillId="0" borderId="0" xfId="0" applyNumberFormat="1" applyFont="1" applyAlignment="1">
      <alignment horizontal="center"/>
    </xf>
    <xf numFmtId="166" fontId="60" fillId="17" borderId="7" xfId="2" applyNumberFormat="1" applyFont="1" applyFill="1" applyBorder="1"/>
    <xf numFmtId="166" fontId="23" fillId="17" borderId="7" xfId="9" applyNumberFormat="1" applyFill="1"/>
    <xf numFmtId="166" fontId="21" fillId="0" borderId="0" xfId="0" applyNumberFormat="1" applyFont="1" applyFill="1" applyBorder="1"/>
    <xf numFmtId="166" fontId="0" fillId="0" borderId="0" xfId="0" quotePrefix="1" applyNumberFormat="1"/>
    <xf numFmtId="166" fontId="29" fillId="0" borderId="0" xfId="2" applyNumberFormat="1" applyFont="1" applyFill="1" applyBorder="1"/>
    <xf numFmtId="166" fontId="21" fillId="0" borderId="0" xfId="0" applyNumberFormat="1" applyFont="1" applyFill="1" applyBorder="1" applyAlignment="1">
      <alignment vertical="center"/>
    </xf>
    <xf numFmtId="166" fontId="29" fillId="0" borderId="0" xfId="0" applyNumberFormat="1" applyFont="1" applyFill="1" applyAlignment="1">
      <alignment vertical="center"/>
    </xf>
    <xf numFmtId="166" fontId="0" fillId="0" borderId="0" xfId="0" applyNumberFormat="1" applyFill="1" applyBorder="1" applyAlignment="1"/>
    <xf numFmtId="166" fontId="29" fillId="0" borderId="0" xfId="0" applyNumberFormat="1" applyFont="1" applyAlignment="1"/>
    <xf numFmtId="166" fontId="29" fillId="0" borderId="0" xfId="0" applyNumberFormat="1" applyFont="1" applyFill="1" applyBorder="1" applyAlignment="1">
      <alignment vertical="center"/>
    </xf>
    <xf numFmtId="166" fontId="62" fillId="0" borderId="0" xfId="0" applyNumberFormat="1" applyFont="1" applyFill="1" applyBorder="1" applyAlignment="1">
      <alignment horizontal="left" vertical="top" wrapText="1"/>
    </xf>
    <xf numFmtId="166" fontId="39" fillId="0" borderId="0" xfId="0" applyNumberFormat="1" applyFont="1" applyFill="1" applyBorder="1"/>
    <xf numFmtId="166" fontId="25" fillId="0" borderId="0" xfId="0" applyNumberFormat="1" applyFont="1" applyAlignment="1">
      <alignment horizontal="center"/>
    </xf>
    <xf numFmtId="166" fontId="39" fillId="0" borderId="0" xfId="0" applyNumberFormat="1" applyFont="1" applyAlignment="1">
      <alignment horizontal="center"/>
    </xf>
    <xf numFmtId="166" fontId="25" fillId="10" borderId="2" xfId="7" applyNumberFormat="1" applyFont="1" applyBorder="1"/>
    <xf numFmtId="166" fontId="25" fillId="0" borderId="0" xfId="7" applyNumberFormat="1" applyFont="1" applyFill="1" applyBorder="1"/>
    <xf numFmtId="166" fontId="25" fillId="0" borderId="0" xfId="0" applyNumberFormat="1" applyFont="1" applyFill="1"/>
    <xf numFmtId="166" fontId="39" fillId="0" borderId="0" xfId="0" applyNumberFormat="1" applyFont="1" applyFill="1"/>
    <xf numFmtId="166" fontId="30" fillId="0" borderId="0" xfId="0" applyNumberFormat="1" applyFont="1"/>
    <xf numFmtId="166" fontId="29" fillId="0" borderId="0" xfId="0" applyNumberFormat="1" applyFont="1" applyBorder="1" applyAlignment="1">
      <alignment horizontal="center"/>
    </xf>
    <xf numFmtId="166" fontId="0" fillId="0" borderId="0" xfId="0" quotePrefix="1" applyNumberFormat="1" applyFill="1"/>
    <xf numFmtId="166" fontId="38" fillId="0" borderId="0" xfId="0" applyNumberFormat="1" applyFont="1" applyFill="1" applyBorder="1"/>
    <xf numFmtId="166" fontId="25" fillId="0" borderId="0" xfId="0" applyNumberFormat="1" applyFont="1" applyFill="1" applyBorder="1" applyAlignment="1">
      <alignment vertical="center"/>
    </xf>
    <xf numFmtId="166" fontId="28" fillId="10" borderId="2" xfId="7" applyNumberFormat="1" applyBorder="1"/>
    <xf numFmtId="166" fontId="23" fillId="11" borderId="7" xfId="9" applyNumberFormat="1" applyFill="1"/>
    <xf numFmtId="170" fontId="23" fillId="2" borderId="7" xfId="9" applyNumberFormat="1"/>
    <xf numFmtId="2" fontId="23" fillId="2" borderId="7" xfId="9" applyNumberFormat="1"/>
    <xf numFmtId="0" fontId="68" fillId="0" borderId="0" xfId="0" applyFont="1" applyAlignment="1">
      <alignment horizontal="right" vertical="top" wrapText="1"/>
    </xf>
    <xf numFmtId="168" fontId="23" fillId="17" borderId="7" xfId="2" applyNumberFormat="1" applyFont="1" applyFill="1" applyBorder="1"/>
    <xf numFmtId="2" fontId="23" fillId="17" borderId="7" xfId="2" applyNumberFormat="1" applyFont="1" applyFill="1" applyBorder="1"/>
    <xf numFmtId="168" fontId="23" fillId="4" borderId="7" xfId="2" applyNumberFormat="1" applyFont="1" applyFill="1" applyBorder="1"/>
    <xf numFmtId="166" fontId="23" fillId="17" borderId="7" xfId="2" applyNumberFormat="1" applyFont="1" applyFill="1" applyBorder="1" applyAlignment="1">
      <alignment horizontal="right"/>
    </xf>
    <xf numFmtId="2" fontId="36" fillId="17" borderId="1" xfId="0" applyNumberFormat="1" applyFont="1" applyFill="1" applyBorder="1"/>
    <xf numFmtId="2" fontId="23" fillId="4" borderId="7" xfId="1" applyNumberFormat="1" applyFont="1" applyFill="1" applyBorder="1"/>
    <xf numFmtId="1" fontId="23" fillId="2" borderId="7" xfId="0" applyNumberFormat="1" applyFont="1" applyFill="1" applyBorder="1" applyAlignment="1">
      <alignment horizontal="right"/>
    </xf>
    <xf numFmtId="2" fontId="23" fillId="17" borderId="7" xfId="1" applyNumberFormat="1" applyFont="1" applyFill="1" applyBorder="1"/>
    <xf numFmtId="1" fontId="23" fillId="17" borderId="7" xfId="1" applyNumberFormat="1" applyFont="1" applyFill="1" applyBorder="1" applyAlignment="1">
      <alignment horizontal="right"/>
    </xf>
    <xf numFmtId="166" fontId="60" fillId="2" borderId="7" xfId="0" applyNumberFormat="1" applyFont="1" applyFill="1" applyBorder="1"/>
    <xf numFmtId="0" fontId="25" fillId="0" borderId="0" xfId="0" applyFont="1" applyFill="1" applyAlignment="1">
      <alignment horizontal="center" vertical="top" wrapText="1"/>
    </xf>
    <xf numFmtId="0" fontId="29" fillId="0" borderId="0" xfId="0" applyFont="1" applyAlignment="1">
      <alignment horizontal="center" vertical="top" wrapText="1"/>
    </xf>
    <xf numFmtId="0" fontId="75" fillId="0" borderId="0" xfId="0" applyFont="1" applyFill="1" applyAlignment="1">
      <alignment horizontal="center" vertical="top" wrapText="1"/>
    </xf>
    <xf numFmtId="0" fontId="25" fillId="0" borderId="6" xfId="0" applyFont="1" applyBorder="1" applyAlignment="1">
      <alignment horizontal="center" vertical="top" wrapText="1"/>
    </xf>
    <xf numFmtId="9" fontId="75" fillId="0" borderId="0" xfId="0" applyNumberFormat="1" applyFont="1" applyFill="1" applyAlignment="1">
      <alignment horizontal="center" vertical="top" wrapText="1"/>
    </xf>
    <xf numFmtId="9" fontId="25" fillId="0" borderId="0" xfId="0" applyNumberFormat="1" applyFont="1" applyFill="1" applyAlignment="1">
      <alignment horizontal="center" vertical="top" wrapText="1"/>
    </xf>
    <xf numFmtId="2" fontId="75" fillId="0" borderId="0" xfId="0" applyNumberFormat="1" applyFont="1" applyFill="1" applyAlignment="1">
      <alignment horizontal="center" vertical="top" wrapText="1"/>
    </xf>
    <xf numFmtId="1" fontId="75" fillId="0" borderId="0" xfId="0" applyNumberFormat="1" applyFont="1" applyFill="1" applyAlignment="1">
      <alignment horizontal="center" vertical="top" wrapText="1"/>
    </xf>
    <xf numFmtId="9" fontId="23" fillId="17" borderId="5" xfId="0" applyNumberFormat="1" applyFont="1" applyFill="1" applyBorder="1"/>
    <xf numFmtId="2" fontId="23" fillId="17" borderId="5" xfId="0" applyNumberFormat="1" applyFont="1" applyFill="1" applyBorder="1" applyAlignment="1">
      <alignment horizontal="right"/>
    </xf>
    <xf numFmtId="44" fontId="0" fillId="0" borderId="0" xfId="0" applyNumberFormat="1" applyAlignment="1">
      <alignment horizontal="center"/>
    </xf>
    <xf numFmtId="167" fontId="23" fillId="17" borderId="7" xfId="2" applyNumberFormat="1" applyFont="1" applyFill="1" applyBorder="1"/>
    <xf numFmtId="0" fontId="0" fillId="0" borderId="0" xfId="0"/>
    <xf numFmtId="0" fontId="0" fillId="0" borderId="0" xfId="0" quotePrefix="1"/>
    <xf numFmtId="0" fontId="23" fillId="4" borderId="7" xfId="0" applyFont="1" applyFill="1" applyBorder="1"/>
    <xf numFmtId="44" fontId="0" fillId="0" borderId="0" xfId="0" applyNumberFormat="1" applyFill="1" applyBorder="1"/>
    <xf numFmtId="0" fontId="30" fillId="0" borderId="0" xfId="0" applyFont="1"/>
    <xf numFmtId="0" fontId="0" fillId="0" borderId="0" xfId="0" applyFill="1"/>
    <xf numFmtId="0" fontId="0" fillId="0" borderId="0" xfId="0" applyFill="1" applyAlignment="1">
      <alignment horizontal="center"/>
    </xf>
    <xf numFmtId="0" fontId="29" fillId="0" borderId="0" xfId="0" applyFont="1" applyFill="1"/>
    <xf numFmtId="0" fontId="29" fillId="0" borderId="0" xfId="0" applyFont="1"/>
    <xf numFmtId="0" fontId="24" fillId="0" borderId="0" xfId="0" applyFont="1" applyFill="1" applyBorder="1" applyAlignment="1">
      <alignment horizontal="left" vertical="top" wrapText="1"/>
    </xf>
    <xf numFmtId="1" fontId="23" fillId="4" borderId="7" xfId="0" applyNumberFormat="1" applyFont="1" applyFill="1" applyBorder="1"/>
    <xf numFmtId="49" fontId="29" fillId="0" borderId="0" xfId="0" applyNumberFormat="1" applyFont="1" applyAlignment="1">
      <alignment horizontal="right"/>
    </xf>
    <xf numFmtId="0" fontId="34" fillId="0" borderId="0" xfId="0" applyFont="1" applyFill="1"/>
    <xf numFmtId="0" fontId="35" fillId="0" borderId="0" xfId="0" applyFont="1" applyFill="1" applyBorder="1" applyAlignment="1">
      <alignment horizontal="left" vertical="top" wrapText="1"/>
    </xf>
    <xf numFmtId="0" fontId="0" fillId="0" borderId="0" xfId="0" applyAlignment="1">
      <alignment horizontal="right"/>
    </xf>
    <xf numFmtId="0" fontId="25" fillId="0" borderId="0" xfId="0" applyFont="1" applyFill="1"/>
    <xf numFmtId="44" fontId="23" fillId="0" borderId="0" xfId="2" applyFont="1" applyFill="1" applyBorder="1"/>
    <xf numFmtId="0" fontId="23" fillId="0" borderId="0" xfId="2" applyNumberFormat="1" applyFont="1" applyFill="1" applyBorder="1"/>
    <xf numFmtId="1" fontId="23" fillId="4" borderId="7" xfId="2" applyNumberFormat="1" applyFont="1" applyFill="1" applyBorder="1"/>
    <xf numFmtId="49" fontId="36" fillId="0" borderId="0" xfId="0" applyNumberFormat="1" applyFont="1" applyAlignment="1">
      <alignment horizontal="right"/>
    </xf>
    <xf numFmtId="0" fontId="36" fillId="0" borderId="0" xfId="0" applyFont="1" applyFill="1"/>
    <xf numFmtId="0" fontId="37" fillId="0" borderId="0" xfId="0" applyFont="1"/>
    <xf numFmtId="0" fontId="34" fillId="0" borderId="0" xfId="11"/>
    <xf numFmtId="49" fontId="38" fillId="0" borderId="0" xfId="0" applyNumberFormat="1" applyFont="1" applyAlignment="1">
      <alignment horizontal="right"/>
    </xf>
    <xf numFmtId="0" fontId="38" fillId="0" borderId="0" xfId="0" applyFont="1"/>
    <xf numFmtId="0" fontId="36" fillId="0" borderId="0" xfId="0" applyFont="1"/>
    <xf numFmtId="0" fontId="29" fillId="0" borderId="0" xfId="0" applyFont="1" applyAlignment="1">
      <alignment horizontal="right"/>
    </xf>
    <xf numFmtId="0" fontId="36" fillId="0" borderId="0" xfId="0" applyFont="1" applyAlignment="1">
      <alignment horizontal="right"/>
    </xf>
    <xf numFmtId="0" fontId="39" fillId="0" borderId="0" xfId="0" applyFont="1"/>
    <xf numFmtId="166" fontId="0" fillId="0" borderId="0" xfId="0" applyNumberFormat="1" applyFill="1" applyBorder="1"/>
    <xf numFmtId="0" fontId="39" fillId="0" borderId="0" xfId="0" applyFont="1" applyAlignment="1">
      <alignment horizontal="right"/>
    </xf>
    <xf numFmtId="0" fontId="34" fillId="0" borderId="0" xfId="0" applyFont="1" applyFill="1" applyAlignment="1">
      <alignment vertical="top" wrapText="1"/>
    </xf>
    <xf numFmtId="44" fontId="29" fillId="0" borderId="0" xfId="0" applyNumberFormat="1" applyFont="1" applyFill="1" applyBorder="1"/>
    <xf numFmtId="49" fontId="0" fillId="0" borderId="0" xfId="0" applyNumberFormat="1" applyAlignment="1">
      <alignment vertical="top" wrapText="1"/>
    </xf>
    <xf numFmtId="0" fontId="39" fillId="0" borderId="0" xfId="0" applyFont="1" applyFill="1"/>
    <xf numFmtId="0" fontId="25" fillId="0" borderId="0" xfId="0" applyFont="1"/>
    <xf numFmtId="0" fontId="39" fillId="0" borderId="0" xfId="0" applyFont="1" applyFill="1" applyAlignment="1">
      <alignment horizontal="center"/>
    </xf>
    <xf numFmtId="0" fontId="47" fillId="0" borderId="0" xfId="0" applyFont="1" applyFill="1" applyAlignment="1">
      <alignment horizontal="center"/>
    </xf>
    <xf numFmtId="0" fontId="38" fillId="0" borderId="0" xfId="0" applyFont="1" applyFill="1"/>
    <xf numFmtId="0" fontId="51" fillId="0" borderId="0" xfId="0" applyFont="1" applyFill="1"/>
    <xf numFmtId="0" fontId="0" fillId="0" borderId="0" xfId="0" applyFill="1" applyAlignment="1">
      <alignment wrapText="1"/>
    </xf>
    <xf numFmtId="0" fontId="50" fillId="0" borderId="0" xfId="0" applyFont="1" applyFill="1"/>
    <xf numFmtId="0" fontId="51" fillId="0" borderId="0" xfId="0" quotePrefix="1" applyFont="1"/>
    <xf numFmtId="0" fontId="23" fillId="4" borderId="7" xfId="2" applyNumberFormat="1" applyFont="1" applyFill="1" applyBorder="1"/>
    <xf numFmtId="0" fontId="0" fillId="0" borderId="19" xfId="0" quotePrefix="1" applyBorder="1"/>
    <xf numFmtId="0" fontId="53" fillId="0" borderId="0" xfId="0" applyFont="1"/>
    <xf numFmtId="49" fontId="53" fillId="0" borderId="0" xfId="0" applyNumberFormat="1" applyFont="1" applyAlignment="1">
      <alignment horizontal="right"/>
    </xf>
    <xf numFmtId="0" fontId="53" fillId="0" borderId="0" xfId="0" applyFont="1" applyFill="1"/>
    <xf numFmtId="0" fontId="55" fillId="0" borderId="0" xfId="0" applyFont="1"/>
    <xf numFmtId="0" fontId="53" fillId="0" borderId="0" xfId="0" quotePrefix="1" applyFont="1"/>
    <xf numFmtId="0" fontId="54" fillId="0" borderId="0" xfId="0" applyFont="1" applyFill="1"/>
    <xf numFmtId="0" fontId="53" fillId="0" borderId="0" xfId="0" applyFont="1" applyFill="1" applyAlignment="1">
      <alignment horizontal="center"/>
    </xf>
    <xf numFmtId="0" fontId="57" fillId="0" borderId="0" xfId="0" applyFont="1" applyFill="1" applyBorder="1" applyAlignment="1">
      <alignment horizontal="left" vertical="top" wrapText="1"/>
    </xf>
    <xf numFmtId="0" fontId="53" fillId="0" borderId="19" xfId="0" quotePrefix="1" applyFont="1" applyBorder="1"/>
    <xf numFmtId="44" fontId="56" fillId="0" borderId="0" xfId="2" applyFont="1" applyFill="1" applyBorder="1"/>
    <xf numFmtId="0" fontId="38" fillId="0" borderId="0" xfId="0" applyFont="1" applyAlignment="1">
      <alignment horizontal="center"/>
    </xf>
    <xf numFmtId="1" fontId="23" fillId="17" borderId="7" xfId="0" applyNumberFormat="1" applyFont="1" applyFill="1" applyBorder="1"/>
    <xf numFmtId="44" fontId="23" fillId="11" borderId="7" xfId="2" applyFont="1" applyFill="1" applyBorder="1"/>
    <xf numFmtId="0" fontId="34" fillId="0" borderId="0" xfId="11" applyFill="1" applyAlignment="1">
      <alignment vertical="top" wrapText="1"/>
    </xf>
    <xf numFmtId="0" fontId="25" fillId="0" borderId="0" xfId="0" applyFont="1" applyFill="1" applyAlignment="1">
      <alignment vertical="top" wrapText="1"/>
    </xf>
    <xf numFmtId="49" fontId="25" fillId="0" borderId="0" xfId="0" applyNumberFormat="1" applyFont="1" applyFill="1" applyAlignment="1">
      <alignment vertical="top" wrapText="1"/>
    </xf>
    <xf numFmtId="0" fontId="75" fillId="0" borderId="0" xfId="0" applyFont="1" applyFill="1" applyAlignment="1">
      <alignment vertical="top" wrapText="1"/>
    </xf>
    <xf numFmtId="0" fontId="75" fillId="0" borderId="0" xfId="0" applyFont="1" applyFill="1" applyAlignment="1">
      <alignment wrapText="1"/>
    </xf>
    <xf numFmtId="0" fontId="75" fillId="0" borderId="0" xfId="0" applyFont="1" applyFill="1"/>
    <xf numFmtId="49" fontId="75" fillId="0" borderId="0" xfId="0" applyNumberFormat="1" applyFont="1" applyFill="1" applyAlignment="1">
      <alignment vertical="top" wrapText="1"/>
    </xf>
    <xf numFmtId="49" fontId="75" fillId="0" borderId="0" xfId="0" applyNumberFormat="1" applyFont="1" applyAlignment="1">
      <alignment vertical="top" wrapText="1"/>
    </xf>
    <xf numFmtId="0" fontId="76" fillId="0" borderId="0" xfId="0" applyFont="1" applyFill="1" applyAlignment="1">
      <alignment vertical="top" wrapText="1"/>
    </xf>
    <xf numFmtId="0" fontId="76" fillId="0" borderId="0" xfId="0" applyFont="1" applyFill="1" applyAlignment="1">
      <alignment wrapText="1"/>
    </xf>
    <xf numFmtId="0" fontId="76" fillId="0" borderId="0" xfId="0" applyFont="1" applyFill="1"/>
    <xf numFmtId="0" fontId="75" fillId="0" borderId="0" xfId="11" applyFont="1" applyFill="1" applyAlignment="1">
      <alignment vertical="top" wrapText="1"/>
    </xf>
    <xf numFmtId="0" fontId="75" fillId="0" borderId="0" xfId="11" applyFont="1"/>
    <xf numFmtId="166" fontId="0" fillId="10" borderId="0" xfId="0" applyNumberFormat="1" applyFill="1" applyBorder="1"/>
    <xf numFmtId="0" fontId="29" fillId="0" borderId="0" xfId="0" applyFont="1" applyAlignment="1">
      <alignment horizontal="left"/>
    </xf>
    <xf numFmtId="0" fontId="0" fillId="0" borderId="0" xfId="0" applyAlignment="1">
      <alignment horizontal="center" vertical="top" wrapText="1"/>
    </xf>
    <xf numFmtId="0" fontId="0" fillId="0" borderId="0" xfId="0" applyNumberFormat="1" applyAlignment="1">
      <alignment horizontal="left" vertical="top" wrapText="1"/>
    </xf>
    <xf numFmtId="0" fontId="68" fillId="0" borderId="0" xfId="0" applyFont="1" applyAlignment="1">
      <alignment horizontal="right" vertical="top" wrapText="1"/>
    </xf>
    <xf numFmtId="0" fontId="0" fillId="0" borderId="0" xfId="0" applyAlignment="1">
      <alignment wrapText="1"/>
    </xf>
    <xf numFmtId="0" fontId="75" fillId="0" borderId="0" xfId="11" applyFont="1" applyFill="1" applyAlignment="1">
      <alignment vertical="top"/>
    </xf>
    <xf numFmtId="0" fontId="25" fillId="0" borderId="0" xfId="0" applyFont="1" applyAlignment="1">
      <alignment horizontal="center" vertical="top" wrapText="1"/>
    </xf>
    <xf numFmtId="0" fontId="34" fillId="0" borderId="0" xfId="0" applyFont="1" applyFill="1" applyAlignment="1">
      <alignment horizontal="center" vertical="top" wrapText="1"/>
    </xf>
    <xf numFmtId="0" fontId="75" fillId="0" borderId="0" xfId="0" applyFont="1" applyAlignment="1">
      <alignment horizontal="center" vertical="top" wrapText="1"/>
    </xf>
    <xf numFmtId="0" fontId="25" fillId="0" borderId="0" xfId="0" applyFont="1" applyAlignment="1">
      <alignment horizontal="center"/>
    </xf>
    <xf numFmtId="49" fontId="75" fillId="0" borderId="0" xfId="0" applyNumberFormat="1" applyFont="1" applyFill="1" applyAlignment="1">
      <alignment horizontal="center" vertical="top" wrapText="1"/>
    </xf>
    <xf numFmtId="49" fontId="25" fillId="0" borderId="0" xfId="0" applyNumberFormat="1" applyFont="1" applyFill="1" applyAlignment="1">
      <alignment horizontal="center" vertical="top" wrapText="1"/>
    </xf>
    <xf numFmtId="0" fontId="25" fillId="0" borderId="0" xfId="0" applyFont="1" applyFill="1" applyAlignment="1">
      <alignment horizontal="center"/>
    </xf>
    <xf numFmtId="0" fontId="39" fillId="0" borderId="0" xfId="0" applyFont="1" applyAlignment="1">
      <alignment horizontal="center" wrapText="1"/>
    </xf>
    <xf numFmtId="0" fontId="82" fillId="0" borderId="0" xfId="0" applyFont="1" applyAlignment="1">
      <alignment horizontal="center" vertical="top" wrapText="1"/>
    </xf>
    <xf numFmtId="1" fontId="77" fillId="0" borderId="0" xfId="0" applyNumberFormat="1" applyFont="1" applyFill="1" applyAlignment="1">
      <alignment horizontal="center" vertical="top" wrapText="1"/>
    </xf>
    <xf numFmtId="2" fontId="77" fillId="0" borderId="0" xfId="0" applyNumberFormat="1" applyFont="1" applyFill="1" applyAlignment="1">
      <alignment horizontal="center" vertical="top" wrapText="1"/>
    </xf>
    <xf numFmtId="170" fontId="77" fillId="0" borderId="0" xfId="0" applyNumberFormat="1" applyFont="1" applyFill="1" applyAlignment="1">
      <alignment horizontal="center" vertical="top" wrapText="1"/>
    </xf>
    <xf numFmtId="1" fontId="39" fillId="0" borderId="0" xfId="0" applyNumberFormat="1" applyFont="1" applyFill="1" applyAlignment="1">
      <alignment horizontal="center" vertical="top" wrapText="1"/>
    </xf>
    <xf numFmtId="0" fontId="25" fillId="0" borderId="0" xfId="0" applyFont="1" applyFill="1" applyAlignment="1">
      <alignment wrapText="1"/>
    </xf>
    <xf numFmtId="9" fontId="39" fillId="0" borderId="0" xfId="0" applyNumberFormat="1" applyFont="1" applyFill="1" applyAlignment="1">
      <alignment horizontal="center" vertical="top" wrapText="1"/>
    </xf>
    <xf numFmtId="0" fontId="77" fillId="0" borderId="0" xfId="0" applyFont="1" applyFill="1" applyAlignment="1">
      <alignment horizontal="center" vertical="top" wrapText="1"/>
    </xf>
    <xf numFmtId="0" fontId="70" fillId="0" borderId="0" xfId="0" applyFont="1" applyFill="1" applyAlignment="1">
      <alignment horizontal="center" vertical="top" wrapText="1"/>
    </xf>
    <xf numFmtId="0" fontId="77" fillId="0" borderId="0" xfId="0" applyFont="1" applyAlignment="1">
      <alignment horizontal="center" vertical="top" wrapText="1"/>
    </xf>
    <xf numFmtId="0" fontId="39" fillId="0" borderId="0" xfId="0" applyFont="1" applyAlignment="1">
      <alignment horizontal="center"/>
    </xf>
    <xf numFmtId="0" fontId="39" fillId="0" borderId="6" xfId="0" applyFont="1" applyBorder="1" applyAlignment="1">
      <alignment horizontal="center" vertical="top" wrapText="1"/>
    </xf>
    <xf numFmtId="49" fontId="39" fillId="0" borderId="0" xfId="0" applyNumberFormat="1" applyFont="1" applyFill="1" applyAlignment="1">
      <alignment horizontal="center" vertical="top" wrapText="1"/>
    </xf>
    <xf numFmtId="166" fontId="77" fillId="0" borderId="0" xfId="0" applyNumberFormat="1" applyFont="1" applyFill="1" applyAlignment="1">
      <alignment horizontal="center" vertical="top" wrapText="1"/>
    </xf>
    <xf numFmtId="9" fontId="23" fillId="17" borderId="7" xfId="2" applyNumberFormat="1" applyFont="1" applyFill="1" applyBorder="1" applyAlignment="1"/>
    <xf numFmtId="2" fontId="23" fillId="17" borderId="7" xfId="0" applyNumberFormat="1" applyFont="1" applyFill="1" applyBorder="1"/>
    <xf numFmtId="1" fontId="60" fillId="17" borderId="7" xfId="0" applyNumberFormat="1" applyFont="1" applyFill="1" applyBorder="1" applyAlignment="1">
      <alignment horizontal="right"/>
    </xf>
    <xf numFmtId="2" fontId="25" fillId="17" borderId="5" xfId="0" applyNumberFormat="1" applyFont="1" applyFill="1" applyBorder="1"/>
    <xf numFmtId="2" fontId="23" fillId="17" borderId="5" xfId="0" applyNumberFormat="1" applyFont="1" applyFill="1" applyBorder="1"/>
    <xf numFmtId="2" fontId="23" fillId="2" borderId="7" xfId="0" applyNumberFormat="1" applyFont="1" applyFill="1" applyBorder="1"/>
    <xf numFmtId="1" fontId="23" fillId="17" borderId="5" xfId="0" applyNumberFormat="1" applyFont="1" applyFill="1" applyBorder="1"/>
    <xf numFmtId="2" fontId="23" fillId="11" borderId="5" xfId="0" applyNumberFormat="1" applyFont="1" applyFill="1" applyBorder="1"/>
    <xf numFmtId="2" fontId="23" fillId="11" borderId="7" xfId="0" applyNumberFormat="1" applyFont="1" applyFill="1" applyBorder="1"/>
    <xf numFmtId="2" fontId="23" fillId="17" borderId="7" xfId="2" applyNumberFormat="1" applyFont="1" applyFill="1" applyBorder="1" applyAlignment="1"/>
    <xf numFmtId="2" fontId="23" fillId="2" borderId="7" xfId="9" applyNumberFormat="1" applyAlignment="1">
      <alignment horizontal="right"/>
    </xf>
    <xf numFmtId="2" fontId="23" fillId="17" borderId="7" xfId="9" applyNumberFormat="1" applyFill="1" applyAlignment="1">
      <alignment horizontal="right" vertical="center"/>
    </xf>
    <xf numFmtId="44" fontId="11" fillId="5" borderId="1" xfId="0" applyNumberFormat="1" applyFont="1" applyFill="1" applyBorder="1"/>
    <xf numFmtId="44" fontId="11" fillId="4" borderId="1" xfId="0" applyNumberFormat="1" applyFont="1" applyFill="1" applyBorder="1"/>
    <xf numFmtId="44" fontId="11" fillId="3" borderId="1" xfId="0" applyNumberFormat="1" applyFont="1" applyFill="1" applyBorder="1"/>
    <xf numFmtId="44" fontId="83" fillId="10" borderId="1" xfId="10" applyNumberFormat="1" applyFont="1" applyBorder="1"/>
    <xf numFmtId="44" fontId="83" fillId="0" borderId="1" xfId="0" applyNumberFormat="1" applyFont="1" applyBorder="1"/>
    <xf numFmtId="44" fontId="84" fillId="21" borderId="1" xfId="0" applyNumberFormat="1" applyFont="1" applyFill="1" applyBorder="1"/>
    <xf numFmtId="44" fontId="23" fillId="11" borderId="7" xfId="8" applyFill="1"/>
    <xf numFmtId="167" fontId="60" fillId="17" borderId="7" xfId="2" applyNumberFormat="1" applyFont="1" applyFill="1" applyBorder="1"/>
    <xf numFmtId="0" fontId="68" fillId="0" borderId="0" xfId="0" applyFont="1" applyAlignment="1">
      <alignment horizontal="right" vertical="top" wrapText="1"/>
    </xf>
    <xf numFmtId="0" fontId="68" fillId="0" borderId="0" xfId="0" applyFont="1" applyAlignment="1">
      <alignment horizontal="right" vertical="top" wrapText="1"/>
    </xf>
    <xf numFmtId="44" fontId="10" fillId="3" borderId="1" xfId="0" applyNumberFormat="1" applyFont="1" applyFill="1" applyBorder="1"/>
    <xf numFmtId="1" fontId="60" fillId="2" borderId="5" xfId="4" applyNumberFormat="1" applyFont="1" applyFill="1" applyBorder="1"/>
    <xf numFmtId="0" fontId="30" fillId="0" borderId="19" xfId="0" applyFont="1" applyBorder="1"/>
    <xf numFmtId="1" fontId="0" fillId="0" borderId="0" xfId="0" applyNumberFormat="1" applyFill="1"/>
    <xf numFmtId="0" fontId="85" fillId="0" borderId="0" xfId="0" applyFont="1" applyFill="1" applyAlignment="1">
      <alignment horizontal="center" vertical="top" wrapText="1"/>
    </xf>
    <xf numFmtId="1" fontId="85" fillId="0" borderId="0" xfId="0" applyNumberFormat="1" applyFont="1" applyFill="1" applyAlignment="1">
      <alignment horizontal="center" vertical="top" wrapText="1"/>
    </xf>
    <xf numFmtId="1" fontId="0" fillId="0" borderId="0" xfId="0" applyNumberFormat="1" applyFill="1" applyAlignment="1">
      <alignment wrapText="1"/>
    </xf>
    <xf numFmtId="1" fontId="34" fillId="0" borderId="0" xfId="0" applyNumberFormat="1" applyFont="1" applyFill="1" applyAlignment="1">
      <alignment vertical="top" wrapText="1"/>
    </xf>
    <xf numFmtId="1" fontId="34" fillId="0" borderId="0" xfId="11" applyNumberFormat="1" applyFill="1" applyAlignment="1">
      <alignment vertical="top" wrapText="1"/>
    </xf>
    <xf numFmtId="1" fontId="25" fillId="0" borderId="0" xfId="0" applyNumberFormat="1" applyFont="1" applyFill="1"/>
    <xf numFmtId="1" fontId="25" fillId="0" borderId="0" xfId="0" applyNumberFormat="1" applyFont="1" applyFill="1" applyAlignment="1">
      <alignment vertical="top" wrapText="1"/>
    </xf>
    <xf numFmtId="0" fontId="0" fillId="0" borderId="0" xfId="0"/>
    <xf numFmtId="0" fontId="0" fillId="0" borderId="0" xfId="0" applyFill="1" applyBorder="1"/>
    <xf numFmtId="0" fontId="30" fillId="0" borderId="0" xfId="0" applyFont="1"/>
    <xf numFmtId="0" fontId="0" fillId="0" borderId="0" xfId="0" applyFill="1"/>
    <xf numFmtId="0" fontId="29" fillId="0" borderId="0" xfId="0" applyFont="1"/>
    <xf numFmtId="0" fontId="34" fillId="0" borderId="0" xfId="11"/>
    <xf numFmtId="0" fontId="38" fillId="0" borderId="0" xfId="0" applyFont="1"/>
    <xf numFmtId="0" fontId="29" fillId="0" borderId="0" xfId="0" applyFont="1" applyFill="1" applyBorder="1"/>
    <xf numFmtId="49" fontId="36" fillId="0" borderId="0" xfId="0" applyNumberFormat="1" applyFont="1" applyFill="1" applyBorder="1" applyAlignment="1">
      <alignment horizontal="right"/>
    </xf>
    <xf numFmtId="49" fontId="39" fillId="0" borderId="0" xfId="0" applyNumberFormat="1" applyFont="1" applyFill="1" applyBorder="1" applyAlignment="1">
      <alignment horizontal="right"/>
    </xf>
    <xf numFmtId="0" fontId="34" fillId="0" borderId="0" xfId="0" applyFont="1" applyFill="1" applyAlignment="1">
      <alignment vertical="top" wrapText="1"/>
    </xf>
    <xf numFmtId="0" fontId="30" fillId="0" borderId="0" xfId="0" applyFont="1" applyFill="1" applyBorder="1"/>
    <xf numFmtId="0" fontId="0" fillId="0" borderId="0" xfId="0" applyFill="1" applyAlignment="1">
      <alignment wrapText="1"/>
    </xf>
    <xf numFmtId="1" fontId="23" fillId="17" borderId="7" xfId="0" applyNumberFormat="1" applyFont="1" applyFill="1" applyBorder="1"/>
    <xf numFmtId="0" fontId="25" fillId="0" borderId="0" xfId="11" applyFont="1"/>
    <xf numFmtId="0" fontId="34" fillId="0" borderId="0" xfId="11" applyFill="1" applyAlignment="1">
      <alignment vertical="top" wrapText="1"/>
    </xf>
    <xf numFmtId="0" fontId="25" fillId="0" borderId="0" xfId="0" applyFont="1" applyFill="1" applyAlignment="1">
      <alignment vertical="top" wrapText="1"/>
    </xf>
    <xf numFmtId="0" fontId="68" fillId="0" borderId="0" xfId="0" applyFont="1" applyAlignment="1">
      <alignment horizontal="right" vertical="top" wrapText="1"/>
    </xf>
    <xf numFmtId="1" fontId="23" fillId="17" borderId="7" xfId="2" applyNumberFormat="1" applyFont="1" applyFill="1" applyBorder="1"/>
    <xf numFmtId="9" fontId="60" fillId="2" borderId="7" xfId="9" applyNumberFormat="1" applyFont="1"/>
    <xf numFmtId="0" fontId="39" fillId="0" borderId="0" xfId="0" applyFont="1" applyFill="1" applyAlignment="1">
      <alignment horizontal="center" vertical="top" wrapText="1"/>
    </xf>
    <xf numFmtId="0" fontId="25" fillId="0" borderId="0" xfId="11" applyFont="1" applyFill="1" applyAlignment="1">
      <alignment vertical="top" wrapText="1"/>
    </xf>
    <xf numFmtId="0" fontId="75" fillId="0" borderId="0" xfId="0" applyFont="1" applyFill="1" applyAlignment="1">
      <alignment vertical="top" wrapText="1"/>
    </xf>
    <xf numFmtId="0" fontId="75" fillId="0" borderId="0" xfId="0" applyFont="1" applyFill="1" applyAlignment="1">
      <alignment wrapText="1"/>
    </xf>
    <xf numFmtId="0" fontId="75" fillId="0" borderId="0" xfId="0" applyFont="1" applyFill="1"/>
    <xf numFmtId="0" fontId="75" fillId="0" borderId="0" xfId="11" applyFont="1" applyFill="1" applyAlignment="1">
      <alignment vertical="top" wrapText="1"/>
    </xf>
    <xf numFmtId="0" fontId="75" fillId="0" borderId="0" xfId="11" applyFont="1" applyFill="1" applyAlignment="1">
      <alignment horizontal="left" vertical="top" wrapText="1"/>
    </xf>
    <xf numFmtId="166" fontId="23" fillId="17" borderId="7" xfId="2" applyNumberFormat="1" applyFont="1" applyFill="1" applyBorder="1"/>
    <xf numFmtId="166" fontId="25" fillId="10" borderId="0" xfId="0" applyNumberFormat="1" applyFont="1" applyFill="1" applyBorder="1"/>
    <xf numFmtId="166" fontId="25" fillId="0" borderId="0" xfId="0" applyNumberFormat="1" applyFont="1" applyFill="1" applyBorder="1"/>
    <xf numFmtId="166" fontId="39" fillId="10" borderId="6" xfId="0" applyNumberFormat="1" applyFont="1" applyFill="1" applyBorder="1"/>
    <xf numFmtId="166" fontId="23" fillId="4" borderId="7" xfId="2" applyNumberFormat="1" applyFont="1" applyFill="1" applyBorder="1"/>
    <xf numFmtId="166" fontId="39" fillId="0" borderId="0" xfId="0" applyNumberFormat="1" applyFont="1"/>
    <xf numFmtId="166" fontId="39" fillId="0" borderId="0" xfId="0" applyNumberFormat="1" applyFont="1" applyFill="1" applyBorder="1"/>
    <xf numFmtId="166" fontId="25" fillId="0" borderId="0" xfId="0" applyNumberFormat="1" applyFont="1" applyAlignment="1">
      <alignment horizontal="center"/>
    </xf>
    <xf numFmtId="166" fontId="25" fillId="0" borderId="0" xfId="7" applyNumberFormat="1" applyFont="1" applyFill="1" applyBorder="1"/>
    <xf numFmtId="0" fontId="25" fillId="0" borderId="0" xfId="0" applyFont="1" applyFill="1" applyAlignment="1">
      <alignment horizontal="center" vertical="top" wrapText="1"/>
    </xf>
    <xf numFmtId="0" fontId="75" fillId="0" borderId="0" xfId="0" applyFont="1" applyFill="1" applyAlignment="1">
      <alignment horizontal="center" vertical="top" wrapText="1"/>
    </xf>
    <xf numFmtId="9" fontId="75" fillId="0" borderId="0" xfId="0" applyNumberFormat="1" applyFont="1" applyFill="1" applyAlignment="1">
      <alignment horizontal="center" vertical="top" wrapText="1"/>
    </xf>
    <xf numFmtId="1" fontId="75" fillId="0" borderId="0" xfId="0" applyNumberFormat="1" applyFont="1" applyFill="1" applyAlignment="1">
      <alignment horizontal="center" vertical="top" wrapText="1"/>
    </xf>
    <xf numFmtId="1" fontId="25" fillId="0" borderId="0" xfId="0" applyNumberFormat="1" applyFont="1" applyFill="1" applyAlignment="1">
      <alignment horizontal="center" vertical="top" wrapText="1"/>
    </xf>
    <xf numFmtId="2" fontId="77" fillId="0" borderId="0" xfId="0" applyNumberFormat="1" applyFont="1" applyFill="1" applyAlignment="1">
      <alignment horizontal="center" vertical="top" wrapText="1"/>
    </xf>
    <xf numFmtId="1" fontId="39" fillId="0" borderId="0" xfId="0" applyNumberFormat="1" applyFont="1" applyFill="1" applyAlignment="1">
      <alignment horizontal="center" vertical="top" wrapText="1"/>
    </xf>
    <xf numFmtId="0" fontId="77" fillId="0" borderId="0" xfId="0" applyFont="1" applyFill="1" applyAlignment="1">
      <alignment horizontal="center" vertical="top" wrapText="1"/>
    </xf>
    <xf numFmtId="9" fontId="77" fillId="0" borderId="0" xfId="0" applyNumberFormat="1" applyFont="1" applyFill="1" applyAlignment="1">
      <alignment horizontal="center" vertical="top" wrapText="1"/>
    </xf>
    <xf numFmtId="1" fontId="60" fillId="2" borderId="24" xfId="9" applyNumberFormat="1" applyFont="1" applyBorder="1"/>
    <xf numFmtId="1" fontId="60" fillId="2" borderId="7" xfId="9" applyNumberFormat="1" applyFont="1"/>
    <xf numFmtId="1" fontId="23" fillId="11" borderId="7" xfId="0" applyNumberFormat="1" applyFont="1" applyFill="1" applyBorder="1"/>
    <xf numFmtId="0" fontId="39" fillId="0" borderId="0" xfId="0" applyFont="1" applyFill="1" applyBorder="1" applyAlignment="1">
      <alignment horizontal="right"/>
    </xf>
    <xf numFmtId="2" fontId="39" fillId="0" borderId="0" xfId="0" applyNumberFormat="1" applyFont="1" applyFill="1" applyAlignment="1">
      <alignment horizontal="center" vertical="top" wrapText="1"/>
    </xf>
    <xf numFmtId="0" fontId="85" fillId="0" borderId="0" xfId="0" applyFont="1" applyFill="1" applyAlignment="1">
      <alignment vertical="top" wrapText="1"/>
    </xf>
    <xf numFmtId="0" fontId="85" fillId="0" borderId="0" xfId="0" applyFont="1" applyFill="1" applyAlignment="1">
      <alignment wrapText="1"/>
    </xf>
    <xf numFmtId="0" fontId="85" fillId="0" borderId="0" xfId="0" applyFont="1" applyFill="1"/>
    <xf numFmtId="2" fontId="25" fillId="0" borderId="0" xfId="0" applyNumberFormat="1" applyFont="1" applyFill="1" applyAlignment="1">
      <alignment horizontal="center" vertical="top" wrapText="1"/>
    </xf>
    <xf numFmtId="2" fontId="23" fillId="11" borderId="7" xfId="9" applyNumberFormat="1" applyFill="1"/>
    <xf numFmtId="1" fontId="86" fillId="0" borderId="0" xfId="0" applyNumberFormat="1" applyFont="1" applyFill="1" applyAlignment="1">
      <alignment horizontal="center" vertical="top" wrapText="1"/>
    </xf>
    <xf numFmtId="1" fontId="23" fillId="17" borderId="5" xfId="0" applyNumberFormat="1" applyFont="1" applyFill="1" applyBorder="1" applyAlignment="1">
      <alignment horizontal="right"/>
    </xf>
    <xf numFmtId="168" fontId="23" fillId="2" borderId="7" xfId="9" applyNumberFormat="1"/>
    <xf numFmtId="0" fontId="25" fillId="0" borderId="0" xfId="0" applyFont="1" applyFill="1" applyAlignment="1">
      <alignment vertical="top" wrapText="1"/>
    </xf>
    <xf numFmtId="0" fontId="0" fillId="0" borderId="0" xfId="0" applyFill="1"/>
    <xf numFmtId="0" fontId="34" fillId="0" borderId="0" xfId="0" applyFont="1" applyFill="1" applyAlignment="1">
      <alignment vertical="top" wrapText="1"/>
    </xf>
    <xf numFmtId="49" fontId="0" fillId="0" borderId="0" xfId="0" applyNumberFormat="1" applyAlignment="1">
      <alignment vertical="top" wrapText="1"/>
    </xf>
    <xf numFmtId="0" fontId="0" fillId="0" borderId="0" xfId="0" applyFill="1" applyAlignment="1">
      <alignment wrapText="1"/>
    </xf>
    <xf numFmtId="0" fontId="0" fillId="0" borderId="0" xfId="0" applyFill="1"/>
    <xf numFmtId="0" fontId="34" fillId="0" borderId="0" xfId="0" applyFont="1" applyFill="1" applyAlignment="1">
      <alignment vertical="top" wrapText="1"/>
    </xf>
    <xf numFmtId="49" fontId="0" fillId="0" borderId="0" xfId="0" applyNumberFormat="1" applyAlignment="1">
      <alignment vertical="top" wrapText="1"/>
    </xf>
    <xf numFmtId="0" fontId="0" fillId="0" borderId="0" xfId="0" applyFill="1" applyAlignment="1">
      <alignment wrapText="1"/>
    </xf>
    <xf numFmtId="0" fontId="25" fillId="0" borderId="0" xfId="0" applyFont="1" applyFill="1" applyAlignment="1">
      <alignment vertical="top" wrapText="1"/>
    </xf>
    <xf numFmtId="0" fontId="25" fillId="0" borderId="0" xfId="0" applyFont="1" applyFill="1" applyAlignment="1">
      <alignment horizontal="center" vertical="top" wrapText="1"/>
    </xf>
    <xf numFmtId="0" fontId="25" fillId="0" borderId="0" xfId="0" applyFont="1" applyFill="1" applyAlignment="1">
      <alignment vertical="top" wrapText="1"/>
    </xf>
    <xf numFmtId="49" fontId="0" fillId="0" borderId="0" xfId="0" applyNumberFormat="1" applyAlignment="1">
      <alignment vertical="top" wrapText="1"/>
    </xf>
    <xf numFmtId="0" fontId="63" fillId="0" borderId="0" xfId="0" applyFont="1" applyFill="1" applyAlignment="1">
      <alignment vertical="top" wrapText="1"/>
    </xf>
    <xf numFmtId="0" fontId="63" fillId="0" borderId="0" xfId="0" applyFont="1" applyFill="1" applyAlignment="1">
      <alignment wrapText="1"/>
    </xf>
    <xf numFmtId="0" fontId="63" fillId="0" borderId="0" xfId="0" applyFont="1" applyFill="1"/>
    <xf numFmtId="0" fontId="25" fillId="0" borderId="0" xfId="0" applyFont="1" applyFill="1" applyAlignment="1">
      <alignment vertical="top" wrapText="1"/>
    </xf>
    <xf numFmtId="0" fontId="25" fillId="0" borderId="0" xfId="0" applyFont="1" applyFill="1" applyAlignment="1">
      <alignment vertical="top" wrapText="1"/>
    </xf>
    <xf numFmtId="0" fontId="0" fillId="0" borderId="0" xfId="0" applyFill="1"/>
    <xf numFmtId="49" fontId="0" fillId="0" borderId="0" xfId="0" applyNumberFormat="1" applyAlignment="1">
      <alignment vertical="top" wrapText="1"/>
    </xf>
    <xf numFmtId="0" fontId="0" fillId="0" borderId="0" xfId="0" applyFill="1" applyAlignment="1">
      <alignment wrapText="1"/>
    </xf>
    <xf numFmtId="0" fontId="34" fillId="0" borderId="0" xfId="11" applyFill="1" applyAlignment="1">
      <alignment vertical="top" wrapText="1"/>
    </xf>
    <xf numFmtId="0" fontId="25" fillId="0" borderId="0" xfId="0" applyFont="1" applyFill="1" applyAlignment="1">
      <alignment vertical="top" wrapText="1"/>
    </xf>
    <xf numFmtId="49" fontId="25" fillId="0" borderId="0" xfId="0" applyNumberFormat="1" applyFont="1" applyFill="1" applyAlignment="1">
      <alignment vertical="top" wrapText="1"/>
    </xf>
    <xf numFmtId="0" fontId="25" fillId="0" borderId="0" xfId="0" applyFont="1" applyFill="1"/>
    <xf numFmtId="49" fontId="25" fillId="0" borderId="0" xfId="0" applyNumberFormat="1" applyFont="1" applyAlignment="1">
      <alignment vertical="top" wrapText="1"/>
    </xf>
    <xf numFmtId="0" fontId="25" fillId="0" borderId="0" xfId="0" applyFont="1" applyFill="1" applyAlignment="1">
      <alignment vertical="top" wrapText="1"/>
    </xf>
    <xf numFmtId="49" fontId="25" fillId="0" borderId="0" xfId="0" applyNumberFormat="1" applyFont="1" applyFill="1" applyAlignment="1">
      <alignment vertical="top" wrapText="1"/>
    </xf>
    <xf numFmtId="0" fontId="25" fillId="0" borderId="0" xfId="11" applyFont="1" applyFill="1" applyAlignment="1">
      <alignment vertical="top" wrapText="1"/>
    </xf>
    <xf numFmtId="0" fontId="0" fillId="0" borderId="0" xfId="0" applyFill="1"/>
    <xf numFmtId="49" fontId="0" fillId="0" borderId="0" xfId="0" applyNumberFormat="1" applyAlignment="1">
      <alignment vertical="top" wrapText="1"/>
    </xf>
    <xf numFmtId="0" fontId="0" fillId="0" borderId="0" xfId="0" applyFill="1" applyAlignment="1">
      <alignment wrapText="1"/>
    </xf>
    <xf numFmtId="0" fontId="25" fillId="0" borderId="0" xfId="0" applyFont="1" applyFill="1" applyAlignment="1">
      <alignment vertical="top" wrapText="1"/>
    </xf>
    <xf numFmtId="0" fontId="25" fillId="0" borderId="0" xfId="0" applyFont="1" applyFill="1" applyAlignment="1">
      <alignment vertical="top" wrapText="1"/>
    </xf>
    <xf numFmtId="49" fontId="0" fillId="0" borderId="0" xfId="0" applyNumberFormat="1" applyAlignment="1">
      <alignment vertical="top" wrapText="1"/>
    </xf>
    <xf numFmtId="0" fontId="63" fillId="0" borderId="0" xfId="0" applyFont="1" applyFill="1" applyAlignment="1">
      <alignment vertical="top" wrapText="1"/>
    </xf>
    <xf numFmtId="0" fontId="63" fillId="0" borderId="0" xfId="0" applyFont="1" applyFill="1" applyAlignment="1">
      <alignment wrapText="1"/>
    </xf>
    <xf numFmtId="0" fontId="63" fillId="0" borderId="0" xfId="0" applyFont="1" applyFill="1"/>
    <xf numFmtId="0" fontId="25" fillId="0" borderId="0" xfId="0" applyFont="1" applyFill="1" applyAlignment="1">
      <alignment vertical="top" wrapText="1"/>
    </xf>
    <xf numFmtId="0" fontId="25" fillId="0" borderId="0" xfId="0" applyFont="1" applyFill="1" applyAlignment="1">
      <alignment vertical="top" wrapText="1"/>
    </xf>
    <xf numFmtId="49" fontId="0" fillId="0" borderId="0" xfId="0" applyNumberFormat="1" applyAlignment="1">
      <alignment vertical="top" wrapText="1"/>
    </xf>
    <xf numFmtId="0" fontId="63" fillId="0" borderId="0" xfId="0" applyFont="1" applyFill="1" applyAlignment="1">
      <alignment vertical="top" wrapText="1"/>
    </xf>
    <xf numFmtId="0" fontId="63" fillId="0" borderId="0" xfId="0" applyFont="1" applyFill="1" applyAlignment="1">
      <alignment wrapText="1"/>
    </xf>
    <xf numFmtId="0" fontId="63" fillId="0" borderId="0" xfId="0" applyFont="1" applyFill="1"/>
    <xf numFmtId="0" fontId="25" fillId="0" borderId="0" xfId="0" applyFont="1" applyFill="1" applyAlignment="1">
      <alignment vertical="top" wrapText="1"/>
    </xf>
    <xf numFmtId="49" fontId="0" fillId="0" borderId="0" xfId="0" applyNumberFormat="1" applyAlignment="1">
      <alignment vertical="top" wrapText="1"/>
    </xf>
    <xf numFmtId="0" fontId="63" fillId="0" borderId="0" xfId="0" applyFont="1" applyFill="1" applyAlignment="1">
      <alignment vertical="top" wrapText="1"/>
    </xf>
    <xf numFmtId="0" fontId="63" fillId="0" borderId="0" xfId="0" applyFont="1" applyFill="1" applyAlignment="1">
      <alignment wrapText="1"/>
    </xf>
    <xf numFmtId="0" fontId="63" fillId="0" borderId="0" xfId="0" applyFont="1" applyFill="1"/>
    <xf numFmtId="0" fontId="25" fillId="0" borderId="0" xfId="0" applyFont="1" applyFill="1" applyAlignment="1">
      <alignment vertical="top" wrapText="1"/>
    </xf>
    <xf numFmtId="0" fontId="25" fillId="0" borderId="0" xfId="0" applyFont="1" applyFill="1" applyAlignment="1">
      <alignment vertical="top" wrapText="1"/>
    </xf>
    <xf numFmtId="0" fontId="25" fillId="0" borderId="0" xfId="0" applyFont="1" applyFill="1" applyAlignment="1">
      <alignment vertical="top" wrapText="1"/>
    </xf>
    <xf numFmtId="0" fontId="0" fillId="0" borderId="0" xfId="0" applyFill="1"/>
    <xf numFmtId="0" fontId="34" fillId="0" borderId="0" xfId="0" applyFont="1" applyFill="1" applyAlignment="1">
      <alignment vertical="top" wrapText="1"/>
    </xf>
    <xf numFmtId="49" fontId="0" fillId="0" borderId="0" xfId="0" applyNumberFormat="1" applyAlignment="1">
      <alignment vertical="top" wrapText="1"/>
    </xf>
    <xf numFmtId="0" fontId="0" fillId="0" borderId="0" xfId="0" applyFill="1" applyAlignment="1">
      <alignment wrapText="1"/>
    </xf>
    <xf numFmtId="0" fontId="25" fillId="0" borderId="0" xfId="0" applyFont="1" applyFill="1" applyAlignment="1">
      <alignment vertical="top" wrapText="1"/>
    </xf>
    <xf numFmtId="0" fontId="25" fillId="0" borderId="0" xfId="0" applyFont="1" applyFill="1"/>
    <xf numFmtId="49" fontId="25" fillId="0" borderId="0" xfId="0" applyNumberFormat="1" applyFont="1" applyAlignment="1">
      <alignment vertical="top" wrapText="1"/>
    </xf>
    <xf numFmtId="0" fontId="25" fillId="0" borderId="0" xfId="0" applyFont="1" applyFill="1" applyAlignment="1">
      <alignment vertical="top" wrapText="1"/>
    </xf>
    <xf numFmtId="0" fontId="0" fillId="0" borderId="0" xfId="0" applyFill="1"/>
    <xf numFmtId="0" fontId="34" fillId="0" borderId="0" xfId="0" applyFont="1" applyFill="1" applyAlignment="1">
      <alignment vertical="top" wrapText="1"/>
    </xf>
    <xf numFmtId="0" fontId="0" fillId="0" borderId="0" xfId="0" applyFill="1" applyAlignment="1">
      <alignment wrapText="1"/>
    </xf>
    <xf numFmtId="0" fontId="25" fillId="0" borderId="0" xfId="0" applyFont="1" applyFill="1" applyAlignment="1">
      <alignment vertical="top" wrapText="1"/>
    </xf>
    <xf numFmtId="0" fontId="25" fillId="0" borderId="0" xfId="0" applyFont="1" applyFill="1" applyAlignment="1">
      <alignment vertical="top" wrapText="1"/>
    </xf>
    <xf numFmtId="0" fontId="25" fillId="0" borderId="0" xfId="0" applyFont="1" applyFill="1" applyAlignment="1">
      <alignment vertical="top" wrapText="1"/>
    </xf>
    <xf numFmtId="0" fontId="25" fillId="0" borderId="0" xfId="0" applyFont="1" applyFill="1"/>
    <xf numFmtId="49" fontId="25" fillId="0" borderId="0" xfId="0" applyNumberFormat="1" applyFont="1" applyAlignment="1">
      <alignment vertical="top" wrapText="1"/>
    </xf>
    <xf numFmtId="0" fontId="25" fillId="0" borderId="0" xfId="0" applyFont="1" applyFill="1" applyAlignment="1">
      <alignment vertical="top" wrapText="1"/>
    </xf>
    <xf numFmtId="0" fontId="25" fillId="0" borderId="0" xfId="0" applyFont="1" applyFill="1" applyAlignment="1">
      <alignment vertical="top" wrapText="1"/>
    </xf>
    <xf numFmtId="0" fontId="87" fillId="0" borderId="0" xfId="0" applyFont="1" applyFill="1"/>
    <xf numFmtId="166" fontId="39" fillId="0" borderId="0" xfId="0" applyNumberFormat="1" applyFont="1" applyFill="1" applyAlignment="1">
      <alignment horizontal="center" vertical="top" wrapText="1"/>
    </xf>
    <xf numFmtId="0" fontId="88" fillId="0" borderId="0" xfId="0" applyFont="1" applyFill="1" applyAlignment="1">
      <alignment vertical="top" wrapText="1"/>
    </xf>
    <xf numFmtId="0" fontId="87" fillId="0" borderId="0" xfId="0" applyFont="1" applyFill="1" applyAlignment="1">
      <alignment vertical="top" wrapText="1"/>
    </xf>
    <xf numFmtId="0" fontId="25" fillId="0" borderId="0" xfId="0" applyFont="1" applyFill="1" applyAlignment="1">
      <alignment vertical="top" wrapText="1"/>
    </xf>
    <xf numFmtId="49" fontId="25" fillId="0" borderId="0" xfId="0" applyNumberFormat="1" applyFont="1" applyFill="1" applyAlignment="1">
      <alignment vertical="top" wrapText="1"/>
    </xf>
    <xf numFmtId="49" fontId="30" fillId="0" borderId="0" xfId="0" applyNumberFormat="1" applyFont="1" applyAlignment="1">
      <alignment vertical="top" wrapText="1"/>
    </xf>
    <xf numFmtId="0" fontId="25" fillId="0" borderId="0" xfId="0" applyFont="1" applyAlignment="1">
      <alignment wrapText="1"/>
    </xf>
    <xf numFmtId="0" fontId="88" fillId="0" borderId="0" xfId="0" applyFont="1" applyFill="1" applyAlignment="1">
      <alignment wrapText="1"/>
    </xf>
    <xf numFmtId="0" fontId="88" fillId="0" borderId="0" xfId="0" applyFont="1" applyFill="1"/>
    <xf numFmtId="0" fontId="87" fillId="0" borderId="0" xfId="0" applyFont="1" applyFill="1" applyAlignment="1">
      <alignment wrapText="1"/>
    </xf>
    <xf numFmtId="0" fontId="0" fillId="0" borderId="0" xfId="0"/>
    <xf numFmtId="0" fontId="25" fillId="0" borderId="0" xfId="0" applyFont="1" applyFill="1"/>
    <xf numFmtId="0" fontId="34" fillId="0" borderId="0" xfId="0" applyFont="1" applyFill="1" applyAlignment="1">
      <alignment vertical="top" wrapText="1"/>
    </xf>
    <xf numFmtId="0" fontId="25" fillId="0" borderId="0" xfId="0" applyFont="1"/>
    <xf numFmtId="0" fontId="0" fillId="0" borderId="0" xfId="0" applyFill="1" applyAlignment="1">
      <alignment vertical="top" wrapText="1"/>
    </xf>
    <xf numFmtId="0" fontId="34" fillId="0" borderId="0" xfId="11" applyFill="1"/>
    <xf numFmtId="0" fontId="23" fillId="4" borderId="7" xfId="2" applyNumberFormat="1" applyFont="1" applyFill="1" applyBorder="1"/>
    <xf numFmtId="0" fontId="34" fillId="0" borderId="0" xfId="11" applyFill="1" applyAlignment="1">
      <alignment vertical="top" wrapText="1"/>
    </xf>
    <xf numFmtId="0" fontId="25" fillId="0" borderId="0" xfId="0" applyFont="1" applyAlignment="1">
      <alignment vertical="top" wrapText="1"/>
    </xf>
    <xf numFmtId="49" fontId="25" fillId="0" borderId="0" xfId="0" applyNumberFormat="1" applyFont="1" applyAlignment="1">
      <alignment vertical="top" wrapText="1"/>
    </xf>
    <xf numFmtId="0" fontId="25" fillId="0" borderId="0" xfId="0" applyFont="1" applyFill="1" applyAlignment="1">
      <alignment vertical="top" wrapText="1"/>
    </xf>
    <xf numFmtId="49" fontId="25" fillId="0" borderId="0" xfId="0" applyNumberFormat="1" applyFont="1" applyFill="1" applyAlignment="1">
      <alignment vertical="top" wrapText="1"/>
    </xf>
    <xf numFmtId="0" fontId="39" fillId="0" borderId="0" xfId="0" applyFont="1" applyFill="1" applyAlignment="1">
      <alignment horizontal="center" vertical="top" wrapText="1"/>
    </xf>
    <xf numFmtId="0" fontId="25" fillId="0" borderId="0" xfId="0" applyFont="1" applyFill="1" applyAlignment="1">
      <alignment horizontal="left" vertical="top" wrapText="1"/>
    </xf>
    <xf numFmtId="0" fontId="25" fillId="0" borderId="0" xfId="11" applyFont="1" applyFill="1" applyAlignment="1">
      <alignment vertical="top" wrapText="1"/>
    </xf>
    <xf numFmtId="2" fontId="23" fillId="17" borderId="7" xfId="2" applyNumberFormat="1" applyFont="1" applyFill="1" applyBorder="1"/>
    <xf numFmtId="168" fontId="23" fillId="4" borderId="7" xfId="2" applyNumberFormat="1" applyFont="1" applyFill="1" applyBorder="1"/>
    <xf numFmtId="0" fontId="25" fillId="0" borderId="0" xfId="0" applyFont="1" applyFill="1" applyAlignment="1">
      <alignment horizontal="center" vertical="top" wrapText="1"/>
    </xf>
    <xf numFmtId="49" fontId="0" fillId="0" borderId="0" xfId="0" applyNumberFormat="1" applyFill="1" applyAlignment="1">
      <alignment vertical="top" wrapText="1"/>
    </xf>
    <xf numFmtId="10" fontId="39" fillId="0" borderId="0" xfId="0" applyNumberFormat="1" applyFont="1" applyFill="1" applyAlignment="1">
      <alignment horizontal="center" vertical="top" wrapText="1"/>
    </xf>
    <xf numFmtId="0" fontId="39" fillId="0" borderId="0" xfId="11" applyFont="1"/>
    <xf numFmtId="171" fontId="77" fillId="0" borderId="0" xfId="0" applyNumberFormat="1" applyFont="1" applyFill="1" applyAlignment="1">
      <alignment horizontal="center" vertical="top" wrapText="1"/>
    </xf>
    <xf numFmtId="167" fontId="23" fillId="2" borderId="7" xfId="9" applyNumberFormat="1"/>
    <xf numFmtId="2" fontId="60" fillId="2" borderId="24" xfId="9" applyNumberFormat="1" applyFont="1" applyBorder="1"/>
    <xf numFmtId="0" fontId="25" fillId="0" borderId="0" xfId="0" applyFont="1" applyFill="1" applyBorder="1" applyAlignment="1">
      <alignment horizontal="right" vertical="top"/>
    </xf>
    <xf numFmtId="0" fontId="0" fillId="0" borderId="0" xfId="0" applyFill="1" applyBorder="1" applyAlignment="1">
      <alignment horizontal="center" vertical="top"/>
    </xf>
    <xf numFmtId="0" fontId="29" fillId="0" borderId="0" xfId="0" applyFont="1" applyFill="1" applyAlignment="1">
      <alignment horizontal="center"/>
    </xf>
    <xf numFmtId="9" fontId="0" fillId="0" borderId="0" xfId="0" applyNumberFormat="1" applyFill="1" applyAlignment="1">
      <alignment horizontal="center"/>
    </xf>
    <xf numFmtId="0" fontId="29" fillId="22" borderId="1" xfId="0" applyFont="1" applyFill="1" applyBorder="1" applyAlignment="1">
      <alignment horizontal="center"/>
    </xf>
    <xf numFmtId="9" fontId="0" fillId="22" borderId="1" xfId="0" applyNumberFormat="1" applyFill="1" applyBorder="1" applyAlignment="1">
      <alignment horizontal="center"/>
    </xf>
    <xf numFmtId="9" fontId="89" fillId="21" borderId="1" xfId="0" applyNumberFormat="1" applyFont="1" applyFill="1" applyBorder="1" applyAlignment="1">
      <alignment horizontal="center"/>
    </xf>
    <xf numFmtId="10" fontId="0" fillId="22" borderId="1" xfId="0" applyNumberFormat="1" applyFill="1" applyBorder="1" applyAlignment="1">
      <alignment horizontal="center"/>
    </xf>
    <xf numFmtId="0" fontId="0" fillId="0" borderId="0" xfId="0" applyAlignment="1">
      <alignment wrapText="1"/>
    </xf>
    <xf numFmtId="166" fontId="29" fillId="0" borderId="0" xfId="0" applyNumberFormat="1" applyFont="1" applyFill="1" applyBorder="1" applyAlignment="1"/>
    <xf numFmtId="0" fontId="38" fillId="0" borderId="0" xfId="0" applyFont="1" applyFill="1" applyBorder="1" applyAlignment="1">
      <alignment vertical="center"/>
    </xf>
    <xf numFmtId="0" fontId="25" fillId="0" borderId="0" xfId="11" applyFont="1" applyFill="1" applyBorder="1"/>
    <xf numFmtId="0" fontId="23" fillId="0" borderId="0" xfId="9" applyNumberFormat="1" applyFill="1" applyBorder="1"/>
    <xf numFmtId="166" fontId="29" fillId="0" borderId="0" xfId="0" applyNumberFormat="1" applyFont="1" applyFill="1" applyBorder="1" applyAlignment="1">
      <alignment horizontal="right"/>
    </xf>
    <xf numFmtId="1" fontId="23" fillId="0" borderId="0" xfId="0" applyNumberFormat="1" applyFont="1" applyFill="1" applyBorder="1"/>
    <xf numFmtId="0" fontId="68" fillId="0" borderId="0" xfId="0" applyFont="1" applyFill="1" applyBorder="1" applyAlignment="1">
      <alignment vertical="top"/>
    </xf>
    <xf numFmtId="0" fontId="23" fillId="0" borderId="0" xfId="9" applyNumberFormat="1" applyFill="1" applyBorder="1" applyAlignment="1">
      <alignment vertical="center"/>
    </xf>
    <xf numFmtId="166" fontId="0" fillId="0" borderId="0" xfId="0" applyNumberFormat="1" applyFill="1" applyBorder="1" applyAlignment="1">
      <alignment horizontal="center"/>
    </xf>
    <xf numFmtId="9" fontId="23" fillId="0" borderId="0" xfId="2" applyNumberFormat="1" applyFont="1" applyFill="1" applyBorder="1"/>
    <xf numFmtId="0" fontId="68" fillId="0" borderId="0" xfId="0" applyFont="1" applyFill="1" applyBorder="1" applyAlignment="1">
      <alignment horizontal="right" vertical="top" wrapText="1"/>
    </xf>
    <xf numFmtId="9" fontId="38" fillId="0" borderId="0" xfId="0" applyNumberFormat="1" applyFont="1"/>
    <xf numFmtId="9" fontId="23" fillId="0" borderId="0" xfId="0" applyNumberFormat="1" applyFont="1" applyFill="1" applyBorder="1"/>
    <xf numFmtId="0" fontId="68" fillId="0" borderId="0" xfId="0" applyFont="1" applyFill="1" applyBorder="1" applyAlignment="1">
      <alignment vertical="top" wrapText="1"/>
    </xf>
    <xf numFmtId="166" fontId="23" fillId="0" borderId="0" xfId="2" applyNumberFormat="1" applyFont="1" applyFill="1" applyBorder="1"/>
    <xf numFmtId="166" fontId="0" fillId="0" borderId="0" xfId="0" applyNumberFormat="1" applyFont="1" applyFill="1" applyBorder="1"/>
    <xf numFmtId="166" fontId="29" fillId="0" borderId="0" xfId="0" applyNumberFormat="1" applyFont="1" applyFill="1" applyBorder="1" applyAlignment="1">
      <alignment horizontal="center"/>
    </xf>
    <xf numFmtId="166" fontId="29" fillId="0" borderId="6" xfId="0" applyNumberFormat="1" applyFont="1" applyFill="1" applyBorder="1"/>
    <xf numFmtId="167" fontId="77" fillId="0" borderId="0" xfId="0" applyNumberFormat="1" applyFont="1" applyFill="1" applyAlignment="1">
      <alignment horizontal="center" vertical="top" wrapText="1"/>
    </xf>
    <xf numFmtId="166" fontId="60" fillId="0" borderId="0" xfId="2" applyNumberFormat="1" applyFont="1" applyFill="1" applyBorder="1"/>
    <xf numFmtId="43" fontId="23" fillId="0" borderId="0" xfId="1" applyNumberFormat="1" applyFont="1" applyFill="1" applyBorder="1" applyAlignment="1">
      <alignment horizontal="right"/>
    </xf>
    <xf numFmtId="166" fontId="23" fillId="0" borderId="0" xfId="8" applyNumberFormat="1" applyFill="1" applyBorder="1"/>
    <xf numFmtId="2" fontId="23" fillId="0" borderId="0" xfId="9" applyNumberFormat="1" applyFill="1" applyBorder="1"/>
    <xf numFmtId="0" fontId="38" fillId="0" borderId="0" xfId="11" applyFont="1"/>
    <xf numFmtId="0" fontId="34" fillId="0" borderId="0" xfId="11" applyFill="1"/>
    <xf numFmtId="0" fontId="39" fillId="0" borderId="0" xfId="11" applyFont="1"/>
    <xf numFmtId="44" fontId="0" fillId="0" borderId="0" xfId="0" applyNumberFormat="1" applyFont="1" applyFill="1" applyBorder="1"/>
    <xf numFmtId="166" fontId="27" fillId="9" borderId="9" xfId="3" applyNumberFormat="1" applyBorder="1"/>
    <xf numFmtId="49" fontId="0" fillId="0" borderId="0" xfId="0" applyNumberFormat="1" applyFont="1" applyFill="1" applyBorder="1" applyAlignment="1">
      <alignment horizontal="right"/>
    </xf>
    <xf numFmtId="2" fontId="23" fillId="4" borderId="7" xfId="2" applyNumberFormat="1" applyFont="1" applyFill="1" applyBorder="1"/>
    <xf numFmtId="0" fontId="0" fillId="0" borderId="0" xfId="0"/>
    <xf numFmtId="0" fontId="0" fillId="0" borderId="0" xfId="0" applyFont="1"/>
    <xf numFmtId="0" fontId="0" fillId="0" borderId="0" xfId="0" applyAlignment="1">
      <alignment horizontal="center"/>
    </xf>
    <xf numFmtId="0" fontId="29" fillId="0" borderId="0" xfId="0" applyFont="1"/>
    <xf numFmtId="49" fontId="36" fillId="0" borderId="0" xfId="0" applyNumberFormat="1" applyFont="1" applyAlignment="1">
      <alignment horizontal="right"/>
    </xf>
    <xf numFmtId="0" fontId="38" fillId="0" borderId="0" xfId="0" applyFont="1"/>
    <xf numFmtId="0" fontId="36" fillId="0" borderId="0" xfId="0" applyFont="1"/>
    <xf numFmtId="0" fontId="0" fillId="0" borderId="0" xfId="0" applyFont="1" applyFill="1" applyBorder="1"/>
    <xf numFmtId="166" fontId="0" fillId="0" borderId="0" xfId="0" applyNumberFormat="1" applyAlignment="1">
      <alignment horizontal="center"/>
    </xf>
    <xf numFmtId="166" fontId="29" fillId="0" borderId="0" xfId="0" applyNumberFormat="1" applyFont="1" applyFill="1" applyBorder="1"/>
    <xf numFmtId="0" fontId="0" fillId="0" borderId="0" xfId="0" applyFont="1" applyAlignment="1">
      <alignment horizontal="center"/>
    </xf>
    <xf numFmtId="166" fontId="0" fillId="10" borderId="6" xfId="0" applyNumberFormat="1" applyFont="1" applyFill="1" applyBorder="1"/>
    <xf numFmtId="0" fontId="81" fillId="0" borderId="0" xfId="0" applyFont="1" applyBorder="1" applyAlignment="1"/>
    <xf numFmtId="0" fontId="81" fillId="0" borderId="21" xfId="0" applyFont="1" applyBorder="1" applyAlignment="1"/>
    <xf numFmtId="166" fontId="29" fillId="0" borderId="0" xfId="0" applyNumberFormat="1" applyFont="1" applyAlignment="1">
      <alignment horizontal="left"/>
    </xf>
    <xf numFmtId="0" fontId="0" fillId="0" borderId="0" xfId="0"/>
    <xf numFmtId="0" fontId="20" fillId="0" borderId="0" xfId="0" applyFont="1" applyAlignment="1">
      <alignment horizontal="right"/>
    </xf>
    <xf numFmtId="49" fontId="0" fillId="0" borderId="0" xfId="0" quotePrefix="1" applyNumberFormat="1" applyAlignment="1">
      <alignment horizontal="left"/>
    </xf>
    <xf numFmtId="0" fontId="20" fillId="0" borderId="0" xfId="0" applyFont="1" applyAlignment="1">
      <alignment horizontal="center"/>
    </xf>
    <xf numFmtId="44" fontId="0" fillId="0" borderId="0" xfId="0" applyNumberFormat="1"/>
    <xf numFmtId="49" fontId="20" fillId="0" borderId="0" xfId="0" applyNumberFormat="1" applyFont="1" applyAlignment="1">
      <alignment horizontal="right"/>
    </xf>
    <xf numFmtId="44" fontId="27" fillId="9" borderId="9" xfId="3" applyNumberFormat="1" applyBorder="1"/>
    <xf numFmtId="0" fontId="0" fillId="0" borderId="0" xfId="0" applyBorder="1"/>
    <xf numFmtId="0" fontId="18" fillId="0" borderId="1" xfId="0" applyFont="1" applyBorder="1"/>
    <xf numFmtId="0" fontId="16" fillId="22" borderId="1" xfId="0" applyFont="1" applyFill="1" applyBorder="1"/>
    <xf numFmtId="0" fontId="16" fillId="10" borderId="1" xfId="0" applyFont="1" applyFill="1" applyBorder="1"/>
    <xf numFmtId="0" fontId="16" fillId="23" borderId="1" xfId="0" applyFont="1" applyFill="1" applyBorder="1"/>
    <xf numFmtId="0" fontId="16" fillId="17" borderId="1" xfId="0" applyFont="1" applyFill="1" applyBorder="1"/>
    <xf numFmtId="0" fontId="0" fillId="0" borderId="1" xfId="0" applyFont="1" applyBorder="1"/>
    <xf numFmtId="0" fontId="33" fillId="21" borderId="1" xfId="0" applyFont="1" applyFill="1" applyBorder="1"/>
    <xf numFmtId="49" fontId="42" fillId="3" borderId="1" xfId="0" applyNumberFormat="1" applyFont="1" applyFill="1" applyBorder="1" applyAlignment="1">
      <alignment horizontal="center" wrapText="1"/>
    </xf>
    <xf numFmtId="0" fontId="42" fillId="2" borderId="1" xfId="0" applyFont="1" applyFill="1" applyBorder="1" applyAlignment="1">
      <alignment horizontal="center" wrapText="1"/>
    </xf>
    <xf numFmtId="0" fontId="42" fillId="4" borderId="1" xfId="0" applyFont="1" applyFill="1" applyBorder="1" applyAlignment="1">
      <alignment horizontal="center" wrapText="1"/>
    </xf>
    <xf numFmtId="0" fontId="16" fillId="27" borderId="1" xfId="0" applyFont="1" applyFill="1" applyBorder="1"/>
    <xf numFmtId="0" fontId="68" fillId="0" borderId="0" xfId="0" applyFont="1" applyAlignment="1">
      <alignment horizontal="right" vertical="top" wrapText="1"/>
    </xf>
    <xf numFmtId="166" fontId="0" fillId="0" borderId="0" xfId="0" applyNumberFormat="1"/>
    <xf numFmtId="44" fontId="83" fillId="10" borderId="1" xfId="10" applyNumberFormat="1" applyFont="1" applyBorder="1"/>
    <xf numFmtId="44" fontId="83" fillId="0" borderId="1" xfId="0" applyNumberFormat="1" applyFont="1" applyBorder="1"/>
    <xf numFmtId="44" fontId="84" fillId="21" borderId="1" xfId="0" applyNumberFormat="1" applyFont="1" applyFill="1" applyBorder="1"/>
    <xf numFmtId="0" fontId="29" fillId="0" borderId="0" xfId="0" applyFont="1" applyFill="1" applyAlignment="1">
      <alignment horizontal="center"/>
    </xf>
    <xf numFmtId="0" fontId="29" fillId="22" borderId="1" xfId="0" applyFont="1" applyFill="1" applyBorder="1" applyAlignment="1">
      <alignment horizontal="center"/>
    </xf>
    <xf numFmtId="9" fontId="0" fillId="22" borderId="1" xfId="0" applyNumberFormat="1" applyFill="1" applyBorder="1" applyAlignment="1">
      <alignment horizontal="center"/>
    </xf>
    <xf numFmtId="9" fontId="89" fillId="21" borderId="1" xfId="0" applyNumberFormat="1" applyFont="1" applyFill="1" applyBorder="1" applyAlignment="1">
      <alignment horizontal="center"/>
    </xf>
    <xf numFmtId="10" fontId="0" fillId="22" borderId="1" xfId="0" applyNumberFormat="1" applyFill="1" applyBorder="1" applyAlignment="1">
      <alignment horizontal="center"/>
    </xf>
    <xf numFmtId="167" fontId="23" fillId="2" borderId="7" xfId="0" applyNumberFormat="1" applyFont="1" applyFill="1" applyBorder="1"/>
    <xf numFmtId="170" fontId="25" fillId="17" borderId="1" xfId="0" applyNumberFormat="1" applyFont="1" applyFill="1" applyBorder="1"/>
    <xf numFmtId="44" fontId="90" fillId="21" borderId="1" xfId="0" applyNumberFormat="1" applyFont="1" applyFill="1" applyBorder="1"/>
    <xf numFmtId="0" fontId="0" fillId="0" borderId="2" xfId="0" applyFill="1" applyBorder="1"/>
    <xf numFmtId="0" fontId="91" fillId="0" borderId="0" xfId="673" applyFont="1" applyFill="1" applyBorder="1" applyAlignment="1">
      <alignment horizontal="center" wrapText="1"/>
    </xf>
    <xf numFmtId="170" fontId="32" fillId="0" borderId="0" xfId="673" applyNumberFormat="1" applyFont="1" applyFill="1" applyBorder="1" applyAlignment="1">
      <alignment horizontal="center" vertical="top"/>
    </xf>
    <xf numFmtId="0" fontId="2" fillId="0" borderId="0" xfId="673" applyBorder="1"/>
    <xf numFmtId="10" fontId="32" fillId="0" borderId="0" xfId="673" applyNumberFormat="1" applyFont="1" applyFill="1" applyBorder="1" applyAlignment="1">
      <alignment horizontal="center" vertical="top" wrapText="1"/>
    </xf>
    <xf numFmtId="9" fontId="32" fillId="0" borderId="0" xfId="673" applyNumberFormat="1" applyFont="1" applyBorder="1" applyAlignment="1">
      <alignment horizontal="center" vertical="top"/>
    </xf>
    <xf numFmtId="2" fontId="32" fillId="0" borderId="0" xfId="673" applyNumberFormat="1" applyFont="1" applyFill="1" applyBorder="1" applyAlignment="1">
      <alignment horizontal="center" vertical="top"/>
    </xf>
    <xf numFmtId="166" fontId="32" fillId="0" borderId="0" xfId="673" applyNumberFormat="1" applyFont="1" applyFill="1" applyBorder="1" applyAlignment="1">
      <alignment horizontal="center" vertical="top"/>
    </xf>
    <xf numFmtId="3" fontId="78" fillId="0" borderId="0" xfId="15" applyNumberFormat="1" applyFont="1" applyFill="1" applyBorder="1" applyAlignment="1">
      <alignment horizontal="center" vertical="top" wrapText="1"/>
    </xf>
    <xf numFmtId="0" fontId="32" fillId="0" borderId="0" xfId="673" applyFont="1" applyBorder="1" applyAlignment="1">
      <alignment horizontal="center" vertical="top"/>
    </xf>
    <xf numFmtId="0" fontId="18" fillId="0" borderId="0" xfId="0" applyFont="1" applyBorder="1" applyAlignment="1">
      <alignment horizontal="center" vertical="top" wrapText="1"/>
    </xf>
    <xf numFmtId="0" fontId="78" fillId="0" borderId="0" xfId="15" applyFont="1" applyFill="1" applyBorder="1" applyAlignment="1">
      <alignment horizontal="center" vertical="top" wrapText="1"/>
    </xf>
    <xf numFmtId="169" fontId="32" fillId="0" borderId="0" xfId="673" applyNumberFormat="1" applyFont="1" applyFill="1" applyBorder="1" applyAlignment="1">
      <alignment horizontal="center" vertical="top"/>
    </xf>
    <xf numFmtId="1" fontId="32" fillId="0" borderId="0" xfId="673" applyNumberFormat="1" applyFont="1" applyFill="1" applyBorder="1" applyAlignment="1">
      <alignment horizontal="center" vertical="top"/>
    </xf>
    <xf numFmtId="168" fontId="32" fillId="0" borderId="0" xfId="673" applyNumberFormat="1" applyFont="1" applyBorder="1" applyAlignment="1">
      <alignment horizontal="center" vertical="top"/>
    </xf>
    <xf numFmtId="0" fontId="32" fillId="0" borderId="0" xfId="673" applyFont="1" applyFill="1" applyBorder="1" applyAlignment="1">
      <alignment horizontal="center" vertical="top"/>
    </xf>
    <xf numFmtId="9" fontId="32" fillId="0" borderId="0" xfId="673" applyNumberFormat="1" applyFont="1" applyFill="1" applyBorder="1" applyAlignment="1">
      <alignment horizontal="center" vertical="top"/>
    </xf>
    <xf numFmtId="166" fontId="92" fillId="0" borderId="0" xfId="673" applyNumberFormat="1" applyFont="1" applyBorder="1" applyAlignment="1">
      <alignment horizontal="center" vertical="top"/>
    </xf>
    <xf numFmtId="0" fontId="32" fillId="0" borderId="0" xfId="673" applyFont="1" applyBorder="1" applyAlignment="1">
      <alignment horizontal="center" wrapText="1"/>
    </xf>
    <xf numFmtId="170" fontId="32" fillId="0" borderId="0" xfId="673" applyNumberFormat="1" applyFont="1" applyBorder="1" applyAlignment="1">
      <alignment horizontal="center" vertical="top"/>
    </xf>
    <xf numFmtId="1" fontId="32" fillId="0" borderId="0" xfId="673" applyNumberFormat="1" applyFont="1" applyBorder="1" applyAlignment="1">
      <alignment horizontal="center" vertical="top"/>
    </xf>
    <xf numFmtId="167" fontId="32" fillId="0" borderId="0" xfId="673" applyNumberFormat="1" applyFont="1" applyBorder="1" applyAlignment="1">
      <alignment horizontal="center" vertical="top"/>
    </xf>
    <xf numFmtId="166" fontId="32" fillId="0" borderId="0" xfId="673" applyNumberFormat="1" applyFont="1" applyBorder="1" applyAlignment="1">
      <alignment horizontal="center" vertical="top"/>
    </xf>
    <xf numFmtId="0" fontId="78" fillId="0" borderId="0" xfId="15" applyFont="1" applyBorder="1" applyAlignment="1">
      <alignment horizontal="center" vertical="top" wrapText="1"/>
    </xf>
    <xf numFmtId="0" fontId="32" fillId="0" borderId="6" xfId="673" applyFont="1" applyBorder="1" applyAlignment="1">
      <alignment horizontal="center" vertical="top"/>
    </xf>
    <xf numFmtId="0" fontId="29" fillId="0" borderId="0" xfId="673" applyFont="1" applyFill="1" applyBorder="1" applyAlignment="1">
      <alignment vertical="top" wrapText="1"/>
    </xf>
    <xf numFmtId="0" fontId="93" fillId="0" borderId="0" xfId="11" applyFont="1" applyFill="1" applyBorder="1" applyAlignment="1">
      <alignment horizontal="center" vertical="top" wrapText="1"/>
    </xf>
    <xf numFmtId="0" fontId="18" fillId="0" borderId="28" xfId="0" applyFont="1" applyBorder="1"/>
    <xf numFmtId="49" fontId="42" fillId="3" borderId="28" xfId="0" applyNumberFormat="1" applyFont="1" applyFill="1" applyBorder="1" applyAlignment="1">
      <alignment horizontal="center" wrapText="1"/>
    </xf>
    <xf numFmtId="0" fontId="42" fillId="2" borderId="28" xfId="0" applyFont="1" applyFill="1" applyBorder="1" applyAlignment="1">
      <alignment horizontal="center" wrapText="1"/>
    </xf>
    <xf numFmtId="0" fontId="42" fillId="4" borderId="28" xfId="0" applyFont="1" applyFill="1" applyBorder="1" applyAlignment="1">
      <alignment horizontal="center" wrapText="1"/>
    </xf>
    <xf numFmtId="0" fontId="29" fillId="22" borderId="28" xfId="0" applyFont="1" applyFill="1" applyBorder="1" applyAlignment="1">
      <alignment horizontal="center"/>
    </xf>
    <xf numFmtId="0" fontId="94" fillId="0" borderId="0" xfId="0" applyFont="1" applyAlignment="1">
      <alignment vertical="top" wrapText="1"/>
    </xf>
    <xf numFmtId="0" fontId="72" fillId="0" borderId="14" xfId="0" applyFont="1" applyBorder="1" applyAlignment="1">
      <alignment horizontal="center" vertical="center"/>
    </xf>
    <xf numFmtId="0" fontId="72" fillId="0" borderId="15" xfId="0" applyFont="1" applyBorder="1" applyAlignment="1">
      <alignment horizontal="center" vertical="center"/>
    </xf>
    <xf numFmtId="0" fontId="72" fillId="0" borderId="16" xfId="0" applyFont="1" applyBorder="1" applyAlignment="1">
      <alignment horizontal="center" vertical="center"/>
    </xf>
    <xf numFmtId="0" fontId="23" fillId="0" borderId="10" xfId="0" applyFont="1" applyBorder="1" applyAlignment="1">
      <alignment horizontal="left"/>
    </xf>
    <xf numFmtId="0" fontId="23" fillId="0" borderId="11" xfId="0" applyFont="1" applyBorder="1" applyAlignment="1">
      <alignment horizontal="left"/>
    </xf>
    <xf numFmtId="0" fontId="23" fillId="0" borderId="12" xfId="0" applyFont="1" applyBorder="1" applyAlignment="1">
      <alignment horizontal="left"/>
    </xf>
    <xf numFmtId="0" fontId="31" fillId="0" borderId="0" xfId="0" applyFont="1" applyAlignment="1">
      <alignment horizontal="left"/>
    </xf>
    <xf numFmtId="49" fontId="23" fillId="0" borderId="3" xfId="0" quotePrefix="1" applyNumberFormat="1" applyFont="1" applyBorder="1" applyAlignment="1">
      <alignment horizontal="left"/>
    </xf>
    <xf numFmtId="49" fontId="23" fillId="0" borderId="4" xfId="0" quotePrefix="1" applyNumberFormat="1" applyFont="1" applyBorder="1" applyAlignment="1">
      <alignment horizontal="left"/>
    </xf>
    <xf numFmtId="49" fontId="23" fillId="0" borderId="5" xfId="0" quotePrefix="1" applyNumberFormat="1" applyFont="1" applyBorder="1" applyAlignment="1">
      <alignment horizontal="left"/>
    </xf>
    <xf numFmtId="0" fontId="25" fillId="0" borderId="0" xfId="0" applyFont="1" applyAlignment="1">
      <alignment horizontal="left" wrapText="1" readingOrder="1"/>
    </xf>
    <xf numFmtId="0" fontId="29" fillId="0" borderId="0" xfId="0" applyFont="1" applyAlignment="1">
      <alignment horizontal="left"/>
    </xf>
    <xf numFmtId="49" fontId="22" fillId="0" borderId="3" xfId="0" applyNumberFormat="1" applyFont="1" applyBorder="1" applyAlignment="1">
      <alignment horizontal="center"/>
    </xf>
    <xf numFmtId="49" fontId="22" fillId="0" borderId="4" xfId="0" applyNumberFormat="1" applyFont="1" applyBorder="1" applyAlignment="1">
      <alignment horizontal="center"/>
    </xf>
    <xf numFmtId="49" fontId="22" fillId="0" borderId="5" xfId="0" applyNumberFormat="1" applyFont="1" applyBorder="1" applyAlignment="1">
      <alignment horizontal="center"/>
    </xf>
    <xf numFmtId="0" fontId="0" fillId="0" borderId="0" xfId="0" applyAlignment="1">
      <alignment horizontal="left" wrapText="1"/>
    </xf>
    <xf numFmtId="49" fontId="23" fillId="0" borderId="26" xfId="0" applyNumberFormat="1" applyFont="1" applyBorder="1" applyAlignment="1">
      <alignment horizontal="left"/>
    </xf>
    <xf numFmtId="49" fontId="23" fillId="0" borderId="2" xfId="0" applyNumberFormat="1" applyFont="1" applyBorder="1" applyAlignment="1">
      <alignment horizontal="left"/>
    </xf>
    <xf numFmtId="49" fontId="23" fillId="0" borderId="27" xfId="0" applyNumberFormat="1" applyFont="1" applyBorder="1" applyAlignment="1">
      <alignment horizontal="left"/>
    </xf>
    <xf numFmtId="49" fontId="23" fillId="0" borderId="3" xfId="0" applyNumberFormat="1" applyFont="1" applyBorder="1" applyAlignment="1">
      <alignment horizontal="left"/>
    </xf>
    <xf numFmtId="49" fontId="23" fillId="0" borderId="4" xfId="0" applyNumberFormat="1" applyFont="1" applyBorder="1" applyAlignment="1">
      <alignment horizontal="left"/>
    </xf>
    <xf numFmtId="49" fontId="23" fillId="0" borderId="17" xfId="0" applyNumberFormat="1" applyFont="1" applyBorder="1" applyAlignment="1">
      <alignment horizontal="left"/>
    </xf>
    <xf numFmtId="0" fontId="23" fillId="0" borderId="13" xfId="0" applyFont="1" applyBorder="1" applyAlignment="1">
      <alignment horizontal="left"/>
    </xf>
    <xf numFmtId="0" fontId="81" fillId="0" borderId="3" xfId="0" applyFont="1" applyBorder="1" applyAlignment="1">
      <alignment horizontal="center"/>
    </xf>
    <xf numFmtId="0" fontId="81" fillId="0" borderId="4" xfId="0" applyFont="1" applyBorder="1" applyAlignment="1">
      <alignment horizontal="center"/>
    </xf>
    <xf numFmtId="0" fontId="81" fillId="0" borderId="5" xfId="0" applyFont="1" applyBorder="1" applyAlignment="1">
      <alignment horizontal="center"/>
    </xf>
    <xf numFmtId="0" fontId="80" fillId="0" borderId="3" xfId="0" applyFont="1" applyBorder="1" applyAlignment="1">
      <alignment horizontal="center"/>
    </xf>
    <xf numFmtId="0" fontId="80" fillId="0" borderId="4" xfId="0" applyFont="1" applyBorder="1" applyAlignment="1">
      <alignment horizontal="center"/>
    </xf>
    <xf numFmtId="0" fontId="80" fillId="0" borderId="5" xfId="0" applyFont="1" applyBorder="1" applyAlignment="1">
      <alignment horizontal="center"/>
    </xf>
    <xf numFmtId="0" fontId="79" fillId="0" borderId="3" xfId="0" applyFont="1" applyBorder="1" applyAlignment="1">
      <alignment horizontal="center"/>
    </xf>
    <xf numFmtId="0" fontId="79" fillId="0" borderId="4" xfId="0" applyFont="1" applyBorder="1" applyAlignment="1">
      <alignment horizontal="center"/>
    </xf>
    <xf numFmtId="0" fontId="79" fillId="0" borderId="5" xfId="0" applyFont="1" applyBorder="1" applyAlignment="1">
      <alignment horizontal="center"/>
    </xf>
    <xf numFmtId="0" fontId="79" fillId="0" borderId="26" xfId="0" applyFont="1" applyBorder="1" applyAlignment="1">
      <alignment horizontal="center"/>
    </xf>
    <xf numFmtId="0" fontId="79" fillId="0" borderId="2" xfId="0" applyFont="1" applyBorder="1" applyAlignment="1">
      <alignment horizontal="center"/>
    </xf>
    <xf numFmtId="0" fontId="80" fillId="0" borderId="26" xfId="0" applyFont="1" applyBorder="1" applyAlignment="1">
      <alignment horizontal="center"/>
    </xf>
    <xf numFmtId="0" fontId="80" fillId="0" borderId="2" xfId="0" applyFont="1" applyBorder="1" applyAlignment="1">
      <alignment horizontal="center"/>
    </xf>
    <xf numFmtId="0" fontId="81" fillId="0" borderId="21" xfId="0" applyFont="1" applyBorder="1" applyAlignment="1">
      <alignment horizontal="center"/>
    </xf>
    <xf numFmtId="0" fontId="81" fillId="0" borderId="0" xfId="0" applyFont="1" applyBorder="1" applyAlignment="1">
      <alignment horizontal="center"/>
    </xf>
    <xf numFmtId="0" fontId="0" fillId="0" borderId="0" xfId="0" applyAlignment="1">
      <alignment horizontal="center" vertical="top" wrapText="1"/>
    </xf>
    <xf numFmtId="0" fontId="0" fillId="0" borderId="0" xfId="0" applyFill="1" applyAlignment="1">
      <alignment vertical="top" wrapText="1"/>
    </xf>
    <xf numFmtId="0" fontId="68" fillId="0" borderId="0" xfId="0" applyFont="1" applyAlignment="1">
      <alignment horizontal="right" vertical="top" wrapText="1"/>
    </xf>
    <xf numFmtId="0" fontId="0" fillId="0" borderId="0" xfId="0" applyFill="1" applyAlignment="1">
      <alignment horizontal="left" vertical="top" wrapText="1"/>
    </xf>
    <xf numFmtId="0" fontId="0" fillId="0" borderId="0" xfId="0" applyNumberFormat="1" applyAlignment="1">
      <alignment horizontal="left" vertical="top" wrapText="1"/>
    </xf>
    <xf numFmtId="0" fontId="0" fillId="0" borderId="0" xfId="0" applyAlignment="1">
      <alignment wrapText="1"/>
    </xf>
    <xf numFmtId="0" fontId="29" fillId="0" borderId="0" xfId="0" applyFont="1" applyFill="1" applyBorder="1" applyAlignment="1">
      <alignment horizontal="left" vertical="top"/>
    </xf>
    <xf numFmtId="0" fontId="0" fillId="20" borderId="0" xfId="0" applyFill="1" applyAlignment="1">
      <alignment horizontal="left"/>
    </xf>
    <xf numFmtId="0" fontId="20" fillId="0" borderId="14" xfId="0" applyFont="1" applyBorder="1" applyAlignment="1">
      <alignment horizontal="center"/>
    </xf>
    <xf numFmtId="0" fontId="20" fillId="0" borderId="15" xfId="0" applyFont="1" applyBorder="1" applyAlignment="1">
      <alignment horizontal="center"/>
    </xf>
    <xf numFmtId="0" fontId="20" fillId="0" borderId="16" xfId="0" applyFont="1" applyBorder="1" applyAlignment="1">
      <alignment horizontal="center"/>
    </xf>
    <xf numFmtId="49" fontId="22" fillId="0" borderId="17" xfId="0" applyNumberFormat="1" applyFont="1" applyBorder="1" applyAlignment="1">
      <alignment horizontal="center"/>
    </xf>
    <xf numFmtId="49" fontId="23" fillId="0" borderId="17" xfId="0" quotePrefix="1" applyNumberFormat="1" applyFont="1" applyBorder="1" applyAlignment="1">
      <alignment horizontal="left"/>
    </xf>
    <xf numFmtId="0" fontId="25" fillId="20" borderId="0" xfId="0" applyFont="1" applyFill="1" applyAlignment="1">
      <alignment horizontal="left"/>
    </xf>
    <xf numFmtId="49" fontId="36" fillId="0" borderId="0" xfId="0" applyNumberFormat="1" applyFont="1" applyAlignment="1">
      <alignment horizontal="left"/>
    </xf>
    <xf numFmtId="0" fontId="68" fillId="0" borderId="0" xfId="0" applyFont="1" applyFill="1" applyBorder="1" applyAlignment="1">
      <alignment horizontal="right" vertical="top" wrapText="1"/>
    </xf>
    <xf numFmtId="0" fontId="29" fillId="0" borderId="0" xfId="0" applyFont="1" applyAlignment="1">
      <alignment horizontal="center"/>
    </xf>
    <xf numFmtId="0" fontId="0" fillId="0" borderId="0" xfId="0" applyAlignment="1">
      <alignment horizontal="left" vertical="top" wrapText="1"/>
    </xf>
    <xf numFmtId="0" fontId="0" fillId="0" borderId="0" xfId="0" applyAlignment="1"/>
    <xf numFmtId="0" fontId="32" fillId="0" borderId="0" xfId="0" applyFont="1" applyAlignment="1">
      <alignment horizontal="left" vertical="top" wrapText="1"/>
    </xf>
    <xf numFmtId="0" fontId="0" fillId="0" borderId="0" xfId="0" applyAlignment="1">
      <alignment vertical="top"/>
    </xf>
    <xf numFmtId="0" fontId="25" fillId="0" borderId="21" xfId="11" applyFont="1" applyBorder="1" applyAlignment="1">
      <alignment horizontal="left" wrapText="1"/>
    </xf>
    <xf numFmtId="0" fontId="25" fillId="0" borderId="0" xfId="11" applyFont="1" applyBorder="1" applyAlignment="1">
      <alignment horizontal="left" wrapText="1"/>
    </xf>
    <xf numFmtId="0" fontId="0" fillId="19" borderId="0" xfId="0" applyFill="1" applyAlignment="1">
      <alignment horizontal="left"/>
    </xf>
    <xf numFmtId="0" fontId="32" fillId="20" borderId="0" xfId="0" applyFont="1" applyFill="1" applyAlignment="1">
      <alignment horizontal="left" wrapText="1"/>
    </xf>
    <xf numFmtId="0" fontId="42" fillId="0" borderId="0" xfId="716" applyFont="1"/>
    <xf numFmtId="0" fontId="42" fillId="0" borderId="0" xfId="716" applyFont="1" applyAlignment="1">
      <alignment horizontal="center"/>
    </xf>
    <xf numFmtId="0" fontId="1" fillId="0" borderId="0" xfId="716"/>
    <xf numFmtId="0" fontId="1" fillId="0" borderId="0" xfId="717"/>
    <xf numFmtId="0" fontId="28" fillId="0" borderId="0" xfId="718" applyAlignment="1">
      <alignment horizontal="center"/>
    </xf>
    <xf numFmtId="2" fontId="28" fillId="0" borderId="0" xfId="718" applyNumberFormat="1" applyAlignment="1">
      <alignment horizontal="center"/>
    </xf>
    <xf numFmtId="0" fontId="28" fillId="0" borderId="0" xfId="718"/>
    <xf numFmtId="44" fontId="28" fillId="0" borderId="0" xfId="718" applyNumberFormat="1"/>
    <xf numFmtId="0" fontId="1" fillId="0" borderId="6" xfId="717" applyBorder="1"/>
    <xf numFmtId="2" fontId="25" fillId="0" borderId="0" xfId="718" applyNumberFormat="1" applyFont="1" applyFill="1" applyAlignment="1">
      <alignment horizontal="center"/>
    </xf>
    <xf numFmtId="1" fontId="28" fillId="0" borderId="0" xfId="718" applyNumberFormat="1" applyAlignment="1">
      <alignment horizontal="center"/>
    </xf>
    <xf numFmtId="0" fontId="1" fillId="0" borderId="29" xfId="717" applyBorder="1"/>
    <xf numFmtId="2" fontId="28" fillId="0" borderId="6" xfId="718" applyNumberFormat="1" applyBorder="1" applyAlignment="1">
      <alignment horizontal="center"/>
    </xf>
    <xf numFmtId="0" fontId="42" fillId="0" borderId="0" xfId="717" applyFont="1"/>
    <xf numFmtId="0" fontId="28" fillId="0" borderId="0" xfId="719"/>
    <xf numFmtId="167" fontId="0" fillId="0" borderId="0" xfId="0" applyNumberFormat="1" applyAlignment="1">
      <alignment horizontal="center"/>
    </xf>
    <xf numFmtId="44" fontId="28" fillId="0" borderId="0" xfId="2" applyFont="1" applyAlignment="1">
      <alignment horizontal="center"/>
    </xf>
    <xf numFmtId="0" fontId="42" fillId="0" borderId="0" xfId="716" applyNumberFormat="1" applyFont="1"/>
    <xf numFmtId="0" fontId="28" fillId="0" borderId="0" xfId="718" applyNumberFormat="1" applyAlignment="1">
      <alignment horizontal="center"/>
    </xf>
    <xf numFmtId="0" fontId="25" fillId="0" borderId="0" xfId="718" applyNumberFormat="1" applyFont="1" applyFill="1" applyAlignment="1">
      <alignment horizontal="center"/>
    </xf>
    <xf numFmtId="0" fontId="1" fillId="0" borderId="0" xfId="716" applyNumberFormat="1"/>
    <xf numFmtId="2" fontId="42" fillId="0" borderId="0" xfId="716" applyNumberFormat="1" applyFont="1" applyAlignment="1">
      <alignment horizontal="center"/>
    </xf>
    <xf numFmtId="2" fontId="28" fillId="0" borderId="0" xfId="2" applyNumberFormat="1" applyFont="1" applyAlignment="1">
      <alignment horizontal="center"/>
    </xf>
    <xf numFmtId="2" fontId="1" fillId="0" borderId="0" xfId="716" applyNumberFormat="1"/>
    <xf numFmtId="1" fontId="28" fillId="0" borderId="6" xfId="718" applyNumberFormat="1" applyBorder="1" applyAlignment="1">
      <alignment horizontal="center"/>
    </xf>
    <xf numFmtId="167" fontId="0" fillId="0" borderId="6" xfId="0" applyNumberFormat="1" applyBorder="1" applyAlignment="1">
      <alignment horizontal="center"/>
    </xf>
  </cellXfs>
  <cellStyles count="15078">
    <cellStyle name="CC New Cost Parameter" xfId="11"/>
    <cellStyle name="CC No Costs" xfId="12"/>
    <cellStyle name="CC Off-Normal Task" xfId="13"/>
    <cellStyle name="COBie Calc Process Total" xfId="10"/>
    <cellStyle name="COBie Calc Project Assumption" xfId="8"/>
    <cellStyle name="COBie Calc Task Assumption" xfId="9"/>
    <cellStyle name="COBieCalc Rate Total" xfId="7"/>
    <cellStyle name="COBieCalc Subtotal" xfId="6"/>
    <cellStyle name="Comma" xfId="1" builtinId="3"/>
    <cellStyle name="Comma [0]" xfId="5" builtinId="6"/>
    <cellStyle name="Comma [0] 2" xfId="20"/>
    <cellStyle name="Comma [0] 3" xfId="720"/>
    <cellStyle name="Comma [0] 4" xfId="721"/>
    <cellStyle name="Comma 10" xfId="28"/>
    <cellStyle name="Comma 11" xfId="29"/>
    <cellStyle name="Comma 12" xfId="31"/>
    <cellStyle name="Comma 13" xfId="30"/>
    <cellStyle name="Comma 14" xfId="33"/>
    <cellStyle name="Comma 15" xfId="32"/>
    <cellStyle name="Comma 16" xfId="34"/>
    <cellStyle name="Comma 17" xfId="36"/>
    <cellStyle name="Comma 18" xfId="35"/>
    <cellStyle name="Comma 19" xfId="37"/>
    <cellStyle name="Comma 2" xfId="16"/>
    <cellStyle name="Comma 20" xfId="38"/>
    <cellStyle name="Comma 21" xfId="39"/>
    <cellStyle name="Comma 22" xfId="40"/>
    <cellStyle name="Comma 23" xfId="41"/>
    <cellStyle name="Comma 24" xfId="42"/>
    <cellStyle name="Comma 25" xfId="43"/>
    <cellStyle name="Comma 26" xfId="44"/>
    <cellStyle name="Comma 27" xfId="45"/>
    <cellStyle name="Comma 28" xfId="46"/>
    <cellStyle name="Comma 29" xfId="47"/>
    <cellStyle name="Comma 3" xfId="21"/>
    <cellStyle name="Comma 30" xfId="48"/>
    <cellStyle name="Comma 31" xfId="49"/>
    <cellStyle name="Comma 32" xfId="50"/>
    <cellStyle name="Comma 33" xfId="51"/>
    <cellStyle name="Comma 34" xfId="52"/>
    <cellStyle name="Comma 35" xfId="53"/>
    <cellStyle name="Comma 36" xfId="54"/>
    <cellStyle name="Comma 37" xfId="55"/>
    <cellStyle name="Comma 38" xfId="56"/>
    <cellStyle name="Comma 39" xfId="57"/>
    <cellStyle name="Comma 4" xfId="22"/>
    <cellStyle name="Comma 40" xfId="59"/>
    <cellStyle name="Comma 41" xfId="58"/>
    <cellStyle name="Comma 42" xfId="60"/>
    <cellStyle name="Comma 43" xfId="61"/>
    <cellStyle name="Comma 44" xfId="62"/>
    <cellStyle name="Comma 45" xfId="63"/>
    <cellStyle name="Comma 46" xfId="65"/>
    <cellStyle name="Comma 47" xfId="64"/>
    <cellStyle name="Comma 48" xfId="66"/>
    <cellStyle name="Comma 49" xfId="103"/>
    <cellStyle name="Comma 5" xfId="23"/>
    <cellStyle name="Comma 50" xfId="105"/>
    <cellStyle name="Comma 51" xfId="109"/>
    <cellStyle name="Comma 52" xfId="106"/>
    <cellStyle name="Comma 53" xfId="108"/>
    <cellStyle name="Comma 54" xfId="107"/>
    <cellStyle name="Comma 55" xfId="114"/>
    <cellStyle name="Comma 56" xfId="115"/>
    <cellStyle name="Comma 57" xfId="122"/>
    <cellStyle name="Comma 58" xfId="116"/>
    <cellStyle name="Comma 59" xfId="119"/>
    <cellStyle name="Comma 6" xfId="24"/>
    <cellStyle name="Comma 60" xfId="126"/>
    <cellStyle name="Comma 61" xfId="127"/>
    <cellStyle name="Comma 62" xfId="117"/>
    <cellStyle name="Comma 63" xfId="120"/>
    <cellStyle name="Comma 64" xfId="124"/>
    <cellStyle name="Comma 65" xfId="123"/>
    <cellStyle name="Comma 66" xfId="118"/>
    <cellStyle name="Comma 67" xfId="125"/>
    <cellStyle name="Comma 68" xfId="128"/>
    <cellStyle name="Comma 69" xfId="129"/>
    <cellStyle name="Comma 7" xfId="25"/>
    <cellStyle name="Comma 70" xfId="130"/>
    <cellStyle name="Comma 71" xfId="131"/>
    <cellStyle name="Comma 72" xfId="132"/>
    <cellStyle name="Comma 73" xfId="133"/>
    <cellStyle name="Comma 74" xfId="134"/>
    <cellStyle name="Comma 75" xfId="384"/>
    <cellStyle name="Comma 76" xfId="722"/>
    <cellStyle name="Comma 77" xfId="723"/>
    <cellStyle name="Comma 78" xfId="724"/>
    <cellStyle name="Comma 79" xfId="725"/>
    <cellStyle name="Comma 8" xfId="27"/>
    <cellStyle name="Comma 80" xfId="726"/>
    <cellStyle name="Comma 81" xfId="727"/>
    <cellStyle name="Comma 82" xfId="728"/>
    <cellStyle name="Comma 83" xfId="729"/>
    <cellStyle name="Comma 84" xfId="730"/>
    <cellStyle name="Comma 85" xfId="731"/>
    <cellStyle name="Comma 86" xfId="732"/>
    <cellStyle name="Comma 87" xfId="733"/>
    <cellStyle name="Comma 88" xfId="734"/>
    <cellStyle name="Comma 89" xfId="735"/>
    <cellStyle name="Comma 9" xfId="26"/>
    <cellStyle name="Comma 90" xfId="736"/>
    <cellStyle name="Comma 91" xfId="737"/>
    <cellStyle name="Comma 92" xfId="738"/>
    <cellStyle name="Comma 93" xfId="739"/>
    <cellStyle name="Comma 94" xfId="740"/>
    <cellStyle name="Currency" xfId="2" builtinId="4"/>
    <cellStyle name="Currency 2" xfId="17"/>
    <cellStyle name="Currency 3" xfId="741"/>
    <cellStyle name="Currency 4" xfId="742"/>
    <cellStyle name="Good" xfId="3" builtinId="26"/>
    <cellStyle name="Good 2" xfId="18"/>
    <cellStyle name="Good 3" xfId="743"/>
    <cellStyle name="Good 4" xfId="744"/>
    <cellStyle name="Normal" xfId="0" builtinId="0"/>
    <cellStyle name="Normal 10" xfId="716"/>
    <cellStyle name="Normal 10 2" xfId="745"/>
    <cellStyle name="Normal 10 2 2" xfId="746"/>
    <cellStyle name="Normal 10 2 2 2" xfId="747"/>
    <cellStyle name="Normal 10 2 2 2 2" xfId="748"/>
    <cellStyle name="Normal 10 2 2 3" xfId="749"/>
    <cellStyle name="Normal 10 2 3" xfId="750"/>
    <cellStyle name="Normal 10 2 3 2" xfId="751"/>
    <cellStyle name="Normal 10 2 4" xfId="752"/>
    <cellStyle name="Normal 10 3" xfId="753"/>
    <cellStyle name="Normal 10 3 2" xfId="754"/>
    <cellStyle name="Normal 10 3 2 2" xfId="755"/>
    <cellStyle name="Normal 10 3 3" xfId="756"/>
    <cellStyle name="Normal 10 4" xfId="757"/>
    <cellStyle name="Normal 10 4 2" xfId="758"/>
    <cellStyle name="Normal 10 5" xfId="759"/>
    <cellStyle name="Normal 11" xfId="718"/>
    <cellStyle name="Normal 12" xfId="719"/>
    <cellStyle name="Normal 13" xfId="717"/>
    <cellStyle name="Normal 13 2" xfId="760"/>
    <cellStyle name="Normal 13 2 2" xfId="761"/>
    <cellStyle name="Normal 13 3" xfId="762"/>
    <cellStyle name="Normal 2" xfId="15"/>
    <cellStyle name="Normal 3" xfId="14"/>
    <cellStyle name="Normal 3 10" xfId="173"/>
    <cellStyle name="Normal 3 10 10" xfId="763"/>
    <cellStyle name="Normal 3 10 10 2" xfId="764"/>
    <cellStyle name="Normal 3 10 11" xfId="765"/>
    <cellStyle name="Normal 3 10 2" xfId="423"/>
    <cellStyle name="Normal 3 10 2 2" xfId="766"/>
    <cellStyle name="Normal 3 10 2 2 2" xfId="767"/>
    <cellStyle name="Normal 3 10 2 2 2 2" xfId="768"/>
    <cellStyle name="Normal 3 10 2 2 2 2 2" xfId="769"/>
    <cellStyle name="Normal 3 10 2 2 2 3" xfId="770"/>
    <cellStyle name="Normal 3 10 2 2 3" xfId="771"/>
    <cellStyle name="Normal 3 10 2 2 3 2" xfId="772"/>
    <cellStyle name="Normal 3 10 2 2 4" xfId="773"/>
    <cellStyle name="Normal 3 10 2 3" xfId="774"/>
    <cellStyle name="Normal 3 10 2 3 2" xfId="775"/>
    <cellStyle name="Normal 3 10 2 3 2 2" xfId="776"/>
    <cellStyle name="Normal 3 10 2 3 2 2 2" xfId="777"/>
    <cellStyle name="Normal 3 10 2 3 2 3" xfId="778"/>
    <cellStyle name="Normal 3 10 2 3 3" xfId="779"/>
    <cellStyle name="Normal 3 10 2 3 3 2" xfId="780"/>
    <cellStyle name="Normal 3 10 2 3 4" xfId="781"/>
    <cellStyle name="Normal 3 10 2 4" xfId="782"/>
    <cellStyle name="Normal 3 10 2 4 2" xfId="783"/>
    <cellStyle name="Normal 3 10 2 4 2 2" xfId="784"/>
    <cellStyle name="Normal 3 10 2 4 3" xfId="785"/>
    <cellStyle name="Normal 3 10 2 5" xfId="786"/>
    <cellStyle name="Normal 3 10 2 5 2" xfId="787"/>
    <cellStyle name="Normal 3 10 2 6" xfId="788"/>
    <cellStyle name="Normal 3 10 3" xfId="304"/>
    <cellStyle name="Normal 3 10 3 2" xfId="789"/>
    <cellStyle name="Normal 3 10 3 2 2" xfId="790"/>
    <cellStyle name="Normal 3 10 3 2 2 2" xfId="791"/>
    <cellStyle name="Normal 3 10 3 2 2 2 2" xfId="792"/>
    <cellStyle name="Normal 3 10 3 2 2 3" xfId="793"/>
    <cellStyle name="Normal 3 10 3 2 3" xfId="794"/>
    <cellStyle name="Normal 3 10 3 2 3 2" xfId="795"/>
    <cellStyle name="Normal 3 10 3 2 4" xfId="796"/>
    <cellStyle name="Normal 3 10 3 3" xfId="797"/>
    <cellStyle name="Normal 3 10 3 3 2" xfId="798"/>
    <cellStyle name="Normal 3 10 3 3 2 2" xfId="799"/>
    <cellStyle name="Normal 3 10 3 3 2 2 2" xfId="800"/>
    <cellStyle name="Normal 3 10 3 3 2 3" xfId="801"/>
    <cellStyle name="Normal 3 10 3 3 3" xfId="802"/>
    <cellStyle name="Normal 3 10 3 3 3 2" xfId="803"/>
    <cellStyle name="Normal 3 10 3 3 4" xfId="804"/>
    <cellStyle name="Normal 3 10 3 4" xfId="805"/>
    <cellStyle name="Normal 3 10 3 4 2" xfId="806"/>
    <cellStyle name="Normal 3 10 3 4 2 2" xfId="807"/>
    <cellStyle name="Normal 3 10 3 4 3" xfId="808"/>
    <cellStyle name="Normal 3 10 3 5" xfId="809"/>
    <cellStyle name="Normal 3 10 3 5 2" xfId="810"/>
    <cellStyle name="Normal 3 10 3 6" xfId="811"/>
    <cellStyle name="Normal 3 10 4" xfId="548"/>
    <cellStyle name="Normal 3 10 4 2" xfId="812"/>
    <cellStyle name="Normal 3 10 4 2 2" xfId="813"/>
    <cellStyle name="Normal 3 10 4 2 2 2" xfId="814"/>
    <cellStyle name="Normal 3 10 4 2 2 2 2" xfId="815"/>
    <cellStyle name="Normal 3 10 4 2 2 3" xfId="816"/>
    <cellStyle name="Normal 3 10 4 2 3" xfId="817"/>
    <cellStyle name="Normal 3 10 4 2 3 2" xfId="818"/>
    <cellStyle name="Normal 3 10 4 2 4" xfId="819"/>
    <cellStyle name="Normal 3 10 4 3" xfId="820"/>
    <cellStyle name="Normal 3 10 4 3 2" xfId="821"/>
    <cellStyle name="Normal 3 10 4 3 2 2" xfId="822"/>
    <cellStyle name="Normal 3 10 4 3 3" xfId="823"/>
    <cellStyle name="Normal 3 10 4 4" xfId="824"/>
    <cellStyle name="Normal 3 10 4 4 2" xfId="825"/>
    <cellStyle name="Normal 3 10 4 5" xfId="826"/>
    <cellStyle name="Normal 3 10 5" xfId="673"/>
    <cellStyle name="Normal 3 10 5 2" xfId="827"/>
    <cellStyle name="Normal 3 10 5 2 2" xfId="828"/>
    <cellStyle name="Normal 3 10 5 2 2 2" xfId="829"/>
    <cellStyle name="Normal 3 10 5 2 2 2 2" xfId="830"/>
    <cellStyle name="Normal 3 10 5 2 2 3" xfId="831"/>
    <cellStyle name="Normal 3 10 5 2 3" xfId="832"/>
    <cellStyle name="Normal 3 10 5 2 3 2" xfId="833"/>
    <cellStyle name="Normal 3 10 5 2 4" xfId="834"/>
    <cellStyle name="Normal 3 10 5 3" xfId="835"/>
    <cellStyle name="Normal 3 10 5 3 2" xfId="836"/>
    <cellStyle name="Normal 3 10 5 3 2 2" xfId="837"/>
    <cellStyle name="Normal 3 10 5 3 3" xfId="838"/>
    <cellStyle name="Normal 3 10 5 4" xfId="839"/>
    <cellStyle name="Normal 3 10 5 4 2" xfId="840"/>
    <cellStyle name="Normal 3 10 5 5" xfId="841"/>
    <cellStyle name="Normal 3 10 6" xfId="842"/>
    <cellStyle name="Normal 3 10 6 2" xfId="843"/>
    <cellStyle name="Normal 3 10 6 2 2" xfId="844"/>
    <cellStyle name="Normal 3 10 6 2 2 2" xfId="845"/>
    <cellStyle name="Normal 3 10 6 2 2 2 2" xfId="846"/>
    <cellStyle name="Normal 3 10 6 2 2 3" xfId="847"/>
    <cellStyle name="Normal 3 10 6 2 3" xfId="848"/>
    <cellStyle name="Normal 3 10 6 2 3 2" xfId="849"/>
    <cellStyle name="Normal 3 10 6 2 4" xfId="850"/>
    <cellStyle name="Normal 3 10 6 3" xfId="851"/>
    <cellStyle name="Normal 3 10 6 3 2" xfId="852"/>
    <cellStyle name="Normal 3 10 6 3 2 2" xfId="853"/>
    <cellStyle name="Normal 3 10 6 3 3" xfId="854"/>
    <cellStyle name="Normal 3 10 6 4" xfId="855"/>
    <cellStyle name="Normal 3 10 6 4 2" xfId="856"/>
    <cellStyle name="Normal 3 10 6 5" xfId="857"/>
    <cellStyle name="Normal 3 10 7" xfId="858"/>
    <cellStyle name="Normal 3 10 7 2" xfId="859"/>
    <cellStyle name="Normal 3 10 7 2 2" xfId="860"/>
    <cellStyle name="Normal 3 10 7 2 2 2" xfId="861"/>
    <cellStyle name="Normal 3 10 7 2 3" xfId="862"/>
    <cellStyle name="Normal 3 10 7 3" xfId="863"/>
    <cellStyle name="Normal 3 10 7 3 2" xfId="864"/>
    <cellStyle name="Normal 3 10 7 4" xfId="865"/>
    <cellStyle name="Normal 3 10 8" xfId="866"/>
    <cellStyle name="Normal 3 10 8 2" xfId="867"/>
    <cellStyle name="Normal 3 10 8 2 2" xfId="868"/>
    <cellStyle name="Normal 3 10 8 2 2 2" xfId="869"/>
    <cellStyle name="Normal 3 10 8 2 3" xfId="870"/>
    <cellStyle name="Normal 3 10 8 3" xfId="871"/>
    <cellStyle name="Normal 3 10 8 3 2" xfId="872"/>
    <cellStyle name="Normal 3 10 8 4" xfId="873"/>
    <cellStyle name="Normal 3 10 9" xfId="874"/>
    <cellStyle name="Normal 3 10 9 2" xfId="875"/>
    <cellStyle name="Normal 3 10 9 2 2" xfId="876"/>
    <cellStyle name="Normal 3 10 9 3" xfId="877"/>
    <cellStyle name="Normal 3 11" xfId="341"/>
    <cellStyle name="Normal 3 11 2" xfId="878"/>
    <cellStyle name="Normal 3 11 2 2" xfId="879"/>
    <cellStyle name="Normal 3 11 2 2 2" xfId="880"/>
    <cellStyle name="Normal 3 11 2 2 2 2" xfId="881"/>
    <cellStyle name="Normal 3 11 2 2 3" xfId="882"/>
    <cellStyle name="Normal 3 11 2 3" xfId="883"/>
    <cellStyle name="Normal 3 11 2 3 2" xfId="884"/>
    <cellStyle name="Normal 3 11 2 4" xfId="885"/>
    <cellStyle name="Normal 3 11 3" xfId="886"/>
    <cellStyle name="Normal 3 11 3 2" xfId="887"/>
    <cellStyle name="Normal 3 11 3 2 2" xfId="888"/>
    <cellStyle name="Normal 3 11 3 2 2 2" xfId="889"/>
    <cellStyle name="Normal 3 11 3 2 3" xfId="890"/>
    <cellStyle name="Normal 3 11 3 3" xfId="891"/>
    <cellStyle name="Normal 3 11 3 3 2" xfId="892"/>
    <cellStyle name="Normal 3 11 3 4" xfId="893"/>
    <cellStyle name="Normal 3 11 4" xfId="894"/>
    <cellStyle name="Normal 3 11 4 2" xfId="895"/>
    <cellStyle name="Normal 3 11 4 2 2" xfId="896"/>
    <cellStyle name="Normal 3 11 4 3" xfId="897"/>
    <cellStyle name="Normal 3 11 5" xfId="898"/>
    <cellStyle name="Normal 3 11 5 2" xfId="899"/>
    <cellStyle name="Normal 3 11 6" xfId="900"/>
    <cellStyle name="Normal 3 12" xfId="216"/>
    <cellStyle name="Normal 3 12 2" xfId="901"/>
    <cellStyle name="Normal 3 12 2 2" xfId="902"/>
    <cellStyle name="Normal 3 12 2 2 2" xfId="903"/>
    <cellStyle name="Normal 3 12 2 2 2 2" xfId="904"/>
    <cellStyle name="Normal 3 12 2 2 3" xfId="905"/>
    <cellStyle name="Normal 3 12 2 3" xfId="906"/>
    <cellStyle name="Normal 3 12 2 3 2" xfId="907"/>
    <cellStyle name="Normal 3 12 2 4" xfId="908"/>
    <cellStyle name="Normal 3 12 3" xfId="909"/>
    <cellStyle name="Normal 3 12 3 2" xfId="910"/>
    <cellStyle name="Normal 3 12 3 2 2" xfId="911"/>
    <cellStyle name="Normal 3 12 3 2 2 2" xfId="912"/>
    <cellStyle name="Normal 3 12 3 2 3" xfId="913"/>
    <cellStyle name="Normal 3 12 3 3" xfId="914"/>
    <cellStyle name="Normal 3 12 3 3 2" xfId="915"/>
    <cellStyle name="Normal 3 12 3 4" xfId="916"/>
    <cellStyle name="Normal 3 12 4" xfId="917"/>
    <cellStyle name="Normal 3 12 4 2" xfId="918"/>
    <cellStyle name="Normal 3 12 4 2 2" xfId="919"/>
    <cellStyle name="Normal 3 12 4 3" xfId="920"/>
    <cellStyle name="Normal 3 12 5" xfId="921"/>
    <cellStyle name="Normal 3 12 5 2" xfId="922"/>
    <cellStyle name="Normal 3 12 6" xfId="923"/>
    <cellStyle name="Normal 3 13" xfId="467"/>
    <cellStyle name="Normal 3 13 2" xfId="924"/>
    <cellStyle name="Normal 3 13 2 2" xfId="925"/>
    <cellStyle name="Normal 3 13 2 2 2" xfId="926"/>
    <cellStyle name="Normal 3 13 2 2 2 2" xfId="927"/>
    <cellStyle name="Normal 3 13 2 2 3" xfId="928"/>
    <cellStyle name="Normal 3 13 2 3" xfId="929"/>
    <cellStyle name="Normal 3 13 2 3 2" xfId="930"/>
    <cellStyle name="Normal 3 13 2 4" xfId="931"/>
    <cellStyle name="Normal 3 13 3" xfId="932"/>
    <cellStyle name="Normal 3 13 3 2" xfId="933"/>
    <cellStyle name="Normal 3 13 3 2 2" xfId="934"/>
    <cellStyle name="Normal 3 13 3 3" xfId="935"/>
    <cellStyle name="Normal 3 13 4" xfId="936"/>
    <cellStyle name="Normal 3 13 4 2" xfId="937"/>
    <cellStyle name="Normal 3 13 5" xfId="938"/>
    <cellStyle name="Normal 3 14" xfId="592"/>
    <cellStyle name="Normal 3 14 2" xfId="939"/>
    <cellStyle name="Normal 3 14 2 2" xfId="940"/>
    <cellStyle name="Normal 3 14 2 2 2" xfId="941"/>
    <cellStyle name="Normal 3 14 2 2 2 2" xfId="942"/>
    <cellStyle name="Normal 3 14 2 2 3" xfId="943"/>
    <cellStyle name="Normal 3 14 2 3" xfId="944"/>
    <cellStyle name="Normal 3 14 2 3 2" xfId="945"/>
    <cellStyle name="Normal 3 14 2 4" xfId="946"/>
    <cellStyle name="Normal 3 14 3" xfId="947"/>
    <cellStyle name="Normal 3 14 3 2" xfId="948"/>
    <cellStyle name="Normal 3 14 3 2 2" xfId="949"/>
    <cellStyle name="Normal 3 14 3 3" xfId="950"/>
    <cellStyle name="Normal 3 14 4" xfId="951"/>
    <cellStyle name="Normal 3 14 4 2" xfId="952"/>
    <cellStyle name="Normal 3 14 5" xfId="953"/>
    <cellStyle name="Normal 3 15" xfId="954"/>
    <cellStyle name="Normal 3 15 2" xfId="955"/>
    <cellStyle name="Normal 3 15 2 2" xfId="956"/>
    <cellStyle name="Normal 3 15 2 2 2" xfId="957"/>
    <cellStyle name="Normal 3 15 2 2 2 2" xfId="958"/>
    <cellStyle name="Normal 3 15 2 2 3" xfId="959"/>
    <cellStyle name="Normal 3 15 2 3" xfId="960"/>
    <cellStyle name="Normal 3 15 2 3 2" xfId="961"/>
    <cellStyle name="Normal 3 15 2 4" xfId="962"/>
    <cellStyle name="Normal 3 15 3" xfId="963"/>
    <cellStyle name="Normal 3 15 3 2" xfId="964"/>
    <cellStyle name="Normal 3 15 3 2 2" xfId="965"/>
    <cellStyle name="Normal 3 15 3 3" xfId="966"/>
    <cellStyle name="Normal 3 15 4" xfId="967"/>
    <cellStyle name="Normal 3 15 4 2" xfId="968"/>
    <cellStyle name="Normal 3 15 5" xfId="969"/>
    <cellStyle name="Normal 3 16" xfId="970"/>
    <cellStyle name="Normal 3 16 2" xfId="971"/>
    <cellStyle name="Normal 3 16 2 2" xfId="972"/>
    <cellStyle name="Normal 3 16 2 2 2" xfId="973"/>
    <cellStyle name="Normal 3 16 2 3" xfId="974"/>
    <cellStyle name="Normal 3 16 3" xfId="975"/>
    <cellStyle name="Normal 3 16 3 2" xfId="976"/>
    <cellStyle name="Normal 3 16 4" xfId="977"/>
    <cellStyle name="Normal 3 17" xfId="978"/>
    <cellStyle name="Normal 3 17 2" xfId="979"/>
    <cellStyle name="Normal 3 17 2 2" xfId="980"/>
    <cellStyle name="Normal 3 17 2 2 2" xfId="981"/>
    <cellStyle name="Normal 3 17 2 3" xfId="982"/>
    <cellStyle name="Normal 3 17 3" xfId="983"/>
    <cellStyle name="Normal 3 17 3 2" xfId="984"/>
    <cellStyle name="Normal 3 17 4" xfId="985"/>
    <cellStyle name="Normal 3 18" xfId="986"/>
    <cellStyle name="Normal 3 18 2" xfId="987"/>
    <cellStyle name="Normal 3 18 2 2" xfId="988"/>
    <cellStyle name="Normal 3 18 3" xfId="989"/>
    <cellStyle name="Normal 3 19" xfId="990"/>
    <cellStyle name="Normal 3 19 2" xfId="991"/>
    <cellStyle name="Normal 3 2" xfId="68"/>
    <cellStyle name="Normal 3 2 10" xfId="218"/>
    <cellStyle name="Normal 3 2 10 2" xfId="992"/>
    <cellStyle name="Normal 3 2 10 2 2" xfId="993"/>
    <cellStyle name="Normal 3 2 10 2 2 2" xfId="994"/>
    <cellStyle name="Normal 3 2 10 2 2 2 2" xfId="995"/>
    <cellStyle name="Normal 3 2 10 2 2 3" xfId="996"/>
    <cellStyle name="Normal 3 2 10 2 3" xfId="997"/>
    <cellStyle name="Normal 3 2 10 2 3 2" xfId="998"/>
    <cellStyle name="Normal 3 2 10 2 4" xfId="999"/>
    <cellStyle name="Normal 3 2 10 3" xfId="1000"/>
    <cellStyle name="Normal 3 2 10 3 2" xfId="1001"/>
    <cellStyle name="Normal 3 2 10 3 2 2" xfId="1002"/>
    <cellStyle name="Normal 3 2 10 3 2 2 2" xfId="1003"/>
    <cellStyle name="Normal 3 2 10 3 2 3" xfId="1004"/>
    <cellStyle name="Normal 3 2 10 3 3" xfId="1005"/>
    <cellStyle name="Normal 3 2 10 3 3 2" xfId="1006"/>
    <cellStyle name="Normal 3 2 10 3 4" xfId="1007"/>
    <cellStyle name="Normal 3 2 10 4" xfId="1008"/>
    <cellStyle name="Normal 3 2 10 4 2" xfId="1009"/>
    <cellStyle name="Normal 3 2 10 4 2 2" xfId="1010"/>
    <cellStyle name="Normal 3 2 10 4 3" xfId="1011"/>
    <cellStyle name="Normal 3 2 10 5" xfId="1012"/>
    <cellStyle name="Normal 3 2 10 5 2" xfId="1013"/>
    <cellStyle name="Normal 3 2 10 6" xfId="1014"/>
    <cellStyle name="Normal 3 2 11" xfId="468"/>
    <cellStyle name="Normal 3 2 11 2" xfId="1015"/>
    <cellStyle name="Normal 3 2 11 2 2" xfId="1016"/>
    <cellStyle name="Normal 3 2 11 2 2 2" xfId="1017"/>
    <cellStyle name="Normal 3 2 11 2 2 2 2" xfId="1018"/>
    <cellStyle name="Normal 3 2 11 2 2 3" xfId="1019"/>
    <cellStyle name="Normal 3 2 11 2 3" xfId="1020"/>
    <cellStyle name="Normal 3 2 11 2 3 2" xfId="1021"/>
    <cellStyle name="Normal 3 2 11 2 4" xfId="1022"/>
    <cellStyle name="Normal 3 2 11 3" xfId="1023"/>
    <cellStyle name="Normal 3 2 11 3 2" xfId="1024"/>
    <cellStyle name="Normal 3 2 11 3 2 2" xfId="1025"/>
    <cellStyle name="Normal 3 2 11 3 3" xfId="1026"/>
    <cellStyle name="Normal 3 2 11 4" xfId="1027"/>
    <cellStyle name="Normal 3 2 11 4 2" xfId="1028"/>
    <cellStyle name="Normal 3 2 11 5" xfId="1029"/>
    <cellStyle name="Normal 3 2 12" xfId="593"/>
    <cellStyle name="Normal 3 2 12 2" xfId="1030"/>
    <cellStyle name="Normal 3 2 12 2 2" xfId="1031"/>
    <cellStyle name="Normal 3 2 12 2 2 2" xfId="1032"/>
    <cellStyle name="Normal 3 2 12 2 2 2 2" xfId="1033"/>
    <cellStyle name="Normal 3 2 12 2 2 3" xfId="1034"/>
    <cellStyle name="Normal 3 2 12 2 3" xfId="1035"/>
    <cellStyle name="Normal 3 2 12 2 3 2" xfId="1036"/>
    <cellStyle name="Normal 3 2 12 2 4" xfId="1037"/>
    <cellStyle name="Normal 3 2 12 3" xfId="1038"/>
    <cellStyle name="Normal 3 2 12 3 2" xfId="1039"/>
    <cellStyle name="Normal 3 2 12 3 2 2" xfId="1040"/>
    <cellStyle name="Normal 3 2 12 3 3" xfId="1041"/>
    <cellStyle name="Normal 3 2 12 4" xfId="1042"/>
    <cellStyle name="Normal 3 2 12 4 2" xfId="1043"/>
    <cellStyle name="Normal 3 2 12 5" xfId="1044"/>
    <cellStyle name="Normal 3 2 13" xfId="1045"/>
    <cellStyle name="Normal 3 2 13 2" xfId="1046"/>
    <cellStyle name="Normal 3 2 13 2 2" xfId="1047"/>
    <cellStyle name="Normal 3 2 13 2 2 2" xfId="1048"/>
    <cellStyle name="Normal 3 2 13 2 2 2 2" xfId="1049"/>
    <cellStyle name="Normal 3 2 13 2 2 3" xfId="1050"/>
    <cellStyle name="Normal 3 2 13 2 3" xfId="1051"/>
    <cellStyle name="Normal 3 2 13 2 3 2" xfId="1052"/>
    <cellStyle name="Normal 3 2 13 2 4" xfId="1053"/>
    <cellStyle name="Normal 3 2 13 3" xfId="1054"/>
    <cellStyle name="Normal 3 2 13 3 2" xfId="1055"/>
    <cellStyle name="Normal 3 2 13 3 2 2" xfId="1056"/>
    <cellStyle name="Normal 3 2 13 3 3" xfId="1057"/>
    <cellStyle name="Normal 3 2 13 4" xfId="1058"/>
    <cellStyle name="Normal 3 2 13 4 2" xfId="1059"/>
    <cellStyle name="Normal 3 2 13 5" xfId="1060"/>
    <cellStyle name="Normal 3 2 14" xfId="1061"/>
    <cellStyle name="Normal 3 2 14 2" xfId="1062"/>
    <cellStyle name="Normal 3 2 14 2 2" xfId="1063"/>
    <cellStyle name="Normal 3 2 14 2 2 2" xfId="1064"/>
    <cellStyle name="Normal 3 2 14 2 3" xfId="1065"/>
    <cellStyle name="Normal 3 2 14 3" xfId="1066"/>
    <cellStyle name="Normal 3 2 14 3 2" xfId="1067"/>
    <cellStyle name="Normal 3 2 14 4" xfId="1068"/>
    <cellStyle name="Normal 3 2 15" xfId="1069"/>
    <cellStyle name="Normal 3 2 15 2" xfId="1070"/>
    <cellStyle name="Normal 3 2 15 2 2" xfId="1071"/>
    <cellStyle name="Normal 3 2 15 2 2 2" xfId="1072"/>
    <cellStyle name="Normal 3 2 15 2 3" xfId="1073"/>
    <cellStyle name="Normal 3 2 15 3" xfId="1074"/>
    <cellStyle name="Normal 3 2 15 3 2" xfId="1075"/>
    <cellStyle name="Normal 3 2 15 4" xfId="1076"/>
    <cellStyle name="Normal 3 2 16" xfId="1077"/>
    <cellStyle name="Normal 3 2 16 2" xfId="1078"/>
    <cellStyle name="Normal 3 2 16 2 2" xfId="1079"/>
    <cellStyle name="Normal 3 2 16 3" xfId="1080"/>
    <cellStyle name="Normal 3 2 17" xfId="1081"/>
    <cellStyle name="Normal 3 2 17 2" xfId="1082"/>
    <cellStyle name="Normal 3 2 18" xfId="1083"/>
    <cellStyle name="Normal 3 2 2" xfId="71"/>
    <cellStyle name="Normal 3 2 2 10" xfId="471"/>
    <cellStyle name="Normal 3 2 2 10 2" xfId="1084"/>
    <cellStyle name="Normal 3 2 2 10 2 2" xfId="1085"/>
    <cellStyle name="Normal 3 2 2 10 2 2 2" xfId="1086"/>
    <cellStyle name="Normal 3 2 2 10 2 2 2 2" xfId="1087"/>
    <cellStyle name="Normal 3 2 2 10 2 2 3" xfId="1088"/>
    <cellStyle name="Normal 3 2 2 10 2 3" xfId="1089"/>
    <cellStyle name="Normal 3 2 2 10 2 3 2" xfId="1090"/>
    <cellStyle name="Normal 3 2 2 10 2 4" xfId="1091"/>
    <cellStyle name="Normal 3 2 2 10 3" xfId="1092"/>
    <cellStyle name="Normal 3 2 2 10 3 2" xfId="1093"/>
    <cellStyle name="Normal 3 2 2 10 3 2 2" xfId="1094"/>
    <cellStyle name="Normal 3 2 2 10 3 3" xfId="1095"/>
    <cellStyle name="Normal 3 2 2 10 4" xfId="1096"/>
    <cellStyle name="Normal 3 2 2 10 4 2" xfId="1097"/>
    <cellStyle name="Normal 3 2 2 10 5" xfId="1098"/>
    <cellStyle name="Normal 3 2 2 11" xfId="596"/>
    <cellStyle name="Normal 3 2 2 11 2" xfId="1099"/>
    <cellStyle name="Normal 3 2 2 11 2 2" xfId="1100"/>
    <cellStyle name="Normal 3 2 2 11 2 2 2" xfId="1101"/>
    <cellStyle name="Normal 3 2 2 11 2 2 2 2" xfId="1102"/>
    <cellStyle name="Normal 3 2 2 11 2 2 3" xfId="1103"/>
    <cellStyle name="Normal 3 2 2 11 2 3" xfId="1104"/>
    <cellStyle name="Normal 3 2 2 11 2 3 2" xfId="1105"/>
    <cellStyle name="Normal 3 2 2 11 2 4" xfId="1106"/>
    <cellStyle name="Normal 3 2 2 11 3" xfId="1107"/>
    <cellStyle name="Normal 3 2 2 11 3 2" xfId="1108"/>
    <cellStyle name="Normal 3 2 2 11 3 2 2" xfId="1109"/>
    <cellStyle name="Normal 3 2 2 11 3 3" xfId="1110"/>
    <cellStyle name="Normal 3 2 2 11 4" xfId="1111"/>
    <cellStyle name="Normal 3 2 2 11 4 2" xfId="1112"/>
    <cellStyle name="Normal 3 2 2 11 5" xfId="1113"/>
    <cellStyle name="Normal 3 2 2 12" xfId="1114"/>
    <cellStyle name="Normal 3 2 2 12 2" xfId="1115"/>
    <cellStyle name="Normal 3 2 2 12 2 2" xfId="1116"/>
    <cellStyle name="Normal 3 2 2 12 2 2 2" xfId="1117"/>
    <cellStyle name="Normal 3 2 2 12 2 2 2 2" xfId="1118"/>
    <cellStyle name="Normal 3 2 2 12 2 2 3" xfId="1119"/>
    <cellStyle name="Normal 3 2 2 12 2 3" xfId="1120"/>
    <cellStyle name="Normal 3 2 2 12 2 3 2" xfId="1121"/>
    <cellStyle name="Normal 3 2 2 12 2 4" xfId="1122"/>
    <cellStyle name="Normal 3 2 2 12 3" xfId="1123"/>
    <cellStyle name="Normal 3 2 2 12 3 2" xfId="1124"/>
    <cellStyle name="Normal 3 2 2 12 3 2 2" xfId="1125"/>
    <cellStyle name="Normal 3 2 2 12 3 3" xfId="1126"/>
    <cellStyle name="Normal 3 2 2 12 4" xfId="1127"/>
    <cellStyle name="Normal 3 2 2 12 4 2" xfId="1128"/>
    <cellStyle name="Normal 3 2 2 12 5" xfId="1129"/>
    <cellStyle name="Normal 3 2 2 13" xfId="1130"/>
    <cellStyle name="Normal 3 2 2 13 2" xfId="1131"/>
    <cellStyle name="Normal 3 2 2 13 2 2" xfId="1132"/>
    <cellStyle name="Normal 3 2 2 13 2 2 2" xfId="1133"/>
    <cellStyle name="Normal 3 2 2 13 2 3" xfId="1134"/>
    <cellStyle name="Normal 3 2 2 13 3" xfId="1135"/>
    <cellStyle name="Normal 3 2 2 13 3 2" xfId="1136"/>
    <cellStyle name="Normal 3 2 2 13 4" xfId="1137"/>
    <cellStyle name="Normal 3 2 2 14" xfId="1138"/>
    <cellStyle name="Normal 3 2 2 14 2" xfId="1139"/>
    <cellStyle name="Normal 3 2 2 14 2 2" xfId="1140"/>
    <cellStyle name="Normal 3 2 2 14 2 2 2" xfId="1141"/>
    <cellStyle name="Normal 3 2 2 14 2 3" xfId="1142"/>
    <cellStyle name="Normal 3 2 2 14 3" xfId="1143"/>
    <cellStyle name="Normal 3 2 2 14 3 2" xfId="1144"/>
    <cellStyle name="Normal 3 2 2 14 4" xfId="1145"/>
    <cellStyle name="Normal 3 2 2 15" xfId="1146"/>
    <cellStyle name="Normal 3 2 2 15 2" xfId="1147"/>
    <cellStyle name="Normal 3 2 2 15 2 2" xfId="1148"/>
    <cellStyle name="Normal 3 2 2 15 3" xfId="1149"/>
    <cellStyle name="Normal 3 2 2 16" xfId="1150"/>
    <cellStyle name="Normal 3 2 2 16 2" xfId="1151"/>
    <cellStyle name="Normal 3 2 2 17" xfId="1152"/>
    <cellStyle name="Normal 3 2 2 2" xfId="77"/>
    <cellStyle name="Normal 3 2 2 2 10" xfId="1153"/>
    <cellStyle name="Normal 3 2 2 2 10 2" xfId="1154"/>
    <cellStyle name="Normal 3 2 2 2 10 2 2" xfId="1155"/>
    <cellStyle name="Normal 3 2 2 2 10 2 2 2" xfId="1156"/>
    <cellStyle name="Normal 3 2 2 2 10 2 3" xfId="1157"/>
    <cellStyle name="Normal 3 2 2 2 10 3" xfId="1158"/>
    <cellStyle name="Normal 3 2 2 2 10 3 2" xfId="1159"/>
    <cellStyle name="Normal 3 2 2 2 10 4" xfId="1160"/>
    <cellStyle name="Normal 3 2 2 2 11" xfId="1161"/>
    <cellStyle name="Normal 3 2 2 2 11 2" xfId="1162"/>
    <cellStyle name="Normal 3 2 2 2 11 2 2" xfId="1163"/>
    <cellStyle name="Normal 3 2 2 2 11 2 2 2" xfId="1164"/>
    <cellStyle name="Normal 3 2 2 2 11 2 3" xfId="1165"/>
    <cellStyle name="Normal 3 2 2 2 11 3" xfId="1166"/>
    <cellStyle name="Normal 3 2 2 2 11 3 2" xfId="1167"/>
    <cellStyle name="Normal 3 2 2 2 11 4" xfId="1168"/>
    <cellStyle name="Normal 3 2 2 2 12" xfId="1169"/>
    <cellStyle name="Normal 3 2 2 2 12 2" xfId="1170"/>
    <cellStyle name="Normal 3 2 2 2 12 2 2" xfId="1171"/>
    <cellStyle name="Normal 3 2 2 2 12 3" xfId="1172"/>
    <cellStyle name="Normal 3 2 2 2 13" xfId="1173"/>
    <cellStyle name="Normal 3 2 2 2 13 2" xfId="1174"/>
    <cellStyle name="Normal 3 2 2 2 14" xfId="1175"/>
    <cellStyle name="Normal 3 2 2 2 2" xfId="101"/>
    <cellStyle name="Normal 3 2 2 2 2 10" xfId="1176"/>
    <cellStyle name="Normal 3 2 2 2 2 10 2" xfId="1177"/>
    <cellStyle name="Normal 3 2 2 2 2 10 2 2" xfId="1178"/>
    <cellStyle name="Normal 3 2 2 2 2 10 2 2 2" xfId="1179"/>
    <cellStyle name="Normal 3 2 2 2 2 10 2 3" xfId="1180"/>
    <cellStyle name="Normal 3 2 2 2 2 10 3" xfId="1181"/>
    <cellStyle name="Normal 3 2 2 2 2 10 3 2" xfId="1182"/>
    <cellStyle name="Normal 3 2 2 2 2 10 4" xfId="1183"/>
    <cellStyle name="Normal 3 2 2 2 2 11" xfId="1184"/>
    <cellStyle name="Normal 3 2 2 2 2 11 2" xfId="1185"/>
    <cellStyle name="Normal 3 2 2 2 2 11 2 2" xfId="1186"/>
    <cellStyle name="Normal 3 2 2 2 2 11 3" xfId="1187"/>
    <cellStyle name="Normal 3 2 2 2 2 12" xfId="1188"/>
    <cellStyle name="Normal 3 2 2 2 2 12 2" xfId="1189"/>
    <cellStyle name="Normal 3 2 2 2 2 13" xfId="1190"/>
    <cellStyle name="Normal 3 2 2 2 2 2" xfId="137"/>
    <cellStyle name="Normal 3 2 2 2 2 2 10" xfId="1191"/>
    <cellStyle name="Normal 3 2 2 2 2 2 10 2" xfId="1192"/>
    <cellStyle name="Normal 3 2 2 2 2 2 11" xfId="1193"/>
    <cellStyle name="Normal 3 2 2 2 2 2 2" xfId="394"/>
    <cellStyle name="Normal 3 2 2 2 2 2 2 2" xfId="1194"/>
    <cellStyle name="Normal 3 2 2 2 2 2 2 2 2" xfId="1195"/>
    <cellStyle name="Normal 3 2 2 2 2 2 2 2 2 2" xfId="1196"/>
    <cellStyle name="Normal 3 2 2 2 2 2 2 2 2 2 2" xfId="1197"/>
    <cellStyle name="Normal 3 2 2 2 2 2 2 2 2 3" xfId="1198"/>
    <cellStyle name="Normal 3 2 2 2 2 2 2 2 3" xfId="1199"/>
    <cellStyle name="Normal 3 2 2 2 2 2 2 2 3 2" xfId="1200"/>
    <cellStyle name="Normal 3 2 2 2 2 2 2 2 4" xfId="1201"/>
    <cellStyle name="Normal 3 2 2 2 2 2 2 3" xfId="1202"/>
    <cellStyle name="Normal 3 2 2 2 2 2 2 3 2" xfId="1203"/>
    <cellStyle name="Normal 3 2 2 2 2 2 2 3 2 2" xfId="1204"/>
    <cellStyle name="Normal 3 2 2 2 2 2 2 3 2 2 2" xfId="1205"/>
    <cellStyle name="Normal 3 2 2 2 2 2 2 3 2 3" xfId="1206"/>
    <cellStyle name="Normal 3 2 2 2 2 2 2 3 3" xfId="1207"/>
    <cellStyle name="Normal 3 2 2 2 2 2 2 3 3 2" xfId="1208"/>
    <cellStyle name="Normal 3 2 2 2 2 2 2 3 4" xfId="1209"/>
    <cellStyle name="Normal 3 2 2 2 2 2 2 4" xfId="1210"/>
    <cellStyle name="Normal 3 2 2 2 2 2 2 4 2" xfId="1211"/>
    <cellStyle name="Normal 3 2 2 2 2 2 2 4 2 2" xfId="1212"/>
    <cellStyle name="Normal 3 2 2 2 2 2 2 4 3" xfId="1213"/>
    <cellStyle name="Normal 3 2 2 2 2 2 2 5" xfId="1214"/>
    <cellStyle name="Normal 3 2 2 2 2 2 2 5 2" xfId="1215"/>
    <cellStyle name="Normal 3 2 2 2 2 2 2 6" xfId="1216"/>
    <cellStyle name="Normal 3 2 2 2 2 2 3" xfId="268"/>
    <cellStyle name="Normal 3 2 2 2 2 2 3 2" xfId="1217"/>
    <cellStyle name="Normal 3 2 2 2 2 2 3 2 2" xfId="1218"/>
    <cellStyle name="Normal 3 2 2 2 2 2 3 2 2 2" xfId="1219"/>
    <cellStyle name="Normal 3 2 2 2 2 2 3 2 2 2 2" xfId="1220"/>
    <cellStyle name="Normal 3 2 2 2 2 2 3 2 2 3" xfId="1221"/>
    <cellStyle name="Normal 3 2 2 2 2 2 3 2 3" xfId="1222"/>
    <cellStyle name="Normal 3 2 2 2 2 2 3 2 3 2" xfId="1223"/>
    <cellStyle name="Normal 3 2 2 2 2 2 3 2 4" xfId="1224"/>
    <cellStyle name="Normal 3 2 2 2 2 2 3 3" xfId="1225"/>
    <cellStyle name="Normal 3 2 2 2 2 2 3 3 2" xfId="1226"/>
    <cellStyle name="Normal 3 2 2 2 2 2 3 3 2 2" xfId="1227"/>
    <cellStyle name="Normal 3 2 2 2 2 2 3 3 2 2 2" xfId="1228"/>
    <cellStyle name="Normal 3 2 2 2 2 2 3 3 2 3" xfId="1229"/>
    <cellStyle name="Normal 3 2 2 2 2 2 3 3 3" xfId="1230"/>
    <cellStyle name="Normal 3 2 2 2 2 2 3 3 3 2" xfId="1231"/>
    <cellStyle name="Normal 3 2 2 2 2 2 3 3 4" xfId="1232"/>
    <cellStyle name="Normal 3 2 2 2 2 2 3 4" xfId="1233"/>
    <cellStyle name="Normal 3 2 2 2 2 2 3 4 2" xfId="1234"/>
    <cellStyle name="Normal 3 2 2 2 2 2 3 4 2 2" xfId="1235"/>
    <cellStyle name="Normal 3 2 2 2 2 2 3 4 3" xfId="1236"/>
    <cellStyle name="Normal 3 2 2 2 2 2 3 5" xfId="1237"/>
    <cellStyle name="Normal 3 2 2 2 2 2 3 5 2" xfId="1238"/>
    <cellStyle name="Normal 3 2 2 2 2 2 3 6" xfId="1239"/>
    <cellStyle name="Normal 3 2 2 2 2 2 4" xfId="519"/>
    <cellStyle name="Normal 3 2 2 2 2 2 4 2" xfId="1240"/>
    <cellStyle name="Normal 3 2 2 2 2 2 4 2 2" xfId="1241"/>
    <cellStyle name="Normal 3 2 2 2 2 2 4 2 2 2" xfId="1242"/>
    <cellStyle name="Normal 3 2 2 2 2 2 4 2 2 2 2" xfId="1243"/>
    <cellStyle name="Normal 3 2 2 2 2 2 4 2 2 3" xfId="1244"/>
    <cellStyle name="Normal 3 2 2 2 2 2 4 2 3" xfId="1245"/>
    <cellStyle name="Normal 3 2 2 2 2 2 4 2 3 2" xfId="1246"/>
    <cellStyle name="Normal 3 2 2 2 2 2 4 2 4" xfId="1247"/>
    <cellStyle name="Normal 3 2 2 2 2 2 4 3" xfId="1248"/>
    <cellStyle name="Normal 3 2 2 2 2 2 4 3 2" xfId="1249"/>
    <cellStyle name="Normal 3 2 2 2 2 2 4 3 2 2" xfId="1250"/>
    <cellStyle name="Normal 3 2 2 2 2 2 4 3 3" xfId="1251"/>
    <cellStyle name="Normal 3 2 2 2 2 2 4 4" xfId="1252"/>
    <cellStyle name="Normal 3 2 2 2 2 2 4 4 2" xfId="1253"/>
    <cellStyle name="Normal 3 2 2 2 2 2 4 5" xfId="1254"/>
    <cellStyle name="Normal 3 2 2 2 2 2 5" xfId="644"/>
    <cellStyle name="Normal 3 2 2 2 2 2 5 2" xfId="1255"/>
    <cellStyle name="Normal 3 2 2 2 2 2 5 2 2" xfId="1256"/>
    <cellStyle name="Normal 3 2 2 2 2 2 5 2 2 2" xfId="1257"/>
    <cellStyle name="Normal 3 2 2 2 2 2 5 2 2 2 2" xfId="1258"/>
    <cellStyle name="Normal 3 2 2 2 2 2 5 2 2 3" xfId="1259"/>
    <cellStyle name="Normal 3 2 2 2 2 2 5 2 3" xfId="1260"/>
    <cellStyle name="Normal 3 2 2 2 2 2 5 2 3 2" xfId="1261"/>
    <cellStyle name="Normal 3 2 2 2 2 2 5 2 4" xfId="1262"/>
    <cellStyle name="Normal 3 2 2 2 2 2 5 3" xfId="1263"/>
    <cellStyle name="Normal 3 2 2 2 2 2 5 3 2" xfId="1264"/>
    <cellStyle name="Normal 3 2 2 2 2 2 5 3 2 2" xfId="1265"/>
    <cellStyle name="Normal 3 2 2 2 2 2 5 3 3" xfId="1266"/>
    <cellStyle name="Normal 3 2 2 2 2 2 5 4" xfId="1267"/>
    <cellStyle name="Normal 3 2 2 2 2 2 5 4 2" xfId="1268"/>
    <cellStyle name="Normal 3 2 2 2 2 2 5 5" xfId="1269"/>
    <cellStyle name="Normal 3 2 2 2 2 2 6" xfId="1270"/>
    <cellStyle name="Normal 3 2 2 2 2 2 6 2" xfId="1271"/>
    <cellStyle name="Normal 3 2 2 2 2 2 6 2 2" xfId="1272"/>
    <cellStyle name="Normal 3 2 2 2 2 2 6 2 2 2" xfId="1273"/>
    <cellStyle name="Normal 3 2 2 2 2 2 6 2 2 2 2" xfId="1274"/>
    <cellStyle name="Normal 3 2 2 2 2 2 6 2 2 3" xfId="1275"/>
    <cellStyle name="Normal 3 2 2 2 2 2 6 2 3" xfId="1276"/>
    <cellStyle name="Normal 3 2 2 2 2 2 6 2 3 2" xfId="1277"/>
    <cellStyle name="Normal 3 2 2 2 2 2 6 2 4" xfId="1278"/>
    <cellStyle name="Normal 3 2 2 2 2 2 6 3" xfId="1279"/>
    <cellStyle name="Normal 3 2 2 2 2 2 6 3 2" xfId="1280"/>
    <cellStyle name="Normal 3 2 2 2 2 2 6 3 2 2" xfId="1281"/>
    <cellStyle name="Normal 3 2 2 2 2 2 6 3 3" xfId="1282"/>
    <cellStyle name="Normal 3 2 2 2 2 2 6 4" xfId="1283"/>
    <cellStyle name="Normal 3 2 2 2 2 2 6 4 2" xfId="1284"/>
    <cellStyle name="Normal 3 2 2 2 2 2 6 5" xfId="1285"/>
    <cellStyle name="Normal 3 2 2 2 2 2 7" xfId="1286"/>
    <cellStyle name="Normal 3 2 2 2 2 2 7 2" xfId="1287"/>
    <cellStyle name="Normal 3 2 2 2 2 2 7 2 2" xfId="1288"/>
    <cellStyle name="Normal 3 2 2 2 2 2 7 2 2 2" xfId="1289"/>
    <cellStyle name="Normal 3 2 2 2 2 2 7 2 3" xfId="1290"/>
    <cellStyle name="Normal 3 2 2 2 2 2 7 3" xfId="1291"/>
    <cellStyle name="Normal 3 2 2 2 2 2 7 3 2" xfId="1292"/>
    <cellStyle name="Normal 3 2 2 2 2 2 7 4" xfId="1293"/>
    <cellStyle name="Normal 3 2 2 2 2 2 8" xfId="1294"/>
    <cellStyle name="Normal 3 2 2 2 2 2 8 2" xfId="1295"/>
    <cellStyle name="Normal 3 2 2 2 2 2 8 2 2" xfId="1296"/>
    <cellStyle name="Normal 3 2 2 2 2 2 8 2 2 2" xfId="1297"/>
    <cellStyle name="Normal 3 2 2 2 2 2 8 2 3" xfId="1298"/>
    <cellStyle name="Normal 3 2 2 2 2 2 8 3" xfId="1299"/>
    <cellStyle name="Normal 3 2 2 2 2 2 8 3 2" xfId="1300"/>
    <cellStyle name="Normal 3 2 2 2 2 2 8 4" xfId="1301"/>
    <cellStyle name="Normal 3 2 2 2 2 2 9" xfId="1302"/>
    <cellStyle name="Normal 3 2 2 2 2 2 9 2" xfId="1303"/>
    <cellStyle name="Normal 3 2 2 2 2 2 9 2 2" xfId="1304"/>
    <cellStyle name="Normal 3 2 2 2 2 2 9 3" xfId="1305"/>
    <cellStyle name="Normal 3 2 2 2 2 3" xfId="181"/>
    <cellStyle name="Normal 3 2 2 2 2 3 10" xfId="1306"/>
    <cellStyle name="Normal 3 2 2 2 2 3 10 2" xfId="1307"/>
    <cellStyle name="Normal 3 2 2 2 2 3 11" xfId="1308"/>
    <cellStyle name="Normal 3 2 2 2 2 3 2" xfId="431"/>
    <cellStyle name="Normal 3 2 2 2 2 3 2 2" xfId="1309"/>
    <cellStyle name="Normal 3 2 2 2 2 3 2 2 2" xfId="1310"/>
    <cellStyle name="Normal 3 2 2 2 2 3 2 2 2 2" xfId="1311"/>
    <cellStyle name="Normal 3 2 2 2 2 3 2 2 2 2 2" xfId="1312"/>
    <cellStyle name="Normal 3 2 2 2 2 3 2 2 2 3" xfId="1313"/>
    <cellStyle name="Normal 3 2 2 2 2 3 2 2 3" xfId="1314"/>
    <cellStyle name="Normal 3 2 2 2 2 3 2 2 3 2" xfId="1315"/>
    <cellStyle name="Normal 3 2 2 2 2 3 2 2 4" xfId="1316"/>
    <cellStyle name="Normal 3 2 2 2 2 3 2 3" xfId="1317"/>
    <cellStyle name="Normal 3 2 2 2 2 3 2 3 2" xfId="1318"/>
    <cellStyle name="Normal 3 2 2 2 2 3 2 3 2 2" xfId="1319"/>
    <cellStyle name="Normal 3 2 2 2 2 3 2 3 2 2 2" xfId="1320"/>
    <cellStyle name="Normal 3 2 2 2 2 3 2 3 2 3" xfId="1321"/>
    <cellStyle name="Normal 3 2 2 2 2 3 2 3 3" xfId="1322"/>
    <cellStyle name="Normal 3 2 2 2 2 3 2 3 3 2" xfId="1323"/>
    <cellStyle name="Normal 3 2 2 2 2 3 2 3 4" xfId="1324"/>
    <cellStyle name="Normal 3 2 2 2 2 3 2 4" xfId="1325"/>
    <cellStyle name="Normal 3 2 2 2 2 3 2 4 2" xfId="1326"/>
    <cellStyle name="Normal 3 2 2 2 2 3 2 4 2 2" xfId="1327"/>
    <cellStyle name="Normal 3 2 2 2 2 3 2 4 3" xfId="1328"/>
    <cellStyle name="Normal 3 2 2 2 2 3 2 5" xfId="1329"/>
    <cellStyle name="Normal 3 2 2 2 2 3 2 5 2" xfId="1330"/>
    <cellStyle name="Normal 3 2 2 2 2 3 2 6" xfId="1331"/>
    <cellStyle name="Normal 3 2 2 2 2 3 3" xfId="312"/>
    <cellStyle name="Normal 3 2 2 2 2 3 3 2" xfId="1332"/>
    <cellStyle name="Normal 3 2 2 2 2 3 3 2 2" xfId="1333"/>
    <cellStyle name="Normal 3 2 2 2 2 3 3 2 2 2" xfId="1334"/>
    <cellStyle name="Normal 3 2 2 2 2 3 3 2 2 2 2" xfId="1335"/>
    <cellStyle name="Normal 3 2 2 2 2 3 3 2 2 3" xfId="1336"/>
    <cellStyle name="Normal 3 2 2 2 2 3 3 2 3" xfId="1337"/>
    <cellStyle name="Normal 3 2 2 2 2 3 3 2 3 2" xfId="1338"/>
    <cellStyle name="Normal 3 2 2 2 2 3 3 2 4" xfId="1339"/>
    <cellStyle name="Normal 3 2 2 2 2 3 3 3" xfId="1340"/>
    <cellStyle name="Normal 3 2 2 2 2 3 3 3 2" xfId="1341"/>
    <cellStyle name="Normal 3 2 2 2 2 3 3 3 2 2" xfId="1342"/>
    <cellStyle name="Normal 3 2 2 2 2 3 3 3 2 2 2" xfId="1343"/>
    <cellStyle name="Normal 3 2 2 2 2 3 3 3 2 3" xfId="1344"/>
    <cellStyle name="Normal 3 2 2 2 2 3 3 3 3" xfId="1345"/>
    <cellStyle name="Normal 3 2 2 2 2 3 3 3 3 2" xfId="1346"/>
    <cellStyle name="Normal 3 2 2 2 2 3 3 3 4" xfId="1347"/>
    <cellStyle name="Normal 3 2 2 2 2 3 3 4" xfId="1348"/>
    <cellStyle name="Normal 3 2 2 2 2 3 3 4 2" xfId="1349"/>
    <cellStyle name="Normal 3 2 2 2 2 3 3 4 2 2" xfId="1350"/>
    <cellStyle name="Normal 3 2 2 2 2 3 3 4 3" xfId="1351"/>
    <cellStyle name="Normal 3 2 2 2 2 3 3 5" xfId="1352"/>
    <cellStyle name="Normal 3 2 2 2 2 3 3 5 2" xfId="1353"/>
    <cellStyle name="Normal 3 2 2 2 2 3 3 6" xfId="1354"/>
    <cellStyle name="Normal 3 2 2 2 2 3 4" xfId="556"/>
    <cellStyle name="Normal 3 2 2 2 2 3 4 2" xfId="1355"/>
    <cellStyle name="Normal 3 2 2 2 2 3 4 2 2" xfId="1356"/>
    <cellStyle name="Normal 3 2 2 2 2 3 4 2 2 2" xfId="1357"/>
    <cellStyle name="Normal 3 2 2 2 2 3 4 2 2 2 2" xfId="1358"/>
    <cellStyle name="Normal 3 2 2 2 2 3 4 2 2 3" xfId="1359"/>
    <cellStyle name="Normal 3 2 2 2 2 3 4 2 3" xfId="1360"/>
    <cellStyle name="Normal 3 2 2 2 2 3 4 2 3 2" xfId="1361"/>
    <cellStyle name="Normal 3 2 2 2 2 3 4 2 4" xfId="1362"/>
    <cellStyle name="Normal 3 2 2 2 2 3 4 3" xfId="1363"/>
    <cellStyle name="Normal 3 2 2 2 2 3 4 3 2" xfId="1364"/>
    <cellStyle name="Normal 3 2 2 2 2 3 4 3 2 2" xfId="1365"/>
    <cellStyle name="Normal 3 2 2 2 2 3 4 3 3" xfId="1366"/>
    <cellStyle name="Normal 3 2 2 2 2 3 4 4" xfId="1367"/>
    <cellStyle name="Normal 3 2 2 2 2 3 4 4 2" xfId="1368"/>
    <cellStyle name="Normal 3 2 2 2 2 3 4 5" xfId="1369"/>
    <cellStyle name="Normal 3 2 2 2 2 3 5" xfId="681"/>
    <cellStyle name="Normal 3 2 2 2 2 3 5 2" xfId="1370"/>
    <cellStyle name="Normal 3 2 2 2 2 3 5 2 2" xfId="1371"/>
    <cellStyle name="Normal 3 2 2 2 2 3 5 2 2 2" xfId="1372"/>
    <cellStyle name="Normal 3 2 2 2 2 3 5 2 2 2 2" xfId="1373"/>
    <cellStyle name="Normal 3 2 2 2 2 3 5 2 2 3" xfId="1374"/>
    <cellStyle name="Normal 3 2 2 2 2 3 5 2 3" xfId="1375"/>
    <cellStyle name="Normal 3 2 2 2 2 3 5 2 3 2" xfId="1376"/>
    <cellStyle name="Normal 3 2 2 2 2 3 5 2 4" xfId="1377"/>
    <cellStyle name="Normal 3 2 2 2 2 3 5 3" xfId="1378"/>
    <cellStyle name="Normal 3 2 2 2 2 3 5 3 2" xfId="1379"/>
    <cellStyle name="Normal 3 2 2 2 2 3 5 3 2 2" xfId="1380"/>
    <cellStyle name="Normal 3 2 2 2 2 3 5 3 3" xfId="1381"/>
    <cellStyle name="Normal 3 2 2 2 2 3 5 4" xfId="1382"/>
    <cellStyle name="Normal 3 2 2 2 2 3 5 4 2" xfId="1383"/>
    <cellStyle name="Normal 3 2 2 2 2 3 5 5" xfId="1384"/>
    <cellStyle name="Normal 3 2 2 2 2 3 6" xfId="1385"/>
    <cellStyle name="Normal 3 2 2 2 2 3 6 2" xfId="1386"/>
    <cellStyle name="Normal 3 2 2 2 2 3 6 2 2" xfId="1387"/>
    <cellStyle name="Normal 3 2 2 2 2 3 6 2 2 2" xfId="1388"/>
    <cellStyle name="Normal 3 2 2 2 2 3 6 2 2 2 2" xfId="1389"/>
    <cellStyle name="Normal 3 2 2 2 2 3 6 2 2 3" xfId="1390"/>
    <cellStyle name="Normal 3 2 2 2 2 3 6 2 3" xfId="1391"/>
    <cellStyle name="Normal 3 2 2 2 2 3 6 2 3 2" xfId="1392"/>
    <cellStyle name="Normal 3 2 2 2 2 3 6 2 4" xfId="1393"/>
    <cellStyle name="Normal 3 2 2 2 2 3 6 3" xfId="1394"/>
    <cellStyle name="Normal 3 2 2 2 2 3 6 3 2" xfId="1395"/>
    <cellStyle name="Normal 3 2 2 2 2 3 6 3 2 2" xfId="1396"/>
    <cellStyle name="Normal 3 2 2 2 2 3 6 3 3" xfId="1397"/>
    <cellStyle name="Normal 3 2 2 2 2 3 6 4" xfId="1398"/>
    <cellStyle name="Normal 3 2 2 2 2 3 6 4 2" xfId="1399"/>
    <cellStyle name="Normal 3 2 2 2 2 3 6 5" xfId="1400"/>
    <cellStyle name="Normal 3 2 2 2 2 3 7" xfId="1401"/>
    <cellStyle name="Normal 3 2 2 2 2 3 7 2" xfId="1402"/>
    <cellStyle name="Normal 3 2 2 2 2 3 7 2 2" xfId="1403"/>
    <cellStyle name="Normal 3 2 2 2 2 3 7 2 2 2" xfId="1404"/>
    <cellStyle name="Normal 3 2 2 2 2 3 7 2 3" xfId="1405"/>
    <cellStyle name="Normal 3 2 2 2 2 3 7 3" xfId="1406"/>
    <cellStyle name="Normal 3 2 2 2 2 3 7 3 2" xfId="1407"/>
    <cellStyle name="Normal 3 2 2 2 2 3 7 4" xfId="1408"/>
    <cellStyle name="Normal 3 2 2 2 2 3 8" xfId="1409"/>
    <cellStyle name="Normal 3 2 2 2 2 3 8 2" xfId="1410"/>
    <cellStyle name="Normal 3 2 2 2 2 3 8 2 2" xfId="1411"/>
    <cellStyle name="Normal 3 2 2 2 2 3 8 2 2 2" xfId="1412"/>
    <cellStyle name="Normal 3 2 2 2 2 3 8 2 3" xfId="1413"/>
    <cellStyle name="Normal 3 2 2 2 2 3 8 3" xfId="1414"/>
    <cellStyle name="Normal 3 2 2 2 2 3 8 3 2" xfId="1415"/>
    <cellStyle name="Normal 3 2 2 2 2 3 8 4" xfId="1416"/>
    <cellStyle name="Normal 3 2 2 2 2 3 9" xfId="1417"/>
    <cellStyle name="Normal 3 2 2 2 2 3 9 2" xfId="1418"/>
    <cellStyle name="Normal 3 2 2 2 2 3 9 2 2" xfId="1419"/>
    <cellStyle name="Normal 3 2 2 2 2 3 9 3" xfId="1420"/>
    <cellStyle name="Normal 3 2 2 2 2 4" xfId="349"/>
    <cellStyle name="Normal 3 2 2 2 2 4 2" xfId="1421"/>
    <cellStyle name="Normal 3 2 2 2 2 4 2 2" xfId="1422"/>
    <cellStyle name="Normal 3 2 2 2 2 4 2 2 2" xfId="1423"/>
    <cellStyle name="Normal 3 2 2 2 2 4 2 2 2 2" xfId="1424"/>
    <cellStyle name="Normal 3 2 2 2 2 4 2 2 3" xfId="1425"/>
    <cellStyle name="Normal 3 2 2 2 2 4 2 3" xfId="1426"/>
    <cellStyle name="Normal 3 2 2 2 2 4 2 3 2" xfId="1427"/>
    <cellStyle name="Normal 3 2 2 2 2 4 2 4" xfId="1428"/>
    <cellStyle name="Normal 3 2 2 2 2 4 3" xfId="1429"/>
    <cellStyle name="Normal 3 2 2 2 2 4 3 2" xfId="1430"/>
    <cellStyle name="Normal 3 2 2 2 2 4 3 2 2" xfId="1431"/>
    <cellStyle name="Normal 3 2 2 2 2 4 3 2 2 2" xfId="1432"/>
    <cellStyle name="Normal 3 2 2 2 2 4 3 2 3" xfId="1433"/>
    <cellStyle name="Normal 3 2 2 2 2 4 3 3" xfId="1434"/>
    <cellStyle name="Normal 3 2 2 2 2 4 3 3 2" xfId="1435"/>
    <cellStyle name="Normal 3 2 2 2 2 4 3 4" xfId="1436"/>
    <cellStyle name="Normal 3 2 2 2 2 4 4" xfId="1437"/>
    <cellStyle name="Normal 3 2 2 2 2 4 4 2" xfId="1438"/>
    <cellStyle name="Normal 3 2 2 2 2 4 4 2 2" xfId="1439"/>
    <cellStyle name="Normal 3 2 2 2 2 4 4 3" xfId="1440"/>
    <cellStyle name="Normal 3 2 2 2 2 4 5" xfId="1441"/>
    <cellStyle name="Normal 3 2 2 2 2 4 5 2" xfId="1442"/>
    <cellStyle name="Normal 3 2 2 2 2 4 6" xfId="1443"/>
    <cellStyle name="Normal 3 2 2 2 2 5" xfId="251"/>
    <cellStyle name="Normal 3 2 2 2 2 5 2" xfId="1444"/>
    <cellStyle name="Normal 3 2 2 2 2 5 2 2" xfId="1445"/>
    <cellStyle name="Normal 3 2 2 2 2 5 2 2 2" xfId="1446"/>
    <cellStyle name="Normal 3 2 2 2 2 5 2 2 2 2" xfId="1447"/>
    <cellStyle name="Normal 3 2 2 2 2 5 2 2 3" xfId="1448"/>
    <cellStyle name="Normal 3 2 2 2 2 5 2 3" xfId="1449"/>
    <cellStyle name="Normal 3 2 2 2 2 5 2 3 2" xfId="1450"/>
    <cellStyle name="Normal 3 2 2 2 2 5 2 4" xfId="1451"/>
    <cellStyle name="Normal 3 2 2 2 2 5 3" xfId="1452"/>
    <cellStyle name="Normal 3 2 2 2 2 5 3 2" xfId="1453"/>
    <cellStyle name="Normal 3 2 2 2 2 5 3 2 2" xfId="1454"/>
    <cellStyle name="Normal 3 2 2 2 2 5 3 2 2 2" xfId="1455"/>
    <cellStyle name="Normal 3 2 2 2 2 5 3 2 3" xfId="1456"/>
    <cellStyle name="Normal 3 2 2 2 2 5 3 3" xfId="1457"/>
    <cellStyle name="Normal 3 2 2 2 2 5 3 3 2" xfId="1458"/>
    <cellStyle name="Normal 3 2 2 2 2 5 3 4" xfId="1459"/>
    <cellStyle name="Normal 3 2 2 2 2 5 4" xfId="1460"/>
    <cellStyle name="Normal 3 2 2 2 2 5 4 2" xfId="1461"/>
    <cellStyle name="Normal 3 2 2 2 2 5 4 2 2" xfId="1462"/>
    <cellStyle name="Normal 3 2 2 2 2 5 4 3" xfId="1463"/>
    <cellStyle name="Normal 3 2 2 2 2 5 5" xfId="1464"/>
    <cellStyle name="Normal 3 2 2 2 2 5 5 2" xfId="1465"/>
    <cellStyle name="Normal 3 2 2 2 2 5 6" xfId="1466"/>
    <cellStyle name="Normal 3 2 2 2 2 6" xfId="475"/>
    <cellStyle name="Normal 3 2 2 2 2 6 2" xfId="1467"/>
    <cellStyle name="Normal 3 2 2 2 2 6 2 2" xfId="1468"/>
    <cellStyle name="Normal 3 2 2 2 2 6 2 2 2" xfId="1469"/>
    <cellStyle name="Normal 3 2 2 2 2 6 2 2 2 2" xfId="1470"/>
    <cellStyle name="Normal 3 2 2 2 2 6 2 2 3" xfId="1471"/>
    <cellStyle name="Normal 3 2 2 2 2 6 2 3" xfId="1472"/>
    <cellStyle name="Normal 3 2 2 2 2 6 2 3 2" xfId="1473"/>
    <cellStyle name="Normal 3 2 2 2 2 6 2 4" xfId="1474"/>
    <cellStyle name="Normal 3 2 2 2 2 6 3" xfId="1475"/>
    <cellStyle name="Normal 3 2 2 2 2 6 3 2" xfId="1476"/>
    <cellStyle name="Normal 3 2 2 2 2 6 3 2 2" xfId="1477"/>
    <cellStyle name="Normal 3 2 2 2 2 6 3 3" xfId="1478"/>
    <cellStyle name="Normal 3 2 2 2 2 6 4" xfId="1479"/>
    <cellStyle name="Normal 3 2 2 2 2 6 4 2" xfId="1480"/>
    <cellStyle name="Normal 3 2 2 2 2 6 5" xfId="1481"/>
    <cellStyle name="Normal 3 2 2 2 2 7" xfId="600"/>
    <cellStyle name="Normal 3 2 2 2 2 7 2" xfId="1482"/>
    <cellStyle name="Normal 3 2 2 2 2 7 2 2" xfId="1483"/>
    <cellStyle name="Normal 3 2 2 2 2 7 2 2 2" xfId="1484"/>
    <cellStyle name="Normal 3 2 2 2 2 7 2 2 2 2" xfId="1485"/>
    <cellStyle name="Normal 3 2 2 2 2 7 2 2 3" xfId="1486"/>
    <cellStyle name="Normal 3 2 2 2 2 7 2 3" xfId="1487"/>
    <cellStyle name="Normal 3 2 2 2 2 7 2 3 2" xfId="1488"/>
    <cellStyle name="Normal 3 2 2 2 2 7 2 4" xfId="1489"/>
    <cellStyle name="Normal 3 2 2 2 2 7 3" xfId="1490"/>
    <cellStyle name="Normal 3 2 2 2 2 7 3 2" xfId="1491"/>
    <cellStyle name="Normal 3 2 2 2 2 7 3 2 2" xfId="1492"/>
    <cellStyle name="Normal 3 2 2 2 2 7 3 3" xfId="1493"/>
    <cellStyle name="Normal 3 2 2 2 2 7 4" xfId="1494"/>
    <cellStyle name="Normal 3 2 2 2 2 7 4 2" xfId="1495"/>
    <cellStyle name="Normal 3 2 2 2 2 7 5" xfId="1496"/>
    <cellStyle name="Normal 3 2 2 2 2 8" xfId="1497"/>
    <cellStyle name="Normal 3 2 2 2 2 8 2" xfId="1498"/>
    <cellStyle name="Normal 3 2 2 2 2 8 2 2" xfId="1499"/>
    <cellStyle name="Normal 3 2 2 2 2 8 2 2 2" xfId="1500"/>
    <cellStyle name="Normal 3 2 2 2 2 8 2 2 2 2" xfId="1501"/>
    <cellStyle name="Normal 3 2 2 2 2 8 2 2 3" xfId="1502"/>
    <cellStyle name="Normal 3 2 2 2 2 8 2 3" xfId="1503"/>
    <cellStyle name="Normal 3 2 2 2 2 8 2 3 2" xfId="1504"/>
    <cellStyle name="Normal 3 2 2 2 2 8 2 4" xfId="1505"/>
    <cellStyle name="Normal 3 2 2 2 2 8 3" xfId="1506"/>
    <cellStyle name="Normal 3 2 2 2 2 8 3 2" xfId="1507"/>
    <cellStyle name="Normal 3 2 2 2 2 8 3 2 2" xfId="1508"/>
    <cellStyle name="Normal 3 2 2 2 2 8 3 3" xfId="1509"/>
    <cellStyle name="Normal 3 2 2 2 2 8 4" xfId="1510"/>
    <cellStyle name="Normal 3 2 2 2 2 8 4 2" xfId="1511"/>
    <cellStyle name="Normal 3 2 2 2 2 8 5" xfId="1512"/>
    <cellStyle name="Normal 3 2 2 2 2 9" xfId="1513"/>
    <cellStyle name="Normal 3 2 2 2 2 9 2" xfId="1514"/>
    <cellStyle name="Normal 3 2 2 2 2 9 2 2" xfId="1515"/>
    <cellStyle name="Normal 3 2 2 2 2 9 2 2 2" xfId="1516"/>
    <cellStyle name="Normal 3 2 2 2 2 9 2 3" xfId="1517"/>
    <cellStyle name="Normal 3 2 2 2 2 9 3" xfId="1518"/>
    <cellStyle name="Normal 3 2 2 2 2 9 3 2" xfId="1519"/>
    <cellStyle name="Normal 3 2 2 2 2 9 4" xfId="1520"/>
    <cellStyle name="Normal 3 2 2 2 3" xfId="136"/>
    <cellStyle name="Normal 3 2 2 2 3 10" xfId="1521"/>
    <cellStyle name="Normal 3 2 2 2 3 10 2" xfId="1522"/>
    <cellStyle name="Normal 3 2 2 2 3 11" xfId="1523"/>
    <cellStyle name="Normal 3 2 2 2 3 2" xfId="393"/>
    <cellStyle name="Normal 3 2 2 2 3 2 2" xfId="1524"/>
    <cellStyle name="Normal 3 2 2 2 3 2 2 2" xfId="1525"/>
    <cellStyle name="Normal 3 2 2 2 3 2 2 2 2" xfId="1526"/>
    <cellStyle name="Normal 3 2 2 2 3 2 2 2 2 2" xfId="1527"/>
    <cellStyle name="Normal 3 2 2 2 3 2 2 2 3" xfId="1528"/>
    <cellStyle name="Normal 3 2 2 2 3 2 2 3" xfId="1529"/>
    <cellStyle name="Normal 3 2 2 2 3 2 2 3 2" xfId="1530"/>
    <cellStyle name="Normal 3 2 2 2 3 2 2 4" xfId="1531"/>
    <cellStyle name="Normal 3 2 2 2 3 2 3" xfId="1532"/>
    <cellStyle name="Normal 3 2 2 2 3 2 3 2" xfId="1533"/>
    <cellStyle name="Normal 3 2 2 2 3 2 3 2 2" xfId="1534"/>
    <cellStyle name="Normal 3 2 2 2 3 2 3 2 2 2" xfId="1535"/>
    <cellStyle name="Normal 3 2 2 2 3 2 3 2 3" xfId="1536"/>
    <cellStyle name="Normal 3 2 2 2 3 2 3 3" xfId="1537"/>
    <cellStyle name="Normal 3 2 2 2 3 2 3 3 2" xfId="1538"/>
    <cellStyle name="Normal 3 2 2 2 3 2 3 4" xfId="1539"/>
    <cellStyle name="Normal 3 2 2 2 3 2 4" xfId="1540"/>
    <cellStyle name="Normal 3 2 2 2 3 2 4 2" xfId="1541"/>
    <cellStyle name="Normal 3 2 2 2 3 2 4 2 2" xfId="1542"/>
    <cellStyle name="Normal 3 2 2 2 3 2 4 3" xfId="1543"/>
    <cellStyle name="Normal 3 2 2 2 3 2 5" xfId="1544"/>
    <cellStyle name="Normal 3 2 2 2 3 2 5 2" xfId="1545"/>
    <cellStyle name="Normal 3 2 2 2 3 2 6" xfId="1546"/>
    <cellStyle name="Normal 3 2 2 2 3 3" xfId="267"/>
    <cellStyle name="Normal 3 2 2 2 3 3 2" xfId="1547"/>
    <cellStyle name="Normal 3 2 2 2 3 3 2 2" xfId="1548"/>
    <cellStyle name="Normal 3 2 2 2 3 3 2 2 2" xfId="1549"/>
    <cellStyle name="Normal 3 2 2 2 3 3 2 2 2 2" xfId="1550"/>
    <cellStyle name="Normal 3 2 2 2 3 3 2 2 3" xfId="1551"/>
    <cellStyle name="Normal 3 2 2 2 3 3 2 3" xfId="1552"/>
    <cellStyle name="Normal 3 2 2 2 3 3 2 3 2" xfId="1553"/>
    <cellStyle name="Normal 3 2 2 2 3 3 2 4" xfId="1554"/>
    <cellStyle name="Normal 3 2 2 2 3 3 3" xfId="1555"/>
    <cellStyle name="Normal 3 2 2 2 3 3 3 2" xfId="1556"/>
    <cellStyle name="Normal 3 2 2 2 3 3 3 2 2" xfId="1557"/>
    <cellStyle name="Normal 3 2 2 2 3 3 3 2 2 2" xfId="1558"/>
    <cellStyle name="Normal 3 2 2 2 3 3 3 2 3" xfId="1559"/>
    <cellStyle name="Normal 3 2 2 2 3 3 3 3" xfId="1560"/>
    <cellStyle name="Normal 3 2 2 2 3 3 3 3 2" xfId="1561"/>
    <cellStyle name="Normal 3 2 2 2 3 3 3 4" xfId="1562"/>
    <cellStyle name="Normal 3 2 2 2 3 3 4" xfId="1563"/>
    <cellStyle name="Normal 3 2 2 2 3 3 4 2" xfId="1564"/>
    <cellStyle name="Normal 3 2 2 2 3 3 4 2 2" xfId="1565"/>
    <cellStyle name="Normal 3 2 2 2 3 3 4 3" xfId="1566"/>
    <cellStyle name="Normal 3 2 2 2 3 3 5" xfId="1567"/>
    <cellStyle name="Normal 3 2 2 2 3 3 5 2" xfId="1568"/>
    <cellStyle name="Normal 3 2 2 2 3 3 6" xfId="1569"/>
    <cellStyle name="Normal 3 2 2 2 3 4" xfId="518"/>
    <cellStyle name="Normal 3 2 2 2 3 4 2" xfId="1570"/>
    <cellStyle name="Normal 3 2 2 2 3 4 2 2" xfId="1571"/>
    <cellStyle name="Normal 3 2 2 2 3 4 2 2 2" xfId="1572"/>
    <cellStyle name="Normal 3 2 2 2 3 4 2 2 2 2" xfId="1573"/>
    <cellStyle name="Normal 3 2 2 2 3 4 2 2 3" xfId="1574"/>
    <cellStyle name="Normal 3 2 2 2 3 4 2 3" xfId="1575"/>
    <cellStyle name="Normal 3 2 2 2 3 4 2 3 2" xfId="1576"/>
    <cellStyle name="Normal 3 2 2 2 3 4 2 4" xfId="1577"/>
    <cellStyle name="Normal 3 2 2 2 3 4 3" xfId="1578"/>
    <cellStyle name="Normal 3 2 2 2 3 4 3 2" xfId="1579"/>
    <cellStyle name="Normal 3 2 2 2 3 4 3 2 2" xfId="1580"/>
    <cellStyle name="Normal 3 2 2 2 3 4 3 3" xfId="1581"/>
    <cellStyle name="Normal 3 2 2 2 3 4 4" xfId="1582"/>
    <cellStyle name="Normal 3 2 2 2 3 4 4 2" xfId="1583"/>
    <cellStyle name="Normal 3 2 2 2 3 4 5" xfId="1584"/>
    <cellStyle name="Normal 3 2 2 2 3 5" xfId="643"/>
    <cellStyle name="Normal 3 2 2 2 3 5 2" xfId="1585"/>
    <cellStyle name="Normal 3 2 2 2 3 5 2 2" xfId="1586"/>
    <cellStyle name="Normal 3 2 2 2 3 5 2 2 2" xfId="1587"/>
    <cellStyle name="Normal 3 2 2 2 3 5 2 2 2 2" xfId="1588"/>
    <cellStyle name="Normal 3 2 2 2 3 5 2 2 3" xfId="1589"/>
    <cellStyle name="Normal 3 2 2 2 3 5 2 3" xfId="1590"/>
    <cellStyle name="Normal 3 2 2 2 3 5 2 3 2" xfId="1591"/>
    <cellStyle name="Normal 3 2 2 2 3 5 2 4" xfId="1592"/>
    <cellStyle name="Normal 3 2 2 2 3 5 3" xfId="1593"/>
    <cellStyle name="Normal 3 2 2 2 3 5 3 2" xfId="1594"/>
    <cellStyle name="Normal 3 2 2 2 3 5 3 2 2" xfId="1595"/>
    <cellStyle name="Normal 3 2 2 2 3 5 3 3" xfId="1596"/>
    <cellStyle name="Normal 3 2 2 2 3 5 4" xfId="1597"/>
    <cellStyle name="Normal 3 2 2 2 3 5 4 2" xfId="1598"/>
    <cellStyle name="Normal 3 2 2 2 3 5 5" xfId="1599"/>
    <cellStyle name="Normal 3 2 2 2 3 6" xfId="1600"/>
    <cellStyle name="Normal 3 2 2 2 3 6 2" xfId="1601"/>
    <cellStyle name="Normal 3 2 2 2 3 6 2 2" xfId="1602"/>
    <cellStyle name="Normal 3 2 2 2 3 6 2 2 2" xfId="1603"/>
    <cellStyle name="Normal 3 2 2 2 3 6 2 2 2 2" xfId="1604"/>
    <cellStyle name="Normal 3 2 2 2 3 6 2 2 3" xfId="1605"/>
    <cellStyle name="Normal 3 2 2 2 3 6 2 3" xfId="1606"/>
    <cellStyle name="Normal 3 2 2 2 3 6 2 3 2" xfId="1607"/>
    <cellStyle name="Normal 3 2 2 2 3 6 2 4" xfId="1608"/>
    <cellStyle name="Normal 3 2 2 2 3 6 3" xfId="1609"/>
    <cellStyle name="Normal 3 2 2 2 3 6 3 2" xfId="1610"/>
    <cellStyle name="Normal 3 2 2 2 3 6 3 2 2" xfId="1611"/>
    <cellStyle name="Normal 3 2 2 2 3 6 3 3" xfId="1612"/>
    <cellStyle name="Normal 3 2 2 2 3 6 4" xfId="1613"/>
    <cellStyle name="Normal 3 2 2 2 3 6 4 2" xfId="1614"/>
    <cellStyle name="Normal 3 2 2 2 3 6 5" xfId="1615"/>
    <cellStyle name="Normal 3 2 2 2 3 7" xfId="1616"/>
    <cellStyle name="Normal 3 2 2 2 3 7 2" xfId="1617"/>
    <cellStyle name="Normal 3 2 2 2 3 7 2 2" xfId="1618"/>
    <cellStyle name="Normal 3 2 2 2 3 7 2 2 2" xfId="1619"/>
    <cellStyle name="Normal 3 2 2 2 3 7 2 3" xfId="1620"/>
    <cellStyle name="Normal 3 2 2 2 3 7 3" xfId="1621"/>
    <cellStyle name="Normal 3 2 2 2 3 7 3 2" xfId="1622"/>
    <cellStyle name="Normal 3 2 2 2 3 7 4" xfId="1623"/>
    <cellStyle name="Normal 3 2 2 2 3 8" xfId="1624"/>
    <cellStyle name="Normal 3 2 2 2 3 8 2" xfId="1625"/>
    <cellStyle name="Normal 3 2 2 2 3 8 2 2" xfId="1626"/>
    <cellStyle name="Normal 3 2 2 2 3 8 2 2 2" xfId="1627"/>
    <cellStyle name="Normal 3 2 2 2 3 8 2 3" xfId="1628"/>
    <cellStyle name="Normal 3 2 2 2 3 8 3" xfId="1629"/>
    <cellStyle name="Normal 3 2 2 2 3 8 3 2" xfId="1630"/>
    <cellStyle name="Normal 3 2 2 2 3 8 4" xfId="1631"/>
    <cellStyle name="Normal 3 2 2 2 3 9" xfId="1632"/>
    <cellStyle name="Normal 3 2 2 2 3 9 2" xfId="1633"/>
    <cellStyle name="Normal 3 2 2 2 3 9 2 2" xfId="1634"/>
    <cellStyle name="Normal 3 2 2 2 3 9 3" xfId="1635"/>
    <cellStyle name="Normal 3 2 2 2 4" xfId="180"/>
    <cellStyle name="Normal 3 2 2 2 4 10" xfId="1636"/>
    <cellStyle name="Normal 3 2 2 2 4 10 2" xfId="1637"/>
    <cellStyle name="Normal 3 2 2 2 4 11" xfId="1638"/>
    <cellStyle name="Normal 3 2 2 2 4 2" xfId="430"/>
    <cellStyle name="Normal 3 2 2 2 4 2 2" xfId="1639"/>
    <cellStyle name="Normal 3 2 2 2 4 2 2 2" xfId="1640"/>
    <cellStyle name="Normal 3 2 2 2 4 2 2 2 2" xfId="1641"/>
    <cellStyle name="Normal 3 2 2 2 4 2 2 2 2 2" xfId="1642"/>
    <cellStyle name="Normal 3 2 2 2 4 2 2 2 3" xfId="1643"/>
    <cellStyle name="Normal 3 2 2 2 4 2 2 3" xfId="1644"/>
    <cellStyle name="Normal 3 2 2 2 4 2 2 3 2" xfId="1645"/>
    <cellStyle name="Normal 3 2 2 2 4 2 2 4" xfId="1646"/>
    <cellStyle name="Normal 3 2 2 2 4 2 3" xfId="1647"/>
    <cellStyle name="Normal 3 2 2 2 4 2 3 2" xfId="1648"/>
    <cellStyle name="Normal 3 2 2 2 4 2 3 2 2" xfId="1649"/>
    <cellStyle name="Normal 3 2 2 2 4 2 3 2 2 2" xfId="1650"/>
    <cellStyle name="Normal 3 2 2 2 4 2 3 2 3" xfId="1651"/>
    <cellStyle name="Normal 3 2 2 2 4 2 3 3" xfId="1652"/>
    <cellStyle name="Normal 3 2 2 2 4 2 3 3 2" xfId="1653"/>
    <cellStyle name="Normal 3 2 2 2 4 2 3 4" xfId="1654"/>
    <cellStyle name="Normal 3 2 2 2 4 2 4" xfId="1655"/>
    <cellStyle name="Normal 3 2 2 2 4 2 4 2" xfId="1656"/>
    <cellStyle name="Normal 3 2 2 2 4 2 4 2 2" xfId="1657"/>
    <cellStyle name="Normal 3 2 2 2 4 2 4 3" xfId="1658"/>
    <cellStyle name="Normal 3 2 2 2 4 2 5" xfId="1659"/>
    <cellStyle name="Normal 3 2 2 2 4 2 5 2" xfId="1660"/>
    <cellStyle name="Normal 3 2 2 2 4 2 6" xfId="1661"/>
    <cellStyle name="Normal 3 2 2 2 4 3" xfId="311"/>
    <cellStyle name="Normal 3 2 2 2 4 3 2" xfId="1662"/>
    <cellStyle name="Normal 3 2 2 2 4 3 2 2" xfId="1663"/>
    <cellStyle name="Normal 3 2 2 2 4 3 2 2 2" xfId="1664"/>
    <cellStyle name="Normal 3 2 2 2 4 3 2 2 2 2" xfId="1665"/>
    <cellStyle name="Normal 3 2 2 2 4 3 2 2 3" xfId="1666"/>
    <cellStyle name="Normal 3 2 2 2 4 3 2 3" xfId="1667"/>
    <cellStyle name="Normal 3 2 2 2 4 3 2 3 2" xfId="1668"/>
    <cellStyle name="Normal 3 2 2 2 4 3 2 4" xfId="1669"/>
    <cellStyle name="Normal 3 2 2 2 4 3 3" xfId="1670"/>
    <cellStyle name="Normal 3 2 2 2 4 3 3 2" xfId="1671"/>
    <cellStyle name="Normal 3 2 2 2 4 3 3 2 2" xfId="1672"/>
    <cellStyle name="Normal 3 2 2 2 4 3 3 2 2 2" xfId="1673"/>
    <cellStyle name="Normal 3 2 2 2 4 3 3 2 3" xfId="1674"/>
    <cellStyle name="Normal 3 2 2 2 4 3 3 3" xfId="1675"/>
    <cellStyle name="Normal 3 2 2 2 4 3 3 3 2" xfId="1676"/>
    <cellStyle name="Normal 3 2 2 2 4 3 3 4" xfId="1677"/>
    <cellStyle name="Normal 3 2 2 2 4 3 4" xfId="1678"/>
    <cellStyle name="Normal 3 2 2 2 4 3 4 2" xfId="1679"/>
    <cellStyle name="Normal 3 2 2 2 4 3 4 2 2" xfId="1680"/>
    <cellStyle name="Normal 3 2 2 2 4 3 4 3" xfId="1681"/>
    <cellStyle name="Normal 3 2 2 2 4 3 5" xfId="1682"/>
    <cellStyle name="Normal 3 2 2 2 4 3 5 2" xfId="1683"/>
    <cellStyle name="Normal 3 2 2 2 4 3 6" xfId="1684"/>
    <cellStyle name="Normal 3 2 2 2 4 4" xfId="555"/>
    <cellStyle name="Normal 3 2 2 2 4 4 2" xfId="1685"/>
    <cellStyle name="Normal 3 2 2 2 4 4 2 2" xfId="1686"/>
    <cellStyle name="Normal 3 2 2 2 4 4 2 2 2" xfId="1687"/>
    <cellStyle name="Normal 3 2 2 2 4 4 2 2 2 2" xfId="1688"/>
    <cellStyle name="Normal 3 2 2 2 4 4 2 2 3" xfId="1689"/>
    <cellStyle name="Normal 3 2 2 2 4 4 2 3" xfId="1690"/>
    <cellStyle name="Normal 3 2 2 2 4 4 2 3 2" xfId="1691"/>
    <cellStyle name="Normal 3 2 2 2 4 4 2 4" xfId="1692"/>
    <cellStyle name="Normal 3 2 2 2 4 4 3" xfId="1693"/>
    <cellStyle name="Normal 3 2 2 2 4 4 3 2" xfId="1694"/>
    <cellStyle name="Normal 3 2 2 2 4 4 3 2 2" xfId="1695"/>
    <cellStyle name="Normal 3 2 2 2 4 4 3 3" xfId="1696"/>
    <cellStyle name="Normal 3 2 2 2 4 4 4" xfId="1697"/>
    <cellStyle name="Normal 3 2 2 2 4 4 4 2" xfId="1698"/>
    <cellStyle name="Normal 3 2 2 2 4 4 5" xfId="1699"/>
    <cellStyle name="Normal 3 2 2 2 4 5" xfId="680"/>
    <cellStyle name="Normal 3 2 2 2 4 5 2" xfId="1700"/>
    <cellStyle name="Normal 3 2 2 2 4 5 2 2" xfId="1701"/>
    <cellStyle name="Normal 3 2 2 2 4 5 2 2 2" xfId="1702"/>
    <cellStyle name="Normal 3 2 2 2 4 5 2 2 2 2" xfId="1703"/>
    <cellStyle name="Normal 3 2 2 2 4 5 2 2 3" xfId="1704"/>
    <cellStyle name="Normal 3 2 2 2 4 5 2 3" xfId="1705"/>
    <cellStyle name="Normal 3 2 2 2 4 5 2 3 2" xfId="1706"/>
    <cellStyle name="Normal 3 2 2 2 4 5 2 4" xfId="1707"/>
    <cellStyle name="Normal 3 2 2 2 4 5 3" xfId="1708"/>
    <cellStyle name="Normal 3 2 2 2 4 5 3 2" xfId="1709"/>
    <cellStyle name="Normal 3 2 2 2 4 5 3 2 2" xfId="1710"/>
    <cellStyle name="Normal 3 2 2 2 4 5 3 3" xfId="1711"/>
    <cellStyle name="Normal 3 2 2 2 4 5 4" xfId="1712"/>
    <cellStyle name="Normal 3 2 2 2 4 5 4 2" xfId="1713"/>
    <cellStyle name="Normal 3 2 2 2 4 5 5" xfId="1714"/>
    <cellStyle name="Normal 3 2 2 2 4 6" xfId="1715"/>
    <cellStyle name="Normal 3 2 2 2 4 6 2" xfId="1716"/>
    <cellStyle name="Normal 3 2 2 2 4 6 2 2" xfId="1717"/>
    <cellStyle name="Normal 3 2 2 2 4 6 2 2 2" xfId="1718"/>
    <cellStyle name="Normal 3 2 2 2 4 6 2 2 2 2" xfId="1719"/>
    <cellStyle name="Normal 3 2 2 2 4 6 2 2 3" xfId="1720"/>
    <cellStyle name="Normal 3 2 2 2 4 6 2 3" xfId="1721"/>
    <cellStyle name="Normal 3 2 2 2 4 6 2 3 2" xfId="1722"/>
    <cellStyle name="Normal 3 2 2 2 4 6 2 4" xfId="1723"/>
    <cellStyle name="Normal 3 2 2 2 4 6 3" xfId="1724"/>
    <cellStyle name="Normal 3 2 2 2 4 6 3 2" xfId="1725"/>
    <cellStyle name="Normal 3 2 2 2 4 6 3 2 2" xfId="1726"/>
    <cellStyle name="Normal 3 2 2 2 4 6 3 3" xfId="1727"/>
    <cellStyle name="Normal 3 2 2 2 4 6 4" xfId="1728"/>
    <cellStyle name="Normal 3 2 2 2 4 6 4 2" xfId="1729"/>
    <cellStyle name="Normal 3 2 2 2 4 6 5" xfId="1730"/>
    <cellStyle name="Normal 3 2 2 2 4 7" xfId="1731"/>
    <cellStyle name="Normal 3 2 2 2 4 7 2" xfId="1732"/>
    <cellStyle name="Normal 3 2 2 2 4 7 2 2" xfId="1733"/>
    <cellStyle name="Normal 3 2 2 2 4 7 2 2 2" xfId="1734"/>
    <cellStyle name="Normal 3 2 2 2 4 7 2 3" xfId="1735"/>
    <cellStyle name="Normal 3 2 2 2 4 7 3" xfId="1736"/>
    <cellStyle name="Normal 3 2 2 2 4 7 3 2" xfId="1737"/>
    <cellStyle name="Normal 3 2 2 2 4 7 4" xfId="1738"/>
    <cellStyle name="Normal 3 2 2 2 4 8" xfId="1739"/>
    <cellStyle name="Normal 3 2 2 2 4 8 2" xfId="1740"/>
    <cellStyle name="Normal 3 2 2 2 4 8 2 2" xfId="1741"/>
    <cellStyle name="Normal 3 2 2 2 4 8 2 2 2" xfId="1742"/>
    <cellStyle name="Normal 3 2 2 2 4 8 2 3" xfId="1743"/>
    <cellStyle name="Normal 3 2 2 2 4 8 3" xfId="1744"/>
    <cellStyle name="Normal 3 2 2 2 4 8 3 2" xfId="1745"/>
    <cellStyle name="Normal 3 2 2 2 4 8 4" xfId="1746"/>
    <cellStyle name="Normal 3 2 2 2 4 9" xfId="1747"/>
    <cellStyle name="Normal 3 2 2 2 4 9 2" xfId="1748"/>
    <cellStyle name="Normal 3 2 2 2 4 9 2 2" xfId="1749"/>
    <cellStyle name="Normal 3 2 2 2 4 9 3" xfId="1750"/>
    <cellStyle name="Normal 3 2 2 2 5" xfId="348"/>
    <cellStyle name="Normal 3 2 2 2 5 2" xfId="1751"/>
    <cellStyle name="Normal 3 2 2 2 5 2 2" xfId="1752"/>
    <cellStyle name="Normal 3 2 2 2 5 2 2 2" xfId="1753"/>
    <cellStyle name="Normal 3 2 2 2 5 2 2 2 2" xfId="1754"/>
    <cellStyle name="Normal 3 2 2 2 5 2 2 3" xfId="1755"/>
    <cellStyle name="Normal 3 2 2 2 5 2 3" xfId="1756"/>
    <cellStyle name="Normal 3 2 2 2 5 2 3 2" xfId="1757"/>
    <cellStyle name="Normal 3 2 2 2 5 2 4" xfId="1758"/>
    <cellStyle name="Normal 3 2 2 2 5 3" xfId="1759"/>
    <cellStyle name="Normal 3 2 2 2 5 3 2" xfId="1760"/>
    <cellStyle name="Normal 3 2 2 2 5 3 2 2" xfId="1761"/>
    <cellStyle name="Normal 3 2 2 2 5 3 2 2 2" xfId="1762"/>
    <cellStyle name="Normal 3 2 2 2 5 3 2 3" xfId="1763"/>
    <cellStyle name="Normal 3 2 2 2 5 3 3" xfId="1764"/>
    <cellStyle name="Normal 3 2 2 2 5 3 3 2" xfId="1765"/>
    <cellStyle name="Normal 3 2 2 2 5 3 4" xfId="1766"/>
    <cellStyle name="Normal 3 2 2 2 5 4" xfId="1767"/>
    <cellStyle name="Normal 3 2 2 2 5 4 2" xfId="1768"/>
    <cellStyle name="Normal 3 2 2 2 5 4 2 2" xfId="1769"/>
    <cellStyle name="Normal 3 2 2 2 5 4 3" xfId="1770"/>
    <cellStyle name="Normal 3 2 2 2 5 5" xfId="1771"/>
    <cellStyle name="Normal 3 2 2 2 5 5 2" xfId="1772"/>
    <cellStyle name="Normal 3 2 2 2 5 6" xfId="1773"/>
    <cellStyle name="Normal 3 2 2 2 6" xfId="227"/>
    <cellStyle name="Normal 3 2 2 2 6 2" xfId="1774"/>
    <cellStyle name="Normal 3 2 2 2 6 2 2" xfId="1775"/>
    <cellStyle name="Normal 3 2 2 2 6 2 2 2" xfId="1776"/>
    <cellStyle name="Normal 3 2 2 2 6 2 2 2 2" xfId="1777"/>
    <cellStyle name="Normal 3 2 2 2 6 2 2 3" xfId="1778"/>
    <cellStyle name="Normal 3 2 2 2 6 2 3" xfId="1779"/>
    <cellStyle name="Normal 3 2 2 2 6 2 3 2" xfId="1780"/>
    <cellStyle name="Normal 3 2 2 2 6 2 4" xfId="1781"/>
    <cellStyle name="Normal 3 2 2 2 6 3" xfId="1782"/>
    <cellStyle name="Normal 3 2 2 2 6 3 2" xfId="1783"/>
    <cellStyle name="Normal 3 2 2 2 6 3 2 2" xfId="1784"/>
    <cellStyle name="Normal 3 2 2 2 6 3 2 2 2" xfId="1785"/>
    <cellStyle name="Normal 3 2 2 2 6 3 2 3" xfId="1786"/>
    <cellStyle name="Normal 3 2 2 2 6 3 3" xfId="1787"/>
    <cellStyle name="Normal 3 2 2 2 6 3 3 2" xfId="1788"/>
    <cellStyle name="Normal 3 2 2 2 6 3 4" xfId="1789"/>
    <cellStyle name="Normal 3 2 2 2 6 4" xfId="1790"/>
    <cellStyle name="Normal 3 2 2 2 6 4 2" xfId="1791"/>
    <cellStyle name="Normal 3 2 2 2 6 4 2 2" xfId="1792"/>
    <cellStyle name="Normal 3 2 2 2 6 4 3" xfId="1793"/>
    <cellStyle name="Normal 3 2 2 2 6 5" xfId="1794"/>
    <cellStyle name="Normal 3 2 2 2 6 5 2" xfId="1795"/>
    <cellStyle name="Normal 3 2 2 2 6 6" xfId="1796"/>
    <cellStyle name="Normal 3 2 2 2 7" xfId="474"/>
    <cellStyle name="Normal 3 2 2 2 7 2" xfId="1797"/>
    <cellStyle name="Normal 3 2 2 2 7 2 2" xfId="1798"/>
    <cellStyle name="Normal 3 2 2 2 7 2 2 2" xfId="1799"/>
    <cellStyle name="Normal 3 2 2 2 7 2 2 2 2" xfId="1800"/>
    <cellStyle name="Normal 3 2 2 2 7 2 2 3" xfId="1801"/>
    <cellStyle name="Normal 3 2 2 2 7 2 3" xfId="1802"/>
    <cellStyle name="Normal 3 2 2 2 7 2 3 2" xfId="1803"/>
    <cellStyle name="Normal 3 2 2 2 7 2 4" xfId="1804"/>
    <cellStyle name="Normal 3 2 2 2 7 3" xfId="1805"/>
    <cellStyle name="Normal 3 2 2 2 7 3 2" xfId="1806"/>
    <cellStyle name="Normal 3 2 2 2 7 3 2 2" xfId="1807"/>
    <cellStyle name="Normal 3 2 2 2 7 3 3" xfId="1808"/>
    <cellStyle name="Normal 3 2 2 2 7 4" xfId="1809"/>
    <cellStyle name="Normal 3 2 2 2 7 4 2" xfId="1810"/>
    <cellStyle name="Normal 3 2 2 2 7 5" xfId="1811"/>
    <cellStyle name="Normal 3 2 2 2 8" xfId="599"/>
    <cellStyle name="Normal 3 2 2 2 8 2" xfId="1812"/>
    <cellStyle name="Normal 3 2 2 2 8 2 2" xfId="1813"/>
    <cellStyle name="Normal 3 2 2 2 8 2 2 2" xfId="1814"/>
    <cellStyle name="Normal 3 2 2 2 8 2 2 2 2" xfId="1815"/>
    <cellStyle name="Normal 3 2 2 2 8 2 2 3" xfId="1816"/>
    <cellStyle name="Normal 3 2 2 2 8 2 3" xfId="1817"/>
    <cellStyle name="Normal 3 2 2 2 8 2 3 2" xfId="1818"/>
    <cellStyle name="Normal 3 2 2 2 8 2 4" xfId="1819"/>
    <cellStyle name="Normal 3 2 2 2 8 3" xfId="1820"/>
    <cellStyle name="Normal 3 2 2 2 8 3 2" xfId="1821"/>
    <cellStyle name="Normal 3 2 2 2 8 3 2 2" xfId="1822"/>
    <cellStyle name="Normal 3 2 2 2 8 3 3" xfId="1823"/>
    <cellStyle name="Normal 3 2 2 2 8 4" xfId="1824"/>
    <cellStyle name="Normal 3 2 2 2 8 4 2" xfId="1825"/>
    <cellStyle name="Normal 3 2 2 2 8 5" xfId="1826"/>
    <cellStyle name="Normal 3 2 2 2 9" xfId="1827"/>
    <cellStyle name="Normal 3 2 2 2 9 2" xfId="1828"/>
    <cellStyle name="Normal 3 2 2 2 9 2 2" xfId="1829"/>
    <cellStyle name="Normal 3 2 2 2 9 2 2 2" xfId="1830"/>
    <cellStyle name="Normal 3 2 2 2 9 2 2 2 2" xfId="1831"/>
    <cellStyle name="Normal 3 2 2 2 9 2 2 3" xfId="1832"/>
    <cellStyle name="Normal 3 2 2 2 9 2 3" xfId="1833"/>
    <cellStyle name="Normal 3 2 2 2 9 2 3 2" xfId="1834"/>
    <cellStyle name="Normal 3 2 2 2 9 2 4" xfId="1835"/>
    <cellStyle name="Normal 3 2 2 2 9 3" xfId="1836"/>
    <cellStyle name="Normal 3 2 2 2 9 3 2" xfId="1837"/>
    <cellStyle name="Normal 3 2 2 2 9 3 2 2" xfId="1838"/>
    <cellStyle name="Normal 3 2 2 2 9 3 3" xfId="1839"/>
    <cellStyle name="Normal 3 2 2 2 9 4" xfId="1840"/>
    <cellStyle name="Normal 3 2 2 2 9 4 2" xfId="1841"/>
    <cellStyle name="Normal 3 2 2 2 9 5" xfId="1842"/>
    <cellStyle name="Normal 3 2 2 3" xfId="83"/>
    <cellStyle name="Normal 3 2 2 3 10" xfId="1843"/>
    <cellStyle name="Normal 3 2 2 3 10 2" xfId="1844"/>
    <cellStyle name="Normal 3 2 2 3 10 2 2" xfId="1845"/>
    <cellStyle name="Normal 3 2 2 3 10 2 2 2" xfId="1846"/>
    <cellStyle name="Normal 3 2 2 3 10 2 3" xfId="1847"/>
    <cellStyle name="Normal 3 2 2 3 10 3" xfId="1848"/>
    <cellStyle name="Normal 3 2 2 3 10 3 2" xfId="1849"/>
    <cellStyle name="Normal 3 2 2 3 10 4" xfId="1850"/>
    <cellStyle name="Normal 3 2 2 3 11" xfId="1851"/>
    <cellStyle name="Normal 3 2 2 3 11 2" xfId="1852"/>
    <cellStyle name="Normal 3 2 2 3 11 2 2" xfId="1853"/>
    <cellStyle name="Normal 3 2 2 3 11 2 2 2" xfId="1854"/>
    <cellStyle name="Normal 3 2 2 3 11 2 3" xfId="1855"/>
    <cellStyle name="Normal 3 2 2 3 11 3" xfId="1856"/>
    <cellStyle name="Normal 3 2 2 3 11 3 2" xfId="1857"/>
    <cellStyle name="Normal 3 2 2 3 11 4" xfId="1858"/>
    <cellStyle name="Normal 3 2 2 3 12" xfId="1859"/>
    <cellStyle name="Normal 3 2 2 3 12 2" xfId="1860"/>
    <cellStyle name="Normal 3 2 2 3 12 2 2" xfId="1861"/>
    <cellStyle name="Normal 3 2 2 3 12 3" xfId="1862"/>
    <cellStyle name="Normal 3 2 2 3 13" xfId="1863"/>
    <cellStyle name="Normal 3 2 2 3 13 2" xfId="1864"/>
    <cellStyle name="Normal 3 2 2 3 14" xfId="1865"/>
    <cellStyle name="Normal 3 2 2 3 2" xfId="95"/>
    <cellStyle name="Normal 3 2 2 3 2 10" xfId="1866"/>
    <cellStyle name="Normal 3 2 2 3 2 10 2" xfId="1867"/>
    <cellStyle name="Normal 3 2 2 3 2 10 2 2" xfId="1868"/>
    <cellStyle name="Normal 3 2 2 3 2 10 2 2 2" xfId="1869"/>
    <cellStyle name="Normal 3 2 2 3 2 10 2 3" xfId="1870"/>
    <cellStyle name="Normal 3 2 2 3 2 10 3" xfId="1871"/>
    <cellStyle name="Normal 3 2 2 3 2 10 3 2" xfId="1872"/>
    <cellStyle name="Normal 3 2 2 3 2 10 4" xfId="1873"/>
    <cellStyle name="Normal 3 2 2 3 2 11" xfId="1874"/>
    <cellStyle name="Normal 3 2 2 3 2 11 2" xfId="1875"/>
    <cellStyle name="Normal 3 2 2 3 2 11 2 2" xfId="1876"/>
    <cellStyle name="Normal 3 2 2 3 2 11 3" xfId="1877"/>
    <cellStyle name="Normal 3 2 2 3 2 12" xfId="1878"/>
    <cellStyle name="Normal 3 2 2 3 2 12 2" xfId="1879"/>
    <cellStyle name="Normal 3 2 2 3 2 13" xfId="1880"/>
    <cellStyle name="Normal 3 2 2 3 2 2" xfId="139"/>
    <cellStyle name="Normal 3 2 2 3 2 2 10" xfId="1881"/>
    <cellStyle name="Normal 3 2 2 3 2 2 10 2" xfId="1882"/>
    <cellStyle name="Normal 3 2 2 3 2 2 11" xfId="1883"/>
    <cellStyle name="Normal 3 2 2 3 2 2 2" xfId="396"/>
    <cellStyle name="Normal 3 2 2 3 2 2 2 2" xfId="1884"/>
    <cellStyle name="Normal 3 2 2 3 2 2 2 2 2" xfId="1885"/>
    <cellStyle name="Normal 3 2 2 3 2 2 2 2 2 2" xfId="1886"/>
    <cellStyle name="Normal 3 2 2 3 2 2 2 2 2 2 2" xfId="1887"/>
    <cellStyle name="Normal 3 2 2 3 2 2 2 2 2 3" xfId="1888"/>
    <cellStyle name="Normal 3 2 2 3 2 2 2 2 3" xfId="1889"/>
    <cellStyle name="Normal 3 2 2 3 2 2 2 2 3 2" xfId="1890"/>
    <cellStyle name="Normal 3 2 2 3 2 2 2 2 4" xfId="1891"/>
    <cellStyle name="Normal 3 2 2 3 2 2 2 3" xfId="1892"/>
    <cellStyle name="Normal 3 2 2 3 2 2 2 3 2" xfId="1893"/>
    <cellStyle name="Normal 3 2 2 3 2 2 2 3 2 2" xfId="1894"/>
    <cellStyle name="Normal 3 2 2 3 2 2 2 3 2 2 2" xfId="1895"/>
    <cellStyle name="Normal 3 2 2 3 2 2 2 3 2 3" xfId="1896"/>
    <cellStyle name="Normal 3 2 2 3 2 2 2 3 3" xfId="1897"/>
    <cellStyle name="Normal 3 2 2 3 2 2 2 3 3 2" xfId="1898"/>
    <cellStyle name="Normal 3 2 2 3 2 2 2 3 4" xfId="1899"/>
    <cellStyle name="Normal 3 2 2 3 2 2 2 4" xfId="1900"/>
    <cellStyle name="Normal 3 2 2 3 2 2 2 4 2" xfId="1901"/>
    <cellStyle name="Normal 3 2 2 3 2 2 2 4 2 2" xfId="1902"/>
    <cellStyle name="Normal 3 2 2 3 2 2 2 4 3" xfId="1903"/>
    <cellStyle name="Normal 3 2 2 3 2 2 2 5" xfId="1904"/>
    <cellStyle name="Normal 3 2 2 3 2 2 2 5 2" xfId="1905"/>
    <cellStyle name="Normal 3 2 2 3 2 2 2 6" xfId="1906"/>
    <cellStyle name="Normal 3 2 2 3 2 2 3" xfId="270"/>
    <cellStyle name="Normal 3 2 2 3 2 2 3 2" xfId="1907"/>
    <cellStyle name="Normal 3 2 2 3 2 2 3 2 2" xfId="1908"/>
    <cellStyle name="Normal 3 2 2 3 2 2 3 2 2 2" xfId="1909"/>
    <cellStyle name="Normal 3 2 2 3 2 2 3 2 2 2 2" xfId="1910"/>
    <cellStyle name="Normal 3 2 2 3 2 2 3 2 2 3" xfId="1911"/>
    <cellStyle name="Normal 3 2 2 3 2 2 3 2 3" xfId="1912"/>
    <cellStyle name="Normal 3 2 2 3 2 2 3 2 3 2" xfId="1913"/>
    <cellStyle name="Normal 3 2 2 3 2 2 3 2 4" xfId="1914"/>
    <cellStyle name="Normal 3 2 2 3 2 2 3 3" xfId="1915"/>
    <cellStyle name="Normal 3 2 2 3 2 2 3 3 2" xfId="1916"/>
    <cellStyle name="Normal 3 2 2 3 2 2 3 3 2 2" xfId="1917"/>
    <cellStyle name="Normal 3 2 2 3 2 2 3 3 2 2 2" xfId="1918"/>
    <cellStyle name="Normal 3 2 2 3 2 2 3 3 2 3" xfId="1919"/>
    <cellStyle name="Normal 3 2 2 3 2 2 3 3 3" xfId="1920"/>
    <cellStyle name="Normal 3 2 2 3 2 2 3 3 3 2" xfId="1921"/>
    <cellStyle name="Normal 3 2 2 3 2 2 3 3 4" xfId="1922"/>
    <cellStyle name="Normal 3 2 2 3 2 2 3 4" xfId="1923"/>
    <cellStyle name="Normal 3 2 2 3 2 2 3 4 2" xfId="1924"/>
    <cellStyle name="Normal 3 2 2 3 2 2 3 4 2 2" xfId="1925"/>
    <cellStyle name="Normal 3 2 2 3 2 2 3 4 3" xfId="1926"/>
    <cellStyle name="Normal 3 2 2 3 2 2 3 5" xfId="1927"/>
    <cellStyle name="Normal 3 2 2 3 2 2 3 5 2" xfId="1928"/>
    <cellStyle name="Normal 3 2 2 3 2 2 3 6" xfId="1929"/>
    <cellStyle name="Normal 3 2 2 3 2 2 4" xfId="521"/>
    <cellStyle name="Normal 3 2 2 3 2 2 4 2" xfId="1930"/>
    <cellStyle name="Normal 3 2 2 3 2 2 4 2 2" xfId="1931"/>
    <cellStyle name="Normal 3 2 2 3 2 2 4 2 2 2" xfId="1932"/>
    <cellStyle name="Normal 3 2 2 3 2 2 4 2 2 2 2" xfId="1933"/>
    <cellStyle name="Normal 3 2 2 3 2 2 4 2 2 3" xfId="1934"/>
    <cellStyle name="Normal 3 2 2 3 2 2 4 2 3" xfId="1935"/>
    <cellStyle name="Normal 3 2 2 3 2 2 4 2 3 2" xfId="1936"/>
    <cellStyle name="Normal 3 2 2 3 2 2 4 2 4" xfId="1937"/>
    <cellStyle name="Normal 3 2 2 3 2 2 4 3" xfId="1938"/>
    <cellStyle name="Normal 3 2 2 3 2 2 4 3 2" xfId="1939"/>
    <cellStyle name="Normal 3 2 2 3 2 2 4 3 2 2" xfId="1940"/>
    <cellStyle name="Normal 3 2 2 3 2 2 4 3 3" xfId="1941"/>
    <cellStyle name="Normal 3 2 2 3 2 2 4 4" xfId="1942"/>
    <cellStyle name="Normal 3 2 2 3 2 2 4 4 2" xfId="1943"/>
    <cellStyle name="Normal 3 2 2 3 2 2 4 5" xfId="1944"/>
    <cellStyle name="Normal 3 2 2 3 2 2 5" xfId="646"/>
    <cellStyle name="Normal 3 2 2 3 2 2 5 2" xfId="1945"/>
    <cellStyle name="Normal 3 2 2 3 2 2 5 2 2" xfId="1946"/>
    <cellStyle name="Normal 3 2 2 3 2 2 5 2 2 2" xfId="1947"/>
    <cellStyle name="Normal 3 2 2 3 2 2 5 2 2 2 2" xfId="1948"/>
    <cellStyle name="Normal 3 2 2 3 2 2 5 2 2 3" xfId="1949"/>
    <cellStyle name="Normal 3 2 2 3 2 2 5 2 3" xfId="1950"/>
    <cellStyle name="Normal 3 2 2 3 2 2 5 2 3 2" xfId="1951"/>
    <cellStyle name="Normal 3 2 2 3 2 2 5 2 4" xfId="1952"/>
    <cellStyle name="Normal 3 2 2 3 2 2 5 3" xfId="1953"/>
    <cellStyle name="Normal 3 2 2 3 2 2 5 3 2" xfId="1954"/>
    <cellStyle name="Normal 3 2 2 3 2 2 5 3 2 2" xfId="1955"/>
    <cellStyle name="Normal 3 2 2 3 2 2 5 3 3" xfId="1956"/>
    <cellStyle name="Normal 3 2 2 3 2 2 5 4" xfId="1957"/>
    <cellStyle name="Normal 3 2 2 3 2 2 5 4 2" xfId="1958"/>
    <cellStyle name="Normal 3 2 2 3 2 2 5 5" xfId="1959"/>
    <cellStyle name="Normal 3 2 2 3 2 2 6" xfId="1960"/>
    <cellStyle name="Normal 3 2 2 3 2 2 6 2" xfId="1961"/>
    <cellStyle name="Normal 3 2 2 3 2 2 6 2 2" xfId="1962"/>
    <cellStyle name="Normal 3 2 2 3 2 2 6 2 2 2" xfId="1963"/>
    <cellStyle name="Normal 3 2 2 3 2 2 6 2 2 2 2" xfId="1964"/>
    <cellStyle name="Normal 3 2 2 3 2 2 6 2 2 3" xfId="1965"/>
    <cellStyle name="Normal 3 2 2 3 2 2 6 2 3" xfId="1966"/>
    <cellStyle name="Normal 3 2 2 3 2 2 6 2 3 2" xfId="1967"/>
    <cellStyle name="Normal 3 2 2 3 2 2 6 2 4" xfId="1968"/>
    <cellStyle name="Normal 3 2 2 3 2 2 6 3" xfId="1969"/>
    <cellStyle name="Normal 3 2 2 3 2 2 6 3 2" xfId="1970"/>
    <cellStyle name="Normal 3 2 2 3 2 2 6 3 2 2" xfId="1971"/>
    <cellStyle name="Normal 3 2 2 3 2 2 6 3 3" xfId="1972"/>
    <cellStyle name="Normal 3 2 2 3 2 2 6 4" xfId="1973"/>
    <cellStyle name="Normal 3 2 2 3 2 2 6 4 2" xfId="1974"/>
    <cellStyle name="Normal 3 2 2 3 2 2 6 5" xfId="1975"/>
    <cellStyle name="Normal 3 2 2 3 2 2 7" xfId="1976"/>
    <cellStyle name="Normal 3 2 2 3 2 2 7 2" xfId="1977"/>
    <cellStyle name="Normal 3 2 2 3 2 2 7 2 2" xfId="1978"/>
    <cellStyle name="Normal 3 2 2 3 2 2 7 2 2 2" xfId="1979"/>
    <cellStyle name="Normal 3 2 2 3 2 2 7 2 3" xfId="1980"/>
    <cellStyle name="Normal 3 2 2 3 2 2 7 3" xfId="1981"/>
    <cellStyle name="Normal 3 2 2 3 2 2 7 3 2" xfId="1982"/>
    <cellStyle name="Normal 3 2 2 3 2 2 7 4" xfId="1983"/>
    <cellStyle name="Normal 3 2 2 3 2 2 8" xfId="1984"/>
    <cellStyle name="Normal 3 2 2 3 2 2 8 2" xfId="1985"/>
    <cellStyle name="Normal 3 2 2 3 2 2 8 2 2" xfId="1986"/>
    <cellStyle name="Normal 3 2 2 3 2 2 8 2 2 2" xfId="1987"/>
    <cellStyle name="Normal 3 2 2 3 2 2 8 2 3" xfId="1988"/>
    <cellStyle name="Normal 3 2 2 3 2 2 8 3" xfId="1989"/>
    <cellStyle name="Normal 3 2 2 3 2 2 8 3 2" xfId="1990"/>
    <cellStyle name="Normal 3 2 2 3 2 2 8 4" xfId="1991"/>
    <cellStyle name="Normal 3 2 2 3 2 2 9" xfId="1992"/>
    <cellStyle name="Normal 3 2 2 3 2 2 9 2" xfId="1993"/>
    <cellStyle name="Normal 3 2 2 3 2 2 9 2 2" xfId="1994"/>
    <cellStyle name="Normal 3 2 2 3 2 2 9 3" xfId="1995"/>
    <cellStyle name="Normal 3 2 2 3 2 3" xfId="183"/>
    <cellStyle name="Normal 3 2 2 3 2 3 10" xfId="1996"/>
    <cellStyle name="Normal 3 2 2 3 2 3 10 2" xfId="1997"/>
    <cellStyle name="Normal 3 2 2 3 2 3 11" xfId="1998"/>
    <cellStyle name="Normal 3 2 2 3 2 3 2" xfId="433"/>
    <cellStyle name="Normal 3 2 2 3 2 3 2 2" xfId="1999"/>
    <cellStyle name="Normal 3 2 2 3 2 3 2 2 2" xfId="2000"/>
    <cellStyle name="Normal 3 2 2 3 2 3 2 2 2 2" xfId="2001"/>
    <cellStyle name="Normal 3 2 2 3 2 3 2 2 2 2 2" xfId="2002"/>
    <cellStyle name="Normal 3 2 2 3 2 3 2 2 2 3" xfId="2003"/>
    <cellStyle name="Normal 3 2 2 3 2 3 2 2 3" xfId="2004"/>
    <cellStyle name="Normal 3 2 2 3 2 3 2 2 3 2" xfId="2005"/>
    <cellStyle name="Normal 3 2 2 3 2 3 2 2 4" xfId="2006"/>
    <cellStyle name="Normal 3 2 2 3 2 3 2 3" xfId="2007"/>
    <cellStyle name="Normal 3 2 2 3 2 3 2 3 2" xfId="2008"/>
    <cellStyle name="Normal 3 2 2 3 2 3 2 3 2 2" xfId="2009"/>
    <cellStyle name="Normal 3 2 2 3 2 3 2 3 2 2 2" xfId="2010"/>
    <cellStyle name="Normal 3 2 2 3 2 3 2 3 2 3" xfId="2011"/>
    <cellStyle name="Normal 3 2 2 3 2 3 2 3 3" xfId="2012"/>
    <cellStyle name="Normal 3 2 2 3 2 3 2 3 3 2" xfId="2013"/>
    <cellStyle name="Normal 3 2 2 3 2 3 2 3 4" xfId="2014"/>
    <cellStyle name="Normal 3 2 2 3 2 3 2 4" xfId="2015"/>
    <cellStyle name="Normal 3 2 2 3 2 3 2 4 2" xfId="2016"/>
    <cellStyle name="Normal 3 2 2 3 2 3 2 4 2 2" xfId="2017"/>
    <cellStyle name="Normal 3 2 2 3 2 3 2 4 3" xfId="2018"/>
    <cellStyle name="Normal 3 2 2 3 2 3 2 5" xfId="2019"/>
    <cellStyle name="Normal 3 2 2 3 2 3 2 5 2" xfId="2020"/>
    <cellStyle name="Normal 3 2 2 3 2 3 2 6" xfId="2021"/>
    <cellStyle name="Normal 3 2 2 3 2 3 3" xfId="314"/>
    <cellStyle name="Normal 3 2 2 3 2 3 3 2" xfId="2022"/>
    <cellStyle name="Normal 3 2 2 3 2 3 3 2 2" xfId="2023"/>
    <cellStyle name="Normal 3 2 2 3 2 3 3 2 2 2" xfId="2024"/>
    <cellStyle name="Normal 3 2 2 3 2 3 3 2 2 2 2" xfId="2025"/>
    <cellStyle name="Normal 3 2 2 3 2 3 3 2 2 3" xfId="2026"/>
    <cellStyle name="Normal 3 2 2 3 2 3 3 2 3" xfId="2027"/>
    <cellStyle name="Normal 3 2 2 3 2 3 3 2 3 2" xfId="2028"/>
    <cellStyle name="Normal 3 2 2 3 2 3 3 2 4" xfId="2029"/>
    <cellStyle name="Normal 3 2 2 3 2 3 3 3" xfId="2030"/>
    <cellStyle name="Normal 3 2 2 3 2 3 3 3 2" xfId="2031"/>
    <cellStyle name="Normal 3 2 2 3 2 3 3 3 2 2" xfId="2032"/>
    <cellStyle name="Normal 3 2 2 3 2 3 3 3 2 2 2" xfId="2033"/>
    <cellStyle name="Normal 3 2 2 3 2 3 3 3 2 3" xfId="2034"/>
    <cellStyle name="Normal 3 2 2 3 2 3 3 3 3" xfId="2035"/>
    <cellStyle name="Normal 3 2 2 3 2 3 3 3 3 2" xfId="2036"/>
    <cellStyle name="Normal 3 2 2 3 2 3 3 3 4" xfId="2037"/>
    <cellStyle name="Normal 3 2 2 3 2 3 3 4" xfId="2038"/>
    <cellStyle name="Normal 3 2 2 3 2 3 3 4 2" xfId="2039"/>
    <cellStyle name="Normal 3 2 2 3 2 3 3 4 2 2" xfId="2040"/>
    <cellStyle name="Normal 3 2 2 3 2 3 3 4 3" xfId="2041"/>
    <cellStyle name="Normal 3 2 2 3 2 3 3 5" xfId="2042"/>
    <cellStyle name="Normal 3 2 2 3 2 3 3 5 2" xfId="2043"/>
    <cellStyle name="Normal 3 2 2 3 2 3 3 6" xfId="2044"/>
    <cellStyle name="Normal 3 2 2 3 2 3 4" xfId="558"/>
    <cellStyle name="Normal 3 2 2 3 2 3 4 2" xfId="2045"/>
    <cellStyle name="Normal 3 2 2 3 2 3 4 2 2" xfId="2046"/>
    <cellStyle name="Normal 3 2 2 3 2 3 4 2 2 2" xfId="2047"/>
    <cellStyle name="Normal 3 2 2 3 2 3 4 2 2 2 2" xfId="2048"/>
    <cellStyle name="Normal 3 2 2 3 2 3 4 2 2 3" xfId="2049"/>
    <cellStyle name="Normal 3 2 2 3 2 3 4 2 3" xfId="2050"/>
    <cellStyle name="Normal 3 2 2 3 2 3 4 2 3 2" xfId="2051"/>
    <cellStyle name="Normal 3 2 2 3 2 3 4 2 4" xfId="2052"/>
    <cellStyle name="Normal 3 2 2 3 2 3 4 3" xfId="2053"/>
    <cellStyle name="Normal 3 2 2 3 2 3 4 3 2" xfId="2054"/>
    <cellStyle name="Normal 3 2 2 3 2 3 4 3 2 2" xfId="2055"/>
    <cellStyle name="Normal 3 2 2 3 2 3 4 3 3" xfId="2056"/>
    <cellStyle name="Normal 3 2 2 3 2 3 4 4" xfId="2057"/>
    <cellStyle name="Normal 3 2 2 3 2 3 4 4 2" xfId="2058"/>
    <cellStyle name="Normal 3 2 2 3 2 3 4 5" xfId="2059"/>
    <cellStyle name="Normal 3 2 2 3 2 3 5" xfId="683"/>
    <cellStyle name="Normal 3 2 2 3 2 3 5 2" xfId="2060"/>
    <cellStyle name="Normal 3 2 2 3 2 3 5 2 2" xfId="2061"/>
    <cellStyle name="Normal 3 2 2 3 2 3 5 2 2 2" xfId="2062"/>
    <cellStyle name="Normal 3 2 2 3 2 3 5 2 2 2 2" xfId="2063"/>
    <cellStyle name="Normal 3 2 2 3 2 3 5 2 2 3" xfId="2064"/>
    <cellStyle name="Normal 3 2 2 3 2 3 5 2 3" xfId="2065"/>
    <cellStyle name="Normal 3 2 2 3 2 3 5 2 3 2" xfId="2066"/>
    <cellStyle name="Normal 3 2 2 3 2 3 5 2 4" xfId="2067"/>
    <cellStyle name="Normal 3 2 2 3 2 3 5 3" xfId="2068"/>
    <cellStyle name="Normal 3 2 2 3 2 3 5 3 2" xfId="2069"/>
    <cellStyle name="Normal 3 2 2 3 2 3 5 3 2 2" xfId="2070"/>
    <cellStyle name="Normal 3 2 2 3 2 3 5 3 3" xfId="2071"/>
    <cellStyle name="Normal 3 2 2 3 2 3 5 4" xfId="2072"/>
    <cellStyle name="Normal 3 2 2 3 2 3 5 4 2" xfId="2073"/>
    <cellStyle name="Normal 3 2 2 3 2 3 5 5" xfId="2074"/>
    <cellStyle name="Normal 3 2 2 3 2 3 6" xfId="2075"/>
    <cellStyle name="Normal 3 2 2 3 2 3 6 2" xfId="2076"/>
    <cellStyle name="Normal 3 2 2 3 2 3 6 2 2" xfId="2077"/>
    <cellStyle name="Normal 3 2 2 3 2 3 6 2 2 2" xfId="2078"/>
    <cellStyle name="Normal 3 2 2 3 2 3 6 2 2 2 2" xfId="2079"/>
    <cellStyle name="Normal 3 2 2 3 2 3 6 2 2 3" xfId="2080"/>
    <cellStyle name="Normal 3 2 2 3 2 3 6 2 3" xfId="2081"/>
    <cellStyle name="Normal 3 2 2 3 2 3 6 2 3 2" xfId="2082"/>
    <cellStyle name="Normal 3 2 2 3 2 3 6 2 4" xfId="2083"/>
    <cellStyle name="Normal 3 2 2 3 2 3 6 3" xfId="2084"/>
    <cellStyle name="Normal 3 2 2 3 2 3 6 3 2" xfId="2085"/>
    <cellStyle name="Normal 3 2 2 3 2 3 6 3 2 2" xfId="2086"/>
    <cellStyle name="Normal 3 2 2 3 2 3 6 3 3" xfId="2087"/>
    <cellStyle name="Normal 3 2 2 3 2 3 6 4" xfId="2088"/>
    <cellStyle name="Normal 3 2 2 3 2 3 6 4 2" xfId="2089"/>
    <cellStyle name="Normal 3 2 2 3 2 3 6 5" xfId="2090"/>
    <cellStyle name="Normal 3 2 2 3 2 3 7" xfId="2091"/>
    <cellStyle name="Normal 3 2 2 3 2 3 7 2" xfId="2092"/>
    <cellStyle name="Normal 3 2 2 3 2 3 7 2 2" xfId="2093"/>
    <cellStyle name="Normal 3 2 2 3 2 3 7 2 2 2" xfId="2094"/>
    <cellStyle name="Normal 3 2 2 3 2 3 7 2 3" xfId="2095"/>
    <cellStyle name="Normal 3 2 2 3 2 3 7 3" xfId="2096"/>
    <cellStyle name="Normal 3 2 2 3 2 3 7 3 2" xfId="2097"/>
    <cellStyle name="Normal 3 2 2 3 2 3 7 4" xfId="2098"/>
    <cellStyle name="Normal 3 2 2 3 2 3 8" xfId="2099"/>
    <cellStyle name="Normal 3 2 2 3 2 3 8 2" xfId="2100"/>
    <cellStyle name="Normal 3 2 2 3 2 3 8 2 2" xfId="2101"/>
    <cellStyle name="Normal 3 2 2 3 2 3 8 2 2 2" xfId="2102"/>
    <cellStyle name="Normal 3 2 2 3 2 3 8 2 3" xfId="2103"/>
    <cellStyle name="Normal 3 2 2 3 2 3 8 3" xfId="2104"/>
    <cellStyle name="Normal 3 2 2 3 2 3 8 3 2" xfId="2105"/>
    <cellStyle name="Normal 3 2 2 3 2 3 8 4" xfId="2106"/>
    <cellStyle name="Normal 3 2 2 3 2 3 9" xfId="2107"/>
    <cellStyle name="Normal 3 2 2 3 2 3 9 2" xfId="2108"/>
    <cellStyle name="Normal 3 2 2 3 2 3 9 2 2" xfId="2109"/>
    <cellStyle name="Normal 3 2 2 3 2 3 9 3" xfId="2110"/>
    <cellStyle name="Normal 3 2 2 3 2 4" xfId="351"/>
    <cellStyle name="Normal 3 2 2 3 2 4 2" xfId="2111"/>
    <cellStyle name="Normal 3 2 2 3 2 4 2 2" xfId="2112"/>
    <cellStyle name="Normal 3 2 2 3 2 4 2 2 2" xfId="2113"/>
    <cellStyle name="Normal 3 2 2 3 2 4 2 2 2 2" xfId="2114"/>
    <cellStyle name="Normal 3 2 2 3 2 4 2 2 3" xfId="2115"/>
    <cellStyle name="Normal 3 2 2 3 2 4 2 3" xfId="2116"/>
    <cellStyle name="Normal 3 2 2 3 2 4 2 3 2" xfId="2117"/>
    <cellStyle name="Normal 3 2 2 3 2 4 2 4" xfId="2118"/>
    <cellStyle name="Normal 3 2 2 3 2 4 3" xfId="2119"/>
    <cellStyle name="Normal 3 2 2 3 2 4 3 2" xfId="2120"/>
    <cellStyle name="Normal 3 2 2 3 2 4 3 2 2" xfId="2121"/>
    <cellStyle name="Normal 3 2 2 3 2 4 3 2 2 2" xfId="2122"/>
    <cellStyle name="Normal 3 2 2 3 2 4 3 2 3" xfId="2123"/>
    <cellStyle name="Normal 3 2 2 3 2 4 3 3" xfId="2124"/>
    <cellStyle name="Normal 3 2 2 3 2 4 3 3 2" xfId="2125"/>
    <cellStyle name="Normal 3 2 2 3 2 4 3 4" xfId="2126"/>
    <cellStyle name="Normal 3 2 2 3 2 4 4" xfId="2127"/>
    <cellStyle name="Normal 3 2 2 3 2 4 4 2" xfId="2128"/>
    <cellStyle name="Normal 3 2 2 3 2 4 4 2 2" xfId="2129"/>
    <cellStyle name="Normal 3 2 2 3 2 4 4 3" xfId="2130"/>
    <cellStyle name="Normal 3 2 2 3 2 4 5" xfId="2131"/>
    <cellStyle name="Normal 3 2 2 3 2 4 5 2" xfId="2132"/>
    <cellStyle name="Normal 3 2 2 3 2 4 6" xfId="2133"/>
    <cellStyle name="Normal 3 2 2 3 2 5" xfId="245"/>
    <cellStyle name="Normal 3 2 2 3 2 5 2" xfId="2134"/>
    <cellStyle name="Normal 3 2 2 3 2 5 2 2" xfId="2135"/>
    <cellStyle name="Normal 3 2 2 3 2 5 2 2 2" xfId="2136"/>
    <cellStyle name="Normal 3 2 2 3 2 5 2 2 2 2" xfId="2137"/>
    <cellStyle name="Normal 3 2 2 3 2 5 2 2 3" xfId="2138"/>
    <cellStyle name="Normal 3 2 2 3 2 5 2 3" xfId="2139"/>
    <cellStyle name="Normal 3 2 2 3 2 5 2 3 2" xfId="2140"/>
    <cellStyle name="Normal 3 2 2 3 2 5 2 4" xfId="2141"/>
    <cellStyle name="Normal 3 2 2 3 2 5 3" xfId="2142"/>
    <cellStyle name="Normal 3 2 2 3 2 5 3 2" xfId="2143"/>
    <cellStyle name="Normal 3 2 2 3 2 5 3 2 2" xfId="2144"/>
    <cellStyle name="Normal 3 2 2 3 2 5 3 2 2 2" xfId="2145"/>
    <cellStyle name="Normal 3 2 2 3 2 5 3 2 3" xfId="2146"/>
    <cellStyle name="Normal 3 2 2 3 2 5 3 3" xfId="2147"/>
    <cellStyle name="Normal 3 2 2 3 2 5 3 3 2" xfId="2148"/>
    <cellStyle name="Normal 3 2 2 3 2 5 3 4" xfId="2149"/>
    <cellStyle name="Normal 3 2 2 3 2 5 4" xfId="2150"/>
    <cellStyle name="Normal 3 2 2 3 2 5 4 2" xfId="2151"/>
    <cellStyle name="Normal 3 2 2 3 2 5 4 2 2" xfId="2152"/>
    <cellStyle name="Normal 3 2 2 3 2 5 4 3" xfId="2153"/>
    <cellStyle name="Normal 3 2 2 3 2 5 5" xfId="2154"/>
    <cellStyle name="Normal 3 2 2 3 2 5 5 2" xfId="2155"/>
    <cellStyle name="Normal 3 2 2 3 2 5 6" xfId="2156"/>
    <cellStyle name="Normal 3 2 2 3 2 6" xfId="477"/>
    <cellStyle name="Normal 3 2 2 3 2 6 2" xfId="2157"/>
    <cellStyle name="Normal 3 2 2 3 2 6 2 2" xfId="2158"/>
    <cellStyle name="Normal 3 2 2 3 2 6 2 2 2" xfId="2159"/>
    <cellStyle name="Normal 3 2 2 3 2 6 2 2 2 2" xfId="2160"/>
    <cellStyle name="Normal 3 2 2 3 2 6 2 2 3" xfId="2161"/>
    <cellStyle name="Normal 3 2 2 3 2 6 2 3" xfId="2162"/>
    <cellStyle name="Normal 3 2 2 3 2 6 2 3 2" xfId="2163"/>
    <cellStyle name="Normal 3 2 2 3 2 6 2 4" xfId="2164"/>
    <cellStyle name="Normal 3 2 2 3 2 6 3" xfId="2165"/>
    <cellStyle name="Normal 3 2 2 3 2 6 3 2" xfId="2166"/>
    <cellStyle name="Normal 3 2 2 3 2 6 3 2 2" xfId="2167"/>
    <cellStyle name="Normal 3 2 2 3 2 6 3 3" xfId="2168"/>
    <cellStyle name="Normal 3 2 2 3 2 6 4" xfId="2169"/>
    <cellStyle name="Normal 3 2 2 3 2 6 4 2" xfId="2170"/>
    <cellStyle name="Normal 3 2 2 3 2 6 5" xfId="2171"/>
    <cellStyle name="Normal 3 2 2 3 2 7" xfId="602"/>
    <cellStyle name="Normal 3 2 2 3 2 7 2" xfId="2172"/>
    <cellStyle name="Normal 3 2 2 3 2 7 2 2" xfId="2173"/>
    <cellStyle name="Normal 3 2 2 3 2 7 2 2 2" xfId="2174"/>
    <cellStyle name="Normal 3 2 2 3 2 7 2 2 2 2" xfId="2175"/>
    <cellStyle name="Normal 3 2 2 3 2 7 2 2 3" xfId="2176"/>
    <cellStyle name="Normal 3 2 2 3 2 7 2 3" xfId="2177"/>
    <cellStyle name="Normal 3 2 2 3 2 7 2 3 2" xfId="2178"/>
    <cellStyle name="Normal 3 2 2 3 2 7 2 4" xfId="2179"/>
    <cellStyle name="Normal 3 2 2 3 2 7 3" xfId="2180"/>
    <cellStyle name="Normal 3 2 2 3 2 7 3 2" xfId="2181"/>
    <cellStyle name="Normal 3 2 2 3 2 7 3 2 2" xfId="2182"/>
    <cellStyle name="Normal 3 2 2 3 2 7 3 3" xfId="2183"/>
    <cellStyle name="Normal 3 2 2 3 2 7 4" xfId="2184"/>
    <cellStyle name="Normal 3 2 2 3 2 7 4 2" xfId="2185"/>
    <cellStyle name="Normal 3 2 2 3 2 7 5" xfId="2186"/>
    <cellStyle name="Normal 3 2 2 3 2 8" xfId="2187"/>
    <cellStyle name="Normal 3 2 2 3 2 8 2" xfId="2188"/>
    <cellStyle name="Normal 3 2 2 3 2 8 2 2" xfId="2189"/>
    <cellStyle name="Normal 3 2 2 3 2 8 2 2 2" xfId="2190"/>
    <cellStyle name="Normal 3 2 2 3 2 8 2 2 2 2" xfId="2191"/>
    <cellStyle name="Normal 3 2 2 3 2 8 2 2 3" xfId="2192"/>
    <cellStyle name="Normal 3 2 2 3 2 8 2 3" xfId="2193"/>
    <cellStyle name="Normal 3 2 2 3 2 8 2 3 2" xfId="2194"/>
    <cellStyle name="Normal 3 2 2 3 2 8 2 4" xfId="2195"/>
    <cellStyle name="Normal 3 2 2 3 2 8 3" xfId="2196"/>
    <cellStyle name="Normal 3 2 2 3 2 8 3 2" xfId="2197"/>
    <cellStyle name="Normal 3 2 2 3 2 8 3 2 2" xfId="2198"/>
    <cellStyle name="Normal 3 2 2 3 2 8 3 3" xfId="2199"/>
    <cellStyle name="Normal 3 2 2 3 2 8 4" xfId="2200"/>
    <cellStyle name="Normal 3 2 2 3 2 8 4 2" xfId="2201"/>
    <cellStyle name="Normal 3 2 2 3 2 8 5" xfId="2202"/>
    <cellStyle name="Normal 3 2 2 3 2 9" xfId="2203"/>
    <cellStyle name="Normal 3 2 2 3 2 9 2" xfId="2204"/>
    <cellStyle name="Normal 3 2 2 3 2 9 2 2" xfId="2205"/>
    <cellStyle name="Normal 3 2 2 3 2 9 2 2 2" xfId="2206"/>
    <cellStyle name="Normal 3 2 2 3 2 9 2 3" xfId="2207"/>
    <cellStyle name="Normal 3 2 2 3 2 9 3" xfId="2208"/>
    <cellStyle name="Normal 3 2 2 3 2 9 3 2" xfId="2209"/>
    <cellStyle name="Normal 3 2 2 3 2 9 4" xfId="2210"/>
    <cellStyle name="Normal 3 2 2 3 3" xfId="138"/>
    <cellStyle name="Normal 3 2 2 3 3 10" xfId="2211"/>
    <cellStyle name="Normal 3 2 2 3 3 10 2" xfId="2212"/>
    <cellStyle name="Normal 3 2 2 3 3 11" xfId="2213"/>
    <cellStyle name="Normal 3 2 2 3 3 2" xfId="395"/>
    <cellStyle name="Normal 3 2 2 3 3 2 2" xfId="2214"/>
    <cellStyle name="Normal 3 2 2 3 3 2 2 2" xfId="2215"/>
    <cellStyle name="Normal 3 2 2 3 3 2 2 2 2" xfId="2216"/>
    <cellStyle name="Normal 3 2 2 3 3 2 2 2 2 2" xfId="2217"/>
    <cellStyle name="Normal 3 2 2 3 3 2 2 2 3" xfId="2218"/>
    <cellStyle name="Normal 3 2 2 3 3 2 2 3" xfId="2219"/>
    <cellStyle name="Normal 3 2 2 3 3 2 2 3 2" xfId="2220"/>
    <cellStyle name="Normal 3 2 2 3 3 2 2 4" xfId="2221"/>
    <cellStyle name="Normal 3 2 2 3 3 2 3" xfId="2222"/>
    <cellStyle name="Normal 3 2 2 3 3 2 3 2" xfId="2223"/>
    <cellStyle name="Normal 3 2 2 3 3 2 3 2 2" xfId="2224"/>
    <cellStyle name="Normal 3 2 2 3 3 2 3 2 2 2" xfId="2225"/>
    <cellStyle name="Normal 3 2 2 3 3 2 3 2 3" xfId="2226"/>
    <cellStyle name="Normal 3 2 2 3 3 2 3 3" xfId="2227"/>
    <cellStyle name="Normal 3 2 2 3 3 2 3 3 2" xfId="2228"/>
    <cellStyle name="Normal 3 2 2 3 3 2 3 4" xfId="2229"/>
    <cellStyle name="Normal 3 2 2 3 3 2 4" xfId="2230"/>
    <cellStyle name="Normal 3 2 2 3 3 2 4 2" xfId="2231"/>
    <cellStyle name="Normal 3 2 2 3 3 2 4 2 2" xfId="2232"/>
    <cellStyle name="Normal 3 2 2 3 3 2 4 3" xfId="2233"/>
    <cellStyle name="Normal 3 2 2 3 3 2 5" xfId="2234"/>
    <cellStyle name="Normal 3 2 2 3 3 2 5 2" xfId="2235"/>
    <cellStyle name="Normal 3 2 2 3 3 2 6" xfId="2236"/>
    <cellStyle name="Normal 3 2 2 3 3 3" xfId="269"/>
    <cellStyle name="Normal 3 2 2 3 3 3 2" xfId="2237"/>
    <cellStyle name="Normal 3 2 2 3 3 3 2 2" xfId="2238"/>
    <cellStyle name="Normal 3 2 2 3 3 3 2 2 2" xfId="2239"/>
    <cellStyle name="Normal 3 2 2 3 3 3 2 2 2 2" xfId="2240"/>
    <cellStyle name="Normal 3 2 2 3 3 3 2 2 3" xfId="2241"/>
    <cellStyle name="Normal 3 2 2 3 3 3 2 3" xfId="2242"/>
    <cellStyle name="Normal 3 2 2 3 3 3 2 3 2" xfId="2243"/>
    <cellStyle name="Normal 3 2 2 3 3 3 2 4" xfId="2244"/>
    <cellStyle name="Normal 3 2 2 3 3 3 3" xfId="2245"/>
    <cellStyle name="Normal 3 2 2 3 3 3 3 2" xfId="2246"/>
    <cellStyle name="Normal 3 2 2 3 3 3 3 2 2" xfId="2247"/>
    <cellStyle name="Normal 3 2 2 3 3 3 3 2 2 2" xfId="2248"/>
    <cellStyle name="Normal 3 2 2 3 3 3 3 2 3" xfId="2249"/>
    <cellStyle name="Normal 3 2 2 3 3 3 3 3" xfId="2250"/>
    <cellStyle name="Normal 3 2 2 3 3 3 3 3 2" xfId="2251"/>
    <cellStyle name="Normal 3 2 2 3 3 3 3 4" xfId="2252"/>
    <cellStyle name="Normal 3 2 2 3 3 3 4" xfId="2253"/>
    <cellStyle name="Normal 3 2 2 3 3 3 4 2" xfId="2254"/>
    <cellStyle name="Normal 3 2 2 3 3 3 4 2 2" xfId="2255"/>
    <cellStyle name="Normal 3 2 2 3 3 3 4 3" xfId="2256"/>
    <cellStyle name="Normal 3 2 2 3 3 3 5" xfId="2257"/>
    <cellStyle name="Normal 3 2 2 3 3 3 5 2" xfId="2258"/>
    <cellStyle name="Normal 3 2 2 3 3 3 6" xfId="2259"/>
    <cellStyle name="Normal 3 2 2 3 3 4" xfId="520"/>
    <cellStyle name="Normal 3 2 2 3 3 4 2" xfId="2260"/>
    <cellStyle name="Normal 3 2 2 3 3 4 2 2" xfId="2261"/>
    <cellStyle name="Normal 3 2 2 3 3 4 2 2 2" xfId="2262"/>
    <cellStyle name="Normal 3 2 2 3 3 4 2 2 2 2" xfId="2263"/>
    <cellStyle name="Normal 3 2 2 3 3 4 2 2 3" xfId="2264"/>
    <cellStyle name="Normal 3 2 2 3 3 4 2 3" xfId="2265"/>
    <cellStyle name="Normal 3 2 2 3 3 4 2 3 2" xfId="2266"/>
    <cellStyle name="Normal 3 2 2 3 3 4 2 4" xfId="2267"/>
    <cellStyle name="Normal 3 2 2 3 3 4 3" xfId="2268"/>
    <cellStyle name="Normal 3 2 2 3 3 4 3 2" xfId="2269"/>
    <cellStyle name="Normal 3 2 2 3 3 4 3 2 2" xfId="2270"/>
    <cellStyle name="Normal 3 2 2 3 3 4 3 3" xfId="2271"/>
    <cellStyle name="Normal 3 2 2 3 3 4 4" xfId="2272"/>
    <cellStyle name="Normal 3 2 2 3 3 4 4 2" xfId="2273"/>
    <cellStyle name="Normal 3 2 2 3 3 4 5" xfId="2274"/>
    <cellStyle name="Normal 3 2 2 3 3 5" xfId="645"/>
    <cellStyle name="Normal 3 2 2 3 3 5 2" xfId="2275"/>
    <cellStyle name="Normal 3 2 2 3 3 5 2 2" xfId="2276"/>
    <cellStyle name="Normal 3 2 2 3 3 5 2 2 2" xfId="2277"/>
    <cellStyle name="Normal 3 2 2 3 3 5 2 2 2 2" xfId="2278"/>
    <cellStyle name="Normal 3 2 2 3 3 5 2 2 3" xfId="2279"/>
    <cellStyle name="Normal 3 2 2 3 3 5 2 3" xfId="2280"/>
    <cellStyle name="Normal 3 2 2 3 3 5 2 3 2" xfId="2281"/>
    <cellStyle name="Normal 3 2 2 3 3 5 2 4" xfId="2282"/>
    <cellStyle name="Normal 3 2 2 3 3 5 3" xfId="2283"/>
    <cellStyle name="Normal 3 2 2 3 3 5 3 2" xfId="2284"/>
    <cellStyle name="Normal 3 2 2 3 3 5 3 2 2" xfId="2285"/>
    <cellStyle name="Normal 3 2 2 3 3 5 3 3" xfId="2286"/>
    <cellStyle name="Normal 3 2 2 3 3 5 4" xfId="2287"/>
    <cellStyle name="Normal 3 2 2 3 3 5 4 2" xfId="2288"/>
    <cellStyle name="Normal 3 2 2 3 3 5 5" xfId="2289"/>
    <cellStyle name="Normal 3 2 2 3 3 6" xfId="2290"/>
    <cellStyle name="Normal 3 2 2 3 3 6 2" xfId="2291"/>
    <cellStyle name="Normal 3 2 2 3 3 6 2 2" xfId="2292"/>
    <cellStyle name="Normal 3 2 2 3 3 6 2 2 2" xfId="2293"/>
    <cellStyle name="Normal 3 2 2 3 3 6 2 2 2 2" xfId="2294"/>
    <cellStyle name="Normal 3 2 2 3 3 6 2 2 3" xfId="2295"/>
    <cellStyle name="Normal 3 2 2 3 3 6 2 3" xfId="2296"/>
    <cellStyle name="Normal 3 2 2 3 3 6 2 3 2" xfId="2297"/>
    <cellStyle name="Normal 3 2 2 3 3 6 2 4" xfId="2298"/>
    <cellStyle name="Normal 3 2 2 3 3 6 3" xfId="2299"/>
    <cellStyle name="Normal 3 2 2 3 3 6 3 2" xfId="2300"/>
    <cellStyle name="Normal 3 2 2 3 3 6 3 2 2" xfId="2301"/>
    <cellStyle name="Normal 3 2 2 3 3 6 3 3" xfId="2302"/>
    <cellStyle name="Normal 3 2 2 3 3 6 4" xfId="2303"/>
    <cellStyle name="Normal 3 2 2 3 3 6 4 2" xfId="2304"/>
    <cellStyle name="Normal 3 2 2 3 3 6 5" xfId="2305"/>
    <cellStyle name="Normal 3 2 2 3 3 7" xfId="2306"/>
    <cellStyle name="Normal 3 2 2 3 3 7 2" xfId="2307"/>
    <cellStyle name="Normal 3 2 2 3 3 7 2 2" xfId="2308"/>
    <cellStyle name="Normal 3 2 2 3 3 7 2 2 2" xfId="2309"/>
    <cellStyle name="Normal 3 2 2 3 3 7 2 3" xfId="2310"/>
    <cellStyle name="Normal 3 2 2 3 3 7 3" xfId="2311"/>
    <cellStyle name="Normal 3 2 2 3 3 7 3 2" xfId="2312"/>
    <cellStyle name="Normal 3 2 2 3 3 7 4" xfId="2313"/>
    <cellStyle name="Normal 3 2 2 3 3 8" xfId="2314"/>
    <cellStyle name="Normal 3 2 2 3 3 8 2" xfId="2315"/>
    <cellStyle name="Normal 3 2 2 3 3 8 2 2" xfId="2316"/>
    <cellStyle name="Normal 3 2 2 3 3 8 2 2 2" xfId="2317"/>
    <cellStyle name="Normal 3 2 2 3 3 8 2 3" xfId="2318"/>
    <cellStyle name="Normal 3 2 2 3 3 8 3" xfId="2319"/>
    <cellStyle name="Normal 3 2 2 3 3 8 3 2" xfId="2320"/>
    <cellStyle name="Normal 3 2 2 3 3 8 4" xfId="2321"/>
    <cellStyle name="Normal 3 2 2 3 3 9" xfId="2322"/>
    <cellStyle name="Normal 3 2 2 3 3 9 2" xfId="2323"/>
    <cellStyle name="Normal 3 2 2 3 3 9 2 2" xfId="2324"/>
    <cellStyle name="Normal 3 2 2 3 3 9 3" xfId="2325"/>
    <cellStyle name="Normal 3 2 2 3 4" xfId="182"/>
    <cellStyle name="Normal 3 2 2 3 4 10" xfId="2326"/>
    <cellStyle name="Normal 3 2 2 3 4 10 2" xfId="2327"/>
    <cellStyle name="Normal 3 2 2 3 4 11" xfId="2328"/>
    <cellStyle name="Normal 3 2 2 3 4 2" xfId="432"/>
    <cellStyle name="Normal 3 2 2 3 4 2 2" xfId="2329"/>
    <cellStyle name="Normal 3 2 2 3 4 2 2 2" xfId="2330"/>
    <cellStyle name="Normal 3 2 2 3 4 2 2 2 2" xfId="2331"/>
    <cellStyle name="Normal 3 2 2 3 4 2 2 2 2 2" xfId="2332"/>
    <cellStyle name="Normal 3 2 2 3 4 2 2 2 3" xfId="2333"/>
    <cellStyle name="Normal 3 2 2 3 4 2 2 3" xfId="2334"/>
    <cellStyle name="Normal 3 2 2 3 4 2 2 3 2" xfId="2335"/>
    <cellStyle name="Normal 3 2 2 3 4 2 2 4" xfId="2336"/>
    <cellStyle name="Normal 3 2 2 3 4 2 3" xfId="2337"/>
    <cellStyle name="Normal 3 2 2 3 4 2 3 2" xfId="2338"/>
    <cellStyle name="Normal 3 2 2 3 4 2 3 2 2" xfId="2339"/>
    <cellStyle name="Normal 3 2 2 3 4 2 3 2 2 2" xfId="2340"/>
    <cellStyle name="Normal 3 2 2 3 4 2 3 2 3" xfId="2341"/>
    <cellStyle name="Normal 3 2 2 3 4 2 3 3" xfId="2342"/>
    <cellStyle name="Normal 3 2 2 3 4 2 3 3 2" xfId="2343"/>
    <cellStyle name="Normal 3 2 2 3 4 2 3 4" xfId="2344"/>
    <cellStyle name="Normal 3 2 2 3 4 2 4" xfId="2345"/>
    <cellStyle name="Normal 3 2 2 3 4 2 4 2" xfId="2346"/>
    <cellStyle name="Normal 3 2 2 3 4 2 4 2 2" xfId="2347"/>
    <cellStyle name="Normal 3 2 2 3 4 2 4 3" xfId="2348"/>
    <cellStyle name="Normal 3 2 2 3 4 2 5" xfId="2349"/>
    <cellStyle name="Normal 3 2 2 3 4 2 5 2" xfId="2350"/>
    <cellStyle name="Normal 3 2 2 3 4 2 6" xfId="2351"/>
    <cellStyle name="Normal 3 2 2 3 4 3" xfId="313"/>
    <cellStyle name="Normal 3 2 2 3 4 3 2" xfId="2352"/>
    <cellStyle name="Normal 3 2 2 3 4 3 2 2" xfId="2353"/>
    <cellStyle name="Normal 3 2 2 3 4 3 2 2 2" xfId="2354"/>
    <cellStyle name="Normal 3 2 2 3 4 3 2 2 2 2" xfId="2355"/>
    <cellStyle name="Normal 3 2 2 3 4 3 2 2 3" xfId="2356"/>
    <cellStyle name="Normal 3 2 2 3 4 3 2 3" xfId="2357"/>
    <cellStyle name="Normal 3 2 2 3 4 3 2 3 2" xfId="2358"/>
    <cellStyle name="Normal 3 2 2 3 4 3 2 4" xfId="2359"/>
    <cellStyle name="Normal 3 2 2 3 4 3 3" xfId="2360"/>
    <cellStyle name="Normal 3 2 2 3 4 3 3 2" xfId="2361"/>
    <cellStyle name="Normal 3 2 2 3 4 3 3 2 2" xfId="2362"/>
    <cellStyle name="Normal 3 2 2 3 4 3 3 2 2 2" xfId="2363"/>
    <cellStyle name="Normal 3 2 2 3 4 3 3 2 3" xfId="2364"/>
    <cellStyle name="Normal 3 2 2 3 4 3 3 3" xfId="2365"/>
    <cellStyle name="Normal 3 2 2 3 4 3 3 3 2" xfId="2366"/>
    <cellStyle name="Normal 3 2 2 3 4 3 3 4" xfId="2367"/>
    <cellStyle name="Normal 3 2 2 3 4 3 4" xfId="2368"/>
    <cellStyle name="Normal 3 2 2 3 4 3 4 2" xfId="2369"/>
    <cellStyle name="Normal 3 2 2 3 4 3 4 2 2" xfId="2370"/>
    <cellStyle name="Normal 3 2 2 3 4 3 4 3" xfId="2371"/>
    <cellStyle name="Normal 3 2 2 3 4 3 5" xfId="2372"/>
    <cellStyle name="Normal 3 2 2 3 4 3 5 2" xfId="2373"/>
    <cellStyle name="Normal 3 2 2 3 4 3 6" xfId="2374"/>
    <cellStyle name="Normal 3 2 2 3 4 4" xfId="557"/>
    <cellStyle name="Normal 3 2 2 3 4 4 2" xfId="2375"/>
    <cellStyle name="Normal 3 2 2 3 4 4 2 2" xfId="2376"/>
    <cellStyle name="Normal 3 2 2 3 4 4 2 2 2" xfId="2377"/>
    <cellStyle name="Normal 3 2 2 3 4 4 2 2 2 2" xfId="2378"/>
    <cellStyle name="Normal 3 2 2 3 4 4 2 2 3" xfId="2379"/>
    <cellStyle name="Normal 3 2 2 3 4 4 2 3" xfId="2380"/>
    <cellStyle name="Normal 3 2 2 3 4 4 2 3 2" xfId="2381"/>
    <cellStyle name="Normal 3 2 2 3 4 4 2 4" xfId="2382"/>
    <cellStyle name="Normal 3 2 2 3 4 4 3" xfId="2383"/>
    <cellStyle name="Normal 3 2 2 3 4 4 3 2" xfId="2384"/>
    <cellStyle name="Normal 3 2 2 3 4 4 3 2 2" xfId="2385"/>
    <cellStyle name="Normal 3 2 2 3 4 4 3 3" xfId="2386"/>
    <cellStyle name="Normal 3 2 2 3 4 4 4" xfId="2387"/>
    <cellStyle name="Normal 3 2 2 3 4 4 4 2" xfId="2388"/>
    <cellStyle name="Normal 3 2 2 3 4 4 5" xfId="2389"/>
    <cellStyle name="Normal 3 2 2 3 4 5" xfId="682"/>
    <cellStyle name="Normal 3 2 2 3 4 5 2" xfId="2390"/>
    <cellStyle name="Normal 3 2 2 3 4 5 2 2" xfId="2391"/>
    <cellStyle name="Normal 3 2 2 3 4 5 2 2 2" xfId="2392"/>
    <cellStyle name="Normal 3 2 2 3 4 5 2 2 2 2" xfId="2393"/>
    <cellStyle name="Normal 3 2 2 3 4 5 2 2 3" xfId="2394"/>
    <cellStyle name="Normal 3 2 2 3 4 5 2 3" xfId="2395"/>
    <cellStyle name="Normal 3 2 2 3 4 5 2 3 2" xfId="2396"/>
    <cellStyle name="Normal 3 2 2 3 4 5 2 4" xfId="2397"/>
    <cellStyle name="Normal 3 2 2 3 4 5 3" xfId="2398"/>
    <cellStyle name="Normal 3 2 2 3 4 5 3 2" xfId="2399"/>
    <cellStyle name="Normal 3 2 2 3 4 5 3 2 2" xfId="2400"/>
    <cellStyle name="Normal 3 2 2 3 4 5 3 3" xfId="2401"/>
    <cellStyle name="Normal 3 2 2 3 4 5 4" xfId="2402"/>
    <cellStyle name="Normal 3 2 2 3 4 5 4 2" xfId="2403"/>
    <cellStyle name="Normal 3 2 2 3 4 5 5" xfId="2404"/>
    <cellStyle name="Normal 3 2 2 3 4 6" xfId="2405"/>
    <cellStyle name="Normal 3 2 2 3 4 6 2" xfId="2406"/>
    <cellStyle name="Normal 3 2 2 3 4 6 2 2" xfId="2407"/>
    <cellStyle name="Normal 3 2 2 3 4 6 2 2 2" xfId="2408"/>
    <cellStyle name="Normal 3 2 2 3 4 6 2 2 2 2" xfId="2409"/>
    <cellStyle name="Normal 3 2 2 3 4 6 2 2 3" xfId="2410"/>
    <cellStyle name="Normal 3 2 2 3 4 6 2 3" xfId="2411"/>
    <cellStyle name="Normal 3 2 2 3 4 6 2 3 2" xfId="2412"/>
    <cellStyle name="Normal 3 2 2 3 4 6 2 4" xfId="2413"/>
    <cellStyle name="Normal 3 2 2 3 4 6 3" xfId="2414"/>
    <cellStyle name="Normal 3 2 2 3 4 6 3 2" xfId="2415"/>
    <cellStyle name="Normal 3 2 2 3 4 6 3 2 2" xfId="2416"/>
    <cellStyle name="Normal 3 2 2 3 4 6 3 3" xfId="2417"/>
    <cellStyle name="Normal 3 2 2 3 4 6 4" xfId="2418"/>
    <cellStyle name="Normal 3 2 2 3 4 6 4 2" xfId="2419"/>
    <cellStyle name="Normal 3 2 2 3 4 6 5" xfId="2420"/>
    <cellStyle name="Normal 3 2 2 3 4 7" xfId="2421"/>
    <cellStyle name="Normal 3 2 2 3 4 7 2" xfId="2422"/>
    <cellStyle name="Normal 3 2 2 3 4 7 2 2" xfId="2423"/>
    <cellStyle name="Normal 3 2 2 3 4 7 2 2 2" xfId="2424"/>
    <cellStyle name="Normal 3 2 2 3 4 7 2 3" xfId="2425"/>
    <cellStyle name="Normal 3 2 2 3 4 7 3" xfId="2426"/>
    <cellStyle name="Normal 3 2 2 3 4 7 3 2" xfId="2427"/>
    <cellStyle name="Normal 3 2 2 3 4 7 4" xfId="2428"/>
    <cellStyle name="Normal 3 2 2 3 4 8" xfId="2429"/>
    <cellStyle name="Normal 3 2 2 3 4 8 2" xfId="2430"/>
    <cellStyle name="Normal 3 2 2 3 4 8 2 2" xfId="2431"/>
    <cellStyle name="Normal 3 2 2 3 4 8 2 2 2" xfId="2432"/>
    <cellStyle name="Normal 3 2 2 3 4 8 2 3" xfId="2433"/>
    <cellStyle name="Normal 3 2 2 3 4 8 3" xfId="2434"/>
    <cellStyle name="Normal 3 2 2 3 4 8 3 2" xfId="2435"/>
    <cellStyle name="Normal 3 2 2 3 4 8 4" xfId="2436"/>
    <cellStyle name="Normal 3 2 2 3 4 9" xfId="2437"/>
    <cellStyle name="Normal 3 2 2 3 4 9 2" xfId="2438"/>
    <cellStyle name="Normal 3 2 2 3 4 9 2 2" xfId="2439"/>
    <cellStyle name="Normal 3 2 2 3 4 9 3" xfId="2440"/>
    <cellStyle name="Normal 3 2 2 3 5" xfId="350"/>
    <cellStyle name="Normal 3 2 2 3 5 2" xfId="2441"/>
    <cellStyle name="Normal 3 2 2 3 5 2 2" xfId="2442"/>
    <cellStyle name="Normal 3 2 2 3 5 2 2 2" xfId="2443"/>
    <cellStyle name="Normal 3 2 2 3 5 2 2 2 2" xfId="2444"/>
    <cellStyle name="Normal 3 2 2 3 5 2 2 3" xfId="2445"/>
    <cellStyle name="Normal 3 2 2 3 5 2 3" xfId="2446"/>
    <cellStyle name="Normal 3 2 2 3 5 2 3 2" xfId="2447"/>
    <cellStyle name="Normal 3 2 2 3 5 2 4" xfId="2448"/>
    <cellStyle name="Normal 3 2 2 3 5 3" xfId="2449"/>
    <cellStyle name="Normal 3 2 2 3 5 3 2" xfId="2450"/>
    <cellStyle name="Normal 3 2 2 3 5 3 2 2" xfId="2451"/>
    <cellStyle name="Normal 3 2 2 3 5 3 2 2 2" xfId="2452"/>
    <cellStyle name="Normal 3 2 2 3 5 3 2 3" xfId="2453"/>
    <cellStyle name="Normal 3 2 2 3 5 3 3" xfId="2454"/>
    <cellStyle name="Normal 3 2 2 3 5 3 3 2" xfId="2455"/>
    <cellStyle name="Normal 3 2 2 3 5 3 4" xfId="2456"/>
    <cellStyle name="Normal 3 2 2 3 5 4" xfId="2457"/>
    <cellStyle name="Normal 3 2 2 3 5 4 2" xfId="2458"/>
    <cellStyle name="Normal 3 2 2 3 5 4 2 2" xfId="2459"/>
    <cellStyle name="Normal 3 2 2 3 5 4 3" xfId="2460"/>
    <cellStyle name="Normal 3 2 2 3 5 5" xfId="2461"/>
    <cellStyle name="Normal 3 2 2 3 5 5 2" xfId="2462"/>
    <cellStyle name="Normal 3 2 2 3 5 6" xfId="2463"/>
    <cellStyle name="Normal 3 2 2 3 6" xfId="233"/>
    <cellStyle name="Normal 3 2 2 3 6 2" xfId="2464"/>
    <cellStyle name="Normal 3 2 2 3 6 2 2" xfId="2465"/>
    <cellStyle name="Normal 3 2 2 3 6 2 2 2" xfId="2466"/>
    <cellStyle name="Normal 3 2 2 3 6 2 2 2 2" xfId="2467"/>
    <cellStyle name="Normal 3 2 2 3 6 2 2 3" xfId="2468"/>
    <cellStyle name="Normal 3 2 2 3 6 2 3" xfId="2469"/>
    <cellStyle name="Normal 3 2 2 3 6 2 3 2" xfId="2470"/>
    <cellStyle name="Normal 3 2 2 3 6 2 4" xfId="2471"/>
    <cellStyle name="Normal 3 2 2 3 6 3" xfId="2472"/>
    <cellStyle name="Normal 3 2 2 3 6 3 2" xfId="2473"/>
    <cellStyle name="Normal 3 2 2 3 6 3 2 2" xfId="2474"/>
    <cellStyle name="Normal 3 2 2 3 6 3 2 2 2" xfId="2475"/>
    <cellStyle name="Normal 3 2 2 3 6 3 2 3" xfId="2476"/>
    <cellStyle name="Normal 3 2 2 3 6 3 3" xfId="2477"/>
    <cellStyle name="Normal 3 2 2 3 6 3 3 2" xfId="2478"/>
    <cellStyle name="Normal 3 2 2 3 6 3 4" xfId="2479"/>
    <cellStyle name="Normal 3 2 2 3 6 4" xfId="2480"/>
    <cellStyle name="Normal 3 2 2 3 6 4 2" xfId="2481"/>
    <cellStyle name="Normal 3 2 2 3 6 4 2 2" xfId="2482"/>
    <cellStyle name="Normal 3 2 2 3 6 4 3" xfId="2483"/>
    <cellStyle name="Normal 3 2 2 3 6 5" xfId="2484"/>
    <cellStyle name="Normal 3 2 2 3 6 5 2" xfId="2485"/>
    <cellStyle name="Normal 3 2 2 3 6 6" xfId="2486"/>
    <cellStyle name="Normal 3 2 2 3 7" xfId="476"/>
    <cellStyle name="Normal 3 2 2 3 7 2" xfId="2487"/>
    <cellStyle name="Normal 3 2 2 3 7 2 2" xfId="2488"/>
    <cellStyle name="Normal 3 2 2 3 7 2 2 2" xfId="2489"/>
    <cellStyle name="Normal 3 2 2 3 7 2 2 2 2" xfId="2490"/>
    <cellStyle name="Normal 3 2 2 3 7 2 2 3" xfId="2491"/>
    <cellStyle name="Normal 3 2 2 3 7 2 3" xfId="2492"/>
    <cellStyle name="Normal 3 2 2 3 7 2 3 2" xfId="2493"/>
    <cellStyle name="Normal 3 2 2 3 7 2 4" xfId="2494"/>
    <cellStyle name="Normal 3 2 2 3 7 3" xfId="2495"/>
    <cellStyle name="Normal 3 2 2 3 7 3 2" xfId="2496"/>
    <cellStyle name="Normal 3 2 2 3 7 3 2 2" xfId="2497"/>
    <cellStyle name="Normal 3 2 2 3 7 3 3" xfId="2498"/>
    <cellStyle name="Normal 3 2 2 3 7 4" xfId="2499"/>
    <cellStyle name="Normal 3 2 2 3 7 4 2" xfId="2500"/>
    <cellStyle name="Normal 3 2 2 3 7 5" xfId="2501"/>
    <cellStyle name="Normal 3 2 2 3 8" xfId="601"/>
    <cellStyle name="Normal 3 2 2 3 8 2" xfId="2502"/>
    <cellStyle name="Normal 3 2 2 3 8 2 2" xfId="2503"/>
    <cellStyle name="Normal 3 2 2 3 8 2 2 2" xfId="2504"/>
    <cellStyle name="Normal 3 2 2 3 8 2 2 2 2" xfId="2505"/>
    <cellStyle name="Normal 3 2 2 3 8 2 2 3" xfId="2506"/>
    <cellStyle name="Normal 3 2 2 3 8 2 3" xfId="2507"/>
    <cellStyle name="Normal 3 2 2 3 8 2 3 2" xfId="2508"/>
    <cellStyle name="Normal 3 2 2 3 8 2 4" xfId="2509"/>
    <cellStyle name="Normal 3 2 2 3 8 3" xfId="2510"/>
    <cellStyle name="Normal 3 2 2 3 8 3 2" xfId="2511"/>
    <cellStyle name="Normal 3 2 2 3 8 3 2 2" xfId="2512"/>
    <cellStyle name="Normal 3 2 2 3 8 3 3" xfId="2513"/>
    <cellStyle name="Normal 3 2 2 3 8 4" xfId="2514"/>
    <cellStyle name="Normal 3 2 2 3 8 4 2" xfId="2515"/>
    <cellStyle name="Normal 3 2 2 3 8 5" xfId="2516"/>
    <cellStyle name="Normal 3 2 2 3 9" xfId="2517"/>
    <cellStyle name="Normal 3 2 2 3 9 2" xfId="2518"/>
    <cellStyle name="Normal 3 2 2 3 9 2 2" xfId="2519"/>
    <cellStyle name="Normal 3 2 2 3 9 2 2 2" xfId="2520"/>
    <cellStyle name="Normal 3 2 2 3 9 2 2 2 2" xfId="2521"/>
    <cellStyle name="Normal 3 2 2 3 9 2 2 3" xfId="2522"/>
    <cellStyle name="Normal 3 2 2 3 9 2 3" xfId="2523"/>
    <cellStyle name="Normal 3 2 2 3 9 2 3 2" xfId="2524"/>
    <cellStyle name="Normal 3 2 2 3 9 2 4" xfId="2525"/>
    <cellStyle name="Normal 3 2 2 3 9 3" xfId="2526"/>
    <cellStyle name="Normal 3 2 2 3 9 3 2" xfId="2527"/>
    <cellStyle name="Normal 3 2 2 3 9 3 2 2" xfId="2528"/>
    <cellStyle name="Normal 3 2 2 3 9 3 3" xfId="2529"/>
    <cellStyle name="Normal 3 2 2 3 9 4" xfId="2530"/>
    <cellStyle name="Normal 3 2 2 3 9 4 2" xfId="2531"/>
    <cellStyle name="Normal 3 2 2 3 9 5" xfId="2532"/>
    <cellStyle name="Normal 3 2 2 4" xfId="89"/>
    <cellStyle name="Normal 3 2 2 4 10" xfId="2533"/>
    <cellStyle name="Normal 3 2 2 4 10 2" xfId="2534"/>
    <cellStyle name="Normal 3 2 2 4 10 2 2" xfId="2535"/>
    <cellStyle name="Normal 3 2 2 4 10 2 2 2" xfId="2536"/>
    <cellStyle name="Normal 3 2 2 4 10 2 3" xfId="2537"/>
    <cellStyle name="Normal 3 2 2 4 10 3" xfId="2538"/>
    <cellStyle name="Normal 3 2 2 4 10 3 2" xfId="2539"/>
    <cellStyle name="Normal 3 2 2 4 10 4" xfId="2540"/>
    <cellStyle name="Normal 3 2 2 4 11" xfId="2541"/>
    <cellStyle name="Normal 3 2 2 4 11 2" xfId="2542"/>
    <cellStyle name="Normal 3 2 2 4 11 2 2" xfId="2543"/>
    <cellStyle name="Normal 3 2 2 4 11 3" xfId="2544"/>
    <cellStyle name="Normal 3 2 2 4 12" xfId="2545"/>
    <cellStyle name="Normal 3 2 2 4 12 2" xfId="2546"/>
    <cellStyle name="Normal 3 2 2 4 13" xfId="2547"/>
    <cellStyle name="Normal 3 2 2 4 2" xfId="140"/>
    <cellStyle name="Normal 3 2 2 4 2 10" xfId="2548"/>
    <cellStyle name="Normal 3 2 2 4 2 10 2" xfId="2549"/>
    <cellStyle name="Normal 3 2 2 4 2 11" xfId="2550"/>
    <cellStyle name="Normal 3 2 2 4 2 2" xfId="397"/>
    <cellStyle name="Normal 3 2 2 4 2 2 2" xfId="2551"/>
    <cellStyle name="Normal 3 2 2 4 2 2 2 2" xfId="2552"/>
    <cellStyle name="Normal 3 2 2 4 2 2 2 2 2" xfId="2553"/>
    <cellStyle name="Normal 3 2 2 4 2 2 2 2 2 2" xfId="2554"/>
    <cellStyle name="Normal 3 2 2 4 2 2 2 2 3" xfId="2555"/>
    <cellStyle name="Normal 3 2 2 4 2 2 2 3" xfId="2556"/>
    <cellStyle name="Normal 3 2 2 4 2 2 2 3 2" xfId="2557"/>
    <cellStyle name="Normal 3 2 2 4 2 2 2 4" xfId="2558"/>
    <cellStyle name="Normal 3 2 2 4 2 2 3" xfId="2559"/>
    <cellStyle name="Normal 3 2 2 4 2 2 3 2" xfId="2560"/>
    <cellStyle name="Normal 3 2 2 4 2 2 3 2 2" xfId="2561"/>
    <cellStyle name="Normal 3 2 2 4 2 2 3 2 2 2" xfId="2562"/>
    <cellStyle name="Normal 3 2 2 4 2 2 3 2 3" xfId="2563"/>
    <cellStyle name="Normal 3 2 2 4 2 2 3 3" xfId="2564"/>
    <cellStyle name="Normal 3 2 2 4 2 2 3 3 2" xfId="2565"/>
    <cellStyle name="Normal 3 2 2 4 2 2 3 4" xfId="2566"/>
    <cellStyle name="Normal 3 2 2 4 2 2 4" xfId="2567"/>
    <cellStyle name="Normal 3 2 2 4 2 2 4 2" xfId="2568"/>
    <cellStyle name="Normal 3 2 2 4 2 2 4 2 2" xfId="2569"/>
    <cellStyle name="Normal 3 2 2 4 2 2 4 3" xfId="2570"/>
    <cellStyle name="Normal 3 2 2 4 2 2 5" xfId="2571"/>
    <cellStyle name="Normal 3 2 2 4 2 2 5 2" xfId="2572"/>
    <cellStyle name="Normal 3 2 2 4 2 2 6" xfId="2573"/>
    <cellStyle name="Normal 3 2 2 4 2 3" xfId="271"/>
    <cellStyle name="Normal 3 2 2 4 2 3 2" xfId="2574"/>
    <cellStyle name="Normal 3 2 2 4 2 3 2 2" xfId="2575"/>
    <cellStyle name="Normal 3 2 2 4 2 3 2 2 2" xfId="2576"/>
    <cellStyle name="Normal 3 2 2 4 2 3 2 2 2 2" xfId="2577"/>
    <cellStyle name="Normal 3 2 2 4 2 3 2 2 3" xfId="2578"/>
    <cellStyle name="Normal 3 2 2 4 2 3 2 3" xfId="2579"/>
    <cellStyle name="Normal 3 2 2 4 2 3 2 3 2" xfId="2580"/>
    <cellStyle name="Normal 3 2 2 4 2 3 2 4" xfId="2581"/>
    <cellStyle name="Normal 3 2 2 4 2 3 3" xfId="2582"/>
    <cellStyle name="Normal 3 2 2 4 2 3 3 2" xfId="2583"/>
    <cellStyle name="Normal 3 2 2 4 2 3 3 2 2" xfId="2584"/>
    <cellStyle name="Normal 3 2 2 4 2 3 3 2 2 2" xfId="2585"/>
    <cellStyle name="Normal 3 2 2 4 2 3 3 2 3" xfId="2586"/>
    <cellStyle name="Normal 3 2 2 4 2 3 3 3" xfId="2587"/>
    <cellStyle name="Normal 3 2 2 4 2 3 3 3 2" xfId="2588"/>
    <cellStyle name="Normal 3 2 2 4 2 3 3 4" xfId="2589"/>
    <cellStyle name="Normal 3 2 2 4 2 3 4" xfId="2590"/>
    <cellStyle name="Normal 3 2 2 4 2 3 4 2" xfId="2591"/>
    <cellStyle name="Normal 3 2 2 4 2 3 4 2 2" xfId="2592"/>
    <cellStyle name="Normal 3 2 2 4 2 3 4 3" xfId="2593"/>
    <cellStyle name="Normal 3 2 2 4 2 3 5" xfId="2594"/>
    <cellStyle name="Normal 3 2 2 4 2 3 5 2" xfId="2595"/>
    <cellStyle name="Normal 3 2 2 4 2 3 6" xfId="2596"/>
    <cellStyle name="Normal 3 2 2 4 2 4" xfId="522"/>
    <cellStyle name="Normal 3 2 2 4 2 4 2" xfId="2597"/>
    <cellStyle name="Normal 3 2 2 4 2 4 2 2" xfId="2598"/>
    <cellStyle name="Normal 3 2 2 4 2 4 2 2 2" xfId="2599"/>
    <cellStyle name="Normal 3 2 2 4 2 4 2 2 2 2" xfId="2600"/>
    <cellStyle name="Normal 3 2 2 4 2 4 2 2 3" xfId="2601"/>
    <cellStyle name="Normal 3 2 2 4 2 4 2 3" xfId="2602"/>
    <cellStyle name="Normal 3 2 2 4 2 4 2 3 2" xfId="2603"/>
    <cellStyle name="Normal 3 2 2 4 2 4 2 4" xfId="2604"/>
    <cellStyle name="Normal 3 2 2 4 2 4 3" xfId="2605"/>
    <cellStyle name="Normal 3 2 2 4 2 4 3 2" xfId="2606"/>
    <cellStyle name="Normal 3 2 2 4 2 4 3 2 2" xfId="2607"/>
    <cellStyle name="Normal 3 2 2 4 2 4 3 3" xfId="2608"/>
    <cellStyle name="Normal 3 2 2 4 2 4 4" xfId="2609"/>
    <cellStyle name="Normal 3 2 2 4 2 4 4 2" xfId="2610"/>
    <cellStyle name="Normal 3 2 2 4 2 4 5" xfId="2611"/>
    <cellStyle name="Normal 3 2 2 4 2 5" xfId="647"/>
    <cellStyle name="Normal 3 2 2 4 2 5 2" xfId="2612"/>
    <cellStyle name="Normal 3 2 2 4 2 5 2 2" xfId="2613"/>
    <cellStyle name="Normal 3 2 2 4 2 5 2 2 2" xfId="2614"/>
    <cellStyle name="Normal 3 2 2 4 2 5 2 2 2 2" xfId="2615"/>
    <cellStyle name="Normal 3 2 2 4 2 5 2 2 3" xfId="2616"/>
    <cellStyle name="Normal 3 2 2 4 2 5 2 3" xfId="2617"/>
    <cellStyle name="Normal 3 2 2 4 2 5 2 3 2" xfId="2618"/>
    <cellStyle name="Normal 3 2 2 4 2 5 2 4" xfId="2619"/>
    <cellStyle name="Normal 3 2 2 4 2 5 3" xfId="2620"/>
    <cellStyle name="Normal 3 2 2 4 2 5 3 2" xfId="2621"/>
    <cellStyle name="Normal 3 2 2 4 2 5 3 2 2" xfId="2622"/>
    <cellStyle name="Normal 3 2 2 4 2 5 3 3" xfId="2623"/>
    <cellStyle name="Normal 3 2 2 4 2 5 4" xfId="2624"/>
    <cellStyle name="Normal 3 2 2 4 2 5 4 2" xfId="2625"/>
    <cellStyle name="Normal 3 2 2 4 2 5 5" xfId="2626"/>
    <cellStyle name="Normal 3 2 2 4 2 6" xfId="2627"/>
    <cellStyle name="Normal 3 2 2 4 2 6 2" xfId="2628"/>
    <cellStyle name="Normal 3 2 2 4 2 6 2 2" xfId="2629"/>
    <cellStyle name="Normal 3 2 2 4 2 6 2 2 2" xfId="2630"/>
    <cellStyle name="Normal 3 2 2 4 2 6 2 2 2 2" xfId="2631"/>
    <cellStyle name="Normal 3 2 2 4 2 6 2 2 3" xfId="2632"/>
    <cellStyle name="Normal 3 2 2 4 2 6 2 3" xfId="2633"/>
    <cellStyle name="Normal 3 2 2 4 2 6 2 3 2" xfId="2634"/>
    <cellStyle name="Normal 3 2 2 4 2 6 2 4" xfId="2635"/>
    <cellStyle name="Normal 3 2 2 4 2 6 3" xfId="2636"/>
    <cellStyle name="Normal 3 2 2 4 2 6 3 2" xfId="2637"/>
    <cellStyle name="Normal 3 2 2 4 2 6 3 2 2" xfId="2638"/>
    <cellStyle name="Normal 3 2 2 4 2 6 3 3" xfId="2639"/>
    <cellStyle name="Normal 3 2 2 4 2 6 4" xfId="2640"/>
    <cellStyle name="Normal 3 2 2 4 2 6 4 2" xfId="2641"/>
    <cellStyle name="Normal 3 2 2 4 2 6 5" xfId="2642"/>
    <cellStyle name="Normal 3 2 2 4 2 7" xfId="2643"/>
    <cellStyle name="Normal 3 2 2 4 2 7 2" xfId="2644"/>
    <cellStyle name="Normal 3 2 2 4 2 7 2 2" xfId="2645"/>
    <cellStyle name="Normal 3 2 2 4 2 7 2 2 2" xfId="2646"/>
    <cellStyle name="Normal 3 2 2 4 2 7 2 3" xfId="2647"/>
    <cellStyle name="Normal 3 2 2 4 2 7 3" xfId="2648"/>
    <cellStyle name="Normal 3 2 2 4 2 7 3 2" xfId="2649"/>
    <cellStyle name="Normal 3 2 2 4 2 7 4" xfId="2650"/>
    <cellStyle name="Normal 3 2 2 4 2 8" xfId="2651"/>
    <cellStyle name="Normal 3 2 2 4 2 8 2" xfId="2652"/>
    <cellStyle name="Normal 3 2 2 4 2 8 2 2" xfId="2653"/>
    <cellStyle name="Normal 3 2 2 4 2 8 2 2 2" xfId="2654"/>
    <cellStyle name="Normal 3 2 2 4 2 8 2 3" xfId="2655"/>
    <cellStyle name="Normal 3 2 2 4 2 8 3" xfId="2656"/>
    <cellStyle name="Normal 3 2 2 4 2 8 3 2" xfId="2657"/>
    <cellStyle name="Normal 3 2 2 4 2 8 4" xfId="2658"/>
    <cellStyle name="Normal 3 2 2 4 2 9" xfId="2659"/>
    <cellStyle name="Normal 3 2 2 4 2 9 2" xfId="2660"/>
    <cellStyle name="Normal 3 2 2 4 2 9 2 2" xfId="2661"/>
    <cellStyle name="Normal 3 2 2 4 2 9 3" xfId="2662"/>
    <cellStyle name="Normal 3 2 2 4 3" xfId="184"/>
    <cellStyle name="Normal 3 2 2 4 3 10" xfId="2663"/>
    <cellStyle name="Normal 3 2 2 4 3 10 2" xfId="2664"/>
    <cellStyle name="Normal 3 2 2 4 3 11" xfId="2665"/>
    <cellStyle name="Normal 3 2 2 4 3 2" xfId="434"/>
    <cellStyle name="Normal 3 2 2 4 3 2 2" xfId="2666"/>
    <cellStyle name="Normal 3 2 2 4 3 2 2 2" xfId="2667"/>
    <cellStyle name="Normal 3 2 2 4 3 2 2 2 2" xfId="2668"/>
    <cellStyle name="Normal 3 2 2 4 3 2 2 2 2 2" xfId="2669"/>
    <cellStyle name="Normal 3 2 2 4 3 2 2 2 3" xfId="2670"/>
    <cellStyle name="Normal 3 2 2 4 3 2 2 3" xfId="2671"/>
    <cellStyle name="Normal 3 2 2 4 3 2 2 3 2" xfId="2672"/>
    <cellStyle name="Normal 3 2 2 4 3 2 2 4" xfId="2673"/>
    <cellStyle name="Normal 3 2 2 4 3 2 3" xfId="2674"/>
    <cellStyle name="Normal 3 2 2 4 3 2 3 2" xfId="2675"/>
    <cellStyle name="Normal 3 2 2 4 3 2 3 2 2" xfId="2676"/>
    <cellStyle name="Normal 3 2 2 4 3 2 3 2 2 2" xfId="2677"/>
    <cellStyle name="Normal 3 2 2 4 3 2 3 2 3" xfId="2678"/>
    <cellStyle name="Normal 3 2 2 4 3 2 3 3" xfId="2679"/>
    <cellStyle name="Normal 3 2 2 4 3 2 3 3 2" xfId="2680"/>
    <cellStyle name="Normal 3 2 2 4 3 2 3 4" xfId="2681"/>
    <cellStyle name="Normal 3 2 2 4 3 2 4" xfId="2682"/>
    <cellStyle name="Normal 3 2 2 4 3 2 4 2" xfId="2683"/>
    <cellStyle name="Normal 3 2 2 4 3 2 4 2 2" xfId="2684"/>
    <cellStyle name="Normal 3 2 2 4 3 2 4 3" xfId="2685"/>
    <cellStyle name="Normal 3 2 2 4 3 2 5" xfId="2686"/>
    <cellStyle name="Normal 3 2 2 4 3 2 5 2" xfId="2687"/>
    <cellStyle name="Normal 3 2 2 4 3 2 6" xfId="2688"/>
    <cellStyle name="Normal 3 2 2 4 3 3" xfId="315"/>
    <cellStyle name="Normal 3 2 2 4 3 3 2" xfId="2689"/>
    <cellStyle name="Normal 3 2 2 4 3 3 2 2" xfId="2690"/>
    <cellStyle name="Normal 3 2 2 4 3 3 2 2 2" xfId="2691"/>
    <cellStyle name="Normal 3 2 2 4 3 3 2 2 2 2" xfId="2692"/>
    <cellStyle name="Normal 3 2 2 4 3 3 2 2 3" xfId="2693"/>
    <cellStyle name="Normal 3 2 2 4 3 3 2 3" xfId="2694"/>
    <cellStyle name="Normal 3 2 2 4 3 3 2 3 2" xfId="2695"/>
    <cellStyle name="Normal 3 2 2 4 3 3 2 4" xfId="2696"/>
    <cellStyle name="Normal 3 2 2 4 3 3 3" xfId="2697"/>
    <cellStyle name="Normal 3 2 2 4 3 3 3 2" xfId="2698"/>
    <cellStyle name="Normal 3 2 2 4 3 3 3 2 2" xfId="2699"/>
    <cellStyle name="Normal 3 2 2 4 3 3 3 2 2 2" xfId="2700"/>
    <cellStyle name="Normal 3 2 2 4 3 3 3 2 3" xfId="2701"/>
    <cellStyle name="Normal 3 2 2 4 3 3 3 3" xfId="2702"/>
    <cellStyle name="Normal 3 2 2 4 3 3 3 3 2" xfId="2703"/>
    <cellStyle name="Normal 3 2 2 4 3 3 3 4" xfId="2704"/>
    <cellStyle name="Normal 3 2 2 4 3 3 4" xfId="2705"/>
    <cellStyle name="Normal 3 2 2 4 3 3 4 2" xfId="2706"/>
    <cellStyle name="Normal 3 2 2 4 3 3 4 2 2" xfId="2707"/>
    <cellStyle name="Normal 3 2 2 4 3 3 4 3" xfId="2708"/>
    <cellStyle name="Normal 3 2 2 4 3 3 5" xfId="2709"/>
    <cellStyle name="Normal 3 2 2 4 3 3 5 2" xfId="2710"/>
    <cellStyle name="Normal 3 2 2 4 3 3 6" xfId="2711"/>
    <cellStyle name="Normal 3 2 2 4 3 4" xfId="559"/>
    <cellStyle name="Normal 3 2 2 4 3 4 2" xfId="2712"/>
    <cellStyle name="Normal 3 2 2 4 3 4 2 2" xfId="2713"/>
    <cellStyle name="Normal 3 2 2 4 3 4 2 2 2" xfId="2714"/>
    <cellStyle name="Normal 3 2 2 4 3 4 2 2 2 2" xfId="2715"/>
    <cellStyle name="Normal 3 2 2 4 3 4 2 2 3" xfId="2716"/>
    <cellStyle name="Normal 3 2 2 4 3 4 2 3" xfId="2717"/>
    <cellStyle name="Normal 3 2 2 4 3 4 2 3 2" xfId="2718"/>
    <cellStyle name="Normal 3 2 2 4 3 4 2 4" xfId="2719"/>
    <cellStyle name="Normal 3 2 2 4 3 4 3" xfId="2720"/>
    <cellStyle name="Normal 3 2 2 4 3 4 3 2" xfId="2721"/>
    <cellStyle name="Normal 3 2 2 4 3 4 3 2 2" xfId="2722"/>
    <cellStyle name="Normal 3 2 2 4 3 4 3 3" xfId="2723"/>
    <cellStyle name="Normal 3 2 2 4 3 4 4" xfId="2724"/>
    <cellStyle name="Normal 3 2 2 4 3 4 4 2" xfId="2725"/>
    <cellStyle name="Normal 3 2 2 4 3 4 5" xfId="2726"/>
    <cellStyle name="Normal 3 2 2 4 3 5" xfId="684"/>
    <cellStyle name="Normal 3 2 2 4 3 5 2" xfId="2727"/>
    <cellStyle name="Normal 3 2 2 4 3 5 2 2" xfId="2728"/>
    <cellStyle name="Normal 3 2 2 4 3 5 2 2 2" xfId="2729"/>
    <cellStyle name="Normal 3 2 2 4 3 5 2 2 2 2" xfId="2730"/>
    <cellStyle name="Normal 3 2 2 4 3 5 2 2 3" xfId="2731"/>
    <cellStyle name="Normal 3 2 2 4 3 5 2 3" xfId="2732"/>
    <cellStyle name="Normal 3 2 2 4 3 5 2 3 2" xfId="2733"/>
    <cellStyle name="Normal 3 2 2 4 3 5 2 4" xfId="2734"/>
    <cellStyle name="Normal 3 2 2 4 3 5 3" xfId="2735"/>
    <cellStyle name="Normal 3 2 2 4 3 5 3 2" xfId="2736"/>
    <cellStyle name="Normal 3 2 2 4 3 5 3 2 2" xfId="2737"/>
    <cellStyle name="Normal 3 2 2 4 3 5 3 3" xfId="2738"/>
    <cellStyle name="Normal 3 2 2 4 3 5 4" xfId="2739"/>
    <cellStyle name="Normal 3 2 2 4 3 5 4 2" xfId="2740"/>
    <cellStyle name="Normal 3 2 2 4 3 5 5" xfId="2741"/>
    <cellStyle name="Normal 3 2 2 4 3 6" xfId="2742"/>
    <cellStyle name="Normal 3 2 2 4 3 6 2" xfId="2743"/>
    <cellStyle name="Normal 3 2 2 4 3 6 2 2" xfId="2744"/>
    <cellStyle name="Normal 3 2 2 4 3 6 2 2 2" xfId="2745"/>
    <cellStyle name="Normal 3 2 2 4 3 6 2 2 2 2" xfId="2746"/>
    <cellStyle name="Normal 3 2 2 4 3 6 2 2 3" xfId="2747"/>
    <cellStyle name="Normal 3 2 2 4 3 6 2 3" xfId="2748"/>
    <cellStyle name="Normal 3 2 2 4 3 6 2 3 2" xfId="2749"/>
    <cellStyle name="Normal 3 2 2 4 3 6 2 4" xfId="2750"/>
    <cellStyle name="Normal 3 2 2 4 3 6 3" xfId="2751"/>
    <cellStyle name="Normal 3 2 2 4 3 6 3 2" xfId="2752"/>
    <cellStyle name="Normal 3 2 2 4 3 6 3 2 2" xfId="2753"/>
    <cellStyle name="Normal 3 2 2 4 3 6 3 3" xfId="2754"/>
    <cellStyle name="Normal 3 2 2 4 3 6 4" xfId="2755"/>
    <cellStyle name="Normal 3 2 2 4 3 6 4 2" xfId="2756"/>
    <cellStyle name="Normal 3 2 2 4 3 6 5" xfId="2757"/>
    <cellStyle name="Normal 3 2 2 4 3 7" xfId="2758"/>
    <cellStyle name="Normal 3 2 2 4 3 7 2" xfId="2759"/>
    <cellStyle name="Normal 3 2 2 4 3 7 2 2" xfId="2760"/>
    <cellStyle name="Normal 3 2 2 4 3 7 2 2 2" xfId="2761"/>
    <cellStyle name="Normal 3 2 2 4 3 7 2 3" xfId="2762"/>
    <cellStyle name="Normal 3 2 2 4 3 7 3" xfId="2763"/>
    <cellStyle name="Normal 3 2 2 4 3 7 3 2" xfId="2764"/>
    <cellStyle name="Normal 3 2 2 4 3 7 4" xfId="2765"/>
    <cellStyle name="Normal 3 2 2 4 3 8" xfId="2766"/>
    <cellStyle name="Normal 3 2 2 4 3 8 2" xfId="2767"/>
    <cellStyle name="Normal 3 2 2 4 3 8 2 2" xfId="2768"/>
    <cellStyle name="Normal 3 2 2 4 3 8 2 2 2" xfId="2769"/>
    <cellStyle name="Normal 3 2 2 4 3 8 2 3" xfId="2770"/>
    <cellStyle name="Normal 3 2 2 4 3 8 3" xfId="2771"/>
    <cellStyle name="Normal 3 2 2 4 3 8 3 2" xfId="2772"/>
    <cellStyle name="Normal 3 2 2 4 3 8 4" xfId="2773"/>
    <cellStyle name="Normal 3 2 2 4 3 9" xfId="2774"/>
    <cellStyle name="Normal 3 2 2 4 3 9 2" xfId="2775"/>
    <cellStyle name="Normal 3 2 2 4 3 9 2 2" xfId="2776"/>
    <cellStyle name="Normal 3 2 2 4 3 9 3" xfId="2777"/>
    <cellStyle name="Normal 3 2 2 4 4" xfId="352"/>
    <cellStyle name="Normal 3 2 2 4 4 2" xfId="2778"/>
    <cellStyle name="Normal 3 2 2 4 4 2 2" xfId="2779"/>
    <cellStyle name="Normal 3 2 2 4 4 2 2 2" xfId="2780"/>
    <cellStyle name="Normal 3 2 2 4 4 2 2 2 2" xfId="2781"/>
    <cellStyle name="Normal 3 2 2 4 4 2 2 3" xfId="2782"/>
    <cellStyle name="Normal 3 2 2 4 4 2 3" xfId="2783"/>
    <cellStyle name="Normal 3 2 2 4 4 2 3 2" xfId="2784"/>
    <cellStyle name="Normal 3 2 2 4 4 2 4" xfId="2785"/>
    <cellStyle name="Normal 3 2 2 4 4 3" xfId="2786"/>
    <cellStyle name="Normal 3 2 2 4 4 3 2" xfId="2787"/>
    <cellStyle name="Normal 3 2 2 4 4 3 2 2" xfId="2788"/>
    <cellStyle name="Normal 3 2 2 4 4 3 2 2 2" xfId="2789"/>
    <cellStyle name="Normal 3 2 2 4 4 3 2 3" xfId="2790"/>
    <cellStyle name="Normal 3 2 2 4 4 3 3" xfId="2791"/>
    <cellStyle name="Normal 3 2 2 4 4 3 3 2" xfId="2792"/>
    <cellStyle name="Normal 3 2 2 4 4 3 4" xfId="2793"/>
    <cellStyle name="Normal 3 2 2 4 4 4" xfId="2794"/>
    <cellStyle name="Normal 3 2 2 4 4 4 2" xfId="2795"/>
    <cellStyle name="Normal 3 2 2 4 4 4 2 2" xfId="2796"/>
    <cellStyle name="Normal 3 2 2 4 4 4 3" xfId="2797"/>
    <cellStyle name="Normal 3 2 2 4 4 5" xfId="2798"/>
    <cellStyle name="Normal 3 2 2 4 4 5 2" xfId="2799"/>
    <cellStyle name="Normal 3 2 2 4 4 6" xfId="2800"/>
    <cellStyle name="Normal 3 2 2 4 5" xfId="239"/>
    <cellStyle name="Normal 3 2 2 4 5 2" xfId="2801"/>
    <cellStyle name="Normal 3 2 2 4 5 2 2" xfId="2802"/>
    <cellStyle name="Normal 3 2 2 4 5 2 2 2" xfId="2803"/>
    <cellStyle name="Normal 3 2 2 4 5 2 2 2 2" xfId="2804"/>
    <cellStyle name="Normal 3 2 2 4 5 2 2 3" xfId="2805"/>
    <cellStyle name="Normal 3 2 2 4 5 2 3" xfId="2806"/>
    <cellStyle name="Normal 3 2 2 4 5 2 3 2" xfId="2807"/>
    <cellStyle name="Normal 3 2 2 4 5 2 4" xfId="2808"/>
    <cellStyle name="Normal 3 2 2 4 5 3" xfId="2809"/>
    <cellStyle name="Normal 3 2 2 4 5 3 2" xfId="2810"/>
    <cellStyle name="Normal 3 2 2 4 5 3 2 2" xfId="2811"/>
    <cellStyle name="Normal 3 2 2 4 5 3 2 2 2" xfId="2812"/>
    <cellStyle name="Normal 3 2 2 4 5 3 2 3" xfId="2813"/>
    <cellStyle name="Normal 3 2 2 4 5 3 3" xfId="2814"/>
    <cellStyle name="Normal 3 2 2 4 5 3 3 2" xfId="2815"/>
    <cellStyle name="Normal 3 2 2 4 5 3 4" xfId="2816"/>
    <cellStyle name="Normal 3 2 2 4 5 4" xfId="2817"/>
    <cellStyle name="Normal 3 2 2 4 5 4 2" xfId="2818"/>
    <cellStyle name="Normal 3 2 2 4 5 4 2 2" xfId="2819"/>
    <cellStyle name="Normal 3 2 2 4 5 4 3" xfId="2820"/>
    <cellStyle name="Normal 3 2 2 4 5 5" xfId="2821"/>
    <cellStyle name="Normal 3 2 2 4 5 5 2" xfId="2822"/>
    <cellStyle name="Normal 3 2 2 4 5 6" xfId="2823"/>
    <cellStyle name="Normal 3 2 2 4 6" xfId="478"/>
    <cellStyle name="Normal 3 2 2 4 6 2" xfId="2824"/>
    <cellStyle name="Normal 3 2 2 4 6 2 2" xfId="2825"/>
    <cellStyle name="Normal 3 2 2 4 6 2 2 2" xfId="2826"/>
    <cellStyle name="Normal 3 2 2 4 6 2 2 2 2" xfId="2827"/>
    <cellStyle name="Normal 3 2 2 4 6 2 2 3" xfId="2828"/>
    <cellStyle name="Normal 3 2 2 4 6 2 3" xfId="2829"/>
    <cellStyle name="Normal 3 2 2 4 6 2 3 2" xfId="2830"/>
    <cellStyle name="Normal 3 2 2 4 6 2 4" xfId="2831"/>
    <cellStyle name="Normal 3 2 2 4 6 3" xfId="2832"/>
    <cellStyle name="Normal 3 2 2 4 6 3 2" xfId="2833"/>
    <cellStyle name="Normal 3 2 2 4 6 3 2 2" xfId="2834"/>
    <cellStyle name="Normal 3 2 2 4 6 3 3" xfId="2835"/>
    <cellStyle name="Normal 3 2 2 4 6 4" xfId="2836"/>
    <cellStyle name="Normal 3 2 2 4 6 4 2" xfId="2837"/>
    <cellStyle name="Normal 3 2 2 4 6 5" xfId="2838"/>
    <cellStyle name="Normal 3 2 2 4 7" xfId="603"/>
    <cellStyle name="Normal 3 2 2 4 7 2" xfId="2839"/>
    <cellStyle name="Normal 3 2 2 4 7 2 2" xfId="2840"/>
    <cellStyle name="Normal 3 2 2 4 7 2 2 2" xfId="2841"/>
    <cellStyle name="Normal 3 2 2 4 7 2 2 2 2" xfId="2842"/>
    <cellStyle name="Normal 3 2 2 4 7 2 2 3" xfId="2843"/>
    <cellStyle name="Normal 3 2 2 4 7 2 3" xfId="2844"/>
    <cellStyle name="Normal 3 2 2 4 7 2 3 2" xfId="2845"/>
    <cellStyle name="Normal 3 2 2 4 7 2 4" xfId="2846"/>
    <cellStyle name="Normal 3 2 2 4 7 3" xfId="2847"/>
    <cellStyle name="Normal 3 2 2 4 7 3 2" xfId="2848"/>
    <cellStyle name="Normal 3 2 2 4 7 3 2 2" xfId="2849"/>
    <cellStyle name="Normal 3 2 2 4 7 3 3" xfId="2850"/>
    <cellStyle name="Normal 3 2 2 4 7 4" xfId="2851"/>
    <cellStyle name="Normal 3 2 2 4 7 4 2" xfId="2852"/>
    <cellStyle name="Normal 3 2 2 4 7 5" xfId="2853"/>
    <cellStyle name="Normal 3 2 2 4 8" xfId="2854"/>
    <cellStyle name="Normal 3 2 2 4 8 2" xfId="2855"/>
    <cellStyle name="Normal 3 2 2 4 8 2 2" xfId="2856"/>
    <cellStyle name="Normal 3 2 2 4 8 2 2 2" xfId="2857"/>
    <cellStyle name="Normal 3 2 2 4 8 2 2 2 2" xfId="2858"/>
    <cellStyle name="Normal 3 2 2 4 8 2 2 3" xfId="2859"/>
    <cellStyle name="Normal 3 2 2 4 8 2 3" xfId="2860"/>
    <cellStyle name="Normal 3 2 2 4 8 2 3 2" xfId="2861"/>
    <cellStyle name="Normal 3 2 2 4 8 2 4" xfId="2862"/>
    <cellStyle name="Normal 3 2 2 4 8 3" xfId="2863"/>
    <cellStyle name="Normal 3 2 2 4 8 3 2" xfId="2864"/>
    <cellStyle name="Normal 3 2 2 4 8 3 2 2" xfId="2865"/>
    <cellStyle name="Normal 3 2 2 4 8 3 3" xfId="2866"/>
    <cellStyle name="Normal 3 2 2 4 8 4" xfId="2867"/>
    <cellStyle name="Normal 3 2 2 4 8 4 2" xfId="2868"/>
    <cellStyle name="Normal 3 2 2 4 8 5" xfId="2869"/>
    <cellStyle name="Normal 3 2 2 4 9" xfId="2870"/>
    <cellStyle name="Normal 3 2 2 4 9 2" xfId="2871"/>
    <cellStyle name="Normal 3 2 2 4 9 2 2" xfId="2872"/>
    <cellStyle name="Normal 3 2 2 4 9 2 2 2" xfId="2873"/>
    <cellStyle name="Normal 3 2 2 4 9 2 3" xfId="2874"/>
    <cellStyle name="Normal 3 2 2 4 9 3" xfId="2875"/>
    <cellStyle name="Normal 3 2 2 4 9 3 2" xfId="2876"/>
    <cellStyle name="Normal 3 2 2 4 9 4" xfId="2877"/>
    <cellStyle name="Normal 3 2 2 5" xfId="141"/>
    <cellStyle name="Normal 3 2 2 5 10" xfId="2878"/>
    <cellStyle name="Normal 3 2 2 5 10 2" xfId="2879"/>
    <cellStyle name="Normal 3 2 2 5 10 2 2" xfId="2880"/>
    <cellStyle name="Normal 3 2 2 5 10 3" xfId="2881"/>
    <cellStyle name="Normal 3 2 2 5 11" xfId="2882"/>
    <cellStyle name="Normal 3 2 2 5 11 2" xfId="2883"/>
    <cellStyle name="Normal 3 2 2 5 12" xfId="2884"/>
    <cellStyle name="Normal 3 2 2 5 2" xfId="185"/>
    <cellStyle name="Normal 3 2 2 5 2 10" xfId="2885"/>
    <cellStyle name="Normal 3 2 2 5 2 10 2" xfId="2886"/>
    <cellStyle name="Normal 3 2 2 5 2 11" xfId="2887"/>
    <cellStyle name="Normal 3 2 2 5 2 2" xfId="435"/>
    <cellStyle name="Normal 3 2 2 5 2 2 2" xfId="2888"/>
    <cellStyle name="Normal 3 2 2 5 2 2 2 2" xfId="2889"/>
    <cellStyle name="Normal 3 2 2 5 2 2 2 2 2" xfId="2890"/>
    <cellStyle name="Normal 3 2 2 5 2 2 2 2 2 2" xfId="2891"/>
    <cellStyle name="Normal 3 2 2 5 2 2 2 2 3" xfId="2892"/>
    <cellStyle name="Normal 3 2 2 5 2 2 2 3" xfId="2893"/>
    <cellStyle name="Normal 3 2 2 5 2 2 2 3 2" xfId="2894"/>
    <cellStyle name="Normal 3 2 2 5 2 2 2 4" xfId="2895"/>
    <cellStyle name="Normal 3 2 2 5 2 2 3" xfId="2896"/>
    <cellStyle name="Normal 3 2 2 5 2 2 3 2" xfId="2897"/>
    <cellStyle name="Normal 3 2 2 5 2 2 3 2 2" xfId="2898"/>
    <cellStyle name="Normal 3 2 2 5 2 2 3 2 2 2" xfId="2899"/>
    <cellStyle name="Normal 3 2 2 5 2 2 3 2 3" xfId="2900"/>
    <cellStyle name="Normal 3 2 2 5 2 2 3 3" xfId="2901"/>
    <cellStyle name="Normal 3 2 2 5 2 2 3 3 2" xfId="2902"/>
    <cellStyle name="Normal 3 2 2 5 2 2 3 4" xfId="2903"/>
    <cellStyle name="Normal 3 2 2 5 2 2 4" xfId="2904"/>
    <cellStyle name="Normal 3 2 2 5 2 2 4 2" xfId="2905"/>
    <cellStyle name="Normal 3 2 2 5 2 2 4 2 2" xfId="2906"/>
    <cellStyle name="Normal 3 2 2 5 2 2 4 3" xfId="2907"/>
    <cellStyle name="Normal 3 2 2 5 2 2 5" xfId="2908"/>
    <cellStyle name="Normal 3 2 2 5 2 2 5 2" xfId="2909"/>
    <cellStyle name="Normal 3 2 2 5 2 2 6" xfId="2910"/>
    <cellStyle name="Normal 3 2 2 5 2 3" xfId="272"/>
    <cellStyle name="Normal 3 2 2 5 2 3 2" xfId="2911"/>
    <cellStyle name="Normal 3 2 2 5 2 3 2 2" xfId="2912"/>
    <cellStyle name="Normal 3 2 2 5 2 3 2 2 2" xfId="2913"/>
    <cellStyle name="Normal 3 2 2 5 2 3 2 2 2 2" xfId="2914"/>
    <cellStyle name="Normal 3 2 2 5 2 3 2 2 3" xfId="2915"/>
    <cellStyle name="Normal 3 2 2 5 2 3 2 3" xfId="2916"/>
    <cellStyle name="Normal 3 2 2 5 2 3 2 3 2" xfId="2917"/>
    <cellStyle name="Normal 3 2 2 5 2 3 2 4" xfId="2918"/>
    <cellStyle name="Normal 3 2 2 5 2 3 3" xfId="2919"/>
    <cellStyle name="Normal 3 2 2 5 2 3 3 2" xfId="2920"/>
    <cellStyle name="Normal 3 2 2 5 2 3 3 2 2" xfId="2921"/>
    <cellStyle name="Normal 3 2 2 5 2 3 3 2 2 2" xfId="2922"/>
    <cellStyle name="Normal 3 2 2 5 2 3 3 2 3" xfId="2923"/>
    <cellStyle name="Normal 3 2 2 5 2 3 3 3" xfId="2924"/>
    <cellStyle name="Normal 3 2 2 5 2 3 3 3 2" xfId="2925"/>
    <cellStyle name="Normal 3 2 2 5 2 3 3 4" xfId="2926"/>
    <cellStyle name="Normal 3 2 2 5 2 3 4" xfId="2927"/>
    <cellStyle name="Normal 3 2 2 5 2 3 4 2" xfId="2928"/>
    <cellStyle name="Normal 3 2 2 5 2 3 4 2 2" xfId="2929"/>
    <cellStyle name="Normal 3 2 2 5 2 3 4 3" xfId="2930"/>
    <cellStyle name="Normal 3 2 2 5 2 3 5" xfId="2931"/>
    <cellStyle name="Normal 3 2 2 5 2 3 5 2" xfId="2932"/>
    <cellStyle name="Normal 3 2 2 5 2 3 6" xfId="2933"/>
    <cellStyle name="Normal 3 2 2 5 2 4" xfId="560"/>
    <cellStyle name="Normal 3 2 2 5 2 4 2" xfId="2934"/>
    <cellStyle name="Normal 3 2 2 5 2 4 2 2" xfId="2935"/>
    <cellStyle name="Normal 3 2 2 5 2 4 2 2 2" xfId="2936"/>
    <cellStyle name="Normal 3 2 2 5 2 4 2 2 2 2" xfId="2937"/>
    <cellStyle name="Normal 3 2 2 5 2 4 2 2 3" xfId="2938"/>
    <cellStyle name="Normal 3 2 2 5 2 4 2 3" xfId="2939"/>
    <cellStyle name="Normal 3 2 2 5 2 4 2 3 2" xfId="2940"/>
    <cellStyle name="Normal 3 2 2 5 2 4 2 4" xfId="2941"/>
    <cellStyle name="Normal 3 2 2 5 2 4 3" xfId="2942"/>
    <cellStyle name="Normal 3 2 2 5 2 4 3 2" xfId="2943"/>
    <cellStyle name="Normal 3 2 2 5 2 4 3 2 2" xfId="2944"/>
    <cellStyle name="Normal 3 2 2 5 2 4 3 3" xfId="2945"/>
    <cellStyle name="Normal 3 2 2 5 2 4 4" xfId="2946"/>
    <cellStyle name="Normal 3 2 2 5 2 4 4 2" xfId="2947"/>
    <cellStyle name="Normal 3 2 2 5 2 4 5" xfId="2948"/>
    <cellStyle name="Normal 3 2 2 5 2 5" xfId="685"/>
    <cellStyle name="Normal 3 2 2 5 2 5 2" xfId="2949"/>
    <cellStyle name="Normal 3 2 2 5 2 5 2 2" xfId="2950"/>
    <cellStyle name="Normal 3 2 2 5 2 5 2 2 2" xfId="2951"/>
    <cellStyle name="Normal 3 2 2 5 2 5 2 2 2 2" xfId="2952"/>
    <cellStyle name="Normal 3 2 2 5 2 5 2 2 3" xfId="2953"/>
    <cellStyle name="Normal 3 2 2 5 2 5 2 3" xfId="2954"/>
    <cellStyle name="Normal 3 2 2 5 2 5 2 3 2" xfId="2955"/>
    <cellStyle name="Normal 3 2 2 5 2 5 2 4" xfId="2956"/>
    <cellStyle name="Normal 3 2 2 5 2 5 3" xfId="2957"/>
    <cellStyle name="Normal 3 2 2 5 2 5 3 2" xfId="2958"/>
    <cellStyle name="Normal 3 2 2 5 2 5 3 2 2" xfId="2959"/>
    <cellStyle name="Normal 3 2 2 5 2 5 3 3" xfId="2960"/>
    <cellStyle name="Normal 3 2 2 5 2 5 4" xfId="2961"/>
    <cellStyle name="Normal 3 2 2 5 2 5 4 2" xfId="2962"/>
    <cellStyle name="Normal 3 2 2 5 2 5 5" xfId="2963"/>
    <cellStyle name="Normal 3 2 2 5 2 6" xfId="2964"/>
    <cellStyle name="Normal 3 2 2 5 2 6 2" xfId="2965"/>
    <cellStyle name="Normal 3 2 2 5 2 6 2 2" xfId="2966"/>
    <cellStyle name="Normal 3 2 2 5 2 6 2 2 2" xfId="2967"/>
    <cellStyle name="Normal 3 2 2 5 2 6 2 2 2 2" xfId="2968"/>
    <cellStyle name="Normal 3 2 2 5 2 6 2 2 3" xfId="2969"/>
    <cellStyle name="Normal 3 2 2 5 2 6 2 3" xfId="2970"/>
    <cellStyle name="Normal 3 2 2 5 2 6 2 3 2" xfId="2971"/>
    <cellStyle name="Normal 3 2 2 5 2 6 2 4" xfId="2972"/>
    <cellStyle name="Normal 3 2 2 5 2 6 3" xfId="2973"/>
    <cellStyle name="Normal 3 2 2 5 2 6 3 2" xfId="2974"/>
    <cellStyle name="Normal 3 2 2 5 2 6 3 2 2" xfId="2975"/>
    <cellStyle name="Normal 3 2 2 5 2 6 3 3" xfId="2976"/>
    <cellStyle name="Normal 3 2 2 5 2 6 4" xfId="2977"/>
    <cellStyle name="Normal 3 2 2 5 2 6 4 2" xfId="2978"/>
    <cellStyle name="Normal 3 2 2 5 2 6 5" xfId="2979"/>
    <cellStyle name="Normal 3 2 2 5 2 7" xfId="2980"/>
    <cellStyle name="Normal 3 2 2 5 2 7 2" xfId="2981"/>
    <cellStyle name="Normal 3 2 2 5 2 7 2 2" xfId="2982"/>
    <cellStyle name="Normal 3 2 2 5 2 7 2 2 2" xfId="2983"/>
    <cellStyle name="Normal 3 2 2 5 2 7 2 3" xfId="2984"/>
    <cellStyle name="Normal 3 2 2 5 2 7 3" xfId="2985"/>
    <cellStyle name="Normal 3 2 2 5 2 7 3 2" xfId="2986"/>
    <cellStyle name="Normal 3 2 2 5 2 7 4" xfId="2987"/>
    <cellStyle name="Normal 3 2 2 5 2 8" xfId="2988"/>
    <cellStyle name="Normal 3 2 2 5 2 8 2" xfId="2989"/>
    <cellStyle name="Normal 3 2 2 5 2 8 2 2" xfId="2990"/>
    <cellStyle name="Normal 3 2 2 5 2 8 2 2 2" xfId="2991"/>
    <cellStyle name="Normal 3 2 2 5 2 8 2 3" xfId="2992"/>
    <cellStyle name="Normal 3 2 2 5 2 8 3" xfId="2993"/>
    <cellStyle name="Normal 3 2 2 5 2 8 3 2" xfId="2994"/>
    <cellStyle name="Normal 3 2 2 5 2 8 4" xfId="2995"/>
    <cellStyle name="Normal 3 2 2 5 2 9" xfId="2996"/>
    <cellStyle name="Normal 3 2 2 5 2 9 2" xfId="2997"/>
    <cellStyle name="Normal 3 2 2 5 2 9 2 2" xfId="2998"/>
    <cellStyle name="Normal 3 2 2 5 2 9 3" xfId="2999"/>
    <cellStyle name="Normal 3 2 2 5 3" xfId="353"/>
    <cellStyle name="Normal 3 2 2 5 3 2" xfId="3000"/>
    <cellStyle name="Normal 3 2 2 5 3 2 2" xfId="3001"/>
    <cellStyle name="Normal 3 2 2 5 3 2 2 2" xfId="3002"/>
    <cellStyle name="Normal 3 2 2 5 3 2 2 2 2" xfId="3003"/>
    <cellStyle name="Normal 3 2 2 5 3 2 2 3" xfId="3004"/>
    <cellStyle name="Normal 3 2 2 5 3 2 3" xfId="3005"/>
    <cellStyle name="Normal 3 2 2 5 3 2 3 2" xfId="3006"/>
    <cellStyle name="Normal 3 2 2 5 3 2 4" xfId="3007"/>
    <cellStyle name="Normal 3 2 2 5 3 3" xfId="3008"/>
    <cellStyle name="Normal 3 2 2 5 3 3 2" xfId="3009"/>
    <cellStyle name="Normal 3 2 2 5 3 3 2 2" xfId="3010"/>
    <cellStyle name="Normal 3 2 2 5 3 3 2 2 2" xfId="3011"/>
    <cellStyle name="Normal 3 2 2 5 3 3 2 3" xfId="3012"/>
    <cellStyle name="Normal 3 2 2 5 3 3 3" xfId="3013"/>
    <cellStyle name="Normal 3 2 2 5 3 3 3 2" xfId="3014"/>
    <cellStyle name="Normal 3 2 2 5 3 3 4" xfId="3015"/>
    <cellStyle name="Normal 3 2 2 5 3 4" xfId="3016"/>
    <cellStyle name="Normal 3 2 2 5 3 4 2" xfId="3017"/>
    <cellStyle name="Normal 3 2 2 5 3 4 2 2" xfId="3018"/>
    <cellStyle name="Normal 3 2 2 5 3 4 3" xfId="3019"/>
    <cellStyle name="Normal 3 2 2 5 3 5" xfId="3020"/>
    <cellStyle name="Normal 3 2 2 5 3 5 2" xfId="3021"/>
    <cellStyle name="Normal 3 2 2 5 3 6" xfId="3022"/>
    <cellStyle name="Normal 3 2 2 5 4" xfId="257"/>
    <cellStyle name="Normal 3 2 2 5 4 2" xfId="3023"/>
    <cellStyle name="Normal 3 2 2 5 4 2 2" xfId="3024"/>
    <cellStyle name="Normal 3 2 2 5 4 2 2 2" xfId="3025"/>
    <cellStyle name="Normal 3 2 2 5 4 2 2 2 2" xfId="3026"/>
    <cellStyle name="Normal 3 2 2 5 4 2 2 3" xfId="3027"/>
    <cellStyle name="Normal 3 2 2 5 4 2 3" xfId="3028"/>
    <cellStyle name="Normal 3 2 2 5 4 2 3 2" xfId="3029"/>
    <cellStyle name="Normal 3 2 2 5 4 2 4" xfId="3030"/>
    <cellStyle name="Normal 3 2 2 5 4 3" xfId="3031"/>
    <cellStyle name="Normal 3 2 2 5 4 3 2" xfId="3032"/>
    <cellStyle name="Normal 3 2 2 5 4 3 2 2" xfId="3033"/>
    <cellStyle name="Normal 3 2 2 5 4 3 2 2 2" xfId="3034"/>
    <cellStyle name="Normal 3 2 2 5 4 3 2 3" xfId="3035"/>
    <cellStyle name="Normal 3 2 2 5 4 3 3" xfId="3036"/>
    <cellStyle name="Normal 3 2 2 5 4 3 3 2" xfId="3037"/>
    <cellStyle name="Normal 3 2 2 5 4 3 4" xfId="3038"/>
    <cellStyle name="Normal 3 2 2 5 4 4" xfId="3039"/>
    <cellStyle name="Normal 3 2 2 5 4 4 2" xfId="3040"/>
    <cellStyle name="Normal 3 2 2 5 4 4 2 2" xfId="3041"/>
    <cellStyle name="Normal 3 2 2 5 4 4 3" xfId="3042"/>
    <cellStyle name="Normal 3 2 2 5 4 5" xfId="3043"/>
    <cellStyle name="Normal 3 2 2 5 4 5 2" xfId="3044"/>
    <cellStyle name="Normal 3 2 2 5 4 6" xfId="3045"/>
    <cellStyle name="Normal 3 2 2 5 5" xfId="479"/>
    <cellStyle name="Normal 3 2 2 5 5 2" xfId="3046"/>
    <cellStyle name="Normal 3 2 2 5 5 2 2" xfId="3047"/>
    <cellStyle name="Normal 3 2 2 5 5 2 2 2" xfId="3048"/>
    <cellStyle name="Normal 3 2 2 5 5 2 2 2 2" xfId="3049"/>
    <cellStyle name="Normal 3 2 2 5 5 2 2 3" xfId="3050"/>
    <cellStyle name="Normal 3 2 2 5 5 2 3" xfId="3051"/>
    <cellStyle name="Normal 3 2 2 5 5 2 3 2" xfId="3052"/>
    <cellStyle name="Normal 3 2 2 5 5 2 4" xfId="3053"/>
    <cellStyle name="Normal 3 2 2 5 5 3" xfId="3054"/>
    <cellStyle name="Normal 3 2 2 5 5 3 2" xfId="3055"/>
    <cellStyle name="Normal 3 2 2 5 5 3 2 2" xfId="3056"/>
    <cellStyle name="Normal 3 2 2 5 5 3 3" xfId="3057"/>
    <cellStyle name="Normal 3 2 2 5 5 4" xfId="3058"/>
    <cellStyle name="Normal 3 2 2 5 5 4 2" xfId="3059"/>
    <cellStyle name="Normal 3 2 2 5 5 5" xfId="3060"/>
    <cellStyle name="Normal 3 2 2 5 6" xfId="604"/>
    <cellStyle name="Normal 3 2 2 5 6 2" xfId="3061"/>
    <cellStyle name="Normal 3 2 2 5 6 2 2" xfId="3062"/>
    <cellStyle name="Normal 3 2 2 5 6 2 2 2" xfId="3063"/>
    <cellStyle name="Normal 3 2 2 5 6 2 2 2 2" xfId="3064"/>
    <cellStyle name="Normal 3 2 2 5 6 2 2 3" xfId="3065"/>
    <cellStyle name="Normal 3 2 2 5 6 2 3" xfId="3066"/>
    <cellStyle name="Normal 3 2 2 5 6 2 3 2" xfId="3067"/>
    <cellStyle name="Normal 3 2 2 5 6 2 4" xfId="3068"/>
    <cellStyle name="Normal 3 2 2 5 6 3" xfId="3069"/>
    <cellStyle name="Normal 3 2 2 5 6 3 2" xfId="3070"/>
    <cellStyle name="Normal 3 2 2 5 6 3 2 2" xfId="3071"/>
    <cellStyle name="Normal 3 2 2 5 6 3 3" xfId="3072"/>
    <cellStyle name="Normal 3 2 2 5 6 4" xfId="3073"/>
    <cellStyle name="Normal 3 2 2 5 6 4 2" xfId="3074"/>
    <cellStyle name="Normal 3 2 2 5 6 5" xfId="3075"/>
    <cellStyle name="Normal 3 2 2 5 7" xfId="3076"/>
    <cellStyle name="Normal 3 2 2 5 7 2" xfId="3077"/>
    <cellStyle name="Normal 3 2 2 5 7 2 2" xfId="3078"/>
    <cellStyle name="Normal 3 2 2 5 7 2 2 2" xfId="3079"/>
    <cellStyle name="Normal 3 2 2 5 7 2 2 2 2" xfId="3080"/>
    <cellStyle name="Normal 3 2 2 5 7 2 2 3" xfId="3081"/>
    <cellStyle name="Normal 3 2 2 5 7 2 3" xfId="3082"/>
    <cellStyle name="Normal 3 2 2 5 7 2 3 2" xfId="3083"/>
    <cellStyle name="Normal 3 2 2 5 7 2 4" xfId="3084"/>
    <cellStyle name="Normal 3 2 2 5 7 3" xfId="3085"/>
    <cellStyle name="Normal 3 2 2 5 7 3 2" xfId="3086"/>
    <cellStyle name="Normal 3 2 2 5 7 3 2 2" xfId="3087"/>
    <cellStyle name="Normal 3 2 2 5 7 3 3" xfId="3088"/>
    <cellStyle name="Normal 3 2 2 5 7 4" xfId="3089"/>
    <cellStyle name="Normal 3 2 2 5 7 4 2" xfId="3090"/>
    <cellStyle name="Normal 3 2 2 5 7 5" xfId="3091"/>
    <cellStyle name="Normal 3 2 2 5 8" xfId="3092"/>
    <cellStyle name="Normal 3 2 2 5 8 2" xfId="3093"/>
    <cellStyle name="Normal 3 2 2 5 8 2 2" xfId="3094"/>
    <cellStyle name="Normal 3 2 2 5 8 2 2 2" xfId="3095"/>
    <cellStyle name="Normal 3 2 2 5 8 2 3" xfId="3096"/>
    <cellStyle name="Normal 3 2 2 5 8 3" xfId="3097"/>
    <cellStyle name="Normal 3 2 2 5 8 3 2" xfId="3098"/>
    <cellStyle name="Normal 3 2 2 5 8 4" xfId="3099"/>
    <cellStyle name="Normal 3 2 2 5 9" xfId="3100"/>
    <cellStyle name="Normal 3 2 2 5 9 2" xfId="3101"/>
    <cellStyle name="Normal 3 2 2 5 9 2 2" xfId="3102"/>
    <cellStyle name="Normal 3 2 2 5 9 2 2 2" xfId="3103"/>
    <cellStyle name="Normal 3 2 2 5 9 2 3" xfId="3104"/>
    <cellStyle name="Normal 3 2 2 5 9 3" xfId="3105"/>
    <cellStyle name="Normal 3 2 2 5 9 3 2" xfId="3106"/>
    <cellStyle name="Normal 3 2 2 5 9 4" xfId="3107"/>
    <cellStyle name="Normal 3 2 2 6" xfId="113"/>
    <cellStyle name="Normal 3 2 2 6 10" xfId="3108"/>
    <cellStyle name="Normal 3 2 2 6 10 2" xfId="3109"/>
    <cellStyle name="Normal 3 2 2 6 11" xfId="3110"/>
    <cellStyle name="Normal 3 2 2 6 2" xfId="390"/>
    <cellStyle name="Normal 3 2 2 6 2 2" xfId="3111"/>
    <cellStyle name="Normal 3 2 2 6 2 2 2" xfId="3112"/>
    <cellStyle name="Normal 3 2 2 6 2 2 2 2" xfId="3113"/>
    <cellStyle name="Normal 3 2 2 6 2 2 2 2 2" xfId="3114"/>
    <cellStyle name="Normal 3 2 2 6 2 2 2 3" xfId="3115"/>
    <cellStyle name="Normal 3 2 2 6 2 2 3" xfId="3116"/>
    <cellStyle name="Normal 3 2 2 6 2 2 3 2" xfId="3117"/>
    <cellStyle name="Normal 3 2 2 6 2 2 4" xfId="3118"/>
    <cellStyle name="Normal 3 2 2 6 2 3" xfId="3119"/>
    <cellStyle name="Normal 3 2 2 6 2 3 2" xfId="3120"/>
    <cellStyle name="Normal 3 2 2 6 2 3 2 2" xfId="3121"/>
    <cellStyle name="Normal 3 2 2 6 2 3 2 2 2" xfId="3122"/>
    <cellStyle name="Normal 3 2 2 6 2 3 2 3" xfId="3123"/>
    <cellStyle name="Normal 3 2 2 6 2 3 3" xfId="3124"/>
    <cellStyle name="Normal 3 2 2 6 2 3 3 2" xfId="3125"/>
    <cellStyle name="Normal 3 2 2 6 2 3 4" xfId="3126"/>
    <cellStyle name="Normal 3 2 2 6 2 4" xfId="3127"/>
    <cellStyle name="Normal 3 2 2 6 2 4 2" xfId="3128"/>
    <cellStyle name="Normal 3 2 2 6 2 4 2 2" xfId="3129"/>
    <cellStyle name="Normal 3 2 2 6 2 4 3" xfId="3130"/>
    <cellStyle name="Normal 3 2 2 6 2 5" xfId="3131"/>
    <cellStyle name="Normal 3 2 2 6 2 5 2" xfId="3132"/>
    <cellStyle name="Normal 3 2 2 6 2 6" xfId="3133"/>
    <cellStyle name="Normal 3 2 2 6 3" xfId="264"/>
    <cellStyle name="Normal 3 2 2 6 3 2" xfId="3134"/>
    <cellStyle name="Normal 3 2 2 6 3 2 2" xfId="3135"/>
    <cellStyle name="Normal 3 2 2 6 3 2 2 2" xfId="3136"/>
    <cellStyle name="Normal 3 2 2 6 3 2 2 2 2" xfId="3137"/>
    <cellStyle name="Normal 3 2 2 6 3 2 2 3" xfId="3138"/>
    <cellStyle name="Normal 3 2 2 6 3 2 3" xfId="3139"/>
    <cellStyle name="Normal 3 2 2 6 3 2 3 2" xfId="3140"/>
    <cellStyle name="Normal 3 2 2 6 3 2 4" xfId="3141"/>
    <cellStyle name="Normal 3 2 2 6 3 3" xfId="3142"/>
    <cellStyle name="Normal 3 2 2 6 3 3 2" xfId="3143"/>
    <cellStyle name="Normal 3 2 2 6 3 3 2 2" xfId="3144"/>
    <cellStyle name="Normal 3 2 2 6 3 3 2 2 2" xfId="3145"/>
    <cellStyle name="Normal 3 2 2 6 3 3 2 3" xfId="3146"/>
    <cellStyle name="Normal 3 2 2 6 3 3 3" xfId="3147"/>
    <cellStyle name="Normal 3 2 2 6 3 3 3 2" xfId="3148"/>
    <cellStyle name="Normal 3 2 2 6 3 3 4" xfId="3149"/>
    <cellStyle name="Normal 3 2 2 6 3 4" xfId="3150"/>
    <cellStyle name="Normal 3 2 2 6 3 4 2" xfId="3151"/>
    <cellStyle name="Normal 3 2 2 6 3 4 2 2" xfId="3152"/>
    <cellStyle name="Normal 3 2 2 6 3 4 3" xfId="3153"/>
    <cellStyle name="Normal 3 2 2 6 3 5" xfId="3154"/>
    <cellStyle name="Normal 3 2 2 6 3 5 2" xfId="3155"/>
    <cellStyle name="Normal 3 2 2 6 3 6" xfId="3156"/>
    <cellStyle name="Normal 3 2 2 6 4" xfId="515"/>
    <cellStyle name="Normal 3 2 2 6 4 2" xfId="3157"/>
    <cellStyle name="Normal 3 2 2 6 4 2 2" xfId="3158"/>
    <cellStyle name="Normal 3 2 2 6 4 2 2 2" xfId="3159"/>
    <cellStyle name="Normal 3 2 2 6 4 2 2 2 2" xfId="3160"/>
    <cellStyle name="Normal 3 2 2 6 4 2 2 3" xfId="3161"/>
    <cellStyle name="Normal 3 2 2 6 4 2 3" xfId="3162"/>
    <cellStyle name="Normal 3 2 2 6 4 2 3 2" xfId="3163"/>
    <cellStyle name="Normal 3 2 2 6 4 2 4" xfId="3164"/>
    <cellStyle name="Normal 3 2 2 6 4 3" xfId="3165"/>
    <cellStyle name="Normal 3 2 2 6 4 3 2" xfId="3166"/>
    <cellStyle name="Normal 3 2 2 6 4 3 2 2" xfId="3167"/>
    <cellStyle name="Normal 3 2 2 6 4 3 3" xfId="3168"/>
    <cellStyle name="Normal 3 2 2 6 4 4" xfId="3169"/>
    <cellStyle name="Normal 3 2 2 6 4 4 2" xfId="3170"/>
    <cellStyle name="Normal 3 2 2 6 4 5" xfId="3171"/>
    <cellStyle name="Normal 3 2 2 6 5" xfId="640"/>
    <cellStyle name="Normal 3 2 2 6 5 2" xfId="3172"/>
    <cellStyle name="Normal 3 2 2 6 5 2 2" xfId="3173"/>
    <cellStyle name="Normal 3 2 2 6 5 2 2 2" xfId="3174"/>
    <cellStyle name="Normal 3 2 2 6 5 2 2 2 2" xfId="3175"/>
    <cellStyle name="Normal 3 2 2 6 5 2 2 3" xfId="3176"/>
    <cellStyle name="Normal 3 2 2 6 5 2 3" xfId="3177"/>
    <cellStyle name="Normal 3 2 2 6 5 2 3 2" xfId="3178"/>
    <cellStyle name="Normal 3 2 2 6 5 2 4" xfId="3179"/>
    <cellStyle name="Normal 3 2 2 6 5 3" xfId="3180"/>
    <cellStyle name="Normal 3 2 2 6 5 3 2" xfId="3181"/>
    <cellStyle name="Normal 3 2 2 6 5 3 2 2" xfId="3182"/>
    <cellStyle name="Normal 3 2 2 6 5 3 3" xfId="3183"/>
    <cellStyle name="Normal 3 2 2 6 5 4" xfId="3184"/>
    <cellStyle name="Normal 3 2 2 6 5 4 2" xfId="3185"/>
    <cellStyle name="Normal 3 2 2 6 5 5" xfId="3186"/>
    <cellStyle name="Normal 3 2 2 6 6" xfId="3187"/>
    <cellStyle name="Normal 3 2 2 6 6 2" xfId="3188"/>
    <cellStyle name="Normal 3 2 2 6 6 2 2" xfId="3189"/>
    <cellStyle name="Normal 3 2 2 6 6 2 2 2" xfId="3190"/>
    <cellStyle name="Normal 3 2 2 6 6 2 2 2 2" xfId="3191"/>
    <cellStyle name="Normal 3 2 2 6 6 2 2 3" xfId="3192"/>
    <cellStyle name="Normal 3 2 2 6 6 2 3" xfId="3193"/>
    <cellStyle name="Normal 3 2 2 6 6 2 3 2" xfId="3194"/>
    <cellStyle name="Normal 3 2 2 6 6 2 4" xfId="3195"/>
    <cellStyle name="Normal 3 2 2 6 6 3" xfId="3196"/>
    <cellStyle name="Normal 3 2 2 6 6 3 2" xfId="3197"/>
    <cellStyle name="Normal 3 2 2 6 6 3 2 2" xfId="3198"/>
    <cellStyle name="Normal 3 2 2 6 6 3 3" xfId="3199"/>
    <cellStyle name="Normal 3 2 2 6 6 4" xfId="3200"/>
    <cellStyle name="Normal 3 2 2 6 6 4 2" xfId="3201"/>
    <cellStyle name="Normal 3 2 2 6 6 5" xfId="3202"/>
    <cellStyle name="Normal 3 2 2 6 7" xfId="3203"/>
    <cellStyle name="Normal 3 2 2 6 7 2" xfId="3204"/>
    <cellStyle name="Normal 3 2 2 6 7 2 2" xfId="3205"/>
    <cellStyle name="Normal 3 2 2 6 7 2 2 2" xfId="3206"/>
    <cellStyle name="Normal 3 2 2 6 7 2 3" xfId="3207"/>
    <cellStyle name="Normal 3 2 2 6 7 3" xfId="3208"/>
    <cellStyle name="Normal 3 2 2 6 7 3 2" xfId="3209"/>
    <cellStyle name="Normal 3 2 2 6 7 4" xfId="3210"/>
    <cellStyle name="Normal 3 2 2 6 8" xfId="3211"/>
    <cellStyle name="Normal 3 2 2 6 8 2" xfId="3212"/>
    <cellStyle name="Normal 3 2 2 6 8 2 2" xfId="3213"/>
    <cellStyle name="Normal 3 2 2 6 8 2 2 2" xfId="3214"/>
    <cellStyle name="Normal 3 2 2 6 8 2 3" xfId="3215"/>
    <cellStyle name="Normal 3 2 2 6 8 3" xfId="3216"/>
    <cellStyle name="Normal 3 2 2 6 8 3 2" xfId="3217"/>
    <cellStyle name="Normal 3 2 2 6 8 4" xfId="3218"/>
    <cellStyle name="Normal 3 2 2 6 9" xfId="3219"/>
    <cellStyle name="Normal 3 2 2 6 9 2" xfId="3220"/>
    <cellStyle name="Normal 3 2 2 6 9 2 2" xfId="3221"/>
    <cellStyle name="Normal 3 2 2 6 9 3" xfId="3222"/>
    <cellStyle name="Normal 3 2 2 7" xfId="177"/>
    <cellStyle name="Normal 3 2 2 7 10" xfId="3223"/>
    <cellStyle name="Normal 3 2 2 7 10 2" xfId="3224"/>
    <cellStyle name="Normal 3 2 2 7 11" xfId="3225"/>
    <cellStyle name="Normal 3 2 2 7 2" xfId="427"/>
    <cellStyle name="Normal 3 2 2 7 2 2" xfId="3226"/>
    <cellStyle name="Normal 3 2 2 7 2 2 2" xfId="3227"/>
    <cellStyle name="Normal 3 2 2 7 2 2 2 2" xfId="3228"/>
    <cellStyle name="Normal 3 2 2 7 2 2 2 2 2" xfId="3229"/>
    <cellStyle name="Normal 3 2 2 7 2 2 2 3" xfId="3230"/>
    <cellStyle name="Normal 3 2 2 7 2 2 3" xfId="3231"/>
    <cellStyle name="Normal 3 2 2 7 2 2 3 2" xfId="3232"/>
    <cellStyle name="Normal 3 2 2 7 2 2 4" xfId="3233"/>
    <cellStyle name="Normal 3 2 2 7 2 3" xfId="3234"/>
    <cellStyle name="Normal 3 2 2 7 2 3 2" xfId="3235"/>
    <cellStyle name="Normal 3 2 2 7 2 3 2 2" xfId="3236"/>
    <cellStyle name="Normal 3 2 2 7 2 3 2 2 2" xfId="3237"/>
    <cellStyle name="Normal 3 2 2 7 2 3 2 3" xfId="3238"/>
    <cellStyle name="Normal 3 2 2 7 2 3 3" xfId="3239"/>
    <cellStyle name="Normal 3 2 2 7 2 3 3 2" xfId="3240"/>
    <cellStyle name="Normal 3 2 2 7 2 3 4" xfId="3241"/>
    <cellStyle name="Normal 3 2 2 7 2 4" xfId="3242"/>
    <cellStyle name="Normal 3 2 2 7 2 4 2" xfId="3243"/>
    <cellStyle name="Normal 3 2 2 7 2 4 2 2" xfId="3244"/>
    <cellStyle name="Normal 3 2 2 7 2 4 3" xfId="3245"/>
    <cellStyle name="Normal 3 2 2 7 2 5" xfId="3246"/>
    <cellStyle name="Normal 3 2 2 7 2 5 2" xfId="3247"/>
    <cellStyle name="Normal 3 2 2 7 2 6" xfId="3248"/>
    <cellStyle name="Normal 3 2 2 7 3" xfId="308"/>
    <cellStyle name="Normal 3 2 2 7 3 2" xfId="3249"/>
    <cellStyle name="Normal 3 2 2 7 3 2 2" xfId="3250"/>
    <cellStyle name="Normal 3 2 2 7 3 2 2 2" xfId="3251"/>
    <cellStyle name="Normal 3 2 2 7 3 2 2 2 2" xfId="3252"/>
    <cellStyle name="Normal 3 2 2 7 3 2 2 3" xfId="3253"/>
    <cellStyle name="Normal 3 2 2 7 3 2 3" xfId="3254"/>
    <cellStyle name="Normal 3 2 2 7 3 2 3 2" xfId="3255"/>
    <cellStyle name="Normal 3 2 2 7 3 2 4" xfId="3256"/>
    <cellStyle name="Normal 3 2 2 7 3 3" xfId="3257"/>
    <cellStyle name="Normal 3 2 2 7 3 3 2" xfId="3258"/>
    <cellStyle name="Normal 3 2 2 7 3 3 2 2" xfId="3259"/>
    <cellStyle name="Normal 3 2 2 7 3 3 2 2 2" xfId="3260"/>
    <cellStyle name="Normal 3 2 2 7 3 3 2 3" xfId="3261"/>
    <cellStyle name="Normal 3 2 2 7 3 3 3" xfId="3262"/>
    <cellStyle name="Normal 3 2 2 7 3 3 3 2" xfId="3263"/>
    <cellStyle name="Normal 3 2 2 7 3 3 4" xfId="3264"/>
    <cellStyle name="Normal 3 2 2 7 3 4" xfId="3265"/>
    <cellStyle name="Normal 3 2 2 7 3 4 2" xfId="3266"/>
    <cellStyle name="Normal 3 2 2 7 3 4 2 2" xfId="3267"/>
    <cellStyle name="Normal 3 2 2 7 3 4 3" xfId="3268"/>
    <cellStyle name="Normal 3 2 2 7 3 5" xfId="3269"/>
    <cellStyle name="Normal 3 2 2 7 3 5 2" xfId="3270"/>
    <cellStyle name="Normal 3 2 2 7 3 6" xfId="3271"/>
    <cellStyle name="Normal 3 2 2 7 4" xfId="552"/>
    <cellStyle name="Normal 3 2 2 7 4 2" xfId="3272"/>
    <cellStyle name="Normal 3 2 2 7 4 2 2" xfId="3273"/>
    <cellStyle name="Normal 3 2 2 7 4 2 2 2" xfId="3274"/>
    <cellStyle name="Normal 3 2 2 7 4 2 2 2 2" xfId="3275"/>
    <cellStyle name="Normal 3 2 2 7 4 2 2 3" xfId="3276"/>
    <cellStyle name="Normal 3 2 2 7 4 2 3" xfId="3277"/>
    <cellStyle name="Normal 3 2 2 7 4 2 3 2" xfId="3278"/>
    <cellStyle name="Normal 3 2 2 7 4 2 4" xfId="3279"/>
    <cellStyle name="Normal 3 2 2 7 4 3" xfId="3280"/>
    <cellStyle name="Normal 3 2 2 7 4 3 2" xfId="3281"/>
    <cellStyle name="Normal 3 2 2 7 4 3 2 2" xfId="3282"/>
    <cellStyle name="Normal 3 2 2 7 4 3 3" xfId="3283"/>
    <cellStyle name="Normal 3 2 2 7 4 4" xfId="3284"/>
    <cellStyle name="Normal 3 2 2 7 4 4 2" xfId="3285"/>
    <cellStyle name="Normal 3 2 2 7 4 5" xfId="3286"/>
    <cellStyle name="Normal 3 2 2 7 5" xfId="677"/>
    <cellStyle name="Normal 3 2 2 7 5 2" xfId="3287"/>
    <cellStyle name="Normal 3 2 2 7 5 2 2" xfId="3288"/>
    <cellStyle name="Normal 3 2 2 7 5 2 2 2" xfId="3289"/>
    <cellStyle name="Normal 3 2 2 7 5 2 2 2 2" xfId="3290"/>
    <cellStyle name="Normal 3 2 2 7 5 2 2 3" xfId="3291"/>
    <cellStyle name="Normal 3 2 2 7 5 2 3" xfId="3292"/>
    <cellStyle name="Normal 3 2 2 7 5 2 3 2" xfId="3293"/>
    <cellStyle name="Normal 3 2 2 7 5 2 4" xfId="3294"/>
    <cellStyle name="Normal 3 2 2 7 5 3" xfId="3295"/>
    <cellStyle name="Normal 3 2 2 7 5 3 2" xfId="3296"/>
    <cellStyle name="Normal 3 2 2 7 5 3 2 2" xfId="3297"/>
    <cellStyle name="Normal 3 2 2 7 5 3 3" xfId="3298"/>
    <cellStyle name="Normal 3 2 2 7 5 4" xfId="3299"/>
    <cellStyle name="Normal 3 2 2 7 5 4 2" xfId="3300"/>
    <cellStyle name="Normal 3 2 2 7 5 5" xfId="3301"/>
    <cellStyle name="Normal 3 2 2 7 6" xfId="3302"/>
    <cellStyle name="Normal 3 2 2 7 6 2" xfId="3303"/>
    <cellStyle name="Normal 3 2 2 7 6 2 2" xfId="3304"/>
    <cellStyle name="Normal 3 2 2 7 6 2 2 2" xfId="3305"/>
    <cellStyle name="Normal 3 2 2 7 6 2 2 2 2" xfId="3306"/>
    <cellStyle name="Normal 3 2 2 7 6 2 2 3" xfId="3307"/>
    <cellStyle name="Normal 3 2 2 7 6 2 3" xfId="3308"/>
    <cellStyle name="Normal 3 2 2 7 6 2 3 2" xfId="3309"/>
    <cellStyle name="Normal 3 2 2 7 6 2 4" xfId="3310"/>
    <cellStyle name="Normal 3 2 2 7 6 3" xfId="3311"/>
    <cellStyle name="Normal 3 2 2 7 6 3 2" xfId="3312"/>
    <cellStyle name="Normal 3 2 2 7 6 3 2 2" xfId="3313"/>
    <cellStyle name="Normal 3 2 2 7 6 3 3" xfId="3314"/>
    <cellStyle name="Normal 3 2 2 7 6 4" xfId="3315"/>
    <cellStyle name="Normal 3 2 2 7 6 4 2" xfId="3316"/>
    <cellStyle name="Normal 3 2 2 7 6 5" xfId="3317"/>
    <cellStyle name="Normal 3 2 2 7 7" xfId="3318"/>
    <cellStyle name="Normal 3 2 2 7 7 2" xfId="3319"/>
    <cellStyle name="Normal 3 2 2 7 7 2 2" xfId="3320"/>
    <cellStyle name="Normal 3 2 2 7 7 2 2 2" xfId="3321"/>
    <cellStyle name="Normal 3 2 2 7 7 2 3" xfId="3322"/>
    <cellStyle name="Normal 3 2 2 7 7 3" xfId="3323"/>
    <cellStyle name="Normal 3 2 2 7 7 3 2" xfId="3324"/>
    <cellStyle name="Normal 3 2 2 7 7 4" xfId="3325"/>
    <cellStyle name="Normal 3 2 2 7 8" xfId="3326"/>
    <cellStyle name="Normal 3 2 2 7 8 2" xfId="3327"/>
    <cellStyle name="Normal 3 2 2 7 8 2 2" xfId="3328"/>
    <cellStyle name="Normal 3 2 2 7 8 2 2 2" xfId="3329"/>
    <cellStyle name="Normal 3 2 2 7 8 2 3" xfId="3330"/>
    <cellStyle name="Normal 3 2 2 7 8 3" xfId="3331"/>
    <cellStyle name="Normal 3 2 2 7 8 3 2" xfId="3332"/>
    <cellStyle name="Normal 3 2 2 7 8 4" xfId="3333"/>
    <cellStyle name="Normal 3 2 2 7 9" xfId="3334"/>
    <cellStyle name="Normal 3 2 2 7 9 2" xfId="3335"/>
    <cellStyle name="Normal 3 2 2 7 9 2 2" xfId="3336"/>
    <cellStyle name="Normal 3 2 2 7 9 3" xfId="3337"/>
    <cellStyle name="Normal 3 2 2 8" xfId="345"/>
    <cellStyle name="Normal 3 2 2 8 2" xfId="3338"/>
    <cellStyle name="Normal 3 2 2 8 2 2" xfId="3339"/>
    <cellStyle name="Normal 3 2 2 8 2 2 2" xfId="3340"/>
    <cellStyle name="Normal 3 2 2 8 2 2 2 2" xfId="3341"/>
    <cellStyle name="Normal 3 2 2 8 2 2 3" xfId="3342"/>
    <cellStyle name="Normal 3 2 2 8 2 3" xfId="3343"/>
    <cellStyle name="Normal 3 2 2 8 2 3 2" xfId="3344"/>
    <cellStyle name="Normal 3 2 2 8 2 4" xfId="3345"/>
    <cellStyle name="Normal 3 2 2 8 3" xfId="3346"/>
    <cellStyle name="Normal 3 2 2 8 3 2" xfId="3347"/>
    <cellStyle name="Normal 3 2 2 8 3 2 2" xfId="3348"/>
    <cellStyle name="Normal 3 2 2 8 3 2 2 2" xfId="3349"/>
    <cellStyle name="Normal 3 2 2 8 3 2 3" xfId="3350"/>
    <cellStyle name="Normal 3 2 2 8 3 3" xfId="3351"/>
    <cellStyle name="Normal 3 2 2 8 3 3 2" xfId="3352"/>
    <cellStyle name="Normal 3 2 2 8 3 4" xfId="3353"/>
    <cellStyle name="Normal 3 2 2 8 4" xfId="3354"/>
    <cellStyle name="Normal 3 2 2 8 4 2" xfId="3355"/>
    <cellStyle name="Normal 3 2 2 8 4 2 2" xfId="3356"/>
    <cellStyle name="Normal 3 2 2 8 4 3" xfId="3357"/>
    <cellStyle name="Normal 3 2 2 8 5" xfId="3358"/>
    <cellStyle name="Normal 3 2 2 8 5 2" xfId="3359"/>
    <cellStyle name="Normal 3 2 2 8 6" xfId="3360"/>
    <cellStyle name="Normal 3 2 2 9" xfId="221"/>
    <cellStyle name="Normal 3 2 2 9 2" xfId="3361"/>
    <cellStyle name="Normal 3 2 2 9 2 2" xfId="3362"/>
    <cellStyle name="Normal 3 2 2 9 2 2 2" xfId="3363"/>
    <cellStyle name="Normal 3 2 2 9 2 2 2 2" xfId="3364"/>
    <cellStyle name="Normal 3 2 2 9 2 2 3" xfId="3365"/>
    <cellStyle name="Normal 3 2 2 9 2 3" xfId="3366"/>
    <cellStyle name="Normal 3 2 2 9 2 3 2" xfId="3367"/>
    <cellStyle name="Normal 3 2 2 9 2 4" xfId="3368"/>
    <cellStyle name="Normal 3 2 2 9 3" xfId="3369"/>
    <cellStyle name="Normal 3 2 2 9 3 2" xfId="3370"/>
    <cellStyle name="Normal 3 2 2 9 3 2 2" xfId="3371"/>
    <cellStyle name="Normal 3 2 2 9 3 2 2 2" xfId="3372"/>
    <cellStyle name="Normal 3 2 2 9 3 2 3" xfId="3373"/>
    <cellStyle name="Normal 3 2 2 9 3 3" xfId="3374"/>
    <cellStyle name="Normal 3 2 2 9 3 3 2" xfId="3375"/>
    <cellStyle name="Normal 3 2 2 9 3 4" xfId="3376"/>
    <cellStyle name="Normal 3 2 2 9 4" xfId="3377"/>
    <cellStyle name="Normal 3 2 2 9 4 2" xfId="3378"/>
    <cellStyle name="Normal 3 2 2 9 4 2 2" xfId="3379"/>
    <cellStyle name="Normal 3 2 2 9 4 3" xfId="3380"/>
    <cellStyle name="Normal 3 2 2 9 5" xfId="3381"/>
    <cellStyle name="Normal 3 2 2 9 5 2" xfId="3382"/>
    <cellStyle name="Normal 3 2 2 9 6" xfId="3383"/>
    <cellStyle name="Normal 3 2 3" xfId="74"/>
    <cellStyle name="Normal 3 2 3 10" xfId="3384"/>
    <cellStyle name="Normal 3 2 3 10 2" xfId="3385"/>
    <cellStyle name="Normal 3 2 3 10 2 2" xfId="3386"/>
    <cellStyle name="Normal 3 2 3 10 2 2 2" xfId="3387"/>
    <cellStyle name="Normal 3 2 3 10 2 3" xfId="3388"/>
    <cellStyle name="Normal 3 2 3 10 3" xfId="3389"/>
    <cellStyle name="Normal 3 2 3 10 3 2" xfId="3390"/>
    <cellStyle name="Normal 3 2 3 10 4" xfId="3391"/>
    <cellStyle name="Normal 3 2 3 11" xfId="3392"/>
    <cellStyle name="Normal 3 2 3 11 2" xfId="3393"/>
    <cellStyle name="Normal 3 2 3 11 2 2" xfId="3394"/>
    <cellStyle name="Normal 3 2 3 11 2 2 2" xfId="3395"/>
    <cellStyle name="Normal 3 2 3 11 2 3" xfId="3396"/>
    <cellStyle name="Normal 3 2 3 11 3" xfId="3397"/>
    <cellStyle name="Normal 3 2 3 11 3 2" xfId="3398"/>
    <cellStyle name="Normal 3 2 3 11 4" xfId="3399"/>
    <cellStyle name="Normal 3 2 3 12" xfId="3400"/>
    <cellStyle name="Normal 3 2 3 12 2" xfId="3401"/>
    <cellStyle name="Normal 3 2 3 12 2 2" xfId="3402"/>
    <cellStyle name="Normal 3 2 3 12 3" xfId="3403"/>
    <cellStyle name="Normal 3 2 3 13" xfId="3404"/>
    <cellStyle name="Normal 3 2 3 13 2" xfId="3405"/>
    <cellStyle name="Normal 3 2 3 14" xfId="3406"/>
    <cellStyle name="Normal 3 2 3 2" xfId="98"/>
    <cellStyle name="Normal 3 2 3 2 10" xfId="3407"/>
    <cellStyle name="Normal 3 2 3 2 10 2" xfId="3408"/>
    <cellStyle name="Normal 3 2 3 2 10 2 2" xfId="3409"/>
    <cellStyle name="Normal 3 2 3 2 10 2 2 2" xfId="3410"/>
    <cellStyle name="Normal 3 2 3 2 10 2 3" xfId="3411"/>
    <cellStyle name="Normal 3 2 3 2 10 3" xfId="3412"/>
    <cellStyle name="Normal 3 2 3 2 10 3 2" xfId="3413"/>
    <cellStyle name="Normal 3 2 3 2 10 4" xfId="3414"/>
    <cellStyle name="Normal 3 2 3 2 11" xfId="3415"/>
    <cellStyle name="Normal 3 2 3 2 11 2" xfId="3416"/>
    <cellStyle name="Normal 3 2 3 2 11 2 2" xfId="3417"/>
    <cellStyle name="Normal 3 2 3 2 11 3" xfId="3418"/>
    <cellStyle name="Normal 3 2 3 2 12" xfId="3419"/>
    <cellStyle name="Normal 3 2 3 2 12 2" xfId="3420"/>
    <cellStyle name="Normal 3 2 3 2 13" xfId="3421"/>
    <cellStyle name="Normal 3 2 3 2 2" xfId="143"/>
    <cellStyle name="Normal 3 2 3 2 2 10" xfId="3422"/>
    <cellStyle name="Normal 3 2 3 2 2 10 2" xfId="3423"/>
    <cellStyle name="Normal 3 2 3 2 2 11" xfId="3424"/>
    <cellStyle name="Normal 3 2 3 2 2 2" xfId="399"/>
    <cellStyle name="Normal 3 2 3 2 2 2 2" xfId="3425"/>
    <cellStyle name="Normal 3 2 3 2 2 2 2 2" xfId="3426"/>
    <cellStyle name="Normal 3 2 3 2 2 2 2 2 2" xfId="3427"/>
    <cellStyle name="Normal 3 2 3 2 2 2 2 2 2 2" xfId="3428"/>
    <cellStyle name="Normal 3 2 3 2 2 2 2 2 3" xfId="3429"/>
    <cellStyle name="Normal 3 2 3 2 2 2 2 3" xfId="3430"/>
    <cellStyle name="Normal 3 2 3 2 2 2 2 3 2" xfId="3431"/>
    <cellStyle name="Normal 3 2 3 2 2 2 2 4" xfId="3432"/>
    <cellStyle name="Normal 3 2 3 2 2 2 3" xfId="3433"/>
    <cellStyle name="Normal 3 2 3 2 2 2 3 2" xfId="3434"/>
    <cellStyle name="Normal 3 2 3 2 2 2 3 2 2" xfId="3435"/>
    <cellStyle name="Normal 3 2 3 2 2 2 3 2 2 2" xfId="3436"/>
    <cellStyle name="Normal 3 2 3 2 2 2 3 2 3" xfId="3437"/>
    <cellStyle name="Normal 3 2 3 2 2 2 3 3" xfId="3438"/>
    <cellStyle name="Normal 3 2 3 2 2 2 3 3 2" xfId="3439"/>
    <cellStyle name="Normal 3 2 3 2 2 2 3 4" xfId="3440"/>
    <cellStyle name="Normal 3 2 3 2 2 2 4" xfId="3441"/>
    <cellStyle name="Normal 3 2 3 2 2 2 4 2" xfId="3442"/>
    <cellStyle name="Normal 3 2 3 2 2 2 4 2 2" xfId="3443"/>
    <cellStyle name="Normal 3 2 3 2 2 2 4 3" xfId="3444"/>
    <cellStyle name="Normal 3 2 3 2 2 2 5" xfId="3445"/>
    <cellStyle name="Normal 3 2 3 2 2 2 5 2" xfId="3446"/>
    <cellStyle name="Normal 3 2 3 2 2 2 6" xfId="3447"/>
    <cellStyle name="Normal 3 2 3 2 2 3" xfId="274"/>
    <cellStyle name="Normal 3 2 3 2 2 3 2" xfId="3448"/>
    <cellStyle name="Normal 3 2 3 2 2 3 2 2" xfId="3449"/>
    <cellStyle name="Normal 3 2 3 2 2 3 2 2 2" xfId="3450"/>
    <cellStyle name="Normal 3 2 3 2 2 3 2 2 2 2" xfId="3451"/>
    <cellStyle name="Normal 3 2 3 2 2 3 2 2 3" xfId="3452"/>
    <cellStyle name="Normal 3 2 3 2 2 3 2 3" xfId="3453"/>
    <cellStyle name="Normal 3 2 3 2 2 3 2 3 2" xfId="3454"/>
    <cellStyle name="Normal 3 2 3 2 2 3 2 4" xfId="3455"/>
    <cellStyle name="Normal 3 2 3 2 2 3 3" xfId="3456"/>
    <cellStyle name="Normal 3 2 3 2 2 3 3 2" xfId="3457"/>
    <cellStyle name="Normal 3 2 3 2 2 3 3 2 2" xfId="3458"/>
    <cellStyle name="Normal 3 2 3 2 2 3 3 2 2 2" xfId="3459"/>
    <cellStyle name="Normal 3 2 3 2 2 3 3 2 3" xfId="3460"/>
    <cellStyle name="Normal 3 2 3 2 2 3 3 3" xfId="3461"/>
    <cellStyle name="Normal 3 2 3 2 2 3 3 3 2" xfId="3462"/>
    <cellStyle name="Normal 3 2 3 2 2 3 3 4" xfId="3463"/>
    <cellStyle name="Normal 3 2 3 2 2 3 4" xfId="3464"/>
    <cellStyle name="Normal 3 2 3 2 2 3 4 2" xfId="3465"/>
    <cellStyle name="Normal 3 2 3 2 2 3 4 2 2" xfId="3466"/>
    <cellStyle name="Normal 3 2 3 2 2 3 4 3" xfId="3467"/>
    <cellStyle name="Normal 3 2 3 2 2 3 5" xfId="3468"/>
    <cellStyle name="Normal 3 2 3 2 2 3 5 2" xfId="3469"/>
    <cellStyle name="Normal 3 2 3 2 2 3 6" xfId="3470"/>
    <cellStyle name="Normal 3 2 3 2 2 4" xfId="524"/>
    <cellStyle name="Normal 3 2 3 2 2 4 2" xfId="3471"/>
    <cellStyle name="Normal 3 2 3 2 2 4 2 2" xfId="3472"/>
    <cellStyle name="Normal 3 2 3 2 2 4 2 2 2" xfId="3473"/>
    <cellStyle name="Normal 3 2 3 2 2 4 2 2 2 2" xfId="3474"/>
    <cellStyle name="Normal 3 2 3 2 2 4 2 2 3" xfId="3475"/>
    <cellStyle name="Normal 3 2 3 2 2 4 2 3" xfId="3476"/>
    <cellStyle name="Normal 3 2 3 2 2 4 2 3 2" xfId="3477"/>
    <cellStyle name="Normal 3 2 3 2 2 4 2 4" xfId="3478"/>
    <cellStyle name="Normal 3 2 3 2 2 4 3" xfId="3479"/>
    <cellStyle name="Normal 3 2 3 2 2 4 3 2" xfId="3480"/>
    <cellStyle name="Normal 3 2 3 2 2 4 3 2 2" xfId="3481"/>
    <cellStyle name="Normal 3 2 3 2 2 4 3 3" xfId="3482"/>
    <cellStyle name="Normal 3 2 3 2 2 4 4" xfId="3483"/>
    <cellStyle name="Normal 3 2 3 2 2 4 4 2" xfId="3484"/>
    <cellStyle name="Normal 3 2 3 2 2 4 5" xfId="3485"/>
    <cellStyle name="Normal 3 2 3 2 2 5" xfId="649"/>
    <cellStyle name="Normal 3 2 3 2 2 5 2" xfId="3486"/>
    <cellStyle name="Normal 3 2 3 2 2 5 2 2" xfId="3487"/>
    <cellStyle name="Normal 3 2 3 2 2 5 2 2 2" xfId="3488"/>
    <cellStyle name="Normal 3 2 3 2 2 5 2 2 2 2" xfId="3489"/>
    <cellStyle name="Normal 3 2 3 2 2 5 2 2 3" xfId="3490"/>
    <cellStyle name="Normal 3 2 3 2 2 5 2 3" xfId="3491"/>
    <cellStyle name="Normal 3 2 3 2 2 5 2 3 2" xfId="3492"/>
    <cellStyle name="Normal 3 2 3 2 2 5 2 4" xfId="3493"/>
    <cellStyle name="Normal 3 2 3 2 2 5 3" xfId="3494"/>
    <cellStyle name="Normal 3 2 3 2 2 5 3 2" xfId="3495"/>
    <cellStyle name="Normal 3 2 3 2 2 5 3 2 2" xfId="3496"/>
    <cellStyle name="Normal 3 2 3 2 2 5 3 3" xfId="3497"/>
    <cellStyle name="Normal 3 2 3 2 2 5 4" xfId="3498"/>
    <cellStyle name="Normal 3 2 3 2 2 5 4 2" xfId="3499"/>
    <cellStyle name="Normal 3 2 3 2 2 5 5" xfId="3500"/>
    <cellStyle name="Normal 3 2 3 2 2 6" xfId="3501"/>
    <cellStyle name="Normal 3 2 3 2 2 6 2" xfId="3502"/>
    <cellStyle name="Normal 3 2 3 2 2 6 2 2" xfId="3503"/>
    <cellStyle name="Normal 3 2 3 2 2 6 2 2 2" xfId="3504"/>
    <cellStyle name="Normal 3 2 3 2 2 6 2 2 2 2" xfId="3505"/>
    <cellStyle name="Normal 3 2 3 2 2 6 2 2 3" xfId="3506"/>
    <cellStyle name="Normal 3 2 3 2 2 6 2 3" xfId="3507"/>
    <cellStyle name="Normal 3 2 3 2 2 6 2 3 2" xfId="3508"/>
    <cellStyle name="Normal 3 2 3 2 2 6 2 4" xfId="3509"/>
    <cellStyle name="Normal 3 2 3 2 2 6 3" xfId="3510"/>
    <cellStyle name="Normal 3 2 3 2 2 6 3 2" xfId="3511"/>
    <cellStyle name="Normal 3 2 3 2 2 6 3 2 2" xfId="3512"/>
    <cellStyle name="Normal 3 2 3 2 2 6 3 3" xfId="3513"/>
    <cellStyle name="Normal 3 2 3 2 2 6 4" xfId="3514"/>
    <cellStyle name="Normal 3 2 3 2 2 6 4 2" xfId="3515"/>
    <cellStyle name="Normal 3 2 3 2 2 6 5" xfId="3516"/>
    <cellStyle name="Normal 3 2 3 2 2 7" xfId="3517"/>
    <cellStyle name="Normal 3 2 3 2 2 7 2" xfId="3518"/>
    <cellStyle name="Normal 3 2 3 2 2 7 2 2" xfId="3519"/>
    <cellStyle name="Normal 3 2 3 2 2 7 2 2 2" xfId="3520"/>
    <cellStyle name="Normal 3 2 3 2 2 7 2 3" xfId="3521"/>
    <cellStyle name="Normal 3 2 3 2 2 7 3" xfId="3522"/>
    <cellStyle name="Normal 3 2 3 2 2 7 3 2" xfId="3523"/>
    <cellStyle name="Normal 3 2 3 2 2 7 4" xfId="3524"/>
    <cellStyle name="Normal 3 2 3 2 2 8" xfId="3525"/>
    <cellStyle name="Normal 3 2 3 2 2 8 2" xfId="3526"/>
    <cellStyle name="Normal 3 2 3 2 2 8 2 2" xfId="3527"/>
    <cellStyle name="Normal 3 2 3 2 2 8 2 2 2" xfId="3528"/>
    <cellStyle name="Normal 3 2 3 2 2 8 2 3" xfId="3529"/>
    <cellStyle name="Normal 3 2 3 2 2 8 3" xfId="3530"/>
    <cellStyle name="Normal 3 2 3 2 2 8 3 2" xfId="3531"/>
    <cellStyle name="Normal 3 2 3 2 2 8 4" xfId="3532"/>
    <cellStyle name="Normal 3 2 3 2 2 9" xfId="3533"/>
    <cellStyle name="Normal 3 2 3 2 2 9 2" xfId="3534"/>
    <cellStyle name="Normal 3 2 3 2 2 9 2 2" xfId="3535"/>
    <cellStyle name="Normal 3 2 3 2 2 9 3" xfId="3536"/>
    <cellStyle name="Normal 3 2 3 2 3" xfId="187"/>
    <cellStyle name="Normal 3 2 3 2 3 10" xfId="3537"/>
    <cellStyle name="Normal 3 2 3 2 3 10 2" xfId="3538"/>
    <cellStyle name="Normal 3 2 3 2 3 11" xfId="3539"/>
    <cellStyle name="Normal 3 2 3 2 3 2" xfId="437"/>
    <cellStyle name="Normal 3 2 3 2 3 2 2" xfId="3540"/>
    <cellStyle name="Normal 3 2 3 2 3 2 2 2" xfId="3541"/>
    <cellStyle name="Normal 3 2 3 2 3 2 2 2 2" xfId="3542"/>
    <cellStyle name="Normal 3 2 3 2 3 2 2 2 2 2" xfId="3543"/>
    <cellStyle name="Normal 3 2 3 2 3 2 2 2 3" xfId="3544"/>
    <cellStyle name="Normal 3 2 3 2 3 2 2 3" xfId="3545"/>
    <cellStyle name="Normal 3 2 3 2 3 2 2 3 2" xfId="3546"/>
    <cellStyle name="Normal 3 2 3 2 3 2 2 4" xfId="3547"/>
    <cellStyle name="Normal 3 2 3 2 3 2 3" xfId="3548"/>
    <cellStyle name="Normal 3 2 3 2 3 2 3 2" xfId="3549"/>
    <cellStyle name="Normal 3 2 3 2 3 2 3 2 2" xfId="3550"/>
    <cellStyle name="Normal 3 2 3 2 3 2 3 2 2 2" xfId="3551"/>
    <cellStyle name="Normal 3 2 3 2 3 2 3 2 3" xfId="3552"/>
    <cellStyle name="Normal 3 2 3 2 3 2 3 3" xfId="3553"/>
    <cellStyle name="Normal 3 2 3 2 3 2 3 3 2" xfId="3554"/>
    <cellStyle name="Normal 3 2 3 2 3 2 3 4" xfId="3555"/>
    <cellStyle name="Normal 3 2 3 2 3 2 4" xfId="3556"/>
    <cellStyle name="Normal 3 2 3 2 3 2 4 2" xfId="3557"/>
    <cellStyle name="Normal 3 2 3 2 3 2 4 2 2" xfId="3558"/>
    <cellStyle name="Normal 3 2 3 2 3 2 4 3" xfId="3559"/>
    <cellStyle name="Normal 3 2 3 2 3 2 5" xfId="3560"/>
    <cellStyle name="Normal 3 2 3 2 3 2 5 2" xfId="3561"/>
    <cellStyle name="Normal 3 2 3 2 3 2 6" xfId="3562"/>
    <cellStyle name="Normal 3 2 3 2 3 3" xfId="317"/>
    <cellStyle name="Normal 3 2 3 2 3 3 2" xfId="3563"/>
    <cellStyle name="Normal 3 2 3 2 3 3 2 2" xfId="3564"/>
    <cellStyle name="Normal 3 2 3 2 3 3 2 2 2" xfId="3565"/>
    <cellStyle name="Normal 3 2 3 2 3 3 2 2 2 2" xfId="3566"/>
    <cellStyle name="Normal 3 2 3 2 3 3 2 2 3" xfId="3567"/>
    <cellStyle name="Normal 3 2 3 2 3 3 2 3" xfId="3568"/>
    <cellStyle name="Normal 3 2 3 2 3 3 2 3 2" xfId="3569"/>
    <cellStyle name="Normal 3 2 3 2 3 3 2 4" xfId="3570"/>
    <cellStyle name="Normal 3 2 3 2 3 3 3" xfId="3571"/>
    <cellStyle name="Normal 3 2 3 2 3 3 3 2" xfId="3572"/>
    <cellStyle name="Normal 3 2 3 2 3 3 3 2 2" xfId="3573"/>
    <cellStyle name="Normal 3 2 3 2 3 3 3 2 2 2" xfId="3574"/>
    <cellStyle name="Normal 3 2 3 2 3 3 3 2 3" xfId="3575"/>
    <cellStyle name="Normal 3 2 3 2 3 3 3 3" xfId="3576"/>
    <cellStyle name="Normal 3 2 3 2 3 3 3 3 2" xfId="3577"/>
    <cellStyle name="Normal 3 2 3 2 3 3 3 4" xfId="3578"/>
    <cellStyle name="Normal 3 2 3 2 3 3 4" xfId="3579"/>
    <cellStyle name="Normal 3 2 3 2 3 3 4 2" xfId="3580"/>
    <cellStyle name="Normal 3 2 3 2 3 3 4 2 2" xfId="3581"/>
    <cellStyle name="Normal 3 2 3 2 3 3 4 3" xfId="3582"/>
    <cellStyle name="Normal 3 2 3 2 3 3 5" xfId="3583"/>
    <cellStyle name="Normal 3 2 3 2 3 3 5 2" xfId="3584"/>
    <cellStyle name="Normal 3 2 3 2 3 3 6" xfId="3585"/>
    <cellStyle name="Normal 3 2 3 2 3 4" xfId="562"/>
    <cellStyle name="Normal 3 2 3 2 3 4 2" xfId="3586"/>
    <cellStyle name="Normal 3 2 3 2 3 4 2 2" xfId="3587"/>
    <cellStyle name="Normal 3 2 3 2 3 4 2 2 2" xfId="3588"/>
    <cellStyle name="Normal 3 2 3 2 3 4 2 2 2 2" xfId="3589"/>
    <cellStyle name="Normal 3 2 3 2 3 4 2 2 3" xfId="3590"/>
    <cellStyle name="Normal 3 2 3 2 3 4 2 3" xfId="3591"/>
    <cellStyle name="Normal 3 2 3 2 3 4 2 3 2" xfId="3592"/>
    <cellStyle name="Normal 3 2 3 2 3 4 2 4" xfId="3593"/>
    <cellStyle name="Normal 3 2 3 2 3 4 3" xfId="3594"/>
    <cellStyle name="Normal 3 2 3 2 3 4 3 2" xfId="3595"/>
    <cellStyle name="Normal 3 2 3 2 3 4 3 2 2" xfId="3596"/>
    <cellStyle name="Normal 3 2 3 2 3 4 3 3" xfId="3597"/>
    <cellStyle name="Normal 3 2 3 2 3 4 4" xfId="3598"/>
    <cellStyle name="Normal 3 2 3 2 3 4 4 2" xfId="3599"/>
    <cellStyle name="Normal 3 2 3 2 3 4 5" xfId="3600"/>
    <cellStyle name="Normal 3 2 3 2 3 5" xfId="687"/>
    <cellStyle name="Normal 3 2 3 2 3 5 2" xfId="3601"/>
    <cellStyle name="Normal 3 2 3 2 3 5 2 2" xfId="3602"/>
    <cellStyle name="Normal 3 2 3 2 3 5 2 2 2" xfId="3603"/>
    <cellStyle name="Normal 3 2 3 2 3 5 2 2 2 2" xfId="3604"/>
    <cellStyle name="Normal 3 2 3 2 3 5 2 2 3" xfId="3605"/>
    <cellStyle name="Normal 3 2 3 2 3 5 2 3" xfId="3606"/>
    <cellStyle name="Normal 3 2 3 2 3 5 2 3 2" xfId="3607"/>
    <cellStyle name="Normal 3 2 3 2 3 5 2 4" xfId="3608"/>
    <cellStyle name="Normal 3 2 3 2 3 5 3" xfId="3609"/>
    <cellStyle name="Normal 3 2 3 2 3 5 3 2" xfId="3610"/>
    <cellStyle name="Normal 3 2 3 2 3 5 3 2 2" xfId="3611"/>
    <cellStyle name="Normal 3 2 3 2 3 5 3 3" xfId="3612"/>
    <cellStyle name="Normal 3 2 3 2 3 5 4" xfId="3613"/>
    <cellStyle name="Normal 3 2 3 2 3 5 4 2" xfId="3614"/>
    <cellStyle name="Normal 3 2 3 2 3 5 5" xfId="3615"/>
    <cellStyle name="Normal 3 2 3 2 3 6" xfId="3616"/>
    <cellStyle name="Normal 3 2 3 2 3 6 2" xfId="3617"/>
    <cellStyle name="Normal 3 2 3 2 3 6 2 2" xfId="3618"/>
    <cellStyle name="Normal 3 2 3 2 3 6 2 2 2" xfId="3619"/>
    <cellStyle name="Normal 3 2 3 2 3 6 2 2 2 2" xfId="3620"/>
    <cellStyle name="Normal 3 2 3 2 3 6 2 2 3" xfId="3621"/>
    <cellStyle name="Normal 3 2 3 2 3 6 2 3" xfId="3622"/>
    <cellStyle name="Normal 3 2 3 2 3 6 2 3 2" xfId="3623"/>
    <cellStyle name="Normal 3 2 3 2 3 6 2 4" xfId="3624"/>
    <cellStyle name="Normal 3 2 3 2 3 6 3" xfId="3625"/>
    <cellStyle name="Normal 3 2 3 2 3 6 3 2" xfId="3626"/>
    <cellStyle name="Normal 3 2 3 2 3 6 3 2 2" xfId="3627"/>
    <cellStyle name="Normal 3 2 3 2 3 6 3 3" xfId="3628"/>
    <cellStyle name="Normal 3 2 3 2 3 6 4" xfId="3629"/>
    <cellStyle name="Normal 3 2 3 2 3 6 4 2" xfId="3630"/>
    <cellStyle name="Normal 3 2 3 2 3 6 5" xfId="3631"/>
    <cellStyle name="Normal 3 2 3 2 3 7" xfId="3632"/>
    <cellStyle name="Normal 3 2 3 2 3 7 2" xfId="3633"/>
    <cellStyle name="Normal 3 2 3 2 3 7 2 2" xfId="3634"/>
    <cellStyle name="Normal 3 2 3 2 3 7 2 2 2" xfId="3635"/>
    <cellStyle name="Normal 3 2 3 2 3 7 2 3" xfId="3636"/>
    <cellStyle name="Normal 3 2 3 2 3 7 3" xfId="3637"/>
    <cellStyle name="Normal 3 2 3 2 3 7 3 2" xfId="3638"/>
    <cellStyle name="Normal 3 2 3 2 3 7 4" xfId="3639"/>
    <cellStyle name="Normal 3 2 3 2 3 8" xfId="3640"/>
    <cellStyle name="Normal 3 2 3 2 3 8 2" xfId="3641"/>
    <cellStyle name="Normal 3 2 3 2 3 8 2 2" xfId="3642"/>
    <cellStyle name="Normal 3 2 3 2 3 8 2 2 2" xfId="3643"/>
    <cellStyle name="Normal 3 2 3 2 3 8 2 3" xfId="3644"/>
    <cellStyle name="Normal 3 2 3 2 3 8 3" xfId="3645"/>
    <cellStyle name="Normal 3 2 3 2 3 8 3 2" xfId="3646"/>
    <cellStyle name="Normal 3 2 3 2 3 8 4" xfId="3647"/>
    <cellStyle name="Normal 3 2 3 2 3 9" xfId="3648"/>
    <cellStyle name="Normal 3 2 3 2 3 9 2" xfId="3649"/>
    <cellStyle name="Normal 3 2 3 2 3 9 2 2" xfId="3650"/>
    <cellStyle name="Normal 3 2 3 2 3 9 3" xfId="3651"/>
    <cellStyle name="Normal 3 2 3 2 4" xfId="355"/>
    <cellStyle name="Normal 3 2 3 2 4 2" xfId="3652"/>
    <cellStyle name="Normal 3 2 3 2 4 2 2" xfId="3653"/>
    <cellStyle name="Normal 3 2 3 2 4 2 2 2" xfId="3654"/>
    <cellStyle name="Normal 3 2 3 2 4 2 2 2 2" xfId="3655"/>
    <cellStyle name="Normal 3 2 3 2 4 2 2 3" xfId="3656"/>
    <cellStyle name="Normal 3 2 3 2 4 2 3" xfId="3657"/>
    <cellStyle name="Normal 3 2 3 2 4 2 3 2" xfId="3658"/>
    <cellStyle name="Normal 3 2 3 2 4 2 4" xfId="3659"/>
    <cellStyle name="Normal 3 2 3 2 4 3" xfId="3660"/>
    <cellStyle name="Normal 3 2 3 2 4 3 2" xfId="3661"/>
    <cellStyle name="Normal 3 2 3 2 4 3 2 2" xfId="3662"/>
    <cellStyle name="Normal 3 2 3 2 4 3 2 2 2" xfId="3663"/>
    <cellStyle name="Normal 3 2 3 2 4 3 2 3" xfId="3664"/>
    <cellStyle name="Normal 3 2 3 2 4 3 3" xfId="3665"/>
    <cellStyle name="Normal 3 2 3 2 4 3 3 2" xfId="3666"/>
    <cellStyle name="Normal 3 2 3 2 4 3 4" xfId="3667"/>
    <cellStyle name="Normal 3 2 3 2 4 4" xfId="3668"/>
    <cellStyle name="Normal 3 2 3 2 4 4 2" xfId="3669"/>
    <cellStyle name="Normal 3 2 3 2 4 4 2 2" xfId="3670"/>
    <cellStyle name="Normal 3 2 3 2 4 4 3" xfId="3671"/>
    <cellStyle name="Normal 3 2 3 2 4 5" xfId="3672"/>
    <cellStyle name="Normal 3 2 3 2 4 5 2" xfId="3673"/>
    <cellStyle name="Normal 3 2 3 2 4 6" xfId="3674"/>
    <cellStyle name="Normal 3 2 3 2 5" xfId="248"/>
    <cellStyle name="Normal 3 2 3 2 5 2" xfId="3675"/>
    <cellStyle name="Normal 3 2 3 2 5 2 2" xfId="3676"/>
    <cellStyle name="Normal 3 2 3 2 5 2 2 2" xfId="3677"/>
    <cellStyle name="Normal 3 2 3 2 5 2 2 2 2" xfId="3678"/>
    <cellStyle name="Normal 3 2 3 2 5 2 2 3" xfId="3679"/>
    <cellStyle name="Normal 3 2 3 2 5 2 3" xfId="3680"/>
    <cellStyle name="Normal 3 2 3 2 5 2 3 2" xfId="3681"/>
    <cellStyle name="Normal 3 2 3 2 5 2 4" xfId="3682"/>
    <cellStyle name="Normal 3 2 3 2 5 3" xfId="3683"/>
    <cellStyle name="Normal 3 2 3 2 5 3 2" xfId="3684"/>
    <cellStyle name="Normal 3 2 3 2 5 3 2 2" xfId="3685"/>
    <cellStyle name="Normal 3 2 3 2 5 3 2 2 2" xfId="3686"/>
    <cellStyle name="Normal 3 2 3 2 5 3 2 3" xfId="3687"/>
    <cellStyle name="Normal 3 2 3 2 5 3 3" xfId="3688"/>
    <cellStyle name="Normal 3 2 3 2 5 3 3 2" xfId="3689"/>
    <cellStyle name="Normal 3 2 3 2 5 3 4" xfId="3690"/>
    <cellStyle name="Normal 3 2 3 2 5 4" xfId="3691"/>
    <cellStyle name="Normal 3 2 3 2 5 4 2" xfId="3692"/>
    <cellStyle name="Normal 3 2 3 2 5 4 2 2" xfId="3693"/>
    <cellStyle name="Normal 3 2 3 2 5 4 3" xfId="3694"/>
    <cellStyle name="Normal 3 2 3 2 5 5" xfId="3695"/>
    <cellStyle name="Normal 3 2 3 2 5 5 2" xfId="3696"/>
    <cellStyle name="Normal 3 2 3 2 5 6" xfId="3697"/>
    <cellStyle name="Normal 3 2 3 2 6" xfId="481"/>
    <cellStyle name="Normal 3 2 3 2 6 2" xfId="3698"/>
    <cellStyle name="Normal 3 2 3 2 6 2 2" xfId="3699"/>
    <cellStyle name="Normal 3 2 3 2 6 2 2 2" xfId="3700"/>
    <cellStyle name="Normal 3 2 3 2 6 2 2 2 2" xfId="3701"/>
    <cellStyle name="Normal 3 2 3 2 6 2 2 3" xfId="3702"/>
    <cellStyle name="Normal 3 2 3 2 6 2 3" xfId="3703"/>
    <cellStyle name="Normal 3 2 3 2 6 2 3 2" xfId="3704"/>
    <cellStyle name="Normal 3 2 3 2 6 2 4" xfId="3705"/>
    <cellStyle name="Normal 3 2 3 2 6 3" xfId="3706"/>
    <cellStyle name="Normal 3 2 3 2 6 3 2" xfId="3707"/>
    <cellStyle name="Normal 3 2 3 2 6 3 2 2" xfId="3708"/>
    <cellStyle name="Normal 3 2 3 2 6 3 3" xfId="3709"/>
    <cellStyle name="Normal 3 2 3 2 6 4" xfId="3710"/>
    <cellStyle name="Normal 3 2 3 2 6 4 2" xfId="3711"/>
    <cellStyle name="Normal 3 2 3 2 6 5" xfId="3712"/>
    <cellStyle name="Normal 3 2 3 2 7" xfId="606"/>
    <cellStyle name="Normal 3 2 3 2 7 2" xfId="3713"/>
    <cellStyle name="Normal 3 2 3 2 7 2 2" xfId="3714"/>
    <cellStyle name="Normal 3 2 3 2 7 2 2 2" xfId="3715"/>
    <cellStyle name="Normal 3 2 3 2 7 2 2 2 2" xfId="3716"/>
    <cellStyle name="Normal 3 2 3 2 7 2 2 3" xfId="3717"/>
    <cellStyle name="Normal 3 2 3 2 7 2 3" xfId="3718"/>
    <cellStyle name="Normal 3 2 3 2 7 2 3 2" xfId="3719"/>
    <cellStyle name="Normal 3 2 3 2 7 2 4" xfId="3720"/>
    <cellStyle name="Normal 3 2 3 2 7 3" xfId="3721"/>
    <cellStyle name="Normal 3 2 3 2 7 3 2" xfId="3722"/>
    <cellStyle name="Normal 3 2 3 2 7 3 2 2" xfId="3723"/>
    <cellStyle name="Normal 3 2 3 2 7 3 3" xfId="3724"/>
    <cellStyle name="Normal 3 2 3 2 7 4" xfId="3725"/>
    <cellStyle name="Normal 3 2 3 2 7 4 2" xfId="3726"/>
    <cellStyle name="Normal 3 2 3 2 7 5" xfId="3727"/>
    <cellStyle name="Normal 3 2 3 2 8" xfId="3728"/>
    <cellStyle name="Normal 3 2 3 2 8 2" xfId="3729"/>
    <cellStyle name="Normal 3 2 3 2 8 2 2" xfId="3730"/>
    <cellStyle name="Normal 3 2 3 2 8 2 2 2" xfId="3731"/>
    <cellStyle name="Normal 3 2 3 2 8 2 2 2 2" xfId="3732"/>
    <cellStyle name="Normal 3 2 3 2 8 2 2 3" xfId="3733"/>
    <cellStyle name="Normal 3 2 3 2 8 2 3" xfId="3734"/>
    <cellStyle name="Normal 3 2 3 2 8 2 3 2" xfId="3735"/>
    <cellStyle name="Normal 3 2 3 2 8 2 4" xfId="3736"/>
    <cellStyle name="Normal 3 2 3 2 8 3" xfId="3737"/>
    <cellStyle name="Normal 3 2 3 2 8 3 2" xfId="3738"/>
    <cellStyle name="Normal 3 2 3 2 8 3 2 2" xfId="3739"/>
    <cellStyle name="Normal 3 2 3 2 8 3 3" xfId="3740"/>
    <cellStyle name="Normal 3 2 3 2 8 4" xfId="3741"/>
    <cellStyle name="Normal 3 2 3 2 8 4 2" xfId="3742"/>
    <cellStyle name="Normal 3 2 3 2 8 5" xfId="3743"/>
    <cellStyle name="Normal 3 2 3 2 9" xfId="3744"/>
    <cellStyle name="Normal 3 2 3 2 9 2" xfId="3745"/>
    <cellStyle name="Normal 3 2 3 2 9 2 2" xfId="3746"/>
    <cellStyle name="Normal 3 2 3 2 9 2 2 2" xfId="3747"/>
    <cellStyle name="Normal 3 2 3 2 9 2 3" xfId="3748"/>
    <cellStyle name="Normal 3 2 3 2 9 3" xfId="3749"/>
    <cellStyle name="Normal 3 2 3 2 9 3 2" xfId="3750"/>
    <cellStyle name="Normal 3 2 3 2 9 4" xfId="3751"/>
    <cellStyle name="Normal 3 2 3 3" xfId="142"/>
    <cellStyle name="Normal 3 2 3 3 10" xfId="3752"/>
    <cellStyle name="Normal 3 2 3 3 10 2" xfId="3753"/>
    <cellStyle name="Normal 3 2 3 3 11" xfId="3754"/>
    <cellStyle name="Normal 3 2 3 3 2" xfId="398"/>
    <cellStyle name="Normal 3 2 3 3 2 2" xfId="3755"/>
    <cellStyle name="Normal 3 2 3 3 2 2 2" xfId="3756"/>
    <cellStyle name="Normal 3 2 3 3 2 2 2 2" xfId="3757"/>
    <cellStyle name="Normal 3 2 3 3 2 2 2 2 2" xfId="3758"/>
    <cellStyle name="Normal 3 2 3 3 2 2 2 3" xfId="3759"/>
    <cellStyle name="Normal 3 2 3 3 2 2 3" xfId="3760"/>
    <cellStyle name="Normal 3 2 3 3 2 2 3 2" xfId="3761"/>
    <cellStyle name="Normal 3 2 3 3 2 2 4" xfId="3762"/>
    <cellStyle name="Normal 3 2 3 3 2 3" xfId="3763"/>
    <cellStyle name="Normal 3 2 3 3 2 3 2" xfId="3764"/>
    <cellStyle name="Normal 3 2 3 3 2 3 2 2" xfId="3765"/>
    <cellStyle name="Normal 3 2 3 3 2 3 2 2 2" xfId="3766"/>
    <cellStyle name="Normal 3 2 3 3 2 3 2 3" xfId="3767"/>
    <cellStyle name="Normal 3 2 3 3 2 3 3" xfId="3768"/>
    <cellStyle name="Normal 3 2 3 3 2 3 3 2" xfId="3769"/>
    <cellStyle name="Normal 3 2 3 3 2 3 4" xfId="3770"/>
    <cellStyle name="Normal 3 2 3 3 2 4" xfId="3771"/>
    <cellStyle name="Normal 3 2 3 3 2 4 2" xfId="3772"/>
    <cellStyle name="Normal 3 2 3 3 2 4 2 2" xfId="3773"/>
    <cellStyle name="Normal 3 2 3 3 2 4 3" xfId="3774"/>
    <cellStyle name="Normal 3 2 3 3 2 5" xfId="3775"/>
    <cellStyle name="Normal 3 2 3 3 2 5 2" xfId="3776"/>
    <cellStyle name="Normal 3 2 3 3 2 6" xfId="3777"/>
    <cellStyle name="Normal 3 2 3 3 3" xfId="273"/>
    <cellStyle name="Normal 3 2 3 3 3 2" xfId="3778"/>
    <cellStyle name="Normal 3 2 3 3 3 2 2" xfId="3779"/>
    <cellStyle name="Normal 3 2 3 3 3 2 2 2" xfId="3780"/>
    <cellStyle name="Normal 3 2 3 3 3 2 2 2 2" xfId="3781"/>
    <cellStyle name="Normal 3 2 3 3 3 2 2 3" xfId="3782"/>
    <cellStyle name="Normal 3 2 3 3 3 2 3" xfId="3783"/>
    <cellStyle name="Normal 3 2 3 3 3 2 3 2" xfId="3784"/>
    <cellStyle name="Normal 3 2 3 3 3 2 4" xfId="3785"/>
    <cellStyle name="Normal 3 2 3 3 3 3" xfId="3786"/>
    <cellStyle name="Normal 3 2 3 3 3 3 2" xfId="3787"/>
    <cellStyle name="Normal 3 2 3 3 3 3 2 2" xfId="3788"/>
    <cellStyle name="Normal 3 2 3 3 3 3 2 2 2" xfId="3789"/>
    <cellStyle name="Normal 3 2 3 3 3 3 2 3" xfId="3790"/>
    <cellStyle name="Normal 3 2 3 3 3 3 3" xfId="3791"/>
    <cellStyle name="Normal 3 2 3 3 3 3 3 2" xfId="3792"/>
    <cellStyle name="Normal 3 2 3 3 3 3 4" xfId="3793"/>
    <cellStyle name="Normal 3 2 3 3 3 4" xfId="3794"/>
    <cellStyle name="Normal 3 2 3 3 3 4 2" xfId="3795"/>
    <cellStyle name="Normal 3 2 3 3 3 4 2 2" xfId="3796"/>
    <cellStyle name="Normal 3 2 3 3 3 4 3" xfId="3797"/>
    <cellStyle name="Normal 3 2 3 3 3 5" xfId="3798"/>
    <cellStyle name="Normal 3 2 3 3 3 5 2" xfId="3799"/>
    <cellStyle name="Normal 3 2 3 3 3 6" xfId="3800"/>
    <cellStyle name="Normal 3 2 3 3 4" xfId="523"/>
    <cellStyle name="Normal 3 2 3 3 4 2" xfId="3801"/>
    <cellStyle name="Normal 3 2 3 3 4 2 2" xfId="3802"/>
    <cellStyle name="Normal 3 2 3 3 4 2 2 2" xfId="3803"/>
    <cellStyle name="Normal 3 2 3 3 4 2 2 2 2" xfId="3804"/>
    <cellStyle name="Normal 3 2 3 3 4 2 2 3" xfId="3805"/>
    <cellStyle name="Normal 3 2 3 3 4 2 3" xfId="3806"/>
    <cellStyle name="Normal 3 2 3 3 4 2 3 2" xfId="3807"/>
    <cellStyle name="Normal 3 2 3 3 4 2 4" xfId="3808"/>
    <cellStyle name="Normal 3 2 3 3 4 3" xfId="3809"/>
    <cellStyle name="Normal 3 2 3 3 4 3 2" xfId="3810"/>
    <cellStyle name="Normal 3 2 3 3 4 3 2 2" xfId="3811"/>
    <cellStyle name="Normal 3 2 3 3 4 3 3" xfId="3812"/>
    <cellStyle name="Normal 3 2 3 3 4 4" xfId="3813"/>
    <cellStyle name="Normal 3 2 3 3 4 4 2" xfId="3814"/>
    <cellStyle name="Normal 3 2 3 3 4 5" xfId="3815"/>
    <cellStyle name="Normal 3 2 3 3 5" xfId="648"/>
    <cellStyle name="Normal 3 2 3 3 5 2" xfId="3816"/>
    <cellStyle name="Normal 3 2 3 3 5 2 2" xfId="3817"/>
    <cellStyle name="Normal 3 2 3 3 5 2 2 2" xfId="3818"/>
    <cellStyle name="Normal 3 2 3 3 5 2 2 2 2" xfId="3819"/>
    <cellStyle name="Normal 3 2 3 3 5 2 2 3" xfId="3820"/>
    <cellStyle name="Normal 3 2 3 3 5 2 3" xfId="3821"/>
    <cellStyle name="Normal 3 2 3 3 5 2 3 2" xfId="3822"/>
    <cellStyle name="Normal 3 2 3 3 5 2 4" xfId="3823"/>
    <cellStyle name="Normal 3 2 3 3 5 3" xfId="3824"/>
    <cellStyle name="Normal 3 2 3 3 5 3 2" xfId="3825"/>
    <cellStyle name="Normal 3 2 3 3 5 3 2 2" xfId="3826"/>
    <cellStyle name="Normal 3 2 3 3 5 3 3" xfId="3827"/>
    <cellStyle name="Normal 3 2 3 3 5 4" xfId="3828"/>
    <cellStyle name="Normal 3 2 3 3 5 4 2" xfId="3829"/>
    <cellStyle name="Normal 3 2 3 3 5 5" xfId="3830"/>
    <cellStyle name="Normal 3 2 3 3 6" xfId="3831"/>
    <cellStyle name="Normal 3 2 3 3 6 2" xfId="3832"/>
    <cellStyle name="Normal 3 2 3 3 6 2 2" xfId="3833"/>
    <cellStyle name="Normal 3 2 3 3 6 2 2 2" xfId="3834"/>
    <cellStyle name="Normal 3 2 3 3 6 2 2 2 2" xfId="3835"/>
    <cellStyle name="Normal 3 2 3 3 6 2 2 3" xfId="3836"/>
    <cellStyle name="Normal 3 2 3 3 6 2 3" xfId="3837"/>
    <cellStyle name="Normal 3 2 3 3 6 2 3 2" xfId="3838"/>
    <cellStyle name="Normal 3 2 3 3 6 2 4" xfId="3839"/>
    <cellStyle name="Normal 3 2 3 3 6 3" xfId="3840"/>
    <cellStyle name="Normal 3 2 3 3 6 3 2" xfId="3841"/>
    <cellStyle name="Normal 3 2 3 3 6 3 2 2" xfId="3842"/>
    <cellStyle name="Normal 3 2 3 3 6 3 3" xfId="3843"/>
    <cellStyle name="Normal 3 2 3 3 6 4" xfId="3844"/>
    <cellStyle name="Normal 3 2 3 3 6 4 2" xfId="3845"/>
    <cellStyle name="Normal 3 2 3 3 6 5" xfId="3846"/>
    <cellStyle name="Normal 3 2 3 3 7" xfId="3847"/>
    <cellStyle name="Normal 3 2 3 3 7 2" xfId="3848"/>
    <cellStyle name="Normal 3 2 3 3 7 2 2" xfId="3849"/>
    <cellStyle name="Normal 3 2 3 3 7 2 2 2" xfId="3850"/>
    <cellStyle name="Normal 3 2 3 3 7 2 3" xfId="3851"/>
    <cellStyle name="Normal 3 2 3 3 7 3" xfId="3852"/>
    <cellStyle name="Normal 3 2 3 3 7 3 2" xfId="3853"/>
    <cellStyle name="Normal 3 2 3 3 7 4" xfId="3854"/>
    <cellStyle name="Normal 3 2 3 3 8" xfId="3855"/>
    <cellStyle name="Normal 3 2 3 3 8 2" xfId="3856"/>
    <cellStyle name="Normal 3 2 3 3 8 2 2" xfId="3857"/>
    <cellStyle name="Normal 3 2 3 3 8 2 2 2" xfId="3858"/>
    <cellStyle name="Normal 3 2 3 3 8 2 3" xfId="3859"/>
    <cellStyle name="Normal 3 2 3 3 8 3" xfId="3860"/>
    <cellStyle name="Normal 3 2 3 3 8 3 2" xfId="3861"/>
    <cellStyle name="Normal 3 2 3 3 8 4" xfId="3862"/>
    <cellStyle name="Normal 3 2 3 3 9" xfId="3863"/>
    <cellStyle name="Normal 3 2 3 3 9 2" xfId="3864"/>
    <cellStyle name="Normal 3 2 3 3 9 2 2" xfId="3865"/>
    <cellStyle name="Normal 3 2 3 3 9 3" xfId="3866"/>
    <cellStyle name="Normal 3 2 3 4" xfId="186"/>
    <cellStyle name="Normal 3 2 3 4 10" xfId="3867"/>
    <cellStyle name="Normal 3 2 3 4 10 2" xfId="3868"/>
    <cellStyle name="Normal 3 2 3 4 11" xfId="3869"/>
    <cellStyle name="Normal 3 2 3 4 2" xfId="436"/>
    <cellStyle name="Normal 3 2 3 4 2 2" xfId="3870"/>
    <cellStyle name="Normal 3 2 3 4 2 2 2" xfId="3871"/>
    <cellStyle name="Normal 3 2 3 4 2 2 2 2" xfId="3872"/>
    <cellStyle name="Normal 3 2 3 4 2 2 2 2 2" xfId="3873"/>
    <cellStyle name="Normal 3 2 3 4 2 2 2 3" xfId="3874"/>
    <cellStyle name="Normal 3 2 3 4 2 2 3" xfId="3875"/>
    <cellStyle name="Normal 3 2 3 4 2 2 3 2" xfId="3876"/>
    <cellStyle name="Normal 3 2 3 4 2 2 4" xfId="3877"/>
    <cellStyle name="Normal 3 2 3 4 2 3" xfId="3878"/>
    <cellStyle name="Normal 3 2 3 4 2 3 2" xfId="3879"/>
    <cellStyle name="Normal 3 2 3 4 2 3 2 2" xfId="3880"/>
    <cellStyle name="Normal 3 2 3 4 2 3 2 2 2" xfId="3881"/>
    <cellStyle name="Normal 3 2 3 4 2 3 2 3" xfId="3882"/>
    <cellStyle name="Normal 3 2 3 4 2 3 3" xfId="3883"/>
    <cellStyle name="Normal 3 2 3 4 2 3 3 2" xfId="3884"/>
    <cellStyle name="Normal 3 2 3 4 2 3 4" xfId="3885"/>
    <cellStyle name="Normal 3 2 3 4 2 4" xfId="3886"/>
    <cellStyle name="Normal 3 2 3 4 2 4 2" xfId="3887"/>
    <cellStyle name="Normal 3 2 3 4 2 4 2 2" xfId="3888"/>
    <cellStyle name="Normal 3 2 3 4 2 4 3" xfId="3889"/>
    <cellStyle name="Normal 3 2 3 4 2 5" xfId="3890"/>
    <cellStyle name="Normal 3 2 3 4 2 5 2" xfId="3891"/>
    <cellStyle name="Normal 3 2 3 4 2 6" xfId="3892"/>
    <cellStyle name="Normal 3 2 3 4 3" xfId="316"/>
    <cellStyle name="Normal 3 2 3 4 3 2" xfId="3893"/>
    <cellStyle name="Normal 3 2 3 4 3 2 2" xfId="3894"/>
    <cellStyle name="Normal 3 2 3 4 3 2 2 2" xfId="3895"/>
    <cellStyle name="Normal 3 2 3 4 3 2 2 2 2" xfId="3896"/>
    <cellStyle name="Normal 3 2 3 4 3 2 2 3" xfId="3897"/>
    <cellStyle name="Normal 3 2 3 4 3 2 3" xfId="3898"/>
    <cellStyle name="Normal 3 2 3 4 3 2 3 2" xfId="3899"/>
    <cellStyle name="Normal 3 2 3 4 3 2 4" xfId="3900"/>
    <cellStyle name="Normal 3 2 3 4 3 3" xfId="3901"/>
    <cellStyle name="Normal 3 2 3 4 3 3 2" xfId="3902"/>
    <cellStyle name="Normal 3 2 3 4 3 3 2 2" xfId="3903"/>
    <cellStyle name="Normal 3 2 3 4 3 3 2 2 2" xfId="3904"/>
    <cellStyle name="Normal 3 2 3 4 3 3 2 3" xfId="3905"/>
    <cellStyle name="Normal 3 2 3 4 3 3 3" xfId="3906"/>
    <cellStyle name="Normal 3 2 3 4 3 3 3 2" xfId="3907"/>
    <cellStyle name="Normal 3 2 3 4 3 3 4" xfId="3908"/>
    <cellStyle name="Normal 3 2 3 4 3 4" xfId="3909"/>
    <cellStyle name="Normal 3 2 3 4 3 4 2" xfId="3910"/>
    <cellStyle name="Normal 3 2 3 4 3 4 2 2" xfId="3911"/>
    <cellStyle name="Normal 3 2 3 4 3 4 3" xfId="3912"/>
    <cellStyle name="Normal 3 2 3 4 3 5" xfId="3913"/>
    <cellStyle name="Normal 3 2 3 4 3 5 2" xfId="3914"/>
    <cellStyle name="Normal 3 2 3 4 3 6" xfId="3915"/>
    <cellStyle name="Normal 3 2 3 4 4" xfId="561"/>
    <cellStyle name="Normal 3 2 3 4 4 2" xfId="3916"/>
    <cellStyle name="Normal 3 2 3 4 4 2 2" xfId="3917"/>
    <cellStyle name="Normal 3 2 3 4 4 2 2 2" xfId="3918"/>
    <cellStyle name="Normal 3 2 3 4 4 2 2 2 2" xfId="3919"/>
    <cellStyle name="Normal 3 2 3 4 4 2 2 3" xfId="3920"/>
    <cellStyle name="Normal 3 2 3 4 4 2 3" xfId="3921"/>
    <cellStyle name="Normal 3 2 3 4 4 2 3 2" xfId="3922"/>
    <cellStyle name="Normal 3 2 3 4 4 2 4" xfId="3923"/>
    <cellStyle name="Normal 3 2 3 4 4 3" xfId="3924"/>
    <cellStyle name="Normal 3 2 3 4 4 3 2" xfId="3925"/>
    <cellStyle name="Normal 3 2 3 4 4 3 2 2" xfId="3926"/>
    <cellStyle name="Normal 3 2 3 4 4 3 3" xfId="3927"/>
    <cellStyle name="Normal 3 2 3 4 4 4" xfId="3928"/>
    <cellStyle name="Normal 3 2 3 4 4 4 2" xfId="3929"/>
    <cellStyle name="Normal 3 2 3 4 4 5" xfId="3930"/>
    <cellStyle name="Normal 3 2 3 4 5" xfId="686"/>
    <cellStyle name="Normal 3 2 3 4 5 2" xfId="3931"/>
    <cellStyle name="Normal 3 2 3 4 5 2 2" xfId="3932"/>
    <cellStyle name="Normal 3 2 3 4 5 2 2 2" xfId="3933"/>
    <cellStyle name="Normal 3 2 3 4 5 2 2 2 2" xfId="3934"/>
    <cellStyle name="Normal 3 2 3 4 5 2 2 3" xfId="3935"/>
    <cellStyle name="Normal 3 2 3 4 5 2 3" xfId="3936"/>
    <cellStyle name="Normal 3 2 3 4 5 2 3 2" xfId="3937"/>
    <cellStyle name="Normal 3 2 3 4 5 2 4" xfId="3938"/>
    <cellStyle name="Normal 3 2 3 4 5 3" xfId="3939"/>
    <cellStyle name="Normal 3 2 3 4 5 3 2" xfId="3940"/>
    <cellStyle name="Normal 3 2 3 4 5 3 2 2" xfId="3941"/>
    <cellStyle name="Normal 3 2 3 4 5 3 3" xfId="3942"/>
    <cellStyle name="Normal 3 2 3 4 5 4" xfId="3943"/>
    <cellStyle name="Normal 3 2 3 4 5 4 2" xfId="3944"/>
    <cellStyle name="Normal 3 2 3 4 5 5" xfId="3945"/>
    <cellStyle name="Normal 3 2 3 4 6" xfId="3946"/>
    <cellStyle name="Normal 3 2 3 4 6 2" xfId="3947"/>
    <cellStyle name="Normal 3 2 3 4 6 2 2" xfId="3948"/>
    <cellStyle name="Normal 3 2 3 4 6 2 2 2" xfId="3949"/>
    <cellStyle name="Normal 3 2 3 4 6 2 2 2 2" xfId="3950"/>
    <cellStyle name="Normal 3 2 3 4 6 2 2 3" xfId="3951"/>
    <cellStyle name="Normal 3 2 3 4 6 2 3" xfId="3952"/>
    <cellStyle name="Normal 3 2 3 4 6 2 3 2" xfId="3953"/>
    <cellStyle name="Normal 3 2 3 4 6 2 4" xfId="3954"/>
    <cellStyle name="Normal 3 2 3 4 6 3" xfId="3955"/>
    <cellStyle name="Normal 3 2 3 4 6 3 2" xfId="3956"/>
    <cellStyle name="Normal 3 2 3 4 6 3 2 2" xfId="3957"/>
    <cellStyle name="Normal 3 2 3 4 6 3 3" xfId="3958"/>
    <cellStyle name="Normal 3 2 3 4 6 4" xfId="3959"/>
    <cellStyle name="Normal 3 2 3 4 6 4 2" xfId="3960"/>
    <cellStyle name="Normal 3 2 3 4 6 5" xfId="3961"/>
    <cellStyle name="Normal 3 2 3 4 7" xfId="3962"/>
    <cellStyle name="Normal 3 2 3 4 7 2" xfId="3963"/>
    <cellStyle name="Normal 3 2 3 4 7 2 2" xfId="3964"/>
    <cellStyle name="Normal 3 2 3 4 7 2 2 2" xfId="3965"/>
    <cellStyle name="Normal 3 2 3 4 7 2 3" xfId="3966"/>
    <cellStyle name="Normal 3 2 3 4 7 3" xfId="3967"/>
    <cellStyle name="Normal 3 2 3 4 7 3 2" xfId="3968"/>
    <cellStyle name="Normal 3 2 3 4 7 4" xfId="3969"/>
    <cellStyle name="Normal 3 2 3 4 8" xfId="3970"/>
    <cellStyle name="Normal 3 2 3 4 8 2" xfId="3971"/>
    <cellStyle name="Normal 3 2 3 4 8 2 2" xfId="3972"/>
    <cellStyle name="Normal 3 2 3 4 8 2 2 2" xfId="3973"/>
    <cellStyle name="Normal 3 2 3 4 8 2 3" xfId="3974"/>
    <cellStyle name="Normal 3 2 3 4 8 3" xfId="3975"/>
    <cellStyle name="Normal 3 2 3 4 8 3 2" xfId="3976"/>
    <cellStyle name="Normal 3 2 3 4 8 4" xfId="3977"/>
    <cellStyle name="Normal 3 2 3 4 9" xfId="3978"/>
    <cellStyle name="Normal 3 2 3 4 9 2" xfId="3979"/>
    <cellStyle name="Normal 3 2 3 4 9 2 2" xfId="3980"/>
    <cellStyle name="Normal 3 2 3 4 9 3" xfId="3981"/>
    <cellStyle name="Normal 3 2 3 5" xfId="354"/>
    <cellStyle name="Normal 3 2 3 5 2" xfId="3982"/>
    <cellStyle name="Normal 3 2 3 5 2 2" xfId="3983"/>
    <cellStyle name="Normal 3 2 3 5 2 2 2" xfId="3984"/>
    <cellStyle name="Normal 3 2 3 5 2 2 2 2" xfId="3985"/>
    <cellStyle name="Normal 3 2 3 5 2 2 3" xfId="3986"/>
    <cellStyle name="Normal 3 2 3 5 2 3" xfId="3987"/>
    <cellStyle name="Normal 3 2 3 5 2 3 2" xfId="3988"/>
    <cellStyle name="Normal 3 2 3 5 2 4" xfId="3989"/>
    <cellStyle name="Normal 3 2 3 5 3" xfId="3990"/>
    <cellStyle name="Normal 3 2 3 5 3 2" xfId="3991"/>
    <cellStyle name="Normal 3 2 3 5 3 2 2" xfId="3992"/>
    <cellStyle name="Normal 3 2 3 5 3 2 2 2" xfId="3993"/>
    <cellStyle name="Normal 3 2 3 5 3 2 3" xfId="3994"/>
    <cellStyle name="Normal 3 2 3 5 3 3" xfId="3995"/>
    <cellStyle name="Normal 3 2 3 5 3 3 2" xfId="3996"/>
    <cellStyle name="Normal 3 2 3 5 3 4" xfId="3997"/>
    <cellStyle name="Normal 3 2 3 5 4" xfId="3998"/>
    <cellStyle name="Normal 3 2 3 5 4 2" xfId="3999"/>
    <cellStyle name="Normal 3 2 3 5 4 2 2" xfId="4000"/>
    <cellStyle name="Normal 3 2 3 5 4 3" xfId="4001"/>
    <cellStyle name="Normal 3 2 3 5 5" xfId="4002"/>
    <cellStyle name="Normal 3 2 3 5 5 2" xfId="4003"/>
    <cellStyle name="Normal 3 2 3 5 6" xfId="4004"/>
    <cellStyle name="Normal 3 2 3 6" xfId="224"/>
    <cellStyle name="Normal 3 2 3 6 2" xfId="4005"/>
    <cellStyle name="Normal 3 2 3 6 2 2" xfId="4006"/>
    <cellStyle name="Normal 3 2 3 6 2 2 2" xfId="4007"/>
    <cellStyle name="Normal 3 2 3 6 2 2 2 2" xfId="4008"/>
    <cellStyle name="Normal 3 2 3 6 2 2 3" xfId="4009"/>
    <cellStyle name="Normal 3 2 3 6 2 3" xfId="4010"/>
    <cellStyle name="Normal 3 2 3 6 2 3 2" xfId="4011"/>
    <cellStyle name="Normal 3 2 3 6 2 4" xfId="4012"/>
    <cellStyle name="Normal 3 2 3 6 3" xfId="4013"/>
    <cellStyle name="Normal 3 2 3 6 3 2" xfId="4014"/>
    <cellStyle name="Normal 3 2 3 6 3 2 2" xfId="4015"/>
    <cellStyle name="Normal 3 2 3 6 3 2 2 2" xfId="4016"/>
    <cellStyle name="Normal 3 2 3 6 3 2 3" xfId="4017"/>
    <cellStyle name="Normal 3 2 3 6 3 3" xfId="4018"/>
    <cellStyle name="Normal 3 2 3 6 3 3 2" xfId="4019"/>
    <cellStyle name="Normal 3 2 3 6 3 4" xfId="4020"/>
    <cellStyle name="Normal 3 2 3 6 4" xfId="4021"/>
    <cellStyle name="Normal 3 2 3 6 4 2" xfId="4022"/>
    <cellStyle name="Normal 3 2 3 6 4 2 2" xfId="4023"/>
    <cellStyle name="Normal 3 2 3 6 4 3" xfId="4024"/>
    <cellStyle name="Normal 3 2 3 6 5" xfId="4025"/>
    <cellStyle name="Normal 3 2 3 6 5 2" xfId="4026"/>
    <cellStyle name="Normal 3 2 3 6 6" xfId="4027"/>
    <cellStyle name="Normal 3 2 3 7" xfId="480"/>
    <cellStyle name="Normal 3 2 3 7 2" xfId="4028"/>
    <cellStyle name="Normal 3 2 3 7 2 2" xfId="4029"/>
    <cellStyle name="Normal 3 2 3 7 2 2 2" xfId="4030"/>
    <cellStyle name="Normal 3 2 3 7 2 2 2 2" xfId="4031"/>
    <cellStyle name="Normal 3 2 3 7 2 2 3" xfId="4032"/>
    <cellStyle name="Normal 3 2 3 7 2 3" xfId="4033"/>
    <cellStyle name="Normal 3 2 3 7 2 3 2" xfId="4034"/>
    <cellStyle name="Normal 3 2 3 7 2 4" xfId="4035"/>
    <cellStyle name="Normal 3 2 3 7 3" xfId="4036"/>
    <cellStyle name="Normal 3 2 3 7 3 2" xfId="4037"/>
    <cellStyle name="Normal 3 2 3 7 3 2 2" xfId="4038"/>
    <cellStyle name="Normal 3 2 3 7 3 3" xfId="4039"/>
    <cellStyle name="Normal 3 2 3 7 4" xfId="4040"/>
    <cellStyle name="Normal 3 2 3 7 4 2" xfId="4041"/>
    <cellStyle name="Normal 3 2 3 7 5" xfId="4042"/>
    <cellStyle name="Normal 3 2 3 8" xfId="605"/>
    <cellStyle name="Normal 3 2 3 8 2" xfId="4043"/>
    <cellStyle name="Normal 3 2 3 8 2 2" xfId="4044"/>
    <cellStyle name="Normal 3 2 3 8 2 2 2" xfId="4045"/>
    <cellStyle name="Normal 3 2 3 8 2 2 2 2" xfId="4046"/>
    <cellStyle name="Normal 3 2 3 8 2 2 3" xfId="4047"/>
    <cellStyle name="Normal 3 2 3 8 2 3" xfId="4048"/>
    <cellStyle name="Normal 3 2 3 8 2 3 2" xfId="4049"/>
    <cellStyle name="Normal 3 2 3 8 2 4" xfId="4050"/>
    <cellStyle name="Normal 3 2 3 8 3" xfId="4051"/>
    <cellStyle name="Normal 3 2 3 8 3 2" xfId="4052"/>
    <cellStyle name="Normal 3 2 3 8 3 2 2" xfId="4053"/>
    <cellStyle name="Normal 3 2 3 8 3 3" xfId="4054"/>
    <cellStyle name="Normal 3 2 3 8 4" xfId="4055"/>
    <cellStyle name="Normal 3 2 3 8 4 2" xfId="4056"/>
    <cellStyle name="Normal 3 2 3 8 5" xfId="4057"/>
    <cellStyle name="Normal 3 2 3 9" xfId="4058"/>
    <cellStyle name="Normal 3 2 3 9 2" xfId="4059"/>
    <cellStyle name="Normal 3 2 3 9 2 2" xfId="4060"/>
    <cellStyle name="Normal 3 2 3 9 2 2 2" xfId="4061"/>
    <cellStyle name="Normal 3 2 3 9 2 2 2 2" xfId="4062"/>
    <cellStyle name="Normal 3 2 3 9 2 2 3" xfId="4063"/>
    <cellStyle name="Normal 3 2 3 9 2 3" xfId="4064"/>
    <cellStyle name="Normal 3 2 3 9 2 3 2" xfId="4065"/>
    <cellStyle name="Normal 3 2 3 9 2 4" xfId="4066"/>
    <cellStyle name="Normal 3 2 3 9 3" xfId="4067"/>
    <cellStyle name="Normal 3 2 3 9 3 2" xfId="4068"/>
    <cellStyle name="Normal 3 2 3 9 3 2 2" xfId="4069"/>
    <cellStyle name="Normal 3 2 3 9 3 3" xfId="4070"/>
    <cellStyle name="Normal 3 2 3 9 4" xfId="4071"/>
    <cellStyle name="Normal 3 2 3 9 4 2" xfId="4072"/>
    <cellStyle name="Normal 3 2 3 9 5" xfId="4073"/>
    <cellStyle name="Normal 3 2 4" xfId="80"/>
    <cellStyle name="Normal 3 2 4 10" xfId="4074"/>
    <cellStyle name="Normal 3 2 4 10 2" xfId="4075"/>
    <cellStyle name="Normal 3 2 4 10 2 2" xfId="4076"/>
    <cellStyle name="Normal 3 2 4 10 2 2 2" xfId="4077"/>
    <cellStyle name="Normal 3 2 4 10 2 3" xfId="4078"/>
    <cellStyle name="Normal 3 2 4 10 3" xfId="4079"/>
    <cellStyle name="Normal 3 2 4 10 3 2" xfId="4080"/>
    <cellStyle name="Normal 3 2 4 10 4" xfId="4081"/>
    <cellStyle name="Normal 3 2 4 11" xfId="4082"/>
    <cellStyle name="Normal 3 2 4 11 2" xfId="4083"/>
    <cellStyle name="Normal 3 2 4 11 2 2" xfId="4084"/>
    <cellStyle name="Normal 3 2 4 11 2 2 2" xfId="4085"/>
    <cellStyle name="Normal 3 2 4 11 2 3" xfId="4086"/>
    <cellStyle name="Normal 3 2 4 11 3" xfId="4087"/>
    <cellStyle name="Normal 3 2 4 11 3 2" xfId="4088"/>
    <cellStyle name="Normal 3 2 4 11 4" xfId="4089"/>
    <cellStyle name="Normal 3 2 4 12" xfId="4090"/>
    <cellStyle name="Normal 3 2 4 12 2" xfId="4091"/>
    <cellStyle name="Normal 3 2 4 12 2 2" xfId="4092"/>
    <cellStyle name="Normal 3 2 4 12 3" xfId="4093"/>
    <cellStyle name="Normal 3 2 4 13" xfId="4094"/>
    <cellStyle name="Normal 3 2 4 13 2" xfId="4095"/>
    <cellStyle name="Normal 3 2 4 14" xfId="4096"/>
    <cellStyle name="Normal 3 2 4 2" xfId="92"/>
    <cellStyle name="Normal 3 2 4 2 10" xfId="4097"/>
    <cellStyle name="Normal 3 2 4 2 10 2" xfId="4098"/>
    <cellStyle name="Normal 3 2 4 2 10 2 2" xfId="4099"/>
    <cellStyle name="Normal 3 2 4 2 10 2 2 2" xfId="4100"/>
    <cellStyle name="Normal 3 2 4 2 10 2 3" xfId="4101"/>
    <cellStyle name="Normal 3 2 4 2 10 3" xfId="4102"/>
    <cellStyle name="Normal 3 2 4 2 10 3 2" xfId="4103"/>
    <cellStyle name="Normal 3 2 4 2 10 4" xfId="4104"/>
    <cellStyle name="Normal 3 2 4 2 11" xfId="4105"/>
    <cellStyle name="Normal 3 2 4 2 11 2" xfId="4106"/>
    <cellStyle name="Normal 3 2 4 2 11 2 2" xfId="4107"/>
    <cellStyle name="Normal 3 2 4 2 11 3" xfId="4108"/>
    <cellStyle name="Normal 3 2 4 2 12" xfId="4109"/>
    <cellStyle name="Normal 3 2 4 2 12 2" xfId="4110"/>
    <cellStyle name="Normal 3 2 4 2 13" xfId="4111"/>
    <cellStyle name="Normal 3 2 4 2 2" xfId="145"/>
    <cellStyle name="Normal 3 2 4 2 2 10" xfId="4112"/>
    <cellStyle name="Normal 3 2 4 2 2 10 2" xfId="4113"/>
    <cellStyle name="Normal 3 2 4 2 2 11" xfId="4114"/>
    <cellStyle name="Normal 3 2 4 2 2 2" xfId="401"/>
    <cellStyle name="Normal 3 2 4 2 2 2 2" xfId="4115"/>
    <cellStyle name="Normal 3 2 4 2 2 2 2 2" xfId="4116"/>
    <cellStyle name="Normal 3 2 4 2 2 2 2 2 2" xfId="4117"/>
    <cellStyle name="Normal 3 2 4 2 2 2 2 2 2 2" xfId="4118"/>
    <cellStyle name="Normal 3 2 4 2 2 2 2 2 3" xfId="4119"/>
    <cellStyle name="Normal 3 2 4 2 2 2 2 3" xfId="4120"/>
    <cellStyle name="Normal 3 2 4 2 2 2 2 3 2" xfId="4121"/>
    <cellStyle name="Normal 3 2 4 2 2 2 2 4" xfId="4122"/>
    <cellStyle name="Normal 3 2 4 2 2 2 3" xfId="4123"/>
    <cellStyle name="Normal 3 2 4 2 2 2 3 2" xfId="4124"/>
    <cellStyle name="Normal 3 2 4 2 2 2 3 2 2" xfId="4125"/>
    <cellStyle name="Normal 3 2 4 2 2 2 3 2 2 2" xfId="4126"/>
    <cellStyle name="Normal 3 2 4 2 2 2 3 2 3" xfId="4127"/>
    <cellStyle name="Normal 3 2 4 2 2 2 3 3" xfId="4128"/>
    <cellStyle name="Normal 3 2 4 2 2 2 3 3 2" xfId="4129"/>
    <cellStyle name="Normal 3 2 4 2 2 2 3 4" xfId="4130"/>
    <cellStyle name="Normal 3 2 4 2 2 2 4" xfId="4131"/>
    <cellStyle name="Normal 3 2 4 2 2 2 4 2" xfId="4132"/>
    <cellStyle name="Normal 3 2 4 2 2 2 4 2 2" xfId="4133"/>
    <cellStyle name="Normal 3 2 4 2 2 2 4 3" xfId="4134"/>
    <cellStyle name="Normal 3 2 4 2 2 2 5" xfId="4135"/>
    <cellStyle name="Normal 3 2 4 2 2 2 5 2" xfId="4136"/>
    <cellStyle name="Normal 3 2 4 2 2 2 6" xfId="4137"/>
    <cellStyle name="Normal 3 2 4 2 2 3" xfId="276"/>
    <cellStyle name="Normal 3 2 4 2 2 3 2" xfId="4138"/>
    <cellStyle name="Normal 3 2 4 2 2 3 2 2" xfId="4139"/>
    <cellStyle name="Normal 3 2 4 2 2 3 2 2 2" xfId="4140"/>
    <cellStyle name="Normal 3 2 4 2 2 3 2 2 2 2" xfId="4141"/>
    <cellStyle name="Normal 3 2 4 2 2 3 2 2 3" xfId="4142"/>
    <cellStyle name="Normal 3 2 4 2 2 3 2 3" xfId="4143"/>
    <cellStyle name="Normal 3 2 4 2 2 3 2 3 2" xfId="4144"/>
    <cellStyle name="Normal 3 2 4 2 2 3 2 4" xfId="4145"/>
    <cellStyle name="Normal 3 2 4 2 2 3 3" xfId="4146"/>
    <cellStyle name="Normal 3 2 4 2 2 3 3 2" xfId="4147"/>
    <cellStyle name="Normal 3 2 4 2 2 3 3 2 2" xfId="4148"/>
    <cellStyle name="Normal 3 2 4 2 2 3 3 2 2 2" xfId="4149"/>
    <cellStyle name="Normal 3 2 4 2 2 3 3 2 3" xfId="4150"/>
    <cellStyle name="Normal 3 2 4 2 2 3 3 3" xfId="4151"/>
    <cellStyle name="Normal 3 2 4 2 2 3 3 3 2" xfId="4152"/>
    <cellStyle name="Normal 3 2 4 2 2 3 3 4" xfId="4153"/>
    <cellStyle name="Normal 3 2 4 2 2 3 4" xfId="4154"/>
    <cellStyle name="Normal 3 2 4 2 2 3 4 2" xfId="4155"/>
    <cellStyle name="Normal 3 2 4 2 2 3 4 2 2" xfId="4156"/>
    <cellStyle name="Normal 3 2 4 2 2 3 4 3" xfId="4157"/>
    <cellStyle name="Normal 3 2 4 2 2 3 5" xfId="4158"/>
    <cellStyle name="Normal 3 2 4 2 2 3 5 2" xfId="4159"/>
    <cellStyle name="Normal 3 2 4 2 2 3 6" xfId="4160"/>
    <cellStyle name="Normal 3 2 4 2 2 4" xfId="526"/>
    <cellStyle name="Normal 3 2 4 2 2 4 2" xfId="4161"/>
    <cellStyle name="Normal 3 2 4 2 2 4 2 2" xfId="4162"/>
    <cellStyle name="Normal 3 2 4 2 2 4 2 2 2" xfId="4163"/>
    <cellStyle name="Normal 3 2 4 2 2 4 2 2 2 2" xfId="4164"/>
    <cellStyle name="Normal 3 2 4 2 2 4 2 2 3" xfId="4165"/>
    <cellStyle name="Normal 3 2 4 2 2 4 2 3" xfId="4166"/>
    <cellStyle name="Normal 3 2 4 2 2 4 2 3 2" xfId="4167"/>
    <cellStyle name="Normal 3 2 4 2 2 4 2 4" xfId="4168"/>
    <cellStyle name="Normal 3 2 4 2 2 4 3" xfId="4169"/>
    <cellStyle name="Normal 3 2 4 2 2 4 3 2" xfId="4170"/>
    <cellStyle name="Normal 3 2 4 2 2 4 3 2 2" xfId="4171"/>
    <cellStyle name="Normal 3 2 4 2 2 4 3 3" xfId="4172"/>
    <cellStyle name="Normal 3 2 4 2 2 4 4" xfId="4173"/>
    <cellStyle name="Normal 3 2 4 2 2 4 4 2" xfId="4174"/>
    <cellStyle name="Normal 3 2 4 2 2 4 5" xfId="4175"/>
    <cellStyle name="Normal 3 2 4 2 2 5" xfId="651"/>
    <cellStyle name="Normal 3 2 4 2 2 5 2" xfId="4176"/>
    <cellStyle name="Normal 3 2 4 2 2 5 2 2" xfId="4177"/>
    <cellStyle name="Normal 3 2 4 2 2 5 2 2 2" xfId="4178"/>
    <cellStyle name="Normal 3 2 4 2 2 5 2 2 2 2" xfId="4179"/>
    <cellStyle name="Normal 3 2 4 2 2 5 2 2 3" xfId="4180"/>
    <cellStyle name="Normal 3 2 4 2 2 5 2 3" xfId="4181"/>
    <cellStyle name="Normal 3 2 4 2 2 5 2 3 2" xfId="4182"/>
    <cellStyle name="Normal 3 2 4 2 2 5 2 4" xfId="4183"/>
    <cellStyle name="Normal 3 2 4 2 2 5 3" xfId="4184"/>
    <cellStyle name="Normal 3 2 4 2 2 5 3 2" xfId="4185"/>
    <cellStyle name="Normal 3 2 4 2 2 5 3 2 2" xfId="4186"/>
    <cellStyle name="Normal 3 2 4 2 2 5 3 3" xfId="4187"/>
    <cellStyle name="Normal 3 2 4 2 2 5 4" xfId="4188"/>
    <cellStyle name="Normal 3 2 4 2 2 5 4 2" xfId="4189"/>
    <cellStyle name="Normal 3 2 4 2 2 5 5" xfId="4190"/>
    <cellStyle name="Normal 3 2 4 2 2 6" xfId="4191"/>
    <cellStyle name="Normal 3 2 4 2 2 6 2" xfId="4192"/>
    <cellStyle name="Normal 3 2 4 2 2 6 2 2" xfId="4193"/>
    <cellStyle name="Normal 3 2 4 2 2 6 2 2 2" xfId="4194"/>
    <cellStyle name="Normal 3 2 4 2 2 6 2 2 2 2" xfId="4195"/>
    <cellStyle name="Normal 3 2 4 2 2 6 2 2 3" xfId="4196"/>
    <cellStyle name="Normal 3 2 4 2 2 6 2 3" xfId="4197"/>
    <cellStyle name="Normal 3 2 4 2 2 6 2 3 2" xfId="4198"/>
    <cellStyle name="Normal 3 2 4 2 2 6 2 4" xfId="4199"/>
    <cellStyle name="Normal 3 2 4 2 2 6 3" xfId="4200"/>
    <cellStyle name="Normal 3 2 4 2 2 6 3 2" xfId="4201"/>
    <cellStyle name="Normal 3 2 4 2 2 6 3 2 2" xfId="4202"/>
    <cellStyle name="Normal 3 2 4 2 2 6 3 3" xfId="4203"/>
    <cellStyle name="Normal 3 2 4 2 2 6 4" xfId="4204"/>
    <cellStyle name="Normal 3 2 4 2 2 6 4 2" xfId="4205"/>
    <cellStyle name="Normal 3 2 4 2 2 6 5" xfId="4206"/>
    <cellStyle name="Normal 3 2 4 2 2 7" xfId="4207"/>
    <cellStyle name="Normal 3 2 4 2 2 7 2" xfId="4208"/>
    <cellStyle name="Normal 3 2 4 2 2 7 2 2" xfId="4209"/>
    <cellStyle name="Normal 3 2 4 2 2 7 2 2 2" xfId="4210"/>
    <cellStyle name="Normal 3 2 4 2 2 7 2 3" xfId="4211"/>
    <cellStyle name="Normal 3 2 4 2 2 7 3" xfId="4212"/>
    <cellStyle name="Normal 3 2 4 2 2 7 3 2" xfId="4213"/>
    <cellStyle name="Normal 3 2 4 2 2 7 4" xfId="4214"/>
    <cellStyle name="Normal 3 2 4 2 2 8" xfId="4215"/>
    <cellStyle name="Normal 3 2 4 2 2 8 2" xfId="4216"/>
    <cellStyle name="Normal 3 2 4 2 2 8 2 2" xfId="4217"/>
    <cellStyle name="Normal 3 2 4 2 2 8 2 2 2" xfId="4218"/>
    <cellStyle name="Normal 3 2 4 2 2 8 2 3" xfId="4219"/>
    <cellStyle name="Normal 3 2 4 2 2 8 3" xfId="4220"/>
    <cellStyle name="Normal 3 2 4 2 2 8 3 2" xfId="4221"/>
    <cellStyle name="Normal 3 2 4 2 2 8 4" xfId="4222"/>
    <cellStyle name="Normal 3 2 4 2 2 9" xfId="4223"/>
    <cellStyle name="Normal 3 2 4 2 2 9 2" xfId="4224"/>
    <cellStyle name="Normal 3 2 4 2 2 9 2 2" xfId="4225"/>
    <cellStyle name="Normal 3 2 4 2 2 9 3" xfId="4226"/>
    <cellStyle name="Normal 3 2 4 2 3" xfId="189"/>
    <cellStyle name="Normal 3 2 4 2 3 10" xfId="4227"/>
    <cellStyle name="Normal 3 2 4 2 3 10 2" xfId="4228"/>
    <cellStyle name="Normal 3 2 4 2 3 11" xfId="4229"/>
    <cellStyle name="Normal 3 2 4 2 3 2" xfId="439"/>
    <cellStyle name="Normal 3 2 4 2 3 2 2" xfId="4230"/>
    <cellStyle name="Normal 3 2 4 2 3 2 2 2" xfId="4231"/>
    <cellStyle name="Normal 3 2 4 2 3 2 2 2 2" xfId="4232"/>
    <cellStyle name="Normal 3 2 4 2 3 2 2 2 2 2" xfId="4233"/>
    <cellStyle name="Normal 3 2 4 2 3 2 2 2 3" xfId="4234"/>
    <cellStyle name="Normal 3 2 4 2 3 2 2 3" xfId="4235"/>
    <cellStyle name="Normal 3 2 4 2 3 2 2 3 2" xfId="4236"/>
    <cellStyle name="Normal 3 2 4 2 3 2 2 4" xfId="4237"/>
    <cellStyle name="Normal 3 2 4 2 3 2 3" xfId="4238"/>
    <cellStyle name="Normal 3 2 4 2 3 2 3 2" xfId="4239"/>
    <cellStyle name="Normal 3 2 4 2 3 2 3 2 2" xfId="4240"/>
    <cellStyle name="Normal 3 2 4 2 3 2 3 2 2 2" xfId="4241"/>
    <cellStyle name="Normal 3 2 4 2 3 2 3 2 3" xfId="4242"/>
    <cellStyle name="Normal 3 2 4 2 3 2 3 3" xfId="4243"/>
    <cellStyle name="Normal 3 2 4 2 3 2 3 3 2" xfId="4244"/>
    <cellStyle name="Normal 3 2 4 2 3 2 3 4" xfId="4245"/>
    <cellStyle name="Normal 3 2 4 2 3 2 4" xfId="4246"/>
    <cellStyle name="Normal 3 2 4 2 3 2 4 2" xfId="4247"/>
    <cellStyle name="Normal 3 2 4 2 3 2 4 2 2" xfId="4248"/>
    <cellStyle name="Normal 3 2 4 2 3 2 4 3" xfId="4249"/>
    <cellStyle name="Normal 3 2 4 2 3 2 5" xfId="4250"/>
    <cellStyle name="Normal 3 2 4 2 3 2 5 2" xfId="4251"/>
    <cellStyle name="Normal 3 2 4 2 3 2 6" xfId="4252"/>
    <cellStyle name="Normal 3 2 4 2 3 3" xfId="319"/>
    <cellStyle name="Normal 3 2 4 2 3 3 2" xfId="4253"/>
    <cellStyle name="Normal 3 2 4 2 3 3 2 2" xfId="4254"/>
    <cellStyle name="Normal 3 2 4 2 3 3 2 2 2" xfId="4255"/>
    <cellStyle name="Normal 3 2 4 2 3 3 2 2 2 2" xfId="4256"/>
    <cellStyle name="Normal 3 2 4 2 3 3 2 2 3" xfId="4257"/>
    <cellStyle name="Normal 3 2 4 2 3 3 2 3" xfId="4258"/>
    <cellStyle name="Normal 3 2 4 2 3 3 2 3 2" xfId="4259"/>
    <cellStyle name="Normal 3 2 4 2 3 3 2 4" xfId="4260"/>
    <cellStyle name="Normal 3 2 4 2 3 3 3" xfId="4261"/>
    <cellStyle name="Normal 3 2 4 2 3 3 3 2" xfId="4262"/>
    <cellStyle name="Normal 3 2 4 2 3 3 3 2 2" xfId="4263"/>
    <cellStyle name="Normal 3 2 4 2 3 3 3 2 2 2" xfId="4264"/>
    <cellStyle name="Normal 3 2 4 2 3 3 3 2 3" xfId="4265"/>
    <cellStyle name="Normal 3 2 4 2 3 3 3 3" xfId="4266"/>
    <cellStyle name="Normal 3 2 4 2 3 3 3 3 2" xfId="4267"/>
    <cellStyle name="Normal 3 2 4 2 3 3 3 4" xfId="4268"/>
    <cellStyle name="Normal 3 2 4 2 3 3 4" xfId="4269"/>
    <cellStyle name="Normal 3 2 4 2 3 3 4 2" xfId="4270"/>
    <cellStyle name="Normal 3 2 4 2 3 3 4 2 2" xfId="4271"/>
    <cellStyle name="Normal 3 2 4 2 3 3 4 3" xfId="4272"/>
    <cellStyle name="Normal 3 2 4 2 3 3 5" xfId="4273"/>
    <cellStyle name="Normal 3 2 4 2 3 3 5 2" xfId="4274"/>
    <cellStyle name="Normal 3 2 4 2 3 3 6" xfId="4275"/>
    <cellStyle name="Normal 3 2 4 2 3 4" xfId="564"/>
    <cellStyle name="Normal 3 2 4 2 3 4 2" xfId="4276"/>
    <cellStyle name="Normal 3 2 4 2 3 4 2 2" xfId="4277"/>
    <cellStyle name="Normal 3 2 4 2 3 4 2 2 2" xfId="4278"/>
    <cellStyle name="Normal 3 2 4 2 3 4 2 2 2 2" xfId="4279"/>
    <cellStyle name="Normal 3 2 4 2 3 4 2 2 3" xfId="4280"/>
    <cellStyle name="Normal 3 2 4 2 3 4 2 3" xfId="4281"/>
    <cellStyle name="Normal 3 2 4 2 3 4 2 3 2" xfId="4282"/>
    <cellStyle name="Normal 3 2 4 2 3 4 2 4" xfId="4283"/>
    <cellStyle name="Normal 3 2 4 2 3 4 3" xfId="4284"/>
    <cellStyle name="Normal 3 2 4 2 3 4 3 2" xfId="4285"/>
    <cellStyle name="Normal 3 2 4 2 3 4 3 2 2" xfId="4286"/>
    <cellStyle name="Normal 3 2 4 2 3 4 3 3" xfId="4287"/>
    <cellStyle name="Normal 3 2 4 2 3 4 4" xfId="4288"/>
    <cellStyle name="Normal 3 2 4 2 3 4 4 2" xfId="4289"/>
    <cellStyle name="Normal 3 2 4 2 3 4 5" xfId="4290"/>
    <cellStyle name="Normal 3 2 4 2 3 5" xfId="689"/>
    <cellStyle name="Normal 3 2 4 2 3 5 2" xfId="4291"/>
    <cellStyle name="Normal 3 2 4 2 3 5 2 2" xfId="4292"/>
    <cellStyle name="Normal 3 2 4 2 3 5 2 2 2" xfId="4293"/>
    <cellStyle name="Normal 3 2 4 2 3 5 2 2 2 2" xfId="4294"/>
    <cellStyle name="Normal 3 2 4 2 3 5 2 2 3" xfId="4295"/>
    <cellStyle name="Normal 3 2 4 2 3 5 2 3" xfId="4296"/>
    <cellStyle name="Normal 3 2 4 2 3 5 2 3 2" xfId="4297"/>
    <cellStyle name="Normal 3 2 4 2 3 5 2 4" xfId="4298"/>
    <cellStyle name="Normal 3 2 4 2 3 5 3" xfId="4299"/>
    <cellStyle name="Normal 3 2 4 2 3 5 3 2" xfId="4300"/>
    <cellStyle name="Normal 3 2 4 2 3 5 3 2 2" xfId="4301"/>
    <cellStyle name="Normal 3 2 4 2 3 5 3 3" xfId="4302"/>
    <cellStyle name="Normal 3 2 4 2 3 5 4" xfId="4303"/>
    <cellStyle name="Normal 3 2 4 2 3 5 4 2" xfId="4304"/>
    <cellStyle name="Normal 3 2 4 2 3 5 5" xfId="4305"/>
    <cellStyle name="Normal 3 2 4 2 3 6" xfId="4306"/>
    <cellStyle name="Normal 3 2 4 2 3 6 2" xfId="4307"/>
    <cellStyle name="Normal 3 2 4 2 3 6 2 2" xfId="4308"/>
    <cellStyle name="Normal 3 2 4 2 3 6 2 2 2" xfId="4309"/>
    <cellStyle name="Normal 3 2 4 2 3 6 2 2 2 2" xfId="4310"/>
    <cellStyle name="Normal 3 2 4 2 3 6 2 2 3" xfId="4311"/>
    <cellStyle name="Normal 3 2 4 2 3 6 2 3" xfId="4312"/>
    <cellStyle name="Normal 3 2 4 2 3 6 2 3 2" xfId="4313"/>
    <cellStyle name="Normal 3 2 4 2 3 6 2 4" xfId="4314"/>
    <cellStyle name="Normal 3 2 4 2 3 6 3" xfId="4315"/>
    <cellStyle name="Normal 3 2 4 2 3 6 3 2" xfId="4316"/>
    <cellStyle name="Normal 3 2 4 2 3 6 3 2 2" xfId="4317"/>
    <cellStyle name="Normal 3 2 4 2 3 6 3 3" xfId="4318"/>
    <cellStyle name="Normal 3 2 4 2 3 6 4" xfId="4319"/>
    <cellStyle name="Normal 3 2 4 2 3 6 4 2" xfId="4320"/>
    <cellStyle name="Normal 3 2 4 2 3 6 5" xfId="4321"/>
    <cellStyle name="Normal 3 2 4 2 3 7" xfId="4322"/>
    <cellStyle name="Normal 3 2 4 2 3 7 2" xfId="4323"/>
    <cellStyle name="Normal 3 2 4 2 3 7 2 2" xfId="4324"/>
    <cellStyle name="Normal 3 2 4 2 3 7 2 2 2" xfId="4325"/>
    <cellStyle name="Normal 3 2 4 2 3 7 2 3" xfId="4326"/>
    <cellStyle name="Normal 3 2 4 2 3 7 3" xfId="4327"/>
    <cellStyle name="Normal 3 2 4 2 3 7 3 2" xfId="4328"/>
    <cellStyle name="Normal 3 2 4 2 3 7 4" xfId="4329"/>
    <cellStyle name="Normal 3 2 4 2 3 8" xfId="4330"/>
    <cellStyle name="Normal 3 2 4 2 3 8 2" xfId="4331"/>
    <cellStyle name="Normal 3 2 4 2 3 8 2 2" xfId="4332"/>
    <cellStyle name="Normal 3 2 4 2 3 8 2 2 2" xfId="4333"/>
    <cellStyle name="Normal 3 2 4 2 3 8 2 3" xfId="4334"/>
    <cellStyle name="Normal 3 2 4 2 3 8 3" xfId="4335"/>
    <cellStyle name="Normal 3 2 4 2 3 8 3 2" xfId="4336"/>
    <cellStyle name="Normal 3 2 4 2 3 8 4" xfId="4337"/>
    <cellStyle name="Normal 3 2 4 2 3 9" xfId="4338"/>
    <cellStyle name="Normal 3 2 4 2 3 9 2" xfId="4339"/>
    <cellStyle name="Normal 3 2 4 2 3 9 2 2" xfId="4340"/>
    <cellStyle name="Normal 3 2 4 2 3 9 3" xfId="4341"/>
    <cellStyle name="Normal 3 2 4 2 4" xfId="357"/>
    <cellStyle name="Normal 3 2 4 2 4 2" xfId="4342"/>
    <cellStyle name="Normal 3 2 4 2 4 2 2" xfId="4343"/>
    <cellStyle name="Normal 3 2 4 2 4 2 2 2" xfId="4344"/>
    <cellStyle name="Normal 3 2 4 2 4 2 2 2 2" xfId="4345"/>
    <cellStyle name="Normal 3 2 4 2 4 2 2 3" xfId="4346"/>
    <cellStyle name="Normal 3 2 4 2 4 2 3" xfId="4347"/>
    <cellStyle name="Normal 3 2 4 2 4 2 3 2" xfId="4348"/>
    <cellStyle name="Normal 3 2 4 2 4 2 4" xfId="4349"/>
    <cellStyle name="Normal 3 2 4 2 4 3" xfId="4350"/>
    <cellStyle name="Normal 3 2 4 2 4 3 2" xfId="4351"/>
    <cellStyle name="Normal 3 2 4 2 4 3 2 2" xfId="4352"/>
    <cellStyle name="Normal 3 2 4 2 4 3 2 2 2" xfId="4353"/>
    <cellStyle name="Normal 3 2 4 2 4 3 2 3" xfId="4354"/>
    <cellStyle name="Normal 3 2 4 2 4 3 3" xfId="4355"/>
    <cellStyle name="Normal 3 2 4 2 4 3 3 2" xfId="4356"/>
    <cellStyle name="Normal 3 2 4 2 4 3 4" xfId="4357"/>
    <cellStyle name="Normal 3 2 4 2 4 4" xfId="4358"/>
    <cellStyle name="Normal 3 2 4 2 4 4 2" xfId="4359"/>
    <cellStyle name="Normal 3 2 4 2 4 4 2 2" xfId="4360"/>
    <cellStyle name="Normal 3 2 4 2 4 4 3" xfId="4361"/>
    <cellStyle name="Normal 3 2 4 2 4 5" xfId="4362"/>
    <cellStyle name="Normal 3 2 4 2 4 5 2" xfId="4363"/>
    <cellStyle name="Normal 3 2 4 2 4 6" xfId="4364"/>
    <cellStyle name="Normal 3 2 4 2 5" xfId="242"/>
    <cellStyle name="Normal 3 2 4 2 5 2" xfId="4365"/>
    <cellStyle name="Normal 3 2 4 2 5 2 2" xfId="4366"/>
    <cellStyle name="Normal 3 2 4 2 5 2 2 2" xfId="4367"/>
    <cellStyle name="Normal 3 2 4 2 5 2 2 2 2" xfId="4368"/>
    <cellStyle name="Normal 3 2 4 2 5 2 2 3" xfId="4369"/>
    <cellStyle name="Normal 3 2 4 2 5 2 3" xfId="4370"/>
    <cellStyle name="Normal 3 2 4 2 5 2 3 2" xfId="4371"/>
    <cellStyle name="Normal 3 2 4 2 5 2 4" xfId="4372"/>
    <cellStyle name="Normal 3 2 4 2 5 3" xfId="4373"/>
    <cellStyle name="Normal 3 2 4 2 5 3 2" xfId="4374"/>
    <cellStyle name="Normal 3 2 4 2 5 3 2 2" xfId="4375"/>
    <cellStyle name="Normal 3 2 4 2 5 3 2 2 2" xfId="4376"/>
    <cellStyle name="Normal 3 2 4 2 5 3 2 3" xfId="4377"/>
    <cellStyle name="Normal 3 2 4 2 5 3 3" xfId="4378"/>
    <cellStyle name="Normal 3 2 4 2 5 3 3 2" xfId="4379"/>
    <cellStyle name="Normal 3 2 4 2 5 3 4" xfId="4380"/>
    <cellStyle name="Normal 3 2 4 2 5 4" xfId="4381"/>
    <cellStyle name="Normal 3 2 4 2 5 4 2" xfId="4382"/>
    <cellStyle name="Normal 3 2 4 2 5 4 2 2" xfId="4383"/>
    <cellStyle name="Normal 3 2 4 2 5 4 3" xfId="4384"/>
    <cellStyle name="Normal 3 2 4 2 5 5" xfId="4385"/>
    <cellStyle name="Normal 3 2 4 2 5 5 2" xfId="4386"/>
    <cellStyle name="Normal 3 2 4 2 5 6" xfId="4387"/>
    <cellStyle name="Normal 3 2 4 2 6" xfId="483"/>
    <cellStyle name="Normal 3 2 4 2 6 2" xfId="4388"/>
    <cellStyle name="Normal 3 2 4 2 6 2 2" xfId="4389"/>
    <cellStyle name="Normal 3 2 4 2 6 2 2 2" xfId="4390"/>
    <cellStyle name="Normal 3 2 4 2 6 2 2 2 2" xfId="4391"/>
    <cellStyle name="Normal 3 2 4 2 6 2 2 3" xfId="4392"/>
    <cellStyle name="Normal 3 2 4 2 6 2 3" xfId="4393"/>
    <cellStyle name="Normal 3 2 4 2 6 2 3 2" xfId="4394"/>
    <cellStyle name="Normal 3 2 4 2 6 2 4" xfId="4395"/>
    <cellStyle name="Normal 3 2 4 2 6 3" xfId="4396"/>
    <cellStyle name="Normal 3 2 4 2 6 3 2" xfId="4397"/>
    <cellStyle name="Normal 3 2 4 2 6 3 2 2" xfId="4398"/>
    <cellStyle name="Normal 3 2 4 2 6 3 3" xfId="4399"/>
    <cellStyle name="Normal 3 2 4 2 6 4" xfId="4400"/>
    <cellStyle name="Normal 3 2 4 2 6 4 2" xfId="4401"/>
    <cellStyle name="Normal 3 2 4 2 6 5" xfId="4402"/>
    <cellStyle name="Normal 3 2 4 2 7" xfId="608"/>
    <cellStyle name="Normal 3 2 4 2 7 2" xfId="4403"/>
    <cellStyle name="Normal 3 2 4 2 7 2 2" xfId="4404"/>
    <cellStyle name="Normal 3 2 4 2 7 2 2 2" xfId="4405"/>
    <cellStyle name="Normal 3 2 4 2 7 2 2 2 2" xfId="4406"/>
    <cellStyle name="Normal 3 2 4 2 7 2 2 3" xfId="4407"/>
    <cellStyle name="Normal 3 2 4 2 7 2 3" xfId="4408"/>
    <cellStyle name="Normal 3 2 4 2 7 2 3 2" xfId="4409"/>
    <cellStyle name="Normal 3 2 4 2 7 2 4" xfId="4410"/>
    <cellStyle name="Normal 3 2 4 2 7 3" xfId="4411"/>
    <cellStyle name="Normal 3 2 4 2 7 3 2" xfId="4412"/>
    <cellStyle name="Normal 3 2 4 2 7 3 2 2" xfId="4413"/>
    <cellStyle name="Normal 3 2 4 2 7 3 3" xfId="4414"/>
    <cellStyle name="Normal 3 2 4 2 7 4" xfId="4415"/>
    <cellStyle name="Normal 3 2 4 2 7 4 2" xfId="4416"/>
    <cellStyle name="Normal 3 2 4 2 7 5" xfId="4417"/>
    <cellStyle name="Normal 3 2 4 2 8" xfId="4418"/>
    <cellStyle name="Normal 3 2 4 2 8 2" xfId="4419"/>
    <cellStyle name="Normal 3 2 4 2 8 2 2" xfId="4420"/>
    <cellStyle name="Normal 3 2 4 2 8 2 2 2" xfId="4421"/>
    <cellStyle name="Normal 3 2 4 2 8 2 2 2 2" xfId="4422"/>
    <cellStyle name="Normal 3 2 4 2 8 2 2 3" xfId="4423"/>
    <cellStyle name="Normal 3 2 4 2 8 2 3" xfId="4424"/>
    <cellStyle name="Normal 3 2 4 2 8 2 3 2" xfId="4425"/>
    <cellStyle name="Normal 3 2 4 2 8 2 4" xfId="4426"/>
    <cellStyle name="Normal 3 2 4 2 8 3" xfId="4427"/>
    <cellStyle name="Normal 3 2 4 2 8 3 2" xfId="4428"/>
    <cellStyle name="Normal 3 2 4 2 8 3 2 2" xfId="4429"/>
    <cellStyle name="Normal 3 2 4 2 8 3 3" xfId="4430"/>
    <cellStyle name="Normal 3 2 4 2 8 4" xfId="4431"/>
    <cellStyle name="Normal 3 2 4 2 8 4 2" xfId="4432"/>
    <cellStyle name="Normal 3 2 4 2 8 5" xfId="4433"/>
    <cellStyle name="Normal 3 2 4 2 9" xfId="4434"/>
    <cellStyle name="Normal 3 2 4 2 9 2" xfId="4435"/>
    <cellStyle name="Normal 3 2 4 2 9 2 2" xfId="4436"/>
    <cellStyle name="Normal 3 2 4 2 9 2 2 2" xfId="4437"/>
    <cellStyle name="Normal 3 2 4 2 9 2 3" xfId="4438"/>
    <cellStyle name="Normal 3 2 4 2 9 3" xfId="4439"/>
    <cellStyle name="Normal 3 2 4 2 9 3 2" xfId="4440"/>
    <cellStyle name="Normal 3 2 4 2 9 4" xfId="4441"/>
    <cellStyle name="Normal 3 2 4 3" xfId="144"/>
    <cellStyle name="Normal 3 2 4 3 10" xfId="4442"/>
    <cellStyle name="Normal 3 2 4 3 10 2" xfId="4443"/>
    <cellStyle name="Normal 3 2 4 3 11" xfId="4444"/>
    <cellStyle name="Normal 3 2 4 3 2" xfId="400"/>
    <cellStyle name="Normal 3 2 4 3 2 2" xfId="4445"/>
    <cellStyle name="Normal 3 2 4 3 2 2 2" xfId="4446"/>
    <cellStyle name="Normal 3 2 4 3 2 2 2 2" xfId="4447"/>
    <cellStyle name="Normal 3 2 4 3 2 2 2 2 2" xfId="4448"/>
    <cellStyle name="Normal 3 2 4 3 2 2 2 3" xfId="4449"/>
    <cellStyle name="Normal 3 2 4 3 2 2 3" xfId="4450"/>
    <cellStyle name="Normal 3 2 4 3 2 2 3 2" xfId="4451"/>
    <cellStyle name="Normal 3 2 4 3 2 2 4" xfId="4452"/>
    <cellStyle name="Normal 3 2 4 3 2 3" xfId="4453"/>
    <cellStyle name="Normal 3 2 4 3 2 3 2" xfId="4454"/>
    <cellStyle name="Normal 3 2 4 3 2 3 2 2" xfId="4455"/>
    <cellStyle name="Normal 3 2 4 3 2 3 2 2 2" xfId="4456"/>
    <cellStyle name="Normal 3 2 4 3 2 3 2 3" xfId="4457"/>
    <cellStyle name="Normal 3 2 4 3 2 3 3" xfId="4458"/>
    <cellStyle name="Normal 3 2 4 3 2 3 3 2" xfId="4459"/>
    <cellStyle name="Normal 3 2 4 3 2 3 4" xfId="4460"/>
    <cellStyle name="Normal 3 2 4 3 2 4" xfId="4461"/>
    <cellStyle name="Normal 3 2 4 3 2 4 2" xfId="4462"/>
    <cellStyle name="Normal 3 2 4 3 2 4 2 2" xfId="4463"/>
    <cellStyle name="Normal 3 2 4 3 2 4 3" xfId="4464"/>
    <cellStyle name="Normal 3 2 4 3 2 5" xfId="4465"/>
    <cellStyle name="Normal 3 2 4 3 2 5 2" xfId="4466"/>
    <cellStyle name="Normal 3 2 4 3 2 6" xfId="4467"/>
    <cellStyle name="Normal 3 2 4 3 3" xfId="275"/>
    <cellStyle name="Normal 3 2 4 3 3 2" xfId="4468"/>
    <cellStyle name="Normal 3 2 4 3 3 2 2" xfId="4469"/>
    <cellStyle name="Normal 3 2 4 3 3 2 2 2" xfId="4470"/>
    <cellStyle name="Normal 3 2 4 3 3 2 2 2 2" xfId="4471"/>
    <cellStyle name="Normal 3 2 4 3 3 2 2 3" xfId="4472"/>
    <cellStyle name="Normal 3 2 4 3 3 2 3" xfId="4473"/>
    <cellStyle name="Normal 3 2 4 3 3 2 3 2" xfId="4474"/>
    <cellStyle name="Normal 3 2 4 3 3 2 4" xfId="4475"/>
    <cellStyle name="Normal 3 2 4 3 3 3" xfId="4476"/>
    <cellStyle name="Normal 3 2 4 3 3 3 2" xfId="4477"/>
    <cellStyle name="Normal 3 2 4 3 3 3 2 2" xfId="4478"/>
    <cellStyle name="Normal 3 2 4 3 3 3 2 2 2" xfId="4479"/>
    <cellStyle name="Normal 3 2 4 3 3 3 2 3" xfId="4480"/>
    <cellStyle name="Normal 3 2 4 3 3 3 3" xfId="4481"/>
    <cellStyle name="Normal 3 2 4 3 3 3 3 2" xfId="4482"/>
    <cellStyle name="Normal 3 2 4 3 3 3 4" xfId="4483"/>
    <cellStyle name="Normal 3 2 4 3 3 4" xfId="4484"/>
    <cellStyle name="Normal 3 2 4 3 3 4 2" xfId="4485"/>
    <cellStyle name="Normal 3 2 4 3 3 4 2 2" xfId="4486"/>
    <cellStyle name="Normal 3 2 4 3 3 4 3" xfId="4487"/>
    <cellStyle name="Normal 3 2 4 3 3 5" xfId="4488"/>
    <cellStyle name="Normal 3 2 4 3 3 5 2" xfId="4489"/>
    <cellStyle name="Normal 3 2 4 3 3 6" xfId="4490"/>
    <cellStyle name="Normal 3 2 4 3 4" xfId="525"/>
    <cellStyle name="Normal 3 2 4 3 4 2" xfId="4491"/>
    <cellStyle name="Normal 3 2 4 3 4 2 2" xfId="4492"/>
    <cellStyle name="Normal 3 2 4 3 4 2 2 2" xfId="4493"/>
    <cellStyle name="Normal 3 2 4 3 4 2 2 2 2" xfId="4494"/>
    <cellStyle name="Normal 3 2 4 3 4 2 2 3" xfId="4495"/>
    <cellStyle name="Normal 3 2 4 3 4 2 3" xfId="4496"/>
    <cellStyle name="Normal 3 2 4 3 4 2 3 2" xfId="4497"/>
    <cellStyle name="Normal 3 2 4 3 4 2 4" xfId="4498"/>
    <cellStyle name="Normal 3 2 4 3 4 3" xfId="4499"/>
    <cellStyle name="Normal 3 2 4 3 4 3 2" xfId="4500"/>
    <cellStyle name="Normal 3 2 4 3 4 3 2 2" xfId="4501"/>
    <cellStyle name="Normal 3 2 4 3 4 3 3" xfId="4502"/>
    <cellStyle name="Normal 3 2 4 3 4 4" xfId="4503"/>
    <cellStyle name="Normal 3 2 4 3 4 4 2" xfId="4504"/>
    <cellStyle name="Normal 3 2 4 3 4 5" xfId="4505"/>
    <cellStyle name="Normal 3 2 4 3 5" xfId="650"/>
    <cellStyle name="Normal 3 2 4 3 5 2" xfId="4506"/>
    <cellStyle name="Normal 3 2 4 3 5 2 2" xfId="4507"/>
    <cellStyle name="Normal 3 2 4 3 5 2 2 2" xfId="4508"/>
    <cellStyle name="Normal 3 2 4 3 5 2 2 2 2" xfId="4509"/>
    <cellStyle name="Normal 3 2 4 3 5 2 2 3" xfId="4510"/>
    <cellStyle name="Normal 3 2 4 3 5 2 3" xfId="4511"/>
    <cellStyle name="Normal 3 2 4 3 5 2 3 2" xfId="4512"/>
    <cellStyle name="Normal 3 2 4 3 5 2 4" xfId="4513"/>
    <cellStyle name="Normal 3 2 4 3 5 3" xfId="4514"/>
    <cellStyle name="Normal 3 2 4 3 5 3 2" xfId="4515"/>
    <cellStyle name="Normal 3 2 4 3 5 3 2 2" xfId="4516"/>
    <cellStyle name="Normal 3 2 4 3 5 3 3" xfId="4517"/>
    <cellStyle name="Normal 3 2 4 3 5 4" xfId="4518"/>
    <cellStyle name="Normal 3 2 4 3 5 4 2" xfId="4519"/>
    <cellStyle name="Normal 3 2 4 3 5 5" xfId="4520"/>
    <cellStyle name="Normal 3 2 4 3 6" xfId="4521"/>
    <cellStyle name="Normal 3 2 4 3 6 2" xfId="4522"/>
    <cellStyle name="Normal 3 2 4 3 6 2 2" xfId="4523"/>
    <cellStyle name="Normal 3 2 4 3 6 2 2 2" xfId="4524"/>
    <cellStyle name="Normal 3 2 4 3 6 2 2 2 2" xfId="4525"/>
    <cellStyle name="Normal 3 2 4 3 6 2 2 3" xfId="4526"/>
    <cellStyle name="Normal 3 2 4 3 6 2 3" xfId="4527"/>
    <cellStyle name="Normal 3 2 4 3 6 2 3 2" xfId="4528"/>
    <cellStyle name="Normal 3 2 4 3 6 2 4" xfId="4529"/>
    <cellStyle name="Normal 3 2 4 3 6 3" xfId="4530"/>
    <cellStyle name="Normal 3 2 4 3 6 3 2" xfId="4531"/>
    <cellStyle name="Normal 3 2 4 3 6 3 2 2" xfId="4532"/>
    <cellStyle name="Normal 3 2 4 3 6 3 3" xfId="4533"/>
    <cellStyle name="Normal 3 2 4 3 6 4" xfId="4534"/>
    <cellStyle name="Normal 3 2 4 3 6 4 2" xfId="4535"/>
    <cellStyle name="Normal 3 2 4 3 6 5" xfId="4536"/>
    <cellStyle name="Normal 3 2 4 3 7" xfId="4537"/>
    <cellStyle name="Normal 3 2 4 3 7 2" xfId="4538"/>
    <cellStyle name="Normal 3 2 4 3 7 2 2" xfId="4539"/>
    <cellStyle name="Normal 3 2 4 3 7 2 2 2" xfId="4540"/>
    <cellStyle name="Normal 3 2 4 3 7 2 3" xfId="4541"/>
    <cellStyle name="Normal 3 2 4 3 7 3" xfId="4542"/>
    <cellStyle name="Normal 3 2 4 3 7 3 2" xfId="4543"/>
    <cellStyle name="Normal 3 2 4 3 7 4" xfId="4544"/>
    <cellStyle name="Normal 3 2 4 3 8" xfId="4545"/>
    <cellStyle name="Normal 3 2 4 3 8 2" xfId="4546"/>
    <cellStyle name="Normal 3 2 4 3 8 2 2" xfId="4547"/>
    <cellStyle name="Normal 3 2 4 3 8 2 2 2" xfId="4548"/>
    <cellStyle name="Normal 3 2 4 3 8 2 3" xfId="4549"/>
    <cellStyle name="Normal 3 2 4 3 8 3" xfId="4550"/>
    <cellStyle name="Normal 3 2 4 3 8 3 2" xfId="4551"/>
    <cellStyle name="Normal 3 2 4 3 8 4" xfId="4552"/>
    <cellStyle name="Normal 3 2 4 3 9" xfId="4553"/>
    <cellStyle name="Normal 3 2 4 3 9 2" xfId="4554"/>
    <cellStyle name="Normal 3 2 4 3 9 2 2" xfId="4555"/>
    <cellStyle name="Normal 3 2 4 3 9 3" xfId="4556"/>
    <cellStyle name="Normal 3 2 4 4" xfId="188"/>
    <cellStyle name="Normal 3 2 4 4 10" xfId="4557"/>
    <cellStyle name="Normal 3 2 4 4 10 2" xfId="4558"/>
    <cellStyle name="Normal 3 2 4 4 11" xfId="4559"/>
    <cellStyle name="Normal 3 2 4 4 2" xfId="438"/>
    <cellStyle name="Normal 3 2 4 4 2 2" xfId="4560"/>
    <cellStyle name="Normal 3 2 4 4 2 2 2" xfId="4561"/>
    <cellStyle name="Normal 3 2 4 4 2 2 2 2" xfId="4562"/>
    <cellStyle name="Normal 3 2 4 4 2 2 2 2 2" xfId="4563"/>
    <cellStyle name="Normal 3 2 4 4 2 2 2 3" xfId="4564"/>
    <cellStyle name="Normal 3 2 4 4 2 2 3" xfId="4565"/>
    <cellStyle name="Normal 3 2 4 4 2 2 3 2" xfId="4566"/>
    <cellStyle name="Normal 3 2 4 4 2 2 4" xfId="4567"/>
    <cellStyle name="Normal 3 2 4 4 2 3" xfId="4568"/>
    <cellStyle name="Normal 3 2 4 4 2 3 2" xfId="4569"/>
    <cellStyle name="Normal 3 2 4 4 2 3 2 2" xfId="4570"/>
    <cellStyle name="Normal 3 2 4 4 2 3 2 2 2" xfId="4571"/>
    <cellStyle name="Normal 3 2 4 4 2 3 2 3" xfId="4572"/>
    <cellStyle name="Normal 3 2 4 4 2 3 3" xfId="4573"/>
    <cellStyle name="Normal 3 2 4 4 2 3 3 2" xfId="4574"/>
    <cellStyle name="Normal 3 2 4 4 2 3 4" xfId="4575"/>
    <cellStyle name="Normal 3 2 4 4 2 4" xfId="4576"/>
    <cellStyle name="Normal 3 2 4 4 2 4 2" xfId="4577"/>
    <cellStyle name="Normal 3 2 4 4 2 4 2 2" xfId="4578"/>
    <cellStyle name="Normal 3 2 4 4 2 4 3" xfId="4579"/>
    <cellStyle name="Normal 3 2 4 4 2 5" xfId="4580"/>
    <cellStyle name="Normal 3 2 4 4 2 5 2" xfId="4581"/>
    <cellStyle name="Normal 3 2 4 4 2 6" xfId="4582"/>
    <cellStyle name="Normal 3 2 4 4 3" xfId="318"/>
    <cellStyle name="Normal 3 2 4 4 3 2" xfId="4583"/>
    <cellStyle name="Normal 3 2 4 4 3 2 2" xfId="4584"/>
    <cellStyle name="Normal 3 2 4 4 3 2 2 2" xfId="4585"/>
    <cellStyle name="Normal 3 2 4 4 3 2 2 2 2" xfId="4586"/>
    <cellStyle name="Normal 3 2 4 4 3 2 2 3" xfId="4587"/>
    <cellStyle name="Normal 3 2 4 4 3 2 3" xfId="4588"/>
    <cellStyle name="Normal 3 2 4 4 3 2 3 2" xfId="4589"/>
    <cellStyle name="Normal 3 2 4 4 3 2 4" xfId="4590"/>
    <cellStyle name="Normal 3 2 4 4 3 3" xfId="4591"/>
    <cellStyle name="Normal 3 2 4 4 3 3 2" xfId="4592"/>
    <cellStyle name="Normal 3 2 4 4 3 3 2 2" xfId="4593"/>
    <cellStyle name="Normal 3 2 4 4 3 3 2 2 2" xfId="4594"/>
    <cellStyle name="Normal 3 2 4 4 3 3 2 3" xfId="4595"/>
    <cellStyle name="Normal 3 2 4 4 3 3 3" xfId="4596"/>
    <cellStyle name="Normal 3 2 4 4 3 3 3 2" xfId="4597"/>
    <cellStyle name="Normal 3 2 4 4 3 3 4" xfId="4598"/>
    <cellStyle name="Normal 3 2 4 4 3 4" xfId="4599"/>
    <cellStyle name="Normal 3 2 4 4 3 4 2" xfId="4600"/>
    <cellStyle name="Normal 3 2 4 4 3 4 2 2" xfId="4601"/>
    <cellStyle name="Normal 3 2 4 4 3 4 3" xfId="4602"/>
    <cellStyle name="Normal 3 2 4 4 3 5" xfId="4603"/>
    <cellStyle name="Normal 3 2 4 4 3 5 2" xfId="4604"/>
    <cellStyle name="Normal 3 2 4 4 3 6" xfId="4605"/>
    <cellStyle name="Normal 3 2 4 4 4" xfId="563"/>
    <cellStyle name="Normal 3 2 4 4 4 2" xfId="4606"/>
    <cellStyle name="Normal 3 2 4 4 4 2 2" xfId="4607"/>
    <cellStyle name="Normal 3 2 4 4 4 2 2 2" xfId="4608"/>
    <cellStyle name="Normal 3 2 4 4 4 2 2 2 2" xfId="4609"/>
    <cellStyle name="Normal 3 2 4 4 4 2 2 3" xfId="4610"/>
    <cellStyle name="Normal 3 2 4 4 4 2 3" xfId="4611"/>
    <cellStyle name="Normal 3 2 4 4 4 2 3 2" xfId="4612"/>
    <cellStyle name="Normal 3 2 4 4 4 2 4" xfId="4613"/>
    <cellStyle name="Normal 3 2 4 4 4 3" xfId="4614"/>
    <cellStyle name="Normal 3 2 4 4 4 3 2" xfId="4615"/>
    <cellStyle name="Normal 3 2 4 4 4 3 2 2" xfId="4616"/>
    <cellStyle name="Normal 3 2 4 4 4 3 3" xfId="4617"/>
    <cellStyle name="Normal 3 2 4 4 4 4" xfId="4618"/>
    <cellStyle name="Normal 3 2 4 4 4 4 2" xfId="4619"/>
    <cellStyle name="Normal 3 2 4 4 4 5" xfId="4620"/>
    <cellStyle name="Normal 3 2 4 4 5" xfId="688"/>
    <cellStyle name="Normal 3 2 4 4 5 2" xfId="4621"/>
    <cellStyle name="Normal 3 2 4 4 5 2 2" xfId="4622"/>
    <cellStyle name="Normal 3 2 4 4 5 2 2 2" xfId="4623"/>
    <cellStyle name="Normal 3 2 4 4 5 2 2 2 2" xfId="4624"/>
    <cellStyle name="Normal 3 2 4 4 5 2 2 3" xfId="4625"/>
    <cellStyle name="Normal 3 2 4 4 5 2 3" xfId="4626"/>
    <cellStyle name="Normal 3 2 4 4 5 2 3 2" xfId="4627"/>
    <cellStyle name="Normal 3 2 4 4 5 2 4" xfId="4628"/>
    <cellStyle name="Normal 3 2 4 4 5 3" xfId="4629"/>
    <cellStyle name="Normal 3 2 4 4 5 3 2" xfId="4630"/>
    <cellStyle name="Normal 3 2 4 4 5 3 2 2" xfId="4631"/>
    <cellStyle name="Normal 3 2 4 4 5 3 3" xfId="4632"/>
    <cellStyle name="Normal 3 2 4 4 5 4" xfId="4633"/>
    <cellStyle name="Normal 3 2 4 4 5 4 2" xfId="4634"/>
    <cellStyle name="Normal 3 2 4 4 5 5" xfId="4635"/>
    <cellStyle name="Normal 3 2 4 4 6" xfId="4636"/>
    <cellStyle name="Normal 3 2 4 4 6 2" xfId="4637"/>
    <cellStyle name="Normal 3 2 4 4 6 2 2" xfId="4638"/>
    <cellStyle name="Normal 3 2 4 4 6 2 2 2" xfId="4639"/>
    <cellStyle name="Normal 3 2 4 4 6 2 2 2 2" xfId="4640"/>
    <cellStyle name="Normal 3 2 4 4 6 2 2 3" xfId="4641"/>
    <cellStyle name="Normal 3 2 4 4 6 2 3" xfId="4642"/>
    <cellStyle name="Normal 3 2 4 4 6 2 3 2" xfId="4643"/>
    <cellStyle name="Normal 3 2 4 4 6 2 4" xfId="4644"/>
    <cellStyle name="Normal 3 2 4 4 6 3" xfId="4645"/>
    <cellStyle name="Normal 3 2 4 4 6 3 2" xfId="4646"/>
    <cellStyle name="Normal 3 2 4 4 6 3 2 2" xfId="4647"/>
    <cellStyle name="Normal 3 2 4 4 6 3 3" xfId="4648"/>
    <cellStyle name="Normal 3 2 4 4 6 4" xfId="4649"/>
    <cellStyle name="Normal 3 2 4 4 6 4 2" xfId="4650"/>
    <cellStyle name="Normal 3 2 4 4 6 5" xfId="4651"/>
    <cellStyle name="Normal 3 2 4 4 7" xfId="4652"/>
    <cellStyle name="Normal 3 2 4 4 7 2" xfId="4653"/>
    <cellStyle name="Normal 3 2 4 4 7 2 2" xfId="4654"/>
    <cellStyle name="Normal 3 2 4 4 7 2 2 2" xfId="4655"/>
    <cellStyle name="Normal 3 2 4 4 7 2 3" xfId="4656"/>
    <cellStyle name="Normal 3 2 4 4 7 3" xfId="4657"/>
    <cellStyle name="Normal 3 2 4 4 7 3 2" xfId="4658"/>
    <cellStyle name="Normal 3 2 4 4 7 4" xfId="4659"/>
    <cellStyle name="Normal 3 2 4 4 8" xfId="4660"/>
    <cellStyle name="Normal 3 2 4 4 8 2" xfId="4661"/>
    <cellStyle name="Normal 3 2 4 4 8 2 2" xfId="4662"/>
    <cellStyle name="Normal 3 2 4 4 8 2 2 2" xfId="4663"/>
    <cellStyle name="Normal 3 2 4 4 8 2 3" xfId="4664"/>
    <cellStyle name="Normal 3 2 4 4 8 3" xfId="4665"/>
    <cellStyle name="Normal 3 2 4 4 8 3 2" xfId="4666"/>
    <cellStyle name="Normal 3 2 4 4 8 4" xfId="4667"/>
    <cellStyle name="Normal 3 2 4 4 9" xfId="4668"/>
    <cellStyle name="Normal 3 2 4 4 9 2" xfId="4669"/>
    <cellStyle name="Normal 3 2 4 4 9 2 2" xfId="4670"/>
    <cellStyle name="Normal 3 2 4 4 9 3" xfId="4671"/>
    <cellStyle name="Normal 3 2 4 5" xfId="356"/>
    <cellStyle name="Normal 3 2 4 5 2" xfId="4672"/>
    <cellStyle name="Normal 3 2 4 5 2 2" xfId="4673"/>
    <cellStyle name="Normal 3 2 4 5 2 2 2" xfId="4674"/>
    <cellStyle name="Normal 3 2 4 5 2 2 2 2" xfId="4675"/>
    <cellStyle name="Normal 3 2 4 5 2 2 3" xfId="4676"/>
    <cellStyle name="Normal 3 2 4 5 2 3" xfId="4677"/>
    <cellStyle name="Normal 3 2 4 5 2 3 2" xfId="4678"/>
    <cellStyle name="Normal 3 2 4 5 2 4" xfId="4679"/>
    <cellStyle name="Normal 3 2 4 5 3" xfId="4680"/>
    <cellStyle name="Normal 3 2 4 5 3 2" xfId="4681"/>
    <cellStyle name="Normal 3 2 4 5 3 2 2" xfId="4682"/>
    <cellStyle name="Normal 3 2 4 5 3 2 2 2" xfId="4683"/>
    <cellStyle name="Normal 3 2 4 5 3 2 3" xfId="4684"/>
    <cellStyle name="Normal 3 2 4 5 3 3" xfId="4685"/>
    <cellStyle name="Normal 3 2 4 5 3 3 2" xfId="4686"/>
    <cellStyle name="Normal 3 2 4 5 3 4" xfId="4687"/>
    <cellStyle name="Normal 3 2 4 5 4" xfId="4688"/>
    <cellStyle name="Normal 3 2 4 5 4 2" xfId="4689"/>
    <cellStyle name="Normal 3 2 4 5 4 2 2" xfId="4690"/>
    <cellStyle name="Normal 3 2 4 5 4 3" xfId="4691"/>
    <cellStyle name="Normal 3 2 4 5 5" xfId="4692"/>
    <cellStyle name="Normal 3 2 4 5 5 2" xfId="4693"/>
    <cellStyle name="Normal 3 2 4 5 6" xfId="4694"/>
    <cellStyle name="Normal 3 2 4 6" xfId="230"/>
    <cellStyle name="Normal 3 2 4 6 2" xfId="4695"/>
    <cellStyle name="Normal 3 2 4 6 2 2" xfId="4696"/>
    <cellStyle name="Normal 3 2 4 6 2 2 2" xfId="4697"/>
    <cellStyle name="Normal 3 2 4 6 2 2 2 2" xfId="4698"/>
    <cellStyle name="Normal 3 2 4 6 2 2 3" xfId="4699"/>
    <cellStyle name="Normal 3 2 4 6 2 3" xfId="4700"/>
    <cellStyle name="Normal 3 2 4 6 2 3 2" xfId="4701"/>
    <cellStyle name="Normal 3 2 4 6 2 4" xfId="4702"/>
    <cellStyle name="Normal 3 2 4 6 3" xfId="4703"/>
    <cellStyle name="Normal 3 2 4 6 3 2" xfId="4704"/>
    <cellStyle name="Normal 3 2 4 6 3 2 2" xfId="4705"/>
    <cellStyle name="Normal 3 2 4 6 3 2 2 2" xfId="4706"/>
    <cellStyle name="Normal 3 2 4 6 3 2 3" xfId="4707"/>
    <cellStyle name="Normal 3 2 4 6 3 3" xfId="4708"/>
    <cellStyle name="Normal 3 2 4 6 3 3 2" xfId="4709"/>
    <cellStyle name="Normal 3 2 4 6 3 4" xfId="4710"/>
    <cellStyle name="Normal 3 2 4 6 4" xfId="4711"/>
    <cellStyle name="Normal 3 2 4 6 4 2" xfId="4712"/>
    <cellStyle name="Normal 3 2 4 6 4 2 2" xfId="4713"/>
    <cellStyle name="Normal 3 2 4 6 4 3" xfId="4714"/>
    <cellStyle name="Normal 3 2 4 6 5" xfId="4715"/>
    <cellStyle name="Normal 3 2 4 6 5 2" xfId="4716"/>
    <cellStyle name="Normal 3 2 4 6 6" xfId="4717"/>
    <cellStyle name="Normal 3 2 4 7" xfId="482"/>
    <cellStyle name="Normal 3 2 4 7 2" xfId="4718"/>
    <cellStyle name="Normal 3 2 4 7 2 2" xfId="4719"/>
    <cellStyle name="Normal 3 2 4 7 2 2 2" xfId="4720"/>
    <cellStyle name="Normal 3 2 4 7 2 2 2 2" xfId="4721"/>
    <cellStyle name="Normal 3 2 4 7 2 2 3" xfId="4722"/>
    <cellStyle name="Normal 3 2 4 7 2 3" xfId="4723"/>
    <cellStyle name="Normal 3 2 4 7 2 3 2" xfId="4724"/>
    <cellStyle name="Normal 3 2 4 7 2 4" xfId="4725"/>
    <cellStyle name="Normal 3 2 4 7 3" xfId="4726"/>
    <cellStyle name="Normal 3 2 4 7 3 2" xfId="4727"/>
    <cellStyle name="Normal 3 2 4 7 3 2 2" xfId="4728"/>
    <cellStyle name="Normal 3 2 4 7 3 3" xfId="4729"/>
    <cellStyle name="Normal 3 2 4 7 4" xfId="4730"/>
    <cellStyle name="Normal 3 2 4 7 4 2" xfId="4731"/>
    <cellStyle name="Normal 3 2 4 7 5" xfId="4732"/>
    <cellStyle name="Normal 3 2 4 8" xfId="607"/>
    <cellStyle name="Normal 3 2 4 8 2" xfId="4733"/>
    <cellStyle name="Normal 3 2 4 8 2 2" xfId="4734"/>
    <cellStyle name="Normal 3 2 4 8 2 2 2" xfId="4735"/>
    <cellStyle name="Normal 3 2 4 8 2 2 2 2" xfId="4736"/>
    <cellStyle name="Normal 3 2 4 8 2 2 3" xfId="4737"/>
    <cellStyle name="Normal 3 2 4 8 2 3" xfId="4738"/>
    <cellStyle name="Normal 3 2 4 8 2 3 2" xfId="4739"/>
    <cellStyle name="Normal 3 2 4 8 2 4" xfId="4740"/>
    <cellStyle name="Normal 3 2 4 8 3" xfId="4741"/>
    <cellStyle name="Normal 3 2 4 8 3 2" xfId="4742"/>
    <cellStyle name="Normal 3 2 4 8 3 2 2" xfId="4743"/>
    <cellStyle name="Normal 3 2 4 8 3 3" xfId="4744"/>
    <cellStyle name="Normal 3 2 4 8 4" xfId="4745"/>
    <cellStyle name="Normal 3 2 4 8 4 2" xfId="4746"/>
    <cellStyle name="Normal 3 2 4 8 5" xfId="4747"/>
    <cellStyle name="Normal 3 2 4 9" xfId="4748"/>
    <cellStyle name="Normal 3 2 4 9 2" xfId="4749"/>
    <cellStyle name="Normal 3 2 4 9 2 2" xfId="4750"/>
    <cellStyle name="Normal 3 2 4 9 2 2 2" xfId="4751"/>
    <cellStyle name="Normal 3 2 4 9 2 2 2 2" xfId="4752"/>
    <cellStyle name="Normal 3 2 4 9 2 2 3" xfId="4753"/>
    <cellStyle name="Normal 3 2 4 9 2 3" xfId="4754"/>
    <cellStyle name="Normal 3 2 4 9 2 3 2" xfId="4755"/>
    <cellStyle name="Normal 3 2 4 9 2 4" xfId="4756"/>
    <cellStyle name="Normal 3 2 4 9 3" xfId="4757"/>
    <cellStyle name="Normal 3 2 4 9 3 2" xfId="4758"/>
    <cellStyle name="Normal 3 2 4 9 3 2 2" xfId="4759"/>
    <cellStyle name="Normal 3 2 4 9 3 3" xfId="4760"/>
    <cellStyle name="Normal 3 2 4 9 4" xfId="4761"/>
    <cellStyle name="Normal 3 2 4 9 4 2" xfId="4762"/>
    <cellStyle name="Normal 3 2 4 9 5" xfId="4763"/>
    <cellStyle name="Normal 3 2 5" xfId="86"/>
    <cellStyle name="Normal 3 2 5 10" xfId="4764"/>
    <cellStyle name="Normal 3 2 5 10 2" xfId="4765"/>
    <cellStyle name="Normal 3 2 5 10 2 2" xfId="4766"/>
    <cellStyle name="Normal 3 2 5 10 2 2 2" xfId="4767"/>
    <cellStyle name="Normal 3 2 5 10 2 3" xfId="4768"/>
    <cellStyle name="Normal 3 2 5 10 3" xfId="4769"/>
    <cellStyle name="Normal 3 2 5 10 3 2" xfId="4770"/>
    <cellStyle name="Normal 3 2 5 10 4" xfId="4771"/>
    <cellStyle name="Normal 3 2 5 11" xfId="4772"/>
    <cellStyle name="Normal 3 2 5 11 2" xfId="4773"/>
    <cellStyle name="Normal 3 2 5 11 2 2" xfId="4774"/>
    <cellStyle name="Normal 3 2 5 11 3" xfId="4775"/>
    <cellStyle name="Normal 3 2 5 12" xfId="4776"/>
    <cellStyle name="Normal 3 2 5 12 2" xfId="4777"/>
    <cellStyle name="Normal 3 2 5 13" xfId="4778"/>
    <cellStyle name="Normal 3 2 5 2" xfId="146"/>
    <cellStyle name="Normal 3 2 5 2 10" xfId="4779"/>
    <cellStyle name="Normal 3 2 5 2 10 2" xfId="4780"/>
    <cellStyle name="Normal 3 2 5 2 11" xfId="4781"/>
    <cellStyle name="Normal 3 2 5 2 2" xfId="402"/>
    <cellStyle name="Normal 3 2 5 2 2 2" xfId="4782"/>
    <cellStyle name="Normal 3 2 5 2 2 2 2" xfId="4783"/>
    <cellStyle name="Normal 3 2 5 2 2 2 2 2" xfId="4784"/>
    <cellStyle name="Normal 3 2 5 2 2 2 2 2 2" xfId="4785"/>
    <cellStyle name="Normal 3 2 5 2 2 2 2 3" xfId="4786"/>
    <cellStyle name="Normal 3 2 5 2 2 2 3" xfId="4787"/>
    <cellStyle name="Normal 3 2 5 2 2 2 3 2" xfId="4788"/>
    <cellStyle name="Normal 3 2 5 2 2 2 4" xfId="4789"/>
    <cellStyle name="Normal 3 2 5 2 2 3" xfId="4790"/>
    <cellStyle name="Normal 3 2 5 2 2 3 2" xfId="4791"/>
    <cellStyle name="Normal 3 2 5 2 2 3 2 2" xfId="4792"/>
    <cellStyle name="Normal 3 2 5 2 2 3 2 2 2" xfId="4793"/>
    <cellStyle name="Normal 3 2 5 2 2 3 2 3" xfId="4794"/>
    <cellStyle name="Normal 3 2 5 2 2 3 3" xfId="4795"/>
    <cellStyle name="Normal 3 2 5 2 2 3 3 2" xfId="4796"/>
    <cellStyle name="Normal 3 2 5 2 2 3 4" xfId="4797"/>
    <cellStyle name="Normal 3 2 5 2 2 4" xfId="4798"/>
    <cellStyle name="Normal 3 2 5 2 2 4 2" xfId="4799"/>
    <cellStyle name="Normal 3 2 5 2 2 4 2 2" xfId="4800"/>
    <cellStyle name="Normal 3 2 5 2 2 4 3" xfId="4801"/>
    <cellStyle name="Normal 3 2 5 2 2 5" xfId="4802"/>
    <cellStyle name="Normal 3 2 5 2 2 5 2" xfId="4803"/>
    <cellStyle name="Normal 3 2 5 2 2 6" xfId="4804"/>
    <cellStyle name="Normal 3 2 5 2 3" xfId="277"/>
    <cellStyle name="Normal 3 2 5 2 3 2" xfId="4805"/>
    <cellStyle name="Normal 3 2 5 2 3 2 2" xfId="4806"/>
    <cellStyle name="Normal 3 2 5 2 3 2 2 2" xfId="4807"/>
    <cellStyle name="Normal 3 2 5 2 3 2 2 2 2" xfId="4808"/>
    <cellStyle name="Normal 3 2 5 2 3 2 2 3" xfId="4809"/>
    <cellStyle name="Normal 3 2 5 2 3 2 3" xfId="4810"/>
    <cellStyle name="Normal 3 2 5 2 3 2 3 2" xfId="4811"/>
    <cellStyle name="Normal 3 2 5 2 3 2 4" xfId="4812"/>
    <cellStyle name="Normal 3 2 5 2 3 3" xfId="4813"/>
    <cellStyle name="Normal 3 2 5 2 3 3 2" xfId="4814"/>
    <cellStyle name="Normal 3 2 5 2 3 3 2 2" xfId="4815"/>
    <cellStyle name="Normal 3 2 5 2 3 3 2 2 2" xfId="4816"/>
    <cellStyle name="Normal 3 2 5 2 3 3 2 3" xfId="4817"/>
    <cellStyle name="Normal 3 2 5 2 3 3 3" xfId="4818"/>
    <cellStyle name="Normal 3 2 5 2 3 3 3 2" xfId="4819"/>
    <cellStyle name="Normal 3 2 5 2 3 3 4" xfId="4820"/>
    <cellStyle name="Normal 3 2 5 2 3 4" xfId="4821"/>
    <cellStyle name="Normal 3 2 5 2 3 4 2" xfId="4822"/>
    <cellStyle name="Normal 3 2 5 2 3 4 2 2" xfId="4823"/>
    <cellStyle name="Normal 3 2 5 2 3 4 3" xfId="4824"/>
    <cellStyle name="Normal 3 2 5 2 3 5" xfId="4825"/>
    <cellStyle name="Normal 3 2 5 2 3 5 2" xfId="4826"/>
    <cellStyle name="Normal 3 2 5 2 3 6" xfId="4827"/>
    <cellStyle name="Normal 3 2 5 2 4" xfId="527"/>
    <cellStyle name="Normal 3 2 5 2 4 2" xfId="4828"/>
    <cellStyle name="Normal 3 2 5 2 4 2 2" xfId="4829"/>
    <cellStyle name="Normal 3 2 5 2 4 2 2 2" xfId="4830"/>
    <cellStyle name="Normal 3 2 5 2 4 2 2 2 2" xfId="4831"/>
    <cellStyle name="Normal 3 2 5 2 4 2 2 3" xfId="4832"/>
    <cellStyle name="Normal 3 2 5 2 4 2 3" xfId="4833"/>
    <cellStyle name="Normal 3 2 5 2 4 2 3 2" xfId="4834"/>
    <cellStyle name="Normal 3 2 5 2 4 2 4" xfId="4835"/>
    <cellStyle name="Normal 3 2 5 2 4 3" xfId="4836"/>
    <cellStyle name="Normal 3 2 5 2 4 3 2" xfId="4837"/>
    <cellStyle name="Normal 3 2 5 2 4 3 2 2" xfId="4838"/>
    <cellStyle name="Normal 3 2 5 2 4 3 3" xfId="4839"/>
    <cellStyle name="Normal 3 2 5 2 4 4" xfId="4840"/>
    <cellStyle name="Normal 3 2 5 2 4 4 2" xfId="4841"/>
    <cellStyle name="Normal 3 2 5 2 4 5" xfId="4842"/>
    <cellStyle name="Normal 3 2 5 2 5" xfId="652"/>
    <cellStyle name="Normal 3 2 5 2 5 2" xfId="4843"/>
    <cellStyle name="Normal 3 2 5 2 5 2 2" xfId="4844"/>
    <cellStyle name="Normal 3 2 5 2 5 2 2 2" xfId="4845"/>
    <cellStyle name="Normal 3 2 5 2 5 2 2 2 2" xfId="4846"/>
    <cellStyle name="Normal 3 2 5 2 5 2 2 3" xfId="4847"/>
    <cellStyle name="Normal 3 2 5 2 5 2 3" xfId="4848"/>
    <cellStyle name="Normal 3 2 5 2 5 2 3 2" xfId="4849"/>
    <cellStyle name="Normal 3 2 5 2 5 2 4" xfId="4850"/>
    <cellStyle name="Normal 3 2 5 2 5 3" xfId="4851"/>
    <cellStyle name="Normal 3 2 5 2 5 3 2" xfId="4852"/>
    <cellStyle name="Normal 3 2 5 2 5 3 2 2" xfId="4853"/>
    <cellStyle name="Normal 3 2 5 2 5 3 3" xfId="4854"/>
    <cellStyle name="Normal 3 2 5 2 5 4" xfId="4855"/>
    <cellStyle name="Normal 3 2 5 2 5 4 2" xfId="4856"/>
    <cellStyle name="Normal 3 2 5 2 5 5" xfId="4857"/>
    <cellStyle name="Normal 3 2 5 2 6" xfId="4858"/>
    <cellStyle name="Normal 3 2 5 2 6 2" xfId="4859"/>
    <cellStyle name="Normal 3 2 5 2 6 2 2" xfId="4860"/>
    <cellStyle name="Normal 3 2 5 2 6 2 2 2" xfId="4861"/>
    <cellStyle name="Normal 3 2 5 2 6 2 2 2 2" xfId="4862"/>
    <cellStyle name="Normal 3 2 5 2 6 2 2 3" xfId="4863"/>
    <cellStyle name="Normal 3 2 5 2 6 2 3" xfId="4864"/>
    <cellStyle name="Normal 3 2 5 2 6 2 3 2" xfId="4865"/>
    <cellStyle name="Normal 3 2 5 2 6 2 4" xfId="4866"/>
    <cellStyle name="Normal 3 2 5 2 6 3" xfId="4867"/>
    <cellStyle name="Normal 3 2 5 2 6 3 2" xfId="4868"/>
    <cellStyle name="Normal 3 2 5 2 6 3 2 2" xfId="4869"/>
    <cellStyle name="Normal 3 2 5 2 6 3 3" xfId="4870"/>
    <cellStyle name="Normal 3 2 5 2 6 4" xfId="4871"/>
    <cellStyle name="Normal 3 2 5 2 6 4 2" xfId="4872"/>
    <cellStyle name="Normal 3 2 5 2 6 5" xfId="4873"/>
    <cellStyle name="Normal 3 2 5 2 7" xfId="4874"/>
    <cellStyle name="Normal 3 2 5 2 7 2" xfId="4875"/>
    <cellStyle name="Normal 3 2 5 2 7 2 2" xfId="4876"/>
    <cellStyle name="Normal 3 2 5 2 7 2 2 2" xfId="4877"/>
    <cellStyle name="Normal 3 2 5 2 7 2 3" xfId="4878"/>
    <cellStyle name="Normal 3 2 5 2 7 3" xfId="4879"/>
    <cellStyle name="Normal 3 2 5 2 7 3 2" xfId="4880"/>
    <cellStyle name="Normal 3 2 5 2 7 4" xfId="4881"/>
    <cellStyle name="Normal 3 2 5 2 8" xfId="4882"/>
    <cellStyle name="Normal 3 2 5 2 8 2" xfId="4883"/>
    <cellStyle name="Normal 3 2 5 2 8 2 2" xfId="4884"/>
    <cellStyle name="Normal 3 2 5 2 8 2 2 2" xfId="4885"/>
    <cellStyle name="Normal 3 2 5 2 8 2 3" xfId="4886"/>
    <cellStyle name="Normal 3 2 5 2 8 3" xfId="4887"/>
    <cellStyle name="Normal 3 2 5 2 8 3 2" xfId="4888"/>
    <cellStyle name="Normal 3 2 5 2 8 4" xfId="4889"/>
    <cellStyle name="Normal 3 2 5 2 9" xfId="4890"/>
    <cellStyle name="Normal 3 2 5 2 9 2" xfId="4891"/>
    <cellStyle name="Normal 3 2 5 2 9 2 2" xfId="4892"/>
    <cellStyle name="Normal 3 2 5 2 9 3" xfId="4893"/>
    <cellStyle name="Normal 3 2 5 3" xfId="190"/>
    <cellStyle name="Normal 3 2 5 3 10" xfId="4894"/>
    <cellStyle name="Normal 3 2 5 3 10 2" xfId="4895"/>
    <cellStyle name="Normal 3 2 5 3 11" xfId="4896"/>
    <cellStyle name="Normal 3 2 5 3 2" xfId="440"/>
    <cellStyle name="Normal 3 2 5 3 2 2" xfId="4897"/>
    <cellStyle name="Normal 3 2 5 3 2 2 2" xfId="4898"/>
    <cellStyle name="Normal 3 2 5 3 2 2 2 2" xfId="4899"/>
    <cellStyle name="Normal 3 2 5 3 2 2 2 2 2" xfId="4900"/>
    <cellStyle name="Normal 3 2 5 3 2 2 2 3" xfId="4901"/>
    <cellStyle name="Normal 3 2 5 3 2 2 3" xfId="4902"/>
    <cellStyle name="Normal 3 2 5 3 2 2 3 2" xfId="4903"/>
    <cellStyle name="Normal 3 2 5 3 2 2 4" xfId="4904"/>
    <cellStyle name="Normal 3 2 5 3 2 3" xfId="4905"/>
    <cellStyle name="Normal 3 2 5 3 2 3 2" xfId="4906"/>
    <cellStyle name="Normal 3 2 5 3 2 3 2 2" xfId="4907"/>
    <cellStyle name="Normal 3 2 5 3 2 3 2 2 2" xfId="4908"/>
    <cellStyle name="Normal 3 2 5 3 2 3 2 3" xfId="4909"/>
    <cellStyle name="Normal 3 2 5 3 2 3 3" xfId="4910"/>
    <cellStyle name="Normal 3 2 5 3 2 3 3 2" xfId="4911"/>
    <cellStyle name="Normal 3 2 5 3 2 3 4" xfId="4912"/>
    <cellStyle name="Normal 3 2 5 3 2 4" xfId="4913"/>
    <cellStyle name="Normal 3 2 5 3 2 4 2" xfId="4914"/>
    <cellStyle name="Normal 3 2 5 3 2 4 2 2" xfId="4915"/>
    <cellStyle name="Normal 3 2 5 3 2 4 3" xfId="4916"/>
    <cellStyle name="Normal 3 2 5 3 2 5" xfId="4917"/>
    <cellStyle name="Normal 3 2 5 3 2 5 2" xfId="4918"/>
    <cellStyle name="Normal 3 2 5 3 2 6" xfId="4919"/>
    <cellStyle name="Normal 3 2 5 3 3" xfId="320"/>
    <cellStyle name="Normal 3 2 5 3 3 2" xfId="4920"/>
    <cellStyle name="Normal 3 2 5 3 3 2 2" xfId="4921"/>
    <cellStyle name="Normal 3 2 5 3 3 2 2 2" xfId="4922"/>
    <cellStyle name="Normal 3 2 5 3 3 2 2 2 2" xfId="4923"/>
    <cellStyle name="Normal 3 2 5 3 3 2 2 3" xfId="4924"/>
    <cellStyle name="Normal 3 2 5 3 3 2 3" xfId="4925"/>
    <cellStyle name="Normal 3 2 5 3 3 2 3 2" xfId="4926"/>
    <cellStyle name="Normal 3 2 5 3 3 2 4" xfId="4927"/>
    <cellStyle name="Normal 3 2 5 3 3 3" xfId="4928"/>
    <cellStyle name="Normal 3 2 5 3 3 3 2" xfId="4929"/>
    <cellStyle name="Normal 3 2 5 3 3 3 2 2" xfId="4930"/>
    <cellStyle name="Normal 3 2 5 3 3 3 2 2 2" xfId="4931"/>
    <cellStyle name="Normal 3 2 5 3 3 3 2 3" xfId="4932"/>
    <cellStyle name="Normal 3 2 5 3 3 3 3" xfId="4933"/>
    <cellStyle name="Normal 3 2 5 3 3 3 3 2" xfId="4934"/>
    <cellStyle name="Normal 3 2 5 3 3 3 4" xfId="4935"/>
    <cellStyle name="Normal 3 2 5 3 3 4" xfId="4936"/>
    <cellStyle name="Normal 3 2 5 3 3 4 2" xfId="4937"/>
    <cellStyle name="Normal 3 2 5 3 3 4 2 2" xfId="4938"/>
    <cellStyle name="Normal 3 2 5 3 3 4 3" xfId="4939"/>
    <cellStyle name="Normal 3 2 5 3 3 5" xfId="4940"/>
    <cellStyle name="Normal 3 2 5 3 3 5 2" xfId="4941"/>
    <cellStyle name="Normal 3 2 5 3 3 6" xfId="4942"/>
    <cellStyle name="Normal 3 2 5 3 4" xfId="565"/>
    <cellStyle name="Normal 3 2 5 3 4 2" xfId="4943"/>
    <cellStyle name="Normal 3 2 5 3 4 2 2" xfId="4944"/>
    <cellStyle name="Normal 3 2 5 3 4 2 2 2" xfId="4945"/>
    <cellStyle name="Normal 3 2 5 3 4 2 2 2 2" xfId="4946"/>
    <cellStyle name="Normal 3 2 5 3 4 2 2 3" xfId="4947"/>
    <cellStyle name="Normal 3 2 5 3 4 2 3" xfId="4948"/>
    <cellStyle name="Normal 3 2 5 3 4 2 3 2" xfId="4949"/>
    <cellStyle name="Normal 3 2 5 3 4 2 4" xfId="4950"/>
    <cellStyle name="Normal 3 2 5 3 4 3" xfId="4951"/>
    <cellStyle name="Normal 3 2 5 3 4 3 2" xfId="4952"/>
    <cellStyle name="Normal 3 2 5 3 4 3 2 2" xfId="4953"/>
    <cellStyle name="Normal 3 2 5 3 4 3 3" xfId="4954"/>
    <cellStyle name="Normal 3 2 5 3 4 4" xfId="4955"/>
    <cellStyle name="Normal 3 2 5 3 4 4 2" xfId="4956"/>
    <cellStyle name="Normal 3 2 5 3 4 5" xfId="4957"/>
    <cellStyle name="Normal 3 2 5 3 5" xfId="690"/>
    <cellStyle name="Normal 3 2 5 3 5 2" xfId="4958"/>
    <cellStyle name="Normal 3 2 5 3 5 2 2" xfId="4959"/>
    <cellStyle name="Normal 3 2 5 3 5 2 2 2" xfId="4960"/>
    <cellStyle name="Normal 3 2 5 3 5 2 2 2 2" xfId="4961"/>
    <cellStyle name="Normal 3 2 5 3 5 2 2 3" xfId="4962"/>
    <cellStyle name="Normal 3 2 5 3 5 2 3" xfId="4963"/>
    <cellStyle name="Normal 3 2 5 3 5 2 3 2" xfId="4964"/>
    <cellStyle name="Normal 3 2 5 3 5 2 4" xfId="4965"/>
    <cellStyle name="Normal 3 2 5 3 5 3" xfId="4966"/>
    <cellStyle name="Normal 3 2 5 3 5 3 2" xfId="4967"/>
    <cellStyle name="Normal 3 2 5 3 5 3 2 2" xfId="4968"/>
    <cellStyle name="Normal 3 2 5 3 5 3 3" xfId="4969"/>
    <cellStyle name="Normal 3 2 5 3 5 4" xfId="4970"/>
    <cellStyle name="Normal 3 2 5 3 5 4 2" xfId="4971"/>
    <cellStyle name="Normal 3 2 5 3 5 5" xfId="4972"/>
    <cellStyle name="Normal 3 2 5 3 6" xfId="4973"/>
    <cellStyle name="Normal 3 2 5 3 6 2" xfId="4974"/>
    <cellStyle name="Normal 3 2 5 3 6 2 2" xfId="4975"/>
    <cellStyle name="Normal 3 2 5 3 6 2 2 2" xfId="4976"/>
    <cellStyle name="Normal 3 2 5 3 6 2 2 2 2" xfId="4977"/>
    <cellStyle name="Normal 3 2 5 3 6 2 2 3" xfId="4978"/>
    <cellStyle name="Normal 3 2 5 3 6 2 3" xfId="4979"/>
    <cellStyle name="Normal 3 2 5 3 6 2 3 2" xfId="4980"/>
    <cellStyle name="Normal 3 2 5 3 6 2 4" xfId="4981"/>
    <cellStyle name="Normal 3 2 5 3 6 3" xfId="4982"/>
    <cellStyle name="Normal 3 2 5 3 6 3 2" xfId="4983"/>
    <cellStyle name="Normal 3 2 5 3 6 3 2 2" xfId="4984"/>
    <cellStyle name="Normal 3 2 5 3 6 3 3" xfId="4985"/>
    <cellStyle name="Normal 3 2 5 3 6 4" xfId="4986"/>
    <cellStyle name="Normal 3 2 5 3 6 4 2" xfId="4987"/>
    <cellStyle name="Normal 3 2 5 3 6 5" xfId="4988"/>
    <cellStyle name="Normal 3 2 5 3 7" xfId="4989"/>
    <cellStyle name="Normal 3 2 5 3 7 2" xfId="4990"/>
    <cellStyle name="Normal 3 2 5 3 7 2 2" xfId="4991"/>
    <cellStyle name="Normal 3 2 5 3 7 2 2 2" xfId="4992"/>
    <cellStyle name="Normal 3 2 5 3 7 2 3" xfId="4993"/>
    <cellStyle name="Normal 3 2 5 3 7 3" xfId="4994"/>
    <cellStyle name="Normal 3 2 5 3 7 3 2" xfId="4995"/>
    <cellStyle name="Normal 3 2 5 3 7 4" xfId="4996"/>
    <cellStyle name="Normal 3 2 5 3 8" xfId="4997"/>
    <cellStyle name="Normal 3 2 5 3 8 2" xfId="4998"/>
    <cellStyle name="Normal 3 2 5 3 8 2 2" xfId="4999"/>
    <cellStyle name="Normal 3 2 5 3 8 2 2 2" xfId="5000"/>
    <cellStyle name="Normal 3 2 5 3 8 2 3" xfId="5001"/>
    <cellStyle name="Normal 3 2 5 3 8 3" xfId="5002"/>
    <cellStyle name="Normal 3 2 5 3 8 3 2" xfId="5003"/>
    <cellStyle name="Normal 3 2 5 3 8 4" xfId="5004"/>
    <cellStyle name="Normal 3 2 5 3 9" xfId="5005"/>
    <cellStyle name="Normal 3 2 5 3 9 2" xfId="5006"/>
    <cellStyle name="Normal 3 2 5 3 9 2 2" xfId="5007"/>
    <cellStyle name="Normal 3 2 5 3 9 3" xfId="5008"/>
    <cellStyle name="Normal 3 2 5 4" xfId="358"/>
    <cellStyle name="Normal 3 2 5 4 2" xfId="5009"/>
    <cellStyle name="Normal 3 2 5 4 2 2" xfId="5010"/>
    <cellStyle name="Normal 3 2 5 4 2 2 2" xfId="5011"/>
    <cellStyle name="Normal 3 2 5 4 2 2 2 2" xfId="5012"/>
    <cellStyle name="Normal 3 2 5 4 2 2 3" xfId="5013"/>
    <cellStyle name="Normal 3 2 5 4 2 3" xfId="5014"/>
    <cellStyle name="Normal 3 2 5 4 2 3 2" xfId="5015"/>
    <cellStyle name="Normal 3 2 5 4 2 4" xfId="5016"/>
    <cellStyle name="Normal 3 2 5 4 3" xfId="5017"/>
    <cellStyle name="Normal 3 2 5 4 3 2" xfId="5018"/>
    <cellStyle name="Normal 3 2 5 4 3 2 2" xfId="5019"/>
    <cellStyle name="Normal 3 2 5 4 3 2 2 2" xfId="5020"/>
    <cellStyle name="Normal 3 2 5 4 3 2 3" xfId="5021"/>
    <cellStyle name="Normal 3 2 5 4 3 3" xfId="5022"/>
    <cellStyle name="Normal 3 2 5 4 3 3 2" xfId="5023"/>
    <cellStyle name="Normal 3 2 5 4 3 4" xfId="5024"/>
    <cellStyle name="Normal 3 2 5 4 4" xfId="5025"/>
    <cellStyle name="Normal 3 2 5 4 4 2" xfId="5026"/>
    <cellStyle name="Normal 3 2 5 4 4 2 2" xfId="5027"/>
    <cellStyle name="Normal 3 2 5 4 4 3" xfId="5028"/>
    <cellStyle name="Normal 3 2 5 4 5" xfId="5029"/>
    <cellStyle name="Normal 3 2 5 4 5 2" xfId="5030"/>
    <cellStyle name="Normal 3 2 5 4 6" xfId="5031"/>
    <cellStyle name="Normal 3 2 5 5" xfId="236"/>
    <cellStyle name="Normal 3 2 5 5 2" xfId="5032"/>
    <cellStyle name="Normal 3 2 5 5 2 2" xfId="5033"/>
    <cellStyle name="Normal 3 2 5 5 2 2 2" xfId="5034"/>
    <cellStyle name="Normal 3 2 5 5 2 2 2 2" xfId="5035"/>
    <cellStyle name="Normal 3 2 5 5 2 2 3" xfId="5036"/>
    <cellStyle name="Normal 3 2 5 5 2 3" xfId="5037"/>
    <cellStyle name="Normal 3 2 5 5 2 3 2" xfId="5038"/>
    <cellStyle name="Normal 3 2 5 5 2 4" xfId="5039"/>
    <cellStyle name="Normal 3 2 5 5 3" xfId="5040"/>
    <cellStyle name="Normal 3 2 5 5 3 2" xfId="5041"/>
    <cellStyle name="Normal 3 2 5 5 3 2 2" xfId="5042"/>
    <cellStyle name="Normal 3 2 5 5 3 2 2 2" xfId="5043"/>
    <cellStyle name="Normal 3 2 5 5 3 2 3" xfId="5044"/>
    <cellStyle name="Normal 3 2 5 5 3 3" xfId="5045"/>
    <cellStyle name="Normal 3 2 5 5 3 3 2" xfId="5046"/>
    <cellStyle name="Normal 3 2 5 5 3 4" xfId="5047"/>
    <cellStyle name="Normal 3 2 5 5 4" xfId="5048"/>
    <cellStyle name="Normal 3 2 5 5 4 2" xfId="5049"/>
    <cellStyle name="Normal 3 2 5 5 4 2 2" xfId="5050"/>
    <cellStyle name="Normal 3 2 5 5 4 3" xfId="5051"/>
    <cellStyle name="Normal 3 2 5 5 5" xfId="5052"/>
    <cellStyle name="Normal 3 2 5 5 5 2" xfId="5053"/>
    <cellStyle name="Normal 3 2 5 5 6" xfId="5054"/>
    <cellStyle name="Normal 3 2 5 6" xfId="484"/>
    <cellStyle name="Normal 3 2 5 6 2" xfId="5055"/>
    <cellStyle name="Normal 3 2 5 6 2 2" xfId="5056"/>
    <cellStyle name="Normal 3 2 5 6 2 2 2" xfId="5057"/>
    <cellStyle name="Normal 3 2 5 6 2 2 2 2" xfId="5058"/>
    <cellStyle name="Normal 3 2 5 6 2 2 3" xfId="5059"/>
    <cellStyle name="Normal 3 2 5 6 2 3" xfId="5060"/>
    <cellStyle name="Normal 3 2 5 6 2 3 2" xfId="5061"/>
    <cellStyle name="Normal 3 2 5 6 2 4" xfId="5062"/>
    <cellStyle name="Normal 3 2 5 6 3" xfId="5063"/>
    <cellStyle name="Normal 3 2 5 6 3 2" xfId="5064"/>
    <cellStyle name="Normal 3 2 5 6 3 2 2" xfId="5065"/>
    <cellStyle name="Normal 3 2 5 6 3 3" xfId="5066"/>
    <cellStyle name="Normal 3 2 5 6 4" xfId="5067"/>
    <cellStyle name="Normal 3 2 5 6 4 2" xfId="5068"/>
    <cellStyle name="Normal 3 2 5 6 5" xfId="5069"/>
    <cellStyle name="Normal 3 2 5 7" xfId="609"/>
    <cellStyle name="Normal 3 2 5 7 2" xfId="5070"/>
    <cellStyle name="Normal 3 2 5 7 2 2" xfId="5071"/>
    <cellStyle name="Normal 3 2 5 7 2 2 2" xfId="5072"/>
    <cellStyle name="Normal 3 2 5 7 2 2 2 2" xfId="5073"/>
    <cellStyle name="Normal 3 2 5 7 2 2 3" xfId="5074"/>
    <cellStyle name="Normal 3 2 5 7 2 3" xfId="5075"/>
    <cellStyle name="Normal 3 2 5 7 2 3 2" xfId="5076"/>
    <cellStyle name="Normal 3 2 5 7 2 4" xfId="5077"/>
    <cellStyle name="Normal 3 2 5 7 3" xfId="5078"/>
    <cellStyle name="Normal 3 2 5 7 3 2" xfId="5079"/>
    <cellStyle name="Normal 3 2 5 7 3 2 2" xfId="5080"/>
    <cellStyle name="Normal 3 2 5 7 3 3" xfId="5081"/>
    <cellStyle name="Normal 3 2 5 7 4" xfId="5082"/>
    <cellStyle name="Normal 3 2 5 7 4 2" xfId="5083"/>
    <cellStyle name="Normal 3 2 5 7 5" xfId="5084"/>
    <cellStyle name="Normal 3 2 5 8" xfId="5085"/>
    <cellStyle name="Normal 3 2 5 8 2" xfId="5086"/>
    <cellStyle name="Normal 3 2 5 8 2 2" xfId="5087"/>
    <cellStyle name="Normal 3 2 5 8 2 2 2" xfId="5088"/>
    <cellStyle name="Normal 3 2 5 8 2 2 2 2" xfId="5089"/>
    <cellStyle name="Normal 3 2 5 8 2 2 3" xfId="5090"/>
    <cellStyle name="Normal 3 2 5 8 2 3" xfId="5091"/>
    <cellStyle name="Normal 3 2 5 8 2 3 2" xfId="5092"/>
    <cellStyle name="Normal 3 2 5 8 2 4" xfId="5093"/>
    <cellStyle name="Normal 3 2 5 8 3" xfId="5094"/>
    <cellStyle name="Normal 3 2 5 8 3 2" xfId="5095"/>
    <cellStyle name="Normal 3 2 5 8 3 2 2" xfId="5096"/>
    <cellStyle name="Normal 3 2 5 8 3 3" xfId="5097"/>
    <cellStyle name="Normal 3 2 5 8 4" xfId="5098"/>
    <cellStyle name="Normal 3 2 5 8 4 2" xfId="5099"/>
    <cellStyle name="Normal 3 2 5 8 5" xfId="5100"/>
    <cellStyle name="Normal 3 2 5 9" xfId="5101"/>
    <cellStyle name="Normal 3 2 5 9 2" xfId="5102"/>
    <cellStyle name="Normal 3 2 5 9 2 2" xfId="5103"/>
    <cellStyle name="Normal 3 2 5 9 2 2 2" xfId="5104"/>
    <cellStyle name="Normal 3 2 5 9 2 3" xfId="5105"/>
    <cellStyle name="Normal 3 2 5 9 3" xfId="5106"/>
    <cellStyle name="Normal 3 2 5 9 3 2" xfId="5107"/>
    <cellStyle name="Normal 3 2 5 9 4" xfId="5108"/>
    <cellStyle name="Normal 3 2 6" xfId="147"/>
    <cellStyle name="Normal 3 2 6 10" xfId="5109"/>
    <cellStyle name="Normal 3 2 6 10 2" xfId="5110"/>
    <cellStyle name="Normal 3 2 6 10 2 2" xfId="5111"/>
    <cellStyle name="Normal 3 2 6 10 3" xfId="5112"/>
    <cellStyle name="Normal 3 2 6 11" xfId="5113"/>
    <cellStyle name="Normal 3 2 6 11 2" xfId="5114"/>
    <cellStyle name="Normal 3 2 6 12" xfId="5115"/>
    <cellStyle name="Normal 3 2 6 2" xfId="191"/>
    <cellStyle name="Normal 3 2 6 2 10" xfId="5116"/>
    <cellStyle name="Normal 3 2 6 2 10 2" xfId="5117"/>
    <cellStyle name="Normal 3 2 6 2 11" xfId="5118"/>
    <cellStyle name="Normal 3 2 6 2 2" xfId="441"/>
    <cellStyle name="Normal 3 2 6 2 2 2" xfId="5119"/>
    <cellStyle name="Normal 3 2 6 2 2 2 2" xfId="5120"/>
    <cellStyle name="Normal 3 2 6 2 2 2 2 2" xfId="5121"/>
    <cellStyle name="Normal 3 2 6 2 2 2 2 2 2" xfId="5122"/>
    <cellStyle name="Normal 3 2 6 2 2 2 2 3" xfId="5123"/>
    <cellStyle name="Normal 3 2 6 2 2 2 3" xfId="5124"/>
    <cellStyle name="Normal 3 2 6 2 2 2 3 2" xfId="5125"/>
    <cellStyle name="Normal 3 2 6 2 2 2 4" xfId="5126"/>
    <cellStyle name="Normal 3 2 6 2 2 3" xfId="5127"/>
    <cellStyle name="Normal 3 2 6 2 2 3 2" xfId="5128"/>
    <cellStyle name="Normal 3 2 6 2 2 3 2 2" xfId="5129"/>
    <cellStyle name="Normal 3 2 6 2 2 3 2 2 2" xfId="5130"/>
    <cellStyle name="Normal 3 2 6 2 2 3 2 3" xfId="5131"/>
    <cellStyle name="Normal 3 2 6 2 2 3 3" xfId="5132"/>
    <cellStyle name="Normal 3 2 6 2 2 3 3 2" xfId="5133"/>
    <cellStyle name="Normal 3 2 6 2 2 3 4" xfId="5134"/>
    <cellStyle name="Normal 3 2 6 2 2 4" xfId="5135"/>
    <cellStyle name="Normal 3 2 6 2 2 4 2" xfId="5136"/>
    <cellStyle name="Normal 3 2 6 2 2 4 2 2" xfId="5137"/>
    <cellStyle name="Normal 3 2 6 2 2 4 3" xfId="5138"/>
    <cellStyle name="Normal 3 2 6 2 2 5" xfId="5139"/>
    <cellStyle name="Normal 3 2 6 2 2 5 2" xfId="5140"/>
    <cellStyle name="Normal 3 2 6 2 2 6" xfId="5141"/>
    <cellStyle name="Normal 3 2 6 2 3" xfId="278"/>
    <cellStyle name="Normal 3 2 6 2 3 2" xfId="5142"/>
    <cellStyle name="Normal 3 2 6 2 3 2 2" xfId="5143"/>
    <cellStyle name="Normal 3 2 6 2 3 2 2 2" xfId="5144"/>
    <cellStyle name="Normal 3 2 6 2 3 2 2 2 2" xfId="5145"/>
    <cellStyle name="Normal 3 2 6 2 3 2 2 3" xfId="5146"/>
    <cellStyle name="Normal 3 2 6 2 3 2 3" xfId="5147"/>
    <cellStyle name="Normal 3 2 6 2 3 2 3 2" xfId="5148"/>
    <cellStyle name="Normal 3 2 6 2 3 2 4" xfId="5149"/>
    <cellStyle name="Normal 3 2 6 2 3 3" xfId="5150"/>
    <cellStyle name="Normal 3 2 6 2 3 3 2" xfId="5151"/>
    <cellStyle name="Normal 3 2 6 2 3 3 2 2" xfId="5152"/>
    <cellStyle name="Normal 3 2 6 2 3 3 2 2 2" xfId="5153"/>
    <cellStyle name="Normal 3 2 6 2 3 3 2 3" xfId="5154"/>
    <cellStyle name="Normal 3 2 6 2 3 3 3" xfId="5155"/>
    <cellStyle name="Normal 3 2 6 2 3 3 3 2" xfId="5156"/>
    <cellStyle name="Normal 3 2 6 2 3 3 4" xfId="5157"/>
    <cellStyle name="Normal 3 2 6 2 3 4" xfId="5158"/>
    <cellStyle name="Normal 3 2 6 2 3 4 2" xfId="5159"/>
    <cellStyle name="Normal 3 2 6 2 3 4 2 2" xfId="5160"/>
    <cellStyle name="Normal 3 2 6 2 3 4 3" xfId="5161"/>
    <cellStyle name="Normal 3 2 6 2 3 5" xfId="5162"/>
    <cellStyle name="Normal 3 2 6 2 3 5 2" xfId="5163"/>
    <cellStyle name="Normal 3 2 6 2 3 6" xfId="5164"/>
    <cellStyle name="Normal 3 2 6 2 4" xfId="566"/>
    <cellStyle name="Normal 3 2 6 2 4 2" xfId="5165"/>
    <cellStyle name="Normal 3 2 6 2 4 2 2" xfId="5166"/>
    <cellStyle name="Normal 3 2 6 2 4 2 2 2" xfId="5167"/>
    <cellStyle name="Normal 3 2 6 2 4 2 2 2 2" xfId="5168"/>
    <cellStyle name="Normal 3 2 6 2 4 2 2 3" xfId="5169"/>
    <cellStyle name="Normal 3 2 6 2 4 2 3" xfId="5170"/>
    <cellStyle name="Normal 3 2 6 2 4 2 3 2" xfId="5171"/>
    <cellStyle name="Normal 3 2 6 2 4 2 4" xfId="5172"/>
    <cellStyle name="Normal 3 2 6 2 4 3" xfId="5173"/>
    <cellStyle name="Normal 3 2 6 2 4 3 2" xfId="5174"/>
    <cellStyle name="Normal 3 2 6 2 4 3 2 2" xfId="5175"/>
    <cellStyle name="Normal 3 2 6 2 4 3 3" xfId="5176"/>
    <cellStyle name="Normal 3 2 6 2 4 4" xfId="5177"/>
    <cellStyle name="Normal 3 2 6 2 4 4 2" xfId="5178"/>
    <cellStyle name="Normal 3 2 6 2 4 5" xfId="5179"/>
    <cellStyle name="Normal 3 2 6 2 5" xfId="691"/>
    <cellStyle name="Normal 3 2 6 2 5 2" xfId="5180"/>
    <cellStyle name="Normal 3 2 6 2 5 2 2" xfId="5181"/>
    <cellStyle name="Normal 3 2 6 2 5 2 2 2" xfId="5182"/>
    <cellStyle name="Normal 3 2 6 2 5 2 2 2 2" xfId="5183"/>
    <cellStyle name="Normal 3 2 6 2 5 2 2 3" xfId="5184"/>
    <cellStyle name="Normal 3 2 6 2 5 2 3" xfId="5185"/>
    <cellStyle name="Normal 3 2 6 2 5 2 3 2" xfId="5186"/>
    <cellStyle name="Normal 3 2 6 2 5 2 4" xfId="5187"/>
    <cellStyle name="Normal 3 2 6 2 5 3" xfId="5188"/>
    <cellStyle name="Normal 3 2 6 2 5 3 2" xfId="5189"/>
    <cellStyle name="Normal 3 2 6 2 5 3 2 2" xfId="5190"/>
    <cellStyle name="Normal 3 2 6 2 5 3 3" xfId="5191"/>
    <cellStyle name="Normal 3 2 6 2 5 4" xfId="5192"/>
    <cellStyle name="Normal 3 2 6 2 5 4 2" xfId="5193"/>
    <cellStyle name="Normal 3 2 6 2 5 5" xfId="5194"/>
    <cellStyle name="Normal 3 2 6 2 6" xfId="5195"/>
    <cellStyle name="Normal 3 2 6 2 6 2" xfId="5196"/>
    <cellStyle name="Normal 3 2 6 2 6 2 2" xfId="5197"/>
    <cellStyle name="Normal 3 2 6 2 6 2 2 2" xfId="5198"/>
    <cellStyle name="Normal 3 2 6 2 6 2 2 2 2" xfId="5199"/>
    <cellStyle name="Normal 3 2 6 2 6 2 2 3" xfId="5200"/>
    <cellStyle name="Normal 3 2 6 2 6 2 3" xfId="5201"/>
    <cellStyle name="Normal 3 2 6 2 6 2 3 2" xfId="5202"/>
    <cellStyle name="Normal 3 2 6 2 6 2 4" xfId="5203"/>
    <cellStyle name="Normal 3 2 6 2 6 3" xfId="5204"/>
    <cellStyle name="Normal 3 2 6 2 6 3 2" xfId="5205"/>
    <cellStyle name="Normal 3 2 6 2 6 3 2 2" xfId="5206"/>
    <cellStyle name="Normal 3 2 6 2 6 3 3" xfId="5207"/>
    <cellStyle name="Normal 3 2 6 2 6 4" xfId="5208"/>
    <cellStyle name="Normal 3 2 6 2 6 4 2" xfId="5209"/>
    <cellStyle name="Normal 3 2 6 2 6 5" xfId="5210"/>
    <cellStyle name="Normal 3 2 6 2 7" xfId="5211"/>
    <cellStyle name="Normal 3 2 6 2 7 2" xfId="5212"/>
    <cellStyle name="Normal 3 2 6 2 7 2 2" xfId="5213"/>
    <cellStyle name="Normal 3 2 6 2 7 2 2 2" xfId="5214"/>
    <cellStyle name="Normal 3 2 6 2 7 2 3" xfId="5215"/>
    <cellStyle name="Normal 3 2 6 2 7 3" xfId="5216"/>
    <cellStyle name="Normal 3 2 6 2 7 3 2" xfId="5217"/>
    <cellStyle name="Normal 3 2 6 2 7 4" xfId="5218"/>
    <cellStyle name="Normal 3 2 6 2 8" xfId="5219"/>
    <cellStyle name="Normal 3 2 6 2 8 2" xfId="5220"/>
    <cellStyle name="Normal 3 2 6 2 8 2 2" xfId="5221"/>
    <cellStyle name="Normal 3 2 6 2 8 2 2 2" xfId="5222"/>
    <cellStyle name="Normal 3 2 6 2 8 2 3" xfId="5223"/>
    <cellStyle name="Normal 3 2 6 2 8 3" xfId="5224"/>
    <cellStyle name="Normal 3 2 6 2 8 3 2" xfId="5225"/>
    <cellStyle name="Normal 3 2 6 2 8 4" xfId="5226"/>
    <cellStyle name="Normal 3 2 6 2 9" xfId="5227"/>
    <cellStyle name="Normal 3 2 6 2 9 2" xfId="5228"/>
    <cellStyle name="Normal 3 2 6 2 9 2 2" xfId="5229"/>
    <cellStyle name="Normal 3 2 6 2 9 3" xfId="5230"/>
    <cellStyle name="Normal 3 2 6 3" xfId="359"/>
    <cellStyle name="Normal 3 2 6 3 2" xfId="5231"/>
    <cellStyle name="Normal 3 2 6 3 2 2" xfId="5232"/>
    <cellStyle name="Normal 3 2 6 3 2 2 2" xfId="5233"/>
    <cellStyle name="Normal 3 2 6 3 2 2 2 2" xfId="5234"/>
    <cellStyle name="Normal 3 2 6 3 2 2 3" xfId="5235"/>
    <cellStyle name="Normal 3 2 6 3 2 3" xfId="5236"/>
    <cellStyle name="Normal 3 2 6 3 2 3 2" xfId="5237"/>
    <cellStyle name="Normal 3 2 6 3 2 4" xfId="5238"/>
    <cellStyle name="Normal 3 2 6 3 3" xfId="5239"/>
    <cellStyle name="Normal 3 2 6 3 3 2" xfId="5240"/>
    <cellStyle name="Normal 3 2 6 3 3 2 2" xfId="5241"/>
    <cellStyle name="Normal 3 2 6 3 3 2 2 2" xfId="5242"/>
    <cellStyle name="Normal 3 2 6 3 3 2 3" xfId="5243"/>
    <cellStyle name="Normal 3 2 6 3 3 3" xfId="5244"/>
    <cellStyle name="Normal 3 2 6 3 3 3 2" xfId="5245"/>
    <cellStyle name="Normal 3 2 6 3 3 4" xfId="5246"/>
    <cellStyle name="Normal 3 2 6 3 4" xfId="5247"/>
    <cellStyle name="Normal 3 2 6 3 4 2" xfId="5248"/>
    <cellStyle name="Normal 3 2 6 3 4 2 2" xfId="5249"/>
    <cellStyle name="Normal 3 2 6 3 4 3" xfId="5250"/>
    <cellStyle name="Normal 3 2 6 3 5" xfId="5251"/>
    <cellStyle name="Normal 3 2 6 3 5 2" xfId="5252"/>
    <cellStyle name="Normal 3 2 6 3 6" xfId="5253"/>
    <cellStyle name="Normal 3 2 6 4" xfId="254"/>
    <cellStyle name="Normal 3 2 6 4 2" xfId="5254"/>
    <cellStyle name="Normal 3 2 6 4 2 2" xfId="5255"/>
    <cellStyle name="Normal 3 2 6 4 2 2 2" xfId="5256"/>
    <cellStyle name="Normal 3 2 6 4 2 2 2 2" xfId="5257"/>
    <cellStyle name="Normal 3 2 6 4 2 2 3" xfId="5258"/>
    <cellStyle name="Normal 3 2 6 4 2 3" xfId="5259"/>
    <cellStyle name="Normal 3 2 6 4 2 3 2" xfId="5260"/>
    <cellStyle name="Normal 3 2 6 4 2 4" xfId="5261"/>
    <cellStyle name="Normal 3 2 6 4 3" xfId="5262"/>
    <cellStyle name="Normal 3 2 6 4 3 2" xfId="5263"/>
    <cellStyle name="Normal 3 2 6 4 3 2 2" xfId="5264"/>
    <cellStyle name="Normal 3 2 6 4 3 2 2 2" xfId="5265"/>
    <cellStyle name="Normal 3 2 6 4 3 2 3" xfId="5266"/>
    <cellStyle name="Normal 3 2 6 4 3 3" xfId="5267"/>
    <cellStyle name="Normal 3 2 6 4 3 3 2" xfId="5268"/>
    <cellStyle name="Normal 3 2 6 4 3 4" xfId="5269"/>
    <cellStyle name="Normal 3 2 6 4 4" xfId="5270"/>
    <cellStyle name="Normal 3 2 6 4 4 2" xfId="5271"/>
    <cellStyle name="Normal 3 2 6 4 4 2 2" xfId="5272"/>
    <cellStyle name="Normal 3 2 6 4 4 3" xfId="5273"/>
    <cellStyle name="Normal 3 2 6 4 5" xfId="5274"/>
    <cellStyle name="Normal 3 2 6 4 5 2" xfId="5275"/>
    <cellStyle name="Normal 3 2 6 4 6" xfId="5276"/>
    <cellStyle name="Normal 3 2 6 5" xfId="485"/>
    <cellStyle name="Normal 3 2 6 5 2" xfId="5277"/>
    <cellStyle name="Normal 3 2 6 5 2 2" xfId="5278"/>
    <cellStyle name="Normal 3 2 6 5 2 2 2" xfId="5279"/>
    <cellStyle name="Normal 3 2 6 5 2 2 2 2" xfId="5280"/>
    <cellStyle name="Normal 3 2 6 5 2 2 3" xfId="5281"/>
    <cellStyle name="Normal 3 2 6 5 2 3" xfId="5282"/>
    <cellStyle name="Normal 3 2 6 5 2 3 2" xfId="5283"/>
    <cellStyle name="Normal 3 2 6 5 2 4" xfId="5284"/>
    <cellStyle name="Normal 3 2 6 5 3" xfId="5285"/>
    <cellStyle name="Normal 3 2 6 5 3 2" xfId="5286"/>
    <cellStyle name="Normal 3 2 6 5 3 2 2" xfId="5287"/>
    <cellStyle name="Normal 3 2 6 5 3 3" xfId="5288"/>
    <cellStyle name="Normal 3 2 6 5 4" xfId="5289"/>
    <cellStyle name="Normal 3 2 6 5 4 2" xfId="5290"/>
    <cellStyle name="Normal 3 2 6 5 5" xfId="5291"/>
    <cellStyle name="Normal 3 2 6 6" xfId="610"/>
    <cellStyle name="Normal 3 2 6 6 2" xfId="5292"/>
    <cellStyle name="Normal 3 2 6 6 2 2" xfId="5293"/>
    <cellStyle name="Normal 3 2 6 6 2 2 2" xfId="5294"/>
    <cellStyle name="Normal 3 2 6 6 2 2 2 2" xfId="5295"/>
    <cellStyle name="Normal 3 2 6 6 2 2 3" xfId="5296"/>
    <cellStyle name="Normal 3 2 6 6 2 3" xfId="5297"/>
    <cellStyle name="Normal 3 2 6 6 2 3 2" xfId="5298"/>
    <cellStyle name="Normal 3 2 6 6 2 4" xfId="5299"/>
    <cellStyle name="Normal 3 2 6 6 3" xfId="5300"/>
    <cellStyle name="Normal 3 2 6 6 3 2" xfId="5301"/>
    <cellStyle name="Normal 3 2 6 6 3 2 2" xfId="5302"/>
    <cellStyle name="Normal 3 2 6 6 3 3" xfId="5303"/>
    <cellStyle name="Normal 3 2 6 6 4" xfId="5304"/>
    <cellStyle name="Normal 3 2 6 6 4 2" xfId="5305"/>
    <cellStyle name="Normal 3 2 6 6 5" xfId="5306"/>
    <cellStyle name="Normal 3 2 6 7" xfId="5307"/>
    <cellStyle name="Normal 3 2 6 7 2" xfId="5308"/>
    <cellStyle name="Normal 3 2 6 7 2 2" xfId="5309"/>
    <cellStyle name="Normal 3 2 6 7 2 2 2" xfId="5310"/>
    <cellStyle name="Normal 3 2 6 7 2 2 2 2" xfId="5311"/>
    <cellStyle name="Normal 3 2 6 7 2 2 3" xfId="5312"/>
    <cellStyle name="Normal 3 2 6 7 2 3" xfId="5313"/>
    <cellStyle name="Normal 3 2 6 7 2 3 2" xfId="5314"/>
    <cellStyle name="Normal 3 2 6 7 2 4" xfId="5315"/>
    <cellStyle name="Normal 3 2 6 7 3" xfId="5316"/>
    <cellStyle name="Normal 3 2 6 7 3 2" xfId="5317"/>
    <cellStyle name="Normal 3 2 6 7 3 2 2" xfId="5318"/>
    <cellStyle name="Normal 3 2 6 7 3 3" xfId="5319"/>
    <cellStyle name="Normal 3 2 6 7 4" xfId="5320"/>
    <cellStyle name="Normal 3 2 6 7 4 2" xfId="5321"/>
    <cellStyle name="Normal 3 2 6 7 5" xfId="5322"/>
    <cellStyle name="Normal 3 2 6 8" xfId="5323"/>
    <cellStyle name="Normal 3 2 6 8 2" xfId="5324"/>
    <cellStyle name="Normal 3 2 6 8 2 2" xfId="5325"/>
    <cellStyle name="Normal 3 2 6 8 2 2 2" xfId="5326"/>
    <cellStyle name="Normal 3 2 6 8 2 3" xfId="5327"/>
    <cellStyle name="Normal 3 2 6 8 3" xfId="5328"/>
    <cellStyle name="Normal 3 2 6 8 3 2" xfId="5329"/>
    <cellStyle name="Normal 3 2 6 8 4" xfId="5330"/>
    <cellStyle name="Normal 3 2 6 9" xfId="5331"/>
    <cellStyle name="Normal 3 2 6 9 2" xfId="5332"/>
    <cellStyle name="Normal 3 2 6 9 2 2" xfId="5333"/>
    <cellStyle name="Normal 3 2 6 9 2 2 2" xfId="5334"/>
    <cellStyle name="Normal 3 2 6 9 2 3" xfId="5335"/>
    <cellStyle name="Normal 3 2 6 9 3" xfId="5336"/>
    <cellStyle name="Normal 3 2 6 9 3 2" xfId="5337"/>
    <cellStyle name="Normal 3 2 6 9 4" xfId="5338"/>
    <cellStyle name="Normal 3 2 7" xfId="110"/>
    <cellStyle name="Normal 3 2 7 10" xfId="5339"/>
    <cellStyle name="Normal 3 2 7 10 2" xfId="5340"/>
    <cellStyle name="Normal 3 2 7 11" xfId="5341"/>
    <cellStyle name="Normal 3 2 7 2" xfId="387"/>
    <cellStyle name="Normal 3 2 7 2 2" xfId="5342"/>
    <cellStyle name="Normal 3 2 7 2 2 2" xfId="5343"/>
    <cellStyle name="Normal 3 2 7 2 2 2 2" xfId="5344"/>
    <cellStyle name="Normal 3 2 7 2 2 2 2 2" xfId="5345"/>
    <cellStyle name="Normal 3 2 7 2 2 2 3" xfId="5346"/>
    <cellStyle name="Normal 3 2 7 2 2 3" xfId="5347"/>
    <cellStyle name="Normal 3 2 7 2 2 3 2" xfId="5348"/>
    <cellStyle name="Normal 3 2 7 2 2 4" xfId="5349"/>
    <cellStyle name="Normal 3 2 7 2 3" xfId="5350"/>
    <cellStyle name="Normal 3 2 7 2 3 2" xfId="5351"/>
    <cellStyle name="Normal 3 2 7 2 3 2 2" xfId="5352"/>
    <cellStyle name="Normal 3 2 7 2 3 2 2 2" xfId="5353"/>
    <cellStyle name="Normal 3 2 7 2 3 2 3" xfId="5354"/>
    <cellStyle name="Normal 3 2 7 2 3 3" xfId="5355"/>
    <cellStyle name="Normal 3 2 7 2 3 3 2" xfId="5356"/>
    <cellStyle name="Normal 3 2 7 2 3 4" xfId="5357"/>
    <cellStyle name="Normal 3 2 7 2 4" xfId="5358"/>
    <cellStyle name="Normal 3 2 7 2 4 2" xfId="5359"/>
    <cellStyle name="Normal 3 2 7 2 4 2 2" xfId="5360"/>
    <cellStyle name="Normal 3 2 7 2 4 3" xfId="5361"/>
    <cellStyle name="Normal 3 2 7 2 5" xfId="5362"/>
    <cellStyle name="Normal 3 2 7 2 5 2" xfId="5363"/>
    <cellStyle name="Normal 3 2 7 2 6" xfId="5364"/>
    <cellStyle name="Normal 3 2 7 3" xfId="261"/>
    <cellStyle name="Normal 3 2 7 3 2" xfId="5365"/>
    <cellStyle name="Normal 3 2 7 3 2 2" xfId="5366"/>
    <cellStyle name="Normal 3 2 7 3 2 2 2" xfId="5367"/>
    <cellStyle name="Normal 3 2 7 3 2 2 2 2" xfId="5368"/>
    <cellStyle name="Normal 3 2 7 3 2 2 3" xfId="5369"/>
    <cellStyle name="Normal 3 2 7 3 2 3" xfId="5370"/>
    <cellStyle name="Normal 3 2 7 3 2 3 2" xfId="5371"/>
    <cellStyle name="Normal 3 2 7 3 2 4" xfId="5372"/>
    <cellStyle name="Normal 3 2 7 3 3" xfId="5373"/>
    <cellStyle name="Normal 3 2 7 3 3 2" xfId="5374"/>
    <cellStyle name="Normal 3 2 7 3 3 2 2" xfId="5375"/>
    <cellStyle name="Normal 3 2 7 3 3 2 2 2" xfId="5376"/>
    <cellStyle name="Normal 3 2 7 3 3 2 3" xfId="5377"/>
    <cellStyle name="Normal 3 2 7 3 3 3" xfId="5378"/>
    <cellStyle name="Normal 3 2 7 3 3 3 2" xfId="5379"/>
    <cellStyle name="Normal 3 2 7 3 3 4" xfId="5380"/>
    <cellStyle name="Normal 3 2 7 3 4" xfId="5381"/>
    <cellStyle name="Normal 3 2 7 3 4 2" xfId="5382"/>
    <cellStyle name="Normal 3 2 7 3 4 2 2" xfId="5383"/>
    <cellStyle name="Normal 3 2 7 3 4 3" xfId="5384"/>
    <cellStyle name="Normal 3 2 7 3 5" xfId="5385"/>
    <cellStyle name="Normal 3 2 7 3 5 2" xfId="5386"/>
    <cellStyle name="Normal 3 2 7 3 6" xfId="5387"/>
    <cellStyle name="Normal 3 2 7 4" xfId="512"/>
    <cellStyle name="Normal 3 2 7 4 2" xfId="5388"/>
    <cellStyle name="Normal 3 2 7 4 2 2" xfId="5389"/>
    <cellStyle name="Normal 3 2 7 4 2 2 2" xfId="5390"/>
    <cellStyle name="Normal 3 2 7 4 2 2 2 2" xfId="5391"/>
    <cellStyle name="Normal 3 2 7 4 2 2 3" xfId="5392"/>
    <cellStyle name="Normal 3 2 7 4 2 3" xfId="5393"/>
    <cellStyle name="Normal 3 2 7 4 2 3 2" xfId="5394"/>
    <cellStyle name="Normal 3 2 7 4 2 4" xfId="5395"/>
    <cellStyle name="Normal 3 2 7 4 3" xfId="5396"/>
    <cellStyle name="Normal 3 2 7 4 3 2" xfId="5397"/>
    <cellStyle name="Normal 3 2 7 4 3 2 2" xfId="5398"/>
    <cellStyle name="Normal 3 2 7 4 3 3" xfId="5399"/>
    <cellStyle name="Normal 3 2 7 4 4" xfId="5400"/>
    <cellStyle name="Normal 3 2 7 4 4 2" xfId="5401"/>
    <cellStyle name="Normal 3 2 7 4 5" xfId="5402"/>
    <cellStyle name="Normal 3 2 7 5" xfId="637"/>
    <cellStyle name="Normal 3 2 7 5 2" xfId="5403"/>
    <cellStyle name="Normal 3 2 7 5 2 2" xfId="5404"/>
    <cellStyle name="Normal 3 2 7 5 2 2 2" xfId="5405"/>
    <cellStyle name="Normal 3 2 7 5 2 2 2 2" xfId="5406"/>
    <cellStyle name="Normal 3 2 7 5 2 2 3" xfId="5407"/>
    <cellStyle name="Normal 3 2 7 5 2 3" xfId="5408"/>
    <cellStyle name="Normal 3 2 7 5 2 3 2" xfId="5409"/>
    <cellStyle name="Normal 3 2 7 5 2 4" xfId="5410"/>
    <cellStyle name="Normal 3 2 7 5 3" xfId="5411"/>
    <cellStyle name="Normal 3 2 7 5 3 2" xfId="5412"/>
    <cellStyle name="Normal 3 2 7 5 3 2 2" xfId="5413"/>
    <cellStyle name="Normal 3 2 7 5 3 3" xfId="5414"/>
    <cellStyle name="Normal 3 2 7 5 4" xfId="5415"/>
    <cellStyle name="Normal 3 2 7 5 4 2" xfId="5416"/>
    <cellStyle name="Normal 3 2 7 5 5" xfId="5417"/>
    <cellStyle name="Normal 3 2 7 6" xfId="5418"/>
    <cellStyle name="Normal 3 2 7 6 2" xfId="5419"/>
    <cellStyle name="Normal 3 2 7 6 2 2" xfId="5420"/>
    <cellStyle name="Normal 3 2 7 6 2 2 2" xfId="5421"/>
    <cellStyle name="Normal 3 2 7 6 2 2 2 2" xfId="5422"/>
    <cellStyle name="Normal 3 2 7 6 2 2 3" xfId="5423"/>
    <cellStyle name="Normal 3 2 7 6 2 3" xfId="5424"/>
    <cellStyle name="Normal 3 2 7 6 2 3 2" xfId="5425"/>
    <cellStyle name="Normal 3 2 7 6 2 4" xfId="5426"/>
    <cellStyle name="Normal 3 2 7 6 3" xfId="5427"/>
    <cellStyle name="Normal 3 2 7 6 3 2" xfId="5428"/>
    <cellStyle name="Normal 3 2 7 6 3 2 2" xfId="5429"/>
    <cellStyle name="Normal 3 2 7 6 3 3" xfId="5430"/>
    <cellStyle name="Normal 3 2 7 6 4" xfId="5431"/>
    <cellStyle name="Normal 3 2 7 6 4 2" xfId="5432"/>
    <cellStyle name="Normal 3 2 7 6 5" xfId="5433"/>
    <cellStyle name="Normal 3 2 7 7" xfId="5434"/>
    <cellStyle name="Normal 3 2 7 7 2" xfId="5435"/>
    <cellStyle name="Normal 3 2 7 7 2 2" xfId="5436"/>
    <cellStyle name="Normal 3 2 7 7 2 2 2" xfId="5437"/>
    <cellStyle name="Normal 3 2 7 7 2 3" xfId="5438"/>
    <cellStyle name="Normal 3 2 7 7 3" xfId="5439"/>
    <cellStyle name="Normal 3 2 7 7 3 2" xfId="5440"/>
    <cellStyle name="Normal 3 2 7 7 4" xfId="5441"/>
    <cellStyle name="Normal 3 2 7 8" xfId="5442"/>
    <cellStyle name="Normal 3 2 7 8 2" xfId="5443"/>
    <cellStyle name="Normal 3 2 7 8 2 2" xfId="5444"/>
    <cellStyle name="Normal 3 2 7 8 2 2 2" xfId="5445"/>
    <cellStyle name="Normal 3 2 7 8 2 3" xfId="5446"/>
    <cellStyle name="Normal 3 2 7 8 3" xfId="5447"/>
    <cellStyle name="Normal 3 2 7 8 3 2" xfId="5448"/>
    <cellStyle name="Normal 3 2 7 8 4" xfId="5449"/>
    <cellStyle name="Normal 3 2 7 9" xfId="5450"/>
    <cellStyle name="Normal 3 2 7 9 2" xfId="5451"/>
    <cellStyle name="Normal 3 2 7 9 2 2" xfId="5452"/>
    <cellStyle name="Normal 3 2 7 9 3" xfId="5453"/>
    <cellStyle name="Normal 3 2 8" xfId="174"/>
    <cellStyle name="Normal 3 2 8 10" xfId="5454"/>
    <cellStyle name="Normal 3 2 8 10 2" xfId="5455"/>
    <cellStyle name="Normal 3 2 8 11" xfId="5456"/>
    <cellStyle name="Normal 3 2 8 2" xfId="424"/>
    <cellStyle name="Normal 3 2 8 2 2" xfId="5457"/>
    <cellStyle name="Normal 3 2 8 2 2 2" xfId="5458"/>
    <cellStyle name="Normal 3 2 8 2 2 2 2" xfId="5459"/>
    <cellStyle name="Normal 3 2 8 2 2 2 2 2" xfId="5460"/>
    <cellStyle name="Normal 3 2 8 2 2 2 3" xfId="5461"/>
    <cellStyle name="Normal 3 2 8 2 2 3" xfId="5462"/>
    <cellStyle name="Normal 3 2 8 2 2 3 2" xfId="5463"/>
    <cellStyle name="Normal 3 2 8 2 2 4" xfId="5464"/>
    <cellStyle name="Normal 3 2 8 2 3" xfId="5465"/>
    <cellStyle name="Normal 3 2 8 2 3 2" xfId="5466"/>
    <cellStyle name="Normal 3 2 8 2 3 2 2" xfId="5467"/>
    <cellStyle name="Normal 3 2 8 2 3 2 2 2" xfId="5468"/>
    <cellStyle name="Normal 3 2 8 2 3 2 3" xfId="5469"/>
    <cellStyle name="Normal 3 2 8 2 3 3" xfId="5470"/>
    <cellStyle name="Normal 3 2 8 2 3 3 2" xfId="5471"/>
    <cellStyle name="Normal 3 2 8 2 3 4" xfId="5472"/>
    <cellStyle name="Normal 3 2 8 2 4" xfId="5473"/>
    <cellStyle name="Normal 3 2 8 2 4 2" xfId="5474"/>
    <cellStyle name="Normal 3 2 8 2 4 2 2" xfId="5475"/>
    <cellStyle name="Normal 3 2 8 2 4 3" xfId="5476"/>
    <cellStyle name="Normal 3 2 8 2 5" xfId="5477"/>
    <cellStyle name="Normal 3 2 8 2 5 2" xfId="5478"/>
    <cellStyle name="Normal 3 2 8 2 6" xfId="5479"/>
    <cellStyle name="Normal 3 2 8 3" xfId="305"/>
    <cellStyle name="Normal 3 2 8 3 2" xfId="5480"/>
    <cellStyle name="Normal 3 2 8 3 2 2" xfId="5481"/>
    <cellStyle name="Normal 3 2 8 3 2 2 2" xfId="5482"/>
    <cellStyle name="Normal 3 2 8 3 2 2 2 2" xfId="5483"/>
    <cellStyle name="Normal 3 2 8 3 2 2 3" xfId="5484"/>
    <cellStyle name="Normal 3 2 8 3 2 3" xfId="5485"/>
    <cellStyle name="Normal 3 2 8 3 2 3 2" xfId="5486"/>
    <cellStyle name="Normal 3 2 8 3 2 4" xfId="5487"/>
    <cellStyle name="Normal 3 2 8 3 3" xfId="5488"/>
    <cellStyle name="Normal 3 2 8 3 3 2" xfId="5489"/>
    <cellStyle name="Normal 3 2 8 3 3 2 2" xfId="5490"/>
    <cellStyle name="Normal 3 2 8 3 3 2 2 2" xfId="5491"/>
    <cellStyle name="Normal 3 2 8 3 3 2 3" xfId="5492"/>
    <cellStyle name="Normal 3 2 8 3 3 3" xfId="5493"/>
    <cellStyle name="Normal 3 2 8 3 3 3 2" xfId="5494"/>
    <cellStyle name="Normal 3 2 8 3 3 4" xfId="5495"/>
    <cellStyle name="Normal 3 2 8 3 4" xfId="5496"/>
    <cellStyle name="Normal 3 2 8 3 4 2" xfId="5497"/>
    <cellStyle name="Normal 3 2 8 3 4 2 2" xfId="5498"/>
    <cellStyle name="Normal 3 2 8 3 4 3" xfId="5499"/>
    <cellStyle name="Normal 3 2 8 3 5" xfId="5500"/>
    <cellStyle name="Normal 3 2 8 3 5 2" xfId="5501"/>
    <cellStyle name="Normal 3 2 8 3 6" xfId="5502"/>
    <cellStyle name="Normal 3 2 8 4" xfId="549"/>
    <cellStyle name="Normal 3 2 8 4 2" xfId="5503"/>
    <cellStyle name="Normal 3 2 8 4 2 2" xfId="5504"/>
    <cellStyle name="Normal 3 2 8 4 2 2 2" xfId="5505"/>
    <cellStyle name="Normal 3 2 8 4 2 2 2 2" xfId="5506"/>
    <cellStyle name="Normal 3 2 8 4 2 2 3" xfId="5507"/>
    <cellStyle name="Normal 3 2 8 4 2 3" xfId="5508"/>
    <cellStyle name="Normal 3 2 8 4 2 3 2" xfId="5509"/>
    <cellStyle name="Normal 3 2 8 4 2 4" xfId="5510"/>
    <cellStyle name="Normal 3 2 8 4 3" xfId="5511"/>
    <cellStyle name="Normal 3 2 8 4 3 2" xfId="5512"/>
    <cellStyle name="Normal 3 2 8 4 3 2 2" xfId="5513"/>
    <cellStyle name="Normal 3 2 8 4 3 3" xfId="5514"/>
    <cellStyle name="Normal 3 2 8 4 4" xfId="5515"/>
    <cellStyle name="Normal 3 2 8 4 4 2" xfId="5516"/>
    <cellStyle name="Normal 3 2 8 4 5" xfId="5517"/>
    <cellStyle name="Normal 3 2 8 5" xfId="674"/>
    <cellStyle name="Normal 3 2 8 5 2" xfId="5518"/>
    <cellStyle name="Normal 3 2 8 5 2 2" xfId="5519"/>
    <cellStyle name="Normal 3 2 8 5 2 2 2" xfId="5520"/>
    <cellStyle name="Normal 3 2 8 5 2 2 2 2" xfId="5521"/>
    <cellStyle name="Normal 3 2 8 5 2 2 3" xfId="5522"/>
    <cellStyle name="Normal 3 2 8 5 2 3" xfId="5523"/>
    <cellStyle name="Normal 3 2 8 5 2 3 2" xfId="5524"/>
    <cellStyle name="Normal 3 2 8 5 2 4" xfId="5525"/>
    <cellStyle name="Normal 3 2 8 5 3" xfId="5526"/>
    <cellStyle name="Normal 3 2 8 5 3 2" xfId="5527"/>
    <cellStyle name="Normal 3 2 8 5 3 2 2" xfId="5528"/>
    <cellStyle name="Normal 3 2 8 5 3 3" xfId="5529"/>
    <cellStyle name="Normal 3 2 8 5 4" xfId="5530"/>
    <cellStyle name="Normal 3 2 8 5 4 2" xfId="5531"/>
    <cellStyle name="Normal 3 2 8 5 5" xfId="5532"/>
    <cellStyle name="Normal 3 2 8 6" xfId="5533"/>
    <cellStyle name="Normal 3 2 8 6 2" xfId="5534"/>
    <cellStyle name="Normal 3 2 8 6 2 2" xfId="5535"/>
    <cellStyle name="Normal 3 2 8 6 2 2 2" xfId="5536"/>
    <cellStyle name="Normal 3 2 8 6 2 2 2 2" xfId="5537"/>
    <cellStyle name="Normal 3 2 8 6 2 2 3" xfId="5538"/>
    <cellStyle name="Normal 3 2 8 6 2 3" xfId="5539"/>
    <cellStyle name="Normal 3 2 8 6 2 3 2" xfId="5540"/>
    <cellStyle name="Normal 3 2 8 6 2 4" xfId="5541"/>
    <cellStyle name="Normal 3 2 8 6 3" xfId="5542"/>
    <cellStyle name="Normal 3 2 8 6 3 2" xfId="5543"/>
    <cellStyle name="Normal 3 2 8 6 3 2 2" xfId="5544"/>
    <cellStyle name="Normal 3 2 8 6 3 3" xfId="5545"/>
    <cellStyle name="Normal 3 2 8 6 4" xfId="5546"/>
    <cellStyle name="Normal 3 2 8 6 4 2" xfId="5547"/>
    <cellStyle name="Normal 3 2 8 6 5" xfId="5548"/>
    <cellStyle name="Normal 3 2 8 7" xfId="5549"/>
    <cellStyle name="Normal 3 2 8 7 2" xfId="5550"/>
    <cellStyle name="Normal 3 2 8 7 2 2" xfId="5551"/>
    <cellStyle name="Normal 3 2 8 7 2 2 2" xfId="5552"/>
    <cellStyle name="Normal 3 2 8 7 2 3" xfId="5553"/>
    <cellStyle name="Normal 3 2 8 7 3" xfId="5554"/>
    <cellStyle name="Normal 3 2 8 7 3 2" xfId="5555"/>
    <cellStyle name="Normal 3 2 8 7 4" xfId="5556"/>
    <cellStyle name="Normal 3 2 8 8" xfId="5557"/>
    <cellStyle name="Normal 3 2 8 8 2" xfId="5558"/>
    <cellStyle name="Normal 3 2 8 8 2 2" xfId="5559"/>
    <cellStyle name="Normal 3 2 8 8 2 2 2" xfId="5560"/>
    <cellStyle name="Normal 3 2 8 8 2 3" xfId="5561"/>
    <cellStyle name="Normal 3 2 8 8 3" xfId="5562"/>
    <cellStyle name="Normal 3 2 8 8 3 2" xfId="5563"/>
    <cellStyle name="Normal 3 2 8 8 4" xfId="5564"/>
    <cellStyle name="Normal 3 2 8 9" xfId="5565"/>
    <cellStyle name="Normal 3 2 8 9 2" xfId="5566"/>
    <cellStyle name="Normal 3 2 8 9 2 2" xfId="5567"/>
    <cellStyle name="Normal 3 2 8 9 3" xfId="5568"/>
    <cellStyle name="Normal 3 2 9" xfId="342"/>
    <cellStyle name="Normal 3 2 9 2" xfId="5569"/>
    <cellStyle name="Normal 3 2 9 2 2" xfId="5570"/>
    <cellStyle name="Normal 3 2 9 2 2 2" xfId="5571"/>
    <cellStyle name="Normal 3 2 9 2 2 2 2" xfId="5572"/>
    <cellStyle name="Normal 3 2 9 2 2 3" xfId="5573"/>
    <cellStyle name="Normal 3 2 9 2 3" xfId="5574"/>
    <cellStyle name="Normal 3 2 9 2 3 2" xfId="5575"/>
    <cellStyle name="Normal 3 2 9 2 4" xfId="5576"/>
    <cellStyle name="Normal 3 2 9 3" xfId="5577"/>
    <cellStyle name="Normal 3 2 9 3 2" xfId="5578"/>
    <cellStyle name="Normal 3 2 9 3 2 2" xfId="5579"/>
    <cellStyle name="Normal 3 2 9 3 2 2 2" xfId="5580"/>
    <cellStyle name="Normal 3 2 9 3 2 3" xfId="5581"/>
    <cellStyle name="Normal 3 2 9 3 3" xfId="5582"/>
    <cellStyle name="Normal 3 2 9 3 3 2" xfId="5583"/>
    <cellStyle name="Normal 3 2 9 3 4" xfId="5584"/>
    <cellStyle name="Normal 3 2 9 4" xfId="5585"/>
    <cellStyle name="Normal 3 2 9 4 2" xfId="5586"/>
    <cellStyle name="Normal 3 2 9 4 2 2" xfId="5587"/>
    <cellStyle name="Normal 3 2 9 4 3" xfId="5588"/>
    <cellStyle name="Normal 3 2 9 5" xfId="5589"/>
    <cellStyle name="Normal 3 2 9 5 2" xfId="5590"/>
    <cellStyle name="Normal 3 2 9 6" xfId="5591"/>
    <cellStyle name="Normal 3 20" xfId="5592"/>
    <cellStyle name="Normal 3 3" xfId="67"/>
    <cellStyle name="Normal 3 3 10" xfId="217"/>
    <cellStyle name="Normal 3 3 10 2" xfId="5593"/>
    <cellStyle name="Normal 3 3 10 2 2" xfId="5594"/>
    <cellStyle name="Normal 3 3 10 2 2 2" xfId="5595"/>
    <cellStyle name="Normal 3 3 10 2 2 2 2" xfId="5596"/>
    <cellStyle name="Normal 3 3 10 2 2 3" xfId="5597"/>
    <cellStyle name="Normal 3 3 10 2 3" xfId="5598"/>
    <cellStyle name="Normal 3 3 10 2 3 2" xfId="5599"/>
    <cellStyle name="Normal 3 3 10 2 4" xfId="5600"/>
    <cellStyle name="Normal 3 3 10 3" xfId="5601"/>
    <cellStyle name="Normal 3 3 10 3 2" xfId="5602"/>
    <cellStyle name="Normal 3 3 10 3 2 2" xfId="5603"/>
    <cellStyle name="Normal 3 3 10 3 2 2 2" xfId="5604"/>
    <cellStyle name="Normal 3 3 10 3 2 3" xfId="5605"/>
    <cellStyle name="Normal 3 3 10 3 3" xfId="5606"/>
    <cellStyle name="Normal 3 3 10 3 3 2" xfId="5607"/>
    <cellStyle name="Normal 3 3 10 3 4" xfId="5608"/>
    <cellStyle name="Normal 3 3 10 4" xfId="5609"/>
    <cellStyle name="Normal 3 3 10 4 2" xfId="5610"/>
    <cellStyle name="Normal 3 3 10 4 2 2" xfId="5611"/>
    <cellStyle name="Normal 3 3 10 4 3" xfId="5612"/>
    <cellStyle name="Normal 3 3 10 5" xfId="5613"/>
    <cellStyle name="Normal 3 3 10 5 2" xfId="5614"/>
    <cellStyle name="Normal 3 3 10 6" xfId="5615"/>
    <cellStyle name="Normal 3 3 11" xfId="470"/>
    <cellStyle name="Normal 3 3 11 2" xfId="5616"/>
    <cellStyle name="Normal 3 3 11 2 2" xfId="5617"/>
    <cellStyle name="Normal 3 3 11 2 2 2" xfId="5618"/>
    <cellStyle name="Normal 3 3 11 2 2 2 2" xfId="5619"/>
    <cellStyle name="Normal 3 3 11 2 2 3" xfId="5620"/>
    <cellStyle name="Normal 3 3 11 2 3" xfId="5621"/>
    <cellStyle name="Normal 3 3 11 2 3 2" xfId="5622"/>
    <cellStyle name="Normal 3 3 11 2 4" xfId="5623"/>
    <cellStyle name="Normal 3 3 11 3" xfId="5624"/>
    <cellStyle name="Normal 3 3 11 3 2" xfId="5625"/>
    <cellStyle name="Normal 3 3 11 3 2 2" xfId="5626"/>
    <cellStyle name="Normal 3 3 11 3 3" xfId="5627"/>
    <cellStyle name="Normal 3 3 11 4" xfId="5628"/>
    <cellStyle name="Normal 3 3 11 4 2" xfId="5629"/>
    <cellStyle name="Normal 3 3 11 5" xfId="5630"/>
    <cellStyle name="Normal 3 3 12" xfId="595"/>
    <cellStyle name="Normal 3 3 12 2" xfId="5631"/>
    <cellStyle name="Normal 3 3 12 2 2" xfId="5632"/>
    <cellStyle name="Normal 3 3 12 2 2 2" xfId="5633"/>
    <cellStyle name="Normal 3 3 12 2 2 2 2" xfId="5634"/>
    <cellStyle name="Normal 3 3 12 2 2 3" xfId="5635"/>
    <cellStyle name="Normal 3 3 12 2 3" xfId="5636"/>
    <cellStyle name="Normal 3 3 12 2 3 2" xfId="5637"/>
    <cellStyle name="Normal 3 3 12 2 4" xfId="5638"/>
    <cellStyle name="Normal 3 3 12 3" xfId="5639"/>
    <cellStyle name="Normal 3 3 12 3 2" xfId="5640"/>
    <cellStyle name="Normal 3 3 12 3 2 2" xfId="5641"/>
    <cellStyle name="Normal 3 3 12 3 3" xfId="5642"/>
    <cellStyle name="Normal 3 3 12 4" xfId="5643"/>
    <cellStyle name="Normal 3 3 12 4 2" xfId="5644"/>
    <cellStyle name="Normal 3 3 12 5" xfId="5645"/>
    <cellStyle name="Normal 3 3 13" xfId="5646"/>
    <cellStyle name="Normal 3 3 13 2" xfId="5647"/>
    <cellStyle name="Normal 3 3 13 2 2" xfId="5648"/>
    <cellStyle name="Normal 3 3 13 2 2 2" xfId="5649"/>
    <cellStyle name="Normal 3 3 13 2 2 2 2" xfId="5650"/>
    <cellStyle name="Normal 3 3 13 2 2 3" xfId="5651"/>
    <cellStyle name="Normal 3 3 13 2 3" xfId="5652"/>
    <cellStyle name="Normal 3 3 13 2 3 2" xfId="5653"/>
    <cellStyle name="Normal 3 3 13 2 4" xfId="5654"/>
    <cellStyle name="Normal 3 3 13 3" xfId="5655"/>
    <cellStyle name="Normal 3 3 13 3 2" xfId="5656"/>
    <cellStyle name="Normal 3 3 13 3 2 2" xfId="5657"/>
    <cellStyle name="Normal 3 3 13 3 3" xfId="5658"/>
    <cellStyle name="Normal 3 3 13 4" xfId="5659"/>
    <cellStyle name="Normal 3 3 13 4 2" xfId="5660"/>
    <cellStyle name="Normal 3 3 13 5" xfId="5661"/>
    <cellStyle name="Normal 3 3 14" xfId="5662"/>
    <cellStyle name="Normal 3 3 14 2" xfId="5663"/>
    <cellStyle name="Normal 3 3 14 2 2" xfId="5664"/>
    <cellStyle name="Normal 3 3 14 2 2 2" xfId="5665"/>
    <cellStyle name="Normal 3 3 14 2 3" xfId="5666"/>
    <cellStyle name="Normal 3 3 14 3" xfId="5667"/>
    <cellStyle name="Normal 3 3 14 3 2" xfId="5668"/>
    <cellStyle name="Normal 3 3 14 4" xfId="5669"/>
    <cellStyle name="Normal 3 3 15" xfId="5670"/>
    <cellStyle name="Normal 3 3 15 2" xfId="5671"/>
    <cellStyle name="Normal 3 3 15 2 2" xfId="5672"/>
    <cellStyle name="Normal 3 3 15 2 2 2" xfId="5673"/>
    <cellStyle name="Normal 3 3 15 2 3" xfId="5674"/>
    <cellStyle name="Normal 3 3 15 3" xfId="5675"/>
    <cellStyle name="Normal 3 3 15 3 2" xfId="5676"/>
    <cellStyle name="Normal 3 3 15 4" xfId="5677"/>
    <cellStyle name="Normal 3 3 16" xfId="5678"/>
    <cellStyle name="Normal 3 3 16 2" xfId="5679"/>
    <cellStyle name="Normal 3 3 16 2 2" xfId="5680"/>
    <cellStyle name="Normal 3 3 16 3" xfId="5681"/>
    <cellStyle name="Normal 3 3 17" xfId="5682"/>
    <cellStyle name="Normal 3 3 17 2" xfId="5683"/>
    <cellStyle name="Normal 3 3 18" xfId="5684"/>
    <cellStyle name="Normal 3 3 2" xfId="70"/>
    <cellStyle name="Normal 3 3 2 10" xfId="472"/>
    <cellStyle name="Normal 3 3 2 10 2" xfId="5685"/>
    <cellStyle name="Normal 3 3 2 10 2 2" xfId="5686"/>
    <cellStyle name="Normal 3 3 2 10 2 2 2" xfId="5687"/>
    <cellStyle name="Normal 3 3 2 10 2 2 2 2" xfId="5688"/>
    <cellStyle name="Normal 3 3 2 10 2 2 3" xfId="5689"/>
    <cellStyle name="Normal 3 3 2 10 2 3" xfId="5690"/>
    <cellStyle name="Normal 3 3 2 10 2 3 2" xfId="5691"/>
    <cellStyle name="Normal 3 3 2 10 2 4" xfId="5692"/>
    <cellStyle name="Normal 3 3 2 10 3" xfId="5693"/>
    <cellStyle name="Normal 3 3 2 10 3 2" xfId="5694"/>
    <cellStyle name="Normal 3 3 2 10 3 2 2" xfId="5695"/>
    <cellStyle name="Normal 3 3 2 10 3 3" xfId="5696"/>
    <cellStyle name="Normal 3 3 2 10 4" xfId="5697"/>
    <cellStyle name="Normal 3 3 2 10 4 2" xfId="5698"/>
    <cellStyle name="Normal 3 3 2 10 5" xfId="5699"/>
    <cellStyle name="Normal 3 3 2 11" xfId="597"/>
    <cellStyle name="Normal 3 3 2 11 2" xfId="5700"/>
    <cellStyle name="Normal 3 3 2 11 2 2" xfId="5701"/>
    <cellStyle name="Normal 3 3 2 11 2 2 2" xfId="5702"/>
    <cellStyle name="Normal 3 3 2 11 2 2 2 2" xfId="5703"/>
    <cellStyle name="Normal 3 3 2 11 2 2 3" xfId="5704"/>
    <cellStyle name="Normal 3 3 2 11 2 3" xfId="5705"/>
    <cellStyle name="Normal 3 3 2 11 2 3 2" xfId="5706"/>
    <cellStyle name="Normal 3 3 2 11 2 4" xfId="5707"/>
    <cellStyle name="Normal 3 3 2 11 3" xfId="5708"/>
    <cellStyle name="Normal 3 3 2 11 3 2" xfId="5709"/>
    <cellStyle name="Normal 3 3 2 11 3 2 2" xfId="5710"/>
    <cellStyle name="Normal 3 3 2 11 3 3" xfId="5711"/>
    <cellStyle name="Normal 3 3 2 11 4" xfId="5712"/>
    <cellStyle name="Normal 3 3 2 11 4 2" xfId="5713"/>
    <cellStyle name="Normal 3 3 2 11 5" xfId="5714"/>
    <cellStyle name="Normal 3 3 2 12" xfId="5715"/>
    <cellStyle name="Normal 3 3 2 12 2" xfId="5716"/>
    <cellStyle name="Normal 3 3 2 12 2 2" xfId="5717"/>
    <cellStyle name="Normal 3 3 2 12 2 2 2" xfId="5718"/>
    <cellStyle name="Normal 3 3 2 12 2 2 2 2" xfId="5719"/>
    <cellStyle name="Normal 3 3 2 12 2 2 3" xfId="5720"/>
    <cellStyle name="Normal 3 3 2 12 2 3" xfId="5721"/>
    <cellStyle name="Normal 3 3 2 12 2 3 2" xfId="5722"/>
    <cellStyle name="Normal 3 3 2 12 2 4" xfId="5723"/>
    <cellStyle name="Normal 3 3 2 12 3" xfId="5724"/>
    <cellStyle name="Normal 3 3 2 12 3 2" xfId="5725"/>
    <cellStyle name="Normal 3 3 2 12 3 2 2" xfId="5726"/>
    <cellStyle name="Normal 3 3 2 12 3 3" xfId="5727"/>
    <cellStyle name="Normal 3 3 2 12 4" xfId="5728"/>
    <cellStyle name="Normal 3 3 2 12 4 2" xfId="5729"/>
    <cellStyle name="Normal 3 3 2 12 5" xfId="5730"/>
    <cellStyle name="Normal 3 3 2 13" xfId="5731"/>
    <cellStyle name="Normal 3 3 2 13 2" xfId="5732"/>
    <cellStyle name="Normal 3 3 2 13 2 2" xfId="5733"/>
    <cellStyle name="Normal 3 3 2 13 2 2 2" xfId="5734"/>
    <cellStyle name="Normal 3 3 2 13 2 3" xfId="5735"/>
    <cellStyle name="Normal 3 3 2 13 3" xfId="5736"/>
    <cellStyle name="Normal 3 3 2 13 3 2" xfId="5737"/>
    <cellStyle name="Normal 3 3 2 13 4" xfId="5738"/>
    <cellStyle name="Normal 3 3 2 14" xfId="5739"/>
    <cellStyle name="Normal 3 3 2 14 2" xfId="5740"/>
    <cellStyle name="Normal 3 3 2 14 2 2" xfId="5741"/>
    <cellStyle name="Normal 3 3 2 14 2 2 2" xfId="5742"/>
    <cellStyle name="Normal 3 3 2 14 2 3" xfId="5743"/>
    <cellStyle name="Normal 3 3 2 14 3" xfId="5744"/>
    <cellStyle name="Normal 3 3 2 14 3 2" xfId="5745"/>
    <cellStyle name="Normal 3 3 2 14 4" xfId="5746"/>
    <cellStyle name="Normal 3 3 2 15" xfId="5747"/>
    <cellStyle name="Normal 3 3 2 15 2" xfId="5748"/>
    <cellStyle name="Normal 3 3 2 15 2 2" xfId="5749"/>
    <cellStyle name="Normal 3 3 2 15 3" xfId="5750"/>
    <cellStyle name="Normal 3 3 2 16" xfId="5751"/>
    <cellStyle name="Normal 3 3 2 16 2" xfId="5752"/>
    <cellStyle name="Normal 3 3 2 17" xfId="5753"/>
    <cellStyle name="Normal 3 3 2 2" xfId="76"/>
    <cellStyle name="Normal 3 3 2 2 10" xfId="5754"/>
    <cellStyle name="Normal 3 3 2 2 10 2" xfId="5755"/>
    <cellStyle name="Normal 3 3 2 2 10 2 2" xfId="5756"/>
    <cellStyle name="Normal 3 3 2 2 10 2 2 2" xfId="5757"/>
    <cellStyle name="Normal 3 3 2 2 10 2 3" xfId="5758"/>
    <cellStyle name="Normal 3 3 2 2 10 3" xfId="5759"/>
    <cellStyle name="Normal 3 3 2 2 10 3 2" xfId="5760"/>
    <cellStyle name="Normal 3 3 2 2 10 4" xfId="5761"/>
    <cellStyle name="Normal 3 3 2 2 11" xfId="5762"/>
    <cellStyle name="Normal 3 3 2 2 11 2" xfId="5763"/>
    <cellStyle name="Normal 3 3 2 2 11 2 2" xfId="5764"/>
    <cellStyle name="Normal 3 3 2 2 11 2 2 2" xfId="5765"/>
    <cellStyle name="Normal 3 3 2 2 11 2 3" xfId="5766"/>
    <cellStyle name="Normal 3 3 2 2 11 3" xfId="5767"/>
    <cellStyle name="Normal 3 3 2 2 11 3 2" xfId="5768"/>
    <cellStyle name="Normal 3 3 2 2 11 4" xfId="5769"/>
    <cellStyle name="Normal 3 3 2 2 12" xfId="5770"/>
    <cellStyle name="Normal 3 3 2 2 12 2" xfId="5771"/>
    <cellStyle name="Normal 3 3 2 2 12 2 2" xfId="5772"/>
    <cellStyle name="Normal 3 3 2 2 12 3" xfId="5773"/>
    <cellStyle name="Normal 3 3 2 2 13" xfId="5774"/>
    <cellStyle name="Normal 3 3 2 2 13 2" xfId="5775"/>
    <cellStyle name="Normal 3 3 2 2 14" xfId="5776"/>
    <cellStyle name="Normal 3 3 2 2 2" xfId="100"/>
    <cellStyle name="Normal 3 3 2 2 2 10" xfId="5777"/>
    <cellStyle name="Normal 3 3 2 2 2 10 2" xfId="5778"/>
    <cellStyle name="Normal 3 3 2 2 2 10 2 2" xfId="5779"/>
    <cellStyle name="Normal 3 3 2 2 2 10 2 2 2" xfId="5780"/>
    <cellStyle name="Normal 3 3 2 2 2 10 2 3" xfId="5781"/>
    <cellStyle name="Normal 3 3 2 2 2 10 3" xfId="5782"/>
    <cellStyle name="Normal 3 3 2 2 2 10 3 2" xfId="5783"/>
    <cellStyle name="Normal 3 3 2 2 2 10 4" xfId="5784"/>
    <cellStyle name="Normal 3 3 2 2 2 11" xfId="5785"/>
    <cellStyle name="Normal 3 3 2 2 2 11 2" xfId="5786"/>
    <cellStyle name="Normal 3 3 2 2 2 11 2 2" xfId="5787"/>
    <cellStyle name="Normal 3 3 2 2 2 11 3" xfId="5788"/>
    <cellStyle name="Normal 3 3 2 2 2 12" xfId="5789"/>
    <cellStyle name="Normal 3 3 2 2 2 12 2" xfId="5790"/>
    <cellStyle name="Normal 3 3 2 2 2 13" xfId="5791"/>
    <cellStyle name="Normal 3 3 2 2 2 2" xfId="149"/>
    <cellStyle name="Normal 3 3 2 2 2 2 10" xfId="5792"/>
    <cellStyle name="Normal 3 3 2 2 2 2 10 2" xfId="5793"/>
    <cellStyle name="Normal 3 3 2 2 2 2 11" xfId="5794"/>
    <cellStyle name="Normal 3 3 2 2 2 2 2" xfId="404"/>
    <cellStyle name="Normal 3 3 2 2 2 2 2 2" xfId="5795"/>
    <cellStyle name="Normal 3 3 2 2 2 2 2 2 2" xfId="5796"/>
    <cellStyle name="Normal 3 3 2 2 2 2 2 2 2 2" xfId="5797"/>
    <cellStyle name="Normal 3 3 2 2 2 2 2 2 2 2 2" xfId="5798"/>
    <cellStyle name="Normal 3 3 2 2 2 2 2 2 2 3" xfId="5799"/>
    <cellStyle name="Normal 3 3 2 2 2 2 2 2 3" xfId="5800"/>
    <cellStyle name="Normal 3 3 2 2 2 2 2 2 3 2" xfId="5801"/>
    <cellStyle name="Normal 3 3 2 2 2 2 2 2 4" xfId="5802"/>
    <cellStyle name="Normal 3 3 2 2 2 2 2 3" xfId="5803"/>
    <cellStyle name="Normal 3 3 2 2 2 2 2 3 2" xfId="5804"/>
    <cellStyle name="Normal 3 3 2 2 2 2 2 3 2 2" xfId="5805"/>
    <cellStyle name="Normal 3 3 2 2 2 2 2 3 2 2 2" xfId="5806"/>
    <cellStyle name="Normal 3 3 2 2 2 2 2 3 2 3" xfId="5807"/>
    <cellStyle name="Normal 3 3 2 2 2 2 2 3 3" xfId="5808"/>
    <cellStyle name="Normal 3 3 2 2 2 2 2 3 3 2" xfId="5809"/>
    <cellStyle name="Normal 3 3 2 2 2 2 2 3 4" xfId="5810"/>
    <cellStyle name="Normal 3 3 2 2 2 2 2 4" xfId="5811"/>
    <cellStyle name="Normal 3 3 2 2 2 2 2 4 2" xfId="5812"/>
    <cellStyle name="Normal 3 3 2 2 2 2 2 4 2 2" xfId="5813"/>
    <cellStyle name="Normal 3 3 2 2 2 2 2 4 3" xfId="5814"/>
    <cellStyle name="Normal 3 3 2 2 2 2 2 5" xfId="5815"/>
    <cellStyle name="Normal 3 3 2 2 2 2 2 5 2" xfId="5816"/>
    <cellStyle name="Normal 3 3 2 2 2 2 2 6" xfId="5817"/>
    <cellStyle name="Normal 3 3 2 2 2 2 3" xfId="280"/>
    <cellStyle name="Normal 3 3 2 2 2 2 3 2" xfId="5818"/>
    <cellStyle name="Normal 3 3 2 2 2 2 3 2 2" xfId="5819"/>
    <cellStyle name="Normal 3 3 2 2 2 2 3 2 2 2" xfId="5820"/>
    <cellStyle name="Normal 3 3 2 2 2 2 3 2 2 2 2" xfId="5821"/>
    <cellStyle name="Normal 3 3 2 2 2 2 3 2 2 3" xfId="5822"/>
    <cellStyle name="Normal 3 3 2 2 2 2 3 2 3" xfId="5823"/>
    <cellStyle name="Normal 3 3 2 2 2 2 3 2 3 2" xfId="5824"/>
    <cellStyle name="Normal 3 3 2 2 2 2 3 2 4" xfId="5825"/>
    <cellStyle name="Normal 3 3 2 2 2 2 3 3" xfId="5826"/>
    <cellStyle name="Normal 3 3 2 2 2 2 3 3 2" xfId="5827"/>
    <cellStyle name="Normal 3 3 2 2 2 2 3 3 2 2" xfId="5828"/>
    <cellStyle name="Normal 3 3 2 2 2 2 3 3 2 2 2" xfId="5829"/>
    <cellStyle name="Normal 3 3 2 2 2 2 3 3 2 3" xfId="5830"/>
    <cellStyle name="Normal 3 3 2 2 2 2 3 3 3" xfId="5831"/>
    <cellStyle name="Normal 3 3 2 2 2 2 3 3 3 2" xfId="5832"/>
    <cellStyle name="Normal 3 3 2 2 2 2 3 3 4" xfId="5833"/>
    <cellStyle name="Normal 3 3 2 2 2 2 3 4" xfId="5834"/>
    <cellStyle name="Normal 3 3 2 2 2 2 3 4 2" xfId="5835"/>
    <cellStyle name="Normal 3 3 2 2 2 2 3 4 2 2" xfId="5836"/>
    <cellStyle name="Normal 3 3 2 2 2 2 3 4 3" xfId="5837"/>
    <cellStyle name="Normal 3 3 2 2 2 2 3 5" xfId="5838"/>
    <cellStyle name="Normal 3 3 2 2 2 2 3 5 2" xfId="5839"/>
    <cellStyle name="Normal 3 3 2 2 2 2 3 6" xfId="5840"/>
    <cellStyle name="Normal 3 3 2 2 2 2 4" xfId="529"/>
    <cellStyle name="Normal 3 3 2 2 2 2 4 2" xfId="5841"/>
    <cellStyle name="Normal 3 3 2 2 2 2 4 2 2" xfId="5842"/>
    <cellStyle name="Normal 3 3 2 2 2 2 4 2 2 2" xfId="5843"/>
    <cellStyle name="Normal 3 3 2 2 2 2 4 2 2 2 2" xfId="5844"/>
    <cellStyle name="Normal 3 3 2 2 2 2 4 2 2 3" xfId="5845"/>
    <cellStyle name="Normal 3 3 2 2 2 2 4 2 3" xfId="5846"/>
    <cellStyle name="Normal 3 3 2 2 2 2 4 2 3 2" xfId="5847"/>
    <cellStyle name="Normal 3 3 2 2 2 2 4 2 4" xfId="5848"/>
    <cellStyle name="Normal 3 3 2 2 2 2 4 3" xfId="5849"/>
    <cellStyle name="Normal 3 3 2 2 2 2 4 3 2" xfId="5850"/>
    <cellStyle name="Normal 3 3 2 2 2 2 4 3 2 2" xfId="5851"/>
    <cellStyle name="Normal 3 3 2 2 2 2 4 3 3" xfId="5852"/>
    <cellStyle name="Normal 3 3 2 2 2 2 4 4" xfId="5853"/>
    <cellStyle name="Normal 3 3 2 2 2 2 4 4 2" xfId="5854"/>
    <cellStyle name="Normal 3 3 2 2 2 2 4 5" xfId="5855"/>
    <cellStyle name="Normal 3 3 2 2 2 2 5" xfId="654"/>
    <cellStyle name="Normal 3 3 2 2 2 2 5 2" xfId="5856"/>
    <cellStyle name="Normal 3 3 2 2 2 2 5 2 2" xfId="5857"/>
    <cellStyle name="Normal 3 3 2 2 2 2 5 2 2 2" xfId="5858"/>
    <cellStyle name="Normal 3 3 2 2 2 2 5 2 2 2 2" xfId="5859"/>
    <cellStyle name="Normal 3 3 2 2 2 2 5 2 2 3" xfId="5860"/>
    <cellStyle name="Normal 3 3 2 2 2 2 5 2 3" xfId="5861"/>
    <cellStyle name="Normal 3 3 2 2 2 2 5 2 3 2" xfId="5862"/>
    <cellStyle name="Normal 3 3 2 2 2 2 5 2 4" xfId="5863"/>
    <cellStyle name="Normal 3 3 2 2 2 2 5 3" xfId="5864"/>
    <cellStyle name="Normal 3 3 2 2 2 2 5 3 2" xfId="5865"/>
    <cellStyle name="Normal 3 3 2 2 2 2 5 3 2 2" xfId="5866"/>
    <cellStyle name="Normal 3 3 2 2 2 2 5 3 3" xfId="5867"/>
    <cellStyle name="Normal 3 3 2 2 2 2 5 4" xfId="5868"/>
    <cellStyle name="Normal 3 3 2 2 2 2 5 4 2" xfId="5869"/>
    <cellStyle name="Normal 3 3 2 2 2 2 5 5" xfId="5870"/>
    <cellStyle name="Normal 3 3 2 2 2 2 6" xfId="5871"/>
    <cellStyle name="Normal 3 3 2 2 2 2 6 2" xfId="5872"/>
    <cellStyle name="Normal 3 3 2 2 2 2 6 2 2" xfId="5873"/>
    <cellStyle name="Normal 3 3 2 2 2 2 6 2 2 2" xfId="5874"/>
    <cellStyle name="Normal 3 3 2 2 2 2 6 2 2 2 2" xfId="5875"/>
    <cellStyle name="Normal 3 3 2 2 2 2 6 2 2 3" xfId="5876"/>
    <cellStyle name="Normal 3 3 2 2 2 2 6 2 3" xfId="5877"/>
    <cellStyle name="Normal 3 3 2 2 2 2 6 2 3 2" xfId="5878"/>
    <cellStyle name="Normal 3 3 2 2 2 2 6 2 4" xfId="5879"/>
    <cellStyle name="Normal 3 3 2 2 2 2 6 3" xfId="5880"/>
    <cellStyle name="Normal 3 3 2 2 2 2 6 3 2" xfId="5881"/>
    <cellStyle name="Normal 3 3 2 2 2 2 6 3 2 2" xfId="5882"/>
    <cellStyle name="Normal 3 3 2 2 2 2 6 3 3" xfId="5883"/>
    <cellStyle name="Normal 3 3 2 2 2 2 6 4" xfId="5884"/>
    <cellStyle name="Normal 3 3 2 2 2 2 6 4 2" xfId="5885"/>
    <cellStyle name="Normal 3 3 2 2 2 2 6 5" xfId="5886"/>
    <cellStyle name="Normal 3 3 2 2 2 2 7" xfId="5887"/>
    <cellStyle name="Normal 3 3 2 2 2 2 7 2" xfId="5888"/>
    <cellStyle name="Normal 3 3 2 2 2 2 7 2 2" xfId="5889"/>
    <cellStyle name="Normal 3 3 2 2 2 2 7 2 2 2" xfId="5890"/>
    <cellStyle name="Normal 3 3 2 2 2 2 7 2 3" xfId="5891"/>
    <cellStyle name="Normal 3 3 2 2 2 2 7 3" xfId="5892"/>
    <cellStyle name="Normal 3 3 2 2 2 2 7 3 2" xfId="5893"/>
    <cellStyle name="Normal 3 3 2 2 2 2 7 4" xfId="5894"/>
    <cellStyle name="Normal 3 3 2 2 2 2 8" xfId="5895"/>
    <cellStyle name="Normal 3 3 2 2 2 2 8 2" xfId="5896"/>
    <cellStyle name="Normal 3 3 2 2 2 2 8 2 2" xfId="5897"/>
    <cellStyle name="Normal 3 3 2 2 2 2 8 2 2 2" xfId="5898"/>
    <cellStyle name="Normal 3 3 2 2 2 2 8 2 3" xfId="5899"/>
    <cellStyle name="Normal 3 3 2 2 2 2 8 3" xfId="5900"/>
    <cellStyle name="Normal 3 3 2 2 2 2 8 3 2" xfId="5901"/>
    <cellStyle name="Normal 3 3 2 2 2 2 8 4" xfId="5902"/>
    <cellStyle name="Normal 3 3 2 2 2 2 9" xfId="5903"/>
    <cellStyle name="Normal 3 3 2 2 2 2 9 2" xfId="5904"/>
    <cellStyle name="Normal 3 3 2 2 2 2 9 2 2" xfId="5905"/>
    <cellStyle name="Normal 3 3 2 2 2 2 9 3" xfId="5906"/>
    <cellStyle name="Normal 3 3 2 2 2 3" xfId="193"/>
    <cellStyle name="Normal 3 3 2 2 2 3 10" xfId="5907"/>
    <cellStyle name="Normal 3 3 2 2 2 3 10 2" xfId="5908"/>
    <cellStyle name="Normal 3 3 2 2 2 3 11" xfId="5909"/>
    <cellStyle name="Normal 3 3 2 2 2 3 2" xfId="443"/>
    <cellStyle name="Normal 3 3 2 2 2 3 2 2" xfId="5910"/>
    <cellStyle name="Normal 3 3 2 2 2 3 2 2 2" xfId="5911"/>
    <cellStyle name="Normal 3 3 2 2 2 3 2 2 2 2" xfId="5912"/>
    <cellStyle name="Normal 3 3 2 2 2 3 2 2 2 2 2" xfId="5913"/>
    <cellStyle name="Normal 3 3 2 2 2 3 2 2 2 3" xfId="5914"/>
    <cellStyle name="Normal 3 3 2 2 2 3 2 2 3" xfId="5915"/>
    <cellStyle name="Normal 3 3 2 2 2 3 2 2 3 2" xfId="5916"/>
    <cellStyle name="Normal 3 3 2 2 2 3 2 2 4" xfId="5917"/>
    <cellStyle name="Normal 3 3 2 2 2 3 2 3" xfId="5918"/>
    <cellStyle name="Normal 3 3 2 2 2 3 2 3 2" xfId="5919"/>
    <cellStyle name="Normal 3 3 2 2 2 3 2 3 2 2" xfId="5920"/>
    <cellStyle name="Normal 3 3 2 2 2 3 2 3 2 2 2" xfId="5921"/>
    <cellStyle name="Normal 3 3 2 2 2 3 2 3 2 3" xfId="5922"/>
    <cellStyle name="Normal 3 3 2 2 2 3 2 3 3" xfId="5923"/>
    <cellStyle name="Normal 3 3 2 2 2 3 2 3 3 2" xfId="5924"/>
    <cellStyle name="Normal 3 3 2 2 2 3 2 3 4" xfId="5925"/>
    <cellStyle name="Normal 3 3 2 2 2 3 2 4" xfId="5926"/>
    <cellStyle name="Normal 3 3 2 2 2 3 2 4 2" xfId="5927"/>
    <cellStyle name="Normal 3 3 2 2 2 3 2 4 2 2" xfId="5928"/>
    <cellStyle name="Normal 3 3 2 2 2 3 2 4 3" xfId="5929"/>
    <cellStyle name="Normal 3 3 2 2 2 3 2 5" xfId="5930"/>
    <cellStyle name="Normal 3 3 2 2 2 3 2 5 2" xfId="5931"/>
    <cellStyle name="Normal 3 3 2 2 2 3 2 6" xfId="5932"/>
    <cellStyle name="Normal 3 3 2 2 2 3 3" xfId="322"/>
    <cellStyle name="Normal 3 3 2 2 2 3 3 2" xfId="5933"/>
    <cellStyle name="Normal 3 3 2 2 2 3 3 2 2" xfId="5934"/>
    <cellStyle name="Normal 3 3 2 2 2 3 3 2 2 2" xfId="5935"/>
    <cellStyle name="Normal 3 3 2 2 2 3 3 2 2 2 2" xfId="5936"/>
    <cellStyle name="Normal 3 3 2 2 2 3 3 2 2 3" xfId="5937"/>
    <cellStyle name="Normal 3 3 2 2 2 3 3 2 3" xfId="5938"/>
    <cellStyle name="Normal 3 3 2 2 2 3 3 2 3 2" xfId="5939"/>
    <cellStyle name="Normal 3 3 2 2 2 3 3 2 4" xfId="5940"/>
    <cellStyle name="Normal 3 3 2 2 2 3 3 3" xfId="5941"/>
    <cellStyle name="Normal 3 3 2 2 2 3 3 3 2" xfId="5942"/>
    <cellStyle name="Normal 3 3 2 2 2 3 3 3 2 2" xfId="5943"/>
    <cellStyle name="Normal 3 3 2 2 2 3 3 3 2 2 2" xfId="5944"/>
    <cellStyle name="Normal 3 3 2 2 2 3 3 3 2 3" xfId="5945"/>
    <cellStyle name="Normal 3 3 2 2 2 3 3 3 3" xfId="5946"/>
    <cellStyle name="Normal 3 3 2 2 2 3 3 3 3 2" xfId="5947"/>
    <cellStyle name="Normal 3 3 2 2 2 3 3 3 4" xfId="5948"/>
    <cellStyle name="Normal 3 3 2 2 2 3 3 4" xfId="5949"/>
    <cellStyle name="Normal 3 3 2 2 2 3 3 4 2" xfId="5950"/>
    <cellStyle name="Normal 3 3 2 2 2 3 3 4 2 2" xfId="5951"/>
    <cellStyle name="Normal 3 3 2 2 2 3 3 4 3" xfId="5952"/>
    <cellStyle name="Normal 3 3 2 2 2 3 3 5" xfId="5953"/>
    <cellStyle name="Normal 3 3 2 2 2 3 3 5 2" xfId="5954"/>
    <cellStyle name="Normal 3 3 2 2 2 3 3 6" xfId="5955"/>
    <cellStyle name="Normal 3 3 2 2 2 3 4" xfId="568"/>
    <cellStyle name="Normal 3 3 2 2 2 3 4 2" xfId="5956"/>
    <cellStyle name="Normal 3 3 2 2 2 3 4 2 2" xfId="5957"/>
    <cellStyle name="Normal 3 3 2 2 2 3 4 2 2 2" xfId="5958"/>
    <cellStyle name="Normal 3 3 2 2 2 3 4 2 2 2 2" xfId="5959"/>
    <cellStyle name="Normal 3 3 2 2 2 3 4 2 2 3" xfId="5960"/>
    <cellStyle name="Normal 3 3 2 2 2 3 4 2 3" xfId="5961"/>
    <cellStyle name="Normal 3 3 2 2 2 3 4 2 3 2" xfId="5962"/>
    <cellStyle name="Normal 3 3 2 2 2 3 4 2 4" xfId="5963"/>
    <cellStyle name="Normal 3 3 2 2 2 3 4 3" xfId="5964"/>
    <cellStyle name="Normal 3 3 2 2 2 3 4 3 2" xfId="5965"/>
    <cellStyle name="Normal 3 3 2 2 2 3 4 3 2 2" xfId="5966"/>
    <cellStyle name="Normal 3 3 2 2 2 3 4 3 3" xfId="5967"/>
    <cellStyle name="Normal 3 3 2 2 2 3 4 4" xfId="5968"/>
    <cellStyle name="Normal 3 3 2 2 2 3 4 4 2" xfId="5969"/>
    <cellStyle name="Normal 3 3 2 2 2 3 4 5" xfId="5970"/>
    <cellStyle name="Normal 3 3 2 2 2 3 5" xfId="693"/>
    <cellStyle name="Normal 3 3 2 2 2 3 5 2" xfId="5971"/>
    <cellStyle name="Normal 3 3 2 2 2 3 5 2 2" xfId="5972"/>
    <cellStyle name="Normal 3 3 2 2 2 3 5 2 2 2" xfId="5973"/>
    <cellStyle name="Normal 3 3 2 2 2 3 5 2 2 2 2" xfId="5974"/>
    <cellStyle name="Normal 3 3 2 2 2 3 5 2 2 3" xfId="5975"/>
    <cellStyle name="Normal 3 3 2 2 2 3 5 2 3" xfId="5976"/>
    <cellStyle name="Normal 3 3 2 2 2 3 5 2 3 2" xfId="5977"/>
    <cellStyle name="Normal 3 3 2 2 2 3 5 2 4" xfId="5978"/>
    <cellStyle name="Normal 3 3 2 2 2 3 5 3" xfId="5979"/>
    <cellStyle name="Normal 3 3 2 2 2 3 5 3 2" xfId="5980"/>
    <cellStyle name="Normal 3 3 2 2 2 3 5 3 2 2" xfId="5981"/>
    <cellStyle name="Normal 3 3 2 2 2 3 5 3 3" xfId="5982"/>
    <cellStyle name="Normal 3 3 2 2 2 3 5 4" xfId="5983"/>
    <cellStyle name="Normal 3 3 2 2 2 3 5 4 2" xfId="5984"/>
    <cellStyle name="Normal 3 3 2 2 2 3 5 5" xfId="5985"/>
    <cellStyle name="Normal 3 3 2 2 2 3 6" xfId="5986"/>
    <cellStyle name="Normal 3 3 2 2 2 3 6 2" xfId="5987"/>
    <cellStyle name="Normal 3 3 2 2 2 3 6 2 2" xfId="5988"/>
    <cellStyle name="Normal 3 3 2 2 2 3 6 2 2 2" xfId="5989"/>
    <cellStyle name="Normal 3 3 2 2 2 3 6 2 2 2 2" xfId="5990"/>
    <cellStyle name="Normal 3 3 2 2 2 3 6 2 2 3" xfId="5991"/>
    <cellStyle name="Normal 3 3 2 2 2 3 6 2 3" xfId="5992"/>
    <cellStyle name="Normal 3 3 2 2 2 3 6 2 3 2" xfId="5993"/>
    <cellStyle name="Normal 3 3 2 2 2 3 6 2 4" xfId="5994"/>
    <cellStyle name="Normal 3 3 2 2 2 3 6 3" xfId="5995"/>
    <cellStyle name="Normal 3 3 2 2 2 3 6 3 2" xfId="5996"/>
    <cellStyle name="Normal 3 3 2 2 2 3 6 3 2 2" xfId="5997"/>
    <cellStyle name="Normal 3 3 2 2 2 3 6 3 3" xfId="5998"/>
    <cellStyle name="Normal 3 3 2 2 2 3 6 4" xfId="5999"/>
    <cellStyle name="Normal 3 3 2 2 2 3 6 4 2" xfId="6000"/>
    <cellStyle name="Normal 3 3 2 2 2 3 6 5" xfId="6001"/>
    <cellStyle name="Normal 3 3 2 2 2 3 7" xfId="6002"/>
    <cellStyle name="Normal 3 3 2 2 2 3 7 2" xfId="6003"/>
    <cellStyle name="Normal 3 3 2 2 2 3 7 2 2" xfId="6004"/>
    <cellStyle name="Normal 3 3 2 2 2 3 7 2 2 2" xfId="6005"/>
    <cellStyle name="Normal 3 3 2 2 2 3 7 2 3" xfId="6006"/>
    <cellStyle name="Normal 3 3 2 2 2 3 7 3" xfId="6007"/>
    <cellStyle name="Normal 3 3 2 2 2 3 7 3 2" xfId="6008"/>
    <cellStyle name="Normal 3 3 2 2 2 3 7 4" xfId="6009"/>
    <cellStyle name="Normal 3 3 2 2 2 3 8" xfId="6010"/>
    <cellStyle name="Normal 3 3 2 2 2 3 8 2" xfId="6011"/>
    <cellStyle name="Normal 3 3 2 2 2 3 8 2 2" xfId="6012"/>
    <cellStyle name="Normal 3 3 2 2 2 3 8 2 2 2" xfId="6013"/>
    <cellStyle name="Normal 3 3 2 2 2 3 8 2 3" xfId="6014"/>
    <cellStyle name="Normal 3 3 2 2 2 3 8 3" xfId="6015"/>
    <cellStyle name="Normal 3 3 2 2 2 3 8 3 2" xfId="6016"/>
    <cellStyle name="Normal 3 3 2 2 2 3 8 4" xfId="6017"/>
    <cellStyle name="Normal 3 3 2 2 2 3 9" xfId="6018"/>
    <cellStyle name="Normal 3 3 2 2 2 3 9 2" xfId="6019"/>
    <cellStyle name="Normal 3 3 2 2 2 3 9 2 2" xfId="6020"/>
    <cellStyle name="Normal 3 3 2 2 2 3 9 3" xfId="6021"/>
    <cellStyle name="Normal 3 3 2 2 2 4" xfId="361"/>
    <cellStyle name="Normal 3 3 2 2 2 4 2" xfId="6022"/>
    <cellStyle name="Normal 3 3 2 2 2 4 2 2" xfId="6023"/>
    <cellStyle name="Normal 3 3 2 2 2 4 2 2 2" xfId="6024"/>
    <cellStyle name="Normal 3 3 2 2 2 4 2 2 2 2" xfId="6025"/>
    <cellStyle name="Normal 3 3 2 2 2 4 2 2 3" xfId="6026"/>
    <cellStyle name="Normal 3 3 2 2 2 4 2 3" xfId="6027"/>
    <cellStyle name="Normal 3 3 2 2 2 4 2 3 2" xfId="6028"/>
    <cellStyle name="Normal 3 3 2 2 2 4 2 4" xfId="6029"/>
    <cellStyle name="Normal 3 3 2 2 2 4 3" xfId="6030"/>
    <cellStyle name="Normal 3 3 2 2 2 4 3 2" xfId="6031"/>
    <cellStyle name="Normal 3 3 2 2 2 4 3 2 2" xfId="6032"/>
    <cellStyle name="Normal 3 3 2 2 2 4 3 2 2 2" xfId="6033"/>
    <cellStyle name="Normal 3 3 2 2 2 4 3 2 3" xfId="6034"/>
    <cellStyle name="Normal 3 3 2 2 2 4 3 3" xfId="6035"/>
    <cellStyle name="Normal 3 3 2 2 2 4 3 3 2" xfId="6036"/>
    <cellStyle name="Normal 3 3 2 2 2 4 3 4" xfId="6037"/>
    <cellStyle name="Normal 3 3 2 2 2 4 4" xfId="6038"/>
    <cellStyle name="Normal 3 3 2 2 2 4 4 2" xfId="6039"/>
    <cellStyle name="Normal 3 3 2 2 2 4 4 2 2" xfId="6040"/>
    <cellStyle name="Normal 3 3 2 2 2 4 4 3" xfId="6041"/>
    <cellStyle name="Normal 3 3 2 2 2 4 5" xfId="6042"/>
    <cellStyle name="Normal 3 3 2 2 2 4 5 2" xfId="6043"/>
    <cellStyle name="Normal 3 3 2 2 2 4 6" xfId="6044"/>
    <cellStyle name="Normal 3 3 2 2 2 5" xfId="250"/>
    <cellStyle name="Normal 3 3 2 2 2 5 2" xfId="6045"/>
    <cellStyle name="Normal 3 3 2 2 2 5 2 2" xfId="6046"/>
    <cellStyle name="Normal 3 3 2 2 2 5 2 2 2" xfId="6047"/>
    <cellStyle name="Normal 3 3 2 2 2 5 2 2 2 2" xfId="6048"/>
    <cellStyle name="Normal 3 3 2 2 2 5 2 2 3" xfId="6049"/>
    <cellStyle name="Normal 3 3 2 2 2 5 2 3" xfId="6050"/>
    <cellStyle name="Normal 3 3 2 2 2 5 2 3 2" xfId="6051"/>
    <cellStyle name="Normal 3 3 2 2 2 5 2 4" xfId="6052"/>
    <cellStyle name="Normal 3 3 2 2 2 5 3" xfId="6053"/>
    <cellStyle name="Normal 3 3 2 2 2 5 3 2" xfId="6054"/>
    <cellStyle name="Normal 3 3 2 2 2 5 3 2 2" xfId="6055"/>
    <cellStyle name="Normal 3 3 2 2 2 5 3 2 2 2" xfId="6056"/>
    <cellStyle name="Normal 3 3 2 2 2 5 3 2 3" xfId="6057"/>
    <cellStyle name="Normal 3 3 2 2 2 5 3 3" xfId="6058"/>
    <cellStyle name="Normal 3 3 2 2 2 5 3 3 2" xfId="6059"/>
    <cellStyle name="Normal 3 3 2 2 2 5 3 4" xfId="6060"/>
    <cellStyle name="Normal 3 3 2 2 2 5 4" xfId="6061"/>
    <cellStyle name="Normal 3 3 2 2 2 5 4 2" xfId="6062"/>
    <cellStyle name="Normal 3 3 2 2 2 5 4 2 2" xfId="6063"/>
    <cellStyle name="Normal 3 3 2 2 2 5 4 3" xfId="6064"/>
    <cellStyle name="Normal 3 3 2 2 2 5 5" xfId="6065"/>
    <cellStyle name="Normal 3 3 2 2 2 5 5 2" xfId="6066"/>
    <cellStyle name="Normal 3 3 2 2 2 5 6" xfId="6067"/>
    <cellStyle name="Normal 3 3 2 2 2 6" xfId="487"/>
    <cellStyle name="Normal 3 3 2 2 2 6 2" xfId="6068"/>
    <cellStyle name="Normal 3 3 2 2 2 6 2 2" xfId="6069"/>
    <cellStyle name="Normal 3 3 2 2 2 6 2 2 2" xfId="6070"/>
    <cellStyle name="Normal 3 3 2 2 2 6 2 2 2 2" xfId="6071"/>
    <cellStyle name="Normal 3 3 2 2 2 6 2 2 3" xfId="6072"/>
    <cellStyle name="Normal 3 3 2 2 2 6 2 3" xfId="6073"/>
    <cellStyle name="Normal 3 3 2 2 2 6 2 3 2" xfId="6074"/>
    <cellStyle name="Normal 3 3 2 2 2 6 2 4" xfId="6075"/>
    <cellStyle name="Normal 3 3 2 2 2 6 3" xfId="6076"/>
    <cellStyle name="Normal 3 3 2 2 2 6 3 2" xfId="6077"/>
    <cellStyle name="Normal 3 3 2 2 2 6 3 2 2" xfId="6078"/>
    <cellStyle name="Normal 3 3 2 2 2 6 3 3" xfId="6079"/>
    <cellStyle name="Normal 3 3 2 2 2 6 4" xfId="6080"/>
    <cellStyle name="Normal 3 3 2 2 2 6 4 2" xfId="6081"/>
    <cellStyle name="Normal 3 3 2 2 2 6 5" xfId="6082"/>
    <cellStyle name="Normal 3 3 2 2 2 7" xfId="612"/>
    <cellStyle name="Normal 3 3 2 2 2 7 2" xfId="6083"/>
    <cellStyle name="Normal 3 3 2 2 2 7 2 2" xfId="6084"/>
    <cellStyle name="Normal 3 3 2 2 2 7 2 2 2" xfId="6085"/>
    <cellStyle name="Normal 3 3 2 2 2 7 2 2 2 2" xfId="6086"/>
    <cellStyle name="Normal 3 3 2 2 2 7 2 2 3" xfId="6087"/>
    <cellStyle name="Normal 3 3 2 2 2 7 2 3" xfId="6088"/>
    <cellStyle name="Normal 3 3 2 2 2 7 2 3 2" xfId="6089"/>
    <cellStyle name="Normal 3 3 2 2 2 7 2 4" xfId="6090"/>
    <cellStyle name="Normal 3 3 2 2 2 7 3" xfId="6091"/>
    <cellStyle name="Normal 3 3 2 2 2 7 3 2" xfId="6092"/>
    <cellStyle name="Normal 3 3 2 2 2 7 3 2 2" xfId="6093"/>
    <cellStyle name="Normal 3 3 2 2 2 7 3 3" xfId="6094"/>
    <cellStyle name="Normal 3 3 2 2 2 7 4" xfId="6095"/>
    <cellStyle name="Normal 3 3 2 2 2 7 4 2" xfId="6096"/>
    <cellStyle name="Normal 3 3 2 2 2 7 5" xfId="6097"/>
    <cellStyle name="Normal 3 3 2 2 2 8" xfId="6098"/>
    <cellStyle name="Normal 3 3 2 2 2 8 2" xfId="6099"/>
    <cellStyle name="Normal 3 3 2 2 2 8 2 2" xfId="6100"/>
    <cellStyle name="Normal 3 3 2 2 2 8 2 2 2" xfId="6101"/>
    <cellStyle name="Normal 3 3 2 2 2 8 2 2 2 2" xfId="6102"/>
    <cellStyle name="Normal 3 3 2 2 2 8 2 2 3" xfId="6103"/>
    <cellStyle name="Normal 3 3 2 2 2 8 2 3" xfId="6104"/>
    <cellStyle name="Normal 3 3 2 2 2 8 2 3 2" xfId="6105"/>
    <cellStyle name="Normal 3 3 2 2 2 8 2 4" xfId="6106"/>
    <cellStyle name="Normal 3 3 2 2 2 8 3" xfId="6107"/>
    <cellStyle name="Normal 3 3 2 2 2 8 3 2" xfId="6108"/>
    <cellStyle name="Normal 3 3 2 2 2 8 3 2 2" xfId="6109"/>
    <cellStyle name="Normal 3 3 2 2 2 8 3 3" xfId="6110"/>
    <cellStyle name="Normal 3 3 2 2 2 8 4" xfId="6111"/>
    <cellStyle name="Normal 3 3 2 2 2 8 4 2" xfId="6112"/>
    <cellStyle name="Normal 3 3 2 2 2 8 5" xfId="6113"/>
    <cellStyle name="Normal 3 3 2 2 2 9" xfId="6114"/>
    <cellStyle name="Normal 3 3 2 2 2 9 2" xfId="6115"/>
    <cellStyle name="Normal 3 3 2 2 2 9 2 2" xfId="6116"/>
    <cellStyle name="Normal 3 3 2 2 2 9 2 2 2" xfId="6117"/>
    <cellStyle name="Normal 3 3 2 2 2 9 2 3" xfId="6118"/>
    <cellStyle name="Normal 3 3 2 2 2 9 3" xfId="6119"/>
    <cellStyle name="Normal 3 3 2 2 2 9 3 2" xfId="6120"/>
    <cellStyle name="Normal 3 3 2 2 2 9 4" xfId="6121"/>
    <cellStyle name="Normal 3 3 2 2 3" xfId="148"/>
    <cellStyle name="Normal 3 3 2 2 3 10" xfId="6122"/>
    <cellStyle name="Normal 3 3 2 2 3 10 2" xfId="6123"/>
    <cellStyle name="Normal 3 3 2 2 3 11" xfId="6124"/>
    <cellStyle name="Normal 3 3 2 2 3 2" xfId="403"/>
    <cellStyle name="Normal 3 3 2 2 3 2 2" xfId="6125"/>
    <cellStyle name="Normal 3 3 2 2 3 2 2 2" xfId="6126"/>
    <cellStyle name="Normal 3 3 2 2 3 2 2 2 2" xfId="6127"/>
    <cellStyle name="Normal 3 3 2 2 3 2 2 2 2 2" xfId="6128"/>
    <cellStyle name="Normal 3 3 2 2 3 2 2 2 3" xfId="6129"/>
    <cellStyle name="Normal 3 3 2 2 3 2 2 3" xfId="6130"/>
    <cellStyle name="Normal 3 3 2 2 3 2 2 3 2" xfId="6131"/>
    <cellStyle name="Normal 3 3 2 2 3 2 2 4" xfId="6132"/>
    <cellStyle name="Normal 3 3 2 2 3 2 3" xfId="6133"/>
    <cellStyle name="Normal 3 3 2 2 3 2 3 2" xfId="6134"/>
    <cellStyle name="Normal 3 3 2 2 3 2 3 2 2" xfId="6135"/>
    <cellStyle name="Normal 3 3 2 2 3 2 3 2 2 2" xfId="6136"/>
    <cellStyle name="Normal 3 3 2 2 3 2 3 2 3" xfId="6137"/>
    <cellStyle name="Normal 3 3 2 2 3 2 3 3" xfId="6138"/>
    <cellStyle name="Normal 3 3 2 2 3 2 3 3 2" xfId="6139"/>
    <cellStyle name="Normal 3 3 2 2 3 2 3 4" xfId="6140"/>
    <cellStyle name="Normal 3 3 2 2 3 2 4" xfId="6141"/>
    <cellStyle name="Normal 3 3 2 2 3 2 4 2" xfId="6142"/>
    <cellStyle name="Normal 3 3 2 2 3 2 4 2 2" xfId="6143"/>
    <cellStyle name="Normal 3 3 2 2 3 2 4 3" xfId="6144"/>
    <cellStyle name="Normal 3 3 2 2 3 2 5" xfId="6145"/>
    <cellStyle name="Normal 3 3 2 2 3 2 5 2" xfId="6146"/>
    <cellStyle name="Normal 3 3 2 2 3 2 6" xfId="6147"/>
    <cellStyle name="Normal 3 3 2 2 3 3" xfId="279"/>
    <cellStyle name="Normal 3 3 2 2 3 3 2" xfId="6148"/>
    <cellStyle name="Normal 3 3 2 2 3 3 2 2" xfId="6149"/>
    <cellStyle name="Normal 3 3 2 2 3 3 2 2 2" xfId="6150"/>
    <cellStyle name="Normal 3 3 2 2 3 3 2 2 2 2" xfId="6151"/>
    <cellStyle name="Normal 3 3 2 2 3 3 2 2 3" xfId="6152"/>
    <cellStyle name="Normal 3 3 2 2 3 3 2 3" xfId="6153"/>
    <cellStyle name="Normal 3 3 2 2 3 3 2 3 2" xfId="6154"/>
    <cellStyle name="Normal 3 3 2 2 3 3 2 4" xfId="6155"/>
    <cellStyle name="Normal 3 3 2 2 3 3 3" xfId="6156"/>
    <cellStyle name="Normal 3 3 2 2 3 3 3 2" xfId="6157"/>
    <cellStyle name="Normal 3 3 2 2 3 3 3 2 2" xfId="6158"/>
    <cellStyle name="Normal 3 3 2 2 3 3 3 2 2 2" xfId="6159"/>
    <cellStyle name="Normal 3 3 2 2 3 3 3 2 3" xfId="6160"/>
    <cellStyle name="Normal 3 3 2 2 3 3 3 3" xfId="6161"/>
    <cellStyle name="Normal 3 3 2 2 3 3 3 3 2" xfId="6162"/>
    <cellStyle name="Normal 3 3 2 2 3 3 3 4" xfId="6163"/>
    <cellStyle name="Normal 3 3 2 2 3 3 4" xfId="6164"/>
    <cellStyle name="Normal 3 3 2 2 3 3 4 2" xfId="6165"/>
    <cellStyle name="Normal 3 3 2 2 3 3 4 2 2" xfId="6166"/>
    <cellStyle name="Normal 3 3 2 2 3 3 4 3" xfId="6167"/>
    <cellStyle name="Normal 3 3 2 2 3 3 5" xfId="6168"/>
    <cellStyle name="Normal 3 3 2 2 3 3 5 2" xfId="6169"/>
    <cellStyle name="Normal 3 3 2 2 3 3 6" xfId="6170"/>
    <cellStyle name="Normal 3 3 2 2 3 4" xfId="528"/>
    <cellStyle name="Normal 3 3 2 2 3 4 2" xfId="6171"/>
    <cellStyle name="Normal 3 3 2 2 3 4 2 2" xfId="6172"/>
    <cellStyle name="Normal 3 3 2 2 3 4 2 2 2" xfId="6173"/>
    <cellStyle name="Normal 3 3 2 2 3 4 2 2 2 2" xfId="6174"/>
    <cellStyle name="Normal 3 3 2 2 3 4 2 2 3" xfId="6175"/>
    <cellStyle name="Normal 3 3 2 2 3 4 2 3" xfId="6176"/>
    <cellStyle name="Normal 3 3 2 2 3 4 2 3 2" xfId="6177"/>
    <cellStyle name="Normal 3 3 2 2 3 4 2 4" xfId="6178"/>
    <cellStyle name="Normal 3 3 2 2 3 4 3" xfId="6179"/>
    <cellStyle name="Normal 3 3 2 2 3 4 3 2" xfId="6180"/>
    <cellStyle name="Normal 3 3 2 2 3 4 3 2 2" xfId="6181"/>
    <cellStyle name="Normal 3 3 2 2 3 4 3 3" xfId="6182"/>
    <cellStyle name="Normal 3 3 2 2 3 4 4" xfId="6183"/>
    <cellStyle name="Normal 3 3 2 2 3 4 4 2" xfId="6184"/>
    <cellStyle name="Normal 3 3 2 2 3 4 5" xfId="6185"/>
    <cellStyle name="Normal 3 3 2 2 3 5" xfId="653"/>
    <cellStyle name="Normal 3 3 2 2 3 5 2" xfId="6186"/>
    <cellStyle name="Normal 3 3 2 2 3 5 2 2" xfId="6187"/>
    <cellStyle name="Normal 3 3 2 2 3 5 2 2 2" xfId="6188"/>
    <cellStyle name="Normal 3 3 2 2 3 5 2 2 2 2" xfId="6189"/>
    <cellStyle name="Normal 3 3 2 2 3 5 2 2 3" xfId="6190"/>
    <cellStyle name="Normal 3 3 2 2 3 5 2 3" xfId="6191"/>
    <cellStyle name="Normal 3 3 2 2 3 5 2 3 2" xfId="6192"/>
    <cellStyle name="Normal 3 3 2 2 3 5 2 4" xfId="6193"/>
    <cellStyle name="Normal 3 3 2 2 3 5 3" xfId="6194"/>
    <cellStyle name="Normal 3 3 2 2 3 5 3 2" xfId="6195"/>
    <cellStyle name="Normal 3 3 2 2 3 5 3 2 2" xfId="6196"/>
    <cellStyle name="Normal 3 3 2 2 3 5 3 3" xfId="6197"/>
    <cellStyle name="Normal 3 3 2 2 3 5 4" xfId="6198"/>
    <cellStyle name="Normal 3 3 2 2 3 5 4 2" xfId="6199"/>
    <cellStyle name="Normal 3 3 2 2 3 5 5" xfId="6200"/>
    <cellStyle name="Normal 3 3 2 2 3 6" xfId="6201"/>
    <cellStyle name="Normal 3 3 2 2 3 6 2" xfId="6202"/>
    <cellStyle name="Normal 3 3 2 2 3 6 2 2" xfId="6203"/>
    <cellStyle name="Normal 3 3 2 2 3 6 2 2 2" xfId="6204"/>
    <cellStyle name="Normal 3 3 2 2 3 6 2 2 2 2" xfId="6205"/>
    <cellStyle name="Normal 3 3 2 2 3 6 2 2 3" xfId="6206"/>
    <cellStyle name="Normal 3 3 2 2 3 6 2 3" xfId="6207"/>
    <cellStyle name="Normal 3 3 2 2 3 6 2 3 2" xfId="6208"/>
    <cellStyle name="Normal 3 3 2 2 3 6 2 4" xfId="6209"/>
    <cellStyle name="Normal 3 3 2 2 3 6 3" xfId="6210"/>
    <cellStyle name="Normal 3 3 2 2 3 6 3 2" xfId="6211"/>
    <cellStyle name="Normal 3 3 2 2 3 6 3 2 2" xfId="6212"/>
    <cellStyle name="Normal 3 3 2 2 3 6 3 3" xfId="6213"/>
    <cellStyle name="Normal 3 3 2 2 3 6 4" xfId="6214"/>
    <cellStyle name="Normal 3 3 2 2 3 6 4 2" xfId="6215"/>
    <cellStyle name="Normal 3 3 2 2 3 6 5" xfId="6216"/>
    <cellStyle name="Normal 3 3 2 2 3 7" xfId="6217"/>
    <cellStyle name="Normal 3 3 2 2 3 7 2" xfId="6218"/>
    <cellStyle name="Normal 3 3 2 2 3 7 2 2" xfId="6219"/>
    <cellStyle name="Normal 3 3 2 2 3 7 2 2 2" xfId="6220"/>
    <cellStyle name="Normal 3 3 2 2 3 7 2 3" xfId="6221"/>
    <cellStyle name="Normal 3 3 2 2 3 7 3" xfId="6222"/>
    <cellStyle name="Normal 3 3 2 2 3 7 3 2" xfId="6223"/>
    <cellStyle name="Normal 3 3 2 2 3 7 4" xfId="6224"/>
    <cellStyle name="Normal 3 3 2 2 3 8" xfId="6225"/>
    <cellStyle name="Normal 3 3 2 2 3 8 2" xfId="6226"/>
    <cellStyle name="Normal 3 3 2 2 3 8 2 2" xfId="6227"/>
    <cellStyle name="Normal 3 3 2 2 3 8 2 2 2" xfId="6228"/>
    <cellStyle name="Normal 3 3 2 2 3 8 2 3" xfId="6229"/>
    <cellStyle name="Normal 3 3 2 2 3 8 3" xfId="6230"/>
    <cellStyle name="Normal 3 3 2 2 3 8 3 2" xfId="6231"/>
    <cellStyle name="Normal 3 3 2 2 3 8 4" xfId="6232"/>
    <cellStyle name="Normal 3 3 2 2 3 9" xfId="6233"/>
    <cellStyle name="Normal 3 3 2 2 3 9 2" xfId="6234"/>
    <cellStyle name="Normal 3 3 2 2 3 9 2 2" xfId="6235"/>
    <cellStyle name="Normal 3 3 2 2 3 9 3" xfId="6236"/>
    <cellStyle name="Normal 3 3 2 2 4" xfId="192"/>
    <cellStyle name="Normal 3 3 2 2 4 10" xfId="6237"/>
    <cellStyle name="Normal 3 3 2 2 4 10 2" xfId="6238"/>
    <cellStyle name="Normal 3 3 2 2 4 11" xfId="6239"/>
    <cellStyle name="Normal 3 3 2 2 4 2" xfId="442"/>
    <cellStyle name="Normal 3 3 2 2 4 2 2" xfId="6240"/>
    <cellStyle name="Normal 3 3 2 2 4 2 2 2" xfId="6241"/>
    <cellStyle name="Normal 3 3 2 2 4 2 2 2 2" xfId="6242"/>
    <cellStyle name="Normal 3 3 2 2 4 2 2 2 2 2" xfId="6243"/>
    <cellStyle name="Normal 3 3 2 2 4 2 2 2 3" xfId="6244"/>
    <cellStyle name="Normal 3 3 2 2 4 2 2 3" xfId="6245"/>
    <cellStyle name="Normal 3 3 2 2 4 2 2 3 2" xfId="6246"/>
    <cellStyle name="Normal 3 3 2 2 4 2 2 4" xfId="6247"/>
    <cellStyle name="Normal 3 3 2 2 4 2 3" xfId="6248"/>
    <cellStyle name="Normal 3 3 2 2 4 2 3 2" xfId="6249"/>
    <cellStyle name="Normal 3 3 2 2 4 2 3 2 2" xfId="6250"/>
    <cellStyle name="Normal 3 3 2 2 4 2 3 2 2 2" xfId="6251"/>
    <cellStyle name="Normal 3 3 2 2 4 2 3 2 3" xfId="6252"/>
    <cellStyle name="Normal 3 3 2 2 4 2 3 3" xfId="6253"/>
    <cellStyle name="Normal 3 3 2 2 4 2 3 3 2" xfId="6254"/>
    <cellStyle name="Normal 3 3 2 2 4 2 3 4" xfId="6255"/>
    <cellStyle name="Normal 3 3 2 2 4 2 4" xfId="6256"/>
    <cellStyle name="Normal 3 3 2 2 4 2 4 2" xfId="6257"/>
    <cellStyle name="Normal 3 3 2 2 4 2 4 2 2" xfId="6258"/>
    <cellStyle name="Normal 3 3 2 2 4 2 4 3" xfId="6259"/>
    <cellStyle name="Normal 3 3 2 2 4 2 5" xfId="6260"/>
    <cellStyle name="Normal 3 3 2 2 4 2 5 2" xfId="6261"/>
    <cellStyle name="Normal 3 3 2 2 4 2 6" xfId="6262"/>
    <cellStyle name="Normal 3 3 2 2 4 3" xfId="321"/>
    <cellStyle name="Normal 3 3 2 2 4 3 2" xfId="6263"/>
    <cellStyle name="Normal 3 3 2 2 4 3 2 2" xfId="6264"/>
    <cellStyle name="Normal 3 3 2 2 4 3 2 2 2" xfId="6265"/>
    <cellStyle name="Normal 3 3 2 2 4 3 2 2 2 2" xfId="6266"/>
    <cellStyle name="Normal 3 3 2 2 4 3 2 2 3" xfId="6267"/>
    <cellStyle name="Normal 3 3 2 2 4 3 2 3" xfId="6268"/>
    <cellStyle name="Normal 3 3 2 2 4 3 2 3 2" xfId="6269"/>
    <cellStyle name="Normal 3 3 2 2 4 3 2 4" xfId="6270"/>
    <cellStyle name="Normal 3 3 2 2 4 3 3" xfId="6271"/>
    <cellStyle name="Normal 3 3 2 2 4 3 3 2" xfId="6272"/>
    <cellStyle name="Normal 3 3 2 2 4 3 3 2 2" xfId="6273"/>
    <cellStyle name="Normal 3 3 2 2 4 3 3 2 2 2" xfId="6274"/>
    <cellStyle name="Normal 3 3 2 2 4 3 3 2 3" xfId="6275"/>
    <cellStyle name="Normal 3 3 2 2 4 3 3 3" xfId="6276"/>
    <cellStyle name="Normal 3 3 2 2 4 3 3 3 2" xfId="6277"/>
    <cellStyle name="Normal 3 3 2 2 4 3 3 4" xfId="6278"/>
    <cellStyle name="Normal 3 3 2 2 4 3 4" xfId="6279"/>
    <cellStyle name="Normal 3 3 2 2 4 3 4 2" xfId="6280"/>
    <cellStyle name="Normal 3 3 2 2 4 3 4 2 2" xfId="6281"/>
    <cellStyle name="Normal 3 3 2 2 4 3 4 3" xfId="6282"/>
    <cellStyle name="Normal 3 3 2 2 4 3 5" xfId="6283"/>
    <cellStyle name="Normal 3 3 2 2 4 3 5 2" xfId="6284"/>
    <cellStyle name="Normal 3 3 2 2 4 3 6" xfId="6285"/>
    <cellStyle name="Normal 3 3 2 2 4 4" xfId="567"/>
    <cellStyle name="Normal 3 3 2 2 4 4 2" xfId="6286"/>
    <cellStyle name="Normal 3 3 2 2 4 4 2 2" xfId="6287"/>
    <cellStyle name="Normal 3 3 2 2 4 4 2 2 2" xfId="6288"/>
    <cellStyle name="Normal 3 3 2 2 4 4 2 2 2 2" xfId="6289"/>
    <cellStyle name="Normal 3 3 2 2 4 4 2 2 3" xfId="6290"/>
    <cellStyle name="Normal 3 3 2 2 4 4 2 3" xfId="6291"/>
    <cellStyle name="Normal 3 3 2 2 4 4 2 3 2" xfId="6292"/>
    <cellStyle name="Normal 3 3 2 2 4 4 2 4" xfId="6293"/>
    <cellStyle name="Normal 3 3 2 2 4 4 3" xfId="6294"/>
    <cellStyle name="Normal 3 3 2 2 4 4 3 2" xfId="6295"/>
    <cellStyle name="Normal 3 3 2 2 4 4 3 2 2" xfId="6296"/>
    <cellStyle name="Normal 3 3 2 2 4 4 3 3" xfId="6297"/>
    <cellStyle name="Normal 3 3 2 2 4 4 4" xfId="6298"/>
    <cellStyle name="Normal 3 3 2 2 4 4 4 2" xfId="6299"/>
    <cellStyle name="Normal 3 3 2 2 4 4 5" xfId="6300"/>
    <cellStyle name="Normal 3 3 2 2 4 5" xfId="692"/>
    <cellStyle name="Normal 3 3 2 2 4 5 2" xfId="6301"/>
    <cellStyle name="Normal 3 3 2 2 4 5 2 2" xfId="6302"/>
    <cellStyle name="Normal 3 3 2 2 4 5 2 2 2" xfId="6303"/>
    <cellStyle name="Normal 3 3 2 2 4 5 2 2 2 2" xfId="6304"/>
    <cellStyle name="Normal 3 3 2 2 4 5 2 2 3" xfId="6305"/>
    <cellStyle name="Normal 3 3 2 2 4 5 2 3" xfId="6306"/>
    <cellStyle name="Normal 3 3 2 2 4 5 2 3 2" xfId="6307"/>
    <cellStyle name="Normal 3 3 2 2 4 5 2 4" xfId="6308"/>
    <cellStyle name="Normal 3 3 2 2 4 5 3" xfId="6309"/>
    <cellStyle name="Normal 3 3 2 2 4 5 3 2" xfId="6310"/>
    <cellStyle name="Normal 3 3 2 2 4 5 3 2 2" xfId="6311"/>
    <cellStyle name="Normal 3 3 2 2 4 5 3 3" xfId="6312"/>
    <cellStyle name="Normal 3 3 2 2 4 5 4" xfId="6313"/>
    <cellStyle name="Normal 3 3 2 2 4 5 4 2" xfId="6314"/>
    <cellStyle name="Normal 3 3 2 2 4 5 5" xfId="6315"/>
    <cellStyle name="Normal 3 3 2 2 4 6" xfId="6316"/>
    <cellStyle name="Normal 3 3 2 2 4 6 2" xfId="6317"/>
    <cellStyle name="Normal 3 3 2 2 4 6 2 2" xfId="6318"/>
    <cellStyle name="Normal 3 3 2 2 4 6 2 2 2" xfId="6319"/>
    <cellStyle name="Normal 3 3 2 2 4 6 2 2 2 2" xfId="6320"/>
    <cellStyle name="Normal 3 3 2 2 4 6 2 2 3" xfId="6321"/>
    <cellStyle name="Normal 3 3 2 2 4 6 2 3" xfId="6322"/>
    <cellStyle name="Normal 3 3 2 2 4 6 2 3 2" xfId="6323"/>
    <cellStyle name="Normal 3 3 2 2 4 6 2 4" xfId="6324"/>
    <cellStyle name="Normal 3 3 2 2 4 6 3" xfId="6325"/>
    <cellStyle name="Normal 3 3 2 2 4 6 3 2" xfId="6326"/>
    <cellStyle name="Normal 3 3 2 2 4 6 3 2 2" xfId="6327"/>
    <cellStyle name="Normal 3 3 2 2 4 6 3 3" xfId="6328"/>
    <cellStyle name="Normal 3 3 2 2 4 6 4" xfId="6329"/>
    <cellStyle name="Normal 3 3 2 2 4 6 4 2" xfId="6330"/>
    <cellStyle name="Normal 3 3 2 2 4 6 5" xfId="6331"/>
    <cellStyle name="Normal 3 3 2 2 4 7" xfId="6332"/>
    <cellStyle name="Normal 3 3 2 2 4 7 2" xfId="6333"/>
    <cellStyle name="Normal 3 3 2 2 4 7 2 2" xfId="6334"/>
    <cellStyle name="Normal 3 3 2 2 4 7 2 2 2" xfId="6335"/>
    <cellStyle name="Normal 3 3 2 2 4 7 2 3" xfId="6336"/>
    <cellStyle name="Normal 3 3 2 2 4 7 3" xfId="6337"/>
    <cellStyle name="Normal 3 3 2 2 4 7 3 2" xfId="6338"/>
    <cellStyle name="Normal 3 3 2 2 4 7 4" xfId="6339"/>
    <cellStyle name="Normal 3 3 2 2 4 8" xfId="6340"/>
    <cellStyle name="Normal 3 3 2 2 4 8 2" xfId="6341"/>
    <cellStyle name="Normal 3 3 2 2 4 8 2 2" xfId="6342"/>
    <cellStyle name="Normal 3 3 2 2 4 8 2 2 2" xfId="6343"/>
    <cellStyle name="Normal 3 3 2 2 4 8 2 3" xfId="6344"/>
    <cellStyle name="Normal 3 3 2 2 4 8 3" xfId="6345"/>
    <cellStyle name="Normal 3 3 2 2 4 8 3 2" xfId="6346"/>
    <cellStyle name="Normal 3 3 2 2 4 8 4" xfId="6347"/>
    <cellStyle name="Normal 3 3 2 2 4 9" xfId="6348"/>
    <cellStyle name="Normal 3 3 2 2 4 9 2" xfId="6349"/>
    <cellStyle name="Normal 3 3 2 2 4 9 2 2" xfId="6350"/>
    <cellStyle name="Normal 3 3 2 2 4 9 3" xfId="6351"/>
    <cellStyle name="Normal 3 3 2 2 5" xfId="360"/>
    <cellStyle name="Normal 3 3 2 2 5 2" xfId="6352"/>
    <cellStyle name="Normal 3 3 2 2 5 2 2" xfId="6353"/>
    <cellStyle name="Normal 3 3 2 2 5 2 2 2" xfId="6354"/>
    <cellStyle name="Normal 3 3 2 2 5 2 2 2 2" xfId="6355"/>
    <cellStyle name="Normal 3 3 2 2 5 2 2 3" xfId="6356"/>
    <cellStyle name="Normal 3 3 2 2 5 2 3" xfId="6357"/>
    <cellStyle name="Normal 3 3 2 2 5 2 3 2" xfId="6358"/>
    <cellStyle name="Normal 3 3 2 2 5 2 4" xfId="6359"/>
    <cellStyle name="Normal 3 3 2 2 5 3" xfId="6360"/>
    <cellStyle name="Normal 3 3 2 2 5 3 2" xfId="6361"/>
    <cellStyle name="Normal 3 3 2 2 5 3 2 2" xfId="6362"/>
    <cellStyle name="Normal 3 3 2 2 5 3 2 2 2" xfId="6363"/>
    <cellStyle name="Normal 3 3 2 2 5 3 2 3" xfId="6364"/>
    <cellStyle name="Normal 3 3 2 2 5 3 3" xfId="6365"/>
    <cellStyle name="Normal 3 3 2 2 5 3 3 2" xfId="6366"/>
    <cellStyle name="Normal 3 3 2 2 5 3 4" xfId="6367"/>
    <cellStyle name="Normal 3 3 2 2 5 4" xfId="6368"/>
    <cellStyle name="Normal 3 3 2 2 5 4 2" xfId="6369"/>
    <cellStyle name="Normal 3 3 2 2 5 4 2 2" xfId="6370"/>
    <cellStyle name="Normal 3 3 2 2 5 4 3" xfId="6371"/>
    <cellStyle name="Normal 3 3 2 2 5 5" xfId="6372"/>
    <cellStyle name="Normal 3 3 2 2 5 5 2" xfId="6373"/>
    <cellStyle name="Normal 3 3 2 2 5 6" xfId="6374"/>
    <cellStyle name="Normal 3 3 2 2 6" xfId="226"/>
    <cellStyle name="Normal 3 3 2 2 6 2" xfId="6375"/>
    <cellStyle name="Normal 3 3 2 2 6 2 2" xfId="6376"/>
    <cellStyle name="Normal 3 3 2 2 6 2 2 2" xfId="6377"/>
    <cellStyle name="Normal 3 3 2 2 6 2 2 2 2" xfId="6378"/>
    <cellStyle name="Normal 3 3 2 2 6 2 2 3" xfId="6379"/>
    <cellStyle name="Normal 3 3 2 2 6 2 3" xfId="6380"/>
    <cellStyle name="Normal 3 3 2 2 6 2 3 2" xfId="6381"/>
    <cellStyle name="Normal 3 3 2 2 6 2 4" xfId="6382"/>
    <cellStyle name="Normal 3 3 2 2 6 3" xfId="6383"/>
    <cellStyle name="Normal 3 3 2 2 6 3 2" xfId="6384"/>
    <cellStyle name="Normal 3 3 2 2 6 3 2 2" xfId="6385"/>
    <cellStyle name="Normal 3 3 2 2 6 3 2 2 2" xfId="6386"/>
    <cellStyle name="Normal 3 3 2 2 6 3 2 3" xfId="6387"/>
    <cellStyle name="Normal 3 3 2 2 6 3 3" xfId="6388"/>
    <cellStyle name="Normal 3 3 2 2 6 3 3 2" xfId="6389"/>
    <cellStyle name="Normal 3 3 2 2 6 3 4" xfId="6390"/>
    <cellStyle name="Normal 3 3 2 2 6 4" xfId="6391"/>
    <cellStyle name="Normal 3 3 2 2 6 4 2" xfId="6392"/>
    <cellStyle name="Normal 3 3 2 2 6 4 2 2" xfId="6393"/>
    <cellStyle name="Normal 3 3 2 2 6 4 3" xfId="6394"/>
    <cellStyle name="Normal 3 3 2 2 6 5" xfId="6395"/>
    <cellStyle name="Normal 3 3 2 2 6 5 2" xfId="6396"/>
    <cellStyle name="Normal 3 3 2 2 6 6" xfId="6397"/>
    <cellStyle name="Normal 3 3 2 2 7" xfId="486"/>
    <cellStyle name="Normal 3 3 2 2 7 2" xfId="6398"/>
    <cellStyle name="Normal 3 3 2 2 7 2 2" xfId="6399"/>
    <cellStyle name="Normal 3 3 2 2 7 2 2 2" xfId="6400"/>
    <cellStyle name="Normal 3 3 2 2 7 2 2 2 2" xfId="6401"/>
    <cellStyle name="Normal 3 3 2 2 7 2 2 3" xfId="6402"/>
    <cellStyle name="Normal 3 3 2 2 7 2 3" xfId="6403"/>
    <cellStyle name="Normal 3 3 2 2 7 2 3 2" xfId="6404"/>
    <cellStyle name="Normal 3 3 2 2 7 2 4" xfId="6405"/>
    <cellStyle name="Normal 3 3 2 2 7 3" xfId="6406"/>
    <cellStyle name="Normal 3 3 2 2 7 3 2" xfId="6407"/>
    <cellStyle name="Normal 3 3 2 2 7 3 2 2" xfId="6408"/>
    <cellStyle name="Normal 3 3 2 2 7 3 3" xfId="6409"/>
    <cellStyle name="Normal 3 3 2 2 7 4" xfId="6410"/>
    <cellStyle name="Normal 3 3 2 2 7 4 2" xfId="6411"/>
    <cellStyle name="Normal 3 3 2 2 7 5" xfId="6412"/>
    <cellStyle name="Normal 3 3 2 2 8" xfId="611"/>
    <cellStyle name="Normal 3 3 2 2 8 2" xfId="6413"/>
    <cellStyle name="Normal 3 3 2 2 8 2 2" xfId="6414"/>
    <cellStyle name="Normal 3 3 2 2 8 2 2 2" xfId="6415"/>
    <cellStyle name="Normal 3 3 2 2 8 2 2 2 2" xfId="6416"/>
    <cellStyle name="Normal 3 3 2 2 8 2 2 3" xfId="6417"/>
    <cellStyle name="Normal 3 3 2 2 8 2 3" xfId="6418"/>
    <cellStyle name="Normal 3 3 2 2 8 2 3 2" xfId="6419"/>
    <cellStyle name="Normal 3 3 2 2 8 2 4" xfId="6420"/>
    <cellStyle name="Normal 3 3 2 2 8 3" xfId="6421"/>
    <cellStyle name="Normal 3 3 2 2 8 3 2" xfId="6422"/>
    <cellStyle name="Normal 3 3 2 2 8 3 2 2" xfId="6423"/>
    <cellStyle name="Normal 3 3 2 2 8 3 3" xfId="6424"/>
    <cellStyle name="Normal 3 3 2 2 8 4" xfId="6425"/>
    <cellStyle name="Normal 3 3 2 2 8 4 2" xfId="6426"/>
    <cellStyle name="Normal 3 3 2 2 8 5" xfId="6427"/>
    <cellStyle name="Normal 3 3 2 2 9" xfId="6428"/>
    <cellStyle name="Normal 3 3 2 2 9 2" xfId="6429"/>
    <cellStyle name="Normal 3 3 2 2 9 2 2" xfId="6430"/>
    <cellStyle name="Normal 3 3 2 2 9 2 2 2" xfId="6431"/>
    <cellStyle name="Normal 3 3 2 2 9 2 2 2 2" xfId="6432"/>
    <cellStyle name="Normal 3 3 2 2 9 2 2 3" xfId="6433"/>
    <cellStyle name="Normal 3 3 2 2 9 2 3" xfId="6434"/>
    <cellStyle name="Normal 3 3 2 2 9 2 3 2" xfId="6435"/>
    <cellStyle name="Normal 3 3 2 2 9 2 4" xfId="6436"/>
    <cellStyle name="Normal 3 3 2 2 9 3" xfId="6437"/>
    <cellStyle name="Normal 3 3 2 2 9 3 2" xfId="6438"/>
    <cellStyle name="Normal 3 3 2 2 9 3 2 2" xfId="6439"/>
    <cellStyle name="Normal 3 3 2 2 9 3 3" xfId="6440"/>
    <cellStyle name="Normal 3 3 2 2 9 4" xfId="6441"/>
    <cellStyle name="Normal 3 3 2 2 9 4 2" xfId="6442"/>
    <cellStyle name="Normal 3 3 2 2 9 5" xfId="6443"/>
    <cellStyle name="Normal 3 3 2 3" xfId="82"/>
    <cellStyle name="Normal 3 3 2 3 10" xfId="6444"/>
    <cellStyle name="Normal 3 3 2 3 10 2" xfId="6445"/>
    <cellStyle name="Normal 3 3 2 3 10 2 2" xfId="6446"/>
    <cellStyle name="Normal 3 3 2 3 10 2 2 2" xfId="6447"/>
    <cellStyle name="Normal 3 3 2 3 10 2 3" xfId="6448"/>
    <cellStyle name="Normal 3 3 2 3 10 3" xfId="6449"/>
    <cellStyle name="Normal 3 3 2 3 10 3 2" xfId="6450"/>
    <cellStyle name="Normal 3 3 2 3 10 4" xfId="6451"/>
    <cellStyle name="Normal 3 3 2 3 11" xfId="6452"/>
    <cellStyle name="Normal 3 3 2 3 11 2" xfId="6453"/>
    <cellStyle name="Normal 3 3 2 3 11 2 2" xfId="6454"/>
    <cellStyle name="Normal 3 3 2 3 11 2 2 2" xfId="6455"/>
    <cellStyle name="Normal 3 3 2 3 11 2 3" xfId="6456"/>
    <cellStyle name="Normal 3 3 2 3 11 3" xfId="6457"/>
    <cellStyle name="Normal 3 3 2 3 11 3 2" xfId="6458"/>
    <cellStyle name="Normal 3 3 2 3 11 4" xfId="6459"/>
    <cellStyle name="Normal 3 3 2 3 12" xfId="6460"/>
    <cellStyle name="Normal 3 3 2 3 12 2" xfId="6461"/>
    <cellStyle name="Normal 3 3 2 3 12 2 2" xfId="6462"/>
    <cellStyle name="Normal 3 3 2 3 12 3" xfId="6463"/>
    <cellStyle name="Normal 3 3 2 3 13" xfId="6464"/>
    <cellStyle name="Normal 3 3 2 3 13 2" xfId="6465"/>
    <cellStyle name="Normal 3 3 2 3 14" xfId="6466"/>
    <cellStyle name="Normal 3 3 2 3 2" xfId="94"/>
    <cellStyle name="Normal 3 3 2 3 2 10" xfId="6467"/>
    <cellStyle name="Normal 3 3 2 3 2 10 2" xfId="6468"/>
    <cellStyle name="Normal 3 3 2 3 2 10 2 2" xfId="6469"/>
    <cellStyle name="Normal 3 3 2 3 2 10 2 2 2" xfId="6470"/>
    <cellStyle name="Normal 3 3 2 3 2 10 2 3" xfId="6471"/>
    <cellStyle name="Normal 3 3 2 3 2 10 3" xfId="6472"/>
    <cellStyle name="Normal 3 3 2 3 2 10 3 2" xfId="6473"/>
    <cellStyle name="Normal 3 3 2 3 2 10 4" xfId="6474"/>
    <cellStyle name="Normal 3 3 2 3 2 11" xfId="6475"/>
    <cellStyle name="Normal 3 3 2 3 2 11 2" xfId="6476"/>
    <cellStyle name="Normal 3 3 2 3 2 11 2 2" xfId="6477"/>
    <cellStyle name="Normal 3 3 2 3 2 11 3" xfId="6478"/>
    <cellStyle name="Normal 3 3 2 3 2 12" xfId="6479"/>
    <cellStyle name="Normal 3 3 2 3 2 12 2" xfId="6480"/>
    <cellStyle name="Normal 3 3 2 3 2 13" xfId="6481"/>
    <cellStyle name="Normal 3 3 2 3 2 2" xfId="151"/>
    <cellStyle name="Normal 3 3 2 3 2 2 10" xfId="6482"/>
    <cellStyle name="Normal 3 3 2 3 2 2 10 2" xfId="6483"/>
    <cellStyle name="Normal 3 3 2 3 2 2 11" xfId="6484"/>
    <cellStyle name="Normal 3 3 2 3 2 2 2" xfId="406"/>
    <cellStyle name="Normal 3 3 2 3 2 2 2 2" xfId="6485"/>
    <cellStyle name="Normal 3 3 2 3 2 2 2 2 2" xfId="6486"/>
    <cellStyle name="Normal 3 3 2 3 2 2 2 2 2 2" xfId="6487"/>
    <cellStyle name="Normal 3 3 2 3 2 2 2 2 2 2 2" xfId="6488"/>
    <cellStyle name="Normal 3 3 2 3 2 2 2 2 2 3" xfId="6489"/>
    <cellStyle name="Normal 3 3 2 3 2 2 2 2 3" xfId="6490"/>
    <cellStyle name="Normal 3 3 2 3 2 2 2 2 3 2" xfId="6491"/>
    <cellStyle name="Normal 3 3 2 3 2 2 2 2 4" xfId="6492"/>
    <cellStyle name="Normal 3 3 2 3 2 2 2 3" xfId="6493"/>
    <cellStyle name="Normal 3 3 2 3 2 2 2 3 2" xfId="6494"/>
    <cellStyle name="Normal 3 3 2 3 2 2 2 3 2 2" xfId="6495"/>
    <cellStyle name="Normal 3 3 2 3 2 2 2 3 2 2 2" xfId="6496"/>
    <cellStyle name="Normal 3 3 2 3 2 2 2 3 2 3" xfId="6497"/>
    <cellStyle name="Normal 3 3 2 3 2 2 2 3 3" xfId="6498"/>
    <cellStyle name="Normal 3 3 2 3 2 2 2 3 3 2" xfId="6499"/>
    <cellStyle name="Normal 3 3 2 3 2 2 2 3 4" xfId="6500"/>
    <cellStyle name="Normal 3 3 2 3 2 2 2 4" xfId="6501"/>
    <cellStyle name="Normal 3 3 2 3 2 2 2 4 2" xfId="6502"/>
    <cellStyle name="Normal 3 3 2 3 2 2 2 4 2 2" xfId="6503"/>
    <cellStyle name="Normal 3 3 2 3 2 2 2 4 3" xfId="6504"/>
    <cellStyle name="Normal 3 3 2 3 2 2 2 5" xfId="6505"/>
    <cellStyle name="Normal 3 3 2 3 2 2 2 5 2" xfId="6506"/>
    <cellStyle name="Normal 3 3 2 3 2 2 2 6" xfId="6507"/>
    <cellStyle name="Normal 3 3 2 3 2 2 3" xfId="282"/>
    <cellStyle name="Normal 3 3 2 3 2 2 3 2" xfId="6508"/>
    <cellStyle name="Normal 3 3 2 3 2 2 3 2 2" xfId="6509"/>
    <cellStyle name="Normal 3 3 2 3 2 2 3 2 2 2" xfId="6510"/>
    <cellStyle name="Normal 3 3 2 3 2 2 3 2 2 2 2" xfId="6511"/>
    <cellStyle name="Normal 3 3 2 3 2 2 3 2 2 3" xfId="6512"/>
    <cellStyle name="Normal 3 3 2 3 2 2 3 2 3" xfId="6513"/>
    <cellStyle name="Normal 3 3 2 3 2 2 3 2 3 2" xfId="6514"/>
    <cellStyle name="Normal 3 3 2 3 2 2 3 2 4" xfId="6515"/>
    <cellStyle name="Normal 3 3 2 3 2 2 3 3" xfId="6516"/>
    <cellStyle name="Normal 3 3 2 3 2 2 3 3 2" xfId="6517"/>
    <cellStyle name="Normal 3 3 2 3 2 2 3 3 2 2" xfId="6518"/>
    <cellStyle name="Normal 3 3 2 3 2 2 3 3 2 2 2" xfId="6519"/>
    <cellStyle name="Normal 3 3 2 3 2 2 3 3 2 3" xfId="6520"/>
    <cellStyle name="Normal 3 3 2 3 2 2 3 3 3" xfId="6521"/>
    <cellStyle name="Normal 3 3 2 3 2 2 3 3 3 2" xfId="6522"/>
    <cellStyle name="Normal 3 3 2 3 2 2 3 3 4" xfId="6523"/>
    <cellStyle name="Normal 3 3 2 3 2 2 3 4" xfId="6524"/>
    <cellStyle name="Normal 3 3 2 3 2 2 3 4 2" xfId="6525"/>
    <cellStyle name="Normal 3 3 2 3 2 2 3 4 2 2" xfId="6526"/>
    <cellStyle name="Normal 3 3 2 3 2 2 3 4 3" xfId="6527"/>
    <cellStyle name="Normal 3 3 2 3 2 2 3 5" xfId="6528"/>
    <cellStyle name="Normal 3 3 2 3 2 2 3 5 2" xfId="6529"/>
    <cellStyle name="Normal 3 3 2 3 2 2 3 6" xfId="6530"/>
    <cellStyle name="Normal 3 3 2 3 2 2 4" xfId="531"/>
    <cellStyle name="Normal 3 3 2 3 2 2 4 2" xfId="6531"/>
    <cellStyle name="Normal 3 3 2 3 2 2 4 2 2" xfId="6532"/>
    <cellStyle name="Normal 3 3 2 3 2 2 4 2 2 2" xfId="6533"/>
    <cellStyle name="Normal 3 3 2 3 2 2 4 2 2 2 2" xfId="6534"/>
    <cellStyle name="Normal 3 3 2 3 2 2 4 2 2 3" xfId="6535"/>
    <cellStyle name="Normal 3 3 2 3 2 2 4 2 3" xfId="6536"/>
    <cellStyle name="Normal 3 3 2 3 2 2 4 2 3 2" xfId="6537"/>
    <cellStyle name="Normal 3 3 2 3 2 2 4 2 4" xfId="6538"/>
    <cellStyle name="Normal 3 3 2 3 2 2 4 3" xfId="6539"/>
    <cellStyle name="Normal 3 3 2 3 2 2 4 3 2" xfId="6540"/>
    <cellStyle name="Normal 3 3 2 3 2 2 4 3 2 2" xfId="6541"/>
    <cellStyle name="Normal 3 3 2 3 2 2 4 3 3" xfId="6542"/>
    <cellStyle name="Normal 3 3 2 3 2 2 4 4" xfId="6543"/>
    <cellStyle name="Normal 3 3 2 3 2 2 4 4 2" xfId="6544"/>
    <cellStyle name="Normal 3 3 2 3 2 2 4 5" xfId="6545"/>
    <cellStyle name="Normal 3 3 2 3 2 2 5" xfId="656"/>
    <cellStyle name="Normal 3 3 2 3 2 2 5 2" xfId="6546"/>
    <cellStyle name="Normal 3 3 2 3 2 2 5 2 2" xfId="6547"/>
    <cellStyle name="Normal 3 3 2 3 2 2 5 2 2 2" xfId="6548"/>
    <cellStyle name="Normal 3 3 2 3 2 2 5 2 2 2 2" xfId="6549"/>
    <cellStyle name="Normal 3 3 2 3 2 2 5 2 2 3" xfId="6550"/>
    <cellStyle name="Normal 3 3 2 3 2 2 5 2 3" xfId="6551"/>
    <cellStyle name="Normal 3 3 2 3 2 2 5 2 3 2" xfId="6552"/>
    <cellStyle name="Normal 3 3 2 3 2 2 5 2 4" xfId="6553"/>
    <cellStyle name="Normal 3 3 2 3 2 2 5 3" xfId="6554"/>
    <cellStyle name="Normal 3 3 2 3 2 2 5 3 2" xfId="6555"/>
    <cellStyle name="Normal 3 3 2 3 2 2 5 3 2 2" xfId="6556"/>
    <cellStyle name="Normal 3 3 2 3 2 2 5 3 3" xfId="6557"/>
    <cellStyle name="Normal 3 3 2 3 2 2 5 4" xfId="6558"/>
    <cellStyle name="Normal 3 3 2 3 2 2 5 4 2" xfId="6559"/>
    <cellStyle name="Normal 3 3 2 3 2 2 5 5" xfId="6560"/>
    <cellStyle name="Normal 3 3 2 3 2 2 6" xfId="6561"/>
    <cellStyle name="Normal 3 3 2 3 2 2 6 2" xfId="6562"/>
    <cellStyle name="Normal 3 3 2 3 2 2 6 2 2" xfId="6563"/>
    <cellStyle name="Normal 3 3 2 3 2 2 6 2 2 2" xfId="6564"/>
    <cellStyle name="Normal 3 3 2 3 2 2 6 2 2 2 2" xfId="6565"/>
    <cellStyle name="Normal 3 3 2 3 2 2 6 2 2 3" xfId="6566"/>
    <cellStyle name="Normal 3 3 2 3 2 2 6 2 3" xfId="6567"/>
    <cellStyle name="Normal 3 3 2 3 2 2 6 2 3 2" xfId="6568"/>
    <cellStyle name="Normal 3 3 2 3 2 2 6 2 4" xfId="6569"/>
    <cellStyle name="Normal 3 3 2 3 2 2 6 3" xfId="6570"/>
    <cellStyle name="Normal 3 3 2 3 2 2 6 3 2" xfId="6571"/>
    <cellStyle name="Normal 3 3 2 3 2 2 6 3 2 2" xfId="6572"/>
    <cellStyle name="Normal 3 3 2 3 2 2 6 3 3" xfId="6573"/>
    <cellStyle name="Normal 3 3 2 3 2 2 6 4" xfId="6574"/>
    <cellStyle name="Normal 3 3 2 3 2 2 6 4 2" xfId="6575"/>
    <cellStyle name="Normal 3 3 2 3 2 2 6 5" xfId="6576"/>
    <cellStyle name="Normal 3 3 2 3 2 2 7" xfId="6577"/>
    <cellStyle name="Normal 3 3 2 3 2 2 7 2" xfId="6578"/>
    <cellStyle name="Normal 3 3 2 3 2 2 7 2 2" xfId="6579"/>
    <cellStyle name="Normal 3 3 2 3 2 2 7 2 2 2" xfId="6580"/>
    <cellStyle name="Normal 3 3 2 3 2 2 7 2 3" xfId="6581"/>
    <cellStyle name="Normal 3 3 2 3 2 2 7 3" xfId="6582"/>
    <cellStyle name="Normal 3 3 2 3 2 2 7 3 2" xfId="6583"/>
    <cellStyle name="Normal 3 3 2 3 2 2 7 4" xfId="6584"/>
    <cellStyle name="Normal 3 3 2 3 2 2 8" xfId="6585"/>
    <cellStyle name="Normal 3 3 2 3 2 2 8 2" xfId="6586"/>
    <cellStyle name="Normal 3 3 2 3 2 2 8 2 2" xfId="6587"/>
    <cellStyle name="Normal 3 3 2 3 2 2 8 2 2 2" xfId="6588"/>
    <cellStyle name="Normal 3 3 2 3 2 2 8 2 3" xfId="6589"/>
    <cellStyle name="Normal 3 3 2 3 2 2 8 3" xfId="6590"/>
    <cellStyle name="Normal 3 3 2 3 2 2 8 3 2" xfId="6591"/>
    <cellStyle name="Normal 3 3 2 3 2 2 8 4" xfId="6592"/>
    <cellStyle name="Normal 3 3 2 3 2 2 9" xfId="6593"/>
    <cellStyle name="Normal 3 3 2 3 2 2 9 2" xfId="6594"/>
    <cellStyle name="Normal 3 3 2 3 2 2 9 2 2" xfId="6595"/>
    <cellStyle name="Normal 3 3 2 3 2 2 9 3" xfId="6596"/>
    <cellStyle name="Normal 3 3 2 3 2 3" xfId="195"/>
    <cellStyle name="Normal 3 3 2 3 2 3 10" xfId="6597"/>
    <cellStyle name="Normal 3 3 2 3 2 3 10 2" xfId="6598"/>
    <cellStyle name="Normal 3 3 2 3 2 3 11" xfId="6599"/>
    <cellStyle name="Normal 3 3 2 3 2 3 2" xfId="445"/>
    <cellStyle name="Normal 3 3 2 3 2 3 2 2" xfId="6600"/>
    <cellStyle name="Normal 3 3 2 3 2 3 2 2 2" xfId="6601"/>
    <cellStyle name="Normal 3 3 2 3 2 3 2 2 2 2" xfId="6602"/>
    <cellStyle name="Normal 3 3 2 3 2 3 2 2 2 2 2" xfId="6603"/>
    <cellStyle name="Normal 3 3 2 3 2 3 2 2 2 3" xfId="6604"/>
    <cellStyle name="Normal 3 3 2 3 2 3 2 2 3" xfId="6605"/>
    <cellStyle name="Normal 3 3 2 3 2 3 2 2 3 2" xfId="6606"/>
    <cellStyle name="Normal 3 3 2 3 2 3 2 2 4" xfId="6607"/>
    <cellStyle name="Normal 3 3 2 3 2 3 2 3" xfId="6608"/>
    <cellStyle name="Normal 3 3 2 3 2 3 2 3 2" xfId="6609"/>
    <cellStyle name="Normal 3 3 2 3 2 3 2 3 2 2" xfId="6610"/>
    <cellStyle name="Normal 3 3 2 3 2 3 2 3 2 2 2" xfId="6611"/>
    <cellStyle name="Normal 3 3 2 3 2 3 2 3 2 3" xfId="6612"/>
    <cellStyle name="Normal 3 3 2 3 2 3 2 3 3" xfId="6613"/>
    <cellStyle name="Normal 3 3 2 3 2 3 2 3 3 2" xfId="6614"/>
    <cellStyle name="Normal 3 3 2 3 2 3 2 3 4" xfId="6615"/>
    <cellStyle name="Normal 3 3 2 3 2 3 2 4" xfId="6616"/>
    <cellStyle name="Normal 3 3 2 3 2 3 2 4 2" xfId="6617"/>
    <cellStyle name="Normal 3 3 2 3 2 3 2 4 2 2" xfId="6618"/>
    <cellStyle name="Normal 3 3 2 3 2 3 2 4 3" xfId="6619"/>
    <cellStyle name="Normal 3 3 2 3 2 3 2 5" xfId="6620"/>
    <cellStyle name="Normal 3 3 2 3 2 3 2 5 2" xfId="6621"/>
    <cellStyle name="Normal 3 3 2 3 2 3 2 6" xfId="6622"/>
    <cellStyle name="Normal 3 3 2 3 2 3 3" xfId="324"/>
    <cellStyle name="Normal 3 3 2 3 2 3 3 2" xfId="6623"/>
    <cellStyle name="Normal 3 3 2 3 2 3 3 2 2" xfId="6624"/>
    <cellStyle name="Normal 3 3 2 3 2 3 3 2 2 2" xfId="6625"/>
    <cellStyle name="Normal 3 3 2 3 2 3 3 2 2 2 2" xfId="6626"/>
    <cellStyle name="Normal 3 3 2 3 2 3 3 2 2 3" xfId="6627"/>
    <cellStyle name="Normal 3 3 2 3 2 3 3 2 3" xfId="6628"/>
    <cellStyle name="Normal 3 3 2 3 2 3 3 2 3 2" xfId="6629"/>
    <cellStyle name="Normal 3 3 2 3 2 3 3 2 4" xfId="6630"/>
    <cellStyle name="Normal 3 3 2 3 2 3 3 3" xfId="6631"/>
    <cellStyle name="Normal 3 3 2 3 2 3 3 3 2" xfId="6632"/>
    <cellStyle name="Normal 3 3 2 3 2 3 3 3 2 2" xfId="6633"/>
    <cellStyle name="Normal 3 3 2 3 2 3 3 3 2 2 2" xfId="6634"/>
    <cellStyle name="Normal 3 3 2 3 2 3 3 3 2 3" xfId="6635"/>
    <cellStyle name="Normal 3 3 2 3 2 3 3 3 3" xfId="6636"/>
    <cellStyle name="Normal 3 3 2 3 2 3 3 3 3 2" xfId="6637"/>
    <cellStyle name="Normal 3 3 2 3 2 3 3 3 4" xfId="6638"/>
    <cellStyle name="Normal 3 3 2 3 2 3 3 4" xfId="6639"/>
    <cellStyle name="Normal 3 3 2 3 2 3 3 4 2" xfId="6640"/>
    <cellStyle name="Normal 3 3 2 3 2 3 3 4 2 2" xfId="6641"/>
    <cellStyle name="Normal 3 3 2 3 2 3 3 4 3" xfId="6642"/>
    <cellStyle name="Normal 3 3 2 3 2 3 3 5" xfId="6643"/>
    <cellStyle name="Normal 3 3 2 3 2 3 3 5 2" xfId="6644"/>
    <cellStyle name="Normal 3 3 2 3 2 3 3 6" xfId="6645"/>
    <cellStyle name="Normal 3 3 2 3 2 3 4" xfId="570"/>
    <cellStyle name="Normal 3 3 2 3 2 3 4 2" xfId="6646"/>
    <cellStyle name="Normal 3 3 2 3 2 3 4 2 2" xfId="6647"/>
    <cellStyle name="Normal 3 3 2 3 2 3 4 2 2 2" xfId="6648"/>
    <cellStyle name="Normal 3 3 2 3 2 3 4 2 2 2 2" xfId="6649"/>
    <cellStyle name="Normal 3 3 2 3 2 3 4 2 2 3" xfId="6650"/>
    <cellStyle name="Normal 3 3 2 3 2 3 4 2 3" xfId="6651"/>
    <cellStyle name="Normal 3 3 2 3 2 3 4 2 3 2" xfId="6652"/>
    <cellStyle name="Normal 3 3 2 3 2 3 4 2 4" xfId="6653"/>
    <cellStyle name="Normal 3 3 2 3 2 3 4 3" xfId="6654"/>
    <cellStyle name="Normal 3 3 2 3 2 3 4 3 2" xfId="6655"/>
    <cellStyle name="Normal 3 3 2 3 2 3 4 3 2 2" xfId="6656"/>
    <cellStyle name="Normal 3 3 2 3 2 3 4 3 3" xfId="6657"/>
    <cellStyle name="Normal 3 3 2 3 2 3 4 4" xfId="6658"/>
    <cellStyle name="Normal 3 3 2 3 2 3 4 4 2" xfId="6659"/>
    <cellStyle name="Normal 3 3 2 3 2 3 4 5" xfId="6660"/>
    <cellStyle name="Normal 3 3 2 3 2 3 5" xfId="695"/>
    <cellStyle name="Normal 3 3 2 3 2 3 5 2" xfId="6661"/>
    <cellStyle name="Normal 3 3 2 3 2 3 5 2 2" xfId="6662"/>
    <cellStyle name="Normal 3 3 2 3 2 3 5 2 2 2" xfId="6663"/>
    <cellStyle name="Normal 3 3 2 3 2 3 5 2 2 2 2" xfId="6664"/>
    <cellStyle name="Normal 3 3 2 3 2 3 5 2 2 3" xfId="6665"/>
    <cellStyle name="Normal 3 3 2 3 2 3 5 2 3" xfId="6666"/>
    <cellStyle name="Normal 3 3 2 3 2 3 5 2 3 2" xfId="6667"/>
    <cellStyle name="Normal 3 3 2 3 2 3 5 2 4" xfId="6668"/>
    <cellStyle name="Normal 3 3 2 3 2 3 5 3" xfId="6669"/>
    <cellStyle name="Normal 3 3 2 3 2 3 5 3 2" xfId="6670"/>
    <cellStyle name="Normal 3 3 2 3 2 3 5 3 2 2" xfId="6671"/>
    <cellStyle name="Normal 3 3 2 3 2 3 5 3 3" xfId="6672"/>
    <cellStyle name="Normal 3 3 2 3 2 3 5 4" xfId="6673"/>
    <cellStyle name="Normal 3 3 2 3 2 3 5 4 2" xfId="6674"/>
    <cellStyle name="Normal 3 3 2 3 2 3 5 5" xfId="6675"/>
    <cellStyle name="Normal 3 3 2 3 2 3 6" xfId="6676"/>
    <cellStyle name="Normal 3 3 2 3 2 3 6 2" xfId="6677"/>
    <cellStyle name="Normal 3 3 2 3 2 3 6 2 2" xfId="6678"/>
    <cellStyle name="Normal 3 3 2 3 2 3 6 2 2 2" xfId="6679"/>
    <cellStyle name="Normal 3 3 2 3 2 3 6 2 2 2 2" xfId="6680"/>
    <cellStyle name="Normal 3 3 2 3 2 3 6 2 2 3" xfId="6681"/>
    <cellStyle name="Normal 3 3 2 3 2 3 6 2 3" xfId="6682"/>
    <cellStyle name="Normal 3 3 2 3 2 3 6 2 3 2" xfId="6683"/>
    <cellStyle name="Normal 3 3 2 3 2 3 6 2 4" xfId="6684"/>
    <cellStyle name="Normal 3 3 2 3 2 3 6 3" xfId="6685"/>
    <cellStyle name="Normal 3 3 2 3 2 3 6 3 2" xfId="6686"/>
    <cellStyle name="Normal 3 3 2 3 2 3 6 3 2 2" xfId="6687"/>
    <cellStyle name="Normal 3 3 2 3 2 3 6 3 3" xfId="6688"/>
    <cellStyle name="Normal 3 3 2 3 2 3 6 4" xfId="6689"/>
    <cellStyle name="Normal 3 3 2 3 2 3 6 4 2" xfId="6690"/>
    <cellStyle name="Normal 3 3 2 3 2 3 6 5" xfId="6691"/>
    <cellStyle name="Normal 3 3 2 3 2 3 7" xfId="6692"/>
    <cellStyle name="Normal 3 3 2 3 2 3 7 2" xfId="6693"/>
    <cellStyle name="Normal 3 3 2 3 2 3 7 2 2" xfId="6694"/>
    <cellStyle name="Normal 3 3 2 3 2 3 7 2 2 2" xfId="6695"/>
    <cellStyle name="Normal 3 3 2 3 2 3 7 2 3" xfId="6696"/>
    <cellStyle name="Normal 3 3 2 3 2 3 7 3" xfId="6697"/>
    <cellStyle name="Normal 3 3 2 3 2 3 7 3 2" xfId="6698"/>
    <cellStyle name="Normal 3 3 2 3 2 3 7 4" xfId="6699"/>
    <cellStyle name="Normal 3 3 2 3 2 3 8" xfId="6700"/>
    <cellStyle name="Normal 3 3 2 3 2 3 8 2" xfId="6701"/>
    <cellStyle name="Normal 3 3 2 3 2 3 8 2 2" xfId="6702"/>
    <cellStyle name="Normal 3 3 2 3 2 3 8 2 2 2" xfId="6703"/>
    <cellStyle name="Normal 3 3 2 3 2 3 8 2 3" xfId="6704"/>
    <cellStyle name="Normal 3 3 2 3 2 3 8 3" xfId="6705"/>
    <cellStyle name="Normal 3 3 2 3 2 3 8 3 2" xfId="6706"/>
    <cellStyle name="Normal 3 3 2 3 2 3 8 4" xfId="6707"/>
    <cellStyle name="Normal 3 3 2 3 2 3 9" xfId="6708"/>
    <cellStyle name="Normal 3 3 2 3 2 3 9 2" xfId="6709"/>
    <cellStyle name="Normal 3 3 2 3 2 3 9 2 2" xfId="6710"/>
    <cellStyle name="Normal 3 3 2 3 2 3 9 3" xfId="6711"/>
    <cellStyle name="Normal 3 3 2 3 2 4" xfId="363"/>
    <cellStyle name="Normal 3 3 2 3 2 4 2" xfId="6712"/>
    <cellStyle name="Normal 3 3 2 3 2 4 2 2" xfId="6713"/>
    <cellStyle name="Normal 3 3 2 3 2 4 2 2 2" xfId="6714"/>
    <cellStyle name="Normal 3 3 2 3 2 4 2 2 2 2" xfId="6715"/>
    <cellStyle name="Normal 3 3 2 3 2 4 2 2 3" xfId="6716"/>
    <cellStyle name="Normal 3 3 2 3 2 4 2 3" xfId="6717"/>
    <cellStyle name="Normal 3 3 2 3 2 4 2 3 2" xfId="6718"/>
    <cellStyle name="Normal 3 3 2 3 2 4 2 4" xfId="6719"/>
    <cellStyle name="Normal 3 3 2 3 2 4 3" xfId="6720"/>
    <cellStyle name="Normal 3 3 2 3 2 4 3 2" xfId="6721"/>
    <cellStyle name="Normal 3 3 2 3 2 4 3 2 2" xfId="6722"/>
    <cellStyle name="Normal 3 3 2 3 2 4 3 2 2 2" xfId="6723"/>
    <cellStyle name="Normal 3 3 2 3 2 4 3 2 3" xfId="6724"/>
    <cellStyle name="Normal 3 3 2 3 2 4 3 3" xfId="6725"/>
    <cellStyle name="Normal 3 3 2 3 2 4 3 3 2" xfId="6726"/>
    <cellStyle name="Normal 3 3 2 3 2 4 3 4" xfId="6727"/>
    <cellStyle name="Normal 3 3 2 3 2 4 4" xfId="6728"/>
    <cellStyle name="Normal 3 3 2 3 2 4 4 2" xfId="6729"/>
    <cellStyle name="Normal 3 3 2 3 2 4 4 2 2" xfId="6730"/>
    <cellStyle name="Normal 3 3 2 3 2 4 4 3" xfId="6731"/>
    <cellStyle name="Normal 3 3 2 3 2 4 5" xfId="6732"/>
    <cellStyle name="Normal 3 3 2 3 2 4 5 2" xfId="6733"/>
    <cellStyle name="Normal 3 3 2 3 2 4 6" xfId="6734"/>
    <cellStyle name="Normal 3 3 2 3 2 5" xfId="244"/>
    <cellStyle name="Normal 3 3 2 3 2 5 2" xfId="6735"/>
    <cellStyle name="Normal 3 3 2 3 2 5 2 2" xfId="6736"/>
    <cellStyle name="Normal 3 3 2 3 2 5 2 2 2" xfId="6737"/>
    <cellStyle name="Normal 3 3 2 3 2 5 2 2 2 2" xfId="6738"/>
    <cellStyle name="Normal 3 3 2 3 2 5 2 2 3" xfId="6739"/>
    <cellStyle name="Normal 3 3 2 3 2 5 2 3" xfId="6740"/>
    <cellStyle name="Normal 3 3 2 3 2 5 2 3 2" xfId="6741"/>
    <cellStyle name="Normal 3 3 2 3 2 5 2 4" xfId="6742"/>
    <cellStyle name="Normal 3 3 2 3 2 5 3" xfId="6743"/>
    <cellStyle name="Normal 3 3 2 3 2 5 3 2" xfId="6744"/>
    <cellStyle name="Normal 3 3 2 3 2 5 3 2 2" xfId="6745"/>
    <cellStyle name="Normal 3 3 2 3 2 5 3 2 2 2" xfId="6746"/>
    <cellStyle name="Normal 3 3 2 3 2 5 3 2 3" xfId="6747"/>
    <cellStyle name="Normal 3 3 2 3 2 5 3 3" xfId="6748"/>
    <cellStyle name="Normal 3 3 2 3 2 5 3 3 2" xfId="6749"/>
    <cellStyle name="Normal 3 3 2 3 2 5 3 4" xfId="6750"/>
    <cellStyle name="Normal 3 3 2 3 2 5 4" xfId="6751"/>
    <cellStyle name="Normal 3 3 2 3 2 5 4 2" xfId="6752"/>
    <cellStyle name="Normal 3 3 2 3 2 5 4 2 2" xfId="6753"/>
    <cellStyle name="Normal 3 3 2 3 2 5 4 3" xfId="6754"/>
    <cellStyle name="Normal 3 3 2 3 2 5 5" xfId="6755"/>
    <cellStyle name="Normal 3 3 2 3 2 5 5 2" xfId="6756"/>
    <cellStyle name="Normal 3 3 2 3 2 5 6" xfId="6757"/>
    <cellStyle name="Normal 3 3 2 3 2 6" xfId="489"/>
    <cellStyle name="Normal 3 3 2 3 2 6 2" xfId="6758"/>
    <cellStyle name="Normal 3 3 2 3 2 6 2 2" xfId="6759"/>
    <cellStyle name="Normal 3 3 2 3 2 6 2 2 2" xfId="6760"/>
    <cellStyle name="Normal 3 3 2 3 2 6 2 2 2 2" xfId="6761"/>
    <cellStyle name="Normal 3 3 2 3 2 6 2 2 3" xfId="6762"/>
    <cellStyle name="Normal 3 3 2 3 2 6 2 3" xfId="6763"/>
    <cellStyle name="Normal 3 3 2 3 2 6 2 3 2" xfId="6764"/>
    <cellStyle name="Normal 3 3 2 3 2 6 2 4" xfId="6765"/>
    <cellStyle name="Normal 3 3 2 3 2 6 3" xfId="6766"/>
    <cellStyle name="Normal 3 3 2 3 2 6 3 2" xfId="6767"/>
    <cellStyle name="Normal 3 3 2 3 2 6 3 2 2" xfId="6768"/>
    <cellStyle name="Normal 3 3 2 3 2 6 3 3" xfId="6769"/>
    <cellStyle name="Normal 3 3 2 3 2 6 4" xfId="6770"/>
    <cellStyle name="Normal 3 3 2 3 2 6 4 2" xfId="6771"/>
    <cellStyle name="Normal 3 3 2 3 2 6 5" xfId="6772"/>
    <cellStyle name="Normal 3 3 2 3 2 7" xfId="614"/>
    <cellStyle name="Normal 3 3 2 3 2 7 2" xfId="6773"/>
    <cellStyle name="Normal 3 3 2 3 2 7 2 2" xfId="6774"/>
    <cellStyle name="Normal 3 3 2 3 2 7 2 2 2" xfId="6775"/>
    <cellStyle name="Normal 3 3 2 3 2 7 2 2 2 2" xfId="6776"/>
    <cellStyle name="Normal 3 3 2 3 2 7 2 2 3" xfId="6777"/>
    <cellStyle name="Normal 3 3 2 3 2 7 2 3" xfId="6778"/>
    <cellStyle name="Normal 3 3 2 3 2 7 2 3 2" xfId="6779"/>
    <cellStyle name="Normal 3 3 2 3 2 7 2 4" xfId="6780"/>
    <cellStyle name="Normal 3 3 2 3 2 7 3" xfId="6781"/>
    <cellStyle name="Normal 3 3 2 3 2 7 3 2" xfId="6782"/>
    <cellStyle name="Normal 3 3 2 3 2 7 3 2 2" xfId="6783"/>
    <cellStyle name="Normal 3 3 2 3 2 7 3 3" xfId="6784"/>
    <cellStyle name="Normal 3 3 2 3 2 7 4" xfId="6785"/>
    <cellStyle name="Normal 3 3 2 3 2 7 4 2" xfId="6786"/>
    <cellStyle name="Normal 3 3 2 3 2 7 5" xfId="6787"/>
    <cellStyle name="Normal 3 3 2 3 2 8" xfId="6788"/>
    <cellStyle name="Normal 3 3 2 3 2 8 2" xfId="6789"/>
    <cellStyle name="Normal 3 3 2 3 2 8 2 2" xfId="6790"/>
    <cellStyle name="Normal 3 3 2 3 2 8 2 2 2" xfId="6791"/>
    <cellStyle name="Normal 3 3 2 3 2 8 2 2 2 2" xfId="6792"/>
    <cellStyle name="Normal 3 3 2 3 2 8 2 2 3" xfId="6793"/>
    <cellStyle name="Normal 3 3 2 3 2 8 2 3" xfId="6794"/>
    <cellStyle name="Normal 3 3 2 3 2 8 2 3 2" xfId="6795"/>
    <cellStyle name="Normal 3 3 2 3 2 8 2 4" xfId="6796"/>
    <cellStyle name="Normal 3 3 2 3 2 8 3" xfId="6797"/>
    <cellStyle name="Normal 3 3 2 3 2 8 3 2" xfId="6798"/>
    <cellStyle name="Normal 3 3 2 3 2 8 3 2 2" xfId="6799"/>
    <cellStyle name="Normal 3 3 2 3 2 8 3 3" xfId="6800"/>
    <cellStyle name="Normal 3 3 2 3 2 8 4" xfId="6801"/>
    <cellStyle name="Normal 3 3 2 3 2 8 4 2" xfId="6802"/>
    <cellStyle name="Normal 3 3 2 3 2 8 5" xfId="6803"/>
    <cellStyle name="Normal 3 3 2 3 2 9" xfId="6804"/>
    <cellStyle name="Normal 3 3 2 3 2 9 2" xfId="6805"/>
    <cellStyle name="Normal 3 3 2 3 2 9 2 2" xfId="6806"/>
    <cellStyle name="Normal 3 3 2 3 2 9 2 2 2" xfId="6807"/>
    <cellStyle name="Normal 3 3 2 3 2 9 2 3" xfId="6808"/>
    <cellStyle name="Normal 3 3 2 3 2 9 3" xfId="6809"/>
    <cellStyle name="Normal 3 3 2 3 2 9 3 2" xfId="6810"/>
    <cellStyle name="Normal 3 3 2 3 2 9 4" xfId="6811"/>
    <cellStyle name="Normal 3 3 2 3 3" xfId="150"/>
    <cellStyle name="Normal 3 3 2 3 3 10" xfId="6812"/>
    <cellStyle name="Normal 3 3 2 3 3 10 2" xfId="6813"/>
    <cellStyle name="Normal 3 3 2 3 3 11" xfId="6814"/>
    <cellStyle name="Normal 3 3 2 3 3 2" xfId="405"/>
    <cellStyle name="Normal 3 3 2 3 3 2 2" xfId="6815"/>
    <cellStyle name="Normal 3 3 2 3 3 2 2 2" xfId="6816"/>
    <cellStyle name="Normal 3 3 2 3 3 2 2 2 2" xfId="6817"/>
    <cellStyle name="Normal 3 3 2 3 3 2 2 2 2 2" xfId="6818"/>
    <cellStyle name="Normal 3 3 2 3 3 2 2 2 3" xfId="6819"/>
    <cellStyle name="Normal 3 3 2 3 3 2 2 3" xfId="6820"/>
    <cellStyle name="Normal 3 3 2 3 3 2 2 3 2" xfId="6821"/>
    <cellStyle name="Normal 3 3 2 3 3 2 2 4" xfId="6822"/>
    <cellStyle name="Normal 3 3 2 3 3 2 3" xfId="6823"/>
    <cellStyle name="Normal 3 3 2 3 3 2 3 2" xfId="6824"/>
    <cellStyle name="Normal 3 3 2 3 3 2 3 2 2" xfId="6825"/>
    <cellStyle name="Normal 3 3 2 3 3 2 3 2 2 2" xfId="6826"/>
    <cellStyle name="Normal 3 3 2 3 3 2 3 2 3" xfId="6827"/>
    <cellStyle name="Normal 3 3 2 3 3 2 3 3" xfId="6828"/>
    <cellStyle name="Normal 3 3 2 3 3 2 3 3 2" xfId="6829"/>
    <cellStyle name="Normal 3 3 2 3 3 2 3 4" xfId="6830"/>
    <cellStyle name="Normal 3 3 2 3 3 2 4" xfId="6831"/>
    <cellStyle name="Normal 3 3 2 3 3 2 4 2" xfId="6832"/>
    <cellStyle name="Normal 3 3 2 3 3 2 4 2 2" xfId="6833"/>
    <cellStyle name="Normal 3 3 2 3 3 2 4 3" xfId="6834"/>
    <cellStyle name="Normal 3 3 2 3 3 2 5" xfId="6835"/>
    <cellStyle name="Normal 3 3 2 3 3 2 5 2" xfId="6836"/>
    <cellStyle name="Normal 3 3 2 3 3 2 6" xfId="6837"/>
    <cellStyle name="Normal 3 3 2 3 3 3" xfId="281"/>
    <cellStyle name="Normal 3 3 2 3 3 3 2" xfId="6838"/>
    <cellStyle name="Normal 3 3 2 3 3 3 2 2" xfId="6839"/>
    <cellStyle name="Normal 3 3 2 3 3 3 2 2 2" xfId="6840"/>
    <cellStyle name="Normal 3 3 2 3 3 3 2 2 2 2" xfId="6841"/>
    <cellStyle name="Normal 3 3 2 3 3 3 2 2 3" xfId="6842"/>
    <cellStyle name="Normal 3 3 2 3 3 3 2 3" xfId="6843"/>
    <cellStyle name="Normal 3 3 2 3 3 3 2 3 2" xfId="6844"/>
    <cellStyle name="Normal 3 3 2 3 3 3 2 4" xfId="6845"/>
    <cellStyle name="Normal 3 3 2 3 3 3 3" xfId="6846"/>
    <cellStyle name="Normal 3 3 2 3 3 3 3 2" xfId="6847"/>
    <cellStyle name="Normal 3 3 2 3 3 3 3 2 2" xfId="6848"/>
    <cellStyle name="Normal 3 3 2 3 3 3 3 2 2 2" xfId="6849"/>
    <cellStyle name="Normal 3 3 2 3 3 3 3 2 3" xfId="6850"/>
    <cellStyle name="Normal 3 3 2 3 3 3 3 3" xfId="6851"/>
    <cellStyle name="Normal 3 3 2 3 3 3 3 3 2" xfId="6852"/>
    <cellStyle name="Normal 3 3 2 3 3 3 3 4" xfId="6853"/>
    <cellStyle name="Normal 3 3 2 3 3 3 4" xfId="6854"/>
    <cellStyle name="Normal 3 3 2 3 3 3 4 2" xfId="6855"/>
    <cellStyle name="Normal 3 3 2 3 3 3 4 2 2" xfId="6856"/>
    <cellStyle name="Normal 3 3 2 3 3 3 4 3" xfId="6857"/>
    <cellStyle name="Normal 3 3 2 3 3 3 5" xfId="6858"/>
    <cellStyle name="Normal 3 3 2 3 3 3 5 2" xfId="6859"/>
    <cellStyle name="Normal 3 3 2 3 3 3 6" xfId="6860"/>
    <cellStyle name="Normal 3 3 2 3 3 4" xfId="530"/>
    <cellStyle name="Normal 3 3 2 3 3 4 2" xfId="6861"/>
    <cellStyle name="Normal 3 3 2 3 3 4 2 2" xfId="6862"/>
    <cellStyle name="Normal 3 3 2 3 3 4 2 2 2" xfId="6863"/>
    <cellStyle name="Normal 3 3 2 3 3 4 2 2 2 2" xfId="6864"/>
    <cellStyle name="Normal 3 3 2 3 3 4 2 2 3" xfId="6865"/>
    <cellStyle name="Normal 3 3 2 3 3 4 2 3" xfId="6866"/>
    <cellStyle name="Normal 3 3 2 3 3 4 2 3 2" xfId="6867"/>
    <cellStyle name="Normal 3 3 2 3 3 4 2 4" xfId="6868"/>
    <cellStyle name="Normal 3 3 2 3 3 4 3" xfId="6869"/>
    <cellStyle name="Normal 3 3 2 3 3 4 3 2" xfId="6870"/>
    <cellStyle name="Normal 3 3 2 3 3 4 3 2 2" xfId="6871"/>
    <cellStyle name="Normal 3 3 2 3 3 4 3 3" xfId="6872"/>
    <cellStyle name="Normal 3 3 2 3 3 4 4" xfId="6873"/>
    <cellStyle name="Normal 3 3 2 3 3 4 4 2" xfId="6874"/>
    <cellStyle name="Normal 3 3 2 3 3 4 5" xfId="6875"/>
    <cellStyle name="Normal 3 3 2 3 3 5" xfId="655"/>
    <cellStyle name="Normal 3 3 2 3 3 5 2" xfId="6876"/>
    <cellStyle name="Normal 3 3 2 3 3 5 2 2" xfId="6877"/>
    <cellStyle name="Normal 3 3 2 3 3 5 2 2 2" xfId="6878"/>
    <cellStyle name="Normal 3 3 2 3 3 5 2 2 2 2" xfId="6879"/>
    <cellStyle name="Normal 3 3 2 3 3 5 2 2 3" xfId="6880"/>
    <cellStyle name="Normal 3 3 2 3 3 5 2 3" xfId="6881"/>
    <cellStyle name="Normal 3 3 2 3 3 5 2 3 2" xfId="6882"/>
    <cellStyle name="Normal 3 3 2 3 3 5 2 4" xfId="6883"/>
    <cellStyle name="Normal 3 3 2 3 3 5 3" xfId="6884"/>
    <cellStyle name="Normal 3 3 2 3 3 5 3 2" xfId="6885"/>
    <cellStyle name="Normal 3 3 2 3 3 5 3 2 2" xfId="6886"/>
    <cellStyle name="Normal 3 3 2 3 3 5 3 3" xfId="6887"/>
    <cellStyle name="Normal 3 3 2 3 3 5 4" xfId="6888"/>
    <cellStyle name="Normal 3 3 2 3 3 5 4 2" xfId="6889"/>
    <cellStyle name="Normal 3 3 2 3 3 5 5" xfId="6890"/>
    <cellStyle name="Normal 3 3 2 3 3 6" xfId="6891"/>
    <cellStyle name="Normal 3 3 2 3 3 6 2" xfId="6892"/>
    <cellStyle name="Normal 3 3 2 3 3 6 2 2" xfId="6893"/>
    <cellStyle name="Normal 3 3 2 3 3 6 2 2 2" xfId="6894"/>
    <cellStyle name="Normal 3 3 2 3 3 6 2 2 2 2" xfId="6895"/>
    <cellStyle name="Normal 3 3 2 3 3 6 2 2 3" xfId="6896"/>
    <cellStyle name="Normal 3 3 2 3 3 6 2 3" xfId="6897"/>
    <cellStyle name="Normal 3 3 2 3 3 6 2 3 2" xfId="6898"/>
    <cellStyle name="Normal 3 3 2 3 3 6 2 4" xfId="6899"/>
    <cellStyle name="Normal 3 3 2 3 3 6 3" xfId="6900"/>
    <cellStyle name="Normal 3 3 2 3 3 6 3 2" xfId="6901"/>
    <cellStyle name="Normal 3 3 2 3 3 6 3 2 2" xfId="6902"/>
    <cellStyle name="Normal 3 3 2 3 3 6 3 3" xfId="6903"/>
    <cellStyle name="Normal 3 3 2 3 3 6 4" xfId="6904"/>
    <cellStyle name="Normal 3 3 2 3 3 6 4 2" xfId="6905"/>
    <cellStyle name="Normal 3 3 2 3 3 6 5" xfId="6906"/>
    <cellStyle name="Normal 3 3 2 3 3 7" xfId="6907"/>
    <cellStyle name="Normal 3 3 2 3 3 7 2" xfId="6908"/>
    <cellStyle name="Normal 3 3 2 3 3 7 2 2" xfId="6909"/>
    <cellStyle name="Normal 3 3 2 3 3 7 2 2 2" xfId="6910"/>
    <cellStyle name="Normal 3 3 2 3 3 7 2 3" xfId="6911"/>
    <cellStyle name="Normal 3 3 2 3 3 7 3" xfId="6912"/>
    <cellStyle name="Normal 3 3 2 3 3 7 3 2" xfId="6913"/>
    <cellStyle name="Normal 3 3 2 3 3 7 4" xfId="6914"/>
    <cellStyle name="Normal 3 3 2 3 3 8" xfId="6915"/>
    <cellStyle name="Normal 3 3 2 3 3 8 2" xfId="6916"/>
    <cellStyle name="Normal 3 3 2 3 3 8 2 2" xfId="6917"/>
    <cellStyle name="Normal 3 3 2 3 3 8 2 2 2" xfId="6918"/>
    <cellStyle name="Normal 3 3 2 3 3 8 2 3" xfId="6919"/>
    <cellStyle name="Normal 3 3 2 3 3 8 3" xfId="6920"/>
    <cellStyle name="Normal 3 3 2 3 3 8 3 2" xfId="6921"/>
    <cellStyle name="Normal 3 3 2 3 3 8 4" xfId="6922"/>
    <cellStyle name="Normal 3 3 2 3 3 9" xfId="6923"/>
    <cellStyle name="Normal 3 3 2 3 3 9 2" xfId="6924"/>
    <cellStyle name="Normal 3 3 2 3 3 9 2 2" xfId="6925"/>
    <cellStyle name="Normal 3 3 2 3 3 9 3" xfId="6926"/>
    <cellStyle name="Normal 3 3 2 3 4" xfId="194"/>
    <cellStyle name="Normal 3 3 2 3 4 10" xfId="6927"/>
    <cellStyle name="Normal 3 3 2 3 4 10 2" xfId="6928"/>
    <cellStyle name="Normal 3 3 2 3 4 11" xfId="6929"/>
    <cellStyle name="Normal 3 3 2 3 4 2" xfId="444"/>
    <cellStyle name="Normal 3 3 2 3 4 2 2" xfId="6930"/>
    <cellStyle name="Normal 3 3 2 3 4 2 2 2" xfId="6931"/>
    <cellStyle name="Normal 3 3 2 3 4 2 2 2 2" xfId="6932"/>
    <cellStyle name="Normal 3 3 2 3 4 2 2 2 2 2" xfId="6933"/>
    <cellStyle name="Normal 3 3 2 3 4 2 2 2 3" xfId="6934"/>
    <cellStyle name="Normal 3 3 2 3 4 2 2 3" xfId="6935"/>
    <cellStyle name="Normal 3 3 2 3 4 2 2 3 2" xfId="6936"/>
    <cellStyle name="Normal 3 3 2 3 4 2 2 4" xfId="6937"/>
    <cellStyle name="Normal 3 3 2 3 4 2 3" xfId="6938"/>
    <cellStyle name="Normal 3 3 2 3 4 2 3 2" xfId="6939"/>
    <cellStyle name="Normal 3 3 2 3 4 2 3 2 2" xfId="6940"/>
    <cellStyle name="Normal 3 3 2 3 4 2 3 2 2 2" xfId="6941"/>
    <cellStyle name="Normal 3 3 2 3 4 2 3 2 3" xfId="6942"/>
    <cellStyle name="Normal 3 3 2 3 4 2 3 3" xfId="6943"/>
    <cellStyle name="Normal 3 3 2 3 4 2 3 3 2" xfId="6944"/>
    <cellStyle name="Normal 3 3 2 3 4 2 3 4" xfId="6945"/>
    <cellStyle name="Normal 3 3 2 3 4 2 4" xfId="6946"/>
    <cellStyle name="Normal 3 3 2 3 4 2 4 2" xfId="6947"/>
    <cellStyle name="Normal 3 3 2 3 4 2 4 2 2" xfId="6948"/>
    <cellStyle name="Normal 3 3 2 3 4 2 4 3" xfId="6949"/>
    <cellStyle name="Normal 3 3 2 3 4 2 5" xfId="6950"/>
    <cellStyle name="Normal 3 3 2 3 4 2 5 2" xfId="6951"/>
    <cellStyle name="Normal 3 3 2 3 4 2 6" xfId="6952"/>
    <cellStyle name="Normal 3 3 2 3 4 3" xfId="323"/>
    <cellStyle name="Normal 3 3 2 3 4 3 2" xfId="6953"/>
    <cellStyle name="Normal 3 3 2 3 4 3 2 2" xfId="6954"/>
    <cellStyle name="Normal 3 3 2 3 4 3 2 2 2" xfId="6955"/>
    <cellStyle name="Normal 3 3 2 3 4 3 2 2 2 2" xfId="6956"/>
    <cellStyle name="Normal 3 3 2 3 4 3 2 2 3" xfId="6957"/>
    <cellStyle name="Normal 3 3 2 3 4 3 2 3" xfId="6958"/>
    <cellStyle name="Normal 3 3 2 3 4 3 2 3 2" xfId="6959"/>
    <cellStyle name="Normal 3 3 2 3 4 3 2 4" xfId="6960"/>
    <cellStyle name="Normal 3 3 2 3 4 3 3" xfId="6961"/>
    <cellStyle name="Normal 3 3 2 3 4 3 3 2" xfId="6962"/>
    <cellStyle name="Normal 3 3 2 3 4 3 3 2 2" xfId="6963"/>
    <cellStyle name="Normal 3 3 2 3 4 3 3 2 2 2" xfId="6964"/>
    <cellStyle name="Normal 3 3 2 3 4 3 3 2 3" xfId="6965"/>
    <cellStyle name="Normal 3 3 2 3 4 3 3 3" xfId="6966"/>
    <cellStyle name="Normal 3 3 2 3 4 3 3 3 2" xfId="6967"/>
    <cellStyle name="Normal 3 3 2 3 4 3 3 4" xfId="6968"/>
    <cellStyle name="Normal 3 3 2 3 4 3 4" xfId="6969"/>
    <cellStyle name="Normal 3 3 2 3 4 3 4 2" xfId="6970"/>
    <cellStyle name="Normal 3 3 2 3 4 3 4 2 2" xfId="6971"/>
    <cellStyle name="Normal 3 3 2 3 4 3 4 3" xfId="6972"/>
    <cellStyle name="Normal 3 3 2 3 4 3 5" xfId="6973"/>
    <cellStyle name="Normal 3 3 2 3 4 3 5 2" xfId="6974"/>
    <cellStyle name="Normal 3 3 2 3 4 3 6" xfId="6975"/>
    <cellStyle name="Normal 3 3 2 3 4 4" xfId="569"/>
    <cellStyle name="Normal 3 3 2 3 4 4 2" xfId="6976"/>
    <cellStyle name="Normal 3 3 2 3 4 4 2 2" xfId="6977"/>
    <cellStyle name="Normal 3 3 2 3 4 4 2 2 2" xfId="6978"/>
    <cellStyle name="Normal 3 3 2 3 4 4 2 2 2 2" xfId="6979"/>
    <cellStyle name="Normal 3 3 2 3 4 4 2 2 3" xfId="6980"/>
    <cellStyle name="Normal 3 3 2 3 4 4 2 3" xfId="6981"/>
    <cellStyle name="Normal 3 3 2 3 4 4 2 3 2" xfId="6982"/>
    <cellStyle name="Normal 3 3 2 3 4 4 2 4" xfId="6983"/>
    <cellStyle name="Normal 3 3 2 3 4 4 3" xfId="6984"/>
    <cellStyle name="Normal 3 3 2 3 4 4 3 2" xfId="6985"/>
    <cellStyle name="Normal 3 3 2 3 4 4 3 2 2" xfId="6986"/>
    <cellStyle name="Normal 3 3 2 3 4 4 3 3" xfId="6987"/>
    <cellStyle name="Normal 3 3 2 3 4 4 4" xfId="6988"/>
    <cellStyle name="Normal 3 3 2 3 4 4 4 2" xfId="6989"/>
    <cellStyle name="Normal 3 3 2 3 4 4 5" xfId="6990"/>
    <cellStyle name="Normal 3 3 2 3 4 5" xfId="694"/>
    <cellStyle name="Normal 3 3 2 3 4 5 2" xfId="6991"/>
    <cellStyle name="Normal 3 3 2 3 4 5 2 2" xfId="6992"/>
    <cellStyle name="Normal 3 3 2 3 4 5 2 2 2" xfId="6993"/>
    <cellStyle name="Normal 3 3 2 3 4 5 2 2 2 2" xfId="6994"/>
    <cellStyle name="Normal 3 3 2 3 4 5 2 2 3" xfId="6995"/>
    <cellStyle name="Normal 3 3 2 3 4 5 2 3" xfId="6996"/>
    <cellStyle name="Normal 3 3 2 3 4 5 2 3 2" xfId="6997"/>
    <cellStyle name="Normal 3 3 2 3 4 5 2 4" xfId="6998"/>
    <cellStyle name="Normal 3 3 2 3 4 5 3" xfId="6999"/>
    <cellStyle name="Normal 3 3 2 3 4 5 3 2" xfId="7000"/>
    <cellStyle name="Normal 3 3 2 3 4 5 3 2 2" xfId="7001"/>
    <cellStyle name="Normal 3 3 2 3 4 5 3 3" xfId="7002"/>
    <cellStyle name="Normal 3 3 2 3 4 5 4" xfId="7003"/>
    <cellStyle name="Normal 3 3 2 3 4 5 4 2" xfId="7004"/>
    <cellStyle name="Normal 3 3 2 3 4 5 5" xfId="7005"/>
    <cellStyle name="Normal 3 3 2 3 4 6" xfId="7006"/>
    <cellStyle name="Normal 3 3 2 3 4 6 2" xfId="7007"/>
    <cellStyle name="Normal 3 3 2 3 4 6 2 2" xfId="7008"/>
    <cellStyle name="Normal 3 3 2 3 4 6 2 2 2" xfId="7009"/>
    <cellStyle name="Normal 3 3 2 3 4 6 2 2 2 2" xfId="7010"/>
    <cellStyle name="Normal 3 3 2 3 4 6 2 2 3" xfId="7011"/>
    <cellStyle name="Normal 3 3 2 3 4 6 2 3" xfId="7012"/>
    <cellStyle name="Normal 3 3 2 3 4 6 2 3 2" xfId="7013"/>
    <cellStyle name="Normal 3 3 2 3 4 6 2 4" xfId="7014"/>
    <cellStyle name="Normal 3 3 2 3 4 6 3" xfId="7015"/>
    <cellStyle name="Normal 3 3 2 3 4 6 3 2" xfId="7016"/>
    <cellStyle name="Normal 3 3 2 3 4 6 3 2 2" xfId="7017"/>
    <cellStyle name="Normal 3 3 2 3 4 6 3 3" xfId="7018"/>
    <cellStyle name="Normal 3 3 2 3 4 6 4" xfId="7019"/>
    <cellStyle name="Normal 3 3 2 3 4 6 4 2" xfId="7020"/>
    <cellStyle name="Normal 3 3 2 3 4 6 5" xfId="7021"/>
    <cellStyle name="Normal 3 3 2 3 4 7" xfId="7022"/>
    <cellStyle name="Normal 3 3 2 3 4 7 2" xfId="7023"/>
    <cellStyle name="Normal 3 3 2 3 4 7 2 2" xfId="7024"/>
    <cellStyle name="Normal 3 3 2 3 4 7 2 2 2" xfId="7025"/>
    <cellStyle name="Normal 3 3 2 3 4 7 2 3" xfId="7026"/>
    <cellStyle name="Normal 3 3 2 3 4 7 3" xfId="7027"/>
    <cellStyle name="Normal 3 3 2 3 4 7 3 2" xfId="7028"/>
    <cellStyle name="Normal 3 3 2 3 4 7 4" xfId="7029"/>
    <cellStyle name="Normal 3 3 2 3 4 8" xfId="7030"/>
    <cellStyle name="Normal 3 3 2 3 4 8 2" xfId="7031"/>
    <cellStyle name="Normal 3 3 2 3 4 8 2 2" xfId="7032"/>
    <cellStyle name="Normal 3 3 2 3 4 8 2 2 2" xfId="7033"/>
    <cellStyle name="Normal 3 3 2 3 4 8 2 3" xfId="7034"/>
    <cellStyle name="Normal 3 3 2 3 4 8 3" xfId="7035"/>
    <cellStyle name="Normal 3 3 2 3 4 8 3 2" xfId="7036"/>
    <cellStyle name="Normal 3 3 2 3 4 8 4" xfId="7037"/>
    <cellStyle name="Normal 3 3 2 3 4 9" xfId="7038"/>
    <cellStyle name="Normal 3 3 2 3 4 9 2" xfId="7039"/>
    <cellStyle name="Normal 3 3 2 3 4 9 2 2" xfId="7040"/>
    <cellStyle name="Normal 3 3 2 3 4 9 3" xfId="7041"/>
    <cellStyle name="Normal 3 3 2 3 5" xfId="362"/>
    <cellStyle name="Normal 3 3 2 3 5 2" xfId="7042"/>
    <cellStyle name="Normal 3 3 2 3 5 2 2" xfId="7043"/>
    <cellStyle name="Normal 3 3 2 3 5 2 2 2" xfId="7044"/>
    <cellStyle name="Normal 3 3 2 3 5 2 2 2 2" xfId="7045"/>
    <cellStyle name="Normal 3 3 2 3 5 2 2 3" xfId="7046"/>
    <cellStyle name="Normal 3 3 2 3 5 2 3" xfId="7047"/>
    <cellStyle name="Normal 3 3 2 3 5 2 3 2" xfId="7048"/>
    <cellStyle name="Normal 3 3 2 3 5 2 4" xfId="7049"/>
    <cellStyle name="Normal 3 3 2 3 5 3" xfId="7050"/>
    <cellStyle name="Normal 3 3 2 3 5 3 2" xfId="7051"/>
    <cellStyle name="Normal 3 3 2 3 5 3 2 2" xfId="7052"/>
    <cellStyle name="Normal 3 3 2 3 5 3 2 2 2" xfId="7053"/>
    <cellStyle name="Normal 3 3 2 3 5 3 2 3" xfId="7054"/>
    <cellStyle name="Normal 3 3 2 3 5 3 3" xfId="7055"/>
    <cellStyle name="Normal 3 3 2 3 5 3 3 2" xfId="7056"/>
    <cellStyle name="Normal 3 3 2 3 5 3 4" xfId="7057"/>
    <cellStyle name="Normal 3 3 2 3 5 4" xfId="7058"/>
    <cellStyle name="Normal 3 3 2 3 5 4 2" xfId="7059"/>
    <cellStyle name="Normal 3 3 2 3 5 4 2 2" xfId="7060"/>
    <cellStyle name="Normal 3 3 2 3 5 4 3" xfId="7061"/>
    <cellStyle name="Normal 3 3 2 3 5 5" xfId="7062"/>
    <cellStyle name="Normal 3 3 2 3 5 5 2" xfId="7063"/>
    <cellStyle name="Normal 3 3 2 3 5 6" xfId="7064"/>
    <cellStyle name="Normal 3 3 2 3 6" xfId="232"/>
    <cellStyle name="Normal 3 3 2 3 6 2" xfId="7065"/>
    <cellStyle name="Normal 3 3 2 3 6 2 2" xfId="7066"/>
    <cellStyle name="Normal 3 3 2 3 6 2 2 2" xfId="7067"/>
    <cellStyle name="Normal 3 3 2 3 6 2 2 2 2" xfId="7068"/>
    <cellStyle name="Normal 3 3 2 3 6 2 2 3" xfId="7069"/>
    <cellStyle name="Normal 3 3 2 3 6 2 3" xfId="7070"/>
    <cellStyle name="Normal 3 3 2 3 6 2 3 2" xfId="7071"/>
    <cellStyle name="Normal 3 3 2 3 6 2 4" xfId="7072"/>
    <cellStyle name="Normal 3 3 2 3 6 3" xfId="7073"/>
    <cellStyle name="Normal 3 3 2 3 6 3 2" xfId="7074"/>
    <cellStyle name="Normal 3 3 2 3 6 3 2 2" xfId="7075"/>
    <cellStyle name="Normal 3 3 2 3 6 3 2 2 2" xfId="7076"/>
    <cellStyle name="Normal 3 3 2 3 6 3 2 3" xfId="7077"/>
    <cellStyle name="Normal 3 3 2 3 6 3 3" xfId="7078"/>
    <cellStyle name="Normal 3 3 2 3 6 3 3 2" xfId="7079"/>
    <cellStyle name="Normal 3 3 2 3 6 3 4" xfId="7080"/>
    <cellStyle name="Normal 3 3 2 3 6 4" xfId="7081"/>
    <cellStyle name="Normal 3 3 2 3 6 4 2" xfId="7082"/>
    <cellStyle name="Normal 3 3 2 3 6 4 2 2" xfId="7083"/>
    <cellStyle name="Normal 3 3 2 3 6 4 3" xfId="7084"/>
    <cellStyle name="Normal 3 3 2 3 6 5" xfId="7085"/>
    <cellStyle name="Normal 3 3 2 3 6 5 2" xfId="7086"/>
    <cellStyle name="Normal 3 3 2 3 6 6" xfId="7087"/>
    <cellStyle name="Normal 3 3 2 3 7" xfId="488"/>
    <cellStyle name="Normal 3 3 2 3 7 2" xfId="7088"/>
    <cellStyle name="Normal 3 3 2 3 7 2 2" xfId="7089"/>
    <cellStyle name="Normal 3 3 2 3 7 2 2 2" xfId="7090"/>
    <cellStyle name="Normal 3 3 2 3 7 2 2 2 2" xfId="7091"/>
    <cellStyle name="Normal 3 3 2 3 7 2 2 3" xfId="7092"/>
    <cellStyle name="Normal 3 3 2 3 7 2 3" xfId="7093"/>
    <cellStyle name="Normal 3 3 2 3 7 2 3 2" xfId="7094"/>
    <cellStyle name="Normal 3 3 2 3 7 2 4" xfId="7095"/>
    <cellStyle name="Normal 3 3 2 3 7 3" xfId="7096"/>
    <cellStyle name="Normal 3 3 2 3 7 3 2" xfId="7097"/>
    <cellStyle name="Normal 3 3 2 3 7 3 2 2" xfId="7098"/>
    <cellStyle name="Normal 3 3 2 3 7 3 3" xfId="7099"/>
    <cellStyle name="Normal 3 3 2 3 7 4" xfId="7100"/>
    <cellStyle name="Normal 3 3 2 3 7 4 2" xfId="7101"/>
    <cellStyle name="Normal 3 3 2 3 7 5" xfId="7102"/>
    <cellStyle name="Normal 3 3 2 3 8" xfId="613"/>
    <cellStyle name="Normal 3 3 2 3 8 2" xfId="7103"/>
    <cellStyle name="Normal 3 3 2 3 8 2 2" xfId="7104"/>
    <cellStyle name="Normal 3 3 2 3 8 2 2 2" xfId="7105"/>
    <cellStyle name="Normal 3 3 2 3 8 2 2 2 2" xfId="7106"/>
    <cellStyle name="Normal 3 3 2 3 8 2 2 3" xfId="7107"/>
    <cellStyle name="Normal 3 3 2 3 8 2 3" xfId="7108"/>
    <cellStyle name="Normal 3 3 2 3 8 2 3 2" xfId="7109"/>
    <cellStyle name="Normal 3 3 2 3 8 2 4" xfId="7110"/>
    <cellStyle name="Normal 3 3 2 3 8 3" xfId="7111"/>
    <cellStyle name="Normal 3 3 2 3 8 3 2" xfId="7112"/>
    <cellStyle name="Normal 3 3 2 3 8 3 2 2" xfId="7113"/>
    <cellStyle name="Normal 3 3 2 3 8 3 3" xfId="7114"/>
    <cellStyle name="Normal 3 3 2 3 8 4" xfId="7115"/>
    <cellStyle name="Normal 3 3 2 3 8 4 2" xfId="7116"/>
    <cellStyle name="Normal 3 3 2 3 8 5" xfId="7117"/>
    <cellStyle name="Normal 3 3 2 3 9" xfId="7118"/>
    <cellStyle name="Normal 3 3 2 3 9 2" xfId="7119"/>
    <cellStyle name="Normal 3 3 2 3 9 2 2" xfId="7120"/>
    <cellStyle name="Normal 3 3 2 3 9 2 2 2" xfId="7121"/>
    <cellStyle name="Normal 3 3 2 3 9 2 2 2 2" xfId="7122"/>
    <cellStyle name="Normal 3 3 2 3 9 2 2 3" xfId="7123"/>
    <cellStyle name="Normal 3 3 2 3 9 2 3" xfId="7124"/>
    <cellStyle name="Normal 3 3 2 3 9 2 3 2" xfId="7125"/>
    <cellStyle name="Normal 3 3 2 3 9 2 4" xfId="7126"/>
    <cellStyle name="Normal 3 3 2 3 9 3" xfId="7127"/>
    <cellStyle name="Normal 3 3 2 3 9 3 2" xfId="7128"/>
    <cellStyle name="Normal 3 3 2 3 9 3 2 2" xfId="7129"/>
    <cellStyle name="Normal 3 3 2 3 9 3 3" xfId="7130"/>
    <cellStyle name="Normal 3 3 2 3 9 4" xfId="7131"/>
    <cellStyle name="Normal 3 3 2 3 9 4 2" xfId="7132"/>
    <cellStyle name="Normal 3 3 2 3 9 5" xfId="7133"/>
    <cellStyle name="Normal 3 3 2 4" xfId="88"/>
    <cellStyle name="Normal 3 3 2 4 10" xfId="7134"/>
    <cellStyle name="Normal 3 3 2 4 10 2" xfId="7135"/>
    <cellStyle name="Normal 3 3 2 4 10 2 2" xfId="7136"/>
    <cellStyle name="Normal 3 3 2 4 10 2 2 2" xfId="7137"/>
    <cellStyle name="Normal 3 3 2 4 10 2 3" xfId="7138"/>
    <cellStyle name="Normal 3 3 2 4 10 3" xfId="7139"/>
    <cellStyle name="Normal 3 3 2 4 10 3 2" xfId="7140"/>
    <cellStyle name="Normal 3 3 2 4 10 4" xfId="7141"/>
    <cellStyle name="Normal 3 3 2 4 11" xfId="7142"/>
    <cellStyle name="Normal 3 3 2 4 11 2" xfId="7143"/>
    <cellStyle name="Normal 3 3 2 4 11 2 2" xfId="7144"/>
    <cellStyle name="Normal 3 3 2 4 11 3" xfId="7145"/>
    <cellStyle name="Normal 3 3 2 4 12" xfId="7146"/>
    <cellStyle name="Normal 3 3 2 4 12 2" xfId="7147"/>
    <cellStyle name="Normal 3 3 2 4 13" xfId="7148"/>
    <cellStyle name="Normal 3 3 2 4 2" xfId="152"/>
    <cellStyle name="Normal 3 3 2 4 2 10" xfId="7149"/>
    <cellStyle name="Normal 3 3 2 4 2 10 2" xfId="7150"/>
    <cellStyle name="Normal 3 3 2 4 2 11" xfId="7151"/>
    <cellStyle name="Normal 3 3 2 4 2 2" xfId="407"/>
    <cellStyle name="Normal 3 3 2 4 2 2 2" xfId="7152"/>
    <cellStyle name="Normal 3 3 2 4 2 2 2 2" xfId="7153"/>
    <cellStyle name="Normal 3 3 2 4 2 2 2 2 2" xfId="7154"/>
    <cellStyle name="Normal 3 3 2 4 2 2 2 2 2 2" xfId="7155"/>
    <cellStyle name="Normal 3 3 2 4 2 2 2 2 3" xfId="7156"/>
    <cellStyle name="Normal 3 3 2 4 2 2 2 3" xfId="7157"/>
    <cellStyle name="Normal 3 3 2 4 2 2 2 3 2" xfId="7158"/>
    <cellStyle name="Normal 3 3 2 4 2 2 2 4" xfId="7159"/>
    <cellStyle name="Normal 3 3 2 4 2 2 3" xfId="7160"/>
    <cellStyle name="Normal 3 3 2 4 2 2 3 2" xfId="7161"/>
    <cellStyle name="Normal 3 3 2 4 2 2 3 2 2" xfId="7162"/>
    <cellStyle name="Normal 3 3 2 4 2 2 3 2 2 2" xfId="7163"/>
    <cellStyle name="Normal 3 3 2 4 2 2 3 2 3" xfId="7164"/>
    <cellStyle name="Normal 3 3 2 4 2 2 3 3" xfId="7165"/>
    <cellStyle name="Normal 3 3 2 4 2 2 3 3 2" xfId="7166"/>
    <cellStyle name="Normal 3 3 2 4 2 2 3 4" xfId="7167"/>
    <cellStyle name="Normal 3 3 2 4 2 2 4" xfId="7168"/>
    <cellStyle name="Normal 3 3 2 4 2 2 4 2" xfId="7169"/>
    <cellStyle name="Normal 3 3 2 4 2 2 4 2 2" xfId="7170"/>
    <cellStyle name="Normal 3 3 2 4 2 2 4 3" xfId="7171"/>
    <cellStyle name="Normal 3 3 2 4 2 2 5" xfId="7172"/>
    <cellStyle name="Normal 3 3 2 4 2 2 5 2" xfId="7173"/>
    <cellStyle name="Normal 3 3 2 4 2 2 6" xfId="7174"/>
    <cellStyle name="Normal 3 3 2 4 2 3" xfId="283"/>
    <cellStyle name="Normal 3 3 2 4 2 3 2" xfId="7175"/>
    <cellStyle name="Normal 3 3 2 4 2 3 2 2" xfId="7176"/>
    <cellStyle name="Normal 3 3 2 4 2 3 2 2 2" xfId="7177"/>
    <cellStyle name="Normal 3 3 2 4 2 3 2 2 2 2" xfId="7178"/>
    <cellStyle name="Normal 3 3 2 4 2 3 2 2 3" xfId="7179"/>
    <cellStyle name="Normal 3 3 2 4 2 3 2 3" xfId="7180"/>
    <cellStyle name="Normal 3 3 2 4 2 3 2 3 2" xfId="7181"/>
    <cellStyle name="Normal 3 3 2 4 2 3 2 4" xfId="7182"/>
    <cellStyle name="Normal 3 3 2 4 2 3 3" xfId="7183"/>
    <cellStyle name="Normal 3 3 2 4 2 3 3 2" xfId="7184"/>
    <cellStyle name="Normal 3 3 2 4 2 3 3 2 2" xfId="7185"/>
    <cellStyle name="Normal 3 3 2 4 2 3 3 2 2 2" xfId="7186"/>
    <cellStyle name="Normal 3 3 2 4 2 3 3 2 3" xfId="7187"/>
    <cellStyle name="Normal 3 3 2 4 2 3 3 3" xfId="7188"/>
    <cellStyle name="Normal 3 3 2 4 2 3 3 3 2" xfId="7189"/>
    <cellStyle name="Normal 3 3 2 4 2 3 3 4" xfId="7190"/>
    <cellStyle name="Normal 3 3 2 4 2 3 4" xfId="7191"/>
    <cellStyle name="Normal 3 3 2 4 2 3 4 2" xfId="7192"/>
    <cellStyle name="Normal 3 3 2 4 2 3 4 2 2" xfId="7193"/>
    <cellStyle name="Normal 3 3 2 4 2 3 4 3" xfId="7194"/>
    <cellStyle name="Normal 3 3 2 4 2 3 5" xfId="7195"/>
    <cellStyle name="Normal 3 3 2 4 2 3 5 2" xfId="7196"/>
    <cellStyle name="Normal 3 3 2 4 2 3 6" xfId="7197"/>
    <cellStyle name="Normal 3 3 2 4 2 4" xfId="532"/>
    <cellStyle name="Normal 3 3 2 4 2 4 2" xfId="7198"/>
    <cellStyle name="Normal 3 3 2 4 2 4 2 2" xfId="7199"/>
    <cellStyle name="Normal 3 3 2 4 2 4 2 2 2" xfId="7200"/>
    <cellStyle name="Normal 3 3 2 4 2 4 2 2 2 2" xfId="7201"/>
    <cellStyle name="Normal 3 3 2 4 2 4 2 2 3" xfId="7202"/>
    <cellStyle name="Normal 3 3 2 4 2 4 2 3" xfId="7203"/>
    <cellStyle name="Normal 3 3 2 4 2 4 2 3 2" xfId="7204"/>
    <cellStyle name="Normal 3 3 2 4 2 4 2 4" xfId="7205"/>
    <cellStyle name="Normal 3 3 2 4 2 4 3" xfId="7206"/>
    <cellStyle name="Normal 3 3 2 4 2 4 3 2" xfId="7207"/>
    <cellStyle name="Normal 3 3 2 4 2 4 3 2 2" xfId="7208"/>
    <cellStyle name="Normal 3 3 2 4 2 4 3 3" xfId="7209"/>
    <cellStyle name="Normal 3 3 2 4 2 4 4" xfId="7210"/>
    <cellStyle name="Normal 3 3 2 4 2 4 4 2" xfId="7211"/>
    <cellStyle name="Normal 3 3 2 4 2 4 5" xfId="7212"/>
    <cellStyle name="Normal 3 3 2 4 2 5" xfId="657"/>
    <cellStyle name="Normal 3 3 2 4 2 5 2" xfId="7213"/>
    <cellStyle name="Normal 3 3 2 4 2 5 2 2" xfId="7214"/>
    <cellStyle name="Normal 3 3 2 4 2 5 2 2 2" xfId="7215"/>
    <cellStyle name="Normal 3 3 2 4 2 5 2 2 2 2" xfId="7216"/>
    <cellStyle name="Normal 3 3 2 4 2 5 2 2 3" xfId="7217"/>
    <cellStyle name="Normal 3 3 2 4 2 5 2 3" xfId="7218"/>
    <cellStyle name="Normal 3 3 2 4 2 5 2 3 2" xfId="7219"/>
    <cellStyle name="Normal 3 3 2 4 2 5 2 4" xfId="7220"/>
    <cellStyle name="Normal 3 3 2 4 2 5 3" xfId="7221"/>
    <cellStyle name="Normal 3 3 2 4 2 5 3 2" xfId="7222"/>
    <cellStyle name="Normal 3 3 2 4 2 5 3 2 2" xfId="7223"/>
    <cellStyle name="Normal 3 3 2 4 2 5 3 3" xfId="7224"/>
    <cellStyle name="Normal 3 3 2 4 2 5 4" xfId="7225"/>
    <cellStyle name="Normal 3 3 2 4 2 5 4 2" xfId="7226"/>
    <cellStyle name="Normal 3 3 2 4 2 5 5" xfId="7227"/>
    <cellStyle name="Normal 3 3 2 4 2 6" xfId="7228"/>
    <cellStyle name="Normal 3 3 2 4 2 6 2" xfId="7229"/>
    <cellStyle name="Normal 3 3 2 4 2 6 2 2" xfId="7230"/>
    <cellStyle name="Normal 3 3 2 4 2 6 2 2 2" xfId="7231"/>
    <cellStyle name="Normal 3 3 2 4 2 6 2 2 2 2" xfId="7232"/>
    <cellStyle name="Normal 3 3 2 4 2 6 2 2 3" xfId="7233"/>
    <cellStyle name="Normal 3 3 2 4 2 6 2 3" xfId="7234"/>
    <cellStyle name="Normal 3 3 2 4 2 6 2 3 2" xfId="7235"/>
    <cellStyle name="Normal 3 3 2 4 2 6 2 4" xfId="7236"/>
    <cellStyle name="Normal 3 3 2 4 2 6 3" xfId="7237"/>
    <cellStyle name="Normal 3 3 2 4 2 6 3 2" xfId="7238"/>
    <cellStyle name="Normal 3 3 2 4 2 6 3 2 2" xfId="7239"/>
    <cellStyle name="Normal 3 3 2 4 2 6 3 3" xfId="7240"/>
    <cellStyle name="Normal 3 3 2 4 2 6 4" xfId="7241"/>
    <cellStyle name="Normal 3 3 2 4 2 6 4 2" xfId="7242"/>
    <cellStyle name="Normal 3 3 2 4 2 6 5" xfId="7243"/>
    <cellStyle name="Normal 3 3 2 4 2 7" xfId="7244"/>
    <cellStyle name="Normal 3 3 2 4 2 7 2" xfId="7245"/>
    <cellStyle name="Normal 3 3 2 4 2 7 2 2" xfId="7246"/>
    <cellStyle name="Normal 3 3 2 4 2 7 2 2 2" xfId="7247"/>
    <cellStyle name="Normal 3 3 2 4 2 7 2 3" xfId="7248"/>
    <cellStyle name="Normal 3 3 2 4 2 7 3" xfId="7249"/>
    <cellStyle name="Normal 3 3 2 4 2 7 3 2" xfId="7250"/>
    <cellStyle name="Normal 3 3 2 4 2 7 4" xfId="7251"/>
    <cellStyle name="Normal 3 3 2 4 2 8" xfId="7252"/>
    <cellStyle name="Normal 3 3 2 4 2 8 2" xfId="7253"/>
    <cellStyle name="Normal 3 3 2 4 2 8 2 2" xfId="7254"/>
    <cellStyle name="Normal 3 3 2 4 2 8 2 2 2" xfId="7255"/>
    <cellStyle name="Normal 3 3 2 4 2 8 2 3" xfId="7256"/>
    <cellStyle name="Normal 3 3 2 4 2 8 3" xfId="7257"/>
    <cellStyle name="Normal 3 3 2 4 2 8 3 2" xfId="7258"/>
    <cellStyle name="Normal 3 3 2 4 2 8 4" xfId="7259"/>
    <cellStyle name="Normal 3 3 2 4 2 9" xfId="7260"/>
    <cellStyle name="Normal 3 3 2 4 2 9 2" xfId="7261"/>
    <cellStyle name="Normal 3 3 2 4 2 9 2 2" xfId="7262"/>
    <cellStyle name="Normal 3 3 2 4 2 9 3" xfId="7263"/>
    <cellStyle name="Normal 3 3 2 4 3" xfId="196"/>
    <cellStyle name="Normal 3 3 2 4 3 10" xfId="7264"/>
    <cellStyle name="Normal 3 3 2 4 3 10 2" xfId="7265"/>
    <cellStyle name="Normal 3 3 2 4 3 11" xfId="7266"/>
    <cellStyle name="Normal 3 3 2 4 3 2" xfId="446"/>
    <cellStyle name="Normal 3 3 2 4 3 2 2" xfId="7267"/>
    <cellStyle name="Normal 3 3 2 4 3 2 2 2" xfId="7268"/>
    <cellStyle name="Normal 3 3 2 4 3 2 2 2 2" xfId="7269"/>
    <cellStyle name="Normal 3 3 2 4 3 2 2 2 2 2" xfId="7270"/>
    <cellStyle name="Normal 3 3 2 4 3 2 2 2 3" xfId="7271"/>
    <cellStyle name="Normal 3 3 2 4 3 2 2 3" xfId="7272"/>
    <cellStyle name="Normal 3 3 2 4 3 2 2 3 2" xfId="7273"/>
    <cellStyle name="Normal 3 3 2 4 3 2 2 4" xfId="7274"/>
    <cellStyle name="Normal 3 3 2 4 3 2 3" xfId="7275"/>
    <cellStyle name="Normal 3 3 2 4 3 2 3 2" xfId="7276"/>
    <cellStyle name="Normal 3 3 2 4 3 2 3 2 2" xfId="7277"/>
    <cellStyle name="Normal 3 3 2 4 3 2 3 2 2 2" xfId="7278"/>
    <cellStyle name="Normal 3 3 2 4 3 2 3 2 3" xfId="7279"/>
    <cellStyle name="Normal 3 3 2 4 3 2 3 3" xfId="7280"/>
    <cellStyle name="Normal 3 3 2 4 3 2 3 3 2" xfId="7281"/>
    <cellStyle name="Normal 3 3 2 4 3 2 3 4" xfId="7282"/>
    <cellStyle name="Normal 3 3 2 4 3 2 4" xfId="7283"/>
    <cellStyle name="Normal 3 3 2 4 3 2 4 2" xfId="7284"/>
    <cellStyle name="Normal 3 3 2 4 3 2 4 2 2" xfId="7285"/>
    <cellStyle name="Normal 3 3 2 4 3 2 4 3" xfId="7286"/>
    <cellStyle name="Normal 3 3 2 4 3 2 5" xfId="7287"/>
    <cellStyle name="Normal 3 3 2 4 3 2 5 2" xfId="7288"/>
    <cellStyle name="Normal 3 3 2 4 3 2 6" xfId="7289"/>
    <cellStyle name="Normal 3 3 2 4 3 3" xfId="325"/>
    <cellStyle name="Normal 3 3 2 4 3 3 2" xfId="7290"/>
    <cellStyle name="Normal 3 3 2 4 3 3 2 2" xfId="7291"/>
    <cellStyle name="Normal 3 3 2 4 3 3 2 2 2" xfId="7292"/>
    <cellStyle name="Normal 3 3 2 4 3 3 2 2 2 2" xfId="7293"/>
    <cellStyle name="Normal 3 3 2 4 3 3 2 2 3" xfId="7294"/>
    <cellStyle name="Normal 3 3 2 4 3 3 2 3" xfId="7295"/>
    <cellStyle name="Normal 3 3 2 4 3 3 2 3 2" xfId="7296"/>
    <cellStyle name="Normal 3 3 2 4 3 3 2 4" xfId="7297"/>
    <cellStyle name="Normal 3 3 2 4 3 3 3" xfId="7298"/>
    <cellStyle name="Normal 3 3 2 4 3 3 3 2" xfId="7299"/>
    <cellStyle name="Normal 3 3 2 4 3 3 3 2 2" xfId="7300"/>
    <cellStyle name="Normal 3 3 2 4 3 3 3 2 2 2" xfId="7301"/>
    <cellStyle name="Normal 3 3 2 4 3 3 3 2 3" xfId="7302"/>
    <cellStyle name="Normal 3 3 2 4 3 3 3 3" xfId="7303"/>
    <cellStyle name="Normal 3 3 2 4 3 3 3 3 2" xfId="7304"/>
    <cellStyle name="Normal 3 3 2 4 3 3 3 4" xfId="7305"/>
    <cellStyle name="Normal 3 3 2 4 3 3 4" xfId="7306"/>
    <cellStyle name="Normal 3 3 2 4 3 3 4 2" xfId="7307"/>
    <cellStyle name="Normal 3 3 2 4 3 3 4 2 2" xfId="7308"/>
    <cellStyle name="Normal 3 3 2 4 3 3 4 3" xfId="7309"/>
    <cellStyle name="Normal 3 3 2 4 3 3 5" xfId="7310"/>
    <cellStyle name="Normal 3 3 2 4 3 3 5 2" xfId="7311"/>
    <cellStyle name="Normal 3 3 2 4 3 3 6" xfId="7312"/>
    <cellStyle name="Normal 3 3 2 4 3 4" xfId="571"/>
    <cellStyle name="Normal 3 3 2 4 3 4 2" xfId="7313"/>
    <cellStyle name="Normal 3 3 2 4 3 4 2 2" xfId="7314"/>
    <cellStyle name="Normal 3 3 2 4 3 4 2 2 2" xfId="7315"/>
    <cellStyle name="Normal 3 3 2 4 3 4 2 2 2 2" xfId="7316"/>
    <cellStyle name="Normal 3 3 2 4 3 4 2 2 3" xfId="7317"/>
    <cellStyle name="Normal 3 3 2 4 3 4 2 3" xfId="7318"/>
    <cellStyle name="Normal 3 3 2 4 3 4 2 3 2" xfId="7319"/>
    <cellStyle name="Normal 3 3 2 4 3 4 2 4" xfId="7320"/>
    <cellStyle name="Normal 3 3 2 4 3 4 3" xfId="7321"/>
    <cellStyle name="Normal 3 3 2 4 3 4 3 2" xfId="7322"/>
    <cellStyle name="Normal 3 3 2 4 3 4 3 2 2" xfId="7323"/>
    <cellStyle name="Normal 3 3 2 4 3 4 3 3" xfId="7324"/>
    <cellStyle name="Normal 3 3 2 4 3 4 4" xfId="7325"/>
    <cellStyle name="Normal 3 3 2 4 3 4 4 2" xfId="7326"/>
    <cellStyle name="Normal 3 3 2 4 3 4 5" xfId="7327"/>
    <cellStyle name="Normal 3 3 2 4 3 5" xfId="696"/>
    <cellStyle name="Normal 3 3 2 4 3 5 2" xfId="7328"/>
    <cellStyle name="Normal 3 3 2 4 3 5 2 2" xfId="7329"/>
    <cellStyle name="Normal 3 3 2 4 3 5 2 2 2" xfId="7330"/>
    <cellStyle name="Normal 3 3 2 4 3 5 2 2 2 2" xfId="7331"/>
    <cellStyle name="Normal 3 3 2 4 3 5 2 2 3" xfId="7332"/>
    <cellStyle name="Normal 3 3 2 4 3 5 2 3" xfId="7333"/>
    <cellStyle name="Normal 3 3 2 4 3 5 2 3 2" xfId="7334"/>
    <cellStyle name="Normal 3 3 2 4 3 5 2 4" xfId="7335"/>
    <cellStyle name="Normal 3 3 2 4 3 5 3" xfId="7336"/>
    <cellStyle name="Normal 3 3 2 4 3 5 3 2" xfId="7337"/>
    <cellStyle name="Normal 3 3 2 4 3 5 3 2 2" xfId="7338"/>
    <cellStyle name="Normal 3 3 2 4 3 5 3 3" xfId="7339"/>
    <cellStyle name="Normal 3 3 2 4 3 5 4" xfId="7340"/>
    <cellStyle name="Normal 3 3 2 4 3 5 4 2" xfId="7341"/>
    <cellStyle name="Normal 3 3 2 4 3 5 5" xfId="7342"/>
    <cellStyle name="Normal 3 3 2 4 3 6" xfId="7343"/>
    <cellStyle name="Normal 3 3 2 4 3 6 2" xfId="7344"/>
    <cellStyle name="Normal 3 3 2 4 3 6 2 2" xfId="7345"/>
    <cellStyle name="Normal 3 3 2 4 3 6 2 2 2" xfId="7346"/>
    <cellStyle name="Normal 3 3 2 4 3 6 2 2 2 2" xfId="7347"/>
    <cellStyle name="Normal 3 3 2 4 3 6 2 2 3" xfId="7348"/>
    <cellStyle name="Normal 3 3 2 4 3 6 2 3" xfId="7349"/>
    <cellStyle name="Normal 3 3 2 4 3 6 2 3 2" xfId="7350"/>
    <cellStyle name="Normal 3 3 2 4 3 6 2 4" xfId="7351"/>
    <cellStyle name="Normal 3 3 2 4 3 6 3" xfId="7352"/>
    <cellStyle name="Normal 3 3 2 4 3 6 3 2" xfId="7353"/>
    <cellStyle name="Normal 3 3 2 4 3 6 3 2 2" xfId="7354"/>
    <cellStyle name="Normal 3 3 2 4 3 6 3 3" xfId="7355"/>
    <cellStyle name="Normal 3 3 2 4 3 6 4" xfId="7356"/>
    <cellStyle name="Normal 3 3 2 4 3 6 4 2" xfId="7357"/>
    <cellStyle name="Normal 3 3 2 4 3 6 5" xfId="7358"/>
    <cellStyle name="Normal 3 3 2 4 3 7" xfId="7359"/>
    <cellStyle name="Normal 3 3 2 4 3 7 2" xfId="7360"/>
    <cellStyle name="Normal 3 3 2 4 3 7 2 2" xfId="7361"/>
    <cellStyle name="Normal 3 3 2 4 3 7 2 2 2" xfId="7362"/>
    <cellStyle name="Normal 3 3 2 4 3 7 2 3" xfId="7363"/>
    <cellStyle name="Normal 3 3 2 4 3 7 3" xfId="7364"/>
    <cellStyle name="Normal 3 3 2 4 3 7 3 2" xfId="7365"/>
    <cellStyle name="Normal 3 3 2 4 3 7 4" xfId="7366"/>
    <cellStyle name="Normal 3 3 2 4 3 8" xfId="7367"/>
    <cellStyle name="Normal 3 3 2 4 3 8 2" xfId="7368"/>
    <cellStyle name="Normal 3 3 2 4 3 8 2 2" xfId="7369"/>
    <cellStyle name="Normal 3 3 2 4 3 8 2 2 2" xfId="7370"/>
    <cellStyle name="Normal 3 3 2 4 3 8 2 3" xfId="7371"/>
    <cellStyle name="Normal 3 3 2 4 3 8 3" xfId="7372"/>
    <cellStyle name="Normal 3 3 2 4 3 8 3 2" xfId="7373"/>
    <cellStyle name="Normal 3 3 2 4 3 8 4" xfId="7374"/>
    <cellStyle name="Normal 3 3 2 4 3 9" xfId="7375"/>
    <cellStyle name="Normal 3 3 2 4 3 9 2" xfId="7376"/>
    <cellStyle name="Normal 3 3 2 4 3 9 2 2" xfId="7377"/>
    <cellStyle name="Normal 3 3 2 4 3 9 3" xfId="7378"/>
    <cellStyle name="Normal 3 3 2 4 4" xfId="364"/>
    <cellStyle name="Normal 3 3 2 4 4 2" xfId="7379"/>
    <cellStyle name="Normal 3 3 2 4 4 2 2" xfId="7380"/>
    <cellStyle name="Normal 3 3 2 4 4 2 2 2" xfId="7381"/>
    <cellStyle name="Normal 3 3 2 4 4 2 2 2 2" xfId="7382"/>
    <cellStyle name="Normal 3 3 2 4 4 2 2 3" xfId="7383"/>
    <cellStyle name="Normal 3 3 2 4 4 2 3" xfId="7384"/>
    <cellStyle name="Normal 3 3 2 4 4 2 3 2" xfId="7385"/>
    <cellStyle name="Normal 3 3 2 4 4 2 4" xfId="7386"/>
    <cellStyle name="Normal 3 3 2 4 4 3" xfId="7387"/>
    <cellStyle name="Normal 3 3 2 4 4 3 2" xfId="7388"/>
    <cellStyle name="Normal 3 3 2 4 4 3 2 2" xfId="7389"/>
    <cellStyle name="Normal 3 3 2 4 4 3 2 2 2" xfId="7390"/>
    <cellStyle name="Normal 3 3 2 4 4 3 2 3" xfId="7391"/>
    <cellStyle name="Normal 3 3 2 4 4 3 3" xfId="7392"/>
    <cellStyle name="Normal 3 3 2 4 4 3 3 2" xfId="7393"/>
    <cellStyle name="Normal 3 3 2 4 4 3 4" xfId="7394"/>
    <cellStyle name="Normal 3 3 2 4 4 4" xfId="7395"/>
    <cellStyle name="Normal 3 3 2 4 4 4 2" xfId="7396"/>
    <cellStyle name="Normal 3 3 2 4 4 4 2 2" xfId="7397"/>
    <cellStyle name="Normal 3 3 2 4 4 4 3" xfId="7398"/>
    <cellStyle name="Normal 3 3 2 4 4 5" xfId="7399"/>
    <cellStyle name="Normal 3 3 2 4 4 5 2" xfId="7400"/>
    <cellStyle name="Normal 3 3 2 4 4 6" xfId="7401"/>
    <cellStyle name="Normal 3 3 2 4 5" xfId="238"/>
    <cellStyle name="Normal 3 3 2 4 5 2" xfId="7402"/>
    <cellStyle name="Normal 3 3 2 4 5 2 2" xfId="7403"/>
    <cellStyle name="Normal 3 3 2 4 5 2 2 2" xfId="7404"/>
    <cellStyle name="Normal 3 3 2 4 5 2 2 2 2" xfId="7405"/>
    <cellStyle name="Normal 3 3 2 4 5 2 2 3" xfId="7406"/>
    <cellStyle name="Normal 3 3 2 4 5 2 3" xfId="7407"/>
    <cellStyle name="Normal 3 3 2 4 5 2 3 2" xfId="7408"/>
    <cellStyle name="Normal 3 3 2 4 5 2 4" xfId="7409"/>
    <cellStyle name="Normal 3 3 2 4 5 3" xfId="7410"/>
    <cellStyle name="Normal 3 3 2 4 5 3 2" xfId="7411"/>
    <cellStyle name="Normal 3 3 2 4 5 3 2 2" xfId="7412"/>
    <cellStyle name="Normal 3 3 2 4 5 3 2 2 2" xfId="7413"/>
    <cellStyle name="Normal 3 3 2 4 5 3 2 3" xfId="7414"/>
    <cellStyle name="Normal 3 3 2 4 5 3 3" xfId="7415"/>
    <cellStyle name="Normal 3 3 2 4 5 3 3 2" xfId="7416"/>
    <cellStyle name="Normal 3 3 2 4 5 3 4" xfId="7417"/>
    <cellStyle name="Normal 3 3 2 4 5 4" xfId="7418"/>
    <cellStyle name="Normal 3 3 2 4 5 4 2" xfId="7419"/>
    <cellStyle name="Normal 3 3 2 4 5 4 2 2" xfId="7420"/>
    <cellStyle name="Normal 3 3 2 4 5 4 3" xfId="7421"/>
    <cellStyle name="Normal 3 3 2 4 5 5" xfId="7422"/>
    <cellStyle name="Normal 3 3 2 4 5 5 2" xfId="7423"/>
    <cellStyle name="Normal 3 3 2 4 5 6" xfId="7424"/>
    <cellStyle name="Normal 3 3 2 4 6" xfId="490"/>
    <cellStyle name="Normal 3 3 2 4 6 2" xfId="7425"/>
    <cellStyle name="Normal 3 3 2 4 6 2 2" xfId="7426"/>
    <cellStyle name="Normal 3 3 2 4 6 2 2 2" xfId="7427"/>
    <cellStyle name="Normal 3 3 2 4 6 2 2 2 2" xfId="7428"/>
    <cellStyle name="Normal 3 3 2 4 6 2 2 3" xfId="7429"/>
    <cellStyle name="Normal 3 3 2 4 6 2 3" xfId="7430"/>
    <cellStyle name="Normal 3 3 2 4 6 2 3 2" xfId="7431"/>
    <cellStyle name="Normal 3 3 2 4 6 2 4" xfId="7432"/>
    <cellStyle name="Normal 3 3 2 4 6 3" xfId="7433"/>
    <cellStyle name="Normal 3 3 2 4 6 3 2" xfId="7434"/>
    <cellStyle name="Normal 3 3 2 4 6 3 2 2" xfId="7435"/>
    <cellStyle name="Normal 3 3 2 4 6 3 3" xfId="7436"/>
    <cellStyle name="Normal 3 3 2 4 6 4" xfId="7437"/>
    <cellStyle name="Normal 3 3 2 4 6 4 2" xfId="7438"/>
    <cellStyle name="Normal 3 3 2 4 6 5" xfId="7439"/>
    <cellStyle name="Normal 3 3 2 4 7" xfId="615"/>
    <cellStyle name="Normal 3 3 2 4 7 2" xfId="7440"/>
    <cellStyle name="Normal 3 3 2 4 7 2 2" xfId="7441"/>
    <cellStyle name="Normal 3 3 2 4 7 2 2 2" xfId="7442"/>
    <cellStyle name="Normal 3 3 2 4 7 2 2 2 2" xfId="7443"/>
    <cellStyle name="Normal 3 3 2 4 7 2 2 3" xfId="7444"/>
    <cellStyle name="Normal 3 3 2 4 7 2 3" xfId="7445"/>
    <cellStyle name="Normal 3 3 2 4 7 2 3 2" xfId="7446"/>
    <cellStyle name="Normal 3 3 2 4 7 2 4" xfId="7447"/>
    <cellStyle name="Normal 3 3 2 4 7 3" xfId="7448"/>
    <cellStyle name="Normal 3 3 2 4 7 3 2" xfId="7449"/>
    <cellStyle name="Normal 3 3 2 4 7 3 2 2" xfId="7450"/>
    <cellStyle name="Normal 3 3 2 4 7 3 3" xfId="7451"/>
    <cellStyle name="Normal 3 3 2 4 7 4" xfId="7452"/>
    <cellStyle name="Normal 3 3 2 4 7 4 2" xfId="7453"/>
    <cellStyle name="Normal 3 3 2 4 7 5" xfId="7454"/>
    <cellStyle name="Normal 3 3 2 4 8" xfId="7455"/>
    <cellStyle name="Normal 3 3 2 4 8 2" xfId="7456"/>
    <cellStyle name="Normal 3 3 2 4 8 2 2" xfId="7457"/>
    <cellStyle name="Normal 3 3 2 4 8 2 2 2" xfId="7458"/>
    <cellStyle name="Normal 3 3 2 4 8 2 2 2 2" xfId="7459"/>
    <cellStyle name="Normal 3 3 2 4 8 2 2 3" xfId="7460"/>
    <cellStyle name="Normal 3 3 2 4 8 2 3" xfId="7461"/>
    <cellStyle name="Normal 3 3 2 4 8 2 3 2" xfId="7462"/>
    <cellStyle name="Normal 3 3 2 4 8 2 4" xfId="7463"/>
    <cellStyle name="Normal 3 3 2 4 8 3" xfId="7464"/>
    <cellStyle name="Normal 3 3 2 4 8 3 2" xfId="7465"/>
    <cellStyle name="Normal 3 3 2 4 8 3 2 2" xfId="7466"/>
    <cellStyle name="Normal 3 3 2 4 8 3 3" xfId="7467"/>
    <cellStyle name="Normal 3 3 2 4 8 4" xfId="7468"/>
    <cellStyle name="Normal 3 3 2 4 8 4 2" xfId="7469"/>
    <cellStyle name="Normal 3 3 2 4 8 5" xfId="7470"/>
    <cellStyle name="Normal 3 3 2 4 9" xfId="7471"/>
    <cellStyle name="Normal 3 3 2 4 9 2" xfId="7472"/>
    <cellStyle name="Normal 3 3 2 4 9 2 2" xfId="7473"/>
    <cellStyle name="Normal 3 3 2 4 9 2 2 2" xfId="7474"/>
    <cellStyle name="Normal 3 3 2 4 9 2 3" xfId="7475"/>
    <cellStyle name="Normal 3 3 2 4 9 3" xfId="7476"/>
    <cellStyle name="Normal 3 3 2 4 9 3 2" xfId="7477"/>
    <cellStyle name="Normal 3 3 2 4 9 4" xfId="7478"/>
    <cellStyle name="Normal 3 3 2 5" xfId="153"/>
    <cellStyle name="Normal 3 3 2 5 10" xfId="7479"/>
    <cellStyle name="Normal 3 3 2 5 10 2" xfId="7480"/>
    <cellStyle name="Normal 3 3 2 5 10 2 2" xfId="7481"/>
    <cellStyle name="Normal 3 3 2 5 10 3" xfId="7482"/>
    <cellStyle name="Normal 3 3 2 5 11" xfId="7483"/>
    <cellStyle name="Normal 3 3 2 5 11 2" xfId="7484"/>
    <cellStyle name="Normal 3 3 2 5 12" xfId="7485"/>
    <cellStyle name="Normal 3 3 2 5 2" xfId="197"/>
    <cellStyle name="Normal 3 3 2 5 2 10" xfId="7486"/>
    <cellStyle name="Normal 3 3 2 5 2 10 2" xfId="7487"/>
    <cellStyle name="Normal 3 3 2 5 2 11" xfId="7488"/>
    <cellStyle name="Normal 3 3 2 5 2 2" xfId="447"/>
    <cellStyle name="Normal 3 3 2 5 2 2 2" xfId="7489"/>
    <cellStyle name="Normal 3 3 2 5 2 2 2 2" xfId="7490"/>
    <cellStyle name="Normal 3 3 2 5 2 2 2 2 2" xfId="7491"/>
    <cellStyle name="Normal 3 3 2 5 2 2 2 2 2 2" xfId="7492"/>
    <cellStyle name="Normal 3 3 2 5 2 2 2 2 3" xfId="7493"/>
    <cellStyle name="Normal 3 3 2 5 2 2 2 3" xfId="7494"/>
    <cellStyle name="Normal 3 3 2 5 2 2 2 3 2" xfId="7495"/>
    <cellStyle name="Normal 3 3 2 5 2 2 2 4" xfId="7496"/>
    <cellStyle name="Normal 3 3 2 5 2 2 3" xfId="7497"/>
    <cellStyle name="Normal 3 3 2 5 2 2 3 2" xfId="7498"/>
    <cellStyle name="Normal 3 3 2 5 2 2 3 2 2" xfId="7499"/>
    <cellStyle name="Normal 3 3 2 5 2 2 3 2 2 2" xfId="7500"/>
    <cellStyle name="Normal 3 3 2 5 2 2 3 2 3" xfId="7501"/>
    <cellStyle name="Normal 3 3 2 5 2 2 3 3" xfId="7502"/>
    <cellStyle name="Normal 3 3 2 5 2 2 3 3 2" xfId="7503"/>
    <cellStyle name="Normal 3 3 2 5 2 2 3 4" xfId="7504"/>
    <cellStyle name="Normal 3 3 2 5 2 2 4" xfId="7505"/>
    <cellStyle name="Normal 3 3 2 5 2 2 4 2" xfId="7506"/>
    <cellStyle name="Normal 3 3 2 5 2 2 4 2 2" xfId="7507"/>
    <cellStyle name="Normal 3 3 2 5 2 2 4 3" xfId="7508"/>
    <cellStyle name="Normal 3 3 2 5 2 2 5" xfId="7509"/>
    <cellStyle name="Normal 3 3 2 5 2 2 5 2" xfId="7510"/>
    <cellStyle name="Normal 3 3 2 5 2 2 6" xfId="7511"/>
    <cellStyle name="Normal 3 3 2 5 2 3" xfId="284"/>
    <cellStyle name="Normal 3 3 2 5 2 3 2" xfId="7512"/>
    <cellStyle name="Normal 3 3 2 5 2 3 2 2" xfId="7513"/>
    <cellStyle name="Normal 3 3 2 5 2 3 2 2 2" xfId="7514"/>
    <cellStyle name="Normal 3 3 2 5 2 3 2 2 2 2" xfId="7515"/>
    <cellStyle name="Normal 3 3 2 5 2 3 2 2 3" xfId="7516"/>
    <cellStyle name="Normal 3 3 2 5 2 3 2 3" xfId="7517"/>
    <cellStyle name="Normal 3 3 2 5 2 3 2 3 2" xfId="7518"/>
    <cellStyle name="Normal 3 3 2 5 2 3 2 4" xfId="7519"/>
    <cellStyle name="Normal 3 3 2 5 2 3 3" xfId="7520"/>
    <cellStyle name="Normal 3 3 2 5 2 3 3 2" xfId="7521"/>
    <cellStyle name="Normal 3 3 2 5 2 3 3 2 2" xfId="7522"/>
    <cellStyle name="Normal 3 3 2 5 2 3 3 2 2 2" xfId="7523"/>
    <cellStyle name="Normal 3 3 2 5 2 3 3 2 3" xfId="7524"/>
    <cellStyle name="Normal 3 3 2 5 2 3 3 3" xfId="7525"/>
    <cellStyle name="Normal 3 3 2 5 2 3 3 3 2" xfId="7526"/>
    <cellStyle name="Normal 3 3 2 5 2 3 3 4" xfId="7527"/>
    <cellStyle name="Normal 3 3 2 5 2 3 4" xfId="7528"/>
    <cellStyle name="Normal 3 3 2 5 2 3 4 2" xfId="7529"/>
    <cellStyle name="Normal 3 3 2 5 2 3 4 2 2" xfId="7530"/>
    <cellStyle name="Normal 3 3 2 5 2 3 4 3" xfId="7531"/>
    <cellStyle name="Normal 3 3 2 5 2 3 5" xfId="7532"/>
    <cellStyle name="Normal 3 3 2 5 2 3 5 2" xfId="7533"/>
    <cellStyle name="Normal 3 3 2 5 2 3 6" xfId="7534"/>
    <cellStyle name="Normal 3 3 2 5 2 4" xfId="572"/>
    <cellStyle name="Normal 3 3 2 5 2 4 2" xfId="7535"/>
    <cellStyle name="Normal 3 3 2 5 2 4 2 2" xfId="7536"/>
    <cellStyle name="Normal 3 3 2 5 2 4 2 2 2" xfId="7537"/>
    <cellStyle name="Normal 3 3 2 5 2 4 2 2 2 2" xfId="7538"/>
    <cellStyle name="Normal 3 3 2 5 2 4 2 2 3" xfId="7539"/>
    <cellStyle name="Normal 3 3 2 5 2 4 2 3" xfId="7540"/>
    <cellStyle name="Normal 3 3 2 5 2 4 2 3 2" xfId="7541"/>
    <cellStyle name="Normal 3 3 2 5 2 4 2 4" xfId="7542"/>
    <cellStyle name="Normal 3 3 2 5 2 4 3" xfId="7543"/>
    <cellStyle name="Normal 3 3 2 5 2 4 3 2" xfId="7544"/>
    <cellStyle name="Normal 3 3 2 5 2 4 3 2 2" xfId="7545"/>
    <cellStyle name="Normal 3 3 2 5 2 4 3 3" xfId="7546"/>
    <cellStyle name="Normal 3 3 2 5 2 4 4" xfId="7547"/>
    <cellStyle name="Normal 3 3 2 5 2 4 4 2" xfId="7548"/>
    <cellStyle name="Normal 3 3 2 5 2 4 5" xfId="7549"/>
    <cellStyle name="Normal 3 3 2 5 2 5" xfId="697"/>
    <cellStyle name="Normal 3 3 2 5 2 5 2" xfId="7550"/>
    <cellStyle name="Normal 3 3 2 5 2 5 2 2" xfId="7551"/>
    <cellStyle name="Normal 3 3 2 5 2 5 2 2 2" xfId="7552"/>
    <cellStyle name="Normal 3 3 2 5 2 5 2 2 2 2" xfId="7553"/>
    <cellStyle name="Normal 3 3 2 5 2 5 2 2 3" xfId="7554"/>
    <cellStyle name="Normal 3 3 2 5 2 5 2 3" xfId="7555"/>
    <cellStyle name="Normal 3 3 2 5 2 5 2 3 2" xfId="7556"/>
    <cellStyle name="Normal 3 3 2 5 2 5 2 4" xfId="7557"/>
    <cellStyle name="Normal 3 3 2 5 2 5 3" xfId="7558"/>
    <cellStyle name="Normal 3 3 2 5 2 5 3 2" xfId="7559"/>
    <cellStyle name="Normal 3 3 2 5 2 5 3 2 2" xfId="7560"/>
    <cellStyle name="Normal 3 3 2 5 2 5 3 3" xfId="7561"/>
    <cellStyle name="Normal 3 3 2 5 2 5 4" xfId="7562"/>
    <cellStyle name="Normal 3 3 2 5 2 5 4 2" xfId="7563"/>
    <cellStyle name="Normal 3 3 2 5 2 5 5" xfId="7564"/>
    <cellStyle name="Normal 3 3 2 5 2 6" xfId="7565"/>
    <cellStyle name="Normal 3 3 2 5 2 6 2" xfId="7566"/>
    <cellStyle name="Normal 3 3 2 5 2 6 2 2" xfId="7567"/>
    <cellStyle name="Normal 3 3 2 5 2 6 2 2 2" xfId="7568"/>
    <cellStyle name="Normal 3 3 2 5 2 6 2 2 2 2" xfId="7569"/>
    <cellStyle name="Normal 3 3 2 5 2 6 2 2 3" xfId="7570"/>
    <cellStyle name="Normal 3 3 2 5 2 6 2 3" xfId="7571"/>
    <cellStyle name="Normal 3 3 2 5 2 6 2 3 2" xfId="7572"/>
    <cellStyle name="Normal 3 3 2 5 2 6 2 4" xfId="7573"/>
    <cellStyle name="Normal 3 3 2 5 2 6 3" xfId="7574"/>
    <cellStyle name="Normal 3 3 2 5 2 6 3 2" xfId="7575"/>
    <cellStyle name="Normal 3 3 2 5 2 6 3 2 2" xfId="7576"/>
    <cellStyle name="Normal 3 3 2 5 2 6 3 3" xfId="7577"/>
    <cellStyle name="Normal 3 3 2 5 2 6 4" xfId="7578"/>
    <cellStyle name="Normal 3 3 2 5 2 6 4 2" xfId="7579"/>
    <cellStyle name="Normal 3 3 2 5 2 6 5" xfId="7580"/>
    <cellStyle name="Normal 3 3 2 5 2 7" xfId="7581"/>
    <cellStyle name="Normal 3 3 2 5 2 7 2" xfId="7582"/>
    <cellStyle name="Normal 3 3 2 5 2 7 2 2" xfId="7583"/>
    <cellStyle name="Normal 3 3 2 5 2 7 2 2 2" xfId="7584"/>
    <cellStyle name="Normal 3 3 2 5 2 7 2 3" xfId="7585"/>
    <cellStyle name="Normal 3 3 2 5 2 7 3" xfId="7586"/>
    <cellStyle name="Normal 3 3 2 5 2 7 3 2" xfId="7587"/>
    <cellStyle name="Normal 3 3 2 5 2 7 4" xfId="7588"/>
    <cellStyle name="Normal 3 3 2 5 2 8" xfId="7589"/>
    <cellStyle name="Normal 3 3 2 5 2 8 2" xfId="7590"/>
    <cellStyle name="Normal 3 3 2 5 2 8 2 2" xfId="7591"/>
    <cellStyle name="Normal 3 3 2 5 2 8 2 2 2" xfId="7592"/>
    <cellStyle name="Normal 3 3 2 5 2 8 2 3" xfId="7593"/>
    <cellStyle name="Normal 3 3 2 5 2 8 3" xfId="7594"/>
    <cellStyle name="Normal 3 3 2 5 2 8 3 2" xfId="7595"/>
    <cellStyle name="Normal 3 3 2 5 2 8 4" xfId="7596"/>
    <cellStyle name="Normal 3 3 2 5 2 9" xfId="7597"/>
    <cellStyle name="Normal 3 3 2 5 2 9 2" xfId="7598"/>
    <cellStyle name="Normal 3 3 2 5 2 9 2 2" xfId="7599"/>
    <cellStyle name="Normal 3 3 2 5 2 9 3" xfId="7600"/>
    <cellStyle name="Normal 3 3 2 5 3" xfId="365"/>
    <cellStyle name="Normal 3 3 2 5 3 2" xfId="7601"/>
    <cellStyle name="Normal 3 3 2 5 3 2 2" xfId="7602"/>
    <cellStyle name="Normal 3 3 2 5 3 2 2 2" xfId="7603"/>
    <cellStyle name="Normal 3 3 2 5 3 2 2 2 2" xfId="7604"/>
    <cellStyle name="Normal 3 3 2 5 3 2 2 3" xfId="7605"/>
    <cellStyle name="Normal 3 3 2 5 3 2 3" xfId="7606"/>
    <cellStyle name="Normal 3 3 2 5 3 2 3 2" xfId="7607"/>
    <cellStyle name="Normal 3 3 2 5 3 2 4" xfId="7608"/>
    <cellStyle name="Normal 3 3 2 5 3 3" xfId="7609"/>
    <cellStyle name="Normal 3 3 2 5 3 3 2" xfId="7610"/>
    <cellStyle name="Normal 3 3 2 5 3 3 2 2" xfId="7611"/>
    <cellStyle name="Normal 3 3 2 5 3 3 2 2 2" xfId="7612"/>
    <cellStyle name="Normal 3 3 2 5 3 3 2 3" xfId="7613"/>
    <cellStyle name="Normal 3 3 2 5 3 3 3" xfId="7614"/>
    <cellStyle name="Normal 3 3 2 5 3 3 3 2" xfId="7615"/>
    <cellStyle name="Normal 3 3 2 5 3 3 4" xfId="7616"/>
    <cellStyle name="Normal 3 3 2 5 3 4" xfId="7617"/>
    <cellStyle name="Normal 3 3 2 5 3 4 2" xfId="7618"/>
    <cellStyle name="Normal 3 3 2 5 3 4 2 2" xfId="7619"/>
    <cellStyle name="Normal 3 3 2 5 3 4 3" xfId="7620"/>
    <cellStyle name="Normal 3 3 2 5 3 5" xfId="7621"/>
    <cellStyle name="Normal 3 3 2 5 3 5 2" xfId="7622"/>
    <cellStyle name="Normal 3 3 2 5 3 6" xfId="7623"/>
    <cellStyle name="Normal 3 3 2 5 4" xfId="258"/>
    <cellStyle name="Normal 3 3 2 5 4 2" xfId="7624"/>
    <cellStyle name="Normal 3 3 2 5 4 2 2" xfId="7625"/>
    <cellStyle name="Normal 3 3 2 5 4 2 2 2" xfId="7626"/>
    <cellStyle name="Normal 3 3 2 5 4 2 2 2 2" xfId="7627"/>
    <cellStyle name="Normal 3 3 2 5 4 2 2 3" xfId="7628"/>
    <cellStyle name="Normal 3 3 2 5 4 2 3" xfId="7629"/>
    <cellStyle name="Normal 3 3 2 5 4 2 3 2" xfId="7630"/>
    <cellStyle name="Normal 3 3 2 5 4 2 4" xfId="7631"/>
    <cellStyle name="Normal 3 3 2 5 4 3" xfId="7632"/>
    <cellStyle name="Normal 3 3 2 5 4 3 2" xfId="7633"/>
    <cellStyle name="Normal 3 3 2 5 4 3 2 2" xfId="7634"/>
    <cellStyle name="Normal 3 3 2 5 4 3 2 2 2" xfId="7635"/>
    <cellStyle name="Normal 3 3 2 5 4 3 2 3" xfId="7636"/>
    <cellStyle name="Normal 3 3 2 5 4 3 3" xfId="7637"/>
    <cellStyle name="Normal 3 3 2 5 4 3 3 2" xfId="7638"/>
    <cellStyle name="Normal 3 3 2 5 4 3 4" xfId="7639"/>
    <cellStyle name="Normal 3 3 2 5 4 4" xfId="7640"/>
    <cellStyle name="Normal 3 3 2 5 4 4 2" xfId="7641"/>
    <cellStyle name="Normal 3 3 2 5 4 4 2 2" xfId="7642"/>
    <cellStyle name="Normal 3 3 2 5 4 4 3" xfId="7643"/>
    <cellStyle name="Normal 3 3 2 5 4 5" xfId="7644"/>
    <cellStyle name="Normal 3 3 2 5 4 5 2" xfId="7645"/>
    <cellStyle name="Normal 3 3 2 5 4 6" xfId="7646"/>
    <cellStyle name="Normal 3 3 2 5 5" xfId="491"/>
    <cellStyle name="Normal 3 3 2 5 5 2" xfId="7647"/>
    <cellStyle name="Normal 3 3 2 5 5 2 2" xfId="7648"/>
    <cellStyle name="Normal 3 3 2 5 5 2 2 2" xfId="7649"/>
    <cellStyle name="Normal 3 3 2 5 5 2 2 2 2" xfId="7650"/>
    <cellStyle name="Normal 3 3 2 5 5 2 2 3" xfId="7651"/>
    <cellStyle name="Normal 3 3 2 5 5 2 3" xfId="7652"/>
    <cellStyle name="Normal 3 3 2 5 5 2 3 2" xfId="7653"/>
    <cellStyle name="Normal 3 3 2 5 5 2 4" xfId="7654"/>
    <cellStyle name="Normal 3 3 2 5 5 3" xfId="7655"/>
    <cellStyle name="Normal 3 3 2 5 5 3 2" xfId="7656"/>
    <cellStyle name="Normal 3 3 2 5 5 3 2 2" xfId="7657"/>
    <cellStyle name="Normal 3 3 2 5 5 3 3" xfId="7658"/>
    <cellStyle name="Normal 3 3 2 5 5 4" xfId="7659"/>
    <cellStyle name="Normal 3 3 2 5 5 4 2" xfId="7660"/>
    <cellStyle name="Normal 3 3 2 5 5 5" xfId="7661"/>
    <cellStyle name="Normal 3 3 2 5 6" xfId="616"/>
    <cellStyle name="Normal 3 3 2 5 6 2" xfId="7662"/>
    <cellStyle name="Normal 3 3 2 5 6 2 2" xfId="7663"/>
    <cellStyle name="Normal 3 3 2 5 6 2 2 2" xfId="7664"/>
    <cellStyle name="Normal 3 3 2 5 6 2 2 2 2" xfId="7665"/>
    <cellStyle name="Normal 3 3 2 5 6 2 2 3" xfId="7666"/>
    <cellStyle name="Normal 3 3 2 5 6 2 3" xfId="7667"/>
    <cellStyle name="Normal 3 3 2 5 6 2 3 2" xfId="7668"/>
    <cellStyle name="Normal 3 3 2 5 6 2 4" xfId="7669"/>
    <cellStyle name="Normal 3 3 2 5 6 3" xfId="7670"/>
    <cellStyle name="Normal 3 3 2 5 6 3 2" xfId="7671"/>
    <cellStyle name="Normal 3 3 2 5 6 3 2 2" xfId="7672"/>
    <cellStyle name="Normal 3 3 2 5 6 3 3" xfId="7673"/>
    <cellStyle name="Normal 3 3 2 5 6 4" xfId="7674"/>
    <cellStyle name="Normal 3 3 2 5 6 4 2" xfId="7675"/>
    <cellStyle name="Normal 3 3 2 5 6 5" xfId="7676"/>
    <cellStyle name="Normal 3 3 2 5 7" xfId="7677"/>
    <cellStyle name="Normal 3 3 2 5 7 2" xfId="7678"/>
    <cellStyle name="Normal 3 3 2 5 7 2 2" xfId="7679"/>
    <cellStyle name="Normal 3 3 2 5 7 2 2 2" xfId="7680"/>
    <cellStyle name="Normal 3 3 2 5 7 2 2 2 2" xfId="7681"/>
    <cellStyle name="Normal 3 3 2 5 7 2 2 3" xfId="7682"/>
    <cellStyle name="Normal 3 3 2 5 7 2 3" xfId="7683"/>
    <cellStyle name="Normal 3 3 2 5 7 2 3 2" xfId="7684"/>
    <cellStyle name="Normal 3 3 2 5 7 2 4" xfId="7685"/>
    <cellStyle name="Normal 3 3 2 5 7 3" xfId="7686"/>
    <cellStyle name="Normal 3 3 2 5 7 3 2" xfId="7687"/>
    <cellStyle name="Normal 3 3 2 5 7 3 2 2" xfId="7688"/>
    <cellStyle name="Normal 3 3 2 5 7 3 3" xfId="7689"/>
    <cellStyle name="Normal 3 3 2 5 7 4" xfId="7690"/>
    <cellStyle name="Normal 3 3 2 5 7 4 2" xfId="7691"/>
    <cellStyle name="Normal 3 3 2 5 7 5" xfId="7692"/>
    <cellStyle name="Normal 3 3 2 5 8" xfId="7693"/>
    <cellStyle name="Normal 3 3 2 5 8 2" xfId="7694"/>
    <cellStyle name="Normal 3 3 2 5 8 2 2" xfId="7695"/>
    <cellStyle name="Normal 3 3 2 5 8 2 2 2" xfId="7696"/>
    <cellStyle name="Normal 3 3 2 5 8 2 3" xfId="7697"/>
    <cellStyle name="Normal 3 3 2 5 8 3" xfId="7698"/>
    <cellStyle name="Normal 3 3 2 5 8 3 2" xfId="7699"/>
    <cellStyle name="Normal 3 3 2 5 8 4" xfId="7700"/>
    <cellStyle name="Normal 3 3 2 5 9" xfId="7701"/>
    <cellStyle name="Normal 3 3 2 5 9 2" xfId="7702"/>
    <cellStyle name="Normal 3 3 2 5 9 2 2" xfId="7703"/>
    <cellStyle name="Normal 3 3 2 5 9 2 2 2" xfId="7704"/>
    <cellStyle name="Normal 3 3 2 5 9 2 3" xfId="7705"/>
    <cellStyle name="Normal 3 3 2 5 9 3" xfId="7706"/>
    <cellStyle name="Normal 3 3 2 5 9 3 2" xfId="7707"/>
    <cellStyle name="Normal 3 3 2 5 9 4" xfId="7708"/>
    <cellStyle name="Normal 3 3 2 6" xfId="121"/>
    <cellStyle name="Normal 3 3 2 6 10" xfId="7709"/>
    <cellStyle name="Normal 3 3 2 6 10 2" xfId="7710"/>
    <cellStyle name="Normal 3 3 2 6 11" xfId="7711"/>
    <cellStyle name="Normal 3 3 2 6 2" xfId="391"/>
    <cellStyle name="Normal 3 3 2 6 2 2" xfId="7712"/>
    <cellStyle name="Normal 3 3 2 6 2 2 2" xfId="7713"/>
    <cellStyle name="Normal 3 3 2 6 2 2 2 2" xfId="7714"/>
    <cellStyle name="Normal 3 3 2 6 2 2 2 2 2" xfId="7715"/>
    <cellStyle name="Normal 3 3 2 6 2 2 2 3" xfId="7716"/>
    <cellStyle name="Normal 3 3 2 6 2 2 3" xfId="7717"/>
    <cellStyle name="Normal 3 3 2 6 2 2 3 2" xfId="7718"/>
    <cellStyle name="Normal 3 3 2 6 2 2 4" xfId="7719"/>
    <cellStyle name="Normal 3 3 2 6 2 3" xfId="7720"/>
    <cellStyle name="Normal 3 3 2 6 2 3 2" xfId="7721"/>
    <cellStyle name="Normal 3 3 2 6 2 3 2 2" xfId="7722"/>
    <cellStyle name="Normal 3 3 2 6 2 3 2 2 2" xfId="7723"/>
    <cellStyle name="Normal 3 3 2 6 2 3 2 3" xfId="7724"/>
    <cellStyle name="Normal 3 3 2 6 2 3 3" xfId="7725"/>
    <cellStyle name="Normal 3 3 2 6 2 3 3 2" xfId="7726"/>
    <cellStyle name="Normal 3 3 2 6 2 3 4" xfId="7727"/>
    <cellStyle name="Normal 3 3 2 6 2 4" xfId="7728"/>
    <cellStyle name="Normal 3 3 2 6 2 4 2" xfId="7729"/>
    <cellStyle name="Normal 3 3 2 6 2 4 2 2" xfId="7730"/>
    <cellStyle name="Normal 3 3 2 6 2 4 3" xfId="7731"/>
    <cellStyle name="Normal 3 3 2 6 2 5" xfId="7732"/>
    <cellStyle name="Normal 3 3 2 6 2 5 2" xfId="7733"/>
    <cellStyle name="Normal 3 3 2 6 2 6" xfId="7734"/>
    <cellStyle name="Normal 3 3 2 6 3" xfId="265"/>
    <cellStyle name="Normal 3 3 2 6 3 2" xfId="7735"/>
    <cellStyle name="Normal 3 3 2 6 3 2 2" xfId="7736"/>
    <cellStyle name="Normal 3 3 2 6 3 2 2 2" xfId="7737"/>
    <cellStyle name="Normal 3 3 2 6 3 2 2 2 2" xfId="7738"/>
    <cellStyle name="Normal 3 3 2 6 3 2 2 3" xfId="7739"/>
    <cellStyle name="Normal 3 3 2 6 3 2 3" xfId="7740"/>
    <cellStyle name="Normal 3 3 2 6 3 2 3 2" xfId="7741"/>
    <cellStyle name="Normal 3 3 2 6 3 2 4" xfId="7742"/>
    <cellStyle name="Normal 3 3 2 6 3 3" xfId="7743"/>
    <cellStyle name="Normal 3 3 2 6 3 3 2" xfId="7744"/>
    <cellStyle name="Normal 3 3 2 6 3 3 2 2" xfId="7745"/>
    <cellStyle name="Normal 3 3 2 6 3 3 2 2 2" xfId="7746"/>
    <cellStyle name="Normal 3 3 2 6 3 3 2 3" xfId="7747"/>
    <cellStyle name="Normal 3 3 2 6 3 3 3" xfId="7748"/>
    <cellStyle name="Normal 3 3 2 6 3 3 3 2" xfId="7749"/>
    <cellStyle name="Normal 3 3 2 6 3 3 4" xfId="7750"/>
    <cellStyle name="Normal 3 3 2 6 3 4" xfId="7751"/>
    <cellStyle name="Normal 3 3 2 6 3 4 2" xfId="7752"/>
    <cellStyle name="Normal 3 3 2 6 3 4 2 2" xfId="7753"/>
    <cellStyle name="Normal 3 3 2 6 3 4 3" xfId="7754"/>
    <cellStyle name="Normal 3 3 2 6 3 5" xfId="7755"/>
    <cellStyle name="Normal 3 3 2 6 3 5 2" xfId="7756"/>
    <cellStyle name="Normal 3 3 2 6 3 6" xfId="7757"/>
    <cellStyle name="Normal 3 3 2 6 4" xfId="516"/>
    <cellStyle name="Normal 3 3 2 6 4 2" xfId="7758"/>
    <cellStyle name="Normal 3 3 2 6 4 2 2" xfId="7759"/>
    <cellStyle name="Normal 3 3 2 6 4 2 2 2" xfId="7760"/>
    <cellStyle name="Normal 3 3 2 6 4 2 2 2 2" xfId="7761"/>
    <cellStyle name="Normal 3 3 2 6 4 2 2 3" xfId="7762"/>
    <cellStyle name="Normal 3 3 2 6 4 2 3" xfId="7763"/>
    <cellStyle name="Normal 3 3 2 6 4 2 3 2" xfId="7764"/>
    <cellStyle name="Normal 3 3 2 6 4 2 4" xfId="7765"/>
    <cellStyle name="Normal 3 3 2 6 4 3" xfId="7766"/>
    <cellStyle name="Normal 3 3 2 6 4 3 2" xfId="7767"/>
    <cellStyle name="Normal 3 3 2 6 4 3 2 2" xfId="7768"/>
    <cellStyle name="Normal 3 3 2 6 4 3 3" xfId="7769"/>
    <cellStyle name="Normal 3 3 2 6 4 4" xfId="7770"/>
    <cellStyle name="Normal 3 3 2 6 4 4 2" xfId="7771"/>
    <cellStyle name="Normal 3 3 2 6 4 5" xfId="7772"/>
    <cellStyle name="Normal 3 3 2 6 5" xfId="641"/>
    <cellStyle name="Normal 3 3 2 6 5 2" xfId="7773"/>
    <cellStyle name="Normal 3 3 2 6 5 2 2" xfId="7774"/>
    <cellStyle name="Normal 3 3 2 6 5 2 2 2" xfId="7775"/>
    <cellStyle name="Normal 3 3 2 6 5 2 2 2 2" xfId="7776"/>
    <cellStyle name="Normal 3 3 2 6 5 2 2 3" xfId="7777"/>
    <cellStyle name="Normal 3 3 2 6 5 2 3" xfId="7778"/>
    <cellStyle name="Normal 3 3 2 6 5 2 3 2" xfId="7779"/>
    <cellStyle name="Normal 3 3 2 6 5 2 4" xfId="7780"/>
    <cellStyle name="Normal 3 3 2 6 5 3" xfId="7781"/>
    <cellStyle name="Normal 3 3 2 6 5 3 2" xfId="7782"/>
    <cellStyle name="Normal 3 3 2 6 5 3 2 2" xfId="7783"/>
    <cellStyle name="Normal 3 3 2 6 5 3 3" xfId="7784"/>
    <cellStyle name="Normal 3 3 2 6 5 4" xfId="7785"/>
    <cellStyle name="Normal 3 3 2 6 5 4 2" xfId="7786"/>
    <cellStyle name="Normal 3 3 2 6 5 5" xfId="7787"/>
    <cellStyle name="Normal 3 3 2 6 6" xfId="7788"/>
    <cellStyle name="Normal 3 3 2 6 6 2" xfId="7789"/>
    <cellStyle name="Normal 3 3 2 6 6 2 2" xfId="7790"/>
    <cellStyle name="Normal 3 3 2 6 6 2 2 2" xfId="7791"/>
    <cellStyle name="Normal 3 3 2 6 6 2 2 2 2" xfId="7792"/>
    <cellStyle name="Normal 3 3 2 6 6 2 2 3" xfId="7793"/>
    <cellStyle name="Normal 3 3 2 6 6 2 3" xfId="7794"/>
    <cellStyle name="Normal 3 3 2 6 6 2 3 2" xfId="7795"/>
    <cellStyle name="Normal 3 3 2 6 6 2 4" xfId="7796"/>
    <cellStyle name="Normal 3 3 2 6 6 3" xfId="7797"/>
    <cellStyle name="Normal 3 3 2 6 6 3 2" xfId="7798"/>
    <cellStyle name="Normal 3 3 2 6 6 3 2 2" xfId="7799"/>
    <cellStyle name="Normal 3 3 2 6 6 3 3" xfId="7800"/>
    <cellStyle name="Normal 3 3 2 6 6 4" xfId="7801"/>
    <cellStyle name="Normal 3 3 2 6 6 4 2" xfId="7802"/>
    <cellStyle name="Normal 3 3 2 6 6 5" xfId="7803"/>
    <cellStyle name="Normal 3 3 2 6 7" xfId="7804"/>
    <cellStyle name="Normal 3 3 2 6 7 2" xfId="7805"/>
    <cellStyle name="Normal 3 3 2 6 7 2 2" xfId="7806"/>
    <cellStyle name="Normal 3 3 2 6 7 2 2 2" xfId="7807"/>
    <cellStyle name="Normal 3 3 2 6 7 2 3" xfId="7808"/>
    <cellStyle name="Normal 3 3 2 6 7 3" xfId="7809"/>
    <cellStyle name="Normal 3 3 2 6 7 3 2" xfId="7810"/>
    <cellStyle name="Normal 3 3 2 6 7 4" xfId="7811"/>
    <cellStyle name="Normal 3 3 2 6 8" xfId="7812"/>
    <cellStyle name="Normal 3 3 2 6 8 2" xfId="7813"/>
    <cellStyle name="Normal 3 3 2 6 8 2 2" xfId="7814"/>
    <cellStyle name="Normal 3 3 2 6 8 2 2 2" xfId="7815"/>
    <cellStyle name="Normal 3 3 2 6 8 2 3" xfId="7816"/>
    <cellStyle name="Normal 3 3 2 6 8 3" xfId="7817"/>
    <cellStyle name="Normal 3 3 2 6 8 3 2" xfId="7818"/>
    <cellStyle name="Normal 3 3 2 6 8 4" xfId="7819"/>
    <cellStyle name="Normal 3 3 2 6 9" xfId="7820"/>
    <cellStyle name="Normal 3 3 2 6 9 2" xfId="7821"/>
    <cellStyle name="Normal 3 3 2 6 9 2 2" xfId="7822"/>
    <cellStyle name="Normal 3 3 2 6 9 3" xfId="7823"/>
    <cellStyle name="Normal 3 3 2 7" xfId="178"/>
    <cellStyle name="Normal 3 3 2 7 10" xfId="7824"/>
    <cellStyle name="Normal 3 3 2 7 10 2" xfId="7825"/>
    <cellStyle name="Normal 3 3 2 7 11" xfId="7826"/>
    <cellStyle name="Normal 3 3 2 7 2" xfId="428"/>
    <cellStyle name="Normal 3 3 2 7 2 2" xfId="7827"/>
    <cellStyle name="Normal 3 3 2 7 2 2 2" xfId="7828"/>
    <cellStyle name="Normal 3 3 2 7 2 2 2 2" xfId="7829"/>
    <cellStyle name="Normal 3 3 2 7 2 2 2 2 2" xfId="7830"/>
    <cellStyle name="Normal 3 3 2 7 2 2 2 3" xfId="7831"/>
    <cellStyle name="Normal 3 3 2 7 2 2 3" xfId="7832"/>
    <cellStyle name="Normal 3 3 2 7 2 2 3 2" xfId="7833"/>
    <cellStyle name="Normal 3 3 2 7 2 2 4" xfId="7834"/>
    <cellStyle name="Normal 3 3 2 7 2 3" xfId="7835"/>
    <cellStyle name="Normal 3 3 2 7 2 3 2" xfId="7836"/>
    <cellStyle name="Normal 3 3 2 7 2 3 2 2" xfId="7837"/>
    <cellStyle name="Normal 3 3 2 7 2 3 2 2 2" xfId="7838"/>
    <cellStyle name="Normal 3 3 2 7 2 3 2 3" xfId="7839"/>
    <cellStyle name="Normal 3 3 2 7 2 3 3" xfId="7840"/>
    <cellStyle name="Normal 3 3 2 7 2 3 3 2" xfId="7841"/>
    <cellStyle name="Normal 3 3 2 7 2 3 4" xfId="7842"/>
    <cellStyle name="Normal 3 3 2 7 2 4" xfId="7843"/>
    <cellStyle name="Normal 3 3 2 7 2 4 2" xfId="7844"/>
    <cellStyle name="Normal 3 3 2 7 2 4 2 2" xfId="7845"/>
    <cellStyle name="Normal 3 3 2 7 2 4 3" xfId="7846"/>
    <cellStyle name="Normal 3 3 2 7 2 5" xfId="7847"/>
    <cellStyle name="Normal 3 3 2 7 2 5 2" xfId="7848"/>
    <cellStyle name="Normal 3 3 2 7 2 6" xfId="7849"/>
    <cellStyle name="Normal 3 3 2 7 3" xfId="309"/>
    <cellStyle name="Normal 3 3 2 7 3 2" xfId="7850"/>
    <cellStyle name="Normal 3 3 2 7 3 2 2" xfId="7851"/>
    <cellStyle name="Normal 3 3 2 7 3 2 2 2" xfId="7852"/>
    <cellStyle name="Normal 3 3 2 7 3 2 2 2 2" xfId="7853"/>
    <cellStyle name="Normal 3 3 2 7 3 2 2 3" xfId="7854"/>
    <cellStyle name="Normal 3 3 2 7 3 2 3" xfId="7855"/>
    <cellStyle name="Normal 3 3 2 7 3 2 3 2" xfId="7856"/>
    <cellStyle name="Normal 3 3 2 7 3 2 4" xfId="7857"/>
    <cellStyle name="Normal 3 3 2 7 3 3" xfId="7858"/>
    <cellStyle name="Normal 3 3 2 7 3 3 2" xfId="7859"/>
    <cellStyle name="Normal 3 3 2 7 3 3 2 2" xfId="7860"/>
    <cellStyle name="Normal 3 3 2 7 3 3 2 2 2" xfId="7861"/>
    <cellStyle name="Normal 3 3 2 7 3 3 2 3" xfId="7862"/>
    <cellStyle name="Normal 3 3 2 7 3 3 3" xfId="7863"/>
    <cellStyle name="Normal 3 3 2 7 3 3 3 2" xfId="7864"/>
    <cellStyle name="Normal 3 3 2 7 3 3 4" xfId="7865"/>
    <cellStyle name="Normal 3 3 2 7 3 4" xfId="7866"/>
    <cellStyle name="Normal 3 3 2 7 3 4 2" xfId="7867"/>
    <cellStyle name="Normal 3 3 2 7 3 4 2 2" xfId="7868"/>
    <cellStyle name="Normal 3 3 2 7 3 4 3" xfId="7869"/>
    <cellStyle name="Normal 3 3 2 7 3 5" xfId="7870"/>
    <cellStyle name="Normal 3 3 2 7 3 5 2" xfId="7871"/>
    <cellStyle name="Normal 3 3 2 7 3 6" xfId="7872"/>
    <cellStyle name="Normal 3 3 2 7 4" xfId="553"/>
    <cellStyle name="Normal 3 3 2 7 4 2" xfId="7873"/>
    <cellStyle name="Normal 3 3 2 7 4 2 2" xfId="7874"/>
    <cellStyle name="Normal 3 3 2 7 4 2 2 2" xfId="7875"/>
    <cellStyle name="Normal 3 3 2 7 4 2 2 2 2" xfId="7876"/>
    <cellStyle name="Normal 3 3 2 7 4 2 2 3" xfId="7877"/>
    <cellStyle name="Normal 3 3 2 7 4 2 3" xfId="7878"/>
    <cellStyle name="Normal 3 3 2 7 4 2 3 2" xfId="7879"/>
    <cellStyle name="Normal 3 3 2 7 4 2 4" xfId="7880"/>
    <cellStyle name="Normal 3 3 2 7 4 3" xfId="7881"/>
    <cellStyle name="Normal 3 3 2 7 4 3 2" xfId="7882"/>
    <cellStyle name="Normal 3 3 2 7 4 3 2 2" xfId="7883"/>
    <cellStyle name="Normal 3 3 2 7 4 3 3" xfId="7884"/>
    <cellStyle name="Normal 3 3 2 7 4 4" xfId="7885"/>
    <cellStyle name="Normal 3 3 2 7 4 4 2" xfId="7886"/>
    <cellStyle name="Normal 3 3 2 7 4 5" xfId="7887"/>
    <cellStyle name="Normal 3 3 2 7 5" xfId="678"/>
    <cellStyle name="Normal 3 3 2 7 5 2" xfId="7888"/>
    <cellStyle name="Normal 3 3 2 7 5 2 2" xfId="7889"/>
    <cellStyle name="Normal 3 3 2 7 5 2 2 2" xfId="7890"/>
    <cellStyle name="Normal 3 3 2 7 5 2 2 2 2" xfId="7891"/>
    <cellStyle name="Normal 3 3 2 7 5 2 2 3" xfId="7892"/>
    <cellStyle name="Normal 3 3 2 7 5 2 3" xfId="7893"/>
    <cellStyle name="Normal 3 3 2 7 5 2 3 2" xfId="7894"/>
    <cellStyle name="Normal 3 3 2 7 5 2 4" xfId="7895"/>
    <cellStyle name="Normal 3 3 2 7 5 3" xfId="7896"/>
    <cellStyle name="Normal 3 3 2 7 5 3 2" xfId="7897"/>
    <cellStyle name="Normal 3 3 2 7 5 3 2 2" xfId="7898"/>
    <cellStyle name="Normal 3 3 2 7 5 3 3" xfId="7899"/>
    <cellStyle name="Normal 3 3 2 7 5 4" xfId="7900"/>
    <cellStyle name="Normal 3 3 2 7 5 4 2" xfId="7901"/>
    <cellStyle name="Normal 3 3 2 7 5 5" xfId="7902"/>
    <cellStyle name="Normal 3 3 2 7 6" xfId="7903"/>
    <cellStyle name="Normal 3 3 2 7 6 2" xfId="7904"/>
    <cellStyle name="Normal 3 3 2 7 6 2 2" xfId="7905"/>
    <cellStyle name="Normal 3 3 2 7 6 2 2 2" xfId="7906"/>
    <cellStyle name="Normal 3 3 2 7 6 2 2 2 2" xfId="7907"/>
    <cellStyle name="Normal 3 3 2 7 6 2 2 3" xfId="7908"/>
    <cellStyle name="Normal 3 3 2 7 6 2 3" xfId="7909"/>
    <cellStyle name="Normal 3 3 2 7 6 2 3 2" xfId="7910"/>
    <cellStyle name="Normal 3 3 2 7 6 2 4" xfId="7911"/>
    <cellStyle name="Normal 3 3 2 7 6 3" xfId="7912"/>
    <cellStyle name="Normal 3 3 2 7 6 3 2" xfId="7913"/>
    <cellStyle name="Normal 3 3 2 7 6 3 2 2" xfId="7914"/>
    <cellStyle name="Normal 3 3 2 7 6 3 3" xfId="7915"/>
    <cellStyle name="Normal 3 3 2 7 6 4" xfId="7916"/>
    <cellStyle name="Normal 3 3 2 7 6 4 2" xfId="7917"/>
    <cellStyle name="Normal 3 3 2 7 6 5" xfId="7918"/>
    <cellStyle name="Normal 3 3 2 7 7" xfId="7919"/>
    <cellStyle name="Normal 3 3 2 7 7 2" xfId="7920"/>
    <cellStyle name="Normal 3 3 2 7 7 2 2" xfId="7921"/>
    <cellStyle name="Normal 3 3 2 7 7 2 2 2" xfId="7922"/>
    <cellStyle name="Normal 3 3 2 7 7 2 3" xfId="7923"/>
    <cellStyle name="Normal 3 3 2 7 7 3" xfId="7924"/>
    <cellStyle name="Normal 3 3 2 7 7 3 2" xfId="7925"/>
    <cellStyle name="Normal 3 3 2 7 7 4" xfId="7926"/>
    <cellStyle name="Normal 3 3 2 7 8" xfId="7927"/>
    <cellStyle name="Normal 3 3 2 7 8 2" xfId="7928"/>
    <cellStyle name="Normal 3 3 2 7 8 2 2" xfId="7929"/>
    <cellStyle name="Normal 3 3 2 7 8 2 2 2" xfId="7930"/>
    <cellStyle name="Normal 3 3 2 7 8 2 3" xfId="7931"/>
    <cellStyle name="Normal 3 3 2 7 8 3" xfId="7932"/>
    <cellStyle name="Normal 3 3 2 7 8 3 2" xfId="7933"/>
    <cellStyle name="Normal 3 3 2 7 8 4" xfId="7934"/>
    <cellStyle name="Normal 3 3 2 7 9" xfId="7935"/>
    <cellStyle name="Normal 3 3 2 7 9 2" xfId="7936"/>
    <cellStyle name="Normal 3 3 2 7 9 2 2" xfId="7937"/>
    <cellStyle name="Normal 3 3 2 7 9 3" xfId="7938"/>
    <cellStyle name="Normal 3 3 2 8" xfId="346"/>
    <cellStyle name="Normal 3 3 2 8 2" xfId="7939"/>
    <cellStyle name="Normal 3 3 2 8 2 2" xfId="7940"/>
    <cellStyle name="Normal 3 3 2 8 2 2 2" xfId="7941"/>
    <cellStyle name="Normal 3 3 2 8 2 2 2 2" xfId="7942"/>
    <cellStyle name="Normal 3 3 2 8 2 2 3" xfId="7943"/>
    <cellStyle name="Normal 3 3 2 8 2 3" xfId="7944"/>
    <cellStyle name="Normal 3 3 2 8 2 3 2" xfId="7945"/>
    <cellStyle name="Normal 3 3 2 8 2 4" xfId="7946"/>
    <cellStyle name="Normal 3 3 2 8 3" xfId="7947"/>
    <cellStyle name="Normal 3 3 2 8 3 2" xfId="7948"/>
    <cellStyle name="Normal 3 3 2 8 3 2 2" xfId="7949"/>
    <cellStyle name="Normal 3 3 2 8 3 2 2 2" xfId="7950"/>
    <cellStyle name="Normal 3 3 2 8 3 2 3" xfId="7951"/>
    <cellStyle name="Normal 3 3 2 8 3 3" xfId="7952"/>
    <cellStyle name="Normal 3 3 2 8 3 3 2" xfId="7953"/>
    <cellStyle name="Normal 3 3 2 8 3 4" xfId="7954"/>
    <cellStyle name="Normal 3 3 2 8 4" xfId="7955"/>
    <cellStyle name="Normal 3 3 2 8 4 2" xfId="7956"/>
    <cellStyle name="Normal 3 3 2 8 4 2 2" xfId="7957"/>
    <cellStyle name="Normal 3 3 2 8 4 3" xfId="7958"/>
    <cellStyle name="Normal 3 3 2 8 5" xfId="7959"/>
    <cellStyle name="Normal 3 3 2 8 5 2" xfId="7960"/>
    <cellStyle name="Normal 3 3 2 8 6" xfId="7961"/>
    <cellStyle name="Normal 3 3 2 9" xfId="220"/>
    <cellStyle name="Normal 3 3 2 9 2" xfId="7962"/>
    <cellStyle name="Normal 3 3 2 9 2 2" xfId="7963"/>
    <cellStyle name="Normal 3 3 2 9 2 2 2" xfId="7964"/>
    <cellStyle name="Normal 3 3 2 9 2 2 2 2" xfId="7965"/>
    <cellStyle name="Normal 3 3 2 9 2 2 3" xfId="7966"/>
    <cellStyle name="Normal 3 3 2 9 2 3" xfId="7967"/>
    <cellStyle name="Normal 3 3 2 9 2 3 2" xfId="7968"/>
    <cellStyle name="Normal 3 3 2 9 2 4" xfId="7969"/>
    <cellStyle name="Normal 3 3 2 9 3" xfId="7970"/>
    <cellStyle name="Normal 3 3 2 9 3 2" xfId="7971"/>
    <cellStyle name="Normal 3 3 2 9 3 2 2" xfId="7972"/>
    <cellStyle name="Normal 3 3 2 9 3 2 2 2" xfId="7973"/>
    <cellStyle name="Normal 3 3 2 9 3 2 3" xfId="7974"/>
    <cellStyle name="Normal 3 3 2 9 3 3" xfId="7975"/>
    <cellStyle name="Normal 3 3 2 9 3 3 2" xfId="7976"/>
    <cellStyle name="Normal 3 3 2 9 3 4" xfId="7977"/>
    <cellStyle name="Normal 3 3 2 9 4" xfId="7978"/>
    <cellStyle name="Normal 3 3 2 9 4 2" xfId="7979"/>
    <cellStyle name="Normal 3 3 2 9 4 2 2" xfId="7980"/>
    <cellStyle name="Normal 3 3 2 9 4 3" xfId="7981"/>
    <cellStyle name="Normal 3 3 2 9 5" xfId="7982"/>
    <cellStyle name="Normal 3 3 2 9 5 2" xfId="7983"/>
    <cellStyle name="Normal 3 3 2 9 6" xfId="7984"/>
    <cellStyle name="Normal 3 3 3" xfId="73"/>
    <cellStyle name="Normal 3 3 3 10" xfId="7985"/>
    <cellStyle name="Normal 3 3 3 10 2" xfId="7986"/>
    <cellStyle name="Normal 3 3 3 10 2 2" xfId="7987"/>
    <cellStyle name="Normal 3 3 3 10 2 2 2" xfId="7988"/>
    <cellStyle name="Normal 3 3 3 10 2 3" xfId="7989"/>
    <cellStyle name="Normal 3 3 3 10 3" xfId="7990"/>
    <cellStyle name="Normal 3 3 3 10 3 2" xfId="7991"/>
    <cellStyle name="Normal 3 3 3 10 4" xfId="7992"/>
    <cellStyle name="Normal 3 3 3 11" xfId="7993"/>
    <cellStyle name="Normal 3 3 3 11 2" xfId="7994"/>
    <cellStyle name="Normal 3 3 3 11 2 2" xfId="7995"/>
    <cellStyle name="Normal 3 3 3 11 2 2 2" xfId="7996"/>
    <cellStyle name="Normal 3 3 3 11 2 3" xfId="7997"/>
    <cellStyle name="Normal 3 3 3 11 3" xfId="7998"/>
    <cellStyle name="Normal 3 3 3 11 3 2" xfId="7999"/>
    <cellStyle name="Normal 3 3 3 11 4" xfId="8000"/>
    <cellStyle name="Normal 3 3 3 12" xfId="8001"/>
    <cellStyle name="Normal 3 3 3 12 2" xfId="8002"/>
    <cellStyle name="Normal 3 3 3 12 2 2" xfId="8003"/>
    <cellStyle name="Normal 3 3 3 12 3" xfId="8004"/>
    <cellStyle name="Normal 3 3 3 13" xfId="8005"/>
    <cellStyle name="Normal 3 3 3 13 2" xfId="8006"/>
    <cellStyle name="Normal 3 3 3 14" xfId="8007"/>
    <cellStyle name="Normal 3 3 3 2" xfId="97"/>
    <cellStyle name="Normal 3 3 3 2 10" xfId="8008"/>
    <cellStyle name="Normal 3 3 3 2 10 2" xfId="8009"/>
    <cellStyle name="Normal 3 3 3 2 10 2 2" xfId="8010"/>
    <cellStyle name="Normal 3 3 3 2 10 2 2 2" xfId="8011"/>
    <cellStyle name="Normal 3 3 3 2 10 2 3" xfId="8012"/>
    <cellStyle name="Normal 3 3 3 2 10 3" xfId="8013"/>
    <cellStyle name="Normal 3 3 3 2 10 3 2" xfId="8014"/>
    <cellStyle name="Normal 3 3 3 2 10 4" xfId="8015"/>
    <cellStyle name="Normal 3 3 3 2 11" xfId="8016"/>
    <cellStyle name="Normal 3 3 3 2 11 2" xfId="8017"/>
    <cellStyle name="Normal 3 3 3 2 11 2 2" xfId="8018"/>
    <cellStyle name="Normal 3 3 3 2 11 3" xfId="8019"/>
    <cellStyle name="Normal 3 3 3 2 12" xfId="8020"/>
    <cellStyle name="Normal 3 3 3 2 12 2" xfId="8021"/>
    <cellStyle name="Normal 3 3 3 2 13" xfId="8022"/>
    <cellStyle name="Normal 3 3 3 2 2" xfId="155"/>
    <cellStyle name="Normal 3 3 3 2 2 10" xfId="8023"/>
    <cellStyle name="Normal 3 3 3 2 2 10 2" xfId="8024"/>
    <cellStyle name="Normal 3 3 3 2 2 11" xfId="8025"/>
    <cellStyle name="Normal 3 3 3 2 2 2" xfId="409"/>
    <cellStyle name="Normal 3 3 3 2 2 2 2" xfId="8026"/>
    <cellStyle name="Normal 3 3 3 2 2 2 2 2" xfId="8027"/>
    <cellStyle name="Normal 3 3 3 2 2 2 2 2 2" xfId="8028"/>
    <cellStyle name="Normal 3 3 3 2 2 2 2 2 2 2" xfId="8029"/>
    <cellStyle name="Normal 3 3 3 2 2 2 2 2 3" xfId="8030"/>
    <cellStyle name="Normal 3 3 3 2 2 2 2 3" xfId="8031"/>
    <cellStyle name="Normal 3 3 3 2 2 2 2 3 2" xfId="8032"/>
    <cellStyle name="Normal 3 3 3 2 2 2 2 4" xfId="8033"/>
    <cellStyle name="Normal 3 3 3 2 2 2 3" xfId="8034"/>
    <cellStyle name="Normal 3 3 3 2 2 2 3 2" xfId="8035"/>
    <cellStyle name="Normal 3 3 3 2 2 2 3 2 2" xfId="8036"/>
    <cellStyle name="Normal 3 3 3 2 2 2 3 2 2 2" xfId="8037"/>
    <cellStyle name="Normal 3 3 3 2 2 2 3 2 3" xfId="8038"/>
    <cellStyle name="Normal 3 3 3 2 2 2 3 3" xfId="8039"/>
    <cellStyle name="Normal 3 3 3 2 2 2 3 3 2" xfId="8040"/>
    <cellStyle name="Normal 3 3 3 2 2 2 3 4" xfId="8041"/>
    <cellStyle name="Normal 3 3 3 2 2 2 4" xfId="8042"/>
    <cellStyle name="Normal 3 3 3 2 2 2 4 2" xfId="8043"/>
    <cellStyle name="Normal 3 3 3 2 2 2 4 2 2" xfId="8044"/>
    <cellStyle name="Normal 3 3 3 2 2 2 4 3" xfId="8045"/>
    <cellStyle name="Normal 3 3 3 2 2 2 5" xfId="8046"/>
    <cellStyle name="Normal 3 3 3 2 2 2 5 2" xfId="8047"/>
    <cellStyle name="Normal 3 3 3 2 2 2 6" xfId="8048"/>
    <cellStyle name="Normal 3 3 3 2 2 3" xfId="286"/>
    <cellStyle name="Normal 3 3 3 2 2 3 2" xfId="8049"/>
    <cellStyle name="Normal 3 3 3 2 2 3 2 2" xfId="8050"/>
    <cellStyle name="Normal 3 3 3 2 2 3 2 2 2" xfId="8051"/>
    <cellStyle name="Normal 3 3 3 2 2 3 2 2 2 2" xfId="8052"/>
    <cellStyle name="Normal 3 3 3 2 2 3 2 2 3" xfId="8053"/>
    <cellStyle name="Normal 3 3 3 2 2 3 2 3" xfId="8054"/>
    <cellStyle name="Normal 3 3 3 2 2 3 2 3 2" xfId="8055"/>
    <cellStyle name="Normal 3 3 3 2 2 3 2 4" xfId="8056"/>
    <cellStyle name="Normal 3 3 3 2 2 3 3" xfId="8057"/>
    <cellStyle name="Normal 3 3 3 2 2 3 3 2" xfId="8058"/>
    <cellStyle name="Normal 3 3 3 2 2 3 3 2 2" xfId="8059"/>
    <cellStyle name="Normal 3 3 3 2 2 3 3 2 2 2" xfId="8060"/>
    <cellStyle name="Normal 3 3 3 2 2 3 3 2 3" xfId="8061"/>
    <cellStyle name="Normal 3 3 3 2 2 3 3 3" xfId="8062"/>
    <cellStyle name="Normal 3 3 3 2 2 3 3 3 2" xfId="8063"/>
    <cellStyle name="Normal 3 3 3 2 2 3 3 4" xfId="8064"/>
    <cellStyle name="Normal 3 3 3 2 2 3 4" xfId="8065"/>
    <cellStyle name="Normal 3 3 3 2 2 3 4 2" xfId="8066"/>
    <cellStyle name="Normal 3 3 3 2 2 3 4 2 2" xfId="8067"/>
    <cellStyle name="Normal 3 3 3 2 2 3 4 3" xfId="8068"/>
    <cellStyle name="Normal 3 3 3 2 2 3 5" xfId="8069"/>
    <cellStyle name="Normal 3 3 3 2 2 3 5 2" xfId="8070"/>
    <cellStyle name="Normal 3 3 3 2 2 3 6" xfId="8071"/>
    <cellStyle name="Normal 3 3 3 2 2 4" xfId="534"/>
    <cellStyle name="Normal 3 3 3 2 2 4 2" xfId="8072"/>
    <cellStyle name="Normal 3 3 3 2 2 4 2 2" xfId="8073"/>
    <cellStyle name="Normal 3 3 3 2 2 4 2 2 2" xfId="8074"/>
    <cellStyle name="Normal 3 3 3 2 2 4 2 2 2 2" xfId="8075"/>
    <cellStyle name="Normal 3 3 3 2 2 4 2 2 3" xfId="8076"/>
    <cellStyle name="Normal 3 3 3 2 2 4 2 3" xfId="8077"/>
    <cellStyle name="Normal 3 3 3 2 2 4 2 3 2" xfId="8078"/>
    <cellStyle name="Normal 3 3 3 2 2 4 2 4" xfId="8079"/>
    <cellStyle name="Normal 3 3 3 2 2 4 3" xfId="8080"/>
    <cellStyle name="Normal 3 3 3 2 2 4 3 2" xfId="8081"/>
    <cellStyle name="Normal 3 3 3 2 2 4 3 2 2" xfId="8082"/>
    <cellStyle name="Normal 3 3 3 2 2 4 3 3" xfId="8083"/>
    <cellStyle name="Normal 3 3 3 2 2 4 4" xfId="8084"/>
    <cellStyle name="Normal 3 3 3 2 2 4 4 2" xfId="8085"/>
    <cellStyle name="Normal 3 3 3 2 2 4 5" xfId="8086"/>
    <cellStyle name="Normal 3 3 3 2 2 5" xfId="659"/>
    <cellStyle name="Normal 3 3 3 2 2 5 2" xfId="8087"/>
    <cellStyle name="Normal 3 3 3 2 2 5 2 2" xfId="8088"/>
    <cellStyle name="Normal 3 3 3 2 2 5 2 2 2" xfId="8089"/>
    <cellStyle name="Normal 3 3 3 2 2 5 2 2 2 2" xfId="8090"/>
    <cellStyle name="Normal 3 3 3 2 2 5 2 2 3" xfId="8091"/>
    <cellStyle name="Normal 3 3 3 2 2 5 2 3" xfId="8092"/>
    <cellStyle name="Normal 3 3 3 2 2 5 2 3 2" xfId="8093"/>
    <cellStyle name="Normal 3 3 3 2 2 5 2 4" xfId="8094"/>
    <cellStyle name="Normal 3 3 3 2 2 5 3" xfId="8095"/>
    <cellStyle name="Normal 3 3 3 2 2 5 3 2" xfId="8096"/>
    <cellStyle name="Normal 3 3 3 2 2 5 3 2 2" xfId="8097"/>
    <cellStyle name="Normal 3 3 3 2 2 5 3 3" xfId="8098"/>
    <cellStyle name="Normal 3 3 3 2 2 5 4" xfId="8099"/>
    <cellStyle name="Normal 3 3 3 2 2 5 4 2" xfId="8100"/>
    <cellStyle name="Normal 3 3 3 2 2 5 5" xfId="8101"/>
    <cellStyle name="Normal 3 3 3 2 2 6" xfId="8102"/>
    <cellStyle name="Normal 3 3 3 2 2 6 2" xfId="8103"/>
    <cellStyle name="Normal 3 3 3 2 2 6 2 2" xfId="8104"/>
    <cellStyle name="Normal 3 3 3 2 2 6 2 2 2" xfId="8105"/>
    <cellStyle name="Normal 3 3 3 2 2 6 2 2 2 2" xfId="8106"/>
    <cellStyle name="Normal 3 3 3 2 2 6 2 2 3" xfId="8107"/>
    <cellStyle name="Normal 3 3 3 2 2 6 2 3" xfId="8108"/>
    <cellStyle name="Normal 3 3 3 2 2 6 2 3 2" xfId="8109"/>
    <cellStyle name="Normal 3 3 3 2 2 6 2 4" xfId="8110"/>
    <cellStyle name="Normal 3 3 3 2 2 6 3" xfId="8111"/>
    <cellStyle name="Normal 3 3 3 2 2 6 3 2" xfId="8112"/>
    <cellStyle name="Normal 3 3 3 2 2 6 3 2 2" xfId="8113"/>
    <cellStyle name="Normal 3 3 3 2 2 6 3 3" xfId="8114"/>
    <cellStyle name="Normal 3 3 3 2 2 6 4" xfId="8115"/>
    <cellStyle name="Normal 3 3 3 2 2 6 4 2" xfId="8116"/>
    <cellStyle name="Normal 3 3 3 2 2 6 5" xfId="8117"/>
    <cellStyle name="Normal 3 3 3 2 2 7" xfId="8118"/>
    <cellStyle name="Normal 3 3 3 2 2 7 2" xfId="8119"/>
    <cellStyle name="Normal 3 3 3 2 2 7 2 2" xfId="8120"/>
    <cellStyle name="Normal 3 3 3 2 2 7 2 2 2" xfId="8121"/>
    <cellStyle name="Normal 3 3 3 2 2 7 2 3" xfId="8122"/>
    <cellStyle name="Normal 3 3 3 2 2 7 3" xfId="8123"/>
    <cellStyle name="Normal 3 3 3 2 2 7 3 2" xfId="8124"/>
    <cellStyle name="Normal 3 3 3 2 2 7 4" xfId="8125"/>
    <cellStyle name="Normal 3 3 3 2 2 8" xfId="8126"/>
    <cellStyle name="Normal 3 3 3 2 2 8 2" xfId="8127"/>
    <cellStyle name="Normal 3 3 3 2 2 8 2 2" xfId="8128"/>
    <cellStyle name="Normal 3 3 3 2 2 8 2 2 2" xfId="8129"/>
    <cellStyle name="Normal 3 3 3 2 2 8 2 3" xfId="8130"/>
    <cellStyle name="Normal 3 3 3 2 2 8 3" xfId="8131"/>
    <cellStyle name="Normal 3 3 3 2 2 8 3 2" xfId="8132"/>
    <cellStyle name="Normal 3 3 3 2 2 8 4" xfId="8133"/>
    <cellStyle name="Normal 3 3 3 2 2 9" xfId="8134"/>
    <cellStyle name="Normal 3 3 3 2 2 9 2" xfId="8135"/>
    <cellStyle name="Normal 3 3 3 2 2 9 2 2" xfId="8136"/>
    <cellStyle name="Normal 3 3 3 2 2 9 3" xfId="8137"/>
    <cellStyle name="Normal 3 3 3 2 3" xfId="199"/>
    <cellStyle name="Normal 3 3 3 2 3 10" xfId="8138"/>
    <cellStyle name="Normal 3 3 3 2 3 10 2" xfId="8139"/>
    <cellStyle name="Normal 3 3 3 2 3 11" xfId="8140"/>
    <cellStyle name="Normal 3 3 3 2 3 2" xfId="449"/>
    <cellStyle name="Normal 3 3 3 2 3 2 2" xfId="8141"/>
    <cellStyle name="Normal 3 3 3 2 3 2 2 2" xfId="8142"/>
    <cellStyle name="Normal 3 3 3 2 3 2 2 2 2" xfId="8143"/>
    <cellStyle name="Normal 3 3 3 2 3 2 2 2 2 2" xfId="8144"/>
    <cellStyle name="Normal 3 3 3 2 3 2 2 2 3" xfId="8145"/>
    <cellStyle name="Normal 3 3 3 2 3 2 2 3" xfId="8146"/>
    <cellStyle name="Normal 3 3 3 2 3 2 2 3 2" xfId="8147"/>
    <cellStyle name="Normal 3 3 3 2 3 2 2 4" xfId="8148"/>
    <cellStyle name="Normal 3 3 3 2 3 2 3" xfId="8149"/>
    <cellStyle name="Normal 3 3 3 2 3 2 3 2" xfId="8150"/>
    <cellStyle name="Normal 3 3 3 2 3 2 3 2 2" xfId="8151"/>
    <cellStyle name="Normal 3 3 3 2 3 2 3 2 2 2" xfId="8152"/>
    <cellStyle name="Normal 3 3 3 2 3 2 3 2 3" xfId="8153"/>
    <cellStyle name="Normal 3 3 3 2 3 2 3 3" xfId="8154"/>
    <cellStyle name="Normal 3 3 3 2 3 2 3 3 2" xfId="8155"/>
    <cellStyle name="Normal 3 3 3 2 3 2 3 4" xfId="8156"/>
    <cellStyle name="Normal 3 3 3 2 3 2 4" xfId="8157"/>
    <cellStyle name="Normal 3 3 3 2 3 2 4 2" xfId="8158"/>
    <cellStyle name="Normal 3 3 3 2 3 2 4 2 2" xfId="8159"/>
    <cellStyle name="Normal 3 3 3 2 3 2 4 3" xfId="8160"/>
    <cellStyle name="Normal 3 3 3 2 3 2 5" xfId="8161"/>
    <cellStyle name="Normal 3 3 3 2 3 2 5 2" xfId="8162"/>
    <cellStyle name="Normal 3 3 3 2 3 2 6" xfId="8163"/>
    <cellStyle name="Normal 3 3 3 2 3 3" xfId="327"/>
    <cellStyle name="Normal 3 3 3 2 3 3 2" xfId="8164"/>
    <cellStyle name="Normal 3 3 3 2 3 3 2 2" xfId="8165"/>
    <cellStyle name="Normal 3 3 3 2 3 3 2 2 2" xfId="8166"/>
    <cellStyle name="Normal 3 3 3 2 3 3 2 2 2 2" xfId="8167"/>
    <cellStyle name="Normal 3 3 3 2 3 3 2 2 3" xfId="8168"/>
    <cellStyle name="Normal 3 3 3 2 3 3 2 3" xfId="8169"/>
    <cellStyle name="Normal 3 3 3 2 3 3 2 3 2" xfId="8170"/>
    <cellStyle name="Normal 3 3 3 2 3 3 2 4" xfId="8171"/>
    <cellStyle name="Normal 3 3 3 2 3 3 3" xfId="8172"/>
    <cellStyle name="Normal 3 3 3 2 3 3 3 2" xfId="8173"/>
    <cellStyle name="Normal 3 3 3 2 3 3 3 2 2" xfId="8174"/>
    <cellStyle name="Normal 3 3 3 2 3 3 3 2 2 2" xfId="8175"/>
    <cellStyle name="Normal 3 3 3 2 3 3 3 2 3" xfId="8176"/>
    <cellStyle name="Normal 3 3 3 2 3 3 3 3" xfId="8177"/>
    <cellStyle name="Normal 3 3 3 2 3 3 3 3 2" xfId="8178"/>
    <cellStyle name="Normal 3 3 3 2 3 3 3 4" xfId="8179"/>
    <cellStyle name="Normal 3 3 3 2 3 3 4" xfId="8180"/>
    <cellStyle name="Normal 3 3 3 2 3 3 4 2" xfId="8181"/>
    <cellStyle name="Normal 3 3 3 2 3 3 4 2 2" xfId="8182"/>
    <cellStyle name="Normal 3 3 3 2 3 3 4 3" xfId="8183"/>
    <cellStyle name="Normal 3 3 3 2 3 3 5" xfId="8184"/>
    <cellStyle name="Normal 3 3 3 2 3 3 5 2" xfId="8185"/>
    <cellStyle name="Normal 3 3 3 2 3 3 6" xfId="8186"/>
    <cellStyle name="Normal 3 3 3 2 3 4" xfId="574"/>
    <cellStyle name="Normal 3 3 3 2 3 4 2" xfId="8187"/>
    <cellStyle name="Normal 3 3 3 2 3 4 2 2" xfId="8188"/>
    <cellStyle name="Normal 3 3 3 2 3 4 2 2 2" xfId="8189"/>
    <cellStyle name="Normal 3 3 3 2 3 4 2 2 2 2" xfId="8190"/>
    <cellStyle name="Normal 3 3 3 2 3 4 2 2 3" xfId="8191"/>
    <cellStyle name="Normal 3 3 3 2 3 4 2 3" xfId="8192"/>
    <cellStyle name="Normal 3 3 3 2 3 4 2 3 2" xfId="8193"/>
    <cellStyle name="Normal 3 3 3 2 3 4 2 4" xfId="8194"/>
    <cellStyle name="Normal 3 3 3 2 3 4 3" xfId="8195"/>
    <cellStyle name="Normal 3 3 3 2 3 4 3 2" xfId="8196"/>
    <cellStyle name="Normal 3 3 3 2 3 4 3 2 2" xfId="8197"/>
    <cellStyle name="Normal 3 3 3 2 3 4 3 3" xfId="8198"/>
    <cellStyle name="Normal 3 3 3 2 3 4 4" xfId="8199"/>
    <cellStyle name="Normal 3 3 3 2 3 4 4 2" xfId="8200"/>
    <cellStyle name="Normal 3 3 3 2 3 4 5" xfId="8201"/>
    <cellStyle name="Normal 3 3 3 2 3 5" xfId="699"/>
    <cellStyle name="Normal 3 3 3 2 3 5 2" xfId="8202"/>
    <cellStyle name="Normal 3 3 3 2 3 5 2 2" xfId="8203"/>
    <cellStyle name="Normal 3 3 3 2 3 5 2 2 2" xfId="8204"/>
    <cellStyle name="Normal 3 3 3 2 3 5 2 2 2 2" xfId="8205"/>
    <cellStyle name="Normal 3 3 3 2 3 5 2 2 3" xfId="8206"/>
    <cellStyle name="Normal 3 3 3 2 3 5 2 3" xfId="8207"/>
    <cellStyle name="Normal 3 3 3 2 3 5 2 3 2" xfId="8208"/>
    <cellStyle name="Normal 3 3 3 2 3 5 2 4" xfId="8209"/>
    <cellStyle name="Normal 3 3 3 2 3 5 3" xfId="8210"/>
    <cellStyle name="Normal 3 3 3 2 3 5 3 2" xfId="8211"/>
    <cellStyle name="Normal 3 3 3 2 3 5 3 2 2" xfId="8212"/>
    <cellStyle name="Normal 3 3 3 2 3 5 3 3" xfId="8213"/>
    <cellStyle name="Normal 3 3 3 2 3 5 4" xfId="8214"/>
    <cellStyle name="Normal 3 3 3 2 3 5 4 2" xfId="8215"/>
    <cellStyle name="Normal 3 3 3 2 3 5 5" xfId="8216"/>
    <cellStyle name="Normal 3 3 3 2 3 6" xfId="8217"/>
    <cellStyle name="Normal 3 3 3 2 3 6 2" xfId="8218"/>
    <cellStyle name="Normal 3 3 3 2 3 6 2 2" xfId="8219"/>
    <cellStyle name="Normal 3 3 3 2 3 6 2 2 2" xfId="8220"/>
    <cellStyle name="Normal 3 3 3 2 3 6 2 2 2 2" xfId="8221"/>
    <cellStyle name="Normal 3 3 3 2 3 6 2 2 3" xfId="8222"/>
    <cellStyle name="Normal 3 3 3 2 3 6 2 3" xfId="8223"/>
    <cellStyle name="Normal 3 3 3 2 3 6 2 3 2" xfId="8224"/>
    <cellStyle name="Normal 3 3 3 2 3 6 2 4" xfId="8225"/>
    <cellStyle name="Normal 3 3 3 2 3 6 3" xfId="8226"/>
    <cellStyle name="Normal 3 3 3 2 3 6 3 2" xfId="8227"/>
    <cellStyle name="Normal 3 3 3 2 3 6 3 2 2" xfId="8228"/>
    <cellStyle name="Normal 3 3 3 2 3 6 3 3" xfId="8229"/>
    <cellStyle name="Normal 3 3 3 2 3 6 4" xfId="8230"/>
    <cellStyle name="Normal 3 3 3 2 3 6 4 2" xfId="8231"/>
    <cellStyle name="Normal 3 3 3 2 3 6 5" xfId="8232"/>
    <cellStyle name="Normal 3 3 3 2 3 7" xfId="8233"/>
    <cellStyle name="Normal 3 3 3 2 3 7 2" xfId="8234"/>
    <cellStyle name="Normal 3 3 3 2 3 7 2 2" xfId="8235"/>
    <cellStyle name="Normal 3 3 3 2 3 7 2 2 2" xfId="8236"/>
    <cellStyle name="Normal 3 3 3 2 3 7 2 3" xfId="8237"/>
    <cellStyle name="Normal 3 3 3 2 3 7 3" xfId="8238"/>
    <cellStyle name="Normal 3 3 3 2 3 7 3 2" xfId="8239"/>
    <cellStyle name="Normal 3 3 3 2 3 7 4" xfId="8240"/>
    <cellStyle name="Normal 3 3 3 2 3 8" xfId="8241"/>
    <cellStyle name="Normal 3 3 3 2 3 8 2" xfId="8242"/>
    <cellStyle name="Normal 3 3 3 2 3 8 2 2" xfId="8243"/>
    <cellStyle name="Normal 3 3 3 2 3 8 2 2 2" xfId="8244"/>
    <cellStyle name="Normal 3 3 3 2 3 8 2 3" xfId="8245"/>
    <cellStyle name="Normal 3 3 3 2 3 8 3" xfId="8246"/>
    <cellStyle name="Normal 3 3 3 2 3 8 3 2" xfId="8247"/>
    <cellStyle name="Normal 3 3 3 2 3 8 4" xfId="8248"/>
    <cellStyle name="Normal 3 3 3 2 3 9" xfId="8249"/>
    <cellStyle name="Normal 3 3 3 2 3 9 2" xfId="8250"/>
    <cellStyle name="Normal 3 3 3 2 3 9 2 2" xfId="8251"/>
    <cellStyle name="Normal 3 3 3 2 3 9 3" xfId="8252"/>
    <cellStyle name="Normal 3 3 3 2 4" xfId="367"/>
    <cellStyle name="Normal 3 3 3 2 4 2" xfId="8253"/>
    <cellStyle name="Normal 3 3 3 2 4 2 2" xfId="8254"/>
    <cellStyle name="Normal 3 3 3 2 4 2 2 2" xfId="8255"/>
    <cellStyle name="Normal 3 3 3 2 4 2 2 2 2" xfId="8256"/>
    <cellStyle name="Normal 3 3 3 2 4 2 2 3" xfId="8257"/>
    <cellStyle name="Normal 3 3 3 2 4 2 3" xfId="8258"/>
    <cellStyle name="Normal 3 3 3 2 4 2 3 2" xfId="8259"/>
    <cellStyle name="Normal 3 3 3 2 4 2 4" xfId="8260"/>
    <cellStyle name="Normal 3 3 3 2 4 3" xfId="8261"/>
    <cellStyle name="Normal 3 3 3 2 4 3 2" xfId="8262"/>
    <cellStyle name="Normal 3 3 3 2 4 3 2 2" xfId="8263"/>
    <cellStyle name="Normal 3 3 3 2 4 3 2 2 2" xfId="8264"/>
    <cellStyle name="Normal 3 3 3 2 4 3 2 3" xfId="8265"/>
    <cellStyle name="Normal 3 3 3 2 4 3 3" xfId="8266"/>
    <cellStyle name="Normal 3 3 3 2 4 3 3 2" xfId="8267"/>
    <cellStyle name="Normal 3 3 3 2 4 3 4" xfId="8268"/>
    <cellStyle name="Normal 3 3 3 2 4 4" xfId="8269"/>
    <cellStyle name="Normal 3 3 3 2 4 4 2" xfId="8270"/>
    <cellStyle name="Normal 3 3 3 2 4 4 2 2" xfId="8271"/>
    <cellStyle name="Normal 3 3 3 2 4 4 3" xfId="8272"/>
    <cellStyle name="Normal 3 3 3 2 4 5" xfId="8273"/>
    <cellStyle name="Normal 3 3 3 2 4 5 2" xfId="8274"/>
    <cellStyle name="Normal 3 3 3 2 4 6" xfId="8275"/>
    <cellStyle name="Normal 3 3 3 2 5" xfId="247"/>
    <cellStyle name="Normal 3 3 3 2 5 2" xfId="8276"/>
    <cellStyle name="Normal 3 3 3 2 5 2 2" xfId="8277"/>
    <cellStyle name="Normal 3 3 3 2 5 2 2 2" xfId="8278"/>
    <cellStyle name="Normal 3 3 3 2 5 2 2 2 2" xfId="8279"/>
    <cellStyle name="Normal 3 3 3 2 5 2 2 3" xfId="8280"/>
    <cellStyle name="Normal 3 3 3 2 5 2 3" xfId="8281"/>
    <cellStyle name="Normal 3 3 3 2 5 2 3 2" xfId="8282"/>
    <cellStyle name="Normal 3 3 3 2 5 2 4" xfId="8283"/>
    <cellStyle name="Normal 3 3 3 2 5 3" xfId="8284"/>
    <cellStyle name="Normal 3 3 3 2 5 3 2" xfId="8285"/>
    <cellStyle name="Normal 3 3 3 2 5 3 2 2" xfId="8286"/>
    <cellStyle name="Normal 3 3 3 2 5 3 2 2 2" xfId="8287"/>
    <cellStyle name="Normal 3 3 3 2 5 3 2 3" xfId="8288"/>
    <cellStyle name="Normal 3 3 3 2 5 3 3" xfId="8289"/>
    <cellStyle name="Normal 3 3 3 2 5 3 3 2" xfId="8290"/>
    <cellStyle name="Normal 3 3 3 2 5 3 4" xfId="8291"/>
    <cellStyle name="Normal 3 3 3 2 5 4" xfId="8292"/>
    <cellStyle name="Normal 3 3 3 2 5 4 2" xfId="8293"/>
    <cellStyle name="Normal 3 3 3 2 5 4 2 2" xfId="8294"/>
    <cellStyle name="Normal 3 3 3 2 5 4 3" xfId="8295"/>
    <cellStyle name="Normal 3 3 3 2 5 5" xfId="8296"/>
    <cellStyle name="Normal 3 3 3 2 5 5 2" xfId="8297"/>
    <cellStyle name="Normal 3 3 3 2 5 6" xfId="8298"/>
    <cellStyle name="Normal 3 3 3 2 6" xfId="493"/>
    <cellStyle name="Normal 3 3 3 2 6 2" xfId="8299"/>
    <cellStyle name="Normal 3 3 3 2 6 2 2" xfId="8300"/>
    <cellStyle name="Normal 3 3 3 2 6 2 2 2" xfId="8301"/>
    <cellStyle name="Normal 3 3 3 2 6 2 2 2 2" xfId="8302"/>
    <cellStyle name="Normal 3 3 3 2 6 2 2 3" xfId="8303"/>
    <cellStyle name="Normal 3 3 3 2 6 2 3" xfId="8304"/>
    <cellStyle name="Normal 3 3 3 2 6 2 3 2" xfId="8305"/>
    <cellStyle name="Normal 3 3 3 2 6 2 4" xfId="8306"/>
    <cellStyle name="Normal 3 3 3 2 6 3" xfId="8307"/>
    <cellStyle name="Normal 3 3 3 2 6 3 2" xfId="8308"/>
    <cellStyle name="Normal 3 3 3 2 6 3 2 2" xfId="8309"/>
    <cellStyle name="Normal 3 3 3 2 6 3 3" xfId="8310"/>
    <cellStyle name="Normal 3 3 3 2 6 4" xfId="8311"/>
    <cellStyle name="Normal 3 3 3 2 6 4 2" xfId="8312"/>
    <cellStyle name="Normal 3 3 3 2 6 5" xfId="8313"/>
    <cellStyle name="Normal 3 3 3 2 7" xfId="618"/>
    <cellStyle name="Normal 3 3 3 2 7 2" xfId="8314"/>
    <cellStyle name="Normal 3 3 3 2 7 2 2" xfId="8315"/>
    <cellStyle name="Normal 3 3 3 2 7 2 2 2" xfId="8316"/>
    <cellStyle name="Normal 3 3 3 2 7 2 2 2 2" xfId="8317"/>
    <cellStyle name="Normal 3 3 3 2 7 2 2 3" xfId="8318"/>
    <cellStyle name="Normal 3 3 3 2 7 2 3" xfId="8319"/>
    <cellStyle name="Normal 3 3 3 2 7 2 3 2" xfId="8320"/>
    <cellStyle name="Normal 3 3 3 2 7 2 4" xfId="8321"/>
    <cellStyle name="Normal 3 3 3 2 7 3" xfId="8322"/>
    <cellStyle name="Normal 3 3 3 2 7 3 2" xfId="8323"/>
    <cellStyle name="Normal 3 3 3 2 7 3 2 2" xfId="8324"/>
    <cellStyle name="Normal 3 3 3 2 7 3 3" xfId="8325"/>
    <cellStyle name="Normal 3 3 3 2 7 4" xfId="8326"/>
    <cellStyle name="Normal 3 3 3 2 7 4 2" xfId="8327"/>
    <cellStyle name="Normal 3 3 3 2 7 5" xfId="8328"/>
    <cellStyle name="Normal 3 3 3 2 8" xfId="8329"/>
    <cellStyle name="Normal 3 3 3 2 8 2" xfId="8330"/>
    <cellStyle name="Normal 3 3 3 2 8 2 2" xfId="8331"/>
    <cellStyle name="Normal 3 3 3 2 8 2 2 2" xfId="8332"/>
    <cellStyle name="Normal 3 3 3 2 8 2 2 2 2" xfId="8333"/>
    <cellStyle name="Normal 3 3 3 2 8 2 2 3" xfId="8334"/>
    <cellStyle name="Normal 3 3 3 2 8 2 3" xfId="8335"/>
    <cellStyle name="Normal 3 3 3 2 8 2 3 2" xfId="8336"/>
    <cellStyle name="Normal 3 3 3 2 8 2 4" xfId="8337"/>
    <cellStyle name="Normal 3 3 3 2 8 3" xfId="8338"/>
    <cellStyle name="Normal 3 3 3 2 8 3 2" xfId="8339"/>
    <cellStyle name="Normal 3 3 3 2 8 3 2 2" xfId="8340"/>
    <cellStyle name="Normal 3 3 3 2 8 3 3" xfId="8341"/>
    <cellStyle name="Normal 3 3 3 2 8 4" xfId="8342"/>
    <cellStyle name="Normal 3 3 3 2 8 4 2" xfId="8343"/>
    <cellStyle name="Normal 3 3 3 2 8 5" xfId="8344"/>
    <cellStyle name="Normal 3 3 3 2 9" xfId="8345"/>
    <cellStyle name="Normal 3 3 3 2 9 2" xfId="8346"/>
    <cellStyle name="Normal 3 3 3 2 9 2 2" xfId="8347"/>
    <cellStyle name="Normal 3 3 3 2 9 2 2 2" xfId="8348"/>
    <cellStyle name="Normal 3 3 3 2 9 2 3" xfId="8349"/>
    <cellStyle name="Normal 3 3 3 2 9 3" xfId="8350"/>
    <cellStyle name="Normal 3 3 3 2 9 3 2" xfId="8351"/>
    <cellStyle name="Normal 3 3 3 2 9 4" xfId="8352"/>
    <cellStyle name="Normal 3 3 3 3" xfId="154"/>
    <cellStyle name="Normal 3 3 3 3 10" xfId="8353"/>
    <cellStyle name="Normal 3 3 3 3 10 2" xfId="8354"/>
    <cellStyle name="Normal 3 3 3 3 11" xfId="8355"/>
    <cellStyle name="Normal 3 3 3 3 2" xfId="408"/>
    <cellStyle name="Normal 3 3 3 3 2 2" xfId="8356"/>
    <cellStyle name="Normal 3 3 3 3 2 2 2" xfId="8357"/>
    <cellStyle name="Normal 3 3 3 3 2 2 2 2" xfId="8358"/>
    <cellStyle name="Normal 3 3 3 3 2 2 2 2 2" xfId="8359"/>
    <cellStyle name="Normal 3 3 3 3 2 2 2 3" xfId="8360"/>
    <cellStyle name="Normal 3 3 3 3 2 2 3" xfId="8361"/>
    <cellStyle name="Normal 3 3 3 3 2 2 3 2" xfId="8362"/>
    <cellStyle name="Normal 3 3 3 3 2 2 4" xfId="8363"/>
    <cellStyle name="Normal 3 3 3 3 2 3" xfId="8364"/>
    <cellStyle name="Normal 3 3 3 3 2 3 2" xfId="8365"/>
    <cellStyle name="Normal 3 3 3 3 2 3 2 2" xfId="8366"/>
    <cellStyle name="Normal 3 3 3 3 2 3 2 2 2" xfId="8367"/>
    <cellStyle name="Normal 3 3 3 3 2 3 2 3" xfId="8368"/>
    <cellStyle name="Normal 3 3 3 3 2 3 3" xfId="8369"/>
    <cellStyle name="Normal 3 3 3 3 2 3 3 2" xfId="8370"/>
    <cellStyle name="Normal 3 3 3 3 2 3 4" xfId="8371"/>
    <cellStyle name="Normal 3 3 3 3 2 4" xfId="8372"/>
    <cellStyle name="Normal 3 3 3 3 2 4 2" xfId="8373"/>
    <cellStyle name="Normal 3 3 3 3 2 4 2 2" xfId="8374"/>
    <cellStyle name="Normal 3 3 3 3 2 4 3" xfId="8375"/>
    <cellStyle name="Normal 3 3 3 3 2 5" xfId="8376"/>
    <cellStyle name="Normal 3 3 3 3 2 5 2" xfId="8377"/>
    <cellStyle name="Normal 3 3 3 3 2 6" xfId="8378"/>
    <cellStyle name="Normal 3 3 3 3 3" xfId="285"/>
    <cellStyle name="Normal 3 3 3 3 3 2" xfId="8379"/>
    <cellStyle name="Normal 3 3 3 3 3 2 2" xfId="8380"/>
    <cellStyle name="Normal 3 3 3 3 3 2 2 2" xfId="8381"/>
    <cellStyle name="Normal 3 3 3 3 3 2 2 2 2" xfId="8382"/>
    <cellStyle name="Normal 3 3 3 3 3 2 2 3" xfId="8383"/>
    <cellStyle name="Normal 3 3 3 3 3 2 3" xfId="8384"/>
    <cellStyle name="Normal 3 3 3 3 3 2 3 2" xfId="8385"/>
    <cellStyle name="Normal 3 3 3 3 3 2 4" xfId="8386"/>
    <cellStyle name="Normal 3 3 3 3 3 3" xfId="8387"/>
    <cellStyle name="Normal 3 3 3 3 3 3 2" xfId="8388"/>
    <cellStyle name="Normal 3 3 3 3 3 3 2 2" xfId="8389"/>
    <cellStyle name="Normal 3 3 3 3 3 3 2 2 2" xfId="8390"/>
    <cellStyle name="Normal 3 3 3 3 3 3 2 3" xfId="8391"/>
    <cellStyle name="Normal 3 3 3 3 3 3 3" xfId="8392"/>
    <cellStyle name="Normal 3 3 3 3 3 3 3 2" xfId="8393"/>
    <cellStyle name="Normal 3 3 3 3 3 3 4" xfId="8394"/>
    <cellStyle name="Normal 3 3 3 3 3 4" xfId="8395"/>
    <cellStyle name="Normal 3 3 3 3 3 4 2" xfId="8396"/>
    <cellStyle name="Normal 3 3 3 3 3 4 2 2" xfId="8397"/>
    <cellStyle name="Normal 3 3 3 3 3 4 3" xfId="8398"/>
    <cellStyle name="Normal 3 3 3 3 3 5" xfId="8399"/>
    <cellStyle name="Normal 3 3 3 3 3 5 2" xfId="8400"/>
    <cellStyle name="Normal 3 3 3 3 3 6" xfId="8401"/>
    <cellStyle name="Normal 3 3 3 3 4" xfId="533"/>
    <cellStyle name="Normal 3 3 3 3 4 2" xfId="8402"/>
    <cellStyle name="Normal 3 3 3 3 4 2 2" xfId="8403"/>
    <cellStyle name="Normal 3 3 3 3 4 2 2 2" xfId="8404"/>
    <cellStyle name="Normal 3 3 3 3 4 2 2 2 2" xfId="8405"/>
    <cellStyle name="Normal 3 3 3 3 4 2 2 3" xfId="8406"/>
    <cellStyle name="Normal 3 3 3 3 4 2 3" xfId="8407"/>
    <cellStyle name="Normal 3 3 3 3 4 2 3 2" xfId="8408"/>
    <cellStyle name="Normal 3 3 3 3 4 2 4" xfId="8409"/>
    <cellStyle name="Normal 3 3 3 3 4 3" xfId="8410"/>
    <cellStyle name="Normal 3 3 3 3 4 3 2" xfId="8411"/>
    <cellStyle name="Normal 3 3 3 3 4 3 2 2" xfId="8412"/>
    <cellStyle name="Normal 3 3 3 3 4 3 3" xfId="8413"/>
    <cellStyle name="Normal 3 3 3 3 4 4" xfId="8414"/>
    <cellStyle name="Normal 3 3 3 3 4 4 2" xfId="8415"/>
    <cellStyle name="Normal 3 3 3 3 4 5" xfId="8416"/>
    <cellStyle name="Normal 3 3 3 3 5" xfId="658"/>
    <cellStyle name="Normal 3 3 3 3 5 2" xfId="8417"/>
    <cellStyle name="Normal 3 3 3 3 5 2 2" xfId="8418"/>
    <cellStyle name="Normal 3 3 3 3 5 2 2 2" xfId="8419"/>
    <cellStyle name="Normal 3 3 3 3 5 2 2 2 2" xfId="8420"/>
    <cellStyle name="Normal 3 3 3 3 5 2 2 3" xfId="8421"/>
    <cellStyle name="Normal 3 3 3 3 5 2 3" xfId="8422"/>
    <cellStyle name="Normal 3 3 3 3 5 2 3 2" xfId="8423"/>
    <cellStyle name="Normal 3 3 3 3 5 2 4" xfId="8424"/>
    <cellStyle name="Normal 3 3 3 3 5 3" xfId="8425"/>
    <cellStyle name="Normal 3 3 3 3 5 3 2" xfId="8426"/>
    <cellStyle name="Normal 3 3 3 3 5 3 2 2" xfId="8427"/>
    <cellStyle name="Normal 3 3 3 3 5 3 3" xfId="8428"/>
    <cellStyle name="Normal 3 3 3 3 5 4" xfId="8429"/>
    <cellStyle name="Normal 3 3 3 3 5 4 2" xfId="8430"/>
    <cellStyle name="Normal 3 3 3 3 5 5" xfId="8431"/>
    <cellStyle name="Normal 3 3 3 3 6" xfId="8432"/>
    <cellStyle name="Normal 3 3 3 3 6 2" xfId="8433"/>
    <cellStyle name="Normal 3 3 3 3 6 2 2" xfId="8434"/>
    <cellStyle name="Normal 3 3 3 3 6 2 2 2" xfId="8435"/>
    <cellStyle name="Normal 3 3 3 3 6 2 2 2 2" xfId="8436"/>
    <cellStyle name="Normal 3 3 3 3 6 2 2 3" xfId="8437"/>
    <cellStyle name="Normal 3 3 3 3 6 2 3" xfId="8438"/>
    <cellStyle name="Normal 3 3 3 3 6 2 3 2" xfId="8439"/>
    <cellStyle name="Normal 3 3 3 3 6 2 4" xfId="8440"/>
    <cellStyle name="Normal 3 3 3 3 6 3" xfId="8441"/>
    <cellStyle name="Normal 3 3 3 3 6 3 2" xfId="8442"/>
    <cellStyle name="Normal 3 3 3 3 6 3 2 2" xfId="8443"/>
    <cellStyle name="Normal 3 3 3 3 6 3 3" xfId="8444"/>
    <cellStyle name="Normal 3 3 3 3 6 4" xfId="8445"/>
    <cellStyle name="Normal 3 3 3 3 6 4 2" xfId="8446"/>
    <cellStyle name="Normal 3 3 3 3 6 5" xfId="8447"/>
    <cellStyle name="Normal 3 3 3 3 7" xfId="8448"/>
    <cellStyle name="Normal 3 3 3 3 7 2" xfId="8449"/>
    <cellStyle name="Normal 3 3 3 3 7 2 2" xfId="8450"/>
    <cellStyle name="Normal 3 3 3 3 7 2 2 2" xfId="8451"/>
    <cellStyle name="Normal 3 3 3 3 7 2 3" xfId="8452"/>
    <cellStyle name="Normal 3 3 3 3 7 3" xfId="8453"/>
    <cellStyle name="Normal 3 3 3 3 7 3 2" xfId="8454"/>
    <cellStyle name="Normal 3 3 3 3 7 4" xfId="8455"/>
    <cellStyle name="Normal 3 3 3 3 8" xfId="8456"/>
    <cellStyle name="Normal 3 3 3 3 8 2" xfId="8457"/>
    <cellStyle name="Normal 3 3 3 3 8 2 2" xfId="8458"/>
    <cellStyle name="Normal 3 3 3 3 8 2 2 2" xfId="8459"/>
    <cellStyle name="Normal 3 3 3 3 8 2 3" xfId="8460"/>
    <cellStyle name="Normal 3 3 3 3 8 3" xfId="8461"/>
    <cellStyle name="Normal 3 3 3 3 8 3 2" xfId="8462"/>
    <cellStyle name="Normal 3 3 3 3 8 4" xfId="8463"/>
    <cellStyle name="Normal 3 3 3 3 9" xfId="8464"/>
    <cellStyle name="Normal 3 3 3 3 9 2" xfId="8465"/>
    <cellStyle name="Normal 3 3 3 3 9 2 2" xfId="8466"/>
    <cellStyle name="Normal 3 3 3 3 9 3" xfId="8467"/>
    <cellStyle name="Normal 3 3 3 4" xfId="198"/>
    <cellStyle name="Normal 3 3 3 4 10" xfId="8468"/>
    <cellStyle name="Normal 3 3 3 4 10 2" xfId="8469"/>
    <cellStyle name="Normal 3 3 3 4 11" xfId="8470"/>
    <cellStyle name="Normal 3 3 3 4 2" xfId="448"/>
    <cellStyle name="Normal 3 3 3 4 2 2" xfId="8471"/>
    <cellStyle name="Normal 3 3 3 4 2 2 2" xfId="8472"/>
    <cellStyle name="Normal 3 3 3 4 2 2 2 2" xfId="8473"/>
    <cellStyle name="Normal 3 3 3 4 2 2 2 2 2" xfId="8474"/>
    <cellStyle name="Normal 3 3 3 4 2 2 2 3" xfId="8475"/>
    <cellStyle name="Normal 3 3 3 4 2 2 3" xfId="8476"/>
    <cellStyle name="Normal 3 3 3 4 2 2 3 2" xfId="8477"/>
    <cellStyle name="Normal 3 3 3 4 2 2 4" xfId="8478"/>
    <cellStyle name="Normal 3 3 3 4 2 3" xfId="8479"/>
    <cellStyle name="Normal 3 3 3 4 2 3 2" xfId="8480"/>
    <cellStyle name="Normal 3 3 3 4 2 3 2 2" xfId="8481"/>
    <cellStyle name="Normal 3 3 3 4 2 3 2 2 2" xfId="8482"/>
    <cellStyle name="Normal 3 3 3 4 2 3 2 3" xfId="8483"/>
    <cellStyle name="Normal 3 3 3 4 2 3 3" xfId="8484"/>
    <cellStyle name="Normal 3 3 3 4 2 3 3 2" xfId="8485"/>
    <cellStyle name="Normal 3 3 3 4 2 3 4" xfId="8486"/>
    <cellStyle name="Normal 3 3 3 4 2 4" xfId="8487"/>
    <cellStyle name="Normal 3 3 3 4 2 4 2" xfId="8488"/>
    <cellStyle name="Normal 3 3 3 4 2 4 2 2" xfId="8489"/>
    <cellStyle name="Normal 3 3 3 4 2 4 3" xfId="8490"/>
    <cellStyle name="Normal 3 3 3 4 2 5" xfId="8491"/>
    <cellStyle name="Normal 3 3 3 4 2 5 2" xfId="8492"/>
    <cellStyle name="Normal 3 3 3 4 2 6" xfId="8493"/>
    <cellStyle name="Normal 3 3 3 4 3" xfId="326"/>
    <cellStyle name="Normal 3 3 3 4 3 2" xfId="8494"/>
    <cellStyle name="Normal 3 3 3 4 3 2 2" xfId="8495"/>
    <cellStyle name="Normal 3 3 3 4 3 2 2 2" xfId="8496"/>
    <cellStyle name="Normal 3 3 3 4 3 2 2 2 2" xfId="8497"/>
    <cellStyle name="Normal 3 3 3 4 3 2 2 3" xfId="8498"/>
    <cellStyle name="Normal 3 3 3 4 3 2 3" xfId="8499"/>
    <cellStyle name="Normal 3 3 3 4 3 2 3 2" xfId="8500"/>
    <cellStyle name="Normal 3 3 3 4 3 2 4" xfId="8501"/>
    <cellStyle name="Normal 3 3 3 4 3 3" xfId="8502"/>
    <cellStyle name="Normal 3 3 3 4 3 3 2" xfId="8503"/>
    <cellStyle name="Normal 3 3 3 4 3 3 2 2" xfId="8504"/>
    <cellStyle name="Normal 3 3 3 4 3 3 2 2 2" xfId="8505"/>
    <cellStyle name="Normal 3 3 3 4 3 3 2 3" xfId="8506"/>
    <cellStyle name="Normal 3 3 3 4 3 3 3" xfId="8507"/>
    <cellStyle name="Normal 3 3 3 4 3 3 3 2" xfId="8508"/>
    <cellStyle name="Normal 3 3 3 4 3 3 4" xfId="8509"/>
    <cellStyle name="Normal 3 3 3 4 3 4" xfId="8510"/>
    <cellStyle name="Normal 3 3 3 4 3 4 2" xfId="8511"/>
    <cellStyle name="Normal 3 3 3 4 3 4 2 2" xfId="8512"/>
    <cellStyle name="Normal 3 3 3 4 3 4 3" xfId="8513"/>
    <cellStyle name="Normal 3 3 3 4 3 5" xfId="8514"/>
    <cellStyle name="Normal 3 3 3 4 3 5 2" xfId="8515"/>
    <cellStyle name="Normal 3 3 3 4 3 6" xfId="8516"/>
    <cellStyle name="Normal 3 3 3 4 4" xfId="573"/>
    <cellStyle name="Normal 3 3 3 4 4 2" xfId="8517"/>
    <cellStyle name="Normal 3 3 3 4 4 2 2" xfId="8518"/>
    <cellStyle name="Normal 3 3 3 4 4 2 2 2" xfId="8519"/>
    <cellStyle name="Normal 3 3 3 4 4 2 2 2 2" xfId="8520"/>
    <cellStyle name="Normal 3 3 3 4 4 2 2 3" xfId="8521"/>
    <cellStyle name="Normal 3 3 3 4 4 2 3" xfId="8522"/>
    <cellStyle name="Normal 3 3 3 4 4 2 3 2" xfId="8523"/>
    <cellStyle name="Normal 3 3 3 4 4 2 4" xfId="8524"/>
    <cellStyle name="Normal 3 3 3 4 4 3" xfId="8525"/>
    <cellStyle name="Normal 3 3 3 4 4 3 2" xfId="8526"/>
    <cellStyle name="Normal 3 3 3 4 4 3 2 2" xfId="8527"/>
    <cellStyle name="Normal 3 3 3 4 4 3 3" xfId="8528"/>
    <cellStyle name="Normal 3 3 3 4 4 4" xfId="8529"/>
    <cellStyle name="Normal 3 3 3 4 4 4 2" xfId="8530"/>
    <cellStyle name="Normal 3 3 3 4 4 5" xfId="8531"/>
    <cellStyle name="Normal 3 3 3 4 5" xfId="698"/>
    <cellStyle name="Normal 3 3 3 4 5 2" xfId="8532"/>
    <cellStyle name="Normal 3 3 3 4 5 2 2" xfId="8533"/>
    <cellStyle name="Normal 3 3 3 4 5 2 2 2" xfId="8534"/>
    <cellStyle name="Normal 3 3 3 4 5 2 2 2 2" xfId="8535"/>
    <cellStyle name="Normal 3 3 3 4 5 2 2 3" xfId="8536"/>
    <cellStyle name="Normal 3 3 3 4 5 2 3" xfId="8537"/>
    <cellStyle name="Normal 3 3 3 4 5 2 3 2" xfId="8538"/>
    <cellStyle name="Normal 3 3 3 4 5 2 4" xfId="8539"/>
    <cellStyle name="Normal 3 3 3 4 5 3" xfId="8540"/>
    <cellStyle name="Normal 3 3 3 4 5 3 2" xfId="8541"/>
    <cellStyle name="Normal 3 3 3 4 5 3 2 2" xfId="8542"/>
    <cellStyle name="Normal 3 3 3 4 5 3 3" xfId="8543"/>
    <cellStyle name="Normal 3 3 3 4 5 4" xfId="8544"/>
    <cellStyle name="Normal 3 3 3 4 5 4 2" xfId="8545"/>
    <cellStyle name="Normal 3 3 3 4 5 5" xfId="8546"/>
    <cellStyle name="Normal 3 3 3 4 6" xfId="8547"/>
    <cellStyle name="Normal 3 3 3 4 6 2" xfId="8548"/>
    <cellStyle name="Normal 3 3 3 4 6 2 2" xfId="8549"/>
    <cellStyle name="Normal 3 3 3 4 6 2 2 2" xfId="8550"/>
    <cellStyle name="Normal 3 3 3 4 6 2 2 2 2" xfId="8551"/>
    <cellStyle name="Normal 3 3 3 4 6 2 2 3" xfId="8552"/>
    <cellStyle name="Normal 3 3 3 4 6 2 3" xfId="8553"/>
    <cellStyle name="Normal 3 3 3 4 6 2 3 2" xfId="8554"/>
    <cellStyle name="Normal 3 3 3 4 6 2 4" xfId="8555"/>
    <cellStyle name="Normal 3 3 3 4 6 3" xfId="8556"/>
    <cellStyle name="Normal 3 3 3 4 6 3 2" xfId="8557"/>
    <cellStyle name="Normal 3 3 3 4 6 3 2 2" xfId="8558"/>
    <cellStyle name="Normal 3 3 3 4 6 3 3" xfId="8559"/>
    <cellStyle name="Normal 3 3 3 4 6 4" xfId="8560"/>
    <cellStyle name="Normal 3 3 3 4 6 4 2" xfId="8561"/>
    <cellStyle name="Normal 3 3 3 4 6 5" xfId="8562"/>
    <cellStyle name="Normal 3 3 3 4 7" xfId="8563"/>
    <cellStyle name="Normal 3 3 3 4 7 2" xfId="8564"/>
    <cellStyle name="Normal 3 3 3 4 7 2 2" xfId="8565"/>
    <cellStyle name="Normal 3 3 3 4 7 2 2 2" xfId="8566"/>
    <cellStyle name="Normal 3 3 3 4 7 2 3" xfId="8567"/>
    <cellStyle name="Normal 3 3 3 4 7 3" xfId="8568"/>
    <cellStyle name="Normal 3 3 3 4 7 3 2" xfId="8569"/>
    <cellStyle name="Normal 3 3 3 4 7 4" xfId="8570"/>
    <cellStyle name="Normal 3 3 3 4 8" xfId="8571"/>
    <cellStyle name="Normal 3 3 3 4 8 2" xfId="8572"/>
    <cellStyle name="Normal 3 3 3 4 8 2 2" xfId="8573"/>
    <cellStyle name="Normal 3 3 3 4 8 2 2 2" xfId="8574"/>
    <cellStyle name="Normal 3 3 3 4 8 2 3" xfId="8575"/>
    <cellStyle name="Normal 3 3 3 4 8 3" xfId="8576"/>
    <cellStyle name="Normal 3 3 3 4 8 3 2" xfId="8577"/>
    <cellStyle name="Normal 3 3 3 4 8 4" xfId="8578"/>
    <cellStyle name="Normal 3 3 3 4 9" xfId="8579"/>
    <cellStyle name="Normal 3 3 3 4 9 2" xfId="8580"/>
    <cellStyle name="Normal 3 3 3 4 9 2 2" xfId="8581"/>
    <cellStyle name="Normal 3 3 3 4 9 3" xfId="8582"/>
    <cellStyle name="Normal 3 3 3 5" xfId="366"/>
    <cellStyle name="Normal 3 3 3 5 2" xfId="8583"/>
    <cellStyle name="Normal 3 3 3 5 2 2" xfId="8584"/>
    <cellStyle name="Normal 3 3 3 5 2 2 2" xfId="8585"/>
    <cellStyle name="Normal 3 3 3 5 2 2 2 2" xfId="8586"/>
    <cellStyle name="Normal 3 3 3 5 2 2 3" xfId="8587"/>
    <cellStyle name="Normal 3 3 3 5 2 3" xfId="8588"/>
    <cellStyle name="Normal 3 3 3 5 2 3 2" xfId="8589"/>
    <cellStyle name="Normal 3 3 3 5 2 4" xfId="8590"/>
    <cellStyle name="Normal 3 3 3 5 3" xfId="8591"/>
    <cellStyle name="Normal 3 3 3 5 3 2" xfId="8592"/>
    <cellStyle name="Normal 3 3 3 5 3 2 2" xfId="8593"/>
    <cellStyle name="Normal 3 3 3 5 3 2 2 2" xfId="8594"/>
    <cellStyle name="Normal 3 3 3 5 3 2 3" xfId="8595"/>
    <cellStyle name="Normal 3 3 3 5 3 3" xfId="8596"/>
    <cellStyle name="Normal 3 3 3 5 3 3 2" xfId="8597"/>
    <cellStyle name="Normal 3 3 3 5 3 4" xfId="8598"/>
    <cellStyle name="Normal 3 3 3 5 4" xfId="8599"/>
    <cellStyle name="Normal 3 3 3 5 4 2" xfId="8600"/>
    <cellStyle name="Normal 3 3 3 5 4 2 2" xfId="8601"/>
    <cellStyle name="Normal 3 3 3 5 4 3" xfId="8602"/>
    <cellStyle name="Normal 3 3 3 5 5" xfId="8603"/>
    <cellStyle name="Normal 3 3 3 5 5 2" xfId="8604"/>
    <cellStyle name="Normal 3 3 3 5 6" xfId="8605"/>
    <cellStyle name="Normal 3 3 3 6" xfId="223"/>
    <cellStyle name="Normal 3 3 3 6 2" xfId="8606"/>
    <cellStyle name="Normal 3 3 3 6 2 2" xfId="8607"/>
    <cellStyle name="Normal 3 3 3 6 2 2 2" xfId="8608"/>
    <cellStyle name="Normal 3 3 3 6 2 2 2 2" xfId="8609"/>
    <cellStyle name="Normal 3 3 3 6 2 2 3" xfId="8610"/>
    <cellStyle name="Normal 3 3 3 6 2 3" xfId="8611"/>
    <cellStyle name="Normal 3 3 3 6 2 3 2" xfId="8612"/>
    <cellStyle name="Normal 3 3 3 6 2 4" xfId="8613"/>
    <cellStyle name="Normal 3 3 3 6 3" xfId="8614"/>
    <cellStyle name="Normal 3 3 3 6 3 2" xfId="8615"/>
    <cellStyle name="Normal 3 3 3 6 3 2 2" xfId="8616"/>
    <cellStyle name="Normal 3 3 3 6 3 2 2 2" xfId="8617"/>
    <cellStyle name="Normal 3 3 3 6 3 2 3" xfId="8618"/>
    <cellStyle name="Normal 3 3 3 6 3 3" xfId="8619"/>
    <cellStyle name="Normal 3 3 3 6 3 3 2" xfId="8620"/>
    <cellStyle name="Normal 3 3 3 6 3 4" xfId="8621"/>
    <cellStyle name="Normal 3 3 3 6 4" xfId="8622"/>
    <cellStyle name="Normal 3 3 3 6 4 2" xfId="8623"/>
    <cellStyle name="Normal 3 3 3 6 4 2 2" xfId="8624"/>
    <cellStyle name="Normal 3 3 3 6 4 3" xfId="8625"/>
    <cellStyle name="Normal 3 3 3 6 5" xfId="8626"/>
    <cellStyle name="Normal 3 3 3 6 5 2" xfId="8627"/>
    <cellStyle name="Normal 3 3 3 6 6" xfId="8628"/>
    <cellStyle name="Normal 3 3 3 7" xfId="492"/>
    <cellStyle name="Normal 3 3 3 7 2" xfId="8629"/>
    <cellStyle name="Normal 3 3 3 7 2 2" xfId="8630"/>
    <cellStyle name="Normal 3 3 3 7 2 2 2" xfId="8631"/>
    <cellStyle name="Normal 3 3 3 7 2 2 2 2" xfId="8632"/>
    <cellStyle name="Normal 3 3 3 7 2 2 3" xfId="8633"/>
    <cellStyle name="Normal 3 3 3 7 2 3" xfId="8634"/>
    <cellStyle name="Normal 3 3 3 7 2 3 2" xfId="8635"/>
    <cellStyle name="Normal 3 3 3 7 2 4" xfId="8636"/>
    <cellStyle name="Normal 3 3 3 7 3" xfId="8637"/>
    <cellStyle name="Normal 3 3 3 7 3 2" xfId="8638"/>
    <cellStyle name="Normal 3 3 3 7 3 2 2" xfId="8639"/>
    <cellStyle name="Normal 3 3 3 7 3 3" xfId="8640"/>
    <cellStyle name="Normal 3 3 3 7 4" xfId="8641"/>
    <cellStyle name="Normal 3 3 3 7 4 2" xfId="8642"/>
    <cellStyle name="Normal 3 3 3 7 5" xfId="8643"/>
    <cellStyle name="Normal 3 3 3 8" xfId="617"/>
    <cellStyle name="Normal 3 3 3 8 2" xfId="8644"/>
    <cellStyle name="Normal 3 3 3 8 2 2" xfId="8645"/>
    <cellStyle name="Normal 3 3 3 8 2 2 2" xfId="8646"/>
    <cellStyle name="Normal 3 3 3 8 2 2 2 2" xfId="8647"/>
    <cellStyle name="Normal 3 3 3 8 2 2 3" xfId="8648"/>
    <cellStyle name="Normal 3 3 3 8 2 3" xfId="8649"/>
    <cellStyle name="Normal 3 3 3 8 2 3 2" xfId="8650"/>
    <cellStyle name="Normal 3 3 3 8 2 4" xfId="8651"/>
    <cellStyle name="Normal 3 3 3 8 3" xfId="8652"/>
    <cellStyle name="Normal 3 3 3 8 3 2" xfId="8653"/>
    <cellStyle name="Normal 3 3 3 8 3 2 2" xfId="8654"/>
    <cellStyle name="Normal 3 3 3 8 3 3" xfId="8655"/>
    <cellStyle name="Normal 3 3 3 8 4" xfId="8656"/>
    <cellStyle name="Normal 3 3 3 8 4 2" xfId="8657"/>
    <cellStyle name="Normal 3 3 3 8 5" xfId="8658"/>
    <cellStyle name="Normal 3 3 3 9" xfId="8659"/>
    <cellStyle name="Normal 3 3 3 9 2" xfId="8660"/>
    <cellStyle name="Normal 3 3 3 9 2 2" xfId="8661"/>
    <cellStyle name="Normal 3 3 3 9 2 2 2" xfId="8662"/>
    <cellStyle name="Normal 3 3 3 9 2 2 2 2" xfId="8663"/>
    <cellStyle name="Normal 3 3 3 9 2 2 3" xfId="8664"/>
    <cellStyle name="Normal 3 3 3 9 2 3" xfId="8665"/>
    <cellStyle name="Normal 3 3 3 9 2 3 2" xfId="8666"/>
    <cellStyle name="Normal 3 3 3 9 2 4" xfId="8667"/>
    <cellStyle name="Normal 3 3 3 9 3" xfId="8668"/>
    <cellStyle name="Normal 3 3 3 9 3 2" xfId="8669"/>
    <cellStyle name="Normal 3 3 3 9 3 2 2" xfId="8670"/>
    <cellStyle name="Normal 3 3 3 9 3 3" xfId="8671"/>
    <cellStyle name="Normal 3 3 3 9 4" xfId="8672"/>
    <cellStyle name="Normal 3 3 3 9 4 2" xfId="8673"/>
    <cellStyle name="Normal 3 3 3 9 5" xfId="8674"/>
    <cellStyle name="Normal 3 3 4" xfId="79"/>
    <cellStyle name="Normal 3 3 4 10" xfId="8675"/>
    <cellStyle name="Normal 3 3 4 10 2" xfId="8676"/>
    <cellStyle name="Normal 3 3 4 10 2 2" xfId="8677"/>
    <cellStyle name="Normal 3 3 4 10 2 2 2" xfId="8678"/>
    <cellStyle name="Normal 3 3 4 10 2 3" xfId="8679"/>
    <cellStyle name="Normal 3 3 4 10 3" xfId="8680"/>
    <cellStyle name="Normal 3 3 4 10 3 2" xfId="8681"/>
    <cellStyle name="Normal 3 3 4 10 4" xfId="8682"/>
    <cellStyle name="Normal 3 3 4 11" xfId="8683"/>
    <cellStyle name="Normal 3 3 4 11 2" xfId="8684"/>
    <cellStyle name="Normal 3 3 4 11 2 2" xfId="8685"/>
    <cellStyle name="Normal 3 3 4 11 2 2 2" xfId="8686"/>
    <cellStyle name="Normal 3 3 4 11 2 3" xfId="8687"/>
    <cellStyle name="Normal 3 3 4 11 3" xfId="8688"/>
    <cellStyle name="Normal 3 3 4 11 3 2" xfId="8689"/>
    <cellStyle name="Normal 3 3 4 11 4" xfId="8690"/>
    <cellStyle name="Normal 3 3 4 12" xfId="8691"/>
    <cellStyle name="Normal 3 3 4 12 2" xfId="8692"/>
    <cellStyle name="Normal 3 3 4 12 2 2" xfId="8693"/>
    <cellStyle name="Normal 3 3 4 12 3" xfId="8694"/>
    <cellStyle name="Normal 3 3 4 13" xfId="8695"/>
    <cellStyle name="Normal 3 3 4 13 2" xfId="8696"/>
    <cellStyle name="Normal 3 3 4 14" xfId="8697"/>
    <cellStyle name="Normal 3 3 4 2" xfId="91"/>
    <cellStyle name="Normal 3 3 4 2 10" xfId="8698"/>
    <cellStyle name="Normal 3 3 4 2 10 2" xfId="8699"/>
    <cellStyle name="Normal 3 3 4 2 10 2 2" xfId="8700"/>
    <cellStyle name="Normal 3 3 4 2 10 2 2 2" xfId="8701"/>
    <cellStyle name="Normal 3 3 4 2 10 2 3" xfId="8702"/>
    <cellStyle name="Normal 3 3 4 2 10 3" xfId="8703"/>
    <cellStyle name="Normal 3 3 4 2 10 3 2" xfId="8704"/>
    <cellStyle name="Normal 3 3 4 2 10 4" xfId="8705"/>
    <cellStyle name="Normal 3 3 4 2 11" xfId="8706"/>
    <cellStyle name="Normal 3 3 4 2 11 2" xfId="8707"/>
    <cellStyle name="Normal 3 3 4 2 11 2 2" xfId="8708"/>
    <cellStyle name="Normal 3 3 4 2 11 3" xfId="8709"/>
    <cellStyle name="Normal 3 3 4 2 12" xfId="8710"/>
    <cellStyle name="Normal 3 3 4 2 12 2" xfId="8711"/>
    <cellStyle name="Normal 3 3 4 2 13" xfId="8712"/>
    <cellStyle name="Normal 3 3 4 2 2" xfId="157"/>
    <cellStyle name="Normal 3 3 4 2 2 10" xfId="8713"/>
    <cellStyle name="Normal 3 3 4 2 2 10 2" xfId="8714"/>
    <cellStyle name="Normal 3 3 4 2 2 11" xfId="8715"/>
    <cellStyle name="Normal 3 3 4 2 2 2" xfId="411"/>
    <cellStyle name="Normal 3 3 4 2 2 2 2" xfId="8716"/>
    <cellStyle name="Normal 3 3 4 2 2 2 2 2" xfId="8717"/>
    <cellStyle name="Normal 3 3 4 2 2 2 2 2 2" xfId="8718"/>
    <cellStyle name="Normal 3 3 4 2 2 2 2 2 2 2" xfId="8719"/>
    <cellStyle name="Normal 3 3 4 2 2 2 2 2 3" xfId="8720"/>
    <cellStyle name="Normal 3 3 4 2 2 2 2 3" xfId="8721"/>
    <cellStyle name="Normal 3 3 4 2 2 2 2 3 2" xfId="8722"/>
    <cellStyle name="Normal 3 3 4 2 2 2 2 4" xfId="8723"/>
    <cellStyle name="Normal 3 3 4 2 2 2 3" xfId="8724"/>
    <cellStyle name="Normal 3 3 4 2 2 2 3 2" xfId="8725"/>
    <cellStyle name="Normal 3 3 4 2 2 2 3 2 2" xfId="8726"/>
    <cellStyle name="Normal 3 3 4 2 2 2 3 2 2 2" xfId="8727"/>
    <cellStyle name="Normal 3 3 4 2 2 2 3 2 3" xfId="8728"/>
    <cellStyle name="Normal 3 3 4 2 2 2 3 3" xfId="8729"/>
    <cellStyle name="Normal 3 3 4 2 2 2 3 3 2" xfId="8730"/>
    <cellStyle name="Normal 3 3 4 2 2 2 3 4" xfId="8731"/>
    <cellStyle name="Normal 3 3 4 2 2 2 4" xfId="8732"/>
    <cellStyle name="Normal 3 3 4 2 2 2 4 2" xfId="8733"/>
    <cellStyle name="Normal 3 3 4 2 2 2 4 2 2" xfId="8734"/>
    <cellStyle name="Normal 3 3 4 2 2 2 4 3" xfId="8735"/>
    <cellStyle name="Normal 3 3 4 2 2 2 5" xfId="8736"/>
    <cellStyle name="Normal 3 3 4 2 2 2 5 2" xfId="8737"/>
    <cellStyle name="Normal 3 3 4 2 2 2 6" xfId="8738"/>
    <cellStyle name="Normal 3 3 4 2 2 3" xfId="288"/>
    <cellStyle name="Normal 3 3 4 2 2 3 2" xfId="8739"/>
    <cellStyle name="Normal 3 3 4 2 2 3 2 2" xfId="8740"/>
    <cellStyle name="Normal 3 3 4 2 2 3 2 2 2" xfId="8741"/>
    <cellStyle name="Normal 3 3 4 2 2 3 2 2 2 2" xfId="8742"/>
    <cellStyle name="Normal 3 3 4 2 2 3 2 2 3" xfId="8743"/>
    <cellStyle name="Normal 3 3 4 2 2 3 2 3" xfId="8744"/>
    <cellStyle name="Normal 3 3 4 2 2 3 2 3 2" xfId="8745"/>
    <cellStyle name="Normal 3 3 4 2 2 3 2 4" xfId="8746"/>
    <cellStyle name="Normal 3 3 4 2 2 3 3" xfId="8747"/>
    <cellStyle name="Normal 3 3 4 2 2 3 3 2" xfId="8748"/>
    <cellStyle name="Normal 3 3 4 2 2 3 3 2 2" xfId="8749"/>
    <cellStyle name="Normal 3 3 4 2 2 3 3 2 2 2" xfId="8750"/>
    <cellStyle name="Normal 3 3 4 2 2 3 3 2 3" xfId="8751"/>
    <cellStyle name="Normal 3 3 4 2 2 3 3 3" xfId="8752"/>
    <cellStyle name="Normal 3 3 4 2 2 3 3 3 2" xfId="8753"/>
    <cellStyle name="Normal 3 3 4 2 2 3 3 4" xfId="8754"/>
    <cellStyle name="Normal 3 3 4 2 2 3 4" xfId="8755"/>
    <cellStyle name="Normal 3 3 4 2 2 3 4 2" xfId="8756"/>
    <cellStyle name="Normal 3 3 4 2 2 3 4 2 2" xfId="8757"/>
    <cellStyle name="Normal 3 3 4 2 2 3 4 3" xfId="8758"/>
    <cellStyle name="Normal 3 3 4 2 2 3 5" xfId="8759"/>
    <cellStyle name="Normal 3 3 4 2 2 3 5 2" xfId="8760"/>
    <cellStyle name="Normal 3 3 4 2 2 3 6" xfId="8761"/>
    <cellStyle name="Normal 3 3 4 2 2 4" xfId="536"/>
    <cellStyle name="Normal 3 3 4 2 2 4 2" xfId="8762"/>
    <cellStyle name="Normal 3 3 4 2 2 4 2 2" xfId="8763"/>
    <cellStyle name="Normal 3 3 4 2 2 4 2 2 2" xfId="8764"/>
    <cellStyle name="Normal 3 3 4 2 2 4 2 2 2 2" xfId="8765"/>
    <cellStyle name="Normal 3 3 4 2 2 4 2 2 3" xfId="8766"/>
    <cellStyle name="Normal 3 3 4 2 2 4 2 3" xfId="8767"/>
    <cellStyle name="Normal 3 3 4 2 2 4 2 3 2" xfId="8768"/>
    <cellStyle name="Normal 3 3 4 2 2 4 2 4" xfId="8769"/>
    <cellStyle name="Normal 3 3 4 2 2 4 3" xfId="8770"/>
    <cellStyle name="Normal 3 3 4 2 2 4 3 2" xfId="8771"/>
    <cellStyle name="Normal 3 3 4 2 2 4 3 2 2" xfId="8772"/>
    <cellStyle name="Normal 3 3 4 2 2 4 3 3" xfId="8773"/>
    <cellStyle name="Normal 3 3 4 2 2 4 4" xfId="8774"/>
    <cellStyle name="Normal 3 3 4 2 2 4 4 2" xfId="8775"/>
    <cellStyle name="Normal 3 3 4 2 2 4 5" xfId="8776"/>
    <cellStyle name="Normal 3 3 4 2 2 5" xfId="661"/>
    <cellStyle name="Normal 3 3 4 2 2 5 2" xfId="8777"/>
    <cellStyle name="Normal 3 3 4 2 2 5 2 2" xfId="8778"/>
    <cellStyle name="Normal 3 3 4 2 2 5 2 2 2" xfId="8779"/>
    <cellStyle name="Normal 3 3 4 2 2 5 2 2 2 2" xfId="8780"/>
    <cellStyle name="Normal 3 3 4 2 2 5 2 2 3" xfId="8781"/>
    <cellStyle name="Normal 3 3 4 2 2 5 2 3" xfId="8782"/>
    <cellStyle name="Normal 3 3 4 2 2 5 2 3 2" xfId="8783"/>
    <cellStyle name="Normal 3 3 4 2 2 5 2 4" xfId="8784"/>
    <cellStyle name="Normal 3 3 4 2 2 5 3" xfId="8785"/>
    <cellStyle name="Normal 3 3 4 2 2 5 3 2" xfId="8786"/>
    <cellStyle name="Normal 3 3 4 2 2 5 3 2 2" xfId="8787"/>
    <cellStyle name="Normal 3 3 4 2 2 5 3 3" xfId="8788"/>
    <cellStyle name="Normal 3 3 4 2 2 5 4" xfId="8789"/>
    <cellStyle name="Normal 3 3 4 2 2 5 4 2" xfId="8790"/>
    <cellStyle name="Normal 3 3 4 2 2 5 5" xfId="8791"/>
    <cellStyle name="Normal 3 3 4 2 2 6" xfId="8792"/>
    <cellStyle name="Normal 3 3 4 2 2 6 2" xfId="8793"/>
    <cellStyle name="Normal 3 3 4 2 2 6 2 2" xfId="8794"/>
    <cellStyle name="Normal 3 3 4 2 2 6 2 2 2" xfId="8795"/>
    <cellStyle name="Normal 3 3 4 2 2 6 2 2 2 2" xfId="8796"/>
    <cellStyle name="Normal 3 3 4 2 2 6 2 2 3" xfId="8797"/>
    <cellStyle name="Normal 3 3 4 2 2 6 2 3" xfId="8798"/>
    <cellStyle name="Normal 3 3 4 2 2 6 2 3 2" xfId="8799"/>
    <cellStyle name="Normal 3 3 4 2 2 6 2 4" xfId="8800"/>
    <cellStyle name="Normal 3 3 4 2 2 6 3" xfId="8801"/>
    <cellStyle name="Normal 3 3 4 2 2 6 3 2" xfId="8802"/>
    <cellStyle name="Normal 3 3 4 2 2 6 3 2 2" xfId="8803"/>
    <cellStyle name="Normal 3 3 4 2 2 6 3 3" xfId="8804"/>
    <cellStyle name="Normal 3 3 4 2 2 6 4" xfId="8805"/>
    <cellStyle name="Normal 3 3 4 2 2 6 4 2" xfId="8806"/>
    <cellStyle name="Normal 3 3 4 2 2 6 5" xfId="8807"/>
    <cellStyle name="Normal 3 3 4 2 2 7" xfId="8808"/>
    <cellStyle name="Normal 3 3 4 2 2 7 2" xfId="8809"/>
    <cellStyle name="Normal 3 3 4 2 2 7 2 2" xfId="8810"/>
    <cellStyle name="Normal 3 3 4 2 2 7 2 2 2" xfId="8811"/>
    <cellStyle name="Normal 3 3 4 2 2 7 2 3" xfId="8812"/>
    <cellStyle name="Normal 3 3 4 2 2 7 3" xfId="8813"/>
    <cellStyle name="Normal 3 3 4 2 2 7 3 2" xfId="8814"/>
    <cellStyle name="Normal 3 3 4 2 2 7 4" xfId="8815"/>
    <cellStyle name="Normal 3 3 4 2 2 8" xfId="8816"/>
    <cellStyle name="Normal 3 3 4 2 2 8 2" xfId="8817"/>
    <cellStyle name="Normal 3 3 4 2 2 8 2 2" xfId="8818"/>
    <cellStyle name="Normal 3 3 4 2 2 8 2 2 2" xfId="8819"/>
    <cellStyle name="Normal 3 3 4 2 2 8 2 3" xfId="8820"/>
    <cellStyle name="Normal 3 3 4 2 2 8 3" xfId="8821"/>
    <cellStyle name="Normal 3 3 4 2 2 8 3 2" xfId="8822"/>
    <cellStyle name="Normal 3 3 4 2 2 8 4" xfId="8823"/>
    <cellStyle name="Normal 3 3 4 2 2 9" xfId="8824"/>
    <cellStyle name="Normal 3 3 4 2 2 9 2" xfId="8825"/>
    <cellStyle name="Normal 3 3 4 2 2 9 2 2" xfId="8826"/>
    <cellStyle name="Normal 3 3 4 2 2 9 3" xfId="8827"/>
    <cellStyle name="Normal 3 3 4 2 3" xfId="201"/>
    <cellStyle name="Normal 3 3 4 2 3 10" xfId="8828"/>
    <cellStyle name="Normal 3 3 4 2 3 10 2" xfId="8829"/>
    <cellStyle name="Normal 3 3 4 2 3 11" xfId="8830"/>
    <cellStyle name="Normal 3 3 4 2 3 2" xfId="451"/>
    <cellStyle name="Normal 3 3 4 2 3 2 2" xfId="8831"/>
    <cellStyle name="Normal 3 3 4 2 3 2 2 2" xfId="8832"/>
    <cellStyle name="Normal 3 3 4 2 3 2 2 2 2" xfId="8833"/>
    <cellStyle name="Normal 3 3 4 2 3 2 2 2 2 2" xfId="8834"/>
    <cellStyle name="Normal 3 3 4 2 3 2 2 2 3" xfId="8835"/>
    <cellStyle name="Normal 3 3 4 2 3 2 2 3" xfId="8836"/>
    <cellStyle name="Normal 3 3 4 2 3 2 2 3 2" xfId="8837"/>
    <cellStyle name="Normal 3 3 4 2 3 2 2 4" xfId="8838"/>
    <cellStyle name="Normal 3 3 4 2 3 2 3" xfId="8839"/>
    <cellStyle name="Normal 3 3 4 2 3 2 3 2" xfId="8840"/>
    <cellStyle name="Normal 3 3 4 2 3 2 3 2 2" xfId="8841"/>
    <cellStyle name="Normal 3 3 4 2 3 2 3 2 2 2" xfId="8842"/>
    <cellStyle name="Normal 3 3 4 2 3 2 3 2 3" xfId="8843"/>
    <cellStyle name="Normal 3 3 4 2 3 2 3 3" xfId="8844"/>
    <cellStyle name="Normal 3 3 4 2 3 2 3 3 2" xfId="8845"/>
    <cellStyle name="Normal 3 3 4 2 3 2 3 4" xfId="8846"/>
    <cellStyle name="Normal 3 3 4 2 3 2 4" xfId="8847"/>
    <cellStyle name="Normal 3 3 4 2 3 2 4 2" xfId="8848"/>
    <cellStyle name="Normal 3 3 4 2 3 2 4 2 2" xfId="8849"/>
    <cellStyle name="Normal 3 3 4 2 3 2 4 3" xfId="8850"/>
    <cellStyle name="Normal 3 3 4 2 3 2 5" xfId="8851"/>
    <cellStyle name="Normal 3 3 4 2 3 2 5 2" xfId="8852"/>
    <cellStyle name="Normal 3 3 4 2 3 2 6" xfId="8853"/>
    <cellStyle name="Normal 3 3 4 2 3 3" xfId="329"/>
    <cellStyle name="Normal 3 3 4 2 3 3 2" xfId="8854"/>
    <cellStyle name="Normal 3 3 4 2 3 3 2 2" xfId="8855"/>
    <cellStyle name="Normal 3 3 4 2 3 3 2 2 2" xfId="8856"/>
    <cellStyle name="Normal 3 3 4 2 3 3 2 2 2 2" xfId="8857"/>
    <cellStyle name="Normal 3 3 4 2 3 3 2 2 3" xfId="8858"/>
    <cellStyle name="Normal 3 3 4 2 3 3 2 3" xfId="8859"/>
    <cellStyle name="Normal 3 3 4 2 3 3 2 3 2" xfId="8860"/>
    <cellStyle name="Normal 3 3 4 2 3 3 2 4" xfId="8861"/>
    <cellStyle name="Normal 3 3 4 2 3 3 3" xfId="8862"/>
    <cellStyle name="Normal 3 3 4 2 3 3 3 2" xfId="8863"/>
    <cellStyle name="Normal 3 3 4 2 3 3 3 2 2" xfId="8864"/>
    <cellStyle name="Normal 3 3 4 2 3 3 3 2 2 2" xfId="8865"/>
    <cellStyle name="Normal 3 3 4 2 3 3 3 2 3" xfId="8866"/>
    <cellStyle name="Normal 3 3 4 2 3 3 3 3" xfId="8867"/>
    <cellStyle name="Normal 3 3 4 2 3 3 3 3 2" xfId="8868"/>
    <cellStyle name="Normal 3 3 4 2 3 3 3 4" xfId="8869"/>
    <cellStyle name="Normal 3 3 4 2 3 3 4" xfId="8870"/>
    <cellStyle name="Normal 3 3 4 2 3 3 4 2" xfId="8871"/>
    <cellStyle name="Normal 3 3 4 2 3 3 4 2 2" xfId="8872"/>
    <cellStyle name="Normal 3 3 4 2 3 3 4 3" xfId="8873"/>
    <cellStyle name="Normal 3 3 4 2 3 3 5" xfId="8874"/>
    <cellStyle name="Normal 3 3 4 2 3 3 5 2" xfId="8875"/>
    <cellStyle name="Normal 3 3 4 2 3 3 6" xfId="8876"/>
    <cellStyle name="Normal 3 3 4 2 3 4" xfId="576"/>
    <cellStyle name="Normal 3 3 4 2 3 4 2" xfId="8877"/>
    <cellStyle name="Normal 3 3 4 2 3 4 2 2" xfId="8878"/>
    <cellStyle name="Normal 3 3 4 2 3 4 2 2 2" xfId="8879"/>
    <cellStyle name="Normal 3 3 4 2 3 4 2 2 2 2" xfId="8880"/>
    <cellStyle name="Normal 3 3 4 2 3 4 2 2 3" xfId="8881"/>
    <cellStyle name="Normal 3 3 4 2 3 4 2 3" xfId="8882"/>
    <cellStyle name="Normal 3 3 4 2 3 4 2 3 2" xfId="8883"/>
    <cellStyle name="Normal 3 3 4 2 3 4 2 4" xfId="8884"/>
    <cellStyle name="Normal 3 3 4 2 3 4 3" xfId="8885"/>
    <cellStyle name="Normal 3 3 4 2 3 4 3 2" xfId="8886"/>
    <cellStyle name="Normal 3 3 4 2 3 4 3 2 2" xfId="8887"/>
    <cellStyle name="Normal 3 3 4 2 3 4 3 3" xfId="8888"/>
    <cellStyle name="Normal 3 3 4 2 3 4 4" xfId="8889"/>
    <cellStyle name="Normal 3 3 4 2 3 4 4 2" xfId="8890"/>
    <cellStyle name="Normal 3 3 4 2 3 4 5" xfId="8891"/>
    <cellStyle name="Normal 3 3 4 2 3 5" xfId="701"/>
    <cellStyle name="Normal 3 3 4 2 3 5 2" xfId="8892"/>
    <cellStyle name="Normal 3 3 4 2 3 5 2 2" xfId="8893"/>
    <cellStyle name="Normal 3 3 4 2 3 5 2 2 2" xfId="8894"/>
    <cellStyle name="Normal 3 3 4 2 3 5 2 2 2 2" xfId="8895"/>
    <cellStyle name="Normal 3 3 4 2 3 5 2 2 3" xfId="8896"/>
    <cellStyle name="Normal 3 3 4 2 3 5 2 3" xfId="8897"/>
    <cellStyle name="Normal 3 3 4 2 3 5 2 3 2" xfId="8898"/>
    <cellStyle name="Normal 3 3 4 2 3 5 2 4" xfId="8899"/>
    <cellStyle name="Normal 3 3 4 2 3 5 3" xfId="8900"/>
    <cellStyle name="Normal 3 3 4 2 3 5 3 2" xfId="8901"/>
    <cellStyle name="Normal 3 3 4 2 3 5 3 2 2" xfId="8902"/>
    <cellStyle name="Normal 3 3 4 2 3 5 3 3" xfId="8903"/>
    <cellStyle name="Normal 3 3 4 2 3 5 4" xfId="8904"/>
    <cellStyle name="Normal 3 3 4 2 3 5 4 2" xfId="8905"/>
    <cellStyle name="Normal 3 3 4 2 3 5 5" xfId="8906"/>
    <cellStyle name="Normal 3 3 4 2 3 6" xfId="8907"/>
    <cellStyle name="Normal 3 3 4 2 3 6 2" xfId="8908"/>
    <cellStyle name="Normal 3 3 4 2 3 6 2 2" xfId="8909"/>
    <cellStyle name="Normal 3 3 4 2 3 6 2 2 2" xfId="8910"/>
    <cellStyle name="Normal 3 3 4 2 3 6 2 2 2 2" xfId="8911"/>
    <cellStyle name="Normal 3 3 4 2 3 6 2 2 3" xfId="8912"/>
    <cellStyle name="Normal 3 3 4 2 3 6 2 3" xfId="8913"/>
    <cellStyle name="Normal 3 3 4 2 3 6 2 3 2" xfId="8914"/>
    <cellStyle name="Normal 3 3 4 2 3 6 2 4" xfId="8915"/>
    <cellStyle name="Normal 3 3 4 2 3 6 3" xfId="8916"/>
    <cellStyle name="Normal 3 3 4 2 3 6 3 2" xfId="8917"/>
    <cellStyle name="Normal 3 3 4 2 3 6 3 2 2" xfId="8918"/>
    <cellStyle name="Normal 3 3 4 2 3 6 3 3" xfId="8919"/>
    <cellStyle name="Normal 3 3 4 2 3 6 4" xfId="8920"/>
    <cellStyle name="Normal 3 3 4 2 3 6 4 2" xfId="8921"/>
    <cellStyle name="Normal 3 3 4 2 3 6 5" xfId="8922"/>
    <cellStyle name="Normal 3 3 4 2 3 7" xfId="8923"/>
    <cellStyle name="Normal 3 3 4 2 3 7 2" xfId="8924"/>
    <cellStyle name="Normal 3 3 4 2 3 7 2 2" xfId="8925"/>
    <cellStyle name="Normal 3 3 4 2 3 7 2 2 2" xfId="8926"/>
    <cellStyle name="Normal 3 3 4 2 3 7 2 3" xfId="8927"/>
    <cellStyle name="Normal 3 3 4 2 3 7 3" xfId="8928"/>
    <cellStyle name="Normal 3 3 4 2 3 7 3 2" xfId="8929"/>
    <cellStyle name="Normal 3 3 4 2 3 7 4" xfId="8930"/>
    <cellStyle name="Normal 3 3 4 2 3 8" xfId="8931"/>
    <cellStyle name="Normal 3 3 4 2 3 8 2" xfId="8932"/>
    <cellStyle name="Normal 3 3 4 2 3 8 2 2" xfId="8933"/>
    <cellStyle name="Normal 3 3 4 2 3 8 2 2 2" xfId="8934"/>
    <cellStyle name="Normal 3 3 4 2 3 8 2 3" xfId="8935"/>
    <cellStyle name="Normal 3 3 4 2 3 8 3" xfId="8936"/>
    <cellStyle name="Normal 3 3 4 2 3 8 3 2" xfId="8937"/>
    <cellStyle name="Normal 3 3 4 2 3 8 4" xfId="8938"/>
    <cellStyle name="Normal 3 3 4 2 3 9" xfId="8939"/>
    <cellStyle name="Normal 3 3 4 2 3 9 2" xfId="8940"/>
    <cellStyle name="Normal 3 3 4 2 3 9 2 2" xfId="8941"/>
    <cellStyle name="Normal 3 3 4 2 3 9 3" xfId="8942"/>
    <cellStyle name="Normal 3 3 4 2 4" xfId="369"/>
    <cellStyle name="Normal 3 3 4 2 4 2" xfId="8943"/>
    <cellStyle name="Normal 3 3 4 2 4 2 2" xfId="8944"/>
    <cellStyle name="Normal 3 3 4 2 4 2 2 2" xfId="8945"/>
    <cellStyle name="Normal 3 3 4 2 4 2 2 2 2" xfId="8946"/>
    <cellStyle name="Normal 3 3 4 2 4 2 2 3" xfId="8947"/>
    <cellStyle name="Normal 3 3 4 2 4 2 3" xfId="8948"/>
    <cellStyle name="Normal 3 3 4 2 4 2 3 2" xfId="8949"/>
    <cellStyle name="Normal 3 3 4 2 4 2 4" xfId="8950"/>
    <cellStyle name="Normal 3 3 4 2 4 3" xfId="8951"/>
    <cellStyle name="Normal 3 3 4 2 4 3 2" xfId="8952"/>
    <cellStyle name="Normal 3 3 4 2 4 3 2 2" xfId="8953"/>
    <cellStyle name="Normal 3 3 4 2 4 3 2 2 2" xfId="8954"/>
    <cellStyle name="Normal 3 3 4 2 4 3 2 3" xfId="8955"/>
    <cellStyle name="Normal 3 3 4 2 4 3 3" xfId="8956"/>
    <cellStyle name="Normal 3 3 4 2 4 3 3 2" xfId="8957"/>
    <cellStyle name="Normal 3 3 4 2 4 3 4" xfId="8958"/>
    <cellStyle name="Normal 3 3 4 2 4 4" xfId="8959"/>
    <cellStyle name="Normal 3 3 4 2 4 4 2" xfId="8960"/>
    <cellStyle name="Normal 3 3 4 2 4 4 2 2" xfId="8961"/>
    <cellStyle name="Normal 3 3 4 2 4 4 3" xfId="8962"/>
    <cellStyle name="Normal 3 3 4 2 4 5" xfId="8963"/>
    <cellStyle name="Normal 3 3 4 2 4 5 2" xfId="8964"/>
    <cellStyle name="Normal 3 3 4 2 4 6" xfId="8965"/>
    <cellStyle name="Normal 3 3 4 2 5" xfId="241"/>
    <cellStyle name="Normal 3 3 4 2 5 2" xfId="8966"/>
    <cellStyle name="Normal 3 3 4 2 5 2 2" xfId="8967"/>
    <cellStyle name="Normal 3 3 4 2 5 2 2 2" xfId="8968"/>
    <cellStyle name="Normal 3 3 4 2 5 2 2 2 2" xfId="8969"/>
    <cellStyle name="Normal 3 3 4 2 5 2 2 3" xfId="8970"/>
    <cellStyle name="Normal 3 3 4 2 5 2 3" xfId="8971"/>
    <cellStyle name="Normal 3 3 4 2 5 2 3 2" xfId="8972"/>
    <cellStyle name="Normal 3 3 4 2 5 2 4" xfId="8973"/>
    <cellStyle name="Normal 3 3 4 2 5 3" xfId="8974"/>
    <cellStyle name="Normal 3 3 4 2 5 3 2" xfId="8975"/>
    <cellStyle name="Normal 3 3 4 2 5 3 2 2" xfId="8976"/>
    <cellStyle name="Normal 3 3 4 2 5 3 2 2 2" xfId="8977"/>
    <cellStyle name="Normal 3 3 4 2 5 3 2 3" xfId="8978"/>
    <cellStyle name="Normal 3 3 4 2 5 3 3" xfId="8979"/>
    <cellStyle name="Normal 3 3 4 2 5 3 3 2" xfId="8980"/>
    <cellStyle name="Normal 3 3 4 2 5 3 4" xfId="8981"/>
    <cellStyle name="Normal 3 3 4 2 5 4" xfId="8982"/>
    <cellStyle name="Normal 3 3 4 2 5 4 2" xfId="8983"/>
    <cellStyle name="Normal 3 3 4 2 5 4 2 2" xfId="8984"/>
    <cellStyle name="Normal 3 3 4 2 5 4 3" xfId="8985"/>
    <cellStyle name="Normal 3 3 4 2 5 5" xfId="8986"/>
    <cellStyle name="Normal 3 3 4 2 5 5 2" xfId="8987"/>
    <cellStyle name="Normal 3 3 4 2 5 6" xfId="8988"/>
    <cellStyle name="Normal 3 3 4 2 6" xfId="495"/>
    <cellStyle name="Normal 3 3 4 2 6 2" xfId="8989"/>
    <cellStyle name="Normal 3 3 4 2 6 2 2" xfId="8990"/>
    <cellStyle name="Normal 3 3 4 2 6 2 2 2" xfId="8991"/>
    <cellStyle name="Normal 3 3 4 2 6 2 2 2 2" xfId="8992"/>
    <cellStyle name="Normal 3 3 4 2 6 2 2 3" xfId="8993"/>
    <cellStyle name="Normal 3 3 4 2 6 2 3" xfId="8994"/>
    <cellStyle name="Normal 3 3 4 2 6 2 3 2" xfId="8995"/>
    <cellStyle name="Normal 3 3 4 2 6 2 4" xfId="8996"/>
    <cellStyle name="Normal 3 3 4 2 6 3" xfId="8997"/>
    <cellStyle name="Normal 3 3 4 2 6 3 2" xfId="8998"/>
    <cellStyle name="Normal 3 3 4 2 6 3 2 2" xfId="8999"/>
    <cellStyle name="Normal 3 3 4 2 6 3 3" xfId="9000"/>
    <cellStyle name="Normal 3 3 4 2 6 4" xfId="9001"/>
    <cellStyle name="Normal 3 3 4 2 6 4 2" xfId="9002"/>
    <cellStyle name="Normal 3 3 4 2 6 5" xfId="9003"/>
    <cellStyle name="Normal 3 3 4 2 7" xfId="620"/>
    <cellStyle name="Normal 3 3 4 2 7 2" xfId="9004"/>
    <cellStyle name="Normal 3 3 4 2 7 2 2" xfId="9005"/>
    <cellStyle name="Normal 3 3 4 2 7 2 2 2" xfId="9006"/>
    <cellStyle name="Normal 3 3 4 2 7 2 2 2 2" xfId="9007"/>
    <cellStyle name="Normal 3 3 4 2 7 2 2 3" xfId="9008"/>
    <cellStyle name="Normal 3 3 4 2 7 2 3" xfId="9009"/>
    <cellStyle name="Normal 3 3 4 2 7 2 3 2" xfId="9010"/>
    <cellStyle name="Normal 3 3 4 2 7 2 4" xfId="9011"/>
    <cellStyle name="Normal 3 3 4 2 7 3" xfId="9012"/>
    <cellStyle name="Normal 3 3 4 2 7 3 2" xfId="9013"/>
    <cellStyle name="Normal 3 3 4 2 7 3 2 2" xfId="9014"/>
    <cellStyle name="Normal 3 3 4 2 7 3 3" xfId="9015"/>
    <cellStyle name="Normal 3 3 4 2 7 4" xfId="9016"/>
    <cellStyle name="Normal 3 3 4 2 7 4 2" xfId="9017"/>
    <cellStyle name="Normal 3 3 4 2 7 5" xfId="9018"/>
    <cellStyle name="Normal 3 3 4 2 8" xfId="9019"/>
    <cellStyle name="Normal 3 3 4 2 8 2" xfId="9020"/>
    <cellStyle name="Normal 3 3 4 2 8 2 2" xfId="9021"/>
    <cellStyle name="Normal 3 3 4 2 8 2 2 2" xfId="9022"/>
    <cellStyle name="Normal 3 3 4 2 8 2 2 2 2" xfId="9023"/>
    <cellStyle name="Normal 3 3 4 2 8 2 2 3" xfId="9024"/>
    <cellStyle name="Normal 3 3 4 2 8 2 3" xfId="9025"/>
    <cellStyle name="Normal 3 3 4 2 8 2 3 2" xfId="9026"/>
    <cellStyle name="Normal 3 3 4 2 8 2 4" xfId="9027"/>
    <cellStyle name="Normal 3 3 4 2 8 3" xfId="9028"/>
    <cellStyle name="Normal 3 3 4 2 8 3 2" xfId="9029"/>
    <cellStyle name="Normal 3 3 4 2 8 3 2 2" xfId="9030"/>
    <cellStyle name="Normal 3 3 4 2 8 3 3" xfId="9031"/>
    <cellStyle name="Normal 3 3 4 2 8 4" xfId="9032"/>
    <cellStyle name="Normal 3 3 4 2 8 4 2" xfId="9033"/>
    <cellStyle name="Normal 3 3 4 2 8 5" xfId="9034"/>
    <cellStyle name="Normal 3 3 4 2 9" xfId="9035"/>
    <cellStyle name="Normal 3 3 4 2 9 2" xfId="9036"/>
    <cellStyle name="Normal 3 3 4 2 9 2 2" xfId="9037"/>
    <cellStyle name="Normal 3 3 4 2 9 2 2 2" xfId="9038"/>
    <cellStyle name="Normal 3 3 4 2 9 2 3" xfId="9039"/>
    <cellStyle name="Normal 3 3 4 2 9 3" xfId="9040"/>
    <cellStyle name="Normal 3 3 4 2 9 3 2" xfId="9041"/>
    <cellStyle name="Normal 3 3 4 2 9 4" xfId="9042"/>
    <cellStyle name="Normal 3 3 4 3" xfId="156"/>
    <cellStyle name="Normal 3 3 4 3 10" xfId="9043"/>
    <cellStyle name="Normal 3 3 4 3 10 2" xfId="9044"/>
    <cellStyle name="Normal 3 3 4 3 11" xfId="9045"/>
    <cellStyle name="Normal 3 3 4 3 2" xfId="410"/>
    <cellStyle name="Normal 3 3 4 3 2 2" xfId="9046"/>
    <cellStyle name="Normal 3 3 4 3 2 2 2" xfId="9047"/>
    <cellStyle name="Normal 3 3 4 3 2 2 2 2" xfId="9048"/>
    <cellStyle name="Normal 3 3 4 3 2 2 2 2 2" xfId="9049"/>
    <cellStyle name="Normal 3 3 4 3 2 2 2 3" xfId="9050"/>
    <cellStyle name="Normal 3 3 4 3 2 2 3" xfId="9051"/>
    <cellStyle name="Normal 3 3 4 3 2 2 3 2" xfId="9052"/>
    <cellStyle name="Normal 3 3 4 3 2 2 4" xfId="9053"/>
    <cellStyle name="Normal 3 3 4 3 2 3" xfId="9054"/>
    <cellStyle name="Normal 3 3 4 3 2 3 2" xfId="9055"/>
    <cellStyle name="Normal 3 3 4 3 2 3 2 2" xfId="9056"/>
    <cellStyle name="Normal 3 3 4 3 2 3 2 2 2" xfId="9057"/>
    <cellStyle name="Normal 3 3 4 3 2 3 2 3" xfId="9058"/>
    <cellStyle name="Normal 3 3 4 3 2 3 3" xfId="9059"/>
    <cellStyle name="Normal 3 3 4 3 2 3 3 2" xfId="9060"/>
    <cellStyle name="Normal 3 3 4 3 2 3 4" xfId="9061"/>
    <cellStyle name="Normal 3 3 4 3 2 4" xfId="9062"/>
    <cellStyle name="Normal 3 3 4 3 2 4 2" xfId="9063"/>
    <cellStyle name="Normal 3 3 4 3 2 4 2 2" xfId="9064"/>
    <cellStyle name="Normal 3 3 4 3 2 4 3" xfId="9065"/>
    <cellStyle name="Normal 3 3 4 3 2 5" xfId="9066"/>
    <cellStyle name="Normal 3 3 4 3 2 5 2" xfId="9067"/>
    <cellStyle name="Normal 3 3 4 3 2 6" xfId="9068"/>
    <cellStyle name="Normal 3 3 4 3 3" xfId="287"/>
    <cellStyle name="Normal 3 3 4 3 3 2" xfId="9069"/>
    <cellStyle name="Normal 3 3 4 3 3 2 2" xfId="9070"/>
    <cellStyle name="Normal 3 3 4 3 3 2 2 2" xfId="9071"/>
    <cellStyle name="Normal 3 3 4 3 3 2 2 2 2" xfId="9072"/>
    <cellStyle name="Normal 3 3 4 3 3 2 2 3" xfId="9073"/>
    <cellStyle name="Normal 3 3 4 3 3 2 3" xfId="9074"/>
    <cellStyle name="Normal 3 3 4 3 3 2 3 2" xfId="9075"/>
    <cellStyle name="Normal 3 3 4 3 3 2 4" xfId="9076"/>
    <cellStyle name="Normal 3 3 4 3 3 3" xfId="9077"/>
    <cellStyle name="Normal 3 3 4 3 3 3 2" xfId="9078"/>
    <cellStyle name="Normal 3 3 4 3 3 3 2 2" xfId="9079"/>
    <cellStyle name="Normal 3 3 4 3 3 3 2 2 2" xfId="9080"/>
    <cellStyle name="Normal 3 3 4 3 3 3 2 3" xfId="9081"/>
    <cellStyle name="Normal 3 3 4 3 3 3 3" xfId="9082"/>
    <cellStyle name="Normal 3 3 4 3 3 3 3 2" xfId="9083"/>
    <cellStyle name="Normal 3 3 4 3 3 3 4" xfId="9084"/>
    <cellStyle name="Normal 3 3 4 3 3 4" xfId="9085"/>
    <cellStyle name="Normal 3 3 4 3 3 4 2" xfId="9086"/>
    <cellStyle name="Normal 3 3 4 3 3 4 2 2" xfId="9087"/>
    <cellStyle name="Normal 3 3 4 3 3 4 3" xfId="9088"/>
    <cellStyle name="Normal 3 3 4 3 3 5" xfId="9089"/>
    <cellStyle name="Normal 3 3 4 3 3 5 2" xfId="9090"/>
    <cellStyle name="Normal 3 3 4 3 3 6" xfId="9091"/>
    <cellStyle name="Normal 3 3 4 3 4" xfId="535"/>
    <cellStyle name="Normal 3 3 4 3 4 2" xfId="9092"/>
    <cellStyle name="Normal 3 3 4 3 4 2 2" xfId="9093"/>
    <cellStyle name="Normal 3 3 4 3 4 2 2 2" xfId="9094"/>
    <cellStyle name="Normal 3 3 4 3 4 2 2 2 2" xfId="9095"/>
    <cellStyle name="Normal 3 3 4 3 4 2 2 3" xfId="9096"/>
    <cellStyle name="Normal 3 3 4 3 4 2 3" xfId="9097"/>
    <cellStyle name="Normal 3 3 4 3 4 2 3 2" xfId="9098"/>
    <cellStyle name="Normal 3 3 4 3 4 2 4" xfId="9099"/>
    <cellStyle name="Normal 3 3 4 3 4 3" xfId="9100"/>
    <cellStyle name="Normal 3 3 4 3 4 3 2" xfId="9101"/>
    <cellStyle name="Normal 3 3 4 3 4 3 2 2" xfId="9102"/>
    <cellStyle name="Normal 3 3 4 3 4 3 3" xfId="9103"/>
    <cellStyle name="Normal 3 3 4 3 4 4" xfId="9104"/>
    <cellStyle name="Normal 3 3 4 3 4 4 2" xfId="9105"/>
    <cellStyle name="Normal 3 3 4 3 4 5" xfId="9106"/>
    <cellStyle name="Normal 3 3 4 3 5" xfId="660"/>
    <cellStyle name="Normal 3 3 4 3 5 2" xfId="9107"/>
    <cellStyle name="Normal 3 3 4 3 5 2 2" xfId="9108"/>
    <cellStyle name="Normal 3 3 4 3 5 2 2 2" xfId="9109"/>
    <cellStyle name="Normal 3 3 4 3 5 2 2 2 2" xfId="9110"/>
    <cellStyle name="Normal 3 3 4 3 5 2 2 3" xfId="9111"/>
    <cellStyle name="Normal 3 3 4 3 5 2 3" xfId="9112"/>
    <cellStyle name="Normal 3 3 4 3 5 2 3 2" xfId="9113"/>
    <cellStyle name="Normal 3 3 4 3 5 2 4" xfId="9114"/>
    <cellStyle name="Normal 3 3 4 3 5 3" xfId="9115"/>
    <cellStyle name="Normal 3 3 4 3 5 3 2" xfId="9116"/>
    <cellStyle name="Normal 3 3 4 3 5 3 2 2" xfId="9117"/>
    <cellStyle name="Normal 3 3 4 3 5 3 3" xfId="9118"/>
    <cellStyle name="Normal 3 3 4 3 5 4" xfId="9119"/>
    <cellStyle name="Normal 3 3 4 3 5 4 2" xfId="9120"/>
    <cellStyle name="Normal 3 3 4 3 5 5" xfId="9121"/>
    <cellStyle name="Normal 3 3 4 3 6" xfId="9122"/>
    <cellStyle name="Normal 3 3 4 3 6 2" xfId="9123"/>
    <cellStyle name="Normal 3 3 4 3 6 2 2" xfId="9124"/>
    <cellStyle name="Normal 3 3 4 3 6 2 2 2" xfId="9125"/>
    <cellStyle name="Normal 3 3 4 3 6 2 2 2 2" xfId="9126"/>
    <cellStyle name="Normal 3 3 4 3 6 2 2 3" xfId="9127"/>
    <cellStyle name="Normal 3 3 4 3 6 2 3" xfId="9128"/>
    <cellStyle name="Normal 3 3 4 3 6 2 3 2" xfId="9129"/>
    <cellStyle name="Normal 3 3 4 3 6 2 4" xfId="9130"/>
    <cellStyle name="Normal 3 3 4 3 6 3" xfId="9131"/>
    <cellStyle name="Normal 3 3 4 3 6 3 2" xfId="9132"/>
    <cellStyle name="Normal 3 3 4 3 6 3 2 2" xfId="9133"/>
    <cellStyle name="Normal 3 3 4 3 6 3 3" xfId="9134"/>
    <cellStyle name="Normal 3 3 4 3 6 4" xfId="9135"/>
    <cellStyle name="Normal 3 3 4 3 6 4 2" xfId="9136"/>
    <cellStyle name="Normal 3 3 4 3 6 5" xfId="9137"/>
    <cellStyle name="Normal 3 3 4 3 7" xfId="9138"/>
    <cellStyle name="Normal 3 3 4 3 7 2" xfId="9139"/>
    <cellStyle name="Normal 3 3 4 3 7 2 2" xfId="9140"/>
    <cellStyle name="Normal 3 3 4 3 7 2 2 2" xfId="9141"/>
    <cellStyle name="Normal 3 3 4 3 7 2 3" xfId="9142"/>
    <cellStyle name="Normal 3 3 4 3 7 3" xfId="9143"/>
    <cellStyle name="Normal 3 3 4 3 7 3 2" xfId="9144"/>
    <cellStyle name="Normal 3 3 4 3 7 4" xfId="9145"/>
    <cellStyle name="Normal 3 3 4 3 8" xfId="9146"/>
    <cellStyle name="Normal 3 3 4 3 8 2" xfId="9147"/>
    <cellStyle name="Normal 3 3 4 3 8 2 2" xfId="9148"/>
    <cellStyle name="Normal 3 3 4 3 8 2 2 2" xfId="9149"/>
    <cellStyle name="Normal 3 3 4 3 8 2 3" xfId="9150"/>
    <cellStyle name="Normal 3 3 4 3 8 3" xfId="9151"/>
    <cellStyle name="Normal 3 3 4 3 8 3 2" xfId="9152"/>
    <cellStyle name="Normal 3 3 4 3 8 4" xfId="9153"/>
    <cellStyle name="Normal 3 3 4 3 9" xfId="9154"/>
    <cellStyle name="Normal 3 3 4 3 9 2" xfId="9155"/>
    <cellStyle name="Normal 3 3 4 3 9 2 2" xfId="9156"/>
    <cellStyle name="Normal 3 3 4 3 9 3" xfId="9157"/>
    <cellStyle name="Normal 3 3 4 4" xfId="200"/>
    <cellStyle name="Normal 3 3 4 4 10" xfId="9158"/>
    <cellStyle name="Normal 3 3 4 4 10 2" xfId="9159"/>
    <cellStyle name="Normal 3 3 4 4 11" xfId="9160"/>
    <cellStyle name="Normal 3 3 4 4 2" xfId="450"/>
    <cellStyle name="Normal 3 3 4 4 2 2" xfId="9161"/>
    <cellStyle name="Normal 3 3 4 4 2 2 2" xfId="9162"/>
    <cellStyle name="Normal 3 3 4 4 2 2 2 2" xfId="9163"/>
    <cellStyle name="Normal 3 3 4 4 2 2 2 2 2" xfId="9164"/>
    <cellStyle name="Normal 3 3 4 4 2 2 2 3" xfId="9165"/>
    <cellStyle name="Normal 3 3 4 4 2 2 3" xfId="9166"/>
    <cellStyle name="Normal 3 3 4 4 2 2 3 2" xfId="9167"/>
    <cellStyle name="Normal 3 3 4 4 2 2 4" xfId="9168"/>
    <cellStyle name="Normal 3 3 4 4 2 3" xfId="9169"/>
    <cellStyle name="Normal 3 3 4 4 2 3 2" xfId="9170"/>
    <cellStyle name="Normal 3 3 4 4 2 3 2 2" xfId="9171"/>
    <cellStyle name="Normal 3 3 4 4 2 3 2 2 2" xfId="9172"/>
    <cellStyle name="Normal 3 3 4 4 2 3 2 3" xfId="9173"/>
    <cellStyle name="Normal 3 3 4 4 2 3 3" xfId="9174"/>
    <cellStyle name="Normal 3 3 4 4 2 3 3 2" xfId="9175"/>
    <cellStyle name="Normal 3 3 4 4 2 3 4" xfId="9176"/>
    <cellStyle name="Normal 3 3 4 4 2 4" xfId="9177"/>
    <cellStyle name="Normal 3 3 4 4 2 4 2" xfId="9178"/>
    <cellStyle name="Normal 3 3 4 4 2 4 2 2" xfId="9179"/>
    <cellStyle name="Normal 3 3 4 4 2 4 3" xfId="9180"/>
    <cellStyle name="Normal 3 3 4 4 2 5" xfId="9181"/>
    <cellStyle name="Normal 3 3 4 4 2 5 2" xfId="9182"/>
    <cellStyle name="Normal 3 3 4 4 2 6" xfId="9183"/>
    <cellStyle name="Normal 3 3 4 4 3" xfId="328"/>
    <cellStyle name="Normal 3 3 4 4 3 2" xfId="9184"/>
    <cellStyle name="Normal 3 3 4 4 3 2 2" xfId="9185"/>
    <cellStyle name="Normal 3 3 4 4 3 2 2 2" xfId="9186"/>
    <cellStyle name="Normal 3 3 4 4 3 2 2 2 2" xfId="9187"/>
    <cellStyle name="Normal 3 3 4 4 3 2 2 3" xfId="9188"/>
    <cellStyle name="Normal 3 3 4 4 3 2 3" xfId="9189"/>
    <cellStyle name="Normal 3 3 4 4 3 2 3 2" xfId="9190"/>
    <cellStyle name="Normal 3 3 4 4 3 2 4" xfId="9191"/>
    <cellStyle name="Normal 3 3 4 4 3 3" xfId="9192"/>
    <cellStyle name="Normal 3 3 4 4 3 3 2" xfId="9193"/>
    <cellStyle name="Normal 3 3 4 4 3 3 2 2" xfId="9194"/>
    <cellStyle name="Normal 3 3 4 4 3 3 2 2 2" xfId="9195"/>
    <cellStyle name="Normal 3 3 4 4 3 3 2 3" xfId="9196"/>
    <cellStyle name="Normal 3 3 4 4 3 3 3" xfId="9197"/>
    <cellStyle name="Normal 3 3 4 4 3 3 3 2" xfId="9198"/>
    <cellStyle name="Normal 3 3 4 4 3 3 4" xfId="9199"/>
    <cellStyle name="Normal 3 3 4 4 3 4" xfId="9200"/>
    <cellStyle name="Normal 3 3 4 4 3 4 2" xfId="9201"/>
    <cellStyle name="Normal 3 3 4 4 3 4 2 2" xfId="9202"/>
    <cellStyle name="Normal 3 3 4 4 3 4 3" xfId="9203"/>
    <cellStyle name="Normal 3 3 4 4 3 5" xfId="9204"/>
    <cellStyle name="Normal 3 3 4 4 3 5 2" xfId="9205"/>
    <cellStyle name="Normal 3 3 4 4 3 6" xfId="9206"/>
    <cellStyle name="Normal 3 3 4 4 4" xfId="575"/>
    <cellStyle name="Normal 3 3 4 4 4 2" xfId="9207"/>
    <cellStyle name="Normal 3 3 4 4 4 2 2" xfId="9208"/>
    <cellStyle name="Normal 3 3 4 4 4 2 2 2" xfId="9209"/>
    <cellStyle name="Normal 3 3 4 4 4 2 2 2 2" xfId="9210"/>
    <cellStyle name="Normal 3 3 4 4 4 2 2 3" xfId="9211"/>
    <cellStyle name="Normal 3 3 4 4 4 2 3" xfId="9212"/>
    <cellStyle name="Normal 3 3 4 4 4 2 3 2" xfId="9213"/>
    <cellStyle name="Normal 3 3 4 4 4 2 4" xfId="9214"/>
    <cellStyle name="Normal 3 3 4 4 4 3" xfId="9215"/>
    <cellStyle name="Normal 3 3 4 4 4 3 2" xfId="9216"/>
    <cellStyle name="Normal 3 3 4 4 4 3 2 2" xfId="9217"/>
    <cellStyle name="Normal 3 3 4 4 4 3 3" xfId="9218"/>
    <cellStyle name="Normal 3 3 4 4 4 4" xfId="9219"/>
    <cellStyle name="Normal 3 3 4 4 4 4 2" xfId="9220"/>
    <cellStyle name="Normal 3 3 4 4 4 5" xfId="9221"/>
    <cellStyle name="Normal 3 3 4 4 5" xfId="700"/>
    <cellStyle name="Normal 3 3 4 4 5 2" xfId="9222"/>
    <cellStyle name="Normal 3 3 4 4 5 2 2" xfId="9223"/>
    <cellStyle name="Normal 3 3 4 4 5 2 2 2" xfId="9224"/>
    <cellStyle name="Normal 3 3 4 4 5 2 2 2 2" xfId="9225"/>
    <cellStyle name="Normal 3 3 4 4 5 2 2 3" xfId="9226"/>
    <cellStyle name="Normal 3 3 4 4 5 2 3" xfId="9227"/>
    <cellStyle name="Normal 3 3 4 4 5 2 3 2" xfId="9228"/>
    <cellStyle name="Normal 3 3 4 4 5 2 4" xfId="9229"/>
    <cellStyle name="Normal 3 3 4 4 5 3" xfId="9230"/>
    <cellStyle name="Normal 3 3 4 4 5 3 2" xfId="9231"/>
    <cellStyle name="Normal 3 3 4 4 5 3 2 2" xfId="9232"/>
    <cellStyle name="Normal 3 3 4 4 5 3 3" xfId="9233"/>
    <cellStyle name="Normal 3 3 4 4 5 4" xfId="9234"/>
    <cellStyle name="Normal 3 3 4 4 5 4 2" xfId="9235"/>
    <cellStyle name="Normal 3 3 4 4 5 5" xfId="9236"/>
    <cellStyle name="Normal 3 3 4 4 6" xfId="9237"/>
    <cellStyle name="Normal 3 3 4 4 6 2" xfId="9238"/>
    <cellStyle name="Normal 3 3 4 4 6 2 2" xfId="9239"/>
    <cellStyle name="Normal 3 3 4 4 6 2 2 2" xfId="9240"/>
    <cellStyle name="Normal 3 3 4 4 6 2 2 2 2" xfId="9241"/>
    <cellStyle name="Normal 3 3 4 4 6 2 2 3" xfId="9242"/>
    <cellStyle name="Normal 3 3 4 4 6 2 3" xfId="9243"/>
    <cellStyle name="Normal 3 3 4 4 6 2 3 2" xfId="9244"/>
    <cellStyle name="Normal 3 3 4 4 6 2 4" xfId="9245"/>
    <cellStyle name="Normal 3 3 4 4 6 3" xfId="9246"/>
    <cellStyle name="Normal 3 3 4 4 6 3 2" xfId="9247"/>
    <cellStyle name="Normal 3 3 4 4 6 3 2 2" xfId="9248"/>
    <cellStyle name="Normal 3 3 4 4 6 3 3" xfId="9249"/>
    <cellStyle name="Normal 3 3 4 4 6 4" xfId="9250"/>
    <cellStyle name="Normal 3 3 4 4 6 4 2" xfId="9251"/>
    <cellStyle name="Normal 3 3 4 4 6 5" xfId="9252"/>
    <cellStyle name="Normal 3 3 4 4 7" xfId="9253"/>
    <cellStyle name="Normal 3 3 4 4 7 2" xfId="9254"/>
    <cellStyle name="Normal 3 3 4 4 7 2 2" xfId="9255"/>
    <cellStyle name="Normal 3 3 4 4 7 2 2 2" xfId="9256"/>
    <cellStyle name="Normal 3 3 4 4 7 2 3" xfId="9257"/>
    <cellStyle name="Normal 3 3 4 4 7 3" xfId="9258"/>
    <cellStyle name="Normal 3 3 4 4 7 3 2" xfId="9259"/>
    <cellStyle name="Normal 3 3 4 4 7 4" xfId="9260"/>
    <cellStyle name="Normal 3 3 4 4 8" xfId="9261"/>
    <cellStyle name="Normal 3 3 4 4 8 2" xfId="9262"/>
    <cellStyle name="Normal 3 3 4 4 8 2 2" xfId="9263"/>
    <cellStyle name="Normal 3 3 4 4 8 2 2 2" xfId="9264"/>
    <cellStyle name="Normal 3 3 4 4 8 2 3" xfId="9265"/>
    <cellStyle name="Normal 3 3 4 4 8 3" xfId="9266"/>
    <cellStyle name="Normal 3 3 4 4 8 3 2" xfId="9267"/>
    <cellStyle name="Normal 3 3 4 4 8 4" xfId="9268"/>
    <cellStyle name="Normal 3 3 4 4 9" xfId="9269"/>
    <cellStyle name="Normal 3 3 4 4 9 2" xfId="9270"/>
    <cellStyle name="Normal 3 3 4 4 9 2 2" xfId="9271"/>
    <cellStyle name="Normal 3 3 4 4 9 3" xfId="9272"/>
    <cellStyle name="Normal 3 3 4 5" xfId="368"/>
    <cellStyle name="Normal 3 3 4 5 2" xfId="9273"/>
    <cellStyle name="Normal 3 3 4 5 2 2" xfId="9274"/>
    <cellStyle name="Normal 3 3 4 5 2 2 2" xfId="9275"/>
    <cellStyle name="Normal 3 3 4 5 2 2 2 2" xfId="9276"/>
    <cellStyle name="Normal 3 3 4 5 2 2 3" xfId="9277"/>
    <cellStyle name="Normal 3 3 4 5 2 3" xfId="9278"/>
    <cellStyle name="Normal 3 3 4 5 2 3 2" xfId="9279"/>
    <cellStyle name="Normal 3 3 4 5 2 4" xfId="9280"/>
    <cellStyle name="Normal 3 3 4 5 3" xfId="9281"/>
    <cellStyle name="Normal 3 3 4 5 3 2" xfId="9282"/>
    <cellStyle name="Normal 3 3 4 5 3 2 2" xfId="9283"/>
    <cellStyle name="Normal 3 3 4 5 3 2 2 2" xfId="9284"/>
    <cellStyle name="Normal 3 3 4 5 3 2 3" xfId="9285"/>
    <cellStyle name="Normal 3 3 4 5 3 3" xfId="9286"/>
    <cellStyle name="Normal 3 3 4 5 3 3 2" xfId="9287"/>
    <cellStyle name="Normal 3 3 4 5 3 4" xfId="9288"/>
    <cellStyle name="Normal 3 3 4 5 4" xfId="9289"/>
    <cellStyle name="Normal 3 3 4 5 4 2" xfId="9290"/>
    <cellStyle name="Normal 3 3 4 5 4 2 2" xfId="9291"/>
    <cellStyle name="Normal 3 3 4 5 4 3" xfId="9292"/>
    <cellStyle name="Normal 3 3 4 5 5" xfId="9293"/>
    <cellStyle name="Normal 3 3 4 5 5 2" xfId="9294"/>
    <cellStyle name="Normal 3 3 4 5 6" xfId="9295"/>
    <cellStyle name="Normal 3 3 4 6" xfId="229"/>
    <cellStyle name="Normal 3 3 4 6 2" xfId="9296"/>
    <cellStyle name="Normal 3 3 4 6 2 2" xfId="9297"/>
    <cellStyle name="Normal 3 3 4 6 2 2 2" xfId="9298"/>
    <cellStyle name="Normal 3 3 4 6 2 2 2 2" xfId="9299"/>
    <cellStyle name="Normal 3 3 4 6 2 2 3" xfId="9300"/>
    <cellStyle name="Normal 3 3 4 6 2 3" xfId="9301"/>
    <cellStyle name="Normal 3 3 4 6 2 3 2" xfId="9302"/>
    <cellStyle name="Normal 3 3 4 6 2 4" xfId="9303"/>
    <cellStyle name="Normal 3 3 4 6 3" xfId="9304"/>
    <cellStyle name="Normal 3 3 4 6 3 2" xfId="9305"/>
    <cellStyle name="Normal 3 3 4 6 3 2 2" xfId="9306"/>
    <cellStyle name="Normal 3 3 4 6 3 2 2 2" xfId="9307"/>
    <cellStyle name="Normal 3 3 4 6 3 2 3" xfId="9308"/>
    <cellStyle name="Normal 3 3 4 6 3 3" xfId="9309"/>
    <cellStyle name="Normal 3 3 4 6 3 3 2" xfId="9310"/>
    <cellStyle name="Normal 3 3 4 6 3 4" xfId="9311"/>
    <cellStyle name="Normal 3 3 4 6 4" xfId="9312"/>
    <cellStyle name="Normal 3 3 4 6 4 2" xfId="9313"/>
    <cellStyle name="Normal 3 3 4 6 4 2 2" xfId="9314"/>
    <cellStyle name="Normal 3 3 4 6 4 3" xfId="9315"/>
    <cellStyle name="Normal 3 3 4 6 5" xfId="9316"/>
    <cellStyle name="Normal 3 3 4 6 5 2" xfId="9317"/>
    <cellStyle name="Normal 3 3 4 6 6" xfId="9318"/>
    <cellStyle name="Normal 3 3 4 7" xfId="494"/>
    <cellStyle name="Normal 3 3 4 7 2" xfId="9319"/>
    <cellStyle name="Normal 3 3 4 7 2 2" xfId="9320"/>
    <cellStyle name="Normal 3 3 4 7 2 2 2" xfId="9321"/>
    <cellStyle name="Normal 3 3 4 7 2 2 2 2" xfId="9322"/>
    <cellStyle name="Normal 3 3 4 7 2 2 3" xfId="9323"/>
    <cellStyle name="Normal 3 3 4 7 2 3" xfId="9324"/>
    <cellStyle name="Normal 3 3 4 7 2 3 2" xfId="9325"/>
    <cellStyle name="Normal 3 3 4 7 2 4" xfId="9326"/>
    <cellStyle name="Normal 3 3 4 7 3" xfId="9327"/>
    <cellStyle name="Normal 3 3 4 7 3 2" xfId="9328"/>
    <cellStyle name="Normal 3 3 4 7 3 2 2" xfId="9329"/>
    <cellStyle name="Normal 3 3 4 7 3 3" xfId="9330"/>
    <cellStyle name="Normal 3 3 4 7 4" xfId="9331"/>
    <cellStyle name="Normal 3 3 4 7 4 2" xfId="9332"/>
    <cellStyle name="Normal 3 3 4 7 5" xfId="9333"/>
    <cellStyle name="Normal 3 3 4 8" xfId="619"/>
    <cellStyle name="Normal 3 3 4 8 2" xfId="9334"/>
    <cellStyle name="Normal 3 3 4 8 2 2" xfId="9335"/>
    <cellStyle name="Normal 3 3 4 8 2 2 2" xfId="9336"/>
    <cellStyle name="Normal 3 3 4 8 2 2 2 2" xfId="9337"/>
    <cellStyle name="Normal 3 3 4 8 2 2 3" xfId="9338"/>
    <cellStyle name="Normal 3 3 4 8 2 3" xfId="9339"/>
    <cellStyle name="Normal 3 3 4 8 2 3 2" xfId="9340"/>
    <cellStyle name="Normal 3 3 4 8 2 4" xfId="9341"/>
    <cellStyle name="Normal 3 3 4 8 3" xfId="9342"/>
    <cellStyle name="Normal 3 3 4 8 3 2" xfId="9343"/>
    <cellStyle name="Normal 3 3 4 8 3 2 2" xfId="9344"/>
    <cellStyle name="Normal 3 3 4 8 3 3" xfId="9345"/>
    <cellStyle name="Normal 3 3 4 8 4" xfId="9346"/>
    <cellStyle name="Normal 3 3 4 8 4 2" xfId="9347"/>
    <cellStyle name="Normal 3 3 4 8 5" xfId="9348"/>
    <cellStyle name="Normal 3 3 4 9" xfId="9349"/>
    <cellStyle name="Normal 3 3 4 9 2" xfId="9350"/>
    <cellStyle name="Normal 3 3 4 9 2 2" xfId="9351"/>
    <cellStyle name="Normal 3 3 4 9 2 2 2" xfId="9352"/>
    <cellStyle name="Normal 3 3 4 9 2 2 2 2" xfId="9353"/>
    <cellStyle name="Normal 3 3 4 9 2 2 3" xfId="9354"/>
    <cellStyle name="Normal 3 3 4 9 2 3" xfId="9355"/>
    <cellStyle name="Normal 3 3 4 9 2 3 2" xfId="9356"/>
    <cellStyle name="Normal 3 3 4 9 2 4" xfId="9357"/>
    <cellStyle name="Normal 3 3 4 9 3" xfId="9358"/>
    <cellStyle name="Normal 3 3 4 9 3 2" xfId="9359"/>
    <cellStyle name="Normal 3 3 4 9 3 2 2" xfId="9360"/>
    <cellStyle name="Normal 3 3 4 9 3 3" xfId="9361"/>
    <cellStyle name="Normal 3 3 4 9 4" xfId="9362"/>
    <cellStyle name="Normal 3 3 4 9 4 2" xfId="9363"/>
    <cellStyle name="Normal 3 3 4 9 5" xfId="9364"/>
    <cellStyle name="Normal 3 3 5" xfId="85"/>
    <cellStyle name="Normal 3 3 5 10" xfId="9365"/>
    <cellStyle name="Normal 3 3 5 10 2" xfId="9366"/>
    <cellStyle name="Normal 3 3 5 10 2 2" xfId="9367"/>
    <cellStyle name="Normal 3 3 5 10 2 2 2" xfId="9368"/>
    <cellStyle name="Normal 3 3 5 10 2 3" xfId="9369"/>
    <cellStyle name="Normal 3 3 5 10 3" xfId="9370"/>
    <cellStyle name="Normal 3 3 5 10 3 2" xfId="9371"/>
    <cellStyle name="Normal 3 3 5 10 4" xfId="9372"/>
    <cellStyle name="Normal 3 3 5 11" xfId="9373"/>
    <cellStyle name="Normal 3 3 5 11 2" xfId="9374"/>
    <cellStyle name="Normal 3 3 5 11 2 2" xfId="9375"/>
    <cellStyle name="Normal 3 3 5 11 3" xfId="9376"/>
    <cellStyle name="Normal 3 3 5 12" xfId="9377"/>
    <cellStyle name="Normal 3 3 5 12 2" xfId="9378"/>
    <cellStyle name="Normal 3 3 5 13" xfId="9379"/>
    <cellStyle name="Normal 3 3 5 2" xfId="158"/>
    <cellStyle name="Normal 3 3 5 2 10" xfId="9380"/>
    <cellStyle name="Normal 3 3 5 2 10 2" xfId="9381"/>
    <cellStyle name="Normal 3 3 5 2 11" xfId="9382"/>
    <cellStyle name="Normal 3 3 5 2 2" xfId="412"/>
    <cellStyle name="Normal 3 3 5 2 2 2" xfId="9383"/>
    <cellStyle name="Normal 3 3 5 2 2 2 2" xfId="9384"/>
    <cellStyle name="Normal 3 3 5 2 2 2 2 2" xfId="9385"/>
    <cellStyle name="Normal 3 3 5 2 2 2 2 2 2" xfId="9386"/>
    <cellStyle name="Normal 3 3 5 2 2 2 2 3" xfId="9387"/>
    <cellStyle name="Normal 3 3 5 2 2 2 3" xfId="9388"/>
    <cellStyle name="Normal 3 3 5 2 2 2 3 2" xfId="9389"/>
    <cellStyle name="Normal 3 3 5 2 2 2 4" xfId="9390"/>
    <cellStyle name="Normal 3 3 5 2 2 3" xfId="9391"/>
    <cellStyle name="Normal 3 3 5 2 2 3 2" xfId="9392"/>
    <cellStyle name="Normal 3 3 5 2 2 3 2 2" xfId="9393"/>
    <cellStyle name="Normal 3 3 5 2 2 3 2 2 2" xfId="9394"/>
    <cellStyle name="Normal 3 3 5 2 2 3 2 3" xfId="9395"/>
    <cellStyle name="Normal 3 3 5 2 2 3 3" xfId="9396"/>
    <cellStyle name="Normal 3 3 5 2 2 3 3 2" xfId="9397"/>
    <cellStyle name="Normal 3 3 5 2 2 3 4" xfId="9398"/>
    <cellStyle name="Normal 3 3 5 2 2 4" xfId="9399"/>
    <cellStyle name="Normal 3 3 5 2 2 4 2" xfId="9400"/>
    <cellStyle name="Normal 3 3 5 2 2 4 2 2" xfId="9401"/>
    <cellStyle name="Normal 3 3 5 2 2 4 3" xfId="9402"/>
    <cellStyle name="Normal 3 3 5 2 2 5" xfId="9403"/>
    <cellStyle name="Normal 3 3 5 2 2 5 2" xfId="9404"/>
    <cellStyle name="Normal 3 3 5 2 2 6" xfId="9405"/>
    <cellStyle name="Normal 3 3 5 2 3" xfId="289"/>
    <cellStyle name="Normal 3 3 5 2 3 2" xfId="9406"/>
    <cellStyle name="Normal 3 3 5 2 3 2 2" xfId="9407"/>
    <cellStyle name="Normal 3 3 5 2 3 2 2 2" xfId="9408"/>
    <cellStyle name="Normal 3 3 5 2 3 2 2 2 2" xfId="9409"/>
    <cellStyle name="Normal 3 3 5 2 3 2 2 3" xfId="9410"/>
    <cellStyle name="Normal 3 3 5 2 3 2 3" xfId="9411"/>
    <cellStyle name="Normal 3 3 5 2 3 2 3 2" xfId="9412"/>
    <cellStyle name="Normal 3 3 5 2 3 2 4" xfId="9413"/>
    <cellStyle name="Normal 3 3 5 2 3 3" xfId="9414"/>
    <cellStyle name="Normal 3 3 5 2 3 3 2" xfId="9415"/>
    <cellStyle name="Normal 3 3 5 2 3 3 2 2" xfId="9416"/>
    <cellStyle name="Normal 3 3 5 2 3 3 2 2 2" xfId="9417"/>
    <cellStyle name="Normal 3 3 5 2 3 3 2 3" xfId="9418"/>
    <cellStyle name="Normal 3 3 5 2 3 3 3" xfId="9419"/>
    <cellStyle name="Normal 3 3 5 2 3 3 3 2" xfId="9420"/>
    <cellStyle name="Normal 3 3 5 2 3 3 4" xfId="9421"/>
    <cellStyle name="Normal 3 3 5 2 3 4" xfId="9422"/>
    <cellStyle name="Normal 3 3 5 2 3 4 2" xfId="9423"/>
    <cellStyle name="Normal 3 3 5 2 3 4 2 2" xfId="9424"/>
    <cellStyle name="Normal 3 3 5 2 3 4 3" xfId="9425"/>
    <cellStyle name="Normal 3 3 5 2 3 5" xfId="9426"/>
    <cellStyle name="Normal 3 3 5 2 3 5 2" xfId="9427"/>
    <cellStyle name="Normal 3 3 5 2 3 6" xfId="9428"/>
    <cellStyle name="Normal 3 3 5 2 4" xfId="537"/>
    <cellStyle name="Normal 3 3 5 2 4 2" xfId="9429"/>
    <cellStyle name="Normal 3 3 5 2 4 2 2" xfId="9430"/>
    <cellStyle name="Normal 3 3 5 2 4 2 2 2" xfId="9431"/>
    <cellStyle name="Normal 3 3 5 2 4 2 2 2 2" xfId="9432"/>
    <cellStyle name="Normal 3 3 5 2 4 2 2 3" xfId="9433"/>
    <cellStyle name="Normal 3 3 5 2 4 2 3" xfId="9434"/>
    <cellStyle name="Normal 3 3 5 2 4 2 3 2" xfId="9435"/>
    <cellStyle name="Normal 3 3 5 2 4 2 4" xfId="9436"/>
    <cellStyle name="Normal 3 3 5 2 4 3" xfId="9437"/>
    <cellStyle name="Normal 3 3 5 2 4 3 2" xfId="9438"/>
    <cellStyle name="Normal 3 3 5 2 4 3 2 2" xfId="9439"/>
    <cellStyle name="Normal 3 3 5 2 4 3 3" xfId="9440"/>
    <cellStyle name="Normal 3 3 5 2 4 4" xfId="9441"/>
    <cellStyle name="Normal 3 3 5 2 4 4 2" xfId="9442"/>
    <cellStyle name="Normal 3 3 5 2 4 5" xfId="9443"/>
    <cellStyle name="Normal 3 3 5 2 5" xfId="662"/>
    <cellStyle name="Normal 3 3 5 2 5 2" xfId="9444"/>
    <cellStyle name="Normal 3 3 5 2 5 2 2" xfId="9445"/>
    <cellStyle name="Normal 3 3 5 2 5 2 2 2" xfId="9446"/>
    <cellStyle name="Normal 3 3 5 2 5 2 2 2 2" xfId="9447"/>
    <cellStyle name="Normal 3 3 5 2 5 2 2 3" xfId="9448"/>
    <cellStyle name="Normal 3 3 5 2 5 2 3" xfId="9449"/>
    <cellStyle name="Normal 3 3 5 2 5 2 3 2" xfId="9450"/>
    <cellStyle name="Normal 3 3 5 2 5 2 4" xfId="9451"/>
    <cellStyle name="Normal 3 3 5 2 5 3" xfId="9452"/>
    <cellStyle name="Normal 3 3 5 2 5 3 2" xfId="9453"/>
    <cellStyle name="Normal 3 3 5 2 5 3 2 2" xfId="9454"/>
    <cellStyle name="Normal 3 3 5 2 5 3 3" xfId="9455"/>
    <cellStyle name="Normal 3 3 5 2 5 4" xfId="9456"/>
    <cellStyle name="Normal 3 3 5 2 5 4 2" xfId="9457"/>
    <cellStyle name="Normal 3 3 5 2 5 5" xfId="9458"/>
    <cellStyle name="Normal 3 3 5 2 6" xfId="9459"/>
    <cellStyle name="Normal 3 3 5 2 6 2" xfId="9460"/>
    <cellStyle name="Normal 3 3 5 2 6 2 2" xfId="9461"/>
    <cellStyle name="Normal 3 3 5 2 6 2 2 2" xfId="9462"/>
    <cellStyle name="Normal 3 3 5 2 6 2 2 2 2" xfId="9463"/>
    <cellStyle name="Normal 3 3 5 2 6 2 2 3" xfId="9464"/>
    <cellStyle name="Normal 3 3 5 2 6 2 3" xfId="9465"/>
    <cellStyle name="Normal 3 3 5 2 6 2 3 2" xfId="9466"/>
    <cellStyle name="Normal 3 3 5 2 6 2 4" xfId="9467"/>
    <cellStyle name="Normal 3 3 5 2 6 3" xfId="9468"/>
    <cellStyle name="Normal 3 3 5 2 6 3 2" xfId="9469"/>
    <cellStyle name="Normal 3 3 5 2 6 3 2 2" xfId="9470"/>
    <cellStyle name="Normal 3 3 5 2 6 3 3" xfId="9471"/>
    <cellStyle name="Normal 3 3 5 2 6 4" xfId="9472"/>
    <cellStyle name="Normal 3 3 5 2 6 4 2" xfId="9473"/>
    <cellStyle name="Normal 3 3 5 2 6 5" xfId="9474"/>
    <cellStyle name="Normal 3 3 5 2 7" xfId="9475"/>
    <cellStyle name="Normal 3 3 5 2 7 2" xfId="9476"/>
    <cellStyle name="Normal 3 3 5 2 7 2 2" xfId="9477"/>
    <cellStyle name="Normal 3 3 5 2 7 2 2 2" xfId="9478"/>
    <cellStyle name="Normal 3 3 5 2 7 2 3" xfId="9479"/>
    <cellStyle name="Normal 3 3 5 2 7 3" xfId="9480"/>
    <cellStyle name="Normal 3 3 5 2 7 3 2" xfId="9481"/>
    <cellStyle name="Normal 3 3 5 2 7 4" xfId="9482"/>
    <cellStyle name="Normal 3 3 5 2 8" xfId="9483"/>
    <cellStyle name="Normal 3 3 5 2 8 2" xfId="9484"/>
    <cellStyle name="Normal 3 3 5 2 8 2 2" xfId="9485"/>
    <cellStyle name="Normal 3 3 5 2 8 2 2 2" xfId="9486"/>
    <cellStyle name="Normal 3 3 5 2 8 2 3" xfId="9487"/>
    <cellStyle name="Normal 3 3 5 2 8 3" xfId="9488"/>
    <cellStyle name="Normal 3 3 5 2 8 3 2" xfId="9489"/>
    <cellStyle name="Normal 3 3 5 2 8 4" xfId="9490"/>
    <cellStyle name="Normal 3 3 5 2 9" xfId="9491"/>
    <cellStyle name="Normal 3 3 5 2 9 2" xfId="9492"/>
    <cellStyle name="Normal 3 3 5 2 9 2 2" xfId="9493"/>
    <cellStyle name="Normal 3 3 5 2 9 3" xfId="9494"/>
    <cellStyle name="Normal 3 3 5 3" xfId="202"/>
    <cellStyle name="Normal 3 3 5 3 10" xfId="9495"/>
    <cellStyle name="Normal 3 3 5 3 10 2" xfId="9496"/>
    <cellStyle name="Normal 3 3 5 3 11" xfId="9497"/>
    <cellStyle name="Normal 3 3 5 3 2" xfId="452"/>
    <cellStyle name="Normal 3 3 5 3 2 2" xfId="9498"/>
    <cellStyle name="Normal 3 3 5 3 2 2 2" xfId="9499"/>
    <cellStyle name="Normal 3 3 5 3 2 2 2 2" xfId="9500"/>
    <cellStyle name="Normal 3 3 5 3 2 2 2 2 2" xfId="9501"/>
    <cellStyle name="Normal 3 3 5 3 2 2 2 3" xfId="9502"/>
    <cellStyle name="Normal 3 3 5 3 2 2 3" xfId="9503"/>
    <cellStyle name="Normal 3 3 5 3 2 2 3 2" xfId="9504"/>
    <cellStyle name="Normal 3 3 5 3 2 2 4" xfId="9505"/>
    <cellStyle name="Normal 3 3 5 3 2 3" xfId="9506"/>
    <cellStyle name="Normal 3 3 5 3 2 3 2" xfId="9507"/>
    <cellStyle name="Normal 3 3 5 3 2 3 2 2" xfId="9508"/>
    <cellStyle name="Normal 3 3 5 3 2 3 2 2 2" xfId="9509"/>
    <cellStyle name="Normal 3 3 5 3 2 3 2 3" xfId="9510"/>
    <cellStyle name="Normal 3 3 5 3 2 3 3" xfId="9511"/>
    <cellStyle name="Normal 3 3 5 3 2 3 3 2" xfId="9512"/>
    <cellStyle name="Normal 3 3 5 3 2 3 4" xfId="9513"/>
    <cellStyle name="Normal 3 3 5 3 2 4" xfId="9514"/>
    <cellStyle name="Normal 3 3 5 3 2 4 2" xfId="9515"/>
    <cellStyle name="Normal 3 3 5 3 2 4 2 2" xfId="9516"/>
    <cellStyle name="Normal 3 3 5 3 2 4 3" xfId="9517"/>
    <cellStyle name="Normal 3 3 5 3 2 5" xfId="9518"/>
    <cellStyle name="Normal 3 3 5 3 2 5 2" xfId="9519"/>
    <cellStyle name="Normal 3 3 5 3 2 6" xfId="9520"/>
    <cellStyle name="Normal 3 3 5 3 3" xfId="330"/>
    <cellStyle name="Normal 3 3 5 3 3 2" xfId="9521"/>
    <cellStyle name="Normal 3 3 5 3 3 2 2" xfId="9522"/>
    <cellStyle name="Normal 3 3 5 3 3 2 2 2" xfId="9523"/>
    <cellStyle name="Normal 3 3 5 3 3 2 2 2 2" xfId="9524"/>
    <cellStyle name="Normal 3 3 5 3 3 2 2 3" xfId="9525"/>
    <cellStyle name="Normal 3 3 5 3 3 2 3" xfId="9526"/>
    <cellStyle name="Normal 3 3 5 3 3 2 3 2" xfId="9527"/>
    <cellStyle name="Normal 3 3 5 3 3 2 4" xfId="9528"/>
    <cellStyle name="Normal 3 3 5 3 3 3" xfId="9529"/>
    <cellStyle name="Normal 3 3 5 3 3 3 2" xfId="9530"/>
    <cellStyle name="Normal 3 3 5 3 3 3 2 2" xfId="9531"/>
    <cellStyle name="Normal 3 3 5 3 3 3 2 2 2" xfId="9532"/>
    <cellStyle name="Normal 3 3 5 3 3 3 2 3" xfId="9533"/>
    <cellStyle name="Normal 3 3 5 3 3 3 3" xfId="9534"/>
    <cellStyle name="Normal 3 3 5 3 3 3 3 2" xfId="9535"/>
    <cellStyle name="Normal 3 3 5 3 3 3 4" xfId="9536"/>
    <cellStyle name="Normal 3 3 5 3 3 4" xfId="9537"/>
    <cellStyle name="Normal 3 3 5 3 3 4 2" xfId="9538"/>
    <cellStyle name="Normal 3 3 5 3 3 4 2 2" xfId="9539"/>
    <cellStyle name="Normal 3 3 5 3 3 4 3" xfId="9540"/>
    <cellStyle name="Normal 3 3 5 3 3 5" xfId="9541"/>
    <cellStyle name="Normal 3 3 5 3 3 5 2" xfId="9542"/>
    <cellStyle name="Normal 3 3 5 3 3 6" xfId="9543"/>
    <cellStyle name="Normal 3 3 5 3 4" xfId="577"/>
    <cellStyle name="Normal 3 3 5 3 4 2" xfId="9544"/>
    <cellStyle name="Normal 3 3 5 3 4 2 2" xfId="9545"/>
    <cellStyle name="Normal 3 3 5 3 4 2 2 2" xfId="9546"/>
    <cellStyle name="Normal 3 3 5 3 4 2 2 2 2" xfId="9547"/>
    <cellStyle name="Normal 3 3 5 3 4 2 2 3" xfId="9548"/>
    <cellStyle name="Normal 3 3 5 3 4 2 3" xfId="9549"/>
    <cellStyle name="Normal 3 3 5 3 4 2 3 2" xfId="9550"/>
    <cellStyle name="Normal 3 3 5 3 4 2 4" xfId="9551"/>
    <cellStyle name="Normal 3 3 5 3 4 3" xfId="9552"/>
    <cellStyle name="Normal 3 3 5 3 4 3 2" xfId="9553"/>
    <cellStyle name="Normal 3 3 5 3 4 3 2 2" xfId="9554"/>
    <cellStyle name="Normal 3 3 5 3 4 3 3" xfId="9555"/>
    <cellStyle name="Normal 3 3 5 3 4 4" xfId="9556"/>
    <cellStyle name="Normal 3 3 5 3 4 4 2" xfId="9557"/>
    <cellStyle name="Normal 3 3 5 3 4 5" xfId="9558"/>
    <cellStyle name="Normal 3 3 5 3 5" xfId="702"/>
    <cellStyle name="Normal 3 3 5 3 5 2" xfId="9559"/>
    <cellStyle name="Normal 3 3 5 3 5 2 2" xfId="9560"/>
    <cellStyle name="Normal 3 3 5 3 5 2 2 2" xfId="9561"/>
    <cellStyle name="Normal 3 3 5 3 5 2 2 2 2" xfId="9562"/>
    <cellStyle name="Normal 3 3 5 3 5 2 2 3" xfId="9563"/>
    <cellStyle name="Normal 3 3 5 3 5 2 3" xfId="9564"/>
    <cellStyle name="Normal 3 3 5 3 5 2 3 2" xfId="9565"/>
    <cellStyle name="Normal 3 3 5 3 5 2 4" xfId="9566"/>
    <cellStyle name="Normal 3 3 5 3 5 3" xfId="9567"/>
    <cellStyle name="Normal 3 3 5 3 5 3 2" xfId="9568"/>
    <cellStyle name="Normal 3 3 5 3 5 3 2 2" xfId="9569"/>
    <cellStyle name="Normal 3 3 5 3 5 3 3" xfId="9570"/>
    <cellStyle name="Normal 3 3 5 3 5 4" xfId="9571"/>
    <cellStyle name="Normal 3 3 5 3 5 4 2" xfId="9572"/>
    <cellStyle name="Normal 3 3 5 3 5 5" xfId="9573"/>
    <cellStyle name="Normal 3 3 5 3 6" xfId="9574"/>
    <cellStyle name="Normal 3 3 5 3 6 2" xfId="9575"/>
    <cellStyle name="Normal 3 3 5 3 6 2 2" xfId="9576"/>
    <cellStyle name="Normal 3 3 5 3 6 2 2 2" xfId="9577"/>
    <cellStyle name="Normal 3 3 5 3 6 2 2 2 2" xfId="9578"/>
    <cellStyle name="Normal 3 3 5 3 6 2 2 3" xfId="9579"/>
    <cellStyle name="Normal 3 3 5 3 6 2 3" xfId="9580"/>
    <cellStyle name="Normal 3 3 5 3 6 2 3 2" xfId="9581"/>
    <cellStyle name="Normal 3 3 5 3 6 2 4" xfId="9582"/>
    <cellStyle name="Normal 3 3 5 3 6 3" xfId="9583"/>
    <cellStyle name="Normal 3 3 5 3 6 3 2" xfId="9584"/>
    <cellStyle name="Normal 3 3 5 3 6 3 2 2" xfId="9585"/>
    <cellStyle name="Normal 3 3 5 3 6 3 3" xfId="9586"/>
    <cellStyle name="Normal 3 3 5 3 6 4" xfId="9587"/>
    <cellStyle name="Normal 3 3 5 3 6 4 2" xfId="9588"/>
    <cellStyle name="Normal 3 3 5 3 6 5" xfId="9589"/>
    <cellStyle name="Normal 3 3 5 3 7" xfId="9590"/>
    <cellStyle name="Normal 3 3 5 3 7 2" xfId="9591"/>
    <cellStyle name="Normal 3 3 5 3 7 2 2" xfId="9592"/>
    <cellStyle name="Normal 3 3 5 3 7 2 2 2" xfId="9593"/>
    <cellStyle name="Normal 3 3 5 3 7 2 3" xfId="9594"/>
    <cellStyle name="Normal 3 3 5 3 7 3" xfId="9595"/>
    <cellStyle name="Normal 3 3 5 3 7 3 2" xfId="9596"/>
    <cellStyle name="Normal 3 3 5 3 7 4" xfId="9597"/>
    <cellStyle name="Normal 3 3 5 3 8" xfId="9598"/>
    <cellStyle name="Normal 3 3 5 3 8 2" xfId="9599"/>
    <cellStyle name="Normal 3 3 5 3 8 2 2" xfId="9600"/>
    <cellStyle name="Normal 3 3 5 3 8 2 2 2" xfId="9601"/>
    <cellStyle name="Normal 3 3 5 3 8 2 3" xfId="9602"/>
    <cellStyle name="Normal 3 3 5 3 8 3" xfId="9603"/>
    <cellStyle name="Normal 3 3 5 3 8 3 2" xfId="9604"/>
    <cellStyle name="Normal 3 3 5 3 8 4" xfId="9605"/>
    <cellStyle name="Normal 3 3 5 3 9" xfId="9606"/>
    <cellStyle name="Normal 3 3 5 3 9 2" xfId="9607"/>
    <cellStyle name="Normal 3 3 5 3 9 2 2" xfId="9608"/>
    <cellStyle name="Normal 3 3 5 3 9 3" xfId="9609"/>
    <cellStyle name="Normal 3 3 5 4" xfId="370"/>
    <cellStyle name="Normal 3 3 5 4 2" xfId="9610"/>
    <cellStyle name="Normal 3 3 5 4 2 2" xfId="9611"/>
    <cellStyle name="Normal 3 3 5 4 2 2 2" xfId="9612"/>
    <cellStyle name="Normal 3 3 5 4 2 2 2 2" xfId="9613"/>
    <cellStyle name="Normal 3 3 5 4 2 2 3" xfId="9614"/>
    <cellStyle name="Normal 3 3 5 4 2 3" xfId="9615"/>
    <cellStyle name="Normal 3 3 5 4 2 3 2" xfId="9616"/>
    <cellStyle name="Normal 3 3 5 4 2 4" xfId="9617"/>
    <cellStyle name="Normal 3 3 5 4 3" xfId="9618"/>
    <cellStyle name="Normal 3 3 5 4 3 2" xfId="9619"/>
    <cellStyle name="Normal 3 3 5 4 3 2 2" xfId="9620"/>
    <cellStyle name="Normal 3 3 5 4 3 2 2 2" xfId="9621"/>
    <cellStyle name="Normal 3 3 5 4 3 2 3" xfId="9622"/>
    <cellStyle name="Normal 3 3 5 4 3 3" xfId="9623"/>
    <cellStyle name="Normal 3 3 5 4 3 3 2" xfId="9624"/>
    <cellStyle name="Normal 3 3 5 4 3 4" xfId="9625"/>
    <cellStyle name="Normal 3 3 5 4 4" xfId="9626"/>
    <cellStyle name="Normal 3 3 5 4 4 2" xfId="9627"/>
    <cellStyle name="Normal 3 3 5 4 4 2 2" xfId="9628"/>
    <cellStyle name="Normal 3 3 5 4 4 3" xfId="9629"/>
    <cellStyle name="Normal 3 3 5 4 5" xfId="9630"/>
    <cellStyle name="Normal 3 3 5 4 5 2" xfId="9631"/>
    <cellStyle name="Normal 3 3 5 4 6" xfId="9632"/>
    <cellStyle name="Normal 3 3 5 5" xfId="235"/>
    <cellStyle name="Normal 3 3 5 5 2" xfId="9633"/>
    <cellStyle name="Normal 3 3 5 5 2 2" xfId="9634"/>
    <cellStyle name="Normal 3 3 5 5 2 2 2" xfId="9635"/>
    <cellStyle name="Normal 3 3 5 5 2 2 2 2" xfId="9636"/>
    <cellStyle name="Normal 3 3 5 5 2 2 3" xfId="9637"/>
    <cellStyle name="Normal 3 3 5 5 2 3" xfId="9638"/>
    <cellStyle name="Normal 3 3 5 5 2 3 2" xfId="9639"/>
    <cellStyle name="Normal 3 3 5 5 2 4" xfId="9640"/>
    <cellStyle name="Normal 3 3 5 5 3" xfId="9641"/>
    <cellStyle name="Normal 3 3 5 5 3 2" xfId="9642"/>
    <cellStyle name="Normal 3 3 5 5 3 2 2" xfId="9643"/>
    <cellStyle name="Normal 3 3 5 5 3 2 2 2" xfId="9644"/>
    <cellStyle name="Normal 3 3 5 5 3 2 3" xfId="9645"/>
    <cellStyle name="Normal 3 3 5 5 3 3" xfId="9646"/>
    <cellStyle name="Normal 3 3 5 5 3 3 2" xfId="9647"/>
    <cellStyle name="Normal 3 3 5 5 3 4" xfId="9648"/>
    <cellStyle name="Normal 3 3 5 5 4" xfId="9649"/>
    <cellStyle name="Normal 3 3 5 5 4 2" xfId="9650"/>
    <cellStyle name="Normal 3 3 5 5 4 2 2" xfId="9651"/>
    <cellStyle name="Normal 3 3 5 5 4 3" xfId="9652"/>
    <cellStyle name="Normal 3 3 5 5 5" xfId="9653"/>
    <cellStyle name="Normal 3 3 5 5 5 2" xfId="9654"/>
    <cellStyle name="Normal 3 3 5 5 6" xfId="9655"/>
    <cellStyle name="Normal 3 3 5 6" xfId="496"/>
    <cellStyle name="Normal 3 3 5 6 2" xfId="9656"/>
    <cellStyle name="Normal 3 3 5 6 2 2" xfId="9657"/>
    <cellStyle name="Normal 3 3 5 6 2 2 2" xfId="9658"/>
    <cellStyle name="Normal 3 3 5 6 2 2 2 2" xfId="9659"/>
    <cellStyle name="Normal 3 3 5 6 2 2 3" xfId="9660"/>
    <cellStyle name="Normal 3 3 5 6 2 3" xfId="9661"/>
    <cellStyle name="Normal 3 3 5 6 2 3 2" xfId="9662"/>
    <cellStyle name="Normal 3 3 5 6 2 4" xfId="9663"/>
    <cellStyle name="Normal 3 3 5 6 3" xfId="9664"/>
    <cellStyle name="Normal 3 3 5 6 3 2" xfId="9665"/>
    <cellStyle name="Normal 3 3 5 6 3 2 2" xfId="9666"/>
    <cellStyle name="Normal 3 3 5 6 3 3" xfId="9667"/>
    <cellStyle name="Normal 3 3 5 6 4" xfId="9668"/>
    <cellStyle name="Normal 3 3 5 6 4 2" xfId="9669"/>
    <cellStyle name="Normal 3 3 5 6 5" xfId="9670"/>
    <cellStyle name="Normal 3 3 5 7" xfId="621"/>
    <cellStyle name="Normal 3 3 5 7 2" xfId="9671"/>
    <cellStyle name="Normal 3 3 5 7 2 2" xfId="9672"/>
    <cellStyle name="Normal 3 3 5 7 2 2 2" xfId="9673"/>
    <cellStyle name="Normal 3 3 5 7 2 2 2 2" xfId="9674"/>
    <cellStyle name="Normal 3 3 5 7 2 2 3" xfId="9675"/>
    <cellStyle name="Normal 3 3 5 7 2 3" xfId="9676"/>
    <cellStyle name="Normal 3 3 5 7 2 3 2" xfId="9677"/>
    <cellStyle name="Normal 3 3 5 7 2 4" xfId="9678"/>
    <cellStyle name="Normal 3 3 5 7 3" xfId="9679"/>
    <cellStyle name="Normal 3 3 5 7 3 2" xfId="9680"/>
    <cellStyle name="Normal 3 3 5 7 3 2 2" xfId="9681"/>
    <cellStyle name="Normal 3 3 5 7 3 3" xfId="9682"/>
    <cellStyle name="Normal 3 3 5 7 4" xfId="9683"/>
    <cellStyle name="Normal 3 3 5 7 4 2" xfId="9684"/>
    <cellStyle name="Normal 3 3 5 7 5" xfId="9685"/>
    <cellStyle name="Normal 3 3 5 8" xfId="9686"/>
    <cellStyle name="Normal 3 3 5 8 2" xfId="9687"/>
    <cellStyle name="Normal 3 3 5 8 2 2" xfId="9688"/>
    <cellStyle name="Normal 3 3 5 8 2 2 2" xfId="9689"/>
    <cellStyle name="Normal 3 3 5 8 2 2 2 2" xfId="9690"/>
    <cellStyle name="Normal 3 3 5 8 2 2 3" xfId="9691"/>
    <cellStyle name="Normal 3 3 5 8 2 3" xfId="9692"/>
    <cellStyle name="Normal 3 3 5 8 2 3 2" xfId="9693"/>
    <cellStyle name="Normal 3 3 5 8 2 4" xfId="9694"/>
    <cellStyle name="Normal 3 3 5 8 3" xfId="9695"/>
    <cellStyle name="Normal 3 3 5 8 3 2" xfId="9696"/>
    <cellStyle name="Normal 3 3 5 8 3 2 2" xfId="9697"/>
    <cellStyle name="Normal 3 3 5 8 3 3" xfId="9698"/>
    <cellStyle name="Normal 3 3 5 8 4" xfId="9699"/>
    <cellStyle name="Normal 3 3 5 8 4 2" xfId="9700"/>
    <cellStyle name="Normal 3 3 5 8 5" xfId="9701"/>
    <cellStyle name="Normal 3 3 5 9" xfId="9702"/>
    <cellStyle name="Normal 3 3 5 9 2" xfId="9703"/>
    <cellStyle name="Normal 3 3 5 9 2 2" xfId="9704"/>
    <cellStyle name="Normal 3 3 5 9 2 2 2" xfId="9705"/>
    <cellStyle name="Normal 3 3 5 9 2 3" xfId="9706"/>
    <cellStyle name="Normal 3 3 5 9 3" xfId="9707"/>
    <cellStyle name="Normal 3 3 5 9 3 2" xfId="9708"/>
    <cellStyle name="Normal 3 3 5 9 4" xfId="9709"/>
    <cellStyle name="Normal 3 3 6" xfId="159"/>
    <cellStyle name="Normal 3 3 6 10" xfId="9710"/>
    <cellStyle name="Normal 3 3 6 10 2" xfId="9711"/>
    <cellStyle name="Normal 3 3 6 10 2 2" xfId="9712"/>
    <cellStyle name="Normal 3 3 6 10 3" xfId="9713"/>
    <cellStyle name="Normal 3 3 6 11" xfId="9714"/>
    <cellStyle name="Normal 3 3 6 11 2" xfId="9715"/>
    <cellStyle name="Normal 3 3 6 12" xfId="9716"/>
    <cellStyle name="Normal 3 3 6 2" xfId="203"/>
    <cellStyle name="Normal 3 3 6 2 10" xfId="9717"/>
    <cellStyle name="Normal 3 3 6 2 10 2" xfId="9718"/>
    <cellStyle name="Normal 3 3 6 2 11" xfId="9719"/>
    <cellStyle name="Normal 3 3 6 2 2" xfId="453"/>
    <cellStyle name="Normal 3 3 6 2 2 2" xfId="9720"/>
    <cellStyle name="Normal 3 3 6 2 2 2 2" xfId="9721"/>
    <cellStyle name="Normal 3 3 6 2 2 2 2 2" xfId="9722"/>
    <cellStyle name="Normal 3 3 6 2 2 2 2 2 2" xfId="9723"/>
    <cellStyle name="Normal 3 3 6 2 2 2 2 3" xfId="9724"/>
    <cellStyle name="Normal 3 3 6 2 2 2 3" xfId="9725"/>
    <cellStyle name="Normal 3 3 6 2 2 2 3 2" xfId="9726"/>
    <cellStyle name="Normal 3 3 6 2 2 2 4" xfId="9727"/>
    <cellStyle name="Normal 3 3 6 2 2 3" xfId="9728"/>
    <cellStyle name="Normal 3 3 6 2 2 3 2" xfId="9729"/>
    <cellStyle name="Normal 3 3 6 2 2 3 2 2" xfId="9730"/>
    <cellStyle name="Normal 3 3 6 2 2 3 2 2 2" xfId="9731"/>
    <cellStyle name="Normal 3 3 6 2 2 3 2 3" xfId="9732"/>
    <cellStyle name="Normal 3 3 6 2 2 3 3" xfId="9733"/>
    <cellStyle name="Normal 3 3 6 2 2 3 3 2" xfId="9734"/>
    <cellStyle name="Normal 3 3 6 2 2 3 4" xfId="9735"/>
    <cellStyle name="Normal 3 3 6 2 2 4" xfId="9736"/>
    <cellStyle name="Normal 3 3 6 2 2 4 2" xfId="9737"/>
    <cellStyle name="Normal 3 3 6 2 2 4 2 2" xfId="9738"/>
    <cellStyle name="Normal 3 3 6 2 2 4 3" xfId="9739"/>
    <cellStyle name="Normal 3 3 6 2 2 5" xfId="9740"/>
    <cellStyle name="Normal 3 3 6 2 2 5 2" xfId="9741"/>
    <cellStyle name="Normal 3 3 6 2 2 6" xfId="9742"/>
    <cellStyle name="Normal 3 3 6 2 3" xfId="290"/>
    <cellStyle name="Normal 3 3 6 2 3 2" xfId="9743"/>
    <cellStyle name="Normal 3 3 6 2 3 2 2" xfId="9744"/>
    <cellStyle name="Normal 3 3 6 2 3 2 2 2" xfId="9745"/>
    <cellStyle name="Normal 3 3 6 2 3 2 2 2 2" xfId="9746"/>
    <cellStyle name="Normal 3 3 6 2 3 2 2 3" xfId="9747"/>
    <cellStyle name="Normal 3 3 6 2 3 2 3" xfId="9748"/>
    <cellStyle name="Normal 3 3 6 2 3 2 3 2" xfId="9749"/>
    <cellStyle name="Normal 3 3 6 2 3 2 4" xfId="9750"/>
    <cellStyle name="Normal 3 3 6 2 3 3" xfId="9751"/>
    <cellStyle name="Normal 3 3 6 2 3 3 2" xfId="9752"/>
    <cellStyle name="Normal 3 3 6 2 3 3 2 2" xfId="9753"/>
    <cellStyle name="Normal 3 3 6 2 3 3 2 2 2" xfId="9754"/>
    <cellStyle name="Normal 3 3 6 2 3 3 2 3" xfId="9755"/>
    <cellStyle name="Normal 3 3 6 2 3 3 3" xfId="9756"/>
    <cellStyle name="Normal 3 3 6 2 3 3 3 2" xfId="9757"/>
    <cellStyle name="Normal 3 3 6 2 3 3 4" xfId="9758"/>
    <cellStyle name="Normal 3 3 6 2 3 4" xfId="9759"/>
    <cellStyle name="Normal 3 3 6 2 3 4 2" xfId="9760"/>
    <cellStyle name="Normal 3 3 6 2 3 4 2 2" xfId="9761"/>
    <cellStyle name="Normal 3 3 6 2 3 4 3" xfId="9762"/>
    <cellStyle name="Normal 3 3 6 2 3 5" xfId="9763"/>
    <cellStyle name="Normal 3 3 6 2 3 5 2" xfId="9764"/>
    <cellStyle name="Normal 3 3 6 2 3 6" xfId="9765"/>
    <cellStyle name="Normal 3 3 6 2 4" xfId="578"/>
    <cellStyle name="Normal 3 3 6 2 4 2" xfId="9766"/>
    <cellStyle name="Normal 3 3 6 2 4 2 2" xfId="9767"/>
    <cellStyle name="Normal 3 3 6 2 4 2 2 2" xfId="9768"/>
    <cellStyle name="Normal 3 3 6 2 4 2 2 2 2" xfId="9769"/>
    <cellStyle name="Normal 3 3 6 2 4 2 2 3" xfId="9770"/>
    <cellStyle name="Normal 3 3 6 2 4 2 3" xfId="9771"/>
    <cellStyle name="Normal 3 3 6 2 4 2 3 2" xfId="9772"/>
    <cellStyle name="Normal 3 3 6 2 4 2 4" xfId="9773"/>
    <cellStyle name="Normal 3 3 6 2 4 3" xfId="9774"/>
    <cellStyle name="Normal 3 3 6 2 4 3 2" xfId="9775"/>
    <cellStyle name="Normal 3 3 6 2 4 3 2 2" xfId="9776"/>
    <cellStyle name="Normal 3 3 6 2 4 3 3" xfId="9777"/>
    <cellStyle name="Normal 3 3 6 2 4 4" xfId="9778"/>
    <cellStyle name="Normal 3 3 6 2 4 4 2" xfId="9779"/>
    <cellStyle name="Normal 3 3 6 2 4 5" xfId="9780"/>
    <cellStyle name="Normal 3 3 6 2 5" xfId="703"/>
    <cellStyle name="Normal 3 3 6 2 5 2" xfId="9781"/>
    <cellStyle name="Normal 3 3 6 2 5 2 2" xfId="9782"/>
    <cellStyle name="Normal 3 3 6 2 5 2 2 2" xfId="9783"/>
    <cellStyle name="Normal 3 3 6 2 5 2 2 2 2" xfId="9784"/>
    <cellStyle name="Normal 3 3 6 2 5 2 2 3" xfId="9785"/>
    <cellStyle name="Normal 3 3 6 2 5 2 3" xfId="9786"/>
    <cellStyle name="Normal 3 3 6 2 5 2 3 2" xfId="9787"/>
    <cellStyle name="Normal 3 3 6 2 5 2 4" xfId="9788"/>
    <cellStyle name="Normal 3 3 6 2 5 3" xfId="9789"/>
    <cellStyle name="Normal 3 3 6 2 5 3 2" xfId="9790"/>
    <cellStyle name="Normal 3 3 6 2 5 3 2 2" xfId="9791"/>
    <cellStyle name="Normal 3 3 6 2 5 3 3" xfId="9792"/>
    <cellStyle name="Normal 3 3 6 2 5 4" xfId="9793"/>
    <cellStyle name="Normal 3 3 6 2 5 4 2" xfId="9794"/>
    <cellStyle name="Normal 3 3 6 2 5 5" xfId="9795"/>
    <cellStyle name="Normal 3 3 6 2 6" xfId="9796"/>
    <cellStyle name="Normal 3 3 6 2 6 2" xfId="9797"/>
    <cellStyle name="Normal 3 3 6 2 6 2 2" xfId="9798"/>
    <cellStyle name="Normal 3 3 6 2 6 2 2 2" xfId="9799"/>
    <cellStyle name="Normal 3 3 6 2 6 2 2 2 2" xfId="9800"/>
    <cellStyle name="Normal 3 3 6 2 6 2 2 3" xfId="9801"/>
    <cellStyle name="Normal 3 3 6 2 6 2 3" xfId="9802"/>
    <cellStyle name="Normal 3 3 6 2 6 2 3 2" xfId="9803"/>
    <cellStyle name="Normal 3 3 6 2 6 2 4" xfId="9804"/>
    <cellStyle name="Normal 3 3 6 2 6 3" xfId="9805"/>
    <cellStyle name="Normal 3 3 6 2 6 3 2" xfId="9806"/>
    <cellStyle name="Normal 3 3 6 2 6 3 2 2" xfId="9807"/>
    <cellStyle name="Normal 3 3 6 2 6 3 3" xfId="9808"/>
    <cellStyle name="Normal 3 3 6 2 6 4" xfId="9809"/>
    <cellStyle name="Normal 3 3 6 2 6 4 2" xfId="9810"/>
    <cellStyle name="Normal 3 3 6 2 6 5" xfId="9811"/>
    <cellStyle name="Normal 3 3 6 2 7" xfId="9812"/>
    <cellStyle name="Normal 3 3 6 2 7 2" xfId="9813"/>
    <cellStyle name="Normal 3 3 6 2 7 2 2" xfId="9814"/>
    <cellStyle name="Normal 3 3 6 2 7 2 2 2" xfId="9815"/>
    <cellStyle name="Normal 3 3 6 2 7 2 3" xfId="9816"/>
    <cellStyle name="Normal 3 3 6 2 7 3" xfId="9817"/>
    <cellStyle name="Normal 3 3 6 2 7 3 2" xfId="9818"/>
    <cellStyle name="Normal 3 3 6 2 7 4" xfId="9819"/>
    <cellStyle name="Normal 3 3 6 2 8" xfId="9820"/>
    <cellStyle name="Normal 3 3 6 2 8 2" xfId="9821"/>
    <cellStyle name="Normal 3 3 6 2 8 2 2" xfId="9822"/>
    <cellStyle name="Normal 3 3 6 2 8 2 2 2" xfId="9823"/>
    <cellStyle name="Normal 3 3 6 2 8 2 3" xfId="9824"/>
    <cellStyle name="Normal 3 3 6 2 8 3" xfId="9825"/>
    <cellStyle name="Normal 3 3 6 2 8 3 2" xfId="9826"/>
    <cellStyle name="Normal 3 3 6 2 8 4" xfId="9827"/>
    <cellStyle name="Normal 3 3 6 2 9" xfId="9828"/>
    <cellStyle name="Normal 3 3 6 2 9 2" xfId="9829"/>
    <cellStyle name="Normal 3 3 6 2 9 2 2" xfId="9830"/>
    <cellStyle name="Normal 3 3 6 2 9 3" xfId="9831"/>
    <cellStyle name="Normal 3 3 6 3" xfId="371"/>
    <cellStyle name="Normal 3 3 6 3 2" xfId="9832"/>
    <cellStyle name="Normal 3 3 6 3 2 2" xfId="9833"/>
    <cellStyle name="Normal 3 3 6 3 2 2 2" xfId="9834"/>
    <cellStyle name="Normal 3 3 6 3 2 2 2 2" xfId="9835"/>
    <cellStyle name="Normal 3 3 6 3 2 2 3" xfId="9836"/>
    <cellStyle name="Normal 3 3 6 3 2 3" xfId="9837"/>
    <cellStyle name="Normal 3 3 6 3 2 3 2" xfId="9838"/>
    <cellStyle name="Normal 3 3 6 3 2 4" xfId="9839"/>
    <cellStyle name="Normal 3 3 6 3 3" xfId="9840"/>
    <cellStyle name="Normal 3 3 6 3 3 2" xfId="9841"/>
    <cellStyle name="Normal 3 3 6 3 3 2 2" xfId="9842"/>
    <cellStyle name="Normal 3 3 6 3 3 2 2 2" xfId="9843"/>
    <cellStyle name="Normal 3 3 6 3 3 2 3" xfId="9844"/>
    <cellStyle name="Normal 3 3 6 3 3 3" xfId="9845"/>
    <cellStyle name="Normal 3 3 6 3 3 3 2" xfId="9846"/>
    <cellStyle name="Normal 3 3 6 3 3 4" xfId="9847"/>
    <cellStyle name="Normal 3 3 6 3 4" xfId="9848"/>
    <cellStyle name="Normal 3 3 6 3 4 2" xfId="9849"/>
    <cellStyle name="Normal 3 3 6 3 4 2 2" xfId="9850"/>
    <cellStyle name="Normal 3 3 6 3 4 3" xfId="9851"/>
    <cellStyle name="Normal 3 3 6 3 5" xfId="9852"/>
    <cellStyle name="Normal 3 3 6 3 5 2" xfId="9853"/>
    <cellStyle name="Normal 3 3 6 3 6" xfId="9854"/>
    <cellStyle name="Normal 3 3 6 4" xfId="256"/>
    <cellStyle name="Normal 3 3 6 4 2" xfId="9855"/>
    <cellStyle name="Normal 3 3 6 4 2 2" xfId="9856"/>
    <cellStyle name="Normal 3 3 6 4 2 2 2" xfId="9857"/>
    <cellStyle name="Normal 3 3 6 4 2 2 2 2" xfId="9858"/>
    <cellStyle name="Normal 3 3 6 4 2 2 3" xfId="9859"/>
    <cellStyle name="Normal 3 3 6 4 2 3" xfId="9860"/>
    <cellStyle name="Normal 3 3 6 4 2 3 2" xfId="9861"/>
    <cellStyle name="Normal 3 3 6 4 2 4" xfId="9862"/>
    <cellStyle name="Normal 3 3 6 4 3" xfId="9863"/>
    <cellStyle name="Normal 3 3 6 4 3 2" xfId="9864"/>
    <cellStyle name="Normal 3 3 6 4 3 2 2" xfId="9865"/>
    <cellStyle name="Normal 3 3 6 4 3 2 2 2" xfId="9866"/>
    <cellStyle name="Normal 3 3 6 4 3 2 3" xfId="9867"/>
    <cellStyle name="Normal 3 3 6 4 3 3" xfId="9868"/>
    <cellStyle name="Normal 3 3 6 4 3 3 2" xfId="9869"/>
    <cellStyle name="Normal 3 3 6 4 3 4" xfId="9870"/>
    <cellStyle name="Normal 3 3 6 4 4" xfId="9871"/>
    <cellStyle name="Normal 3 3 6 4 4 2" xfId="9872"/>
    <cellStyle name="Normal 3 3 6 4 4 2 2" xfId="9873"/>
    <cellStyle name="Normal 3 3 6 4 4 3" xfId="9874"/>
    <cellStyle name="Normal 3 3 6 4 5" xfId="9875"/>
    <cellStyle name="Normal 3 3 6 4 5 2" xfId="9876"/>
    <cellStyle name="Normal 3 3 6 4 6" xfId="9877"/>
    <cellStyle name="Normal 3 3 6 5" xfId="497"/>
    <cellStyle name="Normal 3 3 6 5 2" xfId="9878"/>
    <cellStyle name="Normal 3 3 6 5 2 2" xfId="9879"/>
    <cellStyle name="Normal 3 3 6 5 2 2 2" xfId="9880"/>
    <cellStyle name="Normal 3 3 6 5 2 2 2 2" xfId="9881"/>
    <cellStyle name="Normal 3 3 6 5 2 2 3" xfId="9882"/>
    <cellStyle name="Normal 3 3 6 5 2 3" xfId="9883"/>
    <cellStyle name="Normal 3 3 6 5 2 3 2" xfId="9884"/>
    <cellStyle name="Normal 3 3 6 5 2 4" xfId="9885"/>
    <cellStyle name="Normal 3 3 6 5 3" xfId="9886"/>
    <cellStyle name="Normal 3 3 6 5 3 2" xfId="9887"/>
    <cellStyle name="Normal 3 3 6 5 3 2 2" xfId="9888"/>
    <cellStyle name="Normal 3 3 6 5 3 3" xfId="9889"/>
    <cellStyle name="Normal 3 3 6 5 4" xfId="9890"/>
    <cellStyle name="Normal 3 3 6 5 4 2" xfId="9891"/>
    <cellStyle name="Normal 3 3 6 5 5" xfId="9892"/>
    <cellStyle name="Normal 3 3 6 6" xfId="622"/>
    <cellStyle name="Normal 3 3 6 6 2" xfId="9893"/>
    <cellStyle name="Normal 3 3 6 6 2 2" xfId="9894"/>
    <cellStyle name="Normal 3 3 6 6 2 2 2" xfId="9895"/>
    <cellStyle name="Normal 3 3 6 6 2 2 2 2" xfId="9896"/>
    <cellStyle name="Normal 3 3 6 6 2 2 3" xfId="9897"/>
    <cellStyle name="Normal 3 3 6 6 2 3" xfId="9898"/>
    <cellStyle name="Normal 3 3 6 6 2 3 2" xfId="9899"/>
    <cellStyle name="Normal 3 3 6 6 2 4" xfId="9900"/>
    <cellStyle name="Normal 3 3 6 6 3" xfId="9901"/>
    <cellStyle name="Normal 3 3 6 6 3 2" xfId="9902"/>
    <cellStyle name="Normal 3 3 6 6 3 2 2" xfId="9903"/>
    <cellStyle name="Normal 3 3 6 6 3 3" xfId="9904"/>
    <cellStyle name="Normal 3 3 6 6 4" xfId="9905"/>
    <cellStyle name="Normal 3 3 6 6 4 2" xfId="9906"/>
    <cellStyle name="Normal 3 3 6 6 5" xfId="9907"/>
    <cellStyle name="Normal 3 3 6 7" xfId="9908"/>
    <cellStyle name="Normal 3 3 6 7 2" xfId="9909"/>
    <cellStyle name="Normal 3 3 6 7 2 2" xfId="9910"/>
    <cellStyle name="Normal 3 3 6 7 2 2 2" xfId="9911"/>
    <cellStyle name="Normal 3 3 6 7 2 2 2 2" xfId="9912"/>
    <cellStyle name="Normal 3 3 6 7 2 2 3" xfId="9913"/>
    <cellStyle name="Normal 3 3 6 7 2 3" xfId="9914"/>
    <cellStyle name="Normal 3 3 6 7 2 3 2" xfId="9915"/>
    <cellStyle name="Normal 3 3 6 7 2 4" xfId="9916"/>
    <cellStyle name="Normal 3 3 6 7 3" xfId="9917"/>
    <cellStyle name="Normal 3 3 6 7 3 2" xfId="9918"/>
    <cellStyle name="Normal 3 3 6 7 3 2 2" xfId="9919"/>
    <cellStyle name="Normal 3 3 6 7 3 3" xfId="9920"/>
    <cellStyle name="Normal 3 3 6 7 4" xfId="9921"/>
    <cellStyle name="Normal 3 3 6 7 4 2" xfId="9922"/>
    <cellStyle name="Normal 3 3 6 7 5" xfId="9923"/>
    <cellStyle name="Normal 3 3 6 8" xfId="9924"/>
    <cellStyle name="Normal 3 3 6 8 2" xfId="9925"/>
    <cellStyle name="Normal 3 3 6 8 2 2" xfId="9926"/>
    <cellStyle name="Normal 3 3 6 8 2 2 2" xfId="9927"/>
    <cellStyle name="Normal 3 3 6 8 2 3" xfId="9928"/>
    <cellStyle name="Normal 3 3 6 8 3" xfId="9929"/>
    <cellStyle name="Normal 3 3 6 8 3 2" xfId="9930"/>
    <cellStyle name="Normal 3 3 6 8 4" xfId="9931"/>
    <cellStyle name="Normal 3 3 6 9" xfId="9932"/>
    <cellStyle name="Normal 3 3 6 9 2" xfId="9933"/>
    <cellStyle name="Normal 3 3 6 9 2 2" xfId="9934"/>
    <cellStyle name="Normal 3 3 6 9 2 2 2" xfId="9935"/>
    <cellStyle name="Normal 3 3 6 9 2 3" xfId="9936"/>
    <cellStyle name="Normal 3 3 6 9 3" xfId="9937"/>
    <cellStyle name="Normal 3 3 6 9 3 2" xfId="9938"/>
    <cellStyle name="Normal 3 3 6 9 4" xfId="9939"/>
    <cellStyle name="Normal 3 3 7" xfId="112"/>
    <cellStyle name="Normal 3 3 7 10" xfId="9940"/>
    <cellStyle name="Normal 3 3 7 10 2" xfId="9941"/>
    <cellStyle name="Normal 3 3 7 11" xfId="9942"/>
    <cellStyle name="Normal 3 3 7 2" xfId="389"/>
    <cellStyle name="Normal 3 3 7 2 2" xfId="9943"/>
    <cellStyle name="Normal 3 3 7 2 2 2" xfId="9944"/>
    <cellStyle name="Normal 3 3 7 2 2 2 2" xfId="9945"/>
    <cellStyle name="Normal 3 3 7 2 2 2 2 2" xfId="9946"/>
    <cellStyle name="Normal 3 3 7 2 2 2 3" xfId="9947"/>
    <cellStyle name="Normal 3 3 7 2 2 3" xfId="9948"/>
    <cellStyle name="Normal 3 3 7 2 2 3 2" xfId="9949"/>
    <cellStyle name="Normal 3 3 7 2 2 4" xfId="9950"/>
    <cellStyle name="Normal 3 3 7 2 3" xfId="9951"/>
    <cellStyle name="Normal 3 3 7 2 3 2" xfId="9952"/>
    <cellStyle name="Normal 3 3 7 2 3 2 2" xfId="9953"/>
    <cellStyle name="Normal 3 3 7 2 3 2 2 2" xfId="9954"/>
    <cellStyle name="Normal 3 3 7 2 3 2 3" xfId="9955"/>
    <cellStyle name="Normal 3 3 7 2 3 3" xfId="9956"/>
    <cellStyle name="Normal 3 3 7 2 3 3 2" xfId="9957"/>
    <cellStyle name="Normal 3 3 7 2 3 4" xfId="9958"/>
    <cellStyle name="Normal 3 3 7 2 4" xfId="9959"/>
    <cellStyle name="Normal 3 3 7 2 4 2" xfId="9960"/>
    <cellStyle name="Normal 3 3 7 2 4 2 2" xfId="9961"/>
    <cellStyle name="Normal 3 3 7 2 4 3" xfId="9962"/>
    <cellStyle name="Normal 3 3 7 2 5" xfId="9963"/>
    <cellStyle name="Normal 3 3 7 2 5 2" xfId="9964"/>
    <cellStyle name="Normal 3 3 7 2 6" xfId="9965"/>
    <cellStyle name="Normal 3 3 7 3" xfId="263"/>
    <cellStyle name="Normal 3 3 7 3 2" xfId="9966"/>
    <cellStyle name="Normal 3 3 7 3 2 2" xfId="9967"/>
    <cellStyle name="Normal 3 3 7 3 2 2 2" xfId="9968"/>
    <cellStyle name="Normal 3 3 7 3 2 2 2 2" xfId="9969"/>
    <cellStyle name="Normal 3 3 7 3 2 2 3" xfId="9970"/>
    <cellStyle name="Normal 3 3 7 3 2 3" xfId="9971"/>
    <cellStyle name="Normal 3 3 7 3 2 3 2" xfId="9972"/>
    <cellStyle name="Normal 3 3 7 3 2 4" xfId="9973"/>
    <cellStyle name="Normal 3 3 7 3 3" xfId="9974"/>
    <cellStyle name="Normal 3 3 7 3 3 2" xfId="9975"/>
    <cellStyle name="Normal 3 3 7 3 3 2 2" xfId="9976"/>
    <cellStyle name="Normal 3 3 7 3 3 2 2 2" xfId="9977"/>
    <cellStyle name="Normal 3 3 7 3 3 2 3" xfId="9978"/>
    <cellStyle name="Normal 3 3 7 3 3 3" xfId="9979"/>
    <cellStyle name="Normal 3 3 7 3 3 3 2" xfId="9980"/>
    <cellStyle name="Normal 3 3 7 3 3 4" xfId="9981"/>
    <cellStyle name="Normal 3 3 7 3 4" xfId="9982"/>
    <cellStyle name="Normal 3 3 7 3 4 2" xfId="9983"/>
    <cellStyle name="Normal 3 3 7 3 4 2 2" xfId="9984"/>
    <cellStyle name="Normal 3 3 7 3 4 3" xfId="9985"/>
    <cellStyle name="Normal 3 3 7 3 5" xfId="9986"/>
    <cellStyle name="Normal 3 3 7 3 5 2" xfId="9987"/>
    <cellStyle name="Normal 3 3 7 3 6" xfId="9988"/>
    <cellStyle name="Normal 3 3 7 4" xfId="514"/>
    <cellStyle name="Normal 3 3 7 4 2" xfId="9989"/>
    <cellStyle name="Normal 3 3 7 4 2 2" xfId="9990"/>
    <cellStyle name="Normal 3 3 7 4 2 2 2" xfId="9991"/>
    <cellStyle name="Normal 3 3 7 4 2 2 2 2" xfId="9992"/>
    <cellStyle name="Normal 3 3 7 4 2 2 3" xfId="9993"/>
    <cellStyle name="Normal 3 3 7 4 2 3" xfId="9994"/>
    <cellStyle name="Normal 3 3 7 4 2 3 2" xfId="9995"/>
    <cellStyle name="Normal 3 3 7 4 2 4" xfId="9996"/>
    <cellStyle name="Normal 3 3 7 4 3" xfId="9997"/>
    <cellStyle name="Normal 3 3 7 4 3 2" xfId="9998"/>
    <cellStyle name="Normal 3 3 7 4 3 2 2" xfId="9999"/>
    <cellStyle name="Normal 3 3 7 4 3 3" xfId="10000"/>
    <cellStyle name="Normal 3 3 7 4 4" xfId="10001"/>
    <cellStyle name="Normal 3 3 7 4 4 2" xfId="10002"/>
    <cellStyle name="Normal 3 3 7 4 5" xfId="10003"/>
    <cellStyle name="Normal 3 3 7 5" xfId="639"/>
    <cellStyle name="Normal 3 3 7 5 2" xfId="10004"/>
    <cellStyle name="Normal 3 3 7 5 2 2" xfId="10005"/>
    <cellStyle name="Normal 3 3 7 5 2 2 2" xfId="10006"/>
    <cellStyle name="Normal 3 3 7 5 2 2 2 2" xfId="10007"/>
    <cellStyle name="Normal 3 3 7 5 2 2 3" xfId="10008"/>
    <cellStyle name="Normal 3 3 7 5 2 3" xfId="10009"/>
    <cellStyle name="Normal 3 3 7 5 2 3 2" xfId="10010"/>
    <cellStyle name="Normal 3 3 7 5 2 4" xfId="10011"/>
    <cellStyle name="Normal 3 3 7 5 3" xfId="10012"/>
    <cellStyle name="Normal 3 3 7 5 3 2" xfId="10013"/>
    <cellStyle name="Normal 3 3 7 5 3 2 2" xfId="10014"/>
    <cellStyle name="Normal 3 3 7 5 3 3" xfId="10015"/>
    <cellStyle name="Normal 3 3 7 5 4" xfId="10016"/>
    <cellStyle name="Normal 3 3 7 5 4 2" xfId="10017"/>
    <cellStyle name="Normal 3 3 7 5 5" xfId="10018"/>
    <cellStyle name="Normal 3 3 7 6" xfId="10019"/>
    <cellStyle name="Normal 3 3 7 6 2" xfId="10020"/>
    <cellStyle name="Normal 3 3 7 6 2 2" xfId="10021"/>
    <cellStyle name="Normal 3 3 7 6 2 2 2" xfId="10022"/>
    <cellStyle name="Normal 3 3 7 6 2 2 2 2" xfId="10023"/>
    <cellStyle name="Normal 3 3 7 6 2 2 3" xfId="10024"/>
    <cellStyle name="Normal 3 3 7 6 2 3" xfId="10025"/>
    <cellStyle name="Normal 3 3 7 6 2 3 2" xfId="10026"/>
    <cellStyle name="Normal 3 3 7 6 2 4" xfId="10027"/>
    <cellStyle name="Normal 3 3 7 6 3" xfId="10028"/>
    <cellStyle name="Normal 3 3 7 6 3 2" xfId="10029"/>
    <cellStyle name="Normal 3 3 7 6 3 2 2" xfId="10030"/>
    <cellStyle name="Normal 3 3 7 6 3 3" xfId="10031"/>
    <cellStyle name="Normal 3 3 7 6 4" xfId="10032"/>
    <cellStyle name="Normal 3 3 7 6 4 2" xfId="10033"/>
    <cellStyle name="Normal 3 3 7 6 5" xfId="10034"/>
    <cellStyle name="Normal 3 3 7 7" xfId="10035"/>
    <cellStyle name="Normal 3 3 7 7 2" xfId="10036"/>
    <cellStyle name="Normal 3 3 7 7 2 2" xfId="10037"/>
    <cellStyle name="Normal 3 3 7 7 2 2 2" xfId="10038"/>
    <cellStyle name="Normal 3 3 7 7 2 3" xfId="10039"/>
    <cellStyle name="Normal 3 3 7 7 3" xfId="10040"/>
    <cellStyle name="Normal 3 3 7 7 3 2" xfId="10041"/>
    <cellStyle name="Normal 3 3 7 7 4" xfId="10042"/>
    <cellStyle name="Normal 3 3 7 8" xfId="10043"/>
    <cellStyle name="Normal 3 3 7 8 2" xfId="10044"/>
    <cellStyle name="Normal 3 3 7 8 2 2" xfId="10045"/>
    <cellStyle name="Normal 3 3 7 8 2 2 2" xfId="10046"/>
    <cellStyle name="Normal 3 3 7 8 2 3" xfId="10047"/>
    <cellStyle name="Normal 3 3 7 8 3" xfId="10048"/>
    <cellStyle name="Normal 3 3 7 8 3 2" xfId="10049"/>
    <cellStyle name="Normal 3 3 7 8 4" xfId="10050"/>
    <cellStyle name="Normal 3 3 7 9" xfId="10051"/>
    <cellStyle name="Normal 3 3 7 9 2" xfId="10052"/>
    <cellStyle name="Normal 3 3 7 9 2 2" xfId="10053"/>
    <cellStyle name="Normal 3 3 7 9 3" xfId="10054"/>
    <cellStyle name="Normal 3 3 8" xfId="176"/>
    <cellStyle name="Normal 3 3 8 10" xfId="10055"/>
    <cellStyle name="Normal 3 3 8 10 2" xfId="10056"/>
    <cellStyle name="Normal 3 3 8 11" xfId="10057"/>
    <cellStyle name="Normal 3 3 8 2" xfId="426"/>
    <cellStyle name="Normal 3 3 8 2 2" xfId="10058"/>
    <cellStyle name="Normal 3 3 8 2 2 2" xfId="10059"/>
    <cellStyle name="Normal 3 3 8 2 2 2 2" xfId="10060"/>
    <cellStyle name="Normal 3 3 8 2 2 2 2 2" xfId="10061"/>
    <cellStyle name="Normal 3 3 8 2 2 2 3" xfId="10062"/>
    <cellStyle name="Normal 3 3 8 2 2 3" xfId="10063"/>
    <cellStyle name="Normal 3 3 8 2 2 3 2" xfId="10064"/>
    <cellStyle name="Normal 3 3 8 2 2 4" xfId="10065"/>
    <cellStyle name="Normal 3 3 8 2 3" xfId="10066"/>
    <cellStyle name="Normal 3 3 8 2 3 2" xfId="10067"/>
    <cellStyle name="Normal 3 3 8 2 3 2 2" xfId="10068"/>
    <cellStyle name="Normal 3 3 8 2 3 2 2 2" xfId="10069"/>
    <cellStyle name="Normal 3 3 8 2 3 2 3" xfId="10070"/>
    <cellStyle name="Normal 3 3 8 2 3 3" xfId="10071"/>
    <cellStyle name="Normal 3 3 8 2 3 3 2" xfId="10072"/>
    <cellStyle name="Normal 3 3 8 2 3 4" xfId="10073"/>
    <cellStyle name="Normal 3 3 8 2 4" xfId="10074"/>
    <cellStyle name="Normal 3 3 8 2 4 2" xfId="10075"/>
    <cellStyle name="Normal 3 3 8 2 4 2 2" xfId="10076"/>
    <cellStyle name="Normal 3 3 8 2 4 3" xfId="10077"/>
    <cellStyle name="Normal 3 3 8 2 5" xfId="10078"/>
    <cellStyle name="Normal 3 3 8 2 5 2" xfId="10079"/>
    <cellStyle name="Normal 3 3 8 2 6" xfId="10080"/>
    <cellStyle name="Normal 3 3 8 3" xfId="307"/>
    <cellStyle name="Normal 3 3 8 3 2" xfId="10081"/>
    <cellStyle name="Normal 3 3 8 3 2 2" xfId="10082"/>
    <cellStyle name="Normal 3 3 8 3 2 2 2" xfId="10083"/>
    <cellStyle name="Normal 3 3 8 3 2 2 2 2" xfId="10084"/>
    <cellStyle name="Normal 3 3 8 3 2 2 3" xfId="10085"/>
    <cellStyle name="Normal 3 3 8 3 2 3" xfId="10086"/>
    <cellStyle name="Normal 3 3 8 3 2 3 2" xfId="10087"/>
    <cellStyle name="Normal 3 3 8 3 2 4" xfId="10088"/>
    <cellStyle name="Normal 3 3 8 3 3" xfId="10089"/>
    <cellStyle name="Normal 3 3 8 3 3 2" xfId="10090"/>
    <cellStyle name="Normal 3 3 8 3 3 2 2" xfId="10091"/>
    <cellStyle name="Normal 3 3 8 3 3 2 2 2" xfId="10092"/>
    <cellStyle name="Normal 3 3 8 3 3 2 3" xfId="10093"/>
    <cellStyle name="Normal 3 3 8 3 3 3" xfId="10094"/>
    <cellStyle name="Normal 3 3 8 3 3 3 2" xfId="10095"/>
    <cellStyle name="Normal 3 3 8 3 3 4" xfId="10096"/>
    <cellStyle name="Normal 3 3 8 3 4" xfId="10097"/>
    <cellStyle name="Normal 3 3 8 3 4 2" xfId="10098"/>
    <cellStyle name="Normal 3 3 8 3 4 2 2" xfId="10099"/>
    <cellStyle name="Normal 3 3 8 3 4 3" xfId="10100"/>
    <cellStyle name="Normal 3 3 8 3 5" xfId="10101"/>
    <cellStyle name="Normal 3 3 8 3 5 2" xfId="10102"/>
    <cellStyle name="Normal 3 3 8 3 6" xfId="10103"/>
    <cellStyle name="Normal 3 3 8 4" xfId="551"/>
    <cellStyle name="Normal 3 3 8 4 2" xfId="10104"/>
    <cellStyle name="Normal 3 3 8 4 2 2" xfId="10105"/>
    <cellStyle name="Normal 3 3 8 4 2 2 2" xfId="10106"/>
    <cellStyle name="Normal 3 3 8 4 2 2 2 2" xfId="10107"/>
    <cellStyle name="Normal 3 3 8 4 2 2 3" xfId="10108"/>
    <cellStyle name="Normal 3 3 8 4 2 3" xfId="10109"/>
    <cellStyle name="Normal 3 3 8 4 2 3 2" xfId="10110"/>
    <cellStyle name="Normal 3 3 8 4 2 4" xfId="10111"/>
    <cellStyle name="Normal 3 3 8 4 3" xfId="10112"/>
    <cellStyle name="Normal 3 3 8 4 3 2" xfId="10113"/>
    <cellStyle name="Normal 3 3 8 4 3 2 2" xfId="10114"/>
    <cellStyle name="Normal 3 3 8 4 3 3" xfId="10115"/>
    <cellStyle name="Normal 3 3 8 4 4" xfId="10116"/>
    <cellStyle name="Normal 3 3 8 4 4 2" xfId="10117"/>
    <cellStyle name="Normal 3 3 8 4 5" xfId="10118"/>
    <cellStyle name="Normal 3 3 8 5" xfId="676"/>
    <cellStyle name="Normal 3 3 8 5 2" xfId="10119"/>
    <cellStyle name="Normal 3 3 8 5 2 2" xfId="10120"/>
    <cellStyle name="Normal 3 3 8 5 2 2 2" xfId="10121"/>
    <cellStyle name="Normal 3 3 8 5 2 2 2 2" xfId="10122"/>
    <cellStyle name="Normal 3 3 8 5 2 2 3" xfId="10123"/>
    <cellStyle name="Normal 3 3 8 5 2 3" xfId="10124"/>
    <cellStyle name="Normal 3 3 8 5 2 3 2" xfId="10125"/>
    <cellStyle name="Normal 3 3 8 5 2 4" xfId="10126"/>
    <cellStyle name="Normal 3 3 8 5 3" xfId="10127"/>
    <cellStyle name="Normal 3 3 8 5 3 2" xfId="10128"/>
    <cellStyle name="Normal 3 3 8 5 3 2 2" xfId="10129"/>
    <cellStyle name="Normal 3 3 8 5 3 3" xfId="10130"/>
    <cellStyle name="Normal 3 3 8 5 4" xfId="10131"/>
    <cellStyle name="Normal 3 3 8 5 4 2" xfId="10132"/>
    <cellStyle name="Normal 3 3 8 5 5" xfId="10133"/>
    <cellStyle name="Normal 3 3 8 6" xfId="10134"/>
    <cellStyle name="Normal 3 3 8 6 2" xfId="10135"/>
    <cellStyle name="Normal 3 3 8 6 2 2" xfId="10136"/>
    <cellStyle name="Normal 3 3 8 6 2 2 2" xfId="10137"/>
    <cellStyle name="Normal 3 3 8 6 2 2 2 2" xfId="10138"/>
    <cellStyle name="Normal 3 3 8 6 2 2 3" xfId="10139"/>
    <cellStyle name="Normal 3 3 8 6 2 3" xfId="10140"/>
    <cellStyle name="Normal 3 3 8 6 2 3 2" xfId="10141"/>
    <cellStyle name="Normal 3 3 8 6 2 4" xfId="10142"/>
    <cellStyle name="Normal 3 3 8 6 3" xfId="10143"/>
    <cellStyle name="Normal 3 3 8 6 3 2" xfId="10144"/>
    <cellStyle name="Normal 3 3 8 6 3 2 2" xfId="10145"/>
    <cellStyle name="Normal 3 3 8 6 3 3" xfId="10146"/>
    <cellStyle name="Normal 3 3 8 6 4" xfId="10147"/>
    <cellStyle name="Normal 3 3 8 6 4 2" xfId="10148"/>
    <cellStyle name="Normal 3 3 8 6 5" xfId="10149"/>
    <cellStyle name="Normal 3 3 8 7" xfId="10150"/>
    <cellStyle name="Normal 3 3 8 7 2" xfId="10151"/>
    <cellStyle name="Normal 3 3 8 7 2 2" xfId="10152"/>
    <cellStyle name="Normal 3 3 8 7 2 2 2" xfId="10153"/>
    <cellStyle name="Normal 3 3 8 7 2 3" xfId="10154"/>
    <cellStyle name="Normal 3 3 8 7 3" xfId="10155"/>
    <cellStyle name="Normal 3 3 8 7 3 2" xfId="10156"/>
    <cellStyle name="Normal 3 3 8 7 4" xfId="10157"/>
    <cellStyle name="Normal 3 3 8 8" xfId="10158"/>
    <cellStyle name="Normal 3 3 8 8 2" xfId="10159"/>
    <cellStyle name="Normal 3 3 8 8 2 2" xfId="10160"/>
    <cellStyle name="Normal 3 3 8 8 2 2 2" xfId="10161"/>
    <cellStyle name="Normal 3 3 8 8 2 3" xfId="10162"/>
    <cellStyle name="Normal 3 3 8 8 3" xfId="10163"/>
    <cellStyle name="Normal 3 3 8 8 3 2" xfId="10164"/>
    <cellStyle name="Normal 3 3 8 8 4" xfId="10165"/>
    <cellStyle name="Normal 3 3 8 9" xfId="10166"/>
    <cellStyle name="Normal 3 3 8 9 2" xfId="10167"/>
    <cellStyle name="Normal 3 3 8 9 2 2" xfId="10168"/>
    <cellStyle name="Normal 3 3 8 9 3" xfId="10169"/>
    <cellStyle name="Normal 3 3 9" xfId="344"/>
    <cellStyle name="Normal 3 3 9 2" xfId="10170"/>
    <cellStyle name="Normal 3 3 9 2 2" xfId="10171"/>
    <cellStyle name="Normal 3 3 9 2 2 2" xfId="10172"/>
    <cellStyle name="Normal 3 3 9 2 2 2 2" xfId="10173"/>
    <cellStyle name="Normal 3 3 9 2 2 3" xfId="10174"/>
    <cellStyle name="Normal 3 3 9 2 3" xfId="10175"/>
    <cellStyle name="Normal 3 3 9 2 3 2" xfId="10176"/>
    <cellStyle name="Normal 3 3 9 2 4" xfId="10177"/>
    <cellStyle name="Normal 3 3 9 3" xfId="10178"/>
    <cellStyle name="Normal 3 3 9 3 2" xfId="10179"/>
    <cellStyle name="Normal 3 3 9 3 2 2" xfId="10180"/>
    <cellStyle name="Normal 3 3 9 3 2 2 2" xfId="10181"/>
    <cellStyle name="Normal 3 3 9 3 2 3" xfId="10182"/>
    <cellStyle name="Normal 3 3 9 3 3" xfId="10183"/>
    <cellStyle name="Normal 3 3 9 3 3 2" xfId="10184"/>
    <cellStyle name="Normal 3 3 9 3 4" xfId="10185"/>
    <cellStyle name="Normal 3 3 9 4" xfId="10186"/>
    <cellStyle name="Normal 3 3 9 4 2" xfId="10187"/>
    <cellStyle name="Normal 3 3 9 4 2 2" xfId="10188"/>
    <cellStyle name="Normal 3 3 9 4 3" xfId="10189"/>
    <cellStyle name="Normal 3 3 9 5" xfId="10190"/>
    <cellStyle name="Normal 3 3 9 5 2" xfId="10191"/>
    <cellStyle name="Normal 3 3 9 6" xfId="10192"/>
    <cellStyle name="Normal 3 4" xfId="69"/>
    <cellStyle name="Normal 3 4 10" xfId="469"/>
    <cellStyle name="Normal 3 4 10 2" xfId="10193"/>
    <cellStyle name="Normal 3 4 10 2 2" xfId="10194"/>
    <cellStyle name="Normal 3 4 10 2 2 2" xfId="10195"/>
    <cellStyle name="Normal 3 4 10 2 2 2 2" xfId="10196"/>
    <cellStyle name="Normal 3 4 10 2 2 3" xfId="10197"/>
    <cellStyle name="Normal 3 4 10 2 3" xfId="10198"/>
    <cellStyle name="Normal 3 4 10 2 3 2" xfId="10199"/>
    <cellStyle name="Normal 3 4 10 2 4" xfId="10200"/>
    <cellStyle name="Normal 3 4 10 3" xfId="10201"/>
    <cellStyle name="Normal 3 4 10 3 2" xfId="10202"/>
    <cellStyle name="Normal 3 4 10 3 2 2" xfId="10203"/>
    <cellStyle name="Normal 3 4 10 3 3" xfId="10204"/>
    <cellStyle name="Normal 3 4 10 4" xfId="10205"/>
    <cellStyle name="Normal 3 4 10 4 2" xfId="10206"/>
    <cellStyle name="Normal 3 4 10 5" xfId="10207"/>
    <cellStyle name="Normal 3 4 11" xfId="594"/>
    <cellStyle name="Normal 3 4 11 2" xfId="10208"/>
    <cellStyle name="Normal 3 4 11 2 2" xfId="10209"/>
    <cellStyle name="Normal 3 4 11 2 2 2" xfId="10210"/>
    <cellStyle name="Normal 3 4 11 2 2 2 2" xfId="10211"/>
    <cellStyle name="Normal 3 4 11 2 2 3" xfId="10212"/>
    <cellStyle name="Normal 3 4 11 2 3" xfId="10213"/>
    <cellStyle name="Normal 3 4 11 2 3 2" xfId="10214"/>
    <cellStyle name="Normal 3 4 11 2 4" xfId="10215"/>
    <cellStyle name="Normal 3 4 11 3" xfId="10216"/>
    <cellStyle name="Normal 3 4 11 3 2" xfId="10217"/>
    <cellStyle name="Normal 3 4 11 3 2 2" xfId="10218"/>
    <cellStyle name="Normal 3 4 11 3 3" xfId="10219"/>
    <cellStyle name="Normal 3 4 11 4" xfId="10220"/>
    <cellStyle name="Normal 3 4 11 4 2" xfId="10221"/>
    <cellStyle name="Normal 3 4 11 5" xfId="10222"/>
    <cellStyle name="Normal 3 4 12" xfId="10223"/>
    <cellStyle name="Normal 3 4 12 2" xfId="10224"/>
    <cellStyle name="Normal 3 4 12 2 2" xfId="10225"/>
    <cellStyle name="Normal 3 4 12 2 2 2" xfId="10226"/>
    <cellStyle name="Normal 3 4 12 2 2 2 2" xfId="10227"/>
    <cellStyle name="Normal 3 4 12 2 2 3" xfId="10228"/>
    <cellStyle name="Normal 3 4 12 2 3" xfId="10229"/>
    <cellStyle name="Normal 3 4 12 2 3 2" xfId="10230"/>
    <cellStyle name="Normal 3 4 12 2 4" xfId="10231"/>
    <cellStyle name="Normal 3 4 12 3" xfId="10232"/>
    <cellStyle name="Normal 3 4 12 3 2" xfId="10233"/>
    <cellStyle name="Normal 3 4 12 3 2 2" xfId="10234"/>
    <cellStyle name="Normal 3 4 12 3 3" xfId="10235"/>
    <cellStyle name="Normal 3 4 12 4" xfId="10236"/>
    <cellStyle name="Normal 3 4 12 4 2" xfId="10237"/>
    <cellStyle name="Normal 3 4 12 5" xfId="10238"/>
    <cellStyle name="Normal 3 4 13" xfId="10239"/>
    <cellStyle name="Normal 3 4 13 2" xfId="10240"/>
    <cellStyle name="Normal 3 4 13 2 2" xfId="10241"/>
    <cellStyle name="Normal 3 4 13 2 2 2" xfId="10242"/>
    <cellStyle name="Normal 3 4 13 2 3" xfId="10243"/>
    <cellStyle name="Normal 3 4 13 3" xfId="10244"/>
    <cellStyle name="Normal 3 4 13 3 2" xfId="10245"/>
    <cellStyle name="Normal 3 4 13 4" xfId="10246"/>
    <cellStyle name="Normal 3 4 14" xfId="10247"/>
    <cellStyle name="Normal 3 4 14 2" xfId="10248"/>
    <cellStyle name="Normal 3 4 14 2 2" xfId="10249"/>
    <cellStyle name="Normal 3 4 14 2 2 2" xfId="10250"/>
    <cellStyle name="Normal 3 4 14 2 3" xfId="10251"/>
    <cellStyle name="Normal 3 4 14 3" xfId="10252"/>
    <cellStyle name="Normal 3 4 14 3 2" xfId="10253"/>
    <cellStyle name="Normal 3 4 14 4" xfId="10254"/>
    <cellStyle name="Normal 3 4 15" xfId="10255"/>
    <cellStyle name="Normal 3 4 15 2" xfId="10256"/>
    <cellStyle name="Normal 3 4 15 2 2" xfId="10257"/>
    <cellStyle name="Normal 3 4 15 3" xfId="10258"/>
    <cellStyle name="Normal 3 4 16" xfId="10259"/>
    <cellStyle name="Normal 3 4 16 2" xfId="10260"/>
    <cellStyle name="Normal 3 4 17" xfId="10261"/>
    <cellStyle name="Normal 3 4 2" xfId="75"/>
    <cellStyle name="Normal 3 4 2 10" xfId="10262"/>
    <cellStyle name="Normal 3 4 2 10 2" xfId="10263"/>
    <cellStyle name="Normal 3 4 2 10 2 2" xfId="10264"/>
    <cellStyle name="Normal 3 4 2 10 2 2 2" xfId="10265"/>
    <cellStyle name="Normal 3 4 2 10 2 3" xfId="10266"/>
    <cellStyle name="Normal 3 4 2 10 3" xfId="10267"/>
    <cellStyle name="Normal 3 4 2 10 3 2" xfId="10268"/>
    <cellStyle name="Normal 3 4 2 10 4" xfId="10269"/>
    <cellStyle name="Normal 3 4 2 11" xfId="10270"/>
    <cellStyle name="Normal 3 4 2 11 2" xfId="10271"/>
    <cellStyle name="Normal 3 4 2 11 2 2" xfId="10272"/>
    <cellStyle name="Normal 3 4 2 11 2 2 2" xfId="10273"/>
    <cellStyle name="Normal 3 4 2 11 2 3" xfId="10274"/>
    <cellStyle name="Normal 3 4 2 11 3" xfId="10275"/>
    <cellStyle name="Normal 3 4 2 11 3 2" xfId="10276"/>
    <cellStyle name="Normal 3 4 2 11 4" xfId="10277"/>
    <cellStyle name="Normal 3 4 2 12" xfId="10278"/>
    <cellStyle name="Normal 3 4 2 12 2" xfId="10279"/>
    <cellStyle name="Normal 3 4 2 12 2 2" xfId="10280"/>
    <cellStyle name="Normal 3 4 2 12 3" xfId="10281"/>
    <cellStyle name="Normal 3 4 2 13" xfId="10282"/>
    <cellStyle name="Normal 3 4 2 13 2" xfId="10283"/>
    <cellStyle name="Normal 3 4 2 14" xfId="10284"/>
    <cellStyle name="Normal 3 4 2 2" xfId="99"/>
    <cellStyle name="Normal 3 4 2 2 10" xfId="10285"/>
    <cellStyle name="Normal 3 4 2 2 10 2" xfId="10286"/>
    <cellStyle name="Normal 3 4 2 2 10 2 2" xfId="10287"/>
    <cellStyle name="Normal 3 4 2 2 10 2 2 2" xfId="10288"/>
    <cellStyle name="Normal 3 4 2 2 10 2 3" xfId="10289"/>
    <cellStyle name="Normal 3 4 2 2 10 3" xfId="10290"/>
    <cellStyle name="Normal 3 4 2 2 10 3 2" xfId="10291"/>
    <cellStyle name="Normal 3 4 2 2 10 4" xfId="10292"/>
    <cellStyle name="Normal 3 4 2 2 11" xfId="10293"/>
    <cellStyle name="Normal 3 4 2 2 11 2" xfId="10294"/>
    <cellStyle name="Normal 3 4 2 2 11 2 2" xfId="10295"/>
    <cellStyle name="Normal 3 4 2 2 11 3" xfId="10296"/>
    <cellStyle name="Normal 3 4 2 2 12" xfId="10297"/>
    <cellStyle name="Normal 3 4 2 2 12 2" xfId="10298"/>
    <cellStyle name="Normal 3 4 2 2 13" xfId="10299"/>
    <cellStyle name="Normal 3 4 2 2 2" xfId="161"/>
    <cellStyle name="Normal 3 4 2 2 2 10" xfId="10300"/>
    <cellStyle name="Normal 3 4 2 2 2 10 2" xfId="10301"/>
    <cellStyle name="Normal 3 4 2 2 2 11" xfId="10302"/>
    <cellStyle name="Normal 3 4 2 2 2 2" xfId="414"/>
    <cellStyle name="Normal 3 4 2 2 2 2 2" xfId="10303"/>
    <cellStyle name="Normal 3 4 2 2 2 2 2 2" xfId="10304"/>
    <cellStyle name="Normal 3 4 2 2 2 2 2 2 2" xfId="10305"/>
    <cellStyle name="Normal 3 4 2 2 2 2 2 2 2 2" xfId="10306"/>
    <cellStyle name="Normal 3 4 2 2 2 2 2 2 3" xfId="10307"/>
    <cellStyle name="Normal 3 4 2 2 2 2 2 3" xfId="10308"/>
    <cellStyle name="Normal 3 4 2 2 2 2 2 3 2" xfId="10309"/>
    <cellStyle name="Normal 3 4 2 2 2 2 2 4" xfId="10310"/>
    <cellStyle name="Normal 3 4 2 2 2 2 3" xfId="10311"/>
    <cellStyle name="Normal 3 4 2 2 2 2 3 2" xfId="10312"/>
    <cellStyle name="Normal 3 4 2 2 2 2 3 2 2" xfId="10313"/>
    <cellStyle name="Normal 3 4 2 2 2 2 3 2 2 2" xfId="10314"/>
    <cellStyle name="Normal 3 4 2 2 2 2 3 2 3" xfId="10315"/>
    <cellStyle name="Normal 3 4 2 2 2 2 3 3" xfId="10316"/>
    <cellStyle name="Normal 3 4 2 2 2 2 3 3 2" xfId="10317"/>
    <cellStyle name="Normal 3 4 2 2 2 2 3 4" xfId="10318"/>
    <cellStyle name="Normal 3 4 2 2 2 2 4" xfId="10319"/>
    <cellStyle name="Normal 3 4 2 2 2 2 4 2" xfId="10320"/>
    <cellStyle name="Normal 3 4 2 2 2 2 4 2 2" xfId="10321"/>
    <cellStyle name="Normal 3 4 2 2 2 2 4 3" xfId="10322"/>
    <cellStyle name="Normal 3 4 2 2 2 2 5" xfId="10323"/>
    <cellStyle name="Normal 3 4 2 2 2 2 5 2" xfId="10324"/>
    <cellStyle name="Normal 3 4 2 2 2 2 6" xfId="10325"/>
    <cellStyle name="Normal 3 4 2 2 2 3" xfId="292"/>
    <cellStyle name="Normal 3 4 2 2 2 3 2" xfId="10326"/>
    <cellStyle name="Normal 3 4 2 2 2 3 2 2" xfId="10327"/>
    <cellStyle name="Normal 3 4 2 2 2 3 2 2 2" xfId="10328"/>
    <cellStyle name="Normal 3 4 2 2 2 3 2 2 2 2" xfId="10329"/>
    <cellStyle name="Normal 3 4 2 2 2 3 2 2 3" xfId="10330"/>
    <cellStyle name="Normal 3 4 2 2 2 3 2 3" xfId="10331"/>
    <cellStyle name="Normal 3 4 2 2 2 3 2 3 2" xfId="10332"/>
    <cellStyle name="Normal 3 4 2 2 2 3 2 4" xfId="10333"/>
    <cellStyle name="Normal 3 4 2 2 2 3 3" xfId="10334"/>
    <cellStyle name="Normal 3 4 2 2 2 3 3 2" xfId="10335"/>
    <cellStyle name="Normal 3 4 2 2 2 3 3 2 2" xfId="10336"/>
    <cellStyle name="Normal 3 4 2 2 2 3 3 2 2 2" xfId="10337"/>
    <cellStyle name="Normal 3 4 2 2 2 3 3 2 3" xfId="10338"/>
    <cellStyle name="Normal 3 4 2 2 2 3 3 3" xfId="10339"/>
    <cellStyle name="Normal 3 4 2 2 2 3 3 3 2" xfId="10340"/>
    <cellStyle name="Normal 3 4 2 2 2 3 3 4" xfId="10341"/>
    <cellStyle name="Normal 3 4 2 2 2 3 4" xfId="10342"/>
    <cellStyle name="Normal 3 4 2 2 2 3 4 2" xfId="10343"/>
    <cellStyle name="Normal 3 4 2 2 2 3 4 2 2" xfId="10344"/>
    <cellStyle name="Normal 3 4 2 2 2 3 4 3" xfId="10345"/>
    <cellStyle name="Normal 3 4 2 2 2 3 5" xfId="10346"/>
    <cellStyle name="Normal 3 4 2 2 2 3 5 2" xfId="10347"/>
    <cellStyle name="Normal 3 4 2 2 2 3 6" xfId="10348"/>
    <cellStyle name="Normal 3 4 2 2 2 4" xfId="539"/>
    <cellStyle name="Normal 3 4 2 2 2 4 2" xfId="10349"/>
    <cellStyle name="Normal 3 4 2 2 2 4 2 2" xfId="10350"/>
    <cellStyle name="Normal 3 4 2 2 2 4 2 2 2" xfId="10351"/>
    <cellStyle name="Normal 3 4 2 2 2 4 2 2 2 2" xfId="10352"/>
    <cellStyle name="Normal 3 4 2 2 2 4 2 2 3" xfId="10353"/>
    <cellStyle name="Normal 3 4 2 2 2 4 2 3" xfId="10354"/>
    <cellStyle name="Normal 3 4 2 2 2 4 2 3 2" xfId="10355"/>
    <cellStyle name="Normal 3 4 2 2 2 4 2 4" xfId="10356"/>
    <cellStyle name="Normal 3 4 2 2 2 4 3" xfId="10357"/>
    <cellStyle name="Normal 3 4 2 2 2 4 3 2" xfId="10358"/>
    <cellStyle name="Normal 3 4 2 2 2 4 3 2 2" xfId="10359"/>
    <cellStyle name="Normal 3 4 2 2 2 4 3 3" xfId="10360"/>
    <cellStyle name="Normal 3 4 2 2 2 4 4" xfId="10361"/>
    <cellStyle name="Normal 3 4 2 2 2 4 4 2" xfId="10362"/>
    <cellStyle name="Normal 3 4 2 2 2 4 5" xfId="10363"/>
    <cellStyle name="Normal 3 4 2 2 2 5" xfId="664"/>
    <cellStyle name="Normal 3 4 2 2 2 5 2" xfId="10364"/>
    <cellStyle name="Normal 3 4 2 2 2 5 2 2" xfId="10365"/>
    <cellStyle name="Normal 3 4 2 2 2 5 2 2 2" xfId="10366"/>
    <cellStyle name="Normal 3 4 2 2 2 5 2 2 2 2" xfId="10367"/>
    <cellStyle name="Normal 3 4 2 2 2 5 2 2 3" xfId="10368"/>
    <cellStyle name="Normal 3 4 2 2 2 5 2 3" xfId="10369"/>
    <cellStyle name="Normal 3 4 2 2 2 5 2 3 2" xfId="10370"/>
    <cellStyle name="Normal 3 4 2 2 2 5 2 4" xfId="10371"/>
    <cellStyle name="Normal 3 4 2 2 2 5 3" xfId="10372"/>
    <cellStyle name="Normal 3 4 2 2 2 5 3 2" xfId="10373"/>
    <cellStyle name="Normal 3 4 2 2 2 5 3 2 2" xfId="10374"/>
    <cellStyle name="Normal 3 4 2 2 2 5 3 3" xfId="10375"/>
    <cellStyle name="Normal 3 4 2 2 2 5 4" xfId="10376"/>
    <cellStyle name="Normal 3 4 2 2 2 5 4 2" xfId="10377"/>
    <cellStyle name="Normal 3 4 2 2 2 5 5" xfId="10378"/>
    <cellStyle name="Normal 3 4 2 2 2 6" xfId="10379"/>
    <cellStyle name="Normal 3 4 2 2 2 6 2" xfId="10380"/>
    <cellStyle name="Normal 3 4 2 2 2 6 2 2" xfId="10381"/>
    <cellStyle name="Normal 3 4 2 2 2 6 2 2 2" xfId="10382"/>
    <cellStyle name="Normal 3 4 2 2 2 6 2 2 2 2" xfId="10383"/>
    <cellStyle name="Normal 3 4 2 2 2 6 2 2 3" xfId="10384"/>
    <cellStyle name="Normal 3 4 2 2 2 6 2 3" xfId="10385"/>
    <cellStyle name="Normal 3 4 2 2 2 6 2 3 2" xfId="10386"/>
    <cellStyle name="Normal 3 4 2 2 2 6 2 4" xfId="10387"/>
    <cellStyle name="Normal 3 4 2 2 2 6 3" xfId="10388"/>
    <cellStyle name="Normal 3 4 2 2 2 6 3 2" xfId="10389"/>
    <cellStyle name="Normal 3 4 2 2 2 6 3 2 2" xfId="10390"/>
    <cellStyle name="Normal 3 4 2 2 2 6 3 3" xfId="10391"/>
    <cellStyle name="Normal 3 4 2 2 2 6 4" xfId="10392"/>
    <cellStyle name="Normal 3 4 2 2 2 6 4 2" xfId="10393"/>
    <cellStyle name="Normal 3 4 2 2 2 6 5" xfId="10394"/>
    <cellStyle name="Normal 3 4 2 2 2 7" xfId="10395"/>
    <cellStyle name="Normal 3 4 2 2 2 7 2" xfId="10396"/>
    <cellStyle name="Normal 3 4 2 2 2 7 2 2" xfId="10397"/>
    <cellStyle name="Normal 3 4 2 2 2 7 2 2 2" xfId="10398"/>
    <cellStyle name="Normal 3 4 2 2 2 7 2 3" xfId="10399"/>
    <cellStyle name="Normal 3 4 2 2 2 7 3" xfId="10400"/>
    <cellStyle name="Normal 3 4 2 2 2 7 3 2" xfId="10401"/>
    <cellStyle name="Normal 3 4 2 2 2 7 4" xfId="10402"/>
    <cellStyle name="Normal 3 4 2 2 2 8" xfId="10403"/>
    <cellStyle name="Normal 3 4 2 2 2 8 2" xfId="10404"/>
    <cellStyle name="Normal 3 4 2 2 2 8 2 2" xfId="10405"/>
    <cellStyle name="Normal 3 4 2 2 2 8 2 2 2" xfId="10406"/>
    <cellStyle name="Normal 3 4 2 2 2 8 2 3" xfId="10407"/>
    <cellStyle name="Normal 3 4 2 2 2 8 3" xfId="10408"/>
    <cellStyle name="Normal 3 4 2 2 2 8 3 2" xfId="10409"/>
    <cellStyle name="Normal 3 4 2 2 2 8 4" xfId="10410"/>
    <cellStyle name="Normal 3 4 2 2 2 9" xfId="10411"/>
    <cellStyle name="Normal 3 4 2 2 2 9 2" xfId="10412"/>
    <cellStyle name="Normal 3 4 2 2 2 9 2 2" xfId="10413"/>
    <cellStyle name="Normal 3 4 2 2 2 9 3" xfId="10414"/>
    <cellStyle name="Normal 3 4 2 2 3" xfId="205"/>
    <cellStyle name="Normal 3 4 2 2 3 10" xfId="10415"/>
    <cellStyle name="Normal 3 4 2 2 3 10 2" xfId="10416"/>
    <cellStyle name="Normal 3 4 2 2 3 11" xfId="10417"/>
    <cellStyle name="Normal 3 4 2 2 3 2" xfId="455"/>
    <cellStyle name="Normal 3 4 2 2 3 2 2" xfId="10418"/>
    <cellStyle name="Normal 3 4 2 2 3 2 2 2" xfId="10419"/>
    <cellStyle name="Normal 3 4 2 2 3 2 2 2 2" xfId="10420"/>
    <cellStyle name="Normal 3 4 2 2 3 2 2 2 2 2" xfId="10421"/>
    <cellStyle name="Normal 3 4 2 2 3 2 2 2 3" xfId="10422"/>
    <cellStyle name="Normal 3 4 2 2 3 2 2 3" xfId="10423"/>
    <cellStyle name="Normal 3 4 2 2 3 2 2 3 2" xfId="10424"/>
    <cellStyle name="Normal 3 4 2 2 3 2 2 4" xfId="10425"/>
    <cellStyle name="Normal 3 4 2 2 3 2 3" xfId="10426"/>
    <cellStyle name="Normal 3 4 2 2 3 2 3 2" xfId="10427"/>
    <cellStyle name="Normal 3 4 2 2 3 2 3 2 2" xfId="10428"/>
    <cellStyle name="Normal 3 4 2 2 3 2 3 2 2 2" xfId="10429"/>
    <cellStyle name="Normal 3 4 2 2 3 2 3 2 3" xfId="10430"/>
    <cellStyle name="Normal 3 4 2 2 3 2 3 3" xfId="10431"/>
    <cellStyle name="Normal 3 4 2 2 3 2 3 3 2" xfId="10432"/>
    <cellStyle name="Normal 3 4 2 2 3 2 3 4" xfId="10433"/>
    <cellStyle name="Normal 3 4 2 2 3 2 4" xfId="10434"/>
    <cellStyle name="Normal 3 4 2 2 3 2 4 2" xfId="10435"/>
    <cellStyle name="Normal 3 4 2 2 3 2 4 2 2" xfId="10436"/>
    <cellStyle name="Normal 3 4 2 2 3 2 4 3" xfId="10437"/>
    <cellStyle name="Normal 3 4 2 2 3 2 5" xfId="10438"/>
    <cellStyle name="Normal 3 4 2 2 3 2 5 2" xfId="10439"/>
    <cellStyle name="Normal 3 4 2 2 3 2 6" xfId="10440"/>
    <cellStyle name="Normal 3 4 2 2 3 3" xfId="332"/>
    <cellStyle name="Normal 3 4 2 2 3 3 2" xfId="10441"/>
    <cellStyle name="Normal 3 4 2 2 3 3 2 2" xfId="10442"/>
    <cellStyle name="Normal 3 4 2 2 3 3 2 2 2" xfId="10443"/>
    <cellStyle name="Normal 3 4 2 2 3 3 2 2 2 2" xfId="10444"/>
    <cellStyle name="Normal 3 4 2 2 3 3 2 2 3" xfId="10445"/>
    <cellStyle name="Normal 3 4 2 2 3 3 2 3" xfId="10446"/>
    <cellStyle name="Normal 3 4 2 2 3 3 2 3 2" xfId="10447"/>
    <cellStyle name="Normal 3 4 2 2 3 3 2 4" xfId="10448"/>
    <cellStyle name="Normal 3 4 2 2 3 3 3" xfId="10449"/>
    <cellStyle name="Normal 3 4 2 2 3 3 3 2" xfId="10450"/>
    <cellStyle name="Normal 3 4 2 2 3 3 3 2 2" xfId="10451"/>
    <cellStyle name="Normal 3 4 2 2 3 3 3 2 2 2" xfId="10452"/>
    <cellStyle name="Normal 3 4 2 2 3 3 3 2 3" xfId="10453"/>
    <cellStyle name="Normal 3 4 2 2 3 3 3 3" xfId="10454"/>
    <cellStyle name="Normal 3 4 2 2 3 3 3 3 2" xfId="10455"/>
    <cellStyle name="Normal 3 4 2 2 3 3 3 4" xfId="10456"/>
    <cellStyle name="Normal 3 4 2 2 3 3 4" xfId="10457"/>
    <cellStyle name="Normal 3 4 2 2 3 3 4 2" xfId="10458"/>
    <cellStyle name="Normal 3 4 2 2 3 3 4 2 2" xfId="10459"/>
    <cellStyle name="Normal 3 4 2 2 3 3 4 3" xfId="10460"/>
    <cellStyle name="Normal 3 4 2 2 3 3 5" xfId="10461"/>
    <cellStyle name="Normal 3 4 2 2 3 3 5 2" xfId="10462"/>
    <cellStyle name="Normal 3 4 2 2 3 3 6" xfId="10463"/>
    <cellStyle name="Normal 3 4 2 2 3 4" xfId="580"/>
    <cellStyle name="Normal 3 4 2 2 3 4 2" xfId="10464"/>
    <cellStyle name="Normal 3 4 2 2 3 4 2 2" xfId="10465"/>
    <cellStyle name="Normal 3 4 2 2 3 4 2 2 2" xfId="10466"/>
    <cellStyle name="Normal 3 4 2 2 3 4 2 2 2 2" xfId="10467"/>
    <cellStyle name="Normal 3 4 2 2 3 4 2 2 3" xfId="10468"/>
    <cellStyle name="Normal 3 4 2 2 3 4 2 3" xfId="10469"/>
    <cellStyle name="Normal 3 4 2 2 3 4 2 3 2" xfId="10470"/>
    <cellStyle name="Normal 3 4 2 2 3 4 2 4" xfId="10471"/>
    <cellStyle name="Normal 3 4 2 2 3 4 3" xfId="10472"/>
    <cellStyle name="Normal 3 4 2 2 3 4 3 2" xfId="10473"/>
    <cellStyle name="Normal 3 4 2 2 3 4 3 2 2" xfId="10474"/>
    <cellStyle name="Normal 3 4 2 2 3 4 3 3" xfId="10475"/>
    <cellStyle name="Normal 3 4 2 2 3 4 4" xfId="10476"/>
    <cellStyle name="Normal 3 4 2 2 3 4 4 2" xfId="10477"/>
    <cellStyle name="Normal 3 4 2 2 3 4 5" xfId="10478"/>
    <cellStyle name="Normal 3 4 2 2 3 5" xfId="705"/>
    <cellStyle name="Normal 3 4 2 2 3 5 2" xfId="10479"/>
    <cellStyle name="Normal 3 4 2 2 3 5 2 2" xfId="10480"/>
    <cellStyle name="Normal 3 4 2 2 3 5 2 2 2" xfId="10481"/>
    <cellStyle name="Normal 3 4 2 2 3 5 2 2 2 2" xfId="10482"/>
    <cellStyle name="Normal 3 4 2 2 3 5 2 2 3" xfId="10483"/>
    <cellStyle name="Normal 3 4 2 2 3 5 2 3" xfId="10484"/>
    <cellStyle name="Normal 3 4 2 2 3 5 2 3 2" xfId="10485"/>
    <cellStyle name="Normal 3 4 2 2 3 5 2 4" xfId="10486"/>
    <cellStyle name="Normal 3 4 2 2 3 5 3" xfId="10487"/>
    <cellStyle name="Normal 3 4 2 2 3 5 3 2" xfId="10488"/>
    <cellStyle name="Normal 3 4 2 2 3 5 3 2 2" xfId="10489"/>
    <cellStyle name="Normal 3 4 2 2 3 5 3 3" xfId="10490"/>
    <cellStyle name="Normal 3 4 2 2 3 5 4" xfId="10491"/>
    <cellStyle name="Normal 3 4 2 2 3 5 4 2" xfId="10492"/>
    <cellStyle name="Normal 3 4 2 2 3 5 5" xfId="10493"/>
    <cellStyle name="Normal 3 4 2 2 3 6" xfId="10494"/>
    <cellStyle name="Normal 3 4 2 2 3 6 2" xfId="10495"/>
    <cellStyle name="Normal 3 4 2 2 3 6 2 2" xfId="10496"/>
    <cellStyle name="Normal 3 4 2 2 3 6 2 2 2" xfId="10497"/>
    <cellStyle name="Normal 3 4 2 2 3 6 2 2 2 2" xfId="10498"/>
    <cellStyle name="Normal 3 4 2 2 3 6 2 2 3" xfId="10499"/>
    <cellStyle name="Normal 3 4 2 2 3 6 2 3" xfId="10500"/>
    <cellStyle name="Normal 3 4 2 2 3 6 2 3 2" xfId="10501"/>
    <cellStyle name="Normal 3 4 2 2 3 6 2 4" xfId="10502"/>
    <cellStyle name="Normal 3 4 2 2 3 6 3" xfId="10503"/>
    <cellStyle name="Normal 3 4 2 2 3 6 3 2" xfId="10504"/>
    <cellStyle name="Normal 3 4 2 2 3 6 3 2 2" xfId="10505"/>
    <cellStyle name="Normal 3 4 2 2 3 6 3 3" xfId="10506"/>
    <cellStyle name="Normal 3 4 2 2 3 6 4" xfId="10507"/>
    <cellStyle name="Normal 3 4 2 2 3 6 4 2" xfId="10508"/>
    <cellStyle name="Normal 3 4 2 2 3 6 5" xfId="10509"/>
    <cellStyle name="Normal 3 4 2 2 3 7" xfId="10510"/>
    <cellStyle name="Normal 3 4 2 2 3 7 2" xfId="10511"/>
    <cellStyle name="Normal 3 4 2 2 3 7 2 2" xfId="10512"/>
    <cellStyle name="Normal 3 4 2 2 3 7 2 2 2" xfId="10513"/>
    <cellStyle name="Normal 3 4 2 2 3 7 2 3" xfId="10514"/>
    <cellStyle name="Normal 3 4 2 2 3 7 3" xfId="10515"/>
    <cellStyle name="Normal 3 4 2 2 3 7 3 2" xfId="10516"/>
    <cellStyle name="Normal 3 4 2 2 3 7 4" xfId="10517"/>
    <cellStyle name="Normal 3 4 2 2 3 8" xfId="10518"/>
    <cellStyle name="Normal 3 4 2 2 3 8 2" xfId="10519"/>
    <cellStyle name="Normal 3 4 2 2 3 8 2 2" xfId="10520"/>
    <cellStyle name="Normal 3 4 2 2 3 8 2 2 2" xfId="10521"/>
    <cellStyle name="Normal 3 4 2 2 3 8 2 3" xfId="10522"/>
    <cellStyle name="Normal 3 4 2 2 3 8 3" xfId="10523"/>
    <cellStyle name="Normal 3 4 2 2 3 8 3 2" xfId="10524"/>
    <cellStyle name="Normal 3 4 2 2 3 8 4" xfId="10525"/>
    <cellStyle name="Normal 3 4 2 2 3 9" xfId="10526"/>
    <cellStyle name="Normal 3 4 2 2 3 9 2" xfId="10527"/>
    <cellStyle name="Normal 3 4 2 2 3 9 2 2" xfId="10528"/>
    <cellStyle name="Normal 3 4 2 2 3 9 3" xfId="10529"/>
    <cellStyle name="Normal 3 4 2 2 4" xfId="373"/>
    <cellStyle name="Normal 3 4 2 2 4 2" xfId="10530"/>
    <cellStyle name="Normal 3 4 2 2 4 2 2" xfId="10531"/>
    <cellStyle name="Normal 3 4 2 2 4 2 2 2" xfId="10532"/>
    <cellStyle name="Normal 3 4 2 2 4 2 2 2 2" xfId="10533"/>
    <cellStyle name="Normal 3 4 2 2 4 2 2 3" xfId="10534"/>
    <cellStyle name="Normal 3 4 2 2 4 2 3" xfId="10535"/>
    <cellStyle name="Normal 3 4 2 2 4 2 3 2" xfId="10536"/>
    <cellStyle name="Normal 3 4 2 2 4 2 4" xfId="10537"/>
    <cellStyle name="Normal 3 4 2 2 4 3" xfId="10538"/>
    <cellStyle name="Normal 3 4 2 2 4 3 2" xfId="10539"/>
    <cellStyle name="Normal 3 4 2 2 4 3 2 2" xfId="10540"/>
    <cellStyle name="Normal 3 4 2 2 4 3 2 2 2" xfId="10541"/>
    <cellStyle name="Normal 3 4 2 2 4 3 2 3" xfId="10542"/>
    <cellStyle name="Normal 3 4 2 2 4 3 3" xfId="10543"/>
    <cellStyle name="Normal 3 4 2 2 4 3 3 2" xfId="10544"/>
    <cellStyle name="Normal 3 4 2 2 4 3 4" xfId="10545"/>
    <cellStyle name="Normal 3 4 2 2 4 4" xfId="10546"/>
    <cellStyle name="Normal 3 4 2 2 4 4 2" xfId="10547"/>
    <cellStyle name="Normal 3 4 2 2 4 4 2 2" xfId="10548"/>
    <cellStyle name="Normal 3 4 2 2 4 4 3" xfId="10549"/>
    <cellStyle name="Normal 3 4 2 2 4 5" xfId="10550"/>
    <cellStyle name="Normal 3 4 2 2 4 5 2" xfId="10551"/>
    <cellStyle name="Normal 3 4 2 2 4 6" xfId="10552"/>
    <cellStyle name="Normal 3 4 2 2 5" xfId="249"/>
    <cellStyle name="Normal 3 4 2 2 5 2" xfId="10553"/>
    <cellStyle name="Normal 3 4 2 2 5 2 2" xfId="10554"/>
    <cellStyle name="Normal 3 4 2 2 5 2 2 2" xfId="10555"/>
    <cellStyle name="Normal 3 4 2 2 5 2 2 2 2" xfId="10556"/>
    <cellStyle name="Normal 3 4 2 2 5 2 2 3" xfId="10557"/>
    <cellStyle name="Normal 3 4 2 2 5 2 3" xfId="10558"/>
    <cellStyle name="Normal 3 4 2 2 5 2 3 2" xfId="10559"/>
    <cellStyle name="Normal 3 4 2 2 5 2 4" xfId="10560"/>
    <cellStyle name="Normal 3 4 2 2 5 3" xfId="10561"/>
    <cellStyle name="Normal 3 4 2 2 5 3 2" xfId="10562"/>
    <cellStyle name="Normal 3 4 2 2 5 3 2 2" xfId="10563"/>
    <cellStyle name="Normal 3 4 2 2 5 3 2 2 2" xfId="10564"/>
    <cellStyle name="Normal 3 4 2 2 5 3 2 3" xfId="10565"/>
    <cellStyle name="Normal 3 4 2 2 5 3 3" xfId="10566"/>
    <cellStyle name="Normal 3 4 2 2 5 3 3 2" xfId="10567"/>
    <cellStyle name="Normal 3 4 2 2 5 3 4" xfId="10568"/>
    <cellStyle name="Normal 3 4 2 2 5 4" xfId="10569"/>
    <cellStyle name="Normal 3 4 2 2 5 4 2" xfId="10570"/>
    <cellStyle name="Normal 3 4 2 2 5 4 2 2" xfId="10571"/>
    <cellStyle name="Normal 3 4 2 2 5 4 3" xfId="10572"/>
    <cellStyle name="Normal 3 4 2 2 5 5" xfId="10573"/>
    <cellStyle name="Normal 3 4 2 2 5 5 2" xfId="10574"/>
    <cellStyle name="Normal 3 4 2 2 5 6" xfId="10575"/>
    <cellStyle name="Normal 3 4 2 2 6" xfId="499"/>
    <cellStyle name="Normal 3 4 2 2 6 2" xfId="10576"/>
    <cellStyle name="Normal 3 4 2 2 6 2 2" xfId="10577"/>
    <cellStyle name="Normal 3 4 2 2 6 2 2 2" xfId="10578"/>
    <cellStyle name="Normal 3 4 2 2 6 2 2 2 2" xfId="10579"/>
    <cellStyle name="Normal 3 4 2 2 6 2 2 3" xfId="10580"/>
    <cellStyle name="Normal 3 4 2 2 6 2 3" xfId="10581"/>
    <cellStyle name="Normal 3 4 2 2 6 2 3 2" xfId="10582"/>
    <cellStyle name="Normal 3 4 2 2 6 2 4" xfId="10583"/>
    <cellStyle name="Normal 3 4 2 2 6 3" xfId="10584"/>
    <cellStyle name="Normal 3 4 2 2 6 3 2" xfId="10585"/>
    <cellStyle name="Normal 3 4 2 2 6 3 2 2" xfId="10586"/>
    <cellStyle name="Normal 3 4 2 2 6 3 3" xfId="10587"/>
    <cellStyle name="Normal 3 4 2 2 6 4" xfId="10588"/>
    <cellStyle name="Normal 3 4 2 2 6 4 2" xfId="10589"/>
    <cellStyle name="Normal 3 4 2 2 6 5" xfId="10590"/>
    <cellStyle name="Normal 3 4 2 2 7" xfId="624"/>
    <cellStyle name="Normal 3 4 2 2 7 2" xfId="10591"/>
    <cellStyle name="Normal 3 4 2 2 7 2 2" xfId="10592"/>
    <cellStyle name="Normal 3 4 2 2 7 2 2 2" xfId="10593"/>
    <cellStyle name="Normal 3 4 2 2 7 2 2 2 2" xfId="10594"/>
    <cellStyle name="Normal 3 4 2 2 7 2 2 3" xfId="10595"/>
    <cellStyle name="Normal 3 4 2 2 7 2 3" xfId="10596"/>
    <cellStyle name="Normal 3 4 2 2 7 2 3 2" xfId="10597"/>
    <cellStyle name="Normal 3 4 2 2 7 2 4" xfId="10598"/>
    <cellStyle name="Normal 3 4 2 2 7 3" xfId="10599"/>
    <cellStyle name="Normal 3 4 2 2 7 3 2" xfId="10600"/>
    <cellStyle name="Normal 3 4 2 2 7 3 2 2" xfId="10601"/>
    <cellStyle name="Normal 3 4 2 2 7 3 3" xfId="10602"/>
    <cellStyle name="Normal 3 4 2 2 7 4" xfId="10603"/>
    <cellStyle name="Normal 3 4 2 2 7 4 2" xfId="10604"/>
    <cellStyle name="Normal 3 4 2 2 7 5" xfId="10605"/>
    <cellStyle name="Normal 3 4 2 2 8" xfId="10606"/>
    <cellStyle name="Normal 3 4 2 2 8 2" xfId="10607"/>
    <cellStyle name="Normal 3 4 2 2 8 2 2" xfId="10608"/>
    <cellStyle name="Normal 3 4 2 2 8 2 2 2" xfId="10609"/>
    <cellStyle name="Normal 3 4 2 2 8 2 2 2 2" xfId="10610"/>
    <cellStyle name="Normal 3 4 2 2 8 2 2 3" xfId="10611"/>
    <cellStyle name="Normal 3 4 2 2 8 2 3" xfId="10612"/>
    <cellStyle name="Normal 3 4 2 2 8 2 3 2" xfId="10613"/>
    <cellStyle name="Normal 3 4 2 2 8 2 4" xfId="10614"/>
    <cellStyle name="Normal 3 4 2 2 8 3" xfId="10615"/>
    <cellStyle name="Normal 3 4 2 2 8 3 2" xfId="10616"/>
    <cellStyle name="Normal 3 4 2 2 8 3 2 2" xfId="10617"/>
    <cellStyle name="Normal 3 4 2 2 8 3 3" xfId="10618"/>
    <cellStyle name="Normal 3 4 2 2 8 4" xfId="10619"/>
    <cellStyle name="Normal 3 4 2 2 8 4 2" xfId="10620"/>
    <cellStyle name="Normal 3 4 2 2 8 5" xfId="10621"/>
    <cellStyle name="Normal 3 4 2 2 9" xfId="10622"/>
    <cellStyle name="Normal 3 4 2 2 9 2" xfId="10623"/>
    <cellStyle name="Normal 3 4 2 2 9 2 2" xfId="10624"/>
    <cellStyle name="Normal 3 4 2 2 9 2 2 2" xfId="10625"/>
    <cellStyle name="Normal 3 4 2 2 9 2 3" xfId="10626"/>
    <cellStyle name="Normal 3 4 2 2 9 3" xfId="10627"/>
    <cellStyle name="Normal 3 4 2 2 9 3 2" xfId="10628"/>
    <cellStyle name="Normal 3 4 2 2 9 4" xfId="10629"/>
    <cellStyle name="Normal 3 4 2 3" xfId="160"/>
    <cellStyle name="Normal 3 4 2 3 10" xfId="10630"/>
    <cellStyle name="Normal 3 4 2 3 10 2" xfId="10631"/>
    <cellStyle name="Normal 3 4 2 3 11" xfId="10632"/>
    <cellStyle name="Normal 3 4 2 3 2" xfId="413"/>
    <cellStyle name="Normal 3 4 2 3 2 2" xfId="10633"/>
    <cellStyle name="Normal 3 4 2 3 2 2 2" xfId="10634"/>
    <cellStyle name="Normal 3 4 2 3 2 2 2 2" xfId="10635"/>
    <cellStyle name="Normal 3 4 2 3 2 2 2 2 2" xfId="10636"/>
    <cellStyle name="Normal 3 4 2 3 2 2 2 3" xfId="10637"/>
    <cellStyle name="Normal 3 4 2 3 2 2 3" xfId="10638"/>
    <cellStyle name="Normal 3 4 2 3 2 2 3 2" xfId="10639"/>
    <cellStyle name="Normal 3 4 2 3 2 2 4" xfId="10640"/>
    <cellStyle name="Normal 3 4 2 3 2 3" xfId="10641"/>
    <cellStyle name="Normal 3 4 2 3 2 3 2" xfId="10642"/>
    <cellStyle name="Normal 3 4 2 3 2 3 2 2" xfId="10643"/>
    <cellStyle name="Normal 3 4 2 3 2 3 2 2 2" xfId="10644"/>
    <cellStyle name="Normal 3 4 2 3 2 3 2 3" xfId="10645"/>
    <cellStyle name="Normal 3 4 2 3 2 3 3" xfId="10646"/>
    <cellStyle name="Normal 3 4 2 3 2 3 3 2" xfId="10647"/>
    <cellStyle name="Normal 3 4 2 3 2 3 4" xfId="10648"/>
    <cellStyle name="Normal 3 4 2 3 2 4" xfId="10649"/>
    <cellStyle name="Normal 3 4 2 3 2 4 2" xfId="10650"/>
    <cellStyle name="Normal 3 4 2 3 2 4 2 2" xfId="10651"/>
    <cellStyle name="Normal 3 4 2 3 2 4 3" xfId="10652"/>
    <cellStyle name="Normal 3 4 2 3 2 5" xfId="10653"/>
    <cellStyle name="Normal 3 4 2 3 2 5 2" xfId="10654"/>
    <cellStyle name="Normal 3 4 2 3 2 6" xfId="10655"/>
    <cellStyle name="Normal 3 4 2 3 3" xfId="291"/>
    <cellStyle name="Normal 3 4 2 3 3 2" xfId="10656"/>
    <cellStyle name="Normal 3 4 2 3 3 2 2" xfId="10657"/>
    <cellStyle name="Normal 3 4 2 3 3 2 2 2" xfId="10658"/>
    <cellStyle name="Normal 3 4 2 3 3 2 2 2 2" xfId="10659"/>
    <cellStyle name="Normal 3 4 2 3 3 2 2 3" xfId="10660"/>
    <cellStyle name="Normal 3 4 2 3 3 2 3" xfId="10661"/>
    <cellStyle name="Normal 3 4 2 3 3 2 3 2" xfId="10662"/>
    <cellStyle name="Normal 3 4 2 3 3 2 4" xfId="10663"/>
    <cellStyle name="Normal 3 4 2 3 3 3" xfId="10664"/>
    <cellStyle name="Normal 3 4 2 3 3 3 2" xfId="10665"/>
    <cellStyle name="Normal 3 4 2 3 3 3 2 2" xfId="10666"/>
    <cellStyle name="Normal 3 4 2 3 3 3 2 2 2" xfId="10667"/>
    <cellStyle name="Normal 3 4 2 3 3 3 2 3" xfId="10668"/>
    <cellStyle name="Normal 3 4 2 3 3 3 3" xfId="10669"/>
    <cellStyle name="Normal 3 4 2 3 3 3 3 2" xfId="10670"/>
    <cellStyle name="Normal 3 4 2 3 3 3 4" xfId="10671"/>
    <cellStyle name="Normal 3 4 2 3 3 4" xfId="10672"/>
    <cellStyle name="Normal 3 4 2 3 3 4 2" xfId="10673"/>
    <cellStyle name="Normal 3 4 2 3 3 4 2 2" xfId="10674"/>
    <cellStyle name="Normal 3 4 2 3 3 4 3" xfId="10675"/>
    <cellStyle name="Normal 3 4 2 3 3 5" xfId="10676"/>
    <cellStyle name="Normal 3 4 2 3 3 5 2" xfId="10677"/>
    <cellStyle name="Normal 3 4 2 3 3 6" xfId="10678"/>
    <cellStyle name="Normal 3 4 2 3 4" xfId="538"/>
    <cellStyle name="Normal 3 4 2 3 4 2" xfId="10679"/>
    <cellStyle name="Normal 3 4 2 3 4 2 2" xfId="10680"/>
    <cellStyle name="Normal 3 4 2 3 4 2 2 2" xfId="10681"/>
    <cellStyle name="Normal 3 4 2 3 4 2 2 2 2" xfId="10682"/>
    <cellStyle name="Normal 3 4 2 3 4 2 2 3" xfId="10683"/>
    <cellStyle name="Normal 3 4 2 3 4 2 3" xfId="10684"/>
    <cellStyle name="Normal 3 4 2 3 4 2 3 2" xfId="10685"/>
    <cellStyle name="Normal 3 4 2 3 4 2 4" xfId="10686"/>
    <cellStyle name="Normal 3 4 2 3 4 3" xfId="10687"/>
    <cellStyle name="Normal 3 4 2 3 4 3 2" xfId="10688"/>
    <cellStyle name="Normal 3 4 2 3 4 3 2 2" xfId="10689"/>
    <cellStyle name="Normal 3 4 2 3 4 3 3" xfId="10690"/>
    <cellStyle name="Normal 3 4 2 3 4 4" xfId="10691"/>
    <cellStyle name="Normal 3 4 2 3 4 4 2" xfId="10692"/>
    <cellStyle name="Normal 3 4 2 3 4 5" xfId="10693"/>
    <cellStyle name="Normal 3 4 2 3 5" xfId="663"/>
    <cellStyle name="Normal 3 4 2 3 5 2" xfId="10694"/>
    <cellStyle name="Normal 3 4 2 3 5 2 2" xfId="10695"/>
    <cellStyle name="Normal 3 4 2 3 5 2 2 2" xfId="10696"/>
    <cellStyle name="Normal 3 4 2 3 5 2 2 2 2" xfId="10697"/>
    <cellStyle name="Normal 3 4 2 3 5 2 2 3" xfId="10698"/>
    <cellStyle name="Normal 3 4 2 3 5 2 3" xfId="10699"/>
    <cellStyle name="Normal 3 4 2 3 5 2 3 2" xfId="10700"/>
    <cellStyle name="Normal 3 4 2 3 5 2 4" xfId="10701"/>
    <cellStyle name="Normal 3 4 2 3 5 3" xfId="10702"/>
    <cellStyle name="Normal 3 4 2 3 5 3 2" xfId="10703"/>
    <cellStyle name="Normal 3 4 2 3 5 3 2 2" xfId="10704"/>
    <cellStyle name="Normal 3 4 2 3 5 3 3" xfId="10705"/>
    <cellStyle name="Normal 3 4 2 3 5 4" xfId="10706"/>
    <cellStyle name="Normal 3 4 2 3 5 4 2" xfId="10707"/>
    <cellStyle name="Normal 3 4 2 3 5 5" xfId="10708"/>
    <cellStyle name="Normal 3 4 2 3 6" xfId="10709"/>
    <cellStyle name="Normal 3 4 2 3 6 2" xfId="10710"/>
    <cellStyle name="Normal 3 4 2 3 6 2 2" xfId="10711"/>
    <cellStyle name="Normal 3 4 2 3 6 2 2 2" xfId="10712"/>
    <cellStyle name="Normal 3 4 2 3 6 2 2 2 2" xfId="10713"/>
    <cellStyle name="Normal 3 4 2 3 6 2 2 3" xfId="10714"/>
    <cellStyle name="Normal 3 4 2 3 6 2 3" xfId="10715"/>
    <cellStyle name="Normal 3 4 2 3 6 2 3 2" xfId="10716"/>
    <cellStyle name="Normal 3 4 2 3 6 2 4" xfId="10717"/>
    <cellStyle name="Normal 3 4 2 3 6 3" xfId="10718"/>
    <cellStyle name="Normal 3 4 2 3 6 3 2" xfId="10719"/>
    <cellStyle name="Normal 3 4 2 3 6 3 2 2" xfId="10720"/>
    <cellStyle name="Normal 3 4 2 3 6 3 3" xfId="10721"/>
    <cellStyle name="Normal 3 4 2 3 6 4" xfId="10722"/>
    <cellStyle name="Normal 3 4 2 3 6 4 2" xfId="10723"/>
    <cellStyle name="Normal 3 4 2 3 6 5" xfId="10724"/>
    <cellStyle name="Normal 3 4 2 3 7" xfId="10725"/>
    <cellStyle name="Normal 3 4 2 3 7 2" xfId="10726"/>
    <cellStyle name="Normal 3 4 2 3 7 2 2" xfId="10727"/>
    <cellStyle name="Normal 3 4 2 3 7 2 2 2" xfId="10728"/>
    <cellStyle name="Normal 3 4 2 3 7 2 3" xfId="10729"/>
    <cellStyle name="Normal 3 4 2 3 7 3" xfId="10730"/>
    <cellStyle name="Normal 3 4 2 3 7 3 2" xfId="10731"/>
    <cellStyle name="Normal 3 4 2 3 7 4" xfId="10732"/>
    <cellStyle name="Normal 3 4 2 3 8" xfId="10733"/>
    <cellStyle name="Normal 3 4 2 3 8 2" xfId="10734"/>
    <cellStyle name="Normal 3 4 2 3 8 2 2" xfId="10735"/>
    <cellStyle name="Normal 3 4 2 3 8 2 2 2" xfId="10736"/>
    <cellStyle name="Normal 3 4 2 3 8 2 3" xfId="10737"/>
    <cellStyle name="Normal 3 4 2 3 8 3" xfId="10738"/>
    <cellStyle name="Normal 3 4 2 3 8 3 2" xfId="10739"/>
    <cellStyle name="Normal 3 4 2 3 8 4" xfId="10740"/>
    <cellStyle name="Normal 3 4 2 3 9" xfId="10741"/>
    <cellStyle name="Normal 3 4 2 3 9 2" xfId="10742"/>
    <cellStyle name="Normal 3 4 2 3 9 2 2" xfId="10743"/>
    <cellStyle name="Normal 3 4 2 3 9 3" xfId="10744"/>
    <cellStyle name="Normal 3 4 2 4" xfId="204"/>
    <cellStyle name="Normal 3 4 2 4 10" xfId="10745"/>
    <cellStyle name="Normal 3 4 2 4 10 2" xfId="10746"/>
    <cellStyle name="Normal 3 4 2 4 11" xfId="10747"/>
    <cellStyle name="Normal 3 4 2 4 2" xfId="454"/>
    <cellStyle name="Normal 3 4 2 4 2 2" xfId="10748"/>
    <cellStyle name="Normal 3 4 2 4 2 2 2" xfId="10749"/>
    <cellStyle name="Normal 3 4 2 4 2 2 2 2" xfId="10750"/>
    <cellStyle name="Normal 3 4 2 4 2 2 2 2 2" xfId="10751"/>
    <cellStyle name="Normal 3 4 2 4 2 2 2 3" xfId="10752"/>
    <cellStyle name="Normal 3 4 2 4 2 2 3" xfId="10753"/>
    <cellStyle name="Normal 3 4 2 4 2 2 3 2" xfId="10754"/>
    <cellStyle name="Normal 3 4 2 4 2 2 4" xfId="10755"/>
    <cellStyle name="Normal 3 4 2 4 2 3" xfId="10756"/>
    <cellStyle name="Normal 3 4 2 4 2 3 2" xfId="10757"/>
    <cellStyle name="Normal 3 4 2 4 2 3 2 2" xfId="10758"/>
    <cellStyle name="Normal 3 4 2 4 2 3 2 2 2" xfId="10759"/>
    <cellStyle name="Normal 3 4 2 4 2 3 2 3" xfId="10760"/>
    <cellStyle name="Normal 3 4 2 4 2 3 3" xfId="10761"/>
    <cellStyle name="Normal 3 4 2 4 2 3 3 2" xfId="10762"/>
    <cellStyle name="Normal 3 4 2 4 2 3 4" xfId="10763"/>
    <cellStyle name="Normal 3 4 2 4 2 4" xfId="10764"/>
    <cellStyle name="Normal 3 4 2 4 2 4 2" xfId="10765"/>
    <cellStyle name="Normal 3 4 2 4 2 4 2 2" xfId="10766"/>
    <cellStyle name="Normal 3 4 2 4 2 4 3" xfId="10767"/>
    <cellStyle name="Normal 3 4 2 4 2 5" xfId="10768"/>
    <cellStyle name="Normal 3 4 2 4 2 5 2" xfId="10769"/>
    <cellStyle name="Normal 3 4 2 4 2 6" xfId="10770"/>
    <cellStyle name="Normal 3 4 2 4 3" xfId="331"/>
    <cellStyle name="Normal 3 4 2 4 3 2" xfId="10771"/>
    <cellStyle name="Normal 3 4 2 4 3 2 2" xfId="10772"/>
    <cellStyle name="Normal 3 4 2 4 3 2 2 2" xfId="10773"/>
    <cellStyle name="Normal 3 4 2 4 3 2 2 2 2" xfId="10774"/>
    <cellStyle name="Normal 3 4 2 4 3 2 2 3" xfId="10775"/>
    <cellStyle name="Normal 3 4 2 4 3 2 3" xfId="10776"/>
    <cellStyle name="Normal 3 4 2 4 3 2 3 2" xfId="10777"/>
    <cellStyle name="Normal 3 4 2 4 3 2 4" xfId="10778"/>
    <cellStyle name="Normal 3 4 2 4 3 3" xfId="10779"/>
    <cellStyle name="Normal 3 4 2 4 3 3 2" xfId="10780"/>
    <cellStyle name="Normal 3 4 2 4 3 3 2 2" xfId="10781"/>
    <cellStyle name="Normal 3 4 2 4 3 3 2 2 2" xfId="10782"/>
    <cellStyle name="Normal 3 4 2 4 3 3 2 3" xfId="10783"/>
    <cellStyle name="Normal 3 4 2 4 3 3 3" xfId="10784"/>
    <cellStyle name="Normal 3 4 2 4 3 3 3 2" xfId="10785"/>
    <cellStyle name="Normal 3 4 2 4 3 3 4" xfId="10786"/>
    <cellStyle name="Normal 3 4 2 4 3 4" xfId="10787"/>
    <cellStyle name="Normal 3 4 2 4 3 4 2" xfId="10788"/>
    <cellStyle name="Normal 3 4 2 4 3 4 2 2" xfId="10789"/>
    <cellStyle name="Normal 3 4 2 4 3 4 3" xfId="10790"/>
    <cellStyle name="Normal 3 4 2 4 3 5" xfId="10791"/>
    <cellStyle name="Normal 3 4 2 4 3 5 2" xfId="10792"/>
    <cellStyle name="Normal 3 4 2 4 3 6" xfId="10793"/>
    <cellStyle name="Normal 3 4 2 4 4" xfId="579"/>
    <cellStyle name="Normal 3 4 2 4 4 2" xfId="10794"/>
    <cellStyle name="Normal 3 4 2 4 4 2 2" xfId="10795"/>
    <cellStyle name="Normal 3 4 2 4 4 2 2 2" xfId="10796"/>
    <cellStyle name="Normal 3 4 2 4 4 2 2 2 2" xfId="10797"/>
    <cellStyle name="Normal 3 4 2 4 4 2 2 3" xfId="10798"/>
    <cellStyle name="Normal 3 4 2 4 4 2 3" xfId="10799"/>
    <cellStyle name="Normal 3 4 2 4 4 2 3 2" xfId="10800"/>
    <cellStyle name="Normal 3 4 2 4 4 2 4" xfId="10801"/>
    <cellStyle name="Normal 3 4 2 4 4 3" xfId="10802"/>
    <cellStyle name="Normal 3 4 2 4 4 3 2" xfId="10803"/>
    <cellStyle name="Normal 3 4 2 4 4 3 2 2" xfId="10804"/>
    <cellStyle name="Normal 3 4 2 4 4 3 3" xfId="10805"/>
    <cellStyle name="Normal 3 4 2 4 4 4" xfId="10806"/>
    <cellStyle name="Normal 3 4 2 4 4 4 2" xfId="10807"/>
    <cellStyle name="Normal 3 4 2 4 4 5" xfId="10808"/>
    <cellStyle name="Normal 3 4 2 4 5" xfId="704"/>
    <cellStyle name="Normal 3 4 2 4 5 2" xfId="10809"/>
    <cellStyle name="Normal 3 4 2 4 5 2 2" xfId="10810"/>
    <cellStyle name="Normal 3 4 2 4 5 2 2 2" xfId="10811"/>
    <cellStyle name="Normal 3 4 2 4 5 2 2 2 2" xfId="10812"/>
    <cellStyle name="Normal 3 4 2 4 5 2 2 3" xfId="10813"/>
    <cellStyle name="Normal 3 4 2 4 5 2 3" xfId="10814"/>
    <cellStyle name="Normal 3 4 2 4 5 2 3 2" xfId="10815"/>
    <cellStyle name="Normal 3 4 2 4 5 2 4" xfId="10816"/>
    <cellStyle name="Normal 3 4 2 4 5 3" xfId="10817"/>
    <cellStyle name="Normal 3 4 2 4 5 3 2" xfId="10818"/>
    <cellStyle name="Normal 3 4 2 4 5 3 2 2" xfId="10819"/>
    <cellStyle name="Normal 3 4 2 4 5 3 3" xfId="10820"/>
    <cellStyle name="Normal 3 4 2 4 5 4" xfId="10821"/>
    <cellStyle name="Normal 3 4 2 4 5 4 2" xfId="10822"/>
    <cellStyle name="Normal 3 4 2 4 5 5" xfId="10823"/>
    <cellStyle name="Normal 3 4 2 4 6" xfId="10824"/>
    <cellStyle name="Normal 3 4 2 4 6 2" xfId="10825"/>
    <cellStyle name="Normal 3 4 2 4 6 2 2" xfId="10826"/>
    <cellStyle name="Normal 3 4 2 4 6 2 2 2" xfId="10827"/>
    <cellStyle name="Normal 3 4 2 4 6 2 2 2 2" xfId="10828"/>
    <cellStyle name="Normal 3 4 2 4 6 2 2 3" xfId="10829"/>
    <cellStyle name="Normal 3 4 2 4 6 2 3" xfId="10830"/>
    <cellStyle name="Normal 3 4 2 4 6 2 3 2" xfId="10831"/>
    <cellStyle name="Normal 3 4 2 4 6 2 4" xfId="10832"/>
    <cellStyle name="Normal 3 4 2 4 6 3" xfId="10833"/>
    <cellStyle name="Normal 3 4 2 4 6 3 2" xfId="10834"/>
    <cellStyle name="Normal 3 4 2 4 6 3 2 2" xfId="10835"/>
    <cellStyle name="Normal 3 4 2 4 6 3 3" xfId="10836"/>
    <cellStyle name="Normal 3 4 2 4 6 4" xfId="10837"/>
    <cellStyle name="Normal 3 4 2 4 6 4 2" xfId="10838"/>
    <cellStyle name="Normal 3 4 2 4 6 5" xfId="10839"/>
    <cellStyle name="Normal 3 4 2 4 7" xfId="10840"/>
    <cellStyle name="Normal 3 4 2 4 7 2" xfId="10841"/>
    <cellStyle name="Normal 3 4 2 4 7 2 2" xfId="10842"/>
    <cellStyle name="Normal 3 4 2 4 7 2 2 2" xfId="10843"/>
    <cellStyle name="Normal 3 4 2 4 7 2 3" xfId="10844"/>
    <cellStyle name="Normal 3 4 2 4 7 3" xfId="10845"/>
    <cellStyle name="Normal 3 4 2 4 7 3 2" xfId="10846"/>
    <cellStyle name="Normal 3 4 2 4 7 4" xfId="10847"/>
    <cellStyle name="Normal 3 4 2 4 8" xfId="10848"/>
    <cellStyle name="Normal 3 4 2 4 8 2" xfId="10849"/>
    <cellStyle name="Normal 3 4 2 4 8 2 2" xfId="10850"/>
    <cellStyle name="Normal 3 4 2 4 8 2 2 2" xfId="10851"/>
    <cellStyle name="Normal 3 4 2 4 8 2 3" xfId="10852"/>
    <cellStyle name="Normal 3 4 2 4 8 3" xfId="10853"/>
    <cellStyle name="Normal 3 4 2 4 8 3 2" xfId="10854"/>
    <cellStyle name="Normal 3 4 2 4 8 4" xfId="10855"/>
    <cellStyle name="Normal 3 4 2 4 9" xfId="10856"/>
    <cellStyle name="Normal 3 4 2 4 9 2" xfId="10857"/>
    <cellStyle name="Normal 3 4 2 4 9 2 2" xfId="10858"/>
    <cellStyle name="Normal 3 4 2 4 9 3" xfId="10859"/>
    <cellStyle name="Normal 3 4 2 5" xfId="372"/>
    <cellStyle name="Normal 3 4 2 5 2" xfId="10860"/>
    <cellStyle name="Normal 3 4 2 5 2 2" xfId="10861"/>
    <cellStyle name="Normal 3 4 2 5 2 2 2" xfId="10862"/>
    <cellStyle name="Normal 3 4 2 5 2 2 2 2" xfId="10863"/>
    <cellStyle name="Normal 3 4 2 5 2 2 3" xfId="10864"/>
    <cellStyle name="Normal 3 4 2 5 2 3" xfId="10865"/>
    <cellStyle name="Normal 3 4 2 5 2 3 2" xfId="10866"/>
    <cellStyle name="Normal 3 4 2 5 2 4" xfId="10867"/>
    <cellStyle name="Normal 3 4 2 5 3" xfId="10868"/>
    <cellStyle name="Normal 3 4 2 5 3 2" xfId="10869"/>
    <cellStyle name="Normal 3 4 2 5 3 2 2" xfId="10870"/>
    <cellStyle name="Normal 3 4 2 5 3 2 2 2" xfId="10871"/>
    <cellStyle name="Normal 3 4 2 5 3 2 3" xfId="10872"/>
    <cellStyle name="Normal 3 4 2 5 3 3" xfId="10873"/>
    <cellStyle name="Normal 3 4 2 5 3 3 2" xfId="10874"/>
    <cellStyle name="Normal 3 4 2 5 3 4" xfId="10875"/>
    <cellStyle name="Normal 3 4 2 5 4" xfId="10876"/>
    <cellStyle name="Normal 3 4 2 5 4 2" xfId="10877"/>
    <cellStyle name="Normal 3 4 2 5 4 2 2" xfId="10878"/>
    <cellStyle name="Normal 3 4 2 5 4 3" xfId="10879"/>
    <cellStyle name="Normal 3 4 2 5 5" xfId="10880"/>
    <cellStyle name="Normal 3 4 2 5 5 2" xfId="10881"/>
    <cellStyle name="Normal 3 4 2 5 6" xfId="10882"/>
    <cellStyle name="Normal 3 4 2 6" xfId="225"/>
    <cellStyle name="Normal 3 4 2 6 2" xfId="10883"/>
    <cellStyle name="Normal 3 4 2 6 2 2" xfId="10884"/>
    <cellStyle name="Normal 3 4 2 6 2 2 2" xfId="10885"/>
    <cellStyle name="Normal 3 4 2 6 2 2 2 2" xfId="10886"/>
    <cellStyle name="Normal 3 4 2 6 2 2 3" xfId="10887"/>
    <cellStyle name="Normal 3 4 2 6 2 3" xfId="10888"/>
    <cellStyle name="Normal 3 4 2 6 2 3 2" xfId="10889"/>
    <cellStyle name="Normal 3 4 2 6 2 4" xfId="10890"/>
    <cellStyle name="Normal 3 4 2 6 3" xfId="10891"/>
    <cellStyle name="Normal 3 4 2 6 3 2" xfId="10892"/>
    <cellStyle name="Normal 3 4 2 6 3 2 2" xfId="10893"/>
    <cellStyle name="Normal 3 4 2 6 3 2 2 2" xfId="10894"/>
    <cellStyle name="Normal 3 4 2 6 3 2 3" xfId="10895"/>
    <cellStyle name="Normal 3 4 2 6 3 3" xfId="10896"/>
    <cellStyle name="Normal 3 4 2 6 3 3 2" xfId="10897"/>
    <cellStyle name="Normal 3 4 2 6 3 4" xfId="10898"/>
    <cellStyle name="Normal 3 4 2 6 4" xfId="10899"/>
    <cellStyle name="Normal 3 4 2 6 4 2" xfId="10900"/>
    <cellStyle name="Normal 3 4 2 6 4 2 2" xfId="10901"/>
    <cellStyle name="Normal 3 4 2 6 4 3" xfId="10902"/>
    <cellStyle name="Normal 3 4 2 6 5" xfId="10903"/>
    <cellStyle name="Normal 3 4 2 6 5 2" xfId="10904"/>
    <cellStyle name="Normal 3 4 2 6 6" xfId="10905"/>
    <cellStyle name="Normal 3 4 2 7" xfId="498"/>
    <cellStyle name="Normal 3 4 2 7 2" xfId="10906"/>
    <cellStyle name="Normal 3 4 2 7 2 2" xfId="10907"/>
    <cellStyle name="Normal 3 4 2 7 2 2 2" xfId="10908"/>
    <cellStyle name="Normal 3 4 2 7 2 2 2 2" xfId="10909"/>
    <cellStyle name="Normal 3 4 2 7 2 2 3" xfId="10910"/>
    <cellStyle name="Normal 3 4 2 7 2 3" xfId="10911"/>
    <cellStyle name="Normal 3 4 2 7 2 3 2" xfId="10912"/>
    <cellStyle name="Normal 3 4 2 7 2 4" xfId="10913"/>
    <cellStyle name="Normal 3 4 2 7 3" xfId="10914"/>
    <cellStyle name="Normal 3 4 2 7 3 2" xfId="10915"/>
    <cellStyle name="Normal 3 4 2 7 3 2 2" xfId="10916"/>
    <cellStyle name="Normal 3 4 2 7 3 3" xfId="10917"/>
    <cellStyle name="Normal 3 4 2 7 4" xfId="10918"/>
    <cellStyle name="Normal 3 4 2 7 4 2" xfId="10919"/>
    <cellStyle name="Normal 3 4 2 7 5" xfId="10920"/>
    <cellStyle name="Normal 3 4 2 8" xfId="623"/>
    <cellStyle name="Normal 3 4 2 8 2" xfId="10921"/>
    <cellStyle name="Normal 3 4 2 8 2 2" xfId="10922"/>
    <cellStyle name="Normal 3 4 2 8 2 2 2" xfId="10923"/>
    <cellStyle name="Normal 3 4 2 8 2 2 2 2" xfId="10924"/>
    <cellStyle name="Normal 3 4 2 8 2 2 3" xfId="10925"/>
    <cellStyle name="Normal 3 4 2 8 2 3" xfId="10926"/>
    <cellStyle name="Normal 3 4 2 8 2 3 2" xfId="10927"/>
    <cellStyle name="Normal 3 4 2 8 2 4" xfId="10928"/>
    <cellStyle name="Normal 3 4 2 8 3" xfId="10929"/>
    <cellStyle name="Normal 3 4 2 8 3 2" xfId="10930"/>
    <cellStyle name="Normal 3 4 2 8 3 2 2" xfId="10931"/>
    <cellStyle name="Normal 3 4 2 8 3 3" xfId="10932"/>
    <cellStyle name="Normal 3 4 2 8 4" xfId="10933"/>
    <cellStyle name="Normal 3 4 2 8 4 2" xfId="10934"/>
    <cellStyle name="Normal 3 4 2 8 5" xfId="10935"/>
    <cellStyle name="Normal 3 4 2 9" xfId="10936"/>
    <cellStyle name="Normal 3 4 2 9 2" xfId="10937"/>
    <cellStyle name="Normal 3 4 2 9 2 2" xfId="10938"/>
    <cellStyle name="Normal 3 4 2 9 2 2 2" xfId="10939"/>
    <cellStyle name="Normal 3 4 2 9 2 2 2 2" xfId="10940"/>
    <cellStyle name="Normal 3 4 2 9 2 2 3" xfId="10941"/>
    <cellStyle name="Normal 3 4 2 9 2 3" xfId="10942"/>
    <cellStyle name="Normal 3 4 2 9 2 3 2" xfId="10943"/>
    <cellStyle name="Normal 3 4 2 9 2 4" xfId="10944"/>
    <cellStyle name="Normal 3 4 2 9 3" xfId="10945"/>
    <cellStyle name="Normal 3 4 2 9 3 2" xfId="10946"/>
    <cellStyle name="Normal 3 4 2 9 3 2 2" xfId="10947"/>
    <cellStyle name="Normal 3 4 2 9 3 3" xfId="10948"/>
    <cellStyle name="Normal 3 4 2 9 4" xfId="10949"/>
    <cellStyle name="Normal 3 4 2 9 4 2" xfId="10950"/>
    <cellStyle name="Normal 3 4 2 9 5" xfId="10951"/>
    <cellStyle name="Normal 3 4 3" xfId="81"/>
    <cellStyle name="Normal 3 4 3 10" xfId="10952"/>
    <cellStyle name="Normal 3 4 3 10 2" xfId="10953"/>
    <cellStyle name="Normal 3 4 3 10 2 2" xfId="10954"/>
    <cellStyle name="Normal 3 4 3 10 2 2 2" xfId="10955"/>
    <cellStyle name="Normal 3 4 3 10 2 3" xfId="10956"/>
    <cellStyle name="Normal 3 4 3 10 3" xfId="10957"/>
    <cellStyle name="Normal 3 4 3 10 3 2" xfId="10958"/>
    <cellStyle name="Normal 3 4 3 10 4" xfId="10959"/>
    <cellStyle name="Normal 3 4 3 11" xfId="10960"/>
    <cellStyle name="Normal 3 4 3 11 2" xfId="10961"/>
    <cellStyle name="Normal 3 4 3 11 2 2" xfId="10962"/>
    <cellStyle name="Normal 3 4 3 11 2 2 2" xfId="10963"/>
    <cellStyle name="Normal 3 4 3 11 2 3" xfId="10964"/>
    <cellStyle name="Normal 3 4 3 11 3" xfId="10965"/>
    <cellStyle name="Normal 3 4 3 11 3 2" xfId="10966"/>
    <cellStyle name="Normal 3 4 3 11 4" xfId="10967"/>
    <cellStyle name="Normal 3 4 3 12" xfId="10968"/>
    <cellStyle name="Normal 3 4 3 12 2" xfId="10969"/>
    <cellStyle name="Normal 3 4 3 12 2 2" xfId="10970"/>
    <cellStyle name="Normal 3 4 3 12 3" xfId="10971"/>
    <cellStyle name="Normal 3 4 3 13" xfId="10972"/>
    <cellStyle name="Normal 3 4 3 13 2" xfId="10973"/>
    <cellStyle name="Normal 3 4 3 14" xfId="10974"/>
    <cellStyle name="Normal 3 4 3 2" xfId="93"/>
    <cellStyle name="Normal 3 4 3 2 10" xfId="10975"/>
    <cellStyle name="Normal 3 4 3 2 10 2" xfId="10976"/>
    <cellStyle name="Normal 3 4 3 2 10 2 2" xfId="10977"/>
    <cellStyle name="Normal 3 4 3 2 10 2 2 2" xfId="10978"/>
    <cellStyle name="Normal 3 4 3 2 10 2 3" xfId="10979"/>
    <cellStyle name="Normal 3 4 3 2 10 3" xfId="10980"/>
    <cellStyle name="Normal 3 4 3 2 10 3 2" xfId="10981"/>
    <cellStyle name="Normal 3 4 3 2 10 4" xfId="10982"/>
    <cellStyle name="Normal 3 4 3 2 11" xfId="10983"/>
    <cellStyle name="Normal 3 4 3 2 11 2" xfId="10984"/>
    <cellStyle name="Normal 3 4 3 2 11 2 2" xfId="10985"/>
    <cellStyle name="Normal 3 4 3 2 11 3" xfId="10986"/>
    <cellStyle name="Normal 3 4 3 2 12" xfId="10987"/>
    <cellStyle name="Normal 3 4 3 2 12 2" xfId="10988"/>
    <cellStyle name="Normal 3 4 3 2 13" xfId="10989"/>
    <cellStyle name="Normal 3 4 3 2 2" xfId="163"/>
    <cellStyle name="Normal 3 4 3 2 2 10" xfId="10990"/>
    <cellStyle name="Normal 3 4 3 2 2 10 2" xfId="10991"/>
    <cellStyle name="Normal 3 4 3 2 2 11" xfId="10992"/>
    <cellStyle name="Normal 3 4 3 2 2 2" xfId="416"/>
    <cellStyle name="Normal 3 4 3 2 2 2 2" xfId="10993"/>
    <cellStyle name="Normal 3 4 3 2 2 2 2 2" xfId="10994"/>
    <cellStyle name="Normal 3 4 3 2 2 2 2 2 2" xfId="10995"/>
    <cellStyle name="Normal 3 4 3 2 2 2 2 2 2 2" xfId="10996"/>
    <cellStyle name="Normal 3 4 3 2 2 2 2 2 3" xfId="10997"/>
    <cellStyle name="Normal 3 4 3 2 2 2 2 3" xfId="10998"/>
    <cellStyle name="Normal 3 4 3 2 2 2 2 3 2" xfId="10999"/>
    <cellStyle name="Normal 3 4 3 2 2 2 2 4" xfId="11000"/>
    <cellStyle name="Normal 3 4 3 2 2 2 3" xfId="11001"/>
    <cellStyle name="Normal 3 4 3 2 2 2 3 2" xfId="11002"/>
    <cellStyle name="Normal 3 4 3 2 2 2 3 2 2" xfId="11003"/>
    <cellStyle name="Normal 3 4 3 2 2 2 3 2 2 2" xfId="11004"/>
    <cellStyle name="Normal 3 4 3 2 2 2 3 2 3" xfId="11005"/>
    <cellStyle name="Normal 3 4 3 2 2 2 3 3" xfId="11006"/>
    <cellStyle name="Normal 3 4 3 2 2 2 3 3 2" xfId="11007"/>
    <cellStyle name="Normal 3 4 3 2 2 2 3 4" xfId="11008"/>
    <cellStyle name="Normal 3 4 3 2 2 2 4" xfId="11009"/>
    <cellStyle name="Normal 3 4 3 2 2 2 4 2" xfId="11010"/>
    <cellStyle name="Normal 3 4 3 2 2 2 4 2 2" xfId="11011"/>
    <cellStyle name="Normal 3 4 3 2 2 2 4 3" xfId="11012"/>
    <cellStyle name="Normal 3 4 3 2 2 2 5" xfId="11013"/>
    <cellStyle name="Normal 3 4 3 2 2 2 5 2" xfId="11014"/>
    <cellStyle name="Normal 3 4 3 2 2 2 6" xfId="11015"/>
    <cellStyle name="Normal 3 4 3 2 2 3" xfId="294"/>
    <cellStyle name="Normal 3 4 3 2 2 3 2" xfId="11016"/>
    <cellStyle name="Normal 3 4 3 2 2 3 2 2" xfId="11017"/>
    <cellStyle name="Normal 3 4 3 2 2 3 2 2 2" xfId="11018"/>
    <cellStyle name="Normal 3 4 3 2 2 3 2 2 2 2" xfId="11019"/>
    <cellStyle name="Normal 3 4 3 2 2 3 2 2 3" xfId="11020"/>
    <cellStyle name="Normal 3 4 3 2 2 3 2 3" xfId="11021"/>
    <cellStyle name="Normal 3 4 3 2 2 3 2 3 2" xfId="11022"/>
    <cellStyle name="Normal 3 4 3 2 2 3 2 4" xfId="11023"/>
    <cellStyle name="Normal 3 4 3 2 2 3 3" xfId="11024"/>
    <cellStyle name="Normal 3 4 3 2 2 3 3 2" xfId="11025"/>
    <cellStyle name="Normal 3 4 3 2 2 3 3 2 2" xfId="11026"/>
    <cellStyle name="Normal 3 4 3 2 2 3 3 2 2 2" xfId="11027"/>
    <cellStyle name="Normal 3 4 3 2 2 3 3 2 3" xfId="11028"/>
    <cellStyle name="Normal 3 4 3 2 2 3 3 3" xfId="11029"/>
    <cellStyle name="Normal 3 4 3 2 2 3 3 3 2" xfId="11030"/>
    <cellStyle name="Normal 3 4 3 2 2 3 3 4" xfId="11031"/>
    <cellStyle name="Normal 3 4 3 2 2 3 4" xfId="11032"/>
    <cellStyle name="Normal 3 4 3 2 2 3 4 2" xfId="11033"/>
    <cellStyle name="Normal 3 4 3 2 2 3 4 2 2" xfId="11034"/>
    <cellStyle name="Normal 3 4 3 2 2 3 4 3" xfId="11035"/>
    <cellStyle name="Normal 3 4 3 2 2 3 5" xfId="11036"/>
    <cellStyle name="Normal 3 4 3 2 2 3 5 2" xfId="11037"/>
    <cellStyle name="Normal 3 4 3 2 2 3 6" xfId="11038"/>
    <cellStyle name="Normal 3 4 3 2 2 4" xfId="541"/>
    <cellStyle name="Normal 3 4 3 2 2 4 2" xfId="11039"/>
    <cellStyle name="Normal 3 4 3 2 2 4 2 2" xfId="11040"/>
    <cellStyle name="Normal 3 4 3 2 2 4 2 2 2" xfId="11041"/>
    <cellStyle name="Normal 3 4 3 2 2 4 2 2 2 2" xfId="11042"/>
    <cellStyle name="Normal 3 4 3 2 2 4 2 2 3" xfId="11043"/>
    <cellStyle name="Normal 3 4 3 2 2 4 2 3" xfId="11044"/>
    <cellStyle name="Normal 3 4 3 2 2 4 2 3 2" xfId="11045"/>
    <cellStyle name="Normal 3 4 3 2 2 4 2 4" xfId="11046"/>
    <cellStyle name="Normal 3 4 3 2 2 4 3" xfId="11047"/>
    <cellStyle name="Normal 3 4 3 2 2 4 3 2" xfId="11048"/>
    <cellStyle name="Normal 3 4 3 2 2 4 3 2 2" xfId="11049"/>
    <cellStyle name="Normal 3 4 3 2 2 4 3 3" xfId="11050"/>
    <cellStyle name="Normal 3 4 3 2 2 4 4" xfId="11051"/>
    <cellStyle name="Normal 3 4 3 2 2 4 4 2" xfId="11052"/>
    <cellStyle name="Normal 3 4 3 2 2 4 5" xfId="11053"/>
    <cellStyle name="Normal 3 4 3 2 2 5" xfId="666"/>
    <cellStyle name="Normal 3 4 3 2 2 5 2" xfId="11054"/>
    <cellStyle name="Normal 3 4 3 2 2 5 2 2" xfId="11055"/>
    <cellStyle name="Normal 3 4 3 2 2 5 2 2 2" xfId="11056"/>
    <cellStyle name="Normal 3 4 3 2 2 5 2 2 2 2" xfId="11057"/>
    <cellStyle name="Normal 3 4 3 2 2 5 2 2 3" xfId="11058"/>
    <cellStyle name="Normal 3 4 3 2 2 5 2 3" xfId="11059"/>
    <cellStyle name="Normal 3 4 3 2 2 5 2 3 2" xfId="11060"/>
    <cellStyle name="Normal 3 4 3 2 2 5 2 4" xfId="11061"/>
    <cellStyle name="Normal 3 4 3 2 2 5 3" xfId="11062"/>
    <cellStyle name="Normal 3 4 3 2 2 5 3 2" xfId="11063"/>
    <cellStyle name="Normal 3 4 3 2 2 5 3 2 2" xfId="11064"/>
    <cellStyle name="Normal 3 4 3 2 2 5 3 3" xfId="11065"/>
    <cellStyle name="Normal 3 4 3 2 2 5 4" xfId="11066"/>
    <cellStyle name="Normal 3 4 3 2 2 5 4 2" xfId="11067"/>
    <cellStyle name="Normal 3 4 3 2 2 5 5" xfId="11068"/>
    <cellStyle name="Normal 3 4 3 2 2 6" xfId="11069"/>
    <cellStyle name="Normal 3 4 3 2 2 6 2" xfId="11070"/>
    <cellStyle name="Normal 3 4 3 2 2 6 2 2" xfId="11071"/>
    <cellStyle name="Normal 3 4 3 2 2 6 2 2 2" xfId="11072"/>
    <cellStyle name="Normal 3 4 3 2 2 6 2 2 2 2" xfId="11073"/>
    <cellStyle name="Normal 3 4 3 2 2 6 2 2 3" xfId="11074"/>
    <cellStyle name="Normal 3 4 3 2 2 6 2 3" xfId="11075"/>
    <cellStyle name="Normal 3 4 3 2 2 6 2 3 2" xfId="11076"/>
    <cellStyle name="Normal 3 4 3 2 2 6 2 4" xfId="11077"/>
    <cellStyle name="Normal 3 4 3 2 2 6 3" xfId="11078"/>
    <cellStyle name="Normal 3 4 3 2 2 6 3 2" xfId="11079"/>
    <cellStyle name="Normal 3 4 3 2 2 6 3 2 2" xfId="11080"/>
    <cellStyle name="Normal 3 4 3 2 2 6 3 3" xfId="11081"/>
    <cellStyle name="Normal 3 4 3 2 2 6 4" xfId="11082"/>
    <cellStyle name="Normal 3 4 3 2 2 6 4 2" xfId="11083"/>
    <cellStyle name="Normal 3 4 3 2 2 6 5" xfId="11084"/>
    <cellStyle name="Normal 3 4 3 2 2 7" xfId="11085"/>
    <cellStyle name="Normal 3 4 3 2 2 7 2" xfId="11086"/>
    <cellStyle name="Normal 3 4 3 2 2 7 2 2" xfId="11087"/>
    <cellStyle name="Normal 3 4 3 2 2 7 2 2 2" xfId="11088"/>
    <cellStyle name="Normal 3 4 3 2 2 7 2 3" xfId="11089"/>
    <cellStyle name="Normal 3 4 3 2 2 7 3" xfId="11090"/>
    <cellStyle name="Normal 3 4 3 2 2 7 3 2" xfId="11091"/>
    <cellStyle name="Normal 3 4 3 2 2 7 4" xfId="11092"/>
    <cellStyle name="Normal 3 4 3 2 2 8" xfId="11093"/>
    <cellStyle name="Normal 3 4 3 2 2 8 2" xfId="11094"/>
    <cellStyle name="Normal 3 4 3 2 2 8 2 2" xfId="11095"/>
    <cellStyle name="Normal 3 4 3 2 2 8 2 2 2" xfId="11096"/>
    <cellStyle name="Normal 3 4 3 2 2 8 2 3" xfId="11097"/>
    <cellStyle name="Normal 3 4 3 2 2 8 3" xfId="11098"/>
    <cellStyle name="Normal 3 4 3 2 2 8 3 2" xfId="11099"/>
    <cellStyle name="Normal 3 4 3 2 2 8 4" xfId="11100"/>
    <cellStyle name="Normal 3 4 3 2 2 9" xfId="11101"/>
    <cellStyle name="Normal 3 4 3 2 2 9 2" xfId="11102"/>
    <cellStyle name="Normal 3 4 3 2 2 9 2 2" xfId="11103"/>
    <cellStyle name="Normal 3 4 3 2 2 9 3" xfId="11104"/>
    <cellStyle name="Normal 3 4 3 2 3" xfId="207"/>
    <cellStyle name="Normal 3 4 3 2 3 10" xfId="11105"/>
    <cellStyle name="Normal 3 4 3 2 3 10 2" xfId="11106"/>
    <cellStyle name="Normal 3 4 3 2 3 11" xfId="11107"/>
    <cellStyle name="Normal 3 4 3 2 3 2" xfId="457"/>
    <cellStyle name="Normal 3 4 3 2 3 2 2" xfId="11108"/>
    <cellStyle name="Normal 3 4 3 2 3 2 2 2" xfId="11109"/>
    <cellStyle name="Normal 3 4 3 2 3 2 2 2 2" xfId="11110"/>
    <cellStyle name="Normal 3 4 3 2 3 2 2 2 2 2" xfId="11111"/>
    <cellStyle name="Normal 3 4 3 2 3 2 2 2 3" xfId="11112"/>
    <cellStyle name="Normal 3 4 3 2 3 2 2 3" xfId="11113"/>
    <cellStyle name="Normal 3 4 3 2 3 2 2 3 2" xfId="11114"/>
    <cellStyle name="Normal 3 4 3 2 3 2 2 4" xfId="11115"/>
    <cellStyle name="Normal 3 4 3 2 3 2 3" xfId="11116"/>
    <cellStyle name="Normal 3 4 3 2 3 2 3 2" xfId="11117"/>
    <cellStyle name="Normal 3 4 3 2 3 2 3 2 2" xfId="11118"/>
    <cellStyle name="Normal 3 4 3 2 3 2 3 2 2 2" xfId="11119"/>
    <cellStyle name="Normal 3 4 3 2 3 2 3 2 3" xfId="11120"/>
    <cellStyle name="Normal 3 4 3 2 3 2 3 3" xfId="11121"/>
    <cellStyle name="Normal 3 4 3 2 3 2 3 3 2" xfId="11122"/>
    <cellStyle name="Normal 3 4 3 2 3 2 3 4" xfId="11123"/>
    <cellStyle name="Normal 3 4 3 2 3 2 4" xfId="11124"/>
    <cellStyle name="Normal 3 4 3 2 3 2 4 2" xfId="11125"/>
    <cellStyle name="Normal 3 4 3 2 3 2 4 2 2" xfId="11126"/>
    <cellStyle name="Normal 3 4 3 2 3 2 4 3" xfId="11127"/>
    <cellStyle name="Normal 3 4 3 2 3 2 5" xfId="11128"/>
    <cellStyle name="Normal 3 4 3 2 3 2 5 2" xfId="11129"/>
    <cellStyle name="Normal 3 4 3 2 3 2 6" xfId="11130"/>
    <cellStyle name="Normal 3 4 3 2 3 3" xfId="334"/>
    <cellStyle name="Normal 3 4 3 2 3 3 2" xfId="11131"/>
    <cellStyle name="Normal 3 4 3 2 3 3 2 2" xfId="11132"/>
    <cellStyle name="Normal 3 4 3 2 3 3 2 2 2" xfId="11133"/>
    <cellStyle name="Normal 3 4 3 2 3 3 2 2 2 2" xfId="11134"/>
    <cellStyle name="Normal 3 4 3 2 3 3 2 2 3" xfId="11135"/>
    <cellStyle name="Normal 3 4 3 2 3 3 2 3" xfId="11136"/>
    <cellStyle name="Normal 3 4 3 2 3 3 2 3 2" xfId="11137"/>
    <cellStyle name="Normal 3 4 3 2 3 3 2 4" xfId="11138"/>
    <cellStyle name="Normal 3 4 3 2 3 3 3" xfId="11139"/>
    <cellStyle name="Normal 3 4 3 2 3 3 3 2" xfId="11140"/>
    <cellStyle name="Normal 3 4 3 2 3 3 3 2 2" xfId="11141"/>
    <cellStyle name="Normal 3 4 3 2 3 3 3 2 2 2" xfId="11142"/>
    <cellStyle name="Normal 3 4 3 2 3 3 3 2 3" xfId="11143"/>
    <cellStyle name="Normal 3 4 3 2 3 3 3 3" xfId="11144"/>
    <cellStyle name="Normal 3 4 3 2 3 3 3 3 2" xfId="11145"/>
    <cellStyle name="Normal 3 4 3 2 3 3 3 4" xfId="11146"/>
    <cellStyle name="Normal 3 4 3 2 3 3 4" xfId="11147"/>
    <cellStyle name="Normal 3 4 3 2 3 3 4 2" xfId="11148"/>
    <cellStyle name="Normal 3 4 3 2 3 3 4 2 2" xfId="11149"/>
    <cellStyle name="Normal 3 4 3 2 3 3 4 3" xfId="11150"/>
    <cellStyle name="Normal 3 4 3 2 3 3 5" xfId="11151"/>
    <cellStyle name="Normal 3 4 3 2 3 3 5 2" xfId="11152"/>
    <cellStyle name="Normal 3 4 3 2 3 3 6" xfId="11153"/>
    <cellStyle name="Normal 3 4 3 2 3 4" xfId="582"/>
    <cellStyle name="Normal 3 4 3 2 3 4 2" xfId="11154"/>
    <cellStyle name="Normal 3 4 3 2 3 4 2 2" xfId="11155"/>
    <cellStyle name="Normal 3 4 3 2 3 4 2 2 2" xfId="11156"/>
    <cellStyle name="Normal 3 4 3 2 3 4 2 2 2 2" xfId="11157"/>
    <cellStyle name="Normal 3 4 3 2 3 4 2 2 3" xfId="11158"/>
    <cellStyle name="Normal 3 4 3 2 3 4 2 3" xfId="11159"/>
    <cellStyle name="Normal 3 4 3 2 3 4 2 3 2" xfId="11160"/>
    <cellStyle name="Normal 3 4 3 2 3 4 2 4" xfId="11161"/>
    <cellStyle name="Normal 3 4 3 2 3 4 3" xfId="11162"/>
    <cellStyle name="Normal 3 4 3 2 3 4 3 2" xfId="11163"/>
    <cellStyle name="Normal 3 4 3 2 3 4 3 2 2" xfId="11164"/>
    <cellStyle name="Normal 3 4 3 2 3 4 3 3" xfId="11165"/>
    <cellStyle name="Normal 3 4 3 2 3 4 4" xfId="11166"/>
    <cellStyle name="Normal 3 4 3 2 3 4 4 2" xfId="11167"/>
    <cellStyle name="Normal 3 4 3 2 3 4 5" xfId="11168"/>
    <cellStyle name="Normal 3 4 3 2 3 5" xfId="707"/>
    <cellStyle name="Normal 3 4 3 2 3 5 2" xfId="11169"/>
    <cellStyle name="Normal 3 4 3 2 3 5 2 2" xfId="11170"/>
    <cellStyle name="Normal 3 4 3 2 3 5 2 2 2" xfId="11171"/>
    <cellStyle name="Normal 3 4 3 2 3 5 2 2 2 2" xfId="11172"/>
    <cellStyle name="Normal 3 4 3 2 3 5 2 2 3" xfId="11173"/>
    <cellStyle name="Normal 3 4 3 2 3 5 2 3" xfId="11174"/>
    <cellStyle name="Normal 3 4 3 2 3 5 2 3 2" xfId="11175"/>
    <cellStyle name="Normal 3 4 3 2 3 5 2 4" xfId="11176"/>
    <cellStyle name="Normal 3 4 3 2 3 5 3" xfId="11177"/>
    <cellStyle name="Normal 3 4 3 2 3 5 3 2" xfId="11178"/>
    <cellStyle name="Normal 3 4 3 2 3 5 3 2 2" xfId="11179"/>
    <cellStyle name="Normal 3 4 3 2 3 5 3 3" xfId="11180"/>
    <cellStyle name="Normal 3 4 3 2 3 5 4" xfId="11181"/>
    <cellStyle name="Normal 3 4 3 2 3 5 4 2" xfId="11182"/>
    <cellStyle name="Normal 3 4 3 2 3 5 5" xfId="11183"/>
    <cellStyle name="Normal 3 4 3 2 3 6" xfId="11184"/>
    <cellStyle name="Normal 3 4 3 2 3 6 2" xfId="11185"/>
    <cellStyle name="Normal 3 4 3 2 3 6 2 2" xfId="11186"/>
    <cellStyle name="Normal 3 4 3 2 3 6 2 2 2" xfId="11187"/>
    <cellStyle name="Normal 3 4 3 2 3 6 2 2 2 2" xfId="11188"/>
    <cellStyle name="Normal 3 4 3 2 3 6 2 2 3" xfId="11189"/>
    <cellStyle name="Normal 3 4 3 2 3 6 2 3" xfId="11190"/>
    <cellStyle name="Normal 3 4 3 2 3 6 2 3 2" xfId="11191"/>
    <cellStyle name="Normal 3 4 3 2 3 6 2 4" xfId="11192"/>
    <cellStyle name="Normal 3 4 3 2 3 6 3" xfId="11193"/>
    <cellStyle name="Normal 3 4 3 2 3 6 3 2" xfId="11194"/>
    <cellStyle name="Normal 3 4 3 2 3 6 3 2 2" xfId="11195"/>
    <cellStyle name="Normal 3 4 3 2 3 6 3 3" xfId="11196"/>
    <cellStyle name="Normal 3 4 3 2 3 6 4" xfId="11197"/>
    <cellStyle name="Normal 3 4 3 2 3 6 4 2" xfId="11198"/>
    <cellStyle name="Normal 3 4 3 2 3 6 5" xfId="11199"/>
    <cellStyle name="Normal 3 4 3 2 3 7" xfId="11200"/>
    <cellStyle name="Normal 3 4 3 2 3 7 2" xfId="11201"/>
    <cellStyle name="Normal 3 4 3 2 3 7 2 2" xfId="11202"/>
    <cellStyle name="Normal 3 4 3 2 3 7 2 2 2" xfId="11203"/>
    <cellStyle name="Normal 3 4 3 2 3 7 2 3" xfId="11204"/>
    <cellStyle name="Normal 3 4 3 2 3 7 3" xfId="11205"/>
    <cellStyle name="Normal 3 4 3 2 3 7 3 2" xfId="11206"/>
    <cellStyle name="Normal 3 4 3 2 3 7 4" xfId="11207"/>
    <cellStyle name="Normal 3 4 3 2 3 8" xfId="11208"/>
    <cellStyle name="Normal 3 4 3 2 3 8 2" xfId="11209"/>
    <cellStyle name="Normal 3 4 3 2 3 8 2 2" xfId="11210"/>
    <cellStyle name="Normal 3 4 3 2 3 8 2 2 2" xfId="11211"/>
    <cellStyle name="Normal 3 4 3 2 3 8 2 3" xfId="11212"/>
    <cellStyle name="Normal 3 4 3 2 3 8 3" xfId="11213"/>
    <cellStyle name="Normal 3 4 3 2 3 8 3 2" xfId="11214"/>
    <cellStyle name="Normal 3 4 3 2 3 8 4" xfId="11215"/>
    <cellStyle name="Normal 3 4 3 2 3 9" xfId="11216"/>
    <cellStyle name="Normal 3 4 3 2 3 9 2" xfId="11217"/>
    <cellStyle name="Normal 3 4 3 2 3 9 2 2" xfId="11218"/>
    <cellStyle name="Normal 3 4 3 2 3 9 3" xfId="11219"/>
    <cellStyle name="Normal 3 4 3 2 4" xfId="375"/>
    <cellStyle name="Normal 3 4 3 2 4 2" xfId="11220"/>
    <cellStyle name="Normal 3 4 3 2 4 2 2" xfId="11221"/>
    <cellStyle name="Normal 3 4 3 2 4 2 2 2" xfId="11222"/>
    <cellStyle name="Normal 3 4 3 2 4 2 2 2 2" xfId="11223"/>
    <cellStyle name="Normal 3 4 3 2 4 2 2 3" xfId="11224"/>
    <cellStyle name="Normal 3 4 3 2 4 2 3" xfId="11225"/>
    <cellStyle name="Normal 3 4 3 2 4 2 3 2" xfId="11226"/>
    <cellStyle name="Normal 3 4 3 2 4 2 4" xfId="11227"/>
    <cellStyle name="Normal 3 4 3 2 4 3" xfId="11228"/>
    <cellStyle name="Normal 3 4 3 2 4 3 2" xfId="11229"/>
    <cellStyle name="Normal 3 4 3 2 4 3 2 2" xfId="11230"/>
    <cellStyle name="Normal 3 4 3 2 4 3 2 2 2" xfId="11231"/>
    <cellStyle name="Normal 3 4 3 2 4 3 2 3" xfId="11232"/>
    <cellStyle name="Normal 3 4 3 2 4 3 3" xfId="11233"/>
    <cellStyle name="Normal 3 4 3 2 4 3 3 2" xfId="11234"/>
    <cellStyle name="Normal 3 4 3 2 4 3 4" xfId="11235"/>
    <cellStyle name="Normal 3 4 3 2 4 4" xfId="11236"/>
    <cellStyle name="Normal 3 4 3 2 4 4 2" xfId="11237"/>
    <cellStyle name="Normal 3 4 3 2 4 4 2 2" xfId="11238"/>
    <cellStyle name="Normal 3 4 3 2 4 4 3" xfId="11239"/>
    <cellStyle name="Normal 3 4 3 2 4 5" xfId="11240"/>
    <cellStyle name="Normal 3 4 3 2 4 5 2" xfId="11241"/>
    <cellStyle name="Normal 3 4 3 2 4 6" xfId="11242"/>
    <cellStyle name="Normal 3 4 3 2 5" xfId="243"/>
    <cellStyle name="Normal 3 4 3 2 5 2" xfId="11243"/>
    <cellStyle name="Normal 3 4 3 2 5 2 2" xfId="11244"/>
    <cellStyle name="Normal 3 4 3 2 5 2 2 2" xfId="11245"/>
    <cellStyle name="Normal 3 4 3 2 5 2 2 2 2" xfId="11246"/>
    <cellStyle name="Normal 3 4 3 2 5 2 2 3" xfId="11247"/>
    <cellStyle name="Normal 3 4 3 2 5 2 3" xfId="11248"/>
    <cellStyle name="Normal 3 4 3 2 5 2 3 2" xfId="11249"/>
    <cellStyle name="Normal 3 4 3 2 5 2 4" xfId="11250"/>
    <cellStyle name="Normal 3 4 3 2 5 3" xfId="11251"/>
    <cellStyle name="Normal 3 4 3 2 5 3 2" xfId="11252"/>
    <cellStyle name="Normal 3 4 3 2 5 3 2 2" xfId="11253"/>
    <cellStyle name="Normal 3 4 3 2 5 3 2 2 2" xfId="11254"/>
    <cellStyle name="Normal 3 4 3 2 5 3 2 3" xfId="11255"/>
    <cellStyle name="Normal 3 4 3 2 5 3 3" xfId="11256"/>
    <cellStyle name="Normal 3 4 3 2 5 3 3 2" xfId="11257"/>
    <cellStyle name="Normal 3 4 3 2 5 3 4" xfId="11258"/>
    <cellStyle name="Normal 3 4 3 2 5 4" xfId="11259"/>
    <cellStyle name="Normal 3 4 3 2 5 4 2" xfId="11260"/>
    <cellStyle name="Normal 3 4 3 2 5 4 2 2" xfId="11261"/>
    <cellStyle name="Normal 3 4 3 2 5 4 3" xfId="11262"/>
    <cellStyle name="Normal 3 4 3 2 5 5" xfId="11263"/>
    <cellStyle name="Normal 3 4 3 2 5 5 2" xfId="11264"/>
    <cellStyle name="Normal 3 4 3 2 5 6" xfId="11265"/>
    <cellStyle name="Normal 3 4 3 2 6" xfId="501"/>
    <cellStyle name="Normal 3 4 3 2 6 2" xfId="11266"/>
    <cellStyle name="Normal 3 4 3 2 6 2 2" xfId="11267"/>
    <cellStyle name="Normal 3 4 3 2 6 2 2 2" xfId="11268"/>
    <cellStyle name="Normal 3 4 3 2 6 2 2 2 2" xfId="11269"/>
    <cellStyle name="Normal 3 4 3 2 6 2 2 3" xfId="11270"/>
    <cellStyle name="Normal 3 4 3 2 6 2 3" xfId="11271"/>
    <cellStyle name="Normal 3 4 3 2 6 2 3 2" xfId="11272"/>
    <cellStyle name="Normal 3 4 3 2 6 2 4" xfId="11273"/>
    <cellStyle name="Normal 3 4 3 2 6 3" xfId="11274"/>
    <cellStyle name="Normal 3 4 3 2 6 3 2" xfId="11275"/>
    <cellStyle name="Normal 3 4 3 2 6 3 2 2" xfId="11276"/>
    <cellStyle name="Normal 3 4 3 2 6 3 3" xfId="11277"/>
    <cellStyle name="Normal 3 4 3 2 6 4" xfId="11278"/>
    <cellStyle name="Normal 3 4 3 2 6 4 2" xfId="11279"/>
    <cellStyle name="Normal 3 4 3 2 6 5" xfId="11280"/>
    <cellStyle name="Normal 3 4 3 2 7" xfId="626"/>
    <cellStyle name="Normal 3 4 3 2 7 2" xfId="11281"/>
    <cellStyle name="Normal 3 4 3 2 7 2 2" xfId="11282"/>
    <cellStyle name="Normal 3 4 3 2 7 2 2 2" xfId="11283"/>
    <cellStyle name="Normal 3 4 3 2 7 2 2 2 2" xfId="11284"/>
    <cellStyle name="Normal 3 4 3 2 7 2 2 3" xfId="11285"/>
    <cellStyle name="Normal 3 4 3 2 7 2 3" xfId="11286"/>
    <cellStyle name="Normal 3 4 3 2 7 2 3 2" xfId="11287"/>
    <cellStyle name="Normal 3 4 3 2 7 2 4" xfId="11288"/>
    <cellStyle name="Normal 3 4 3 2 7 3" xfId="11289"/>
    <cellStyle name="Normal 3 4 3 2 7 3 2" xfId="11290"/>
    <cellStyle name="Normal 3 4 3 2 7 3 2 2" xfId="11291"/>
    <cellStyle name="Normal 3 4 3 2 7 3 3" xfId="11292"/>
    <cellStyle name="Normal 3 4 3 2 7 4" xfId="11293"/>
    <cellStyle name="Normal 3 4 3 2 7 4 2" xfId="11294"/>
    <cellStyle name="Normal 3 4 3 2 7 5" xfId="11295"/>
    <cellStyle name="Normal 3 4 3 2 8" xfId="11296"/>
    <cellStyle name="Normal 3 4 3 2 8 2" xfId="11297"/>
    <cellStyle name="Normal 3 4 3 2 8 2 2" xfId="11298"/>
    <cellStyle name="Normal 3 4 3 2 8 2 2 2" xfId="11299"/>
    <cellStyle name="Normal 3 4 3 2 8 2 2 2 2" xfId="11300"/>
    <cellStyle name="Normal 3 4 3 2 8 2 2 3" xfId="11301"/>
    <cellStyle name="Normal 3 4 3 2 8 2 3" xfId="11302"/>
    <cellStyle name="Normal 3 4 3 2 8 2 3 2" xfId="11303"/>
    <cellStyle name="Normal 3 4 3 2 8 2 4" xfId="11304"/>
    <cellStyle name="Normal 3 4 3 2 8 3" xfId="11305"/>
    <cellStyle name="Normal 3 4 3 2 8 3 2" xfId="11306"/>
    <cellStyle name="Normal 3 4 3 2 8 3 2 2" xfId="11307"/>
    <cellStyle name="Normal 3 4 3 2 8 3 3" xfId="11308"/>
    <cellStyle name="Normal 3 4 3 2 8 4" xfId="11309"/>
    <cellStyle name="Normal 3 4 3 2 8 4 2" xfId="11310"/>
    <cellStyle name="Normal 3 4 3 2 8 5" xfId="11311"/>
    <cellStyle name="Normal 3 4 3 2 9" xfId="11312"/>
    <cellStyle name="Normal 3 4 3 2 9 2" xfId="11313"/>
    <cellStyle name="Normal 3 4 3 2 9 2 2" xfId="11314"/>
    <cellStyle name="Normal 3 4 3 2 9 2 2 2" xfId="11315"/>
    <cellStyle name="Normal 3 4 3 2 9 2 3" xfId="11316"/>
    <cellStyle name="Normal 3 4 3 2 9 3" xfId="11317"/>
    <cellStyle name="Normal 3 4 3 2 9 3 2" xfId="11318"/>
    <cellStyle name="Normal 3 4 3 2 9 4" xfId="11319"/>
    <cellStyle name="Normal 3 4 3 3" xfId="162"/>
    <cellStyle name="Normal 3 4 3 3 10" xfId="11320"/>
    <cellStyle name="Normal 3 4 3 3 10 2" xfId="11321"/>
    <cellStyle name="Normal 3 4 3 3 11" xfId="11322"/>
    <cellStyle name="Normal 3 4 3 3 2" xfId="415"/>
    <cellStyle name="Normal 3 4 3 3 2 2" xfId="11323"/>
    <cellStyle name="Normal 3 4 3 3 2 2 2" xfId="11324"/>
    <cellStyle name="Normal 3 4 3 3 2 2 2 2" xfId="11325"/>
    <cellStyle name="Normal 3 4 3 3 2 2 2 2 2" xfId="11326"/>
    <cellStyle name="Normal 3 4 3 3 2 2 2 3" xfId="11327"/>
    <cellStyle name="Normal 3 4 3 3 2 2 3" xfId="11328"/>
    <cellStyle name="Normal 3 4 3 3 2 2 3 2" xfId="11329"/>
    <cellStyle name="Normal 3 4 3 3 2 2 4" xfId="11330"/>
    <cellStyle name="Normal 3 4 3 3 2 3" xfId="11331"/>
    <cellStyle name="Normal 3 4 3 3 2 3 2" xfId="11332"/>
    <cellStyle name="Normal 3 4 3 3 2 3 2 2" xfId="11333"/>
    <cellStyle name="Normal 3 4 3 3 2 3 2 2 2" xfId="11334"/>
    <cellStyle name="Normal 3 4 3 3 2 3 2 3" xfId="11335"/>
    <cellStyle name="Normal 3 4 3 3 2 3 3" xfId="11336"/>
    <cellStyle name="Normal 3 4 3 3 2 3 3 2" xfId="11337"/>
    <cellStyle name="Normal 3 4 3 3 2 3 4" xfId="11338"/>
    <cellStyle name="Normal 3 4 3 3 2 4" xfId="11339"/>
    <cellStyle name="Normal 3 4 3 3 2 4 2" xfId="11340"/>
    <cellStyle name="Normal 3 4 3 3 2 4 2 2" xfId="11341"/>
    <cellStyle name="Normal 3 4 3 3 2 4 3" xfId="11342"/>
    <cellStyle name="Normal 3 4 3 3 2 5" xfId="11343"/>
    <cellStyle name="Normal 3 4 3 3 2 5 2" xfId="11344"/>
    <cellStyle name="Normal 3 4 3 3 2 6" xfId="11345"/>
    <cellStyle name="Normal 3 4 3 3 3" xfId="293"/>
    <cellStyle name="Normal 3 4 3 3 3 2" xfId="11346"/>
    <cellStyle name="Normal 3 4 3 3 3 2 2" xfId="11347"/>
    <cellStyle name="Normal 3 4 3 3 3 2 2 2" xfId="11348"/>
    <cellStyle name="Normal 3 4 3 3 3 2 2 2 2" xfId="11349"/>
    <cellStyle name="Normal 3 4 3 3 3 2 2 3" xfId="11350"/>
    <cellStyle name="Normal 3 4 3 3 3 2 3" xfId="11351"/>
    <cellStyle name="Normal 3 4 3 3 3 2 3 2" xfId="11352"/>
    <cellStyle name="Normal 3 4 3 3 3 2 4" xfId="11353"/>
    <cellStyle name="Normal 3 4 3 3 3 3" xfId="11354"/>
    <cellStyle name="Normal 3 4 3 3 3 3 2" xfId="11355"/>
    <cellStyle name="Normal 3 4 3 3 3 3 2 2" xfId="11356"/>
    <cellStyle name="Normal 3 4 3 3 3 3 2 2 2" xfId="11357"/>
    <cellStyle name="Normal 3 4 3 3 3 3 2 3" xfId="11358"/>
    <cellStyle name="Normal 3 4 3 3 3 3 3" xfId="11359"/>
    <cellStyle name="Normal 3 4 3 3 3 3 3 2" xfId="11360"/>
    <cellStyle name="Normal 3 4 3 3 3 3 4" xfId="11361"/>
    <cellStyle name="Normal 3 4 3 3 3 4" xfId="11362"/>
    <cellStyle name="Normal 3 4 3 3 3 4 2" xfId="11363"/>
    <cellStyle name="Normal 3 4 3 3 3 4 2 2" xfId="11364"/>
    <cellStyle name="Normal 3 4 3 3 3 4 3" xfId="11365"/>
    <cellStyle name="Normal 3 4 3 3 3 5" xfId="11366"/>
    <cellStyle name="Normal 3 4 3 3 3 5 2" xfId="11367"/>
    <cellStyle name="Normal 3 4 3 3 3 6" xfId="11368"/>
    <cellStyle name="Normal 3 4 3 3 4" xfId="540"/>
    <cellStyle name="Normal 3 4 3 3 4 2" xfId="11369"/>
    <cellStyle name="Normal 3 4 3 3 4 2 2" xfId="11370"/>
    <cellStyle name="Normal 3 4 3 3 4 2 2 2" xfId="11371"/>
    <cellStyle name="Normal 3 4 3 3 4 2 2 2 2" xfId="11372"/>
    <cellStyle name="Normal 3 4 3 3 4 2 2 3" xfId="11373"/>
    <cellStyle name="Normal 3 4 3 3 4 2 3" xfId="11374"/>
    <cellStyle name="Normal 3 4 3 3 4 2 3 2" xfId="11375"/>
    <cellStyle name="Normal 3 4 3 3 4 2 4" xfId="11376"/>
    <cellStyle name="Normal 3 4 3 3 4 3" xfId="11377"/>
    <cellStyle name="Normal 3 4 3 3 4 3 2" xfId="11378"/>
    <cellStyle name="Normal 3 4 3 3 4 3 2 2" xfId="11379"/>
    <cellStyle name="Normal 3 4 3 3 4 3 3" xfId="11380"/>
    <cellStyle name="Normal 3 4 3 3 4 4" xfId="11381"/>
    <cellStyle name="Normal 3 4 3 3 4 4 2" xfId="11382"/>
    <cellStyle name="Normal 3 4 3 3 4 5" xfId="11383"/>
    <cellStyle name="Normal 3 4 3 3 5" xfId="665"/>
    <cellStyle name="Normal 3 4 3 3 5 2" xfId="11384"/>
    <cellStyle name="Normal 3 4 3 3 5 2 2" xfId="11385"/>
    <cellStyle name="Normal 3 4 3 3 5 2 2 2" xfId="11386"/>
    <cellStyle name="Normal 3 4 3 3 5 2 2 2 2" xfId="11387"/>
    <cellStyle name="Normal 3 4 3 3 5 2 2 3" xfId="11388"/>
    <cellStyle name="Normal 3 4 3 3 5 2 3" xfId="11389"/>
    <cellStyle name="Normal 3 4 3 3 5 2 3 2" xfId="11390"/>
    <cellStyle name="Normal 3 4 3 3 5 2 4" xfId="11391"/>
    <cellStyle name="Normal 3 4 3 3 5 3" xfId="11392"/>
    <cellStyle name="Normal 3 4 3 3 5 3 2" xfId="11393"/>
    <cellStyle name="Normal 3 4 3 3 5 3 2 2" xfId="11394"/>
    <cellStyle name="Normal 3 4 3 3 5 3 3" xfId="11395"/>
    <cellStyle name="Normal 3 4 3 3 5 4" xfId="11396"/>
    <cellStyle name="Normal 3 4 3 3 5 4 2" xfId="11397"/>
    <cellStyle name="Normal 3 4 3 3 5 5" xfId="11398"/>
    <cellStyle name="Normal 3 4 3 3 6" xfId="11399"/>
    <cellStyle name="Normal 3 4 3 3 6 2" xfId="11400"/>
    <cellStyle name="Normal 3 4 3 3 6 2 2" xfId="11401"/>
    <cellStyle name="Normal 3 4 3 3 6 2 2 2" xfId="11402"/>
    <cellStyle name="Normal 3 4 3 3 6 2 2 2 2" xfId="11403"/>
    <cellStyle name="Normal 3 4 3 3 6 2 2 3" xfId="11404"/>
    <cellStyle name="Normal 3 4 3 3 6 2 3" xfId="11405"/>
    <cellStyle name="Normal 3 4 3 3 6 2 3 2" xfId="11406"/>
    <cellStyle name="Normal 3 4 3 3 6 2 4" xfId="11407"/>
    <cellStyle name="Normal 3 4 3 3 6 3" xfId="11408"/>
    <cellStyle name="Normal 3 4 3 3 6 3 2" xfId="11409"/>
    <cellStyle name="Normal 3 4 3 3 6 3 2 2" xfId="11410"/>
    <cellStyle name="Normal 3 4 3 3 6 3 3" xfId="11411"/>
    <cellStyle name="Normal 3 4 3 3 6 4" xfId="11412"/>
    <cellStyle name="Normal 3 4 3 3 6 4 2" xfId="11413"/>
    <cellStyle name="Normal 3 4 3 3 6 5" xfId="11414"/>
    <cellStyle name="Normal 3 4 3 3 7" xfId="11415"/>
    <cellStyle name="Normal 3 4 3 3 7 2" xfId="11416"/>
    <cellStyle name="Normal 3 4 3 3 7 2 2" xfId="11417"/>
    <cellStyle name="Normal 3 4 3 3 7 2 2 2" xfId="11418"/>
    <cellStyle name="Normal 3 4 3 3 7 2 3" xfId="11419"/>
    <cellStyle name="Normal 3 4 3 3 7 3" xfId="11420"/>
    <cellStyle name="Normal 3 4 3 3 7 3 2" xfId="11421"/>
    <cellStyle name="Normal 3 4 3 3 7 4" xfId="11422"/>
    <cellStyle name="Normal 3 4 3 3 8" xfId="11423"/>
    <cellStyle name="Normal 3 4 3 3 8 2" xfId="11424"/>
    <cellStyle name="Normal 3 4 3 3 8 2 2" xfId="11425"/>
    <cellStyle name="Normal 3 4 3 3 8 2 2 2" xfId="11426"/>
    <cellStyle name="Normal 3 4 3 3 8 2 3" xfId="11427"/>
    <cellStyle name="Normal 3 4 3 3 8 3" xfId="11428"/>
    <cellStyle name="Normal 3 4 3 3 8 3 2" xfId="11429"/>
    <cellStyle name="Normal 3 4 3 3 8 4" xfId="11430"/>
    <cellStyle name="Normal 3 4 3 3 9" xfId="11431"/>
    <cellStyle name="Normal 3 4 3 3 9 2" xfId="11432"/>
    <cellStyle name="Normal 3 4 3 3 9 2 2" xfId="11433"/>
    <cellStyle name="Normal 3 4 3 3 9 3" xfId="11434"/>
    <cellStyle name="Normal 3 4 3 4" xfId="206"/>
    <cellStyle name="Normal 3 4 3 4 10" xfId="11435"/>
    <cellStyle name="Normal 3 4 3 4 10 2" xfId="11436"/>
    <cellStyle name="Normal 3 4 3 4 11" xfId="11437"/>
    <cellStyle name="Normal 3 4 3 4 2" xfId="456"/>
    <cellStyle name="Normal 3 4 3 4 2 2" xfId="11438"/>
    <cellStyle name="Normal 3 4 3 4 2 2 2" xfId="11439"/>
    <cellStyle name="Normal 3 4 3 4 2 2 2 2" xfId="11440"/>
    <cellStyle name="Normal 3 4 3 4 2 2 2 2 2" xfId="11441"/>
    <cellStyle name="Normal 3 4 3 4 2 2 2 3" xfId="11442"/>
    <cellStyle name="Normal 3 4 3 4 2 2 3" xfId="11443"/>
    <cellStyle name="Normal 3 4 3 4 2 2 3 2" xfId="11444"/>
    <cellStyle name="Normal 3 4 3 4 2 2 4" xfId="11445"/>
    <cellStyle name="Normal 3 4 3 4 2 3" xfId="11446"/>
    <cellStyle name="Normal 3 4 3 4 2 3 2" xfId="11447"/>
    <cellStyle name="Normal 3 4 3 4 2 3 2 2" xfId="11448"/>
    <cellStyle name="Normal 3 4 3 4 2 3 2 2 2" xfId="11449"/>
    <cellStyle name="Normal 3 4 3 4 2 3 2 3" xfId="11450"/>
    <cellStyle name="Normal 3 4 3 4 2 3 3" xfId="11451"/>
    <cellStyle name="Normal 3 4 3 4 2 3 3 2" xfId="11452"/>
    <cellStyle name="Normal 3 4 3 4 2 3 4" xfId="11453"/>
    <cellStyle name="Normal 3 4 3 4 2 4" xfId="11454"/>
    <cellStyle name="Normal 3 4 3 4 2 4 2" xfId="11455"/>
    <cellStyle name="Normal 3 4 3 4 2 4 2 2" xfId="11456"/>
    <cellStyle name="Normal 3 4 3 4 2 4 3" xfId="11457"/>
    <cellStyle name="Normal 3 4 3 4 2 5" xfId="11458"/>
    <cellStyle name="Normal 3 4 3 4 2 5 2" xfId="11459"/>
    <cellStyle name="Normal 3 4 3 4 2 6" xfId="11460"/>
    <cellStyle name="Normal 3 4 3 4 3" xfId="333"/>
    <cellStyle name="Normal 3 4 3 4 3 2" xfId="11461"/>
    <cellStyle name="Normal 3 4 3 4 3 2 2" xfId="11462"/>
    <cellStyle name="Normal 3 4 3 4 3 2 2 2" xfId="11463"/>
    <cellStyle name="Normal 3 4 3 4 3 2 2 2 2" xfId="11464"/>
    <cellStyle name="Normal 3 4 3 4 3 2 2 3" xfId="11465"/>
    <cellStyle name="Normal 3 4 3 4 3 2 3" xfId="11466"/>
    <cellStyle name="Normal 3 4 3 4 3 2 3 2" xfId="11467"/>
    <cellStyle name="Normal 3 4 3 4 3 2 4" xfId="11468"/>
    <cellStyle name="Normal 3 4 3 4 3 3" xfId="11469"/>
    <cellStyle name="Normal 3 4 3 4 3 3 2" xfId="11470"/>
    <cellStyle name="Normal 3 4 3 4 3 3 2 2" xfId="11471"/>
    <cellStyle name="Normal 3 4 3 4 3 3 2 2 2" xfId="11472"/>
    <cellStyle name="Normal 3 4 3 4 3 3 2 3" xfId="11473"/>
    <cellStyle name="Normal 3 4 3 4 3 3 3" xfId="11474"/>
    <cellStyle name="Normal 3 4 3 4 3 3 3 2" xfId="11475"/>
    <cellStyle name="Normal 3 4 3 4 3 3 4" xfId="11476"/>
    <cellStyle name="Normal 3 4 3 4 3 4" xfId="11477"/>
    <cellStyle name="Normal 3 4 3 4 3 4 2" xfId="11478"/>
    <cellStyle name="Normal 3 4 3 4 3 4 2 2" xfId="11479"/>
    <cellStyle name="Normal 3 4 3 4 3 4 3" xfId="11480"/>
    <cellStyle name="Normal 3 4 3 4 3 5" xfId="11481"/>
    <cellStyle name="Normal 3 4 3 4 3 5 2" xfId="11482"/>
    <cellStyle name="Normal 3 4 3 4 3 6" xfId="11483"/>
    <cellStyle name="Normal 3 4 3 4 4" xfId="581"/>
    <cellStyle name="Normal 3 4 3 4 4 2" xfId="11484"/>
    <cellStyle name="Normal 3 4 3 4 4 2 2" xfId="11485"/>
    <cellStyle name="Normal 3 4 3 4 4 2 2 2" xfId="11486"/>
    <cellStyle name="Normal 3 4 3 4 4 2 2 2 2" xfId="11487"/>
    <cellStyle name="Normal 3 4 3 4 4 2 2 3" xfId="11488"/>
    <cellStyle name="Normal 3 4 3 4 4 2 3" xfId="11489"/>
    <cellStyle name="Normal 3 4 3 4 4 2 3 2" xfId="11490"/>
    <cellStyle name="Normal 3 4 3 4 4 2 4" xfId="11491"/>
    <cellStyle name="Normal 3 4 3 4 4 3" xfId="11492"/>
    <cellStyle name="Normal 3 4 3 4 4 3 2" xfId="11493"/>
    <cellStyle name="Normal 3 4 3 4 4 3 2 2" xfId="11494"/>
    <cellStyle name="Normal 3 4 3 4 4 3 3" xfId="11495"/>
    <cellStyle name="Normal 3 4 3 4 4 4" xfId="11496"/>
    <cellStyle name="Normal 3 4 3 4 4 4 2" xfId="11497"/>
    <cellStyle name="Normal 3 4 3 4 4 5" xfId="11498"/>
    <cellStyle name="Normal 3 4 3 4 5" xfId="706"/>
    <cellStyle name="Normal 3 4 3 4 5 2" xfId="11499"/>
    <cellStyle name="Normal 3 4 3 4 5 2 2" xfId="11500"/>
    <cellStyle name="Normal 3 4 3 4 5 2 2 2" xfId="11501"/>
    <cellStyle name="Normal 3 4 3 4 5 2 2 2 2" xfId="11502"/>
    <cellStyle name="Normal 3 4 3 4 5 2 2 3" xfId="11503"/>
    <cellStyle name="Normal 3 4 3 4 5 2 3" xfId="11504"/>
    <cellStyle name="Normal 3 4 3 4 5 2 3 2" xfId="11505"/>
    <cellStyle name="Normal 3 4 3 4 5 2 4" xfId="11506"/>
    <cellStyle name="Normal 3 4 3 4 5 3" xfId="11507"/>
    <cellStyle name="Normal 3 4 3 4 5 3 2" xfId="11508"/>
    <cellStyle name="Normal 3 4 3 4 5 3 2 2" xfId="11509"/>
    <cellStyle name="Normal 3 4 3 4 5 3 3" xfId="11510"/>
    <cellStyle name="Normal 3 4 3 4 5 4" xfId="11511"/>
    <cellStyle name="Normal 3 4 3 4 5 4 2" xfId="11512"/>
    <cellStyle name="Normal 3 4 3 4 5 5" xfId="11513"/>
    <cellStyle name="Normal 3 4 3 4 6" xfId="11514"/>
    <cellStyle name="Normal 3 4 3 4 6 2" xfId="11515"/>
    <cellStyle name="Normal 3 4 3 4 6 2 2" xfId="11516"/>
    <cellStyle name="Normal 3 4 3 4 6 2 2 2" xfId="11517"/>
    <cellStyle name="Normal 3 4 3 4 6 2 2 2 2" xfId="11518"/>
    <cellStyle name="Normal 3 4 3 4 6 2 2 3" xfId="11519"/>
    <cellStyle name="Normal 3 4 3 4 6 2 3" xfId="11520"/>
    <cellStyle name="Normal 3 4 3 4 6 2 3 2" xfId="11521"/>
    <cellStyle name="Normal 3 4 3 4 6 2 4" xfId="11522"/>
    <cellStyle name="Normal 3 4 3 4 6 3" xfId="11523"/>
    <cellStyle name="Normal 3 4 3 4 6 3 2" xfId="11524"/>
    <cellStyle name="Normal 3 4 3 4 6 3 2 2" xfId="11525"/>
    <cellStyle name="Normal 3 4 3 4 6 3 3" xfId="11526"/>
    <cellStyle name="Normal 3 4 3 4 6 4" xfId="11527"/>
    <cellStyle name="Normal 3 4 3 4 6 4 2" xfId="11528"/>
    <cellStyle name="Normal 3 4 3 4 6 5" xfId="11529"/>
    <cellStyle name="Normal 3 4 3 4 7" xfId="11530"/>
    <cellStyle name="Normal 3 4 3 4 7 2" xfId="11531"/>
    <cellStyle name="Normal 3 4 3 4 7 2 2" xfId="11532"/>
    <cellStyle name="Normal 3 4 3 4 7 2 2 2" xfId="11533"/>
    <cellStyle name="Normal 3 4 3 4 7 2 3" xfId="11534"/>
    <cellStyle name="Normal 3 4 3 4 7 3" xfId="11535"/>
    <cellStyle name="Normal 3 4 3 4 7 3 2" xfId="11536"/>
    <cellStyle name="Normal 3 4 3 4 7 4" xfId="11537"/>
    <cellStyle name="Normal 3 4 3 4 8" xfId="11538"/>
    <cellStyle name="Normal 3 4 3 4 8 2" xfId="11539"/>
    <cellStyle name="Normal 3 4 3 4 8 2 2" xfId="11540"/>
    <cellStyle name="Normal 3 4 3 4 8 2 2 2" xfId="11541"/>
    <cellStyle name="Normal 3 4 3 4 8 2 3" xfId="11542"/>
    <cellStyle name="Normal 3 4 3 4 8 3" xfId="11543"/>
    <cellStyle name="Normal 3 4 3 4 8 3 2" xfId="11544"/>
    <cellStyle name="Normal 3 4 3 4 8 4" xfId="11545"/>
    <cellStyle name="Normal 3 4 3 4 9" xfId="11546"/>
    <cellStyle name="Normal 3 4 3 4 9 2" xfId="11547"/>
    <cellStyle name="Normal 3 4 3 4 9 2 2" xfId="11548"/>
    <cellStyle name="Normal 3 4 3 4 9 3" xfId="11549"/>
    <cellStyle name="Normal 3 4 3 5" xfId="374"/>
    <cellStyle name="Normal 3 4 3 5 2" xfId="11550"/>
    <cellStyle name="Normal 3 4 3 5 2 2" xfId="11551"/>
    <cellStyle name="Normal 3 4 3 5 2 2 2" xfId="11552"/>
    <cellStyle name="Normal 3 4 3 5 2 2 2 2" xfId="11553"/>
    <cellStyle name="Normal 3 4 3 5 2 2 3" xfId="11554"/>
    <cellStyle name="Normal 3 4 3 5 2 3" xfId="11555"/>
    <cellStyle name="Normal 3 4 3 5 2 3 2" xfId="11556"/>
    <cellStyle name="Normal 3 4 3 5 2 4" xfId="11557"/>
    <cellStyle name="Normal 3 4 3 5 3" xfId="11558"/>
    <cellStyle name="Normal 3 4 3 5 3 2" xfId="11559"/>
    <cellStyle name="Normal 3 4 3 5 3 2 2" xfId="11560"/>
    <cellStyle name="Normal 3 4 3 5 3 2 2 2" xfId="11561"/>
    <cellStyle name="Normal 3 4 3 5 3 2 3" xfId="11562"/>
    <cellStyle name="Normal 3 4 3 5 3 3" xfId="11563"/>
    <cellStyle name="Normal 3 4 3 5 3 3 2" xfId="11564"/>
    <cellStyle name="Normal 3 4 3 5 3 4" xfId="11565"/>
    <cellStyle name="Normal 3 4 3 5 4" xfId="11566"/>
    <cellStyle name="Normal 3 4 3 5 4 2" xfId="11567"/>
    <cellStyle name="Normal 3 4 3 5 4 2 2" xfId="11568"/>
    <cellStyle name="Normal 3 4 3 5 4 3" xfId="11569"/>
    <cellStyle name="Normal 3 4 3 5 5" xfId="11570"/>
    <cellStyle name="Normal 3 4 3 5 5 2" xfId="11571"/>
    <cellStyle name="Normal 3 4 3 5 6" xfId="11572"/>
    <cellStyle name="Normal 3 4 3 6" xfId="231"/>
    <cellStyle name="Normal 3 4 3 6 2" xfId="11573"/>
    <cellStyle name="Normal 3 4 3 6 2 2" xfId="11574"/>
    <cellStyle name="Normal 3 4 3 6 2 2 2" xfId="11575"/>
    <cellStyle name="Normal 3 4 3 6 2 2 2 2" xfId="11576"/>
    <cellStyle name="Normal 3 4 3 6 2 2 3" xfId="11577"/>
    <cellStyle name="Normal 3 4 3 6 2 3" xfId="11578"/>
    <cellStyle name="Normal 3 4 3 6 2 3 2" xfId="11579"/>
    <cellStyle name="Normal 3 4 3 6 2 4" xfId="11580"/>
    <cellStyle name="Normal 3 4 3 6 3" xfId="11581"/>
    <cellStyle name="Normal 3 4 3 6 3 2" xfId="11582"/>
    <cellStyle name="Normal 3 4 3 6 3 2 2" xfId="11583"/>
    <cellStyle name="Normal 3 4 3 6 3 2 2 2" xfId="11584"/>
    <cellStyle name="Normal 3 4 3 6 3 2 3" xfId="11585"/>
    <cellStyle name="Normal 3 4 3 6 3 3" xfId="11586"/>
    <cellStyle name="Normal 3 4 3 6 3 3 2" xfId="11587"/>
    <cellStyle name="Normal 3 4 3 6 3 4" xfId="11588"/>
    <cellStyle name="Normal 3 4 3 6 4" xfId="11589"/>
    <cellStyle name="Normal 3 4 3 6 4 2" xfId="11590"/>
    <cellStyle name="Normal 3 4 3 6 4 2 2" xfId="11591"/>
    <cellStyle name="Normal 3 4 3 6 4 3" xfId="11592"/>
    <cellStyle name="Normal 3 4 3 6 5" xfId="11593"/>
    <cellStyle name="Normal 3 4 3 6 5 2" xfId="11594"/>
    <cellStyle name="Normal 3 4 3 6 6" xfId="11595"/>
    <cellStyle name="Normal 3 4 3 7" xfId="500"/>
    <cellStyle name="Normal 3 4 3 7 2" xfId="11596"/>
    <cellStyle name="Normal 3 4 3 7 2 2" xfId="11597"/>
    <cellStyle name="Normal 3 4 3 7 2 2 2" xfId="11598"/>
    <cellStyle name="Normal 3 4 3 7 2 2 2 2" xfId="11599"/>
    <cellStyle name="Normal 3 4 3 7 2 2 3" xfId="11600"/>
    <cellStyle name="Normal 3 4 3 7 2 3" xfId="11601"/>
    <cellStyle name="Normal 3 4 3 7 2 3 2" xfId="11602"/>
    <cellStyle name="Normal 3 4 3 7 2 4" xfId="11603"/>
    <cellStyle name="Normal 3 4 3 7 3" xfId="11604"/>
    <cellStyle name="Normal 3 4 3 7 3 2" xfId="11605"/>
    <cellStyle name="Normal 3 4 3 7 3 2 2" xfId="11606"/>
    <cellStyle name="Normal 3 4 3 7 3 3" xfId="11607"/>
    <cellStyle name="Normal 3 4 3 7 4" xfId="11608"/>
    <cellStyle name="Normal 3 4 3 7 4 2" xfId="11609"/>
    <cellStyle name="Normal 3 4 3 7 5" xfId="11610"/>
    <cellStyle name="Normal 3 4 3 8" xfId="625"/>
    <cellStyle name="Normal 3 4 3 8 2" xfId="11611"/>
    <cellStyle name="Normal 3 4 3 8 2 2" xfId="11612"/>
    <cellStyle name="Normal 3 4 3 8 2 2 2" xfId="11613"/>
    <cellStyle name="Normal 3 4 3 8 2 2 2 2" xfId="11614"/>
    <cellStyle name="Normal 3 4 3 8 2 2 3" xfId="11615"/>
    <cellStyle name="Normal 3 4 3 8 2 3" xfId="11616"/>
    <cellStyle name="Normal 3 4 3 8 2 3 2" xfId="11617"/>
    <cellStyle name="Normal 3 4 3 8 2 4" xfId="11618"/>
    <cellStyle name="Normal 3 4 3 8 3" xfId="11619"/>
    <cellStyle name="Normal 3 4 3 8 3 2" xfId="11620"/>
    <cellStyle name="Normal 3 4 3 8 3 2 2" xfId="11621"/>
    <cellStyle name="Normal 3 4 3 8 3 3" xfId="11622"/>
    <cellStyle name="Normal 3 4 3 8 4" xfId="11623"/>
    <cellStyle name="Normal 3 4 3 8 4 2" xfId="11624"/>
    <cellStyle name="Normal 3 4 3 8 5" xfId="11625"/>
    <cellStyle name="Normal 3 4 3 9" xfId="11626"/>
    <cellStyle name="Normal 3 4 3 9 2" xfId="11627"/>
    <cellStyle name="Normal 3 4 3 9 2 2" xfId="11628"/>
    <cellStyle name="Normal 3 4 3 9 2 2 2" xfId="11629"/>
    <cellStyle name="Normal 3 4 3 9 2 2 2 2" xfId="11630"/>
    <cellStyle name="Normal 3 4 3 9 2 2 3" xfId="11631"/>
    <cellStyle name="Normal 3 4 3 9 2 3" xfId="11632"/>
    <cellStyle name="Normal 3 4 3 9 2 3 2" xfId="11633"/>
    <cellStyle name="Normal 3 4 3 9 2 4" xfId="11634"/>
    <cellStyle name="Normal 3 4 3 9 3" xfId="11635"/>
    <cellStyle name="Normal 3 4 3 9 3 2" xfId="11636"/>
    <cellStyle name="Normal 3 4 3 9 3 2 2" xfId="11637"/>
    <cellStyle name="Normal 3 4 3 9 3 3" xfId="11638"/>
    <cellStyle name="Normal 3 4 3 9 4" xfId="11639"/>
    <cellStyle name="Normal 3 4 3 9 4 2" xfId="11640"/>
    <cellStyle name="Normal 3 4 3 9 5" xfId="11641"/>
    <cellStyle name="Normal 3 4 4" xfId="87"/>
    <cellStyle name="Normal 3 4 4 10" xfId="11642"/>
    <cellStyle name="Normal 3 4 4 10 2" xfId="11643"/>
    <cellStyle name="Normal 3 4 4 10 2 2" xfId="11644"/>
    <cellStyle name="Normal 3 4 4 10 2 2 2" xfId="11645"/>
    <cellStyle name="Normal 3 4 4 10 2 3" xfId="11646"/>
    <cellStyle name="Normal 3 4 4 10 3" xfId="11647"/>
    <cellStyle name="Normal 3 4 4 10 3 2" xfId="11648"/>
    <cellStyle name="Normal 3 4 4 10 4" xfId="11649"/>
    <cellStyle name="Normal 3 4 4 11" xfId="11650"/>
    <cellStyle name="Normal 3 4 4 11 2" xfId="11651"/>
    <cellStyle name="Normal 3 4 4 11 2 2" xfId="11652"/>
    <cellStyle name="Normal 3 4 4 11 3" xfId="11653"/>
    <cellStyle name="Normal 3 4 4 12" xfId="11654"/>
    <cellStyle name="Normal 3 4 4 12 2" xfId="11655"/>
    <cellStyle name="Normal 3 4 4 13" xfId="11656"/>
    <cellStyle name="Normal 3 4 4 2" xfId="164"/>
    <cellStyle name="Normal 3 4 4 2 10" xfId="11657"/>
    <cellStyle name="Normal 3 4 4 2 10 2" xfId="11658"/>
    <cellStyle name="Normal 3 4 4 2 11" xfId="11659"/>
    <cellStyle name="Normal 3 4 4 2 2" xfId="417"/>
    <cellStyle name="Normal 3 4 4 2 2 2" xfId="11660"/>
    <cellStyle name="Normal 3 4 4 2 2 2 2" xfId="11661"/>
    <cellStyle name="Normal 3 4 4 2 2 2 2 2" xfId="11662"/>
    <cellStyle name="Normal 3 4 4 2 2 2 2 2 2" xfId="11663"/>
    <cellStyle name="Normal 3 4 4 2 2 2 2 3" xfId="11664"/>
    <cellStyle name="Normal 3 4 4 2 2 2 3" xfId="11665"/>
    <cellStyle name="Normal 3 4 4 2 2 2 3 2" xfId="11666"/>
    <cellStyle name="Normal 3 4 4 2 2 2 4" xfId="11667"/>
    <cellStyle name="Normal 3 4 4 2 2 3" xfId="11668"/>
    <cellStyle name="Normal 3 4 4 2 2 3 2" xfId="11669"/>
    <cellStyle name="Normal 3 4 4 2 2 3 2 2" xfId="11670"/>
    <cellStyle name="Normal 3 4 4 2 2 3 2 2 2" xfId="11671"/>
    <cellStyle name="Normal 3 4 4 2 2 3 2 3" xfId="11672"/>
    <cellStyle name="Normal 3 4 4 2 2 3 3" xfId="11673"/>
    <cellStyle name="Normal 3 4 4 2 2 3 3 2" xfId="11674"/>
    <cellStyle name="Normal 3 4 4 2 2 3 4" xfId="11675"/>
    <cellStyle name="Normal 3 4 4 2 2 4" xfId="11676"/>
    <cellStyle name="Normal 3 4 4 2 2 4 2" xfId="11677"/>
    <cellStyle name="Normal 3 4 4 2 2 4 2 2" xfId="11678"/>
    <cellStyle name="Normal 3 4 4 2 2 4 3" xfId="11679"/>
    <cellStyle name="Normal 3 4 4 2 2 5" xfId="11680"/>
    <cellStyle name="Normal 3 4 4 2 2 5 2" xfId="11681"/>
    <cellStyle name="Normal 3 4 4 2 2 6" xfId="11682"/>
    <cellStyle name="Normal 3 4 4 2 3" xfId="295"/>
    <cellStyle name="Normal 3 4 4 2 3 2" xfId="11683"/>
    <cellStyle name="Normal 3 4 4 2 3 2 2" xfId="11684"/>
    <cellStyle name="Normal 3 4 4 2 3 2 2 2" xfId="11685"/>
    <cellStyle name="Normal 3 4 4 2 3 2 2 2 2" xfId="11686"/>
    <cellStyle name="Normal 3 4 4 2 3 2 2 3" xfId="11687"/>
    <cellStyle name="Normal 3 4 4 2 3 2 3" xfId="11688"/>
    <cellStyle name="Normal 3 4 4 2 3 2 3 2" xfId="11689"/>
    <cellStyle name="Normal 3 4 4 2 3 2 4" xfId="11690"/>
    <cellStyle name="Normal 3 4 4 2 3 3" xfId="11691"/>
    <cellStyle name="Normal 3 4 4 2 3 3 2" xfId="11692"/>
    <cellStyle name="Normal 3 4 4 2 3 3 2 2" xfId="11693"/>
    <cellStyle name="Normal 3 4 4 2 3 3 2 2 2" xfId="11694"/>
    <cellStyle name="Normal 3 4 4 2 3 3 2 3" xfId="11695"/>
    <cellStyle name="Normal 3 4 4 2 3 3 3" xfId="11696"/>
    <cellStyle name="Normal 3 4 4 2 3 3 3 2" xfId="11697"/>
    <cellStyle name="Normal 3 4 4 2 3 3 4" xfId="11698"/>
    <cellStyle name="Normal 3 4 4 2 3 4" xfId="11699"/>
    <cellStyle name="Normal 3 4 4 2 3 4 2" xfId="11700"/>
    <cellStyle name="Normal 3 4 4 2 3 4 2 2" xfId="11701"/>
    <cellStyle name="Normal 3 4 4 2 3 4 3" xfId="11702"/>
    <cellStyle name="Normal 3 4 4 2 3 5" xfId="11703"/>
    <cellStyle name="Normal 3 4 4 2 3 5 2" xfId="11704"/>
    <cellStyle name="Normal 3 4 4 2 3 6" xfId="11705"/>
    <cellStyle name="Normal 3 4 4 2 4" xfId="542"/>
    <cellStyle name="Normal 3 4 4 2 4 2" xfId="11706"/>
    <cellStyle name="Normal 3 4 4 2 4 2 2" xfId="11707"/>
    <cellStyle name="Normal 3 4 4 2 4 2 2 2" xfId="11708"/>
    <cellStyle name="Normal 3 4 4 2 4 2 2 2 2" xfId="11709"/>
    <cellStyle name="Normal 3 4 4 2 4 2 2 3" xfId="11710"/>
    <cellStyle name="Normal 3 4 4 2 4 2 3" xfId="11711"/>
    <cellStyle name="Normal 3 4 4 2 4 2 3 2" xfId="11712"/>
    <cellStyle name="Normal 3 4 4 2 4 2 4" xfId="11713"/>
    <cellStyle name="Normal 3 4 4 2 4 3" xfId="11714"/>
    <cellStyle name="Normal 3 4 4 2 4 3 2" xfId="11715"/>
    <cellStyle name="Normal 3 4 4 2 4 3 2 2" xfId="11716"/>
    <cellStyle name="Normal 3 4 4 2 4 3 3" xfId="11717"/>
    <cellStyle name="Normal 3 4 4 2 4 4" xfId="11718"/>
    <cellStyle name="Normal 3 4 4 2 4 4 2" xfId="11719"/>
    <cellStyle name="Normal 3 4 4 2 4 5" xfId="11720"/>
    <cellStyle name="Normal 3 4 4 2 5" xfId="667"/>
    <cellStyle name="Normal 3 4 4 2 5 2" xfId="11721"/>
    <cellStyle name="Normal 3 4 4 2 5 2 2" xfId="11722"/>
    <cellStyle name="Normal 3 4 4 2 5 2 2 2" xfId="11723"/>
    <cellStyle name="Normal 3 4 4 2 5 2 2 2 2" xfId="11724"/>
    <cellStyle name="Normal 3 4 4 2 5 2 2 3" xfId="11725"/>
    <cellStyle name="Normal 3 4 4 2 5 2 3" xfId="11726"/>
    <cellStyle name="Normal 3 4 4 2 5 2 3 2" xfId="11727"/>
    <cellStyle name="Normal 3 4 4 2 5 2 4" xfId="11728"/>
    <cellStyle name="Normal 3 4 4 2 5 3" xfId="11729"/>
    <cellStyle name="Normal 3 4 4 2 5 3 2" xfId="11730"/>
    <cellStyle name="Normal 3 4 4 2 5 3 2 2" xfId="11731"/>
    <cellStyle name="Normal 3 4 4 2 5 3 3" xfId="11732"/>
    <cellStyle name="Normal 3 4 4 2 5 4" xfId="11733"/>
    <cellStyle name="Normal 3 4 4 2 5 4 2" xfId="11734"/>
    <cellStyle name="Normal 3 4 4 2 5 5" xfId="11735"/>
    <cellStyle name="Normal 3 4 4 2 6" xfId="11736"/>
    <cellStyle name="Normal 3 4 4 2 6 2" xfId="11737"/>
    <cellStyle name="Normal 3 4 4 2 6 2 2" xfId="11738"/>
    <cellStyle name="Normal 3 4 4 2 6 2 2 2" xfId="11739"/>
    <cellStyle name="Normal 3 4 4 2 6 2 2 2 2" xfId="11740"/>
    <cellStyle name="Normal 3 4 4 2 6 2 2 3" xfId="11741"/>
    <cellStyle name="Normal 3 4 4 2 6 2 3" xfId="11742"/>
    <cellStyle name="Normal 3 4 4 2 6 2 3 2" xfId="11743"/>
    <cellStyle name="Normal 3 4 4 2 6 2 4" xfId="11744"/>
    <cellStyle name="Normal 3 4 4 2 6 3" xfId="11745"/>
    <cellStyle name="Normal 3 4 4 2 6 3 2" xfId="11746"/>
    <cellStyle name="Normal 3 4 4 2 6 3 2 2" xfId="11747"/>
    <cellStyle name="Normal 3 4 4 2 6 3 3" xfId="11748"/>
    <cellStyle name="Normal 3 4 4 2 6 4" xfId="11749"/>
    <cellStyle name="Normal 3 4 4 2 6 4 2" xfId="11750"/>
    <cellStyle name="Normal 3 4 4 2 6 5" xfId="11751"/>
    <cellStyle name="Normal 3 4 4 2 7" xfId="11752"/>
    <cellStyle name="Normal 3 4 4 2 7 2" xfId="11753"/>
    <cellStyle name="Normal 3 4 4 2 7 2 2" xfId="11754"/>
    <cellStyle name="Normal 3 4 4 2 7 2 2 2" xfId="11755"/>
    <cellStyle name="Normal 3 4 4 2 7 2 3" xfId="11756"/>
    <cellStyle name="Normal 3 4 4 2 7 3" xfId="11757"/>
    <cellStyle name="Normal 3 4 4 2 7 3 2" xfId="11758"/>
    <cellStyle name="Normal 3 4 4 2 7 4" xfId="11759"/>
    <cellStyle name="Normal 3 4 4 2 8" xfId="11760"/>
    <cellStyle name="Normal 3 4 4 2 8 2" xfId="11761"/>
    <cellStyle name="Normal 3 4 4 2 8 2 2" xfId="11762"/>
    <cellStyle name="Normal 3 4 4 2 8 2 2 2" xfId="11763"/>
    <cellStyle name="Normal 3 4 4 2 8 2 3" xfId="11764"/>
    <cellStyle name="Normal 3 4 4 2 8 3" xfId="11765"/>
    <cellStyle name="Normal 3 4 4 2 8 3 2" xfId="11766"/>
    <cellStyle name="Normal 3 4 4 2 8 4" xfId="11767"/>
    <cellStyle name="Normal 3 4 4 2 9" xfId="11768"/>
    <cellStyle name="Normal 3 4 4 2 9 2" xfId="11769"/>
    <cellStyle name="Normal 3 4 4 2 9 2 2" xfId="11770"/>
    <cellStyle name="Normal 3 4 4 2 9 3" xfId="11771"/>
    <cellStyle name="Normal 3 4 4 3" xfId="208"/>
    <cellStyle name="Normal 3 4 4 3 10" xfId="11772"/>
    <cellStyle name="Normal 3 4 4 3 10 2" xfId="11773"/>
    <cellStyle name="Normal 3 4 4 3 11" xfId="11774"/>
    <cellStyle name="Normal 3 4 4 3 2" xfId="458"/>
    <cellStyle name="Normal 3 4 4 3 2 2" xfId="11775"/>
    <cellStyle name="Normal 3 4 4 3 2 2 2" xfId="11776"/>
    <cellStyle name="Normal 3 4 4 3 2 2 2 2" xfId="11777"/>
    <cellStyle name="Normal 3 4 4 3 2 2 2 2 2" xfId="11778"/>
    <cellStyle name="Normal 3 4 4 3 2 2 2 3" xfId="11779"/>
    <cellStyle name="Normal 3 4 4 3 2 2 3" xfId="11780"/>
    <cellStyle name="Normal 3 4 4 3 2 2 3 2" xfId="11781"/>
    <cellStyle name="Normal 3 4 4 3 2 2 4" xfId="11782"/>
    <cellStyle name="Normal 3 4 4 3 2 3" xfId="11783"/>
    <cellStyle name="Normal 3 4 4 3 2 3 2" xfId="11784"/>
    <cellStyle name="Normal 3 4 4 3 2 3 2 2" xfId="11785"/>
    <cellStyle name="Normal 3 4 4 3 2 3 2 2 2" xfId="11786"/>
    <cellStyle name="Normal 3 4 4 3 2 3 2 3" xfId="11787"/>
    <cellStyle name="Normal 3 4 4 3 2 3 3" xfId="11788"/>
    <cellStyle name="Normal 3 4 4 3 2 3 3 2" xfId="11789"/>
    <cellStyle name="Normal 3 4 4 3 2 3 4" xfId="11790"/>
    <cellStyle name="Normal 3 4 4 3 2 4" xfId="11791"/>
    <cellStyle name="Normal 3 4 4 3 2 4 2" xfId="11792"/>
    <cellStyle name="Normal 3 4 4 3 2 4 2 2" xfId="11793"/>
    <cellStyle name="Normal 3 4 4 3 2 4 3" xfId="11794"/>
    <cellStyle name="Normal 3 4 4 3 2 5" xfId="11795"/>
    <cellStyle name="Normal 3 4 4 3 2 5 2" xfId="11796"/>
    <cellStyle name="Normal 3 4 4 3 2 6" xfId="11797"/>
    <cellStyle name="Normal 3 4 4 3 3" xfId="335"/>
    <cellStyle name="Normal 3 4 4 3 3 2" xfId="11798"/>
    <cellStyle name="Normal 3 4 4 3 3 2 2" xfId="11799"/>
    <cellStyle name="Normal 3 4 4 3 3 2 2 2" xfId="11800"/>
    <cellStyle name="Normal 3 4 4 3 3 2 2 2 2" xfId="11801"/>
    <cellStyle name="Normal 3 4 4 3 3 2 2 3" xfId="11802"/>
    <cellStyle name="Normal 3 4 4 3 3 2 3" xfId="11803"/>
    <cellStyle name="Normal 3 4 4 3 3 2 3 2" xfId="11804"/>
    <cellStyle name="Normal 3 4 4 3 3 2 4" xfId="11805"/>
    <cellStyle name="Normal 3 4 4 3 3 3" xfId="11806"/>
    <cellStyle name="Normal 3 4 4 3 3 3 2" xfId="11807"/>
    <cellStyle name="Normal 3 4 4 3 3 3 2 2" xfId="11808"/>
    <cellStyle name="Normal 3 4 4 3 3 3 2 2 2" xfId="11809"/>
    <cellStyle name="Normal 3 4 4 3 3 3 2 3" xfId="11810"/>
    <cellStyle name="Normal 3 4 4 3 3 3 3" xfId="11811"/>
    <cellStyle name="Normal 3 4 4 3 3 3 3 2" xfId="11812"/>
    <cellStyle name="Normal 3 4 4 3 3 3 4" xfId="11813"/>
    <cellStyle name="Normal 3 4 4 3 3 4" xfId="11814"/>
    <cellStyle name="Normal 3 4 4 3 3 4 2" xfId="11815"/>
    <cellStyle name="Normal 3 4 4 3 3 4 2 2" xfId="11816"/>
    <cellStyle name="Normal 3 4 4 3 3 4 3" xfId="11817"/>
    <cellStyle name="Normal 3 4 4 3 3 5" xfId="11818"/>
    <cellStyle name="Normal 3 4 4 3 3 5 2" xfId="11819"/>
    <cellStyle name="Normal 3 4 4 3 3 6" xfId="11820"/>
    <cellStyle name="Normal 3 4 4 3 4" xfId="583"/>
    <cellStyle name="Normal 3 4 4 3 4 2" xfId="11821"/>
    <cellStyle name="Normal 3 4 4 3 4 2 2" xfId="11822"/>
    <cellStyle name="Normal 3 4 4 3 4 2 2 2" xfId="11823"/>
    <cellStyle name="Normal 3 4 4 3 4 2 2 2 2" xfId="11824"/>
    <cellStyle name="Normal 3 4 4 3 4 2 2 3" xfId="11825"/>
    <cellStyle name="Normal 3 4 4 3 4 2 3" xfId="11826"/>
    <cellStyle name="Normal 3 4 4 3 4 2 3 2" xfId="11827"/>
    <cellStyle name="Normal 3 4 4 3 4 2 4" xfId="11828"/>
    <cellStyle name="Normal 3 4 4 3 4 3" xfId="11829"/>
    <cellStyle name="Normal 3 4 4 3 4 3 2" xfId="11830"/>
    <cellStyle name="Normal 3 4 4 3 4 3 2 2" xfId="11831"/>
    <cellStyle name="Normal 3 4 4 3 4 3 3" xfId="11832"/>
    <cellStyle name="Normal 3 4 4 3 4 4" xfId="11833"/>
    <cellStyle name="Normal 3 4 4 3 4 4 2" xfId="11834"/>
    <cellStyle name="Normal 3 4 4 3 4 5" xfId="11835"/>
    <cellStyle name="Normal 3 4 4 3 5" xfId="708"/>
    <cellStyle name="Normal 3 4 4 3 5 2" xfId="11836"/>
    <cellStyle name="Normal 3 4 4 3 5 2 2" xfId="11837"/>
    <cellStyle name="Normal 3 4 4 3 5 2 2 2" xfId="11838"/>
    <cellStyle name="Normal 3 4 4 3 5 2 2 2 2" xfId="11839"/>
    <cellStyle name="Normal 3 4 4 3 5 2 2 3" xfId="11840"/>
    <cellStyle name="Normal 3 4 4 3 5 2 3" xfId="11841"/>
    <cellStyle name="Normal 3 4 4 3 5 2 3 2" xfId="11842"/>
    <cellStyle name="Normal 3 4 4 3 5 2 4" xfId="11843"/>
    <cellStyle name="Normal 3 4 4 3 5 3" xfId="11844"/>
    <cellStyle name="Normal 3 4 4 3 5 3 2" xfId="11845"/>
    <cellStyle name="Normal 3 4 4 3 5 3 2 2" xfId="11846"/>
    <cellStyle name="Normal 3 4 4 3 5 3 3" xfId="11847"/>
    <cellStyle name="Normal 3 4 4 3 5 4" xfId="11848"/>
    <cellStyle name="Normal 3 4 4 3 5 4 2" xfId="11849"/>
    <cellStyle name="Normal 3 4 4 3 5 5" xfId="11850"/>
    <cellStyle name="Normal 3 4 4 3 6" xfId="11851"/>
    <cellStyle name="Normal 3 4 4 3 6 2" xfId="11852"/>
    <cellStyle name="Normal 3 4 4 3 6 2 2" xfId="11853"/>
    <cellStyle name="Normal 3 4 4 3 6 2 2 2" xfId="11854"/>
    <cellStyle name="Normal 3 4 4 3 6 2 2 2 2" xfId="11855"/>
    <cellStyle name="Normal 3 4 4 3 6 2 2 3" xfId="11856"/>
    <cellStyle name="Normal 3 4 4 3 6 2 3" xfId="11857"/>
    <cellStyle name="Normal 3 4 4 3 6 2 3 2" xfId="11858"/>
    <cellStyle name="Normal 3 4 4 3 6 2 4" xfId="11859"/>
    <cellStyle name="Normal 3 4 4 3 6 3" xfId="11860"/>
    <cellStyle name="Normal 3 4 4 3 6 3 2" xfId="11861"/>
    <cellStyle name="Normal 3 4 4 3 6 3 2 2" xfId="11862"/>
    <cellStyle name="Normal 3 4 4 3 6 3 3" xfId="11863"/>
    <cellStyle name="Normal 3 4 4 3 6 4" xfId="11864"/>
    <cellStyle name="Normal 3 4 4 3 6 4 2" xfId="11865"/>
    <cellStyle name="Normal 3 4 4 3 6 5" xfId="11866"/>
    <cellStyle name="Normal 3 4 4 3 7" xfId="11867"/>
    <cellStyle name="Normal 3 4 4 3 7 2" xfId="11868"/>
    <cellStyle name="Normal 3 4 4 3 7 2 2" xfId="11869"/>
    <cellStyle name="Normal 3 4 4 3 7 2 2 2" xfId="11870"/>
    <cellStyle name="Normal 3 4 4 3 7 2 3" xfId="11871"/>
    <cellStyle name="Normal 3 4 4 3 7 3" xfId="11872"/>
    <cellStyle name="Normal 3 4 4 3 7 3 2" xfId="11873"/>
    <cellStyle name="Normal 3 4 4 3 7 4" xfId="11874"/>
    <cellStyle name="Normal 3 4 4 3 8" xfId="11875"/>
    <cellStyle name="Normal 3 4 4 3 8 2" xfId="11876"/>
    <cellStyle name="Normal 3 4 4 3 8 2 2" xfId="11877"/>
    <cellStyle name="Normal 3 4 4 3 8 2 2 2" xfId="11878"/>
    <cellStyle name="Normal 3 4 4 3 8 2 3" xfId="11879"/>
    <cellStyle name="Normal 3 4 4 3 8 3" xfId="11880"/>
    <cellStyle name="Normal 3 4 4 3 8 3 2" xfId="11881"/>
    <cellStyle name="Normal 3 4 4 3 8 4" xfId="11882"/>
    <cellStyle name="Normal 3 4 4 3 9" xfId="11883"/>
    <cellStyle name="Normal 3 4 4 3 9 2" xfId="11884"/>
    <cellStyle name="Normal 3 4 4 3 9 2 2" xfId="11885"/>
    <cellStyle name="Normal 3 4 4 3 9 3" xfId="11886"/>
    <cellStyle name="Normal 3 4 4 4" xfId="376"/>
    <cellStyle name="Normal 3 4 4 4 2" xfId="11887"/>
    <cellStyle name="Normal 3 4 4 4 2 2" xfId="11888"/>
    <cellStyle name="Normal 3 4 4 4 2 2 2" xfId="11889"/>
    <cellStyle name="Normal 3 4 4 4 2 2 2 2" xfId="11890"/>
    <cellStyle name="Normal 3 4 4 4 2 2 3" xfId="11891"/>
    <cellStyle name="Normal 3 4 4 4 2 3" xfId="11892"/>
    <cellStyle name="Normal 3 4 4 4 2 3 2" xfId="11893"/>
    <cellStyle name="Normal 3 4 4 4 2 4" xfId="11894"/>
    <cellStyle name="Normal 3 4 4 4 3" xfId="11895"/>
    <cellStyle name="Normal 3 4 4 4 3 2" xfId="11896"/>
    <cellStyle name="Normal 3 4 4 4 3 2 2" xfId="11897"/>
    <cellStyle name="Normal 3 4 4 4 3 2 2 2" xfId="11898"/>
    <cellStyle name="Normal 3 4 4 4 3 2 3" xfId="11899"/>
    <cellStyle name="Normal 3 4 4 4 3 3" xfId="11900"/>
    <cellStyle name="Normal 3 4 4 4 3 3 2" xfId="11901"/>
    <cellStyle name="Normal 3 4 4 4 3 4" xfId="11902"/>
    <cellStyle name="Normal 3 4 4 4 4" xfId="11903"/>
    <cellStyle name="Normal 3 4 4 4 4 2" xfId="11904"/>
    <cellStyle name="Normal 3 4 4 4 4 2 2" xfId="11905"/>
    <cellStyle name="Normal 3 4 4 4 4 3" xfId="11906"/>
    <cellStyle name="Normal 3 4 4 4 5" xfId="11907"/>
    <cellStyle name="Normal 3 4 4 4 5 2" xfId="11908"/>
    <cellStyle name="Normal 3 4 4 4 6" xfId="11909"/>
    <cellStyle name="Normal 3 4 4 5" xfId="237"/>
    <cellStyle name="Normal 3 4 4 5 2" xfId="11910"/>
    <cellStyle name="Normal 3 4 4 5 2 2" xfId="11911"/>
    <cellStyle name="Normal 3 4 4 5 2 2 2" xfId="11912"/>
    <cellStyle name="Normal 3 4 4 5 2 2 2 2" xfId="11913"/>
    <cellStyle name="Normal 3 4 4 5 2 2 3" xfId="11914"/>
    <cellStyle name="Normal 3 4 4 5 2 3" xfId="11915"/>
    <cellStyle name="Normal 3 4 4 5 2 3 2" xfId="11916"/>
    <cellStyle name="Normal 3 4 4 5 2 4" xfId="11917"/>
    <cellStyle name="Normal 3 4 4 5 3" xfId="11918"/>
    <cellStyle name="Normal 3 4 4 5 3 2" xfId="11919"/>
    <cellStyle name="Normal 3 4 4 5 3 2 2" xfId="11920"/>
    <cellStyle name="Normal 3 4 4 5 3 2 2 2" xfId="11921"/>
    <cellStyle name="Normal 3 4 4 5 3 2 3" xfId="11922"/>
    <cellStyle name="Normal 3 4 4 5 3 3" xfId="11923"/>
    <cellStyle name="Normal 3 4 4 5 3 3 2" xfId="11924"/>
    <cellStyle name="Normal 3 4 4 5 3 4" xfId="11925"/>
    <cellStyle name="Normal 3 4 4 5 4" xfId="11926"/>
    <cellStyle name="Normal 3 4 4 5 4 2" xfId="11927"/>
    <cellStyle name="Normal 3 4 4 5 4 2 2" xfId="11928"/>
    <cellStyle name="Normal 3 4 4 5 4 3" xfId="11929"/>
    <cellStyle name="Normal 3 4 4 5 5" xfId="11930"/>
    <cellStyle name="Normal 3 4 4 5 5 2" xfId="11931"/>
    <cellStyle name="Normal 3 4 4 5 6" xfId="11932"/>
    <cellStyle name="Normal 3 4 4 6" xfId="502"/>
    <cellStyle name="Normal 3 4 4 6 2" xfId="11933"/>
    <cellStyle name="Normal 3 4 4 6 2 2" xfId="11934"/>
    <cellStyle name="Normal 3 4 4 6 2 2 2" xfId="11935"/>
    <cellStyle name="Normal 3 4 4 6 2 2 2 2" xfId="11936"/>
    <cellStyle name="Normal 3 4 4 6 2 2 3" xfId="11937"/>
    <cellStyle name="Normal 3 4 4 6 2 3" xfId="11938"/>
    <cellStyle name="Normal 3 4 4 6 2 3 2" xfId="11939"/>
    <cellStyle name="Normal 3 4 4 6 2 4" xfId="11940"/>
    <cellStyle name="Normal 3 4 4 6 3" xfId="11941"/>
    <cellStyle name="Normal 3 4 4 6 3 2" xfId="11942"/>
    <cellStyle name="Normal 3 4 4 6 3 2 2" xfId="11943"/>
    <cellStyle name="Normal 3 4 4 6 3 3" xfId="11944"/>
    <cellStyle name="Normal 3 4 4 6 4" xfId="11945"/>
    <cellStyle name="Normal 3 4 4 6 4 2" xfId="11946"/>
    <cellStyle name="Normal 3 4 4 6 5" xfId="11947"/>
    <cellStyle name="Normal 3 4 4 7" xfId="627"/>
    <cellStyle name="Normal 3 4 4 7 2" xfId="11948"/>
    <cellStyle name="Normal 3 4 4 7 2 2" xfId="11949"/>
    <cellStyle name="Normal 3 4 4 7 2 2 2" xfId="11950"/>
    <cellStyle name="Normal 3 4 4 7 2 2 2 2" xfId="11951"/>
    <cellStyle name="Normal 3 4 4 7 2 2 3" xfId="11952"/>
    <cellStyle name="Normal 3 4 4 7 2 3" xfId="11953"/>
    <cellStyle name="Normal 3 4 4 7 2 3 2" xfId="11954"/>
    <cellStyle name="Normal 3 4 4 7 2 4" xfId="11955"/>
    <cellStyle name="Normal 3 4 4 7 3" xfId="11956"/>
    <cellStyle name="Normal 3 4 4 7 3 2" xfId="11957"/>
    <cellStyle name="Normal 3 4 4 7 3 2 2" xfId="11958"/>
    <cellStyle name="Normal 3 4 4 7 3 3" xfId="11959"/>
    <cellStyle name="Normal 3 4 4 7 4" xfId="11960"/>
    <cellStyle name="Normal 3 4 4 7 4 2" xfId="11961"/>
    <cellStyle name="Normal 3 4 4 7 5" xfId="11962"/>
    <cellStyle name="Normal 3 4 4 8" xfId="11963"/>
    <cellStyle name="Normal 3 4 4 8 2" xfId="11964"/>
    <cellStyle name="Normal 3 4 4 8 2 2" xfId="11965"/>
    <cellStyle name="Normal 3 4 4 8 2 2 2" xfId="11966"/>
    <cellStyle name="Normal 3 4 4 8 2 2 2 2" xfId="11967"/>
    <cellStyle name="Normal 3 4 4 8 2 2 3" xfId="11968"/>
    <cellStyle name="Normal 3 4 4 8 2 3" xfId="11969"/>
    <cellStyle name="Normal 3 4 4 8 2 3 2" xfId="11970"/>
    <cellStyle name="Normal 3 4 4 8 2 4" xfId="11971"/>
    <cellStyle name="Normal 3 4 4 8 3" xfId="11972"/>
    <cellStyle name="Normal 3 4 4 8 3 2" xfId="11973"/>
    <cellStyle name="Normal 3 4 4 8 3 2 2" xfId="11974"/>
    <cellStyle name="Normal 3 4 4 8 3 3" xfId="11975"/>
    <cellStyle name="Normal 3 4 4 8 4" xfId="11976"/>
    <cellStyle name="Normal 3 4 4 8 4 2" xfId="11977"/>
    <cellStyle name="Normal 3 4 4 8 5" xfId="11978"/>
    <cellStyle name="Normal 3 4 4 9" xfId="11979"/>
    <cellStyle name="Normal 3 4 4 9 2" xfId="11980"/>
    <cellStyle name="Normal 3 4 4 9 2 2" xfId="11981"/>
    <cellStyle name="Normal 3 4 4 9 2 2 2" xfId="11982"/>
    <cellStyle name="Normal 3 4 4 9 2 3" xfId="11983"/>
    <cellStyle name="Normal 3 4 4 9 3" xfId="11984"/>
    <cellStyle name="Normal 3 4 4 9 3 2" xfId="11985"/>
    <cellStyle name="Normal 3 4 4 9 4" xfId="11986"/>
    <cellStyle name="Normal 3 4 5" xfId="165"/>
    <cellStyle name="Normal 3 4 5 10" xfId="11987"/>
    <cellStyle name="Normal 3 4 5 10 2" xfId="11988"/>
    <cellStyle name="Normal 3 4 5 10 2 2" xfId="11989"/>
    <cellStyle name="Normal 3 4 5 10 3" xfId="11990"/>
    <cellStyle name="Normal 3 4 5 11" xfId="11991"/>
    <cellStyle name="Normal 3 4 5 11 2" xfId="11992"/>
    <cellStyle name="Normal 3 4 5 12" xfId="11993"/>
    <cellStyle name="Normal 3 4 5 2" xfId="209"/>
    <cellStyle name="Normal 3 4 5 2 10" xfId="11994"/>
    <cellStyle name="Normal 3 4 5 2 10 2" xfId="11995"/>
    <cellStyle name="Normal 3 4 5 2 11" xfId="11996"/>
    <cellStyle name="Normal 3 4 5 2 2" xfId="459"/>
    <cellStyle name="Normal 3 4 5 2 2 2" xfId="11997"/>
    <cellStyle name="Normal 3 4 5 2 2 2 2" xfId="11998"/>
    <cellStyle name="Normal 3 4 5 2 2 2 2 2" xfId="11999"/>
    <cellStyle name="Normal 3 4 5 2 2 2 2 2 2" xfId="12000"/>
    <cellStyle name="Normal 3 4 5 2 2 2 2 3" xfId="12001"/>
    <cellStyle name="Normal 3 4 5 2 2 2 3" xfId="12002"/>
    <cellStyle name="Normal 3 4 5 2 2 2 3 2" xfId="12003"/>
    <cellStyle name="Normal 3 4 5 2 2 2 4" xfId="12004"/>
    <cellStyle name="Normal 3 4 5 2 2 3" xfId="12005"/>
    <cellStyle name="Normal 3 4 5 2 2 3 2" xfId="12006"/>
    <cellStyle name="Normal 3 4 5 2 2 3 2 2" xfId="12007"/>
    <cellStyle name="Normal 3 4 5 2 2 3 2 2 2" xfId="12008"/>
    <cellStyle name="Normal 3 4 5 2 2 3 2 3" xfId="12009"/>
    <cellStyle name="Normal 3 4 5 2 2 3 3" xfId="12010"/>
    <cellStyle name="Normal 3 4 5 2 2 3 3 2" xfId="12011"/>
    <cellStyle name="Normal 3 4 5 2 2 3 4" xfId="12012"/>
    <cellStyle name="Normal 3 4 5 2 2 4" xfId="12013"/>
    <cellStyle name="Normal 3 4 5 2 2 4 2" xfId="12014"/>
    <cellStyle name="Normal 3 4 5 2 2 4 2 2" xfId="12015"/>
    <cellStyle name="Normal 3 4 5 2 2 4 3" xfId="12016"/>
    <cellStyle name="Normal 3 4 5 2 2 5" xfId="12017"/>
    <cellStyle name="Normal 3 4 5 2 2 5 2" xfId="12018"/>
    <cellStyle name="Normal 3 4 5 2 2 6" xfId="12019"/>
    <cellStyle name="Normal 3 4 5 2 3" xfId="296"/>
    <cellStyle name="Normal 3 4 5 2 3 2" xfId="12020"/>
    <cellStyle name="Normal 3 4 5 2 3 2 2" xfId="12021"/>
    <cellStyle name="Normal 3 4 5 2 3 2 2 2" xfId="12022"/>
    <cellStyle name="Normal 3 4 5 2 3 2 2 2 2" xfId="12023"/>
    <cellStyle name="Normal 3 4 5 2 3 2 2 3" xfId="12024"/>
    <cellStyle name="Normal 3 4 5 2 3 2 3" xfId="12025"/>
    <cellStyle name="Normal 3 4 5 2 3 2 3 2" xfId="12026"/>
    <cellStyle name="Normal 3 4 5 2 3 2 4" xfId="12027"/>
    <cellStyle name="Normal 3 4 5 2 3 3" xfId="12028"/>
    <cellStyle name="Normal 3 4 5 2 3 3 2" xfId="12029"/>
    <cellStyle name="Normal 3 4 5 2 3 3 2 2" xfId="12030"/>
    <cellStyle name="Normal 3 4 5 2 3 3 2 2 2" xfId="12031"/>
    <cellStyle name="Normal 3 4 5 2 3 3 2 3" xfId="12032"/>
    <cellStyle name="Normal 3 4 5 2 3 3 3" xfId="12033"/>
    <cellStyle name="Normal 3 4 5 2 3 3 3 2" xfId="12034"/>
    <cellStyle name="Normal 3 4 5 2 3 3 4" xfId="12035"/>
    <cellStyle name="Normal 3 4 5 2 3 4" xfId="12036"/>
    <cellStyle name="Normal 3 4 5 2 3 4 2" xfId="12037"/>
    <cellStyle name="Normal 3 4 5 2 3 4 2 2" xfId="12038"/>
    <cellStyle name="Normal 3 4 5 2 3 4 3" xfId="12039"/>
    <cellStyle name="Normal 3 4 5 2 3 5" xfId="12040"/>
    <cellStyle name="Normal 3 4 5 2 3 5 2" xfId="12041"/>
    <cellStyle name="Normal 3 4 5 2 3 6" xfId="12042"/>
    <cellStyle name="Normal 3 4 5 2 4" xfId="584"/>
    <cellStyle name="Normal 3 4 5 2 4 2" xfId="12043"/>
    <cellStyle name="Normal 3 4 5 2 4 2 2" xfId="12044"/>
    <cellStyle name="Normal 3 4 5 2 4 2 2 2" xfId="12045"/>
    <cellStyle name="Normal 3 4 5 2 4 2 2 2 2" xfId="12046"/>
    <cellStyle name="Normal 3 4 5 2 4 2 2 3" xfId="12047"/>
    <cellStyle name="Normal 3 4 5 2 4 2 3" xfId="12048"/>
    <cellStyle name="Normal 3 4 5 2 4 2 3 2" xfId="12049"/>
    <cellStyle name="Normal 3 4 5 2 4 2 4" xfId="12050"/>
    <cellStyle name="Normal 3 4 5 2 4 3" xfId="12051"/>
    <cellStyle name="Normal 3 4 5 2 4 3 2" xfId="12052"/>
    <cellStyle name="Normal 3 4 5 2 4 3 2 2" xfId="12053"/>
    <cellStyle name="Normal 3 4 5 2 4 3 3" xfId="12054"/>
    <cellStyle name="Normal 3 4 5 2 4 4" xfId="12055"/>
    <cellStyle name="Normal 3 4 5 2 4 4 2" xfId="12056"/>
    <cellStyle name="Normal 3 4 5 2 4 5" xfId="12057"/>
    <cellStyle name="Normal 3 4 5 2 5" xfId="709"/>
    <cellStyle name="Normal 3 4 5 2 5 2" xfId="12058"/>
    <cellStyle name="Normal 3 4 5 2 5 2 2" xfId="12059"/>
    <cellStyle name="Normal 3 4 5 2 5 2 2 2" xfId="12060"/>
    <cellStyle name="Normal 3 4 5 2 5 2 2 2 2" xfId="12061"/>
    <cellStyle name="Normal 3 4 5 2 5 2 2 3" xfId="12062"/>
    <cellStyle name="Normal 3 4 5 2 5 2 3" xfId="12063"/>
    <cellStyle name="Normal 3 4 5 2 5 2 3 2" xfId="12064"/>
    <cellStyle name="Normal 3 4 5 2 5 2 4" xfId="12065"/>
    <cellStyle name="Normal 3 4 5 2 5 3" xfId="12066"/>
    <cellStyle name="Normal 3 4 5 2 5 3 2" xfId="12067"/>
    <cellStyle name="Normal 3 4 5 2 5 3 2 2" xfId="12068"/>
    <cellStyle name="Normal 3 4 5 2 5 3 3" xfId="12069"/>
    <cellStyle name="Normal 3 4 5 2 5 4" xfId="12070"/>
    <cellStyle name="Normal 3 4 5 2 5 4 2" xfId="12071"/>
    <cellStyle name="Normal 3 4 5 2 5 5" xfId="12072"/>
    <cellStyle name="Normal 3 4 5 2 6" xfId="12073"/>
    <cellStyle name="Normal 3 4 5 2 6 2" xfId="12074"/>
    <cellStyle name="Normal 3 4 5 2 6 2 2" xfId="12075"/>
    <cellStyle name="Normal 3 4 5 2 6 2 2 2" xfId="12076"/>
    <cellStyle name="Normal 3 4 5 2 6 2 2 2 2" xfId="12077"/>
    <cellStyle name="Normal 3 4 5 2 6 2 2 3" xfId="12078"/>
    <cellStyle name="Normal 3 4 5 2 6 2 3" xfId="12079"/>
    <cellStyle name="Normal 3 4 5 2 6 2 3 2" xfId="12080"/>
    <cellStyle name="Normal 3 4 5 2 6 2 4" xfId="12081"/>
    <cellStyle name="Normal 3 4 5 2 6 3" xfId="12082"/>
    <cellStyle name="Normal 3 4 5 2 6 3 2" xfId="12083"/>
    <cellStyle name="Normal 3 4 5 2 6 3 2 2" xfId="12084"/>
    <cellStyle name="Normal 3 4 5 2 6 3 3" xfId="12085"/>
    <cellStyle name="Normal 3 4 5 2 6 4" xfId="12086"/>
    <cellStyle name="Normal 3 4 5 2 6 4 2" xfId="12087"/>
    <cellStyle name="Normal 3 4 5 2 6 5" xfId="12088"/>
    <cellStyle name="Normal 3 4 5 2 7" xfId="12089"/>
    <cellStyle name="Normal 3 4 5 2 7 2" xfId="12090"/>
    <cellStyle name="Normal 3 4 5 2 7 2 2" xfId="12091"/>
    <cellStyle name="Normal 3 4 5 2 7 2 2 2" xfId="12092"/>
    <cellStyle name="Normal 3 4 5 2 7 2 3" xfId="12093"/>
    <cellStyle name="Normal 3 4 5 2 7 3" xfId="12094"/>
    <cellStyle name="Normal 3 4 5 2 7 3 2" xfId="12095"/>
    <cellStyle name="Normal 3 4 5 2 7 4" xfId="12096"/>
    <cellStyle name="Normal 3 4 5 2 8" xfId="12097"/>
    <cellStyle name="Normal 3 4 5 2 8 2" xfId="12098"/>
    <cellStyle name="Normal 3 4 5 2 8 2 2" xfId="12099"/>
    <cellStyle name="Normal 3 4 5 2 8 2 2 2" xfId="12100"/>
    <cellStyle name="Normal 3 4 5 2 8 2 3" xfId="12101"/>
    <cellStyle name="Normal 3 4 5 2 8 3" xfId="12102"/>
    <cellStyle name="Normal 3 4 5 2 8 3 2" xfId="12103"/>
    <cellStyle name="Normal 3 4 5 2 8 4" xfId="12104"/>
    <cellStyle name="Normal 3 4 5 2 9" xfId="12105"/>
    <cellStyle name="Normal 3 4 5 2 9 2" xfId="12106"/>
    <cellStyle name="Normal 3 4 5 2 9 2 2" xfId="12107"/>
    <cellStyle name="Normal 3 4 5 2 9 3" xfId="12108"/>
    <cellStyle name="Normal 3 4 5 3" xfId="377"/>
    <cellStyle name="Normal 3 4 5 3 2" xfId="12109"/>
    <cellStyle name="Normal 3 4 5 3 2 2" xfId="12110"/>
    <cellStyle name="Normal 3 4 5 3 2 2 2" xfId="12111"/>
    <cellStyle name="Normal 3 4 5 3 2 2 2 2" xfId="12112"/>
    <cellStyle name="Normal 3 4 5 3 2 2 3" xfId="12113"/>
    <cellStyle name="Normal 3 4 5 3 2 3" xfId="12114"/>
    <cellStyle name="Normal 3 4 5 3 2 3 2" xfId="12115"/>
    <cellStyle name="Normal 3 4 5 3 2 4" xfId="12116"/>
    <cellStyle name="Normal 3 4 5 3 3" xfId="12117"/>
    <cellStyle name="Normal 3 4 5 3 3 2" xfId="12118"/>
    <cellStyle name="Normal 3 4 5 3 3 2 2" xfId="12119"/>
    <cellStyle name="Normal 3 4 5 3 3 2 2 2" xfId="12120"/>
    <cellStyle name="Normal 3 4 5 3 3 2 3" xfId="12121"/>
    <cellStyle name="Normal 3 4 5 3 3 3" xfId="12122"/>
    <cellStyle name="Normal 3 4 5 3 3 3 2" xfId="12123"/>
    <cellStyle name="Normal 3 4 5 3 3 4" xfId="12124"/>
    <cellStyle name="Normal 3 4 5 3 4" xfId="12125"/>
    <cellStyle name="Normal 3 4 5 3 4 2" xfId="12126"/>
    <cellStyle name="Normal 3 4 5 3 4 2 2" xfId="12127"/>
    <cellStyle name="Normal 3 4 5 3 4 3" xfId="12128"/>
    <cellStyle name="Normal 3 4 5 3 5" xfId="12129"/>
    <cellStyle name="Normal 3 4 5 3 5 2" xfId="12130"/>
    <cellStyle name="Normal 3 4 5 3 6" xfId="12131"/>
    <cellStyle name="Normal 3 4 5 4" xfId="255"/>
    <cellStyle name="Normal 3 4 5 4 2" xfId="12132"/>
    <cellStyle name="Normal 3 4 5 4 2 2" xfId="12133"/>
    <cellStyle name="Normal 3 4 5 4 2 2 2" xfId="12134"/>
    <cellStyle name="Normal 3 4 5 4 2 2 2 2" xfId="12135"/>
    <cellStyle name="Normal 3 4 5 4 2 2 3" xfId="12136"/>
    <cellStyle name="Normal 3 4 5 4 2 3" xfId="12137"/>
    <cellStyle name="Normal 3 4 5 4 2 3 2" xfId="12138"/>
    <cellStyle name="Normal 3 4 5 4 2 4" xfId="12139"/>
    <cellStyle name="Normal 3 4 5 4 3" xfId="12140"/>
    <cellStyle name="Normal 3 4 5 4 3 2" xfId="12141"/>
    <cellStyle name="Normal 3 4 5 4 3 2 2" xfId="12142"/>
    <cellStyle name="Normal 3 4 5 4 3 2 2 2" xfId="12143"/>
    <cellStyle name="Normal 3 4 5 4 3 2 3" xfId="12144"/>
    <cellStyle name="Normal 3 4 5 4 3 3" xfId="12145"/>
    <cellStyle name="Normal 3 4 5 4 3 3 2" xfId="12146"/>
    <cellStyle name="Normal 3 4 5 4 3 4" xfId="12147"/>
    <cellStyle name="Normal 3 4 5 4 4" xfId="12148"/>
    <cellStyle name="Normal 3 4 5 4 4 2" xfId="12149"/>
    <cellStyle name="Normal 3 4 5 4 4 2 2" xfId="12150"/>
    <cellStyle name="Normal 3 4 5 4 4 3" xfId="12151"/>
    <cellStyle name="Normal 3 4 5 4 5" xfId="12152"/>
    <cellStyle name="Normal 3 4 5 4 5 2" xfId="12153"/>
    <cellStyle name="Normal 3 4 5 4 6" xfId="12154"/>
    <cellStyle name="Normal 3 4 5 5" xfId="503"/>
    <cellStyle name="Normal 3 4 5 5 2" xfId="12155"/>
    <cellStyle name="Normal 3 4 5 5 2 2" xfId="12156"/>
    <cellStyle name="Normal 3 4 5 5 2 2 2" xfId="12157"/>
    <cellStyle name="Normal 3 4 5 5 2 2 2 2" xfId="12158"/>
    <cellStyle name="Normal 3 4 5 5 2 2 3" xfId="12159"/>
    <cellStyle name="Normal 3 4 5 5 2 3" xfId="12160"/>
    <cellStyle name="Normal 3 4 5 5 2 3 2" xfId="12161"/>
    <cellStyle name="Normal 3 4 5 5 2 4" xfId="12162"/>
    <cellStyle name="Normal 3 4 5 5 3" xfId="12163"/>
    <cellStyle name="Normal 3 4 5 5 3 2" xfId="12164"/>
    <cellStyle name="Normal 3 4 5 5 3 2 2" xfId="12165"/>
    <cellStyle name="Normal 3 4 5 5 3 3" xfId="12166"/>
    <cellStyle name="Normal 3 4 5 5 4" xfId="12167"/>
    <cellStyle name="Normal 3 4 5 5 4 2" xfId="12168"/>
    <cellStyle name="Normal 3 4 5 5 5" xfId="12169"/>
    <cellStyle name="Normal 3 4 5 6" xfId="628"/>
    <cellStyle name="Normal 3 4 5 6 2" xfId="12170"/>
    <cellStyle name="Normal 3 4 5 6 2 2" xfId="12171"/>
    <cellStyle name="Normal 3 4 5 6 2 2 2" xfId="12172"/>
    <cellStyle name="Normal 3 4 5 6 2 2 2 2" xfId="12173"/>
    <cellStyle name="Normal 3 4 5 6 2 2 3" xfId="12174"/>
    <cellStyle name="Normal 3 4 5 6 2 3" xfId="12175"/>
    <cellStyle name="Normal 3 4 5 6 2 3 2" xfId="12176"/>
    <cellStyle name="Normal 3 4 5 6 2 4" xfId="12177"/>
    <cellStyle name="Normal 3 4 5 6 3" xfId="12178"/>
    <cellStyle name="Normal 3 4 5 6 3 2" xfId="12179"/>
    <cellStyle name="Normal 3 4 5 6 3 2 2" xfId="12180"/>
    <cellStyle name="Normal 3 4 5 6 3 3" xfId="12181"/>
    <cellStyle name="Normal 3 4 5 6 4" xfId="12182"/>
    <cellStyle name="Normal 3 4 5 6 4 2" xfId="12183"/>
    <cellStyle name="Normal 3 4 5 6 5" xfId="12184"/>
    <cellStyle name="Normal 3 4 5 7" xfId="12185"/>
    <cellStyle name="Normal 3 4 5 7 2" xfId="12186"/>
    <cellStyle name="Normal 3 4 5 7 2 2" xfId="12187"/>
    <cellStyle name="Normal 3 4 5 7 2 2 2" xfId="12188"/>
    <cellStyle name="Normal 3 4 5 7 2 2 2 2" xfId="12189"/>
    <cellStyle name="Normal 3 4 5 7 2 2 3" xfId="12190"/>
    <cellStyle name="Normal 3 4 5 7 2 3" xfId="12191"/>
    <cellStyle name="Normal 3 4 5 7 2 3 2" xfId="12192"/>
    <cellStyle name="Normal 3 4 5 7 2 4" xfId="12193"/>
    <cellStyle name="Normal 3 4 5 7 3" xfId="12194"/>
    <cellStyle name="Normal 3 4 5 7 3 2" xfId="12195"/>
    <cellStyle name="Normal 3 4 5 7 3 2 2" xfId="12196"/>
    <cellStyle name="Normal 3 4 5 7 3 3" xfId="12197"/>
    <cellStyle name="Normal 3 4 5 7 4" xfId="12198"/>
    <cellStyle name="Normal 3 4 5 7 4 2" xfId="12199"/>
    <cellStyle name="Normal 3 4 5 7 5" xfId="12200"/>
    <cellStyle name="Normal 3 4 5 8" xfId="12201"/>
    <cellStyle name="Normal 3 4 5 8 2" xfId="12202"/>
    <cellStyle name="Normal 3 4 5 8 2 2" xfId="12203"/>
    <cellStyle name="Normal 3 4 5 8 2 2 2" xfId="12204"/>
    <cellStyle name="Normal 3 4 5 8 2 3" xfId="12205"/>
    <cellStyle name="Normal 3 4 5 8 3" xfId="12206"/>
    <cellStyle name="Normal 3 4 5 8 3 2" xfId="12207"/>
    <cellStyle name="Normal 3 4 5 8 4" xfId="12208"/>
    <cellStyle name="Normal 3 4 5 9" xfId="12209"/>
    <cellStyle name="Normal 3 4 5 9 2" xfId="12210"/>
    <cellStyle name="Normal 3 4 5 9 2 2" xfId="12211"/>
    <cellStyle name="Normal 3 4 5 9 2 2 2" xfId="12212"/>
    <cellStyle name="Normal 3 4 5 9 2 3" xfId="12213"/>
    <cellStyle name="Normal 3 4 5 9 3" xfId="12214"/>
    <cellStyle name="Normal 3 4 5 9 3 2" xfId="12215"/>
    <cellStyle name="Normal 3 4 5 9 4" xfId="12216"/>
    <cellStyle name="Normal 3 4 6" xfId="111"/>
    <cellStyle name="Normal 3 4 6 10" xfId="12217"/>
    <cellStyle name="Normal 3 4 6 10 2" xfId="12218"/>
    <cellStyle name="Normal 3 4 6 11" xfId="12219"/>
    <cellStyle name="Normal 3 4 6 2" xfId="388"/>
    <cellStyle name="Normal 3 4 6 2 2" xfId="12220"/>
    <cellStyle name="Normal 3 4 6 2 2 2" xfId="12221"/>
    <cellStyle name="Normal 3 4 6 2 2 2 2" xfId="12222"/>
    <cellStyle name="Normal 3 4 6 2 2 2 2 2" xfId="12223"/>
    <cellStyle name="Normal 3 4 6 2 2 2 3" xfId="12224"/>
    <cellStyle name="Normal 3 4 6 2 2 3" xfId="12225"/>
    <cellStyle name="Normal 3 4 6 2 2 3 2" xfId="12226"/>
    <cellStyle name="Normal 3 4 6 2 2 4" xfId="12227"/>
    <cellStyle name="Normal 3 4 6 2 3" xfId="12228"/>
    <cellStyle name="Normal 3 4 6 2 3 2" xfId="12229"/>
    <cellStyle name="Normal 3 4 6 2 3 2 2" xfId="12230"/>
    <cellStyle name="Normal 3 4 6 2 3 2 2 2" xfId="12231"/>
    <cellStyle name="Normal 3 4 6 2 3 2 3" xfId="12232"/>
    <cellStyle name="Normal 3 4 6 2 3 3" xfId="12233"/>
    <cellStyle name="Normal 3 4 6 2 3 3 2" xfId="12234"/>
    <cellStyle name="Normal 3 4 6 2 3 4" xfId="12235"/>
    <cellStyle name="Normal 3 4 6 2 4" xfId="12236"/>
    <cellStyle name="Normal 3 4 6 2 4 2" xfId="12237"/>
    <cellStyle name="Normal 3 4 6 2 4 2 2" xfId="12238"/>
    <cellStyle name="Normal 3 4 6 2 4 3" xfId="12239"/>
    <cellStyle name="Normal 3 4 6 2 5" xfId="12240"/>
    <cellStyle name="Normal 3 4 6 2 5 2" xfId="12241"/>
    <cellStyle name="Normal 3 4 6 2 6" xfId="12242"/>
    <cellStyle name="Normal 3 4 6 3" xfId="262"/>
    <cellStyle name="Normal 3 4 6 3 2" xfId="12243"/>
    <cellStyle name="Normal 3 4 6 3 2 2" xfId="12244"/>
    <cellStyle name="Normal 3 4 6 3 2 2 2" xfId="12245"/>
    <cellStyle name="Normal 3 4 6 3 2 2 2 2" xfId="12246"/>
    <cellStyle name="Normal 3 4 6 3 2 2 3" xfId="12247"/>
    <cellStyle name="Normal 3 4 6 3 2 3" xfId="12248"/>
    <cellStyle name="Normal 3 4 6 3 2 3 2" xfId="12249"/>
    <cellStyle name="Normal 3 4 6 3 2 4" xfId="12250"/>
    <cellStyle name="Normal 3 4 6 3 3" xfId="12251"/>
    <cellStyle name="Normal 3 4 6 3 3 2" xfId="12252"/>
    <cellStyle name="Normal 3 4 6 3 3 2 2" xfId="12253"/>
    <cellStyle name="Normal 3 4 6 3 3 2 2 2" xfId="12254"/>
    <cellStyle name="Normal 3 4 6 3 3 2 3" xfId="12255"/>
    <cellStyle name="Normal 3 4 6 3 3 3" xfId="12256"/>
    <cellStyle name="Normal 3 4 6 3 3 3 2" xfId="12257"/>
    <cellStyle name="Normal 3 4 6 3 3 4" xfId="12258"/>
    <cellStyle name="Normal 3 4 6 3 4" xfId="12259"/>
    <cellStyle name="Normal 3 4 6 3 4 2" xfId="12260"/>
    <cellStyle name="Normal 3 4 6 3 4 2 2" xfId="12261"/>
    <cellStyle name="Normal 3 4 6 3 4 3" xfId="12262"/>
    <cellStyle name="Normal 3 4 6 3 5" xfId="12263"/>
    <cellStyle name="Normal 3 4 6 3 5 2" xfId="12264"/>
    <cellStyle name="Normal 3 4 6 3 6" xfId="12265"/>
    <cellStyle name="Normal 3 4 6 4" xfId="513"/>
    <cellStyle name="Normal 3 4 6 4 2" xfId="12266"/>
    <cellStyle name="Normal 3 4 6 4 2 2" xfId="12267"/>
    <cellStyle name="Normal 3 4 6 4 2 2 2" xfId="12268"/>
    <cellStyle name="Normal 3 4 6 4 2 2 2 2" xfId="12269"/>
    <cellStyle name="Normal 3 4 6 4 2 2 3" xfId="12270"/>
    <cellStyle name="Normal 3 4 6 4 2 3" xfId="12271"/>
    <cellStyle name="Normal 3 4 6 4 2 3 2" xfId="12272"/>
    <cellStyle name="Normal 3 4 6 4 2 4" xfId="12273"/>
    <cellStyle name="Normal 3 4 6 4 3" xfId="12274"/>
    <cellStyle name="Normal 3 4 6 4 3 2" xfId="12275"/>
    <cellStyle name="Normal 3 4 6 4 3 2 2" xfId="12276"/>
    <cellStyle name="Normal 3 4 6 4 3 3" xfId="12277"/>
    <cellStyle name="Normal 3 4 6 4 4" xfId="12278"/>
    <cellStyle name="Normal 3 4 6 4 4 2" xfId="12279"/>
    <cellStyle name="Normal 3 4 6 4 5" xfId="12280"/>
    <cellStyle name="Normal 3 4 6 5" xfId="638"/>
    <cellStyle name="Normal 3 4 6 5 2" xfId="12281"/>
    <cellStyle name="Normal 3 4 6 5 2 2" xfId="12282"/>
    <cellStyle name="Normal 3 4 6 5 2 2 2" xfId="12283"/>
    <cellStyle name="Normal 3 4 6 5 2 2 2 2" xfId="12284"/>
    <cellStyle name="Normal 3 4 6 5 2 2 3" xfId="12285"/>
    <cellStyle name="Normal 3 4 6 5 2 3" xfId="12286"/>
    <cellStyle name="Normal 3 4 6 5 2 3 2" xfId="12287"/>
    <cellStyle name="Normal 3 4 6 5 2 4" xfId="12288"/>
    <cellStyle name="Normal 3 4 6 5 3" xfId="12289"/>
    <cellStyle name="Normal 3 4 6 5 3 2" xfId="12290"/>
    <cellStyle name="Normal 3 4 6 5 3 2 2" xfId="12291"/>
    <cellStyle name="Normal 3 4 6 5 3 3" xfId="12292"/>
    <cellStyle name="Normal 3 4 6 5 4" xfId="12293"/>
    <cellStyle name="Normal 3 4 6 5 4 2" xfId="12294"/>
    <cellStyle name="Normal 3 4 6 5 5" xfId="12295"/>
    <cellStyle name="Normal 3 4 6 6" xfId="12296"/>
    <cellStyle name="Normal 3 4 6 6 2" xfId="12297"/>
    <cellStyle name="Normal 3 4 6 6 2 2" xfId="12298"/>
    <cellStyle name="Normal 3 4 6 6 2 2 2" xfId="12299"/>
    <cellStyle name="Normal 3 4 6 6 2 2 2 2" xfId="12300"/>
    <cellStyle name="Normal 3 4 6 6 2 2 3" xfId="12301"/>
    <cellStyle name="Normal 3 4 6 6 2 3" xfId="12302"/>
    <cellStyle name="Normal 3 4 6 6 2 3 2" xfId="12303"/>
    <cellStyle name="Normal 3 4 6 6 2 4" xfId="12304"/>
    <cellStyle name="Normal 3 4 6 6 3" xfId="12305"/>
    <cellStyle name="Normal 3 4 6 6 3 2" xfId="12306"/>
    <cellStyle name="Normal 3 4 6 6 3 2 2" xfId="12307"/>
    <cellStyle name="Normal 3 4 6 6 3 3" xfId="12308"/>
    <cellStyle name="Normal 3 4 6 6 4" xfId="12309"/>
    <cellStyle name="Normal 3 4 6 6 4 2" xfId="12310"/>
    <cellStyle name="Normal 3 4 6 6 5" xfId="12311"/>
    <cellStyle name="Normal 3 4 6 7" xfId="12312"/>
    <cellStyle name="Normal 3 4 6 7 2" xfId="12313"/>
    <cellStyle name="Normal 3 4 6 7 2 2" xfId="12314"/>
    <cellStyle name="Normal 3 4 6 7 2 2 2" xfId="12315"/>
    <cellStyle name="Normal 3 4 6 7 2 3" xfId="12316"/>
    <cellStyle name="Normal 3 4 6 7 3" xfId="12317"/>
    <cellStyle name="Normal 3 4 6 7 3 2" xfId="12318"/>
    <cellStyle name="Normal 3 4 6 7 4" xfId="12319"/>
    <cellStyle name="Normal 3 4 6 8" xfId="12320"/>
    <cellStyle name="Normal 3 4 6 8 2" xfId="12321"/>
    <cellStyle name="Normal 3 4 6 8 2 2" xfId="12322"/>
    <cellStyle name="Normal 3 4 6 8 2 2 2" xfId="12323"/>
    <cellStyle name="Normal 3 4 6 8 2 3" xfId="12324"/>
    <cellStyle name="Normal 3 4 6 8 3" xfId="12325"/>
    <cellStyle name="Normal 3 4 6 8 3 2" xfId="12326"/>
    <cellStyle name="Normal 3 4 6 8 4" xfId="12327"/>
    <cellStyle name="Normal 3 4 6 9" xfId="12328"/>
    <cellStyle name="Normal 3 4 6 9 2" xfId="12329"/>
    <cellStyle name="Normal 3 4 6 9 2 2" xfId="12330"/>
    <cellStyle name="Normal 3 4 6 9 3" xfId="12331"/>
    <cellStyle name="Normal 3 4 7" xfId="175"/>
    <cellStyle name="Normal 3 4 7 10" xfId="12332"/>
    <cellStyle name="Normal 3 4 7 10 2" xfId="12333"/>
    <cellStyle name="Normal 3 4 7 11" xfId="12334"/>
    <cellStyle name="Normal 3 4 7 2" xfId="425"/>
    <cellStyle name="Normal 3 4 7 2 2" xfId="12335"/>
    <cellStyle name="Normal 3 4 7 2 2 2" xfId="12336"/>
    <cellStyle name="Normal 3 4 7 2 2 2 2" xfId="12337"/>
    <cellStyle name="Normal 3 4 7 2 2 2 2 2" xfId="12338"/>
    <cellStyle name="Normal 3 4 7 2 2 2 3" xfId="12339"/>
    <cellStyle name="Normal 3 4 7 2 2 3" xfId="12340"/>
    <cellStyle name="Normal 3 4 7 2 2 3 2" xfId="12341"/>
    <cellStyle name="Normal 3 4 7 2 2 4" xfId="12342"/>
    <cellStyle name="Normal 3 4 7 2 3" xfId="12343"/>
    <cellStyle name="Normal 3 4 7 2 3 2" xfId="12344"/>
    <cellStyle name="Normal 3 4 7 2 3 2 2" xfId="12345"/>
    <cellStyle name="Normal 3 4 7 2 3 2 2 2" xfId="12346"/>
    <cellStyle name="Normal 3 4 7 2 3 2 3" xfId="12347"/>
    <cellStyle name="Normal 3 4 7 2 3 3" xfId="12348"/>
    <cellStyle name="Normal 3 4 7 2 3 3 2" xfId="12349"/>
    <cellStyle name="Normal 3 4 7 2 3 4" xfId="12350"/>
    <cellStyle name="Normal 3 4 7 2 4" xfId="12351"/>
    <cellStyle name="Normal 3 4 7 2 4 2" xfId="12352"/>
    <cellStyle name="Normal 3 4 7 2 4 2 2" xfId="12353"/>
    <cellStyle name="Normal 3 4 7 2 4 3" xfId="12354"/>
    <cellStyle name="Normal 3 4 7 2 5" xfId="12355"/>
    <cellStyle name="Normal 3 4 7 2 5 2" xfId="12356"/>
    <cellStyle name="Normal 3 4 7 2 6" xfId="12357"/>
    <cellStyle name="Normal 3 4 7 3" xfId="306"/>
    <cellStyle name="Normal 3 4 7 3 2" xfId="12358"/>
    <cellStyle name="Normal 3 4 7 3 2 2" xfId="12359"/>
    <cellStyle name="Normal 3 4 7 3 2 2 2" xfId="12360"/>
    <cellStyle name="Normal 3 4 7 3 2 2 2 2" xfId="12361"/>
    <cellStyle name="Normal 3 4 7 3 2 2 3" xfId="12362"/>
    <cellStyle name="Normal 3 4 7 3 2 3" xfId="12363"/>
    <cellStyle name="Normal 3 4 7 3 2 3 2" xfId="12364"/>
    <cellStyle name="Normal 3 4 7 3 2 4" xfId="12365"/>
    <cellStyle name="Normal 3 4 7 3 3" xfId="12366"/>
    <cellStyle name="Normal 3 4 7 3 3 2" xfId="12367"/>
    <cellStyle name="Normal 3 4 7 3 3 2 2" xfId="12368"/>
    <cellStyle name="Normal 3 4 7 3 3 2 2 2" xfId="12369"/>
    <cellStyle name="Normal 3 4 7 3 3 2 3" xfId="12370"/>
    <cellStyle name="Normal 3 4 7 3 3 3" xfId="12371"/>
    <cellStyle name="Normal 3 4 7 3 3 3 2" xfId="12372"/>
    <cellStyle name="Normal 3 4 7 3 3 4" xfId="12373"/>
    <cellStyle name="Normal 3 4 7 3 4" xfId="12374"/>
    <cellStyle name="Normal 3 4 7 3 4 2" xfId="12375"/>
    <cellStyle name="Normal 3 4 7 3 4 2 2" xfId="12376"/>
    <cellStyle name="Normal 3 4 7 3 4 3" xfId="12377"/>
    <cellStyle name="Normal 3 4 7 3 5" xfId="12378"/>
    <cellStyle name="Normal 3 4 7 3 5 2" xfId="12379"/>
    <cellStyle name="Normal 3 4 7 3 6" xfId="12380"/>
    <cellStyle name="Normal 3 4 7 4" xfId="550"/>
    <cellStyle name="Normal 3 4 7 4 2" xfId="12381"/>
    <cellStyle name="Normal 3 4 7 4 2 2" xfId="12382"/>
    <cellStyle name="Normal 3 4 7 4 2 2 2" xfId="12383"/>
    <cellStyle name="Normal 3 4 7 4 2 2 2 2" xfId="12384"/>
    <cellStyle name="Normal 3 4 7 4 2 2 3" xfId="12385"/>
    <cellStyle name="Normal 3 4 7 4 2 3" xfId="12386"/>
    <cellStyle name="Normal 3 4 7 4 2 3 2" xfId="12387"/>
    <cellStyle name="Normal 3 4 7 4 2 4" xfId="12388"/>
    <cellStyle name="Normal 3 4 7 4 3" xfId="12389"/>
    <cellStyle name="Normal 3 4 7 4 3 2" xfId="12390"/>
    <cellStyle name="Normal 3 4 7 4 3 2 2" xfId="12391"/>
    <cellStyle name="Normal 3 4 7 4 3 3" xfId="12392"/>
    <cellStyle name="Normal 3 4 7 4 4" xfId="12393"/>
    <cellStyle name="Normal 3 4 7 4 4 2" xfId="12394"/>
    <cellStyle name="Normal 3 4 7 4 5" xfId="12395"/>
    <cellStyle name="Normal 3 4 7 5" xfId="675"/>
    <cellStyle name="Normal 3 4 7 5 2" xfId="12396"/>
    <cellStyle name="Normal 3 4 7 5 2 2" xfId="12397"/>
    <cellStyle name="Normal 3 4 7 5 2 2 2" xfId="12398"/>
    <cellStyle name="Normal 3 4 7 5 2 2 2 2" xfId="12399"/>
    <cellStyle name="Normal 3 4 7 5 2 2 3" xfId="12400"/>
    <cellStyle name="Normal 3 4 7 5 2 3" xfId="12401"/>
    <cellStyle name="Normal 3 4 7 5 2 3 2" xfId="12402"/>
    <cellStyle name="Normal 3 4 7 5 2 4" xfId="12403"/>
    <cellStyle name="Normal 3 4 7 5 3" xfId="12404"/>
    <cellStyle name="Normal 3 4 7 5 3 2" xfId="12405"/>
    <cellStyle name="Normal 3 4 7 5 3 2 2" xfId="12406"/>
    <cellStyle name="Normal 3 4 7 5 3 3" xfId="12407"/>
    <cellStyle name="Normal 3 4 7 5 4" xfId="12408"/>
    <cellStyle name="Normal 3 4 7 5 4 2" xfId="12409"/>
    <cellStyle name="Normal 3 4 7 5 5" xfId="12410"/>
    <cellStyle name="Normal 3 4 7 6" xfId="12411"/>
    <cellStyle name="Normal 3 4 7 6 2" xfId="12412"/>
    <cellStyle name="Normal 3 4 7 6 2 2" xfId="12413"/>
    <cellStyle name="Normal 3 4 7 6 2 2 2" xfId="12414"/>
    <cellStyle name="Normal 3 4 7 6 2 2 2 2" xfId="12415"/>
    <cellStyle name="Normal 3 4 7 6 2 2 3" xfId="12416"/>
    <cellStyle name="Normal 3 4 7 6 2 3" xfId="12417"/>
    <cellStyle name="Normal 3 4 7 6 2 3 2" xfId="12418"/>
    <cellStyle name="Normal 3 4 7 6 2 4" xfId="12419"/>
    <cellStyle name="Normal 3 4 7 6 3" xfId="12420"/>
    <cellStyle name="Normal 3 4 7 6 3 2" xfId="12421"/>
    <cellStyle name="Normal 3 4 7 6 3 2 2" xfId="12422"/>
    <cellStyle name="Normal 3 4 7 6 3 3" xfId="12423"/>
    <cellStyle name="Normal 3 4 7 6 4" xfId="12424"/>
    <cellStyle name="Normal 3 4 7 6 4 2" xfId="12425"/>
    <cellStyle name="Normal 3 4 7 6 5" xfId="12426"/>
    <cellStyle name="Normal 3 4 7 7" xfId="12427"/>
    <cellStyle name="Normal 3 4 7 7 2" xfId="12428"/>
    <cellStyle name="Normal 3 4 7 7 2 2" xfId="12429"/>
    <cellStyle name="Normal 3 4 7 7 2 2 2" xfId="12430"/>
    <cellStyle name="Normal 3 4 7 7 2 3" xfId="12431"/>
    <cellStyle name="Normal 3 4 7 7 3" xfId="12432"/>
    <cellStyle name="Normal 3 4 7 7 3 2" xfId="12433"/>
    <cellStyle name="Normal 3 4 7 7 4" xfId="12434"/>
    <cellStyle name="Normal 3 4 7 8" xfId="12435"/>
    <cellStyle name="Normal 3 4 7 8 2" xfId="12436"/>
    <cellStyle name="Normal 3 4 7 8 2 2" xfId="12437"/>
    <cellStyle name="Normal 3 4 7 8 2 2 2" xfId="12438"/>
    <cellStyle name="Normal 3 4 7 8 2 3" xfId="12439"/>
    <cellStyle name="Normal 3 4 7 8 3" xfId="12440"/>
    <cellStyle name="Normal 3 4 7 8 3 2" xfId="12441"/>
    <cellStyle name="Normal 3 4 7 8 4" xfId="12442"/>
    <cellStyle name="Normal 3 4 7 9" xfId="12443"/>
    <cellStyle name="Normal 3 4 7 9 2" xfId="12444"/>
    <cellStyle name="Normal 3 4 7 9 2 2" xfId="12445"/>
    <cellStyle name="Normal 3 4 7 9 3" xfId="12446"/>
    <cellStyle name="Normal 3 4 8" xfId="343"/>
    <cellStyle name="Normal 3 4 8 2" xfId="12447"/>
    <cellStyle name="Normal 3 4 8 2 2" xfId="12448"/>
    <cellStyle name="Normal 3 4 8 2 2 2" xfId="12449"/>
    <cellStyle name="Normal 3 4 8 2 2 2 2" xfId="12450"/>
    <cellStyle name="Normal 3 4 8 2 2 3" xfId="12451"/>
    <cellStyle name="Normal 3 4 8 2 3" xfId="12452"/>
    <cellStyle name="Normal 3 4 8 2 3 2" xfId="12453"/>
    <cellStyle name="Normal 3 4 8 2 4" xfId="12454"/>
    <cellStyle name="Normal 3 4 8 3" xfId="12455"/>
    <cellStyle name="Normal 3 4 8 3 2" xfId="12456"/>
    <cellStyle name="Normal 3 4 8 3 2 2" xfId="12457"/>
    <cellStyle name="Normal 3 4 8 3 2 2 2" xfId="12458"/>
    <cellStyle name="Normal 3 4 8 3 2 3" xfId="12459"/>
    <cellStyle name="Normal 3 4 8 3 3" xfId="12460"/>
    <cellStyle name="Normal 3 4 8 3 3 2" xfId="12461"/>
    <cellStyle name="Normal 3 4 8 3 4" xfId="12462"/>
    <cellStyle name="Normal 3 4 8 4" xfId="12463"/>
    <cellStyle name="Normal 3 4 8 4 2" xfId="12464"/>
    <cellStyle name="Normal 3 4 8 4 2 2" xfId="12465"/>
    <cellStyle name="Normal 3 4 8 4 3" xfId="12466"/>
    <cellStyle name="Normal 3 4 8 5" xfId="12467"/>
    <cellStyle name="Normal 3 4 8 5 2" xfId="12468"/>
    <cellStyle name="Normal 3 4 8 6" xfId="12469"/>
    <cellStyle name="Normal 3 4 9" xfId="219"/>
    <cellStyle name="Normal 3 4 9 2" xfId="12470"/>
    <cellStyle name="Normal 3 4 9 2 2" xfId="12471"/>
    <cellStyle name="Normal 3 4 9 2 2 2" xfId="12472"/>
    <cellStyle name="Normal 3 4 9 2 2 2 2" xfId="12473"/>
    <cellStyle name="Normal 3 4 9 2 2 3" xfId="12474"/>
    <cellStyle name="Normal 3 4 9 2 3" xfId="12475"/>
    <cellStyle name="Normal 3 4 9 2 3 2" xfId="12476"/>
    <cellStyle name="Normal 3 4 9 2 4" xfId="12477"/>
    <cellStyle name="Normal 3 4 9 3" xfId="12478"/>
    <cellStyle name="Normal 3 4 9 3 2" xfId="12479"/>
    <cellStyle name="Normal 3 4 9 3 2 2" xfId="12480"/>
    <cellStyle name="Normal 3 4 9 3 2 2 2" xfId="12481"/>
    <cellStyle name="Normal 3 4 9 3 2 3" xfId="12482"/>
    <cellStyle name="Normal 3 4 9 3 3" xfId="12483"/>
    <cellStyle name="Normal 3 4 9 3 3 2" xfId="12484"/>
    <cellStyle name="Normal 3 4 9 3 4" xfId="12485"/>
    <cellStyle name="Normal 3 4 9 4" xfId="12486"/>
    <cellStyle name="Normal 3 4 9 4 2" xfId="12487"/>
    <cellStyle name="Normal 3 4 9 4 2 2" xfId="12488"/>
    <cellStyle name="Normal 3 4 9 4 3" xfId="12489"/>
    <cellStyle name="Normal 3 4 9 5" xfId="12490"/>
    <cellStyle name="Normal 3 4 9 5 2" xfId="12491"/>
    <cellStyle name="Normal 3 4 9 6" xfId="12492"/>
    <cellStyle name="Normal 3 5" xfId="72"/>
    <cellStyle name="Normal 3 5 10" xfId="12493"/>
    <cellStyle name="Normal 3 5 10 2" xfId="12494"/>
    <cellStyle name="Normal 3 5 10 2 2" xfId="12495"/>
    <cellStyle name="Normal 3 5 10 2 2 2" xfId="12496"/>
    <cellStyle name="Normal 3 5 10 2 3" xfId="12497"/>
    <cellStyle name="Normal 3 5 10 3" xfId="12498"/>
    <cellStyle name="Normal 3 5 10 3 2" xfId="12499"/>
    <cellStyle name="Normal 3 5 10 4" xfId="12500"/>
    <cellStyle name="Normal 3 5 11" xfId="12501"/>
    <cellStyle name="Normal 3 5 11 2" xfId="12502"/>
    <cellStyle name="Normal 3 5 11 2 2" xfId="12503"/>
    <cellStyle name="Normal 3 5 11 2 2 2" xfId="12504"/>
    <cellStyle name="Normal 3 5 11 2 3" xfId="12505"/>
    <cellStyle name="Normal 3 5 11 3" xfId="12506"/>
    <cellStyle name="Normal 3 5 11 3 2" xfId="12507"/>
    <cellStyle name="Normal 3 5 11 4" xfId="12508"/>
    <cellStyle name="Normal 3 5 12" xfId="12509"/>
    <cellStyle name="Normal 3 5 12 2" xfId="12510"/>
    <cellStyle name="Normal 3 5 12 2 2" xfId="12511"/>
    <cellStyle name="Normal 3 5 12 3" xfId="12512"/>
    <cellStyle name="Normal 3 5 13" xfId="12513"/>
    <cellStyle name="Normal 3 5 13 2" xfId="12514"/>
    <cellStyle name="Normal 3 5 14" xfId="12515"/>
    <cellStyle name="Normal 3 5 2" xfId="96"/>
    <cellStyle name="Normal 3 5 2 10" xfId="12516"/>
    <cellStyle name="Normal 3 5 2 10 2" xfId="12517"/>
    <cellStyle name="Normal 3 5 2 10 2 2" xfId="12518"/>
    <cellStyle name="Normal 3 5 2 10 2 2 2" xfId="12519"/>
    <cellStyle name="Normal 3 5 2 10 2 3" xfId="12520"/>
    <cellStyle name="Normal 3 5 2 10 3" xfId="12521"/>
    <cellStyle name="Normal 3 5 2 10 3 2" xfId="12522"/>
    <cellStyle name="Normal 3 5 2 10 4" xfId="12523"/>
    <cellStyle name="Normal 3 5 2 11" xfId="12524"/>
    <cellStyle name="Normal 3 5 2 11 2" xfId="12525"/>
    <cellStyle name="Normal 3 5 2 11 2 2" xfId="12526"/>
    <cellStyle name="Normal 3 5 2 11 3" xfId="12527"/>
    <cellStyle name="Normal 3 5 2 12" xfId="12528"/>
    <cellStyle name="Normal 3 5 2 12 2" xfId="12529"/>
    <cellStyle name="Normal 3 5 2 13" xfId="12530"/>
    <cellStyle name="Normal 3 5 2 2" xfId="166"/>
    <cellStyle name="Normal 3 5 2 2 10" xfId="12531"/>
    <cellStyle name="Normal 3 5 2 2 10 2" xfId="12532"/>
    <cellStyle name="Normal 3 5 2 2 11" xfId="12533"/>
    <cellStyle name="Normal 3 5 2 2 2" xfId="418"/>
    <cellStyle name="Normal 3 5 2 2 2 2" xfId="12534"/>
    <cellStyle name="Normal 3 5 2 2 2 2 2" xfId="12535"/>
    <cellStyle name="Normal 3 5 2 2 2 2 2 2" xfId="12536"/>
    <cellStyle name="Normal 3 5 2 2 2 2 2 2 2" xfId="12537"/>
    <cellStyle name="Normal 3 5 2 2 2 2 2 3" xfId="12538"/>
    <cellStyle name="Normal 3 5 2 2 2 2 3" xfId="12539"/>
    <cellStyle name="Normal 3 5 2 2 2 2 3 2" xfId="12540"/>
    <cellStyle name="Normal 3 5 2 2 2 2 4" xfId="12541"/>
    <cellStyle name="Normal 3 5 2 2 2 3" xfId="12542"/>
    <cellStyle name="Normal 3 5 2 2 2 3 2" xfId="12543"/>
    <cellStyle name="Normal 3 5 2 2 2 3 2 2" xfId="12544"/>
    <cellStyle name="Normal 3 5 2 2 2 3 2 2 2" xfId="12545"/>
    <cellStyle name="Normal 3 5 2 2 2 3 2 3" xfId="12546"/>
    <cellStyle name="Normal 3 5 2 2 2 3 3" xfId="12547"/>
    <cellStyle name="Normal 3 5 2 2 2 3 3 2" xfId="12548"/>
    <cellStyle name="Normal 3 5 2 2 2 3 4" xfId="12549"/>
    <cellStyle name="Normal 3 5 2 2 2 4" xfId="12550"/>
    <cellStyle name="Normal 3 5 2 2 2 4 2" xfId="12551"/>
    <cellStyle name="Normal 3 5 2 2 2 4 2 2" xfId="12552"/>
    <cellStyle name="Normal 3 5 2 2 2 4 3" xfId="12553"/>
    <cellStyle name="Normal 3 5 2 2 2 5" xfId="12554"/>
    <cellStyle name="Normal 3 5 2 2 2 5 2" xfId="12555"/>
    <cellStyle name="Normal 3 5 2 2 2 6" xfId="12556"/>
    <cellStyle name="Normal 3 5 2 2 3" xfId="297"/>
    <cellStyle name="Normal 3 5 2 2 3 2" xfId="12557"/>
    <cellStyle name="Normal 3 5 2 2 3 2 2" xfId="12558"/>
    <cellStyle name="Normal 3 5 2 2 3 2 2 2" xfId="12559"/>
    <cellStyle name="Normal 3 5 2 2 3 2 2 2 2" xfId="12560"/>
    <cellStyle name="Normal 3 5 2 2 3 2 2 3" xfId="12561"/>
    <cellStyle name="Normal 3 5 2 2 3 2 3" xfId="12562"/>
    <cellStyle name="Normal 3 5 2 2 3 2 3 2" xfId="12563"/>
    <cellStyle name="Normal 3 5 2 2 3 2 4" xfId="12564"/>
    <cellStyle name="Normal 3 5 2 2 3 3" xfId="12565"/>
    <cellStyle name="Normal 3 5 2 2 3 3 2" xfId="12566"/>
    <cellStyle name="Normal 3 5 2 2 3 3 2 2" xfId="12567"/>
    <cellStyle name="Normal 3 5 2 2 3 3 2 2 2" xfId="12568"/>
    <cellStyle name="Normal 3 5 2 2 3 3 2 3" xfId="12569"/>
    <cellStyle name="Normal 3 5 2 2 3 3 3" xfId="12570"/>
    <cellStyle name="Normal 3 5 2 2 3 3 3 2" xfId="12571"/>
    <cellStyle name="Normal 3 5 2 2 3 3 4" xfId="12572"/>
    <cellStyle name="Normal 3 5 2 2 3 4" xfId="12573"/>
    <cellStyle name="Normal 3 5 2 2 3 4 2" xfId="12574"/>
    <cellStyle name="Normal 3 5 2 2 3 4 2 2" xfId="12575"/>
    <cellStyle name="Normal 3 5 2 2 3 4 3" xfId="12576"/>
    <cellStyle name="Normal 3 5 2 2 3 5" xfId="12577"/>
    <cellStyle name="Normal 3 5 2 2 3 5 2" xfId="12578"/>
    <cellStyle name="Normal 3 5 2 2 3 6" xfId="12579"/>
    <cellStyle name="Normal 3 5 2 2 4" xfId="543"/>
    <cellStyle name="Normal 3 5 2 2 4 2" xfId="12580"/>
    <cellStyle name="Normal 3 5 2 2 4 2 2" xfId="12581"/>
    <cellStyle name="Normal 3 5 2 2 4 2 2 2" xfId="12582"/>
    <cellStyle name="Normal 3 5 2 2 4 2 2 2 2" xfId="12583"/>
    <cellStyle name="Normal 3 5 2 2 4 2 2 3" xfId="12584"/>
    <cellStyle name="Normal 3 5 2 2 4 2 3" xfId="12585"/>
    <cellStyle name="Normal 3 5 2 2 4 2 3 2" xfId="12586"/>
    <cellStyle name="Normal 3 5 2 2 4 2 4" xfId="12587"/>
    <cellStyle name="Normal 3 5 2 2 4 3" xfId="12588"/>
    <cellStyle name="Normal 3 5 2 2 4 3 2" xfId="12589"/>
    <cellStyle name="Normal 3 5 2 2 4 3 2 2" xfId="12590"/>
    <cellStyle name="Normal 3 5 2 2 4 3 3" xfId="12591"/>
    <cellStyle name="Normal 3 5 2 2 4 4" xfId="12592"/>
    <cellStyle name="Normal 3 5 2 2 4 4 2" xfId="12593"/>
    <cellStyle name="Normal 3 5 2 2 4 5" xfId="12594"/>
    <cellStyle name="Normal 3 5 2 2 5" xfId="668"/>
    <cellStyle name="Normal 3 5 2 2 5 2" xfId="12595"/>
    <cellStyle name="Normal 3 5 2 2 5 2 2" xfId="12596"/>
    <cellStyle name="Normal 3 5 2 2 5 2 2 2" xfId="12597"/>
    <cellStyle name="Normal 3 5 2 2 5 2 2 2 2" xfId="12598"/>
    <cellStyle name="Normal 3 5 2 2 5 2 2 3" xfId="12599"/>
    <cellStyle name="Normal 3 5 2 2 5 2 3" xfId="12600"/>
    <cellStyle name="Normal 3 5 2 2 5 2 3 2" xfId="12601"/>
    <cellStyle name="Normal 3 5 2 2 5 2 4" xfId="12602"/>
    <cellStyle name="Normal 3 5 2 2 5 3" xfId="12603"/>
    <cellStyle name="Normal 3 5 2 2 5 3 2" xfId="12604"/>
    <cellStyle name="Normal 3 5 2 2 5 3 2 2" xfId="12605"/>
    <cellStyle name="Normal 3 5 2 2 5 3 3" xfId="12606"/>
    <cellStyle name="Normal 3 5 2 2 5 4" xfId="12607"/>
    <cellStyle name="Normal 3 5 2 2 5 4 2" xfId="12608"/>
    <cellStyle name="Normal 3 5 2 2 5 5" xfId="12609"/>
    <cellStyle name="Normal 3 5 2 2 6" xfId="12610"/>
    <cellStyle name="Normal 3 5 2 2 6 2" xfId="12611"/>
    <cellStyle name="Normal 3 5 2 2 6 2 2" xfId="12612"/>
    <cellStyle name="Normal 3 5 2 2 6 2 2 2" xfId="12613"/>
    <cellStyle name="Normal 3 5 2 2 6 2 2 2 2" xfId="12614"/>
    <cellStyle name="Normal 3 5 2 2 6 2 2 3" xfId="12615"/>
    <cellStyle name="Normal 3 5 2 2 6 2 3" xfId="12616"/>
    <cellStyle name="Normal 3 5 2 2 6 2 3 2" xfId="12617"/>
    <cellStyle name="Normal 3 5 2 2 6 2 4" xfId="12618"/>
    <cellStyle name="Normal 3 5 2 2 6 3" xfId="12619"/>
    <cellStyle name="Normal 3 5 2 2 6 3 2" xfId="12620"/>
    <cellStyle name="Normal 3 5 2 2 6 3 2 2" xfId="12621"/>
    <cellStyle name="Normal 3 5 2 2 6 3 3" xfId="12622"/>
    <cellStyle name="Normal 3 5 2 2 6 4" xfId="12623"/>
    <cellStyle name="Normal 3 5 2 2 6 4 2" xfId="12624"/>
    <cellStyle name="Normal 3 5 2 2 6 5" xfId="12625"/>
    <cellStyle name="Normal 3 5 2 2 7" xfId="12626"/>
    <cellStyle name="Normal 3 5 2 2 7 2" xfId="12627"/>
    <cellStyle name="Normal 3 5 2 2 7 2 2" xfId="12628"/>
    <cellStyle name="Normal 3 5 2 2 7 2 2 2" xfId="12629"/>
    <cellStyle name="Normal 3 5 2 2 7 2 3" xfId="12630"/>
    <cellStyle name="Normal 3 5 2 2 7 3" xfId="12631"/>
    <cellStyle name="Normal 3 5 2 2 7 3 2" xfId="12632"/>
    <cellStyle name="Normal 3 5 2 2 7 4" xfId="12633"/>
    <cellStyle name="Normal 3 5 2 2 8" xfId="12634"/>
    <cellStyle name="Normal 3 5 2 2 8 2" xfId="12635"/>
    <cellStyle name="Normal 3 5 2 2 8 2 2" xfId="12636"/>
    <cellStyle name="Normal 3 5 2 2 8 2 2 2" xfId="12637"/>
    <cellStyle name="Normal 3 5 2 2 8 2 3" xfId="12638"/>
    <cellStyle name="Normal 3 5 2 2 8 3" xfId="12639"/>
    <cellStyle name="Normal 3 5 2 2 8 3 2" xfId="12640"/>
    <cellStyle name="Normal 3 5 2 2 8 4" xfId="12641"/>
    <cellStyle name="Normal 3 5 2 2 9" xfId="12642"/>
    <cellStyle name="Normal 3 5 2 2 9 2" xfId="12643"/>
    <cellStyle name="Normal 3 5 2 2 9 2 2" xfId="12644"/>
    <cellStyle name="Normal 3 5 2 2 9 3" xfId="12645"/>
    <cellStyle name="Normal 3 5 2 3" xfId="210"/>
    <cellStyle name="Normal 3 5 2 3 10" xfId="12646"/>
    <cellStyle name="Normal 3 5 2 3 10 2" xfId="12647"/>
    <cellStyle name="Normal 3 5 2 3 11" xfId="12648"/>
    <cellStyle name="Normal 3 5 2 3 2" xfId="460"/>
    <cellStyle name="Normal 3 5 2 3 2 2" xfId="12649"/>
    <cellStyle name="Normal 3 5 2 3 2 2 2" xfId="12650"/>
    <cellStyle name="Normal 3 5 2 3 2 2 2 2" xfId="12651"/>
    <cellStyle name="Normal 3 5 2 3 2 2 2 2 2" xfId="12652"/>
    <cellStyle name="Normal 3 5 2 3 2 2 2 3" xfId="12653"/>
    <cellStyle name="Normal 3 5 2 3 2 2 3" xfId="12654"/>
    <cellStyle name="Normal 3 5 2 3 2 2 3 2" xfId="12655"/>
    <cellStyle name="Normal 3 5 2 3 2 2 4" xfId="12656"/>
    <cellStyle name="Normal 3 5 2 3 2 3" xfId="12657"/>
    <cellStyle name="Normal 3 5 2 3 2 3 2" xfId="12658"/>
    <cellStyle name="Normal 3 5 2 3 2 3 2 2" xfId="12659"/>
    <cellStyle name="Normal 3 5 2 3 2 3 2 2 2" xfId="12660"/>
    <cellStyle name="Normal 3 5 2 3 2 3 2 3" xfId="12661"/>
    <cellStyle name="Normal 3 5 2 3 2 3 3" xfId="12662"/>
    <cellStyle name="Normal 3 5 2 3 2 3 3 2" xfId="12663"/>
    <cellStyle name="Normal 3 5 2 3 2 3 4" xfId="12664"/>
    <cellStyle name="Normal 3 5 2 3 2 4" xfId="12665"/>
    <cellStyle name="Normal 3 5 2 3 2 4 2" xfId="12666"/>
    <cellStyle name="Normal 3 5 2 3 2 4 2 2" xfId="12667"/>
    <cellStyle name="Normal 3 5 2 3 2 4 3" xfId="12668"/>
    <cellStyle name="Normal 3 5 2 3 2 5" xfId="12669"/>
    <cellStyle name="Normal 3 5 2 3 2 5 2" xfId="12670"/>
    <cellStyle name="Normal 3 5 2 3 2 6" xfId="12671"/>
    <cellStyle name="Normal 3 5 2 3 3" xfId="336"/>
    <cellStyle name="Normal 3 5 2 3 3 2" xfId="12672"/>
    <cellStyle name="Normal 3 5 2 3 3 2 2" xfId="12673"/>
    <cellStyle name="Normal 3 5 2 3 3 2 2 2" xfId="12674"/>
    <cellStyle name="Normal 3 5 2 3 3 2 2 2 2" xfId="12675"/>
    <cellStyle name="Normal 3 5 2 3 3 2 2 3" xfId="12676"/>
    <cellStyle name="Normal 3 5 2 3 3 2 3" xfId="12677"/>
    <cellStyle name="Normal 3 5 2 3 3 2 3 2" xfId="12678"/>
    <cellStyle name="Normal 3 5 2 3 3 2 4" xfId="12679"/>
    <cellStyle name="Normal 3 5 2 3 3 3" xfId="12680"/>
    <cellStyle name="Normal 3 5 2 3 3 3 2" xfId="12681"/>
    <cellStyle name="Normal 3 5 2 3 3 3 2 2" xfId="12682"/>
    <cellStyle name="Normal 3 5 2 3 3 3 2 2 2" xfId="12683"/>
    <cellStyle name="Normal 3 5 2 3 3 3 2 3" xfId="12684"/>
    <cellStyle name="Normal 3 5 2 3 3 3 3" xfId="12685"/>
    <cellStyle name="Normal 3 5 2 3 3 3 3 2" xfId="12686"/>
    <cellStyle name="Normal 3 5 2 3 3 3 4" xfId="12687"/>
    <cellStyle name="Normal 3 5 2 3 3 4" xfId="12688"/>
    <cellStyle name="Normal 3 5 2 3 3 4 2" xfId="12689"/>
    <cellStyle name="Normal 3 5 2 3 3 4 2 2" xfId="12690"/>
    <cellStyle name="Normal 3 5 2 3 3 4 3" xfId="12691"/>
    <cellStyle name="Normal 3 5 2 3 3 5" xfId="12692"/>
    <cellStyle name="Normal 3 5 2 3 3 5 2" xfId="12693"/>
    <cellStyle name="Normal 3 5 2 3 3 6" xfId="12694"/>
    <cellStyle name="Normal 3 5 2 3 4" xfId="585"/>
    <cellStyle name="Normal 3 5 2 3 4 2" xfId="12695"/>
    <cellStyle name="Normal 3 5 2 3 4 2 2" xfId="12696"/>
    <cellStyle name="Normal 3 5 2 3 4 2 2 2" xfId="12697"/>
    <cellStyle name="Normal 3 5 2 3 4 2 2 2 2" xfId="12698"/>
    <cellStyle name="Normal 3 5 2 3 4 2 2 3" xfId="12699"/>
    <cellStyle name="Normal 3 5 2 3 4 2 3" xfId="12700"/>
    <cellStyle name="Normal 3 5 2 3 4 2 3 2" xfId="12701"/>
    <cellStyle name="Normal 3 5 2 3 4 2 4" xfId="12702"/>
    <cellStyle name="Normal 3 5 2 3 4 3" xfId="12703"/>
    <cellStyle name="Normal 3 5 2 3 4 3 2" xfId="12704"/>
    <cellStyle name="Normal 3 5 2 3 4 3 2 2" xfId="12705"/>
    <cellStyle name="Normal 3 5 2 3 4 3 3" xfId="12706"/>
    <cellStyle name="Normal 3 5 2 3 4 4" xfId="12707"/>
    <cellStyle name="Normal 3 5 2 3 4 4 2" xfId="12708"/>
    <cellStyle name="Normal 3 5 2 3 4 5" xfId="12709"/>
    <cellStyle name="Normal 3 5 2 3 5" xfId="710"/>
    <cellStyle name="Normal 3 5 2 3 5 2" xfId="12710"/>
    <cellStyle name="Normal 3 5 2 3 5 2 2" xfId="12711"/>
    <cellStyle name="Normal 3 5 2 3 5 2 2 2" xfId="12712"/>
    <cellStyle name="Normal 3 5 2 3 5 2 2 2 2" xfId="12713"/>
    <cellStyle name="Normal 3 5 2 3 5 2 2 3" xfId="12714"/>
    <cellStyle name="Normal 3 5 2 3 5 2 3" xfId="12715"/>
    <cellStyle name="Normal 3 5 2 3 5 2 3 2" xfId="12716"/>
    <cellStyle name="Normal 3 5 2 3 5 2 4" xfId="12717"/>
    <cellStyle name="Normal 3 5 2 3 5 3" xfId="12718"/>
    <cellStyle name="Normal 3 5 2 3 5 3 2" xfId="12719"/>
    <cellStyle name="Normal 3 5 2 3 5 3 2 2" xfId="12720"/>
    <cellStyle name="Normal 3 5 2 3 5 3 3" xfId="12721"/>
    <cellStyle name="Normal 3 5 2 3 5 4" xfId="12722"/>
    <cellStyle name="Normal 3 5 2 3 5 4 2" xfId="12723"/>
    <cellStyle name="Normal 3 5 2 3 5 5" xfId="12724"/>
    <cellStyle name="Normal 3 5 2 3 6" xfId="12725"/>
    <cellStyle name="Normal 3 5 2 3 6 2" xfId="12726"/>
    <cellStyle name="Normal 3 5 2 3 6 2 2" xfId="12727"/>
    <cellStyle name="Normal 3 5 2 3 6 2 2 2" xfId="12728"/>
    <cellStyle name="Normal 3 5 2 3 6 2 2 2 2" xfId="12729"/>
    <cellStyle name="Normal 3 5 2 3 6 2 2 3" xfId="12730"/>
    <cellStyle name="Normal 3 5 2 3 6 2 3" xfId="12731"/>
    <cellStyle name="Normal 3 5 2 3 6 2 3 2" xfId="12732"/>
    <cellStyle name="Normal 3 5 2 3 6 2 4" xfId="12733"/>
    <cellStyle name="Normal 3 5 2 3 6 3" xfId="12734"/>
    <cellStyle name="Normal 3 5 2 3 6 3 2" xfId="12735"/>
    <cellStyle name="Normal 3 5 2 3 6 3 2 2" xfId="12736"/>
    <cellStyle name="Normal 3 5 2 3 6 3 3" xfId="12737"/>
    <cellStyle name="Normal 3 5 2 3 6 4" xfId="12738"/>
    <cellStyle name="Normal 3 5 2 3 6 4 2" xfId="12739"/>
    <cellStyle name="Normal 3 5 2 3 6 5" xfId="12740"/>
    <cellStyle name="Normal 3 5 2 3 7" xfId="12741"/>
    <cellStyle name="Normal 3 5 2 3 7 2" xfId="12742"/>
    <cellStyle name="Normal 3 5 2 3 7 2 2" xfId="12743"/>
    <cellStyle name="Normal 3 5 2 3 7 2 2 2" xfId="12744"/>
    <cellStyle name="Normal 3 5 2 3 7 2 3" xfId="12745"/>
    <cellStyle name="Normal 3 5 2 3 7 3" xfId="12746"/>
    <cellStyle name="Normal 3 5 2 3 7 3 2" xfId="12747"/>
    <cellStyle name="Normal 3 5 2 3 7 4" xfId="12748"/>
    <cellStyle name="Normal 3 5 2 3 8" xfId="12749"/>
    <cellStyle name="Normal 3 5 2 3 8 2" xfId="12750"/>
    <cellStyle name="Normal 3 5 2 3 8 2 2" xfId="12751"/>
    <cellStyle name="Normal 3 5 2 3 8 2 2 2" xfId="12752"/>
    <cellStyle name="Normal 3 5 2 3 8 2 3" xfId="12753"/>
    <cellStyle name="Normal 3 5 2 3 8 3" xfId="12754"/>
    <cellStyle name="Normal 3 5 2 3 8 3 2" xfId="12755"/>
    <cellStyle name="Normal 3 5 2 3 8 4" xfId="12756"/>
    <cellStyle name="Normal 3 5 2 3 9" xfId="12757"/>
    <cellStyle name="Normal 3 5 2 3 9 2" xfId="12758"/>
    <cellStyle name="Normal 3 5 2 3 9 2 2" xfId="12759"/>
    <cellStyle name="Normal 3 5 2 3 9 3" xfId="12760"/>
    <cellStyle name="Normal 3 5 2 4" xfId="378"/>
    <cellStyle name="Normal 3 5 2 4 2" xfId="12761"/>
    <cellStyle name="Normal 3 5 2 4 2 2" xfId="12762"/>
    <cellStyle name="Normal 3 5 2 4 2 2 2" xfId="12763"/>
    <cellStyle name="Normal 3 5 2 4 2 2 2 2" xfId="12764"/>
    <cellStyle name="Normal 3 5 2 4 2 2 3" xfId="12765"/>
    <cellStyle name="Normal 3 5 2 4 2 3" xfId="12766"/>
    <cellStyle name="Normal 3 5 2 4 2 3 2" xfId="12767"/>
    <cellStyle name="Normal 3 5 2 4 2 4" xfId="12768"/>
    <cellStyle name="Normal 3 5 2 4 3" xfId="12769"/>
    <cellStyle name="Normal 3 5 2 4 3 2" xfId="12770"/>
    <cellStyle name="Normal 3 5 2 4 3 2 2" xfId="12771"/>
    <cellStyle name="Normal 3 5 2 4 3 2 2 2" xfId="12772"/>
    <cellStyle name="Normal 3 5 2 4 3 2 3" xfId="12773"/>
    <cellStyle name="Normal 3 5 2 4 3 3" xfId="12774"/>
    <cellStyle name="Normal 3 5 2 4 3 3 2" xfId="12775"/>
    <cellStyle name="Normal 3 5 2 4 3 4" xfId="12776"/>
    <cellStyle name="Normal 3 5 2 4 4" xfId="12777"/>
    <cellStyle name="Normal 3 5 2 4 4 2" xfId="12778"/>
    <cellStyle name="Normal 3 5 2 4 4 2 2" xfId="12779"/>
    <cellStyle name="Normal 3 5 2 4 4 3" xfId="12780"/>
    <cellStyle name="Normal 3 5 2 4 5" xfId="12781"/>
    <cellStyle name="Normal 3 5 2 4 5 2" xfId="12782"/>
    <cellStyle name="Normal 3 5 2 4 6" xfId="12783"/>
    <cellStyle name="Normal 3 5 2 5" xfId="246"/>
    <cellStyle name="Normal 3 5 2 5 2" xfId="12784"/>
    <cellStyle name="Normal 3 5 2 5 2 2" xfId="12785"/>
    <cellStyle name="Normal 3 5 2 5 2 2 2" xfId="12786"/>
    <cellStyle name="Normal 3 5 2 5 2 2 2 2" xfId="12787"/>
    <cellStyle name="Normal 3 5 2 5 2 2 3" xfId="12788"/>
    <cellStyle name="Normal 3 5 2 5 2 3" xfId="12789"/>
    <cellStyle name="Normal 3 5 2 5 2 3 2" xfId="12790"/>
    <cellStyle name="Normal 3 5 2 5 2 4" xfId="12791"/>
    <cellStyle name="Normal 3 5 2 5 3" xfId="12792"/>
    <cellStyle name="Normal 3 5 2 5 3 2" xfId="12793"/>
    <cellStyle name="Normal 3 5 2 5 3 2 2" xfId="12794"/>
    <cellStyle name="Normal 3 5 2 5 3 2 2 2" xfId="12795"/>
    <cellStyle name="Normal 3 5 2 5 3 2 3" xfId="12796"/>
    <cellStyle name="Normal 3 5 2 5 3 3" xfId="12797"/>
    <cellStyle name="Normal 3 5 2 5 3 3 2" xfId="12798"/>
    <cellStyle name="Normal 3 5 2 5 3 4" xfId="12799"/>
    <cellStyle name="Normal 3 5 2 5 4" xfId="12800"/>
    <cellStyle name="Normal 3 5 2 5 4 2" xfId="12801"/>
    <cellStyle name="Normal 3 5 2 5 4 2 2" xfId="12802"/>
    <cellStyle name="Normal 3 5 2 5 4 3" xfId="12803"/>
    <cellStyle name="Normal 3 5 2 5 5" xfId="12804"/>
    <cellStyle name="Normal 3 5 2 5 5 2" xfId="12805"/>
    <cellStyle name="Normal 3 5 2 5 6" xfId="12806"/>
    <cellStyle name="Normal 3 5 2 6" xfId="504"/>
    <cellStyle name="Normal 3 5 2 6 2" xfId="12807"/>
    <cellStyle name="Normal 3 5 2 6 2 2" xfId="12808"/>
    <cellStyle name="Normal 3 5 2 6 2 2 2" xfId="12809"/>
    <cellStyle name="Normal 3 5 2 6 2 2 2 2" xfId="12810"/>
    <cellStyle name="Normal 3 5 2 6 2 2 3" xfId="12811"/>
    <cellStyle name="Normal 3 5 2 6 2 3" xfId="12812"/>
    <cellStyle name="Normal 3 5 2 6 2 3 2" xfId="12813"/>
    <cellStyle name="Normal 3 5 2 6 2 4" xfId="12814"/>
    <cellStyle name="Normal 3 5 2 6 3" xfId="12815"/>
    <cellStyle name="Normal 3 5 2 6 3 2" xfId="12816"/>
    <cellStyle name="Normal 3 5 2 6 3 2 2" xfId="12817"/>
    <cellStyle name="Normal 3 5 2 6 3 3" xfId="12818"/>
    <cellStyle name="Normal 3 5 2 6 4" xfId="12819"/>
    <cellStyle name="Normal 3 5 2 6 4 2" xfId="12820"/>
    <cellStyle name="Normal 3 5 2 6 5" xfId="12821"/>
    <cellStyle name="Normal 3 5 2 7" xfId="629"/>
    <cellStyle name="Normal 3 5 2 7 2" xfId="12822"/>
    <cellStyle name="Normal 3 5 2 7 2 2" xfId="12823"/>
    <cellStyle name="Normal 3 5 2 7 2 2 2" xfId="12824"/>
    <cellStyle name="Normal 3 5 2 7 2 2 2 2" xfId="12825"/>
    <cellStyle name="Normal 3 5 2 7 2 2 3" xfId="12826"/>
    <cellStyle name="Normal 3 5 2 7 2 3" xfId="12827"/>
    <cellStyle name="Normal 3 5 2 7 2 3 2" xfId="12828"/>
    <cellStyle name="Normal 3 5 2 7 2 4" xfId="12829"/>
    <cellStyle name="Normal 3 5 2 7 3" xfId="12830"/>
    <cellStyle name="Normal 3 5 2 7 3 2" xfId="12831"/>
    <cellStyle name="Normal 3 5 2 7 3 2 2" xfId="12832"/>
    <cellStyle name="Normal 3 5 2 7 3 3" xfId="12833"/>
    <cellStyle name="Normal 3 5 2 7 4" xfId="12834"/>
    <cellStyle name="Normal 3 5 2 7 4 2" xfId="12835"/>
    <cellStyle name="Normal 3 5 2 7 5" xfId="12836"/>
    <cellStyle name="Normal 3 5 2 8" xfId="12837"/>
    <cellStyle name="Normal 3 5 2 8 2" xfId="12838"/>
    <cellStyle name="Normal 3 5 2 8 2 2" xfId="12839"/>
    <cellStyle name="Normal 3 5 2 8 2 2 2" xfId="12840"/>
    <cellStyle name="Normal 3 5 2 8 2 2 2 2" xfId="12841"/>
    <cellStyle name="Normal 3 5 2 8 2 2 3" xfId="12842"/>
    <cellStyle name="Normal 3 5 2 8 2 3" xfId="12843"/>
    <cellStyle name="Normal 3 5 2 8 2 3 2" xfId="12844"/>
    <cellStyle name="Normal 3 5 2 8 2 4" xfId="12845"/>
    <cellStyle name="Normal 3 5 2 8 3" xfId="12846"/>
    <cellStyle name="Normal 3 5 2 8 3 2" xfId="12847"/>
    <cellStyle name="Normal 3 5 2 8 3 2 2" xfId="12848"/>
    <cellStyle name="Normal 3 5 2 8 3 3" xfId="12849"/>
    <cellStyle name="Normal 3 5 2 8 4" xfId="12850"/>
    <cellStyle name="Normal 3 5 2 8 4 2" xfId="12851"/>
    <cellStyle name="Normal 3 5 2 8 5" xfId="12852"/>
    <cellStyle name="Normal 3 5 2 9" xfId="12853"/>
    <cellStyle name="Normal 3 5 2 9 2" xfId="12854"/>
    <cellStyle name="Normal 3 5 2 9 2 2" xfId="12855"/>
    <cellStyle name="Normal 3 5 2 9 2 2 2" xfId="12856"/>
    <cellStyle name="Normal 3 5 2 9 2 3" xfId="12857"/>
    <cellStyle name="Normal 3 5 2 9 3" xfId="12858"/>
    <cellStyle name="Normal 3 5 2 9 3 2" xfId="12859"/>
    <cellStyle name="Normal 3 5 2 9 4" xfId="12860"/>
    <cellStyle name="Normal 3 5 3" xfId="135"/>
    <cellStyle name="Normal 3 5 3 10" xfId="12861"/>
    <cellStyle name="Normal 3 5 3 10 2" xfId="12862"/>
    <cellStyle name="Normal 3 5 3 11" xfId="12863"/>
    <cellStyle name="Normal 3 5 3 2" xfId="392"/>
    <cellStyle name="Normal 3 5 3 2 2" xfId="12864"/>
    <cellStyle name="Normal 3 5 3 2 2 2" xfId="12865"/>
    <cellStyle name="Normal 3 5 3 2 2 2 2" xfId="12866"/>
    <cellStyle name="Normal 3 5 3 2 2 2 2 2" xfId="12867"/>
    <cellStyle name="Normal 3 5 3 2 2 2 3" xfId="12868"/>
    <cellStyle name="Normal 3 5 3 2 2 3" xfId="12869"/>
    <cellStyle name="Normal 3 5 3 2 2 3 2" xfId="12870"/>
    <cellStyle name="Normal 3 5 3 2 2 4" xfId="12871"/>
    <cellStyle name="Normal 3 5 3 2 3" xfId="12872"/>
    <cellStyle name="Normal 3 5 3 2 3 2" xfId="12873"/>
    <cellStyle name="Normal 3 5 3 2 3 2 2" xfId="12874"/>
    <cellStyle name="Normal 3 5 3 2 3 2 2 2" xfId="12875"/>
    <cellStyle name="Normal 3 5 3 2 3 2 3" xfId="12876"/>
    <cellStyle name="Normal 3 5 3 2 3 3" xfId="12877"/>
    <cellStyle name="Normal 3 5 3 2 3 3 2" xfId="12878"/>
    <cellStyle name="Normal 3 5 3 2 3 4" xfId="12879"/>
    <cellStyle name="Normal 3 5 3 2 4" xfId="12880"/>
    <cellStyle name="Normal 3 5 3 2 4 2" xfId="12881"/>
    <cellStyle name="Normal 3 5 3 2 4 2 2" xfId="12882"/>
    <cellStyle name="Normal 3 5 3 2 4 3" xfId="12883"/>
    <cellStyle name="Normal 3 5 3 2 5" xfId="12884"/>
    <cellStyle name="Normal 3 5 3 2 5 2" xfId="12885"/>
    <cellStyle name="Normal 3 5 3 2 6" xfId="12886"/>
    <cellStyle name="Normal 3 5 3 3" xfId="266"/>
    <cellStyle name="Normal 3 5 3 3 2" xfId="12887"/>
    <cellStyle name="Normal 3 5 3 3 2 2" xfId="12888"/>
    <cellStyle name="Normal 3 5 3 3 2 2 2" xfId="12889"/>
    <cellStyle name="Normal 3 5 3 3 2 2 2 2" xfId="12890"/>
    <cellStyle name="Normal 3 5 3 3 2 2 3" xfId="12891"/>
    <cellStyle name="Normal 3 5 3 3 2 3" xfId="12892"/>
    <cellStyle name="Normal 3 5 3 3 2 3 2" xfId="12893"/>
    <cellStyle name="Normal 3 5 3 3 2 4" xfId="12894"/>
    <cellStyle name="Normal 3 5 3 3 3" xfId="12895"/>
    <cellStyle name="Normal 3 5 3 3 3 2" xfId="12896"/>
    <cellStyle name="Normal 3 5 3 3 3 2 2" xfId="12897"/>
    <cellStyle name="Normal 3 5 3 3 3 2 2 2" xfId="12898"/>
    <cellStyle name="Normal 3 5 3 3 3 2 3" xfId="12899"/>
    <cellStyle name="Normal 3 5 3 3 3 3" xfId="12900"/>
    <cellStyle name="Normal 3 5 3 3 3 3 2" xfId="12901"/>
    <cellStyle name="Normal 3 5 3 3 3 4" xfId="12902"/>
    <cellStyle name="Normal 3 5 3 3 4" xfId="12903"/>
    <cellStyle name="Normal 3 5 3 3 4 2" xfId="12904"/>
    <cellStyle name="Normal 3 5 3 3 4 2 2" xfId="12905"/>
    <cellStyle name="Normal 3 5 3 3 4 3" xfId="12906"/>
    <cellStyle name="Normal 3 5 3 3 5" xfId="12907"/>
    <cellStyle name="Normal 3 5 3 3 5 2" xfId="12908"/>
    <cellStyle name="Normal 3 5 3 3 6" xfId="12909"/>
    <cellStyle name="Normal 3 5 3 4" xfId="517"/>
    <cellStyle name="Normal 3 5 3 4 2" xfId="12910"/>
    <cellStyle name="Normal 3 5 3 4 2 2" xfId="12911"/>
    <cellStyle name="Normal 3 5 3 4 2 2 2" xfId="12912"/>
    <cellStyle name="Normal 3 5 3 4 2 2 2 2" xfId="12913"/>
    <cellStyle name="Normal 3 5 3 4 2 2 3" xfId="12914"/>
    <cellStyle name="Normal 3 5 3 4 2 3" xfId="12915"/>
    <cellStyle name="Normal 3 5 3 4 2 3 2" xfId="12916"/>
    <cellStyle name="Normal 3 5 3 4 2 4" xfId="12917"/>
    <cellStyle name="Normal 3 5 3 4 3" xfId="12918"/>
    <cellStyle name="Normal 3 5 3 4 3 2" xfId="12919"/>
    <cellStyle name="Normal 3 5 3 4 3 2 2" xfId="12920"/>
    <cellStyle name="Normal 3 5 3 4 3 3" xfId="12921"/>
    <cellStyle name="Normal 3 5 3 4 4" xfId="12922"/>
    <cellStyle name="Normal 3 5 3 4 4 2" xfId="12923"/>
    <cellStyle name="Normal 3 5 3 4 5" xfId="12924"/>
    <cellStyle name="Normal 3 5 3 5" xfId="642"/>
    <cellStyle name="Normal 3 5 3 5 2" xfId="12925"/>
    <cellStyle name="Normal 3 5 3 5 2 2" xfId="12926"/>
    <cellStyle name="Normal 3 5 3 5 2 2 2" xfId="12927"/>
    <cellStyle name="Normal 3 5 3 5 2 2 2 2" xfId="12928"/>
    <cellStyle name="Normal 3 5 3 5 2 2 3" xfId="12929"/>
    <cellStyle name="Normal 3 5 3 5 2 3" xfId="12930"/>
    <cellStyle name="Normal 3 5 3 5 2 3 2" xfId="12931"/>
    <cellStyle name="Normal 3 5 3 5 2 4" xfId="12932"/>
    <cellStyle name="Normal 3 5 3 5 3" xfId="12933"/>
    <cellStyle name="Normal 3 5 3 5 3 2" xfId="12934"/>
    <cellStyle name="Normal 3 5 3 5 3 2 2" xfId="12935"/>
    <cellStyle name="Normal 3 5 3 5 3 3" xfId="12936"/>
    <cellStyle name="Normal 3 5 3 5 4" xfId="12937"/>
    <cellStyle name="Normal 3 5 3 5 4 2" xfId="12938"/>
    <cellStyle name="Normal 3 5 3 5 5" xfId="12939"/>
    <cellStyle name="Normal 3 5 3 6" xfId="12940"/>
    <cellStyle name="Normal 3 5 3 6 2" xfId="12941"/>
    <cellStyle name="Normal 3 5 3 6 2 2" xfId="12942"/>
    <cellStyle name="Normal 3 5 3 6 2 2 2" xfId="12943"/>
    <cellStyle name="Normal 3 5 3 6 2 2 2 2" xfId="12944"/>
    <cellStyle name="Normal 3 5 3 6 2 2 3" xfId="12945"/>
    <cellStyle name="Normal 3 5 3 6 2 3" xfId="12946"/>
    <cellStyle name="Normal 3 5 3 6 2 3 2" xfId="12947"/>
    <cellStyle name="Normal 3 5 3 6 2 4" xfId="12948"/>
    <cellStyle name="Normal 3 5 3 6 3" xfId="12949"/>
    <cellStyle name="Normal 3 5 3 6 3 2" xfId="12950"/>
    <cellStyle name="Normal 3 5 3 6 3 2 2" xfId="12951"/>
    <cellStyle name="Normal 3 5 3 6 3 3" xfId="12952"/>
    <cellStyle name="Normal 3 5 3 6 4" xfId="12953"/>
    <cellStyle name="Normal 3 5 3 6 4 2" xfId="12954"/>
    <cellStyle name="Normal 3 5 3 6 5" xfId="12955"/>
    <cellStyle name="Normal 3 5 3 7" xfId="12956"/>
    <cellStyle name="Normal 3 5 3 7 2" xfId="12957"/>
    <cellStyle name="Normal 3 5 3 7 2 2" xfId="12958"/>
    <cellStyle name="Normal 3 5 3 7 2 2 2" xfId="12959"/>
    <cellStyle name="Normal 3 5 3 7 2 3" xfId="12960"/>
    <cellStyle name="Normal 3 5 3 7 3" xfId="12961"/>
    <cellStyle name="Normal 3 5 3 7 3 2" xfId="12962"/>
    <cellStyle name="Normal 3 5 3 7 4" xfId="12963"/>
    <cellStyle name="Normal 3 5 3 8" xfId="12964"/>
    <cellStyle name="Normal 3 5 3 8 2" xfId="12965"/>
    <cellStyle name="Normal 3 5 3 8 2 2" xfId="12966"/>
    <cellStyle name="Normal 3 5 3 8 2 2 2" xfId="12967"/>
    <cellStyle name="Normal 3 5 3 8 2 3" xfId="12968"/>
    <cellStyle name="Normal 3 5 3 8 3" xfId="12969"/>
    <cellStyle name="Normal 3 5 3 8 3 2" xfId="12970"/>
    <cellStyle name="Normal 3 5 3 8 4" xfId="12971"/>
    <cellStyle name="Normal 3 5 3 9" xfId="12972"/>
    <cellStyle name="Normal 3 5 3 9 2" xfId="12973"/>
    <cellStyle name="Normal 3 5 3 9 2 2" xfId="12974"/>
    <cellStyle name="Normal 3 5 3 9 3" xfId="12975"/>
    <cellStyle name="Normal 3 5 4" xfId="179"/>
    <cellStyle name="Normal 3 5 4 10" xfId="12976"/>
    <cellStyle name="Normal 3 5 4 10 2" xfId="12977"/>
    <cellStyle name="Normal 3 5 4 11" xfId="12978"/>
    <cellStyle name="Normal 3 5 4 2" xfId="429"/>
    <cellStyle name="Normal 3 5 4 2 2" xfId="12979"/>
    <cellStyle name="Normal 3 5 4 2 2 2" xfId="12980"/>
    <cellStyle name="Normal 3 5 4 2 2 2 2" xfId="12981"/>
    <cellStyle name="Normal 3 5 4 2 2 2 2 2" xfId="12982"/>
    <cellStyle name="Normal 3 5 4 2 2 2 3" xfId="12983"/>
    <cellStyle name="Normal 3 5 4 2 2 3" xfId="12984"/>
    <cellStyle name="Normal 3 5 4 2 2 3 2" xfId="12985"/>
    <cellStyle name="Normal 3 5 4 2 2 4" xfId="12986"/>
    <cellStyle name="Normal 3 5 4 2 3" xfId="12987"/>
    <cellStyle name="Normal 3 5 4 2 3 2" xfId="12988"/>
    <cellStyle name="Normal 3 5 4 2 3 2 2" xfId="12989"/>
    <cellStyle name="Normal 3 5 4 2 3 2 2 2" xfId="12990"/>
    <cellStyle name="Normal 3 5 4 2 3 2 3" xfId="12991"/>
    <cellStyle name="Normal 3 5 4 2 3 3" xfId="12992"/>
    <cellStyle name="Normal 3 5 4 2 3 3 2" xfId="12993"/>
    <cellStyle name="Normal 3 5 4 2 3 4" xfId="12994"/>
    <cellStyle name="Normal 3 5 4 2 4" xfId="12995"/>
    <cellStyle name="Normal 3 5 4 2 4 2" xfId="12996"/>
    <cellStyle name="Normal 3 5 4 2 4 2 2" xfId="12997"/>
    <cellStyle name="Normal 3 5 4 2 4 3" xfId="12998"/>
    <cellStyle name="Normal 3 5 4 2 5" xfId="12999"/>
    <cellStyle name="Normal 3 5 4 2 5 2" xfId="13000"/>
    <cellStyle name="Normal 3 5 4 2 6" xfId="13001"/>
    <cellStyle name="Normal 3 5 4 3" xfId="310"/>
    <cellStyle name="Normal 3 5 4 3 2" xfId="13002"/>
    <cellStyle name="Normal 3 5 4 3 2 2" xfId="13003"/>
    <cellStyle name="Normal 3 5 4 3 2 2 2" xfId="13004"/>
    <cellStyle name="Normal 3 5 4 3 2 2 2 2" xfId="13005"/>
    <cellStyle name="Normal 3 5 4 3 2 2 3" xfId="13006"/>
    <cellStyle name="Normal 3 5 4 3 2 3" xfId="13007"/>
    <cellStyle name="Normal 3 5 4 3 2 3 2" xfId="13008"/>
    <cellStyle name="Normal 3 5 4 3 2 4" xfId="13009"/>
    <cellStyle name="Normal 3 5 4 3 3" xfId="13010"/>
    <cellStyle name="Normal 3 5 4 3 3 2" xfId="13011"/>
    <cellStyle name="Normal 3 5 4 3 3 2 2" xfId="13012"/>
    <cellStyle name="Normal 3 5 4 3 3 2 2 2" xfId="13013"/>
    <cellStyle name="Normal 3 5 4 3 3 2 3" xfId="13014"/>
    <cellStyle name="Normal 3 5 4 3 3 3" xfId="13015"/>
    <cellStyle name="Normal 3 5 4 3 3 3 2" xfId="13016"/>
    <cellStyle name="Normal 3 5 4 3 3 4" xfId="13017"/>
    <cellStyle name="Normal 3 5 4 3 4" xfId="13018"/>
    <cellStyle name="Normal 3 5 4 3 4 2" xfId="13019"/>
    <cellStyle name="Normal 3 5 4 3 4 2 2" xfId="13020"/>
    <cellStyle name="Normal 3 5 4 3 4 3" xfId="13021"/>
    <cellStyle name="Normal 3 5 4 3 5" xfId="13022"/>
    <cellStyle name="Normal 3 5 4 3 5 2" xfId="13023"/>
    <cellStyle name="Normal 3 5 4 3 6" xfId="13024"/>
    <cellStyle name="Normal 3 5 4 4" xfId="554"/>
    <cellStyle name="Normal 3 5 4 4 2" xfId="13025"/>
    <cellStyle name="Normal 3 5 4 4 2 2" xfId="13026"/>
    <cellStyle name="Normal 3 5 4 4 2 2 2" xfId="13027"/>
    <cellStyle name="Normal 3 5 4 4 2 2 2 2" xfId="13028"/>
    <cellStyle name="Normal 3 5 4 4 2 2 3" xfId="13029"/>
    <cellStyle name="Normal 3 5 4 4 2 3" xfId="13030"/>
    <cellStyle name="Normal 3 5 4 4 2 3 2" xfId="13031"/>
    <cellStyle name="Normal 3 5 4 4 2 4" xfId="13032"/>
    <cellStyle name="Normal 3 5 4 4 3" xfId="13033"/>
    <cellStyle name="Normal 3 5 4 4 3 2" xfId="13034"/>
    <cellStyle name="Normal 3 5 4 4 3 2 2" xfId="13035"/>
    <cellStyle name="Normal 3 5 4 4 3 3" xfId="13036"/>
    <cellStyle name="Normal 3 5 4 4 4" xfId="13037"/>
    <cellStyle name="Normal 3 5 4 4 4 2" xfId="13038"/>
    <cellStyle name="Normal 3 5 4 4 5" xfId="13039"/>
    <cellStyle name="Normal 3 5 4 5" xfId="679"/>
    <cellStyle name="Normal 3 5 4 5 2" xfId="13040"/>
    <cellStyle name="Normal 3 5 4 5 2 2" xfId="13041"/>
    <cellStyle name="Normal 3 5 4 5 2 2 2" xfId="13042"/>
    <cellStyle name="Normal 3 5 4 5 2 2 2 2" xfId="13043"/>
    <cellStyle name="Normal 3 5 4 5 2 2 3" xfId="13044"/>
    <cellStyle name="Normal 3 5 4 5 2 3" xfId="13045"/>
    <cellStyle name="Normal 3 5 4 5 2 3 2" xfId="13046"/>
    <cellStyle name="Normal 3 5 4 5 2 4" xfId="13047"/>
    <cellStyle name="Normal 3 5 4 5 3" xfId="13048"/>
    <cellStyle name="Normal 3 5 4 5 3 2" xfId="13049"/>
    <cellStyle name="Normal 3 5 4 5 3 2 2" xfId="13050"/>
    <cellStyle name="Normal 3 5 4 5 3 3" xfId="13051"/>
    <cellStyle name="Normal 3 5 4 5 4" xfId="13052"/>
    <cellStyle name="Normal 3 5 4 5 4 2" xfId="13053"/>
    <cellStyle name="Normal 3 5 4 5 5" xfId="13054"/>
    <cellStyle name="Normal 3 5 4 6" xfId="13055"/>
    <cellStyle name="Normal 3 5 4 6 2" xfId="13056"/>
    <cellStyle name="Normal 3 5 4 6 2 2" xfId="13057"/>
    <cellStyle name="Normal 3 5 4 6 2 2 2" xfId="13058"/>
    <cellStyle name="Normal 3 5 4 6 2 2 2 2" xfId="13059"/>
    <cellStyle name="Normal 3 5 4 6 2 2 3" xfId="13060"/>
    <cellStyle name="Normal 3 5 4 6 2 3" xfId="13061"/>
    <cellStyle name="Normal 3 5 4 6 2 3 2" xfId="13062"/>
    <cellStyle name="Normal 3 5 4 6 2 4" xfId="13063"/>
    <cellStyle name="Normal 3 5 4 6 3" xfId="13064"/>
    <cellStyle name="Normal 3 5 4 6 3 2" xfId="13065"/>
    <cellStyle name="Normal 3 5 4 6 3 2 2" xfId="13066"/>
    <cellStyle name="Normal 3 5 4 6 3 3" xfId="13067"/>
    <cellStyle name="Normal 3 5 4 6 4" xfId="13068"/>
    <cellStyle name="Normal 3 5 4 6 4 2" xfId="13069"/>
    <cellStyle name="Normal 3 5 4 6 5" xfId="13070"/>
    <cellStyle name="Normal 3 5 4 7" xfId="13071"/>
    <cellStyle name="Normal 3 5 4 7 2" xfId="13072"/>
    <cellStyle name="Normal 3 5 4 7 2 2" xfId="13073"/>
    <cellStyle name="Normal 3 5 4 7 2 2 2" xfId="13074"/>
    <cellStyle name="Normal 3 5 4 7 2 3" xfId="13075"/>
    <cellStyle name="Normal 3 5 4 7 3" xfId="13076"/>
    <cellStyle name="Normal 3 5 4 7 3 2" xfId="13077"/>
    <cellStyle name="Normal 3 5 4 7 4" xfId="13078"/>
    <cellStyle name="Normal 3 5 4 8" xfId="13079"/>
    <cellStyle name="Normal 3 5 4 8 2" xfId="13080"/>
    <cellStyle name="Normal 3 5 4 8 2 2" xfId="13081"/>
    <cellStyle name="Normal 3 5 4 8 2 2 2" xfId="13082"/>
    <cellStyle name="Normal 3 5 4 8 2 3" xfId="13083"/>
    <cellStyle name="Normal 3 5 4 8 3" xfId="13084"/>
    <cellStyle name="Normal 3 5 4 8 3 2" xfId="13085"/>
    <cellStyle name="Normal 3 5 4 8 4" xfId="13086"/>
    <cellStyle name="Normal 3 5 4 9" xfId="13087"/>
    <cellStyle name="Normal 3 5 4 9 2" xfId="13088"/>
    <cellStyle name="Normal 3 5 4 9 2 2" xfId="13089"/>
    <cellStyle name="Normal 3 5 4 9 3" xfId="13090"/>
    <cellStyle name="Normal 3 5 5" xfId="347"/>
    <cellStyle name="Normal 3 5 5 2" xfId="13091"/>
    <cellStyle name="Normal 3 5 5 2 2" xfId="13092"/>
    <cellStyle name="Normal 3 5 5 2 2 2" xfId="13093"/>
    <cellStyle name="Normal 3 5 5 2 2 2 2" xfId="13094"/>
    <cellStyle name="Normal 3 5 5 2 2 3" xfId="13095"/>
    <cellStyle name="Normal 3 5 5 2 3" xfId="13096"/>
    <cellStyle name="Normal 3 5 5 2 3 2" xfId="13097"/>
    <cellStyle name="Normal 3 5 5 2 4" xfId="13098"/>
    <cellStyle name="Normal 3 5 5 3" xfId="13099"/>
    <cellStyle name="Normal 3 5 5 3 2" xfId="13100"/>
    <cellStyle name="Normal 3 5 5 3 2 2" xfId="13101"/>
    <cellStyle name="Normal 3 5 5 3 2 2 2" xfId="13102"/>
    <cellStyle name="Normal 3 5 5 3 2 3" xfId="13103"/>
    <cellStyle name="Normal 3 5 5 3 3" xfId="13104"/>
    <cellStyle name="Normal 3 5 5 3 3 2" xfId="13105"/>
    <cellStyle name="Normal 3 5 5 3 4" xfId="13106"/>
    <cellStyle name="Normal 3 5 5 4" xfId="13107"/>
    <cellStyle name="Normal 3 5 5 4 2" xfId="13108"/>
    <cellStyle name="Normal 3 5 5 4 2 2" xfId="13109"/>
    <cellStyle name="Normal 3 5 5 4 3" xfId="13110"/>
    <cellStyle name="Normal 3 5 5 5" xfId="13111"/>
    <cellStyle name="Normal 3 5 5 5 2" xfId="13112"/>
    <cellStyle name="Normal 3 5 5 6" xfId="13113"/>
    <cellStyle name="Normal 3 5 6" xfId="222"/>
    <cellStyle name="Normal 3 5 6 2" xfId="13114"/>
    <cellStyle name="Normal 3 5 6 2 2" xfId="13115"/>
    <cellStyle name="Normal 3 5 6 2 2 2" xfId="13116"/>
    <cellStyle name="Normal 3 5 6 2 2 2 2" xfId="13117"/>
    <cellStyle name="Normal 3 5 6 2 2 3" xfId="13118"/>
    <cellStyle name="Normal 3 5 6 2 3" xfId="13119"/>
    <cellStyle name="Normal 3 5 6 2 3 2" xfId="13120"/>
    <cellStyle name="Normal 3 5 6 2 4" xfId="13121"/>
    <cellStyle name="Normal 3 5 6 3" xfId="13122"/>
    <cellStyle name="Normal 3 5 6 3 2" xfId="13123"/>
    <cellStyle name="Normal 3 5 6 3 2 2" xfId="13124"/>
    <cellStyle name="Normal 3 5 6 3 2 2 2" xfId="13125"/>
    <cellStyle name="Normal 3 5 6 3 2 3" xfId="13126"/>
    <cellStyle name="Normal 3 5 6 3 3" xfId="13127"/>
    <cellStyle name="Normal 3 5 6 3 3 2" xfId="13128"/>
    <cellStyle name="Normal 3 5 6 3 4" xfId="13129"/>
    <cellStyle name="Normal 3 5 6 4" xfId="13130"/>
    <cellStyle name="Normal 3 5 6 4 2" xfId="13131"/>
    <cellStyle name="Normal 3 5 6 4 2 2" xfId="13132"/>
    <cellStyle name="Normal 3 5 6 4 3" xfId="13133"/>
    <cellStyle name="Normal 3 5 6 5" xfId="13134"/>
    <cellStyle name="Normal 3 5 6 5 2" xfId="13135"/>
    <cellStyle name="Normal 3 5 6 6" xfId="13136"/>
    <cellStyle name="Normal 3 5 7" xfId="473"/>
    <cellStyle name="Normal 3 5 7 2" xfId="13137"/>
    <cellStyle name="Normal 3 5 7 2 2" xfId="13138"/>
    <cellStyle name="Normal 3 5 7 2 2 2" xfId="13139"/>
    <cellStyle name="Normal 3 5 7 2 2 2 2" xfId="13140"/>
    <cellStyle name="Normal 3 5 7 2 2 3" xfId="13141"/>
    <cellStyle name="Normal 3 5 7 2 3" xfId="13142"/>
    <cellStyle name="Normal 3 5 7 2 3 2" xfId="13143"/>
    <cellStyle name="Normal 3 5 7 2 4" xfId="13144"/>
    <cellStyle name="Normal 3 5 7 3" xfId="13145"/>
    <cellStyle name="Normal 3 5 7 3 2" xfId="13146"/>
    <cellStyle name="Normal 3 5 7 3 2 2" xfId="13147"/>
    <cellStyle name="Normal 3 5 7 3 3" xfId="13148"/>
    <cellStyle name="Normal 3 5 7 4" xfId="13149"/>
    <cellStyle name="Normal 3 5 7 4 2" xfId="13150"/>
    <cellStyle name="Normal 3 5 7 5" xfId="13151"/>
    <cellStyle name="Normal 3 5 8" xfId="598"/>
    <cellStyle name="Normal 3 5 8 2" xfId="13152"/>
    <cellStyle name="Normal 3 5 8 2 2" xfId="13153"/>
    <cellStyle name="Normal 3 5 8 2 2 2" xfId="13154"/>
    <cellStyle name="Normal 3 5 8 2 2 2 2" xfId="13155"/>
    <cellStyle name="Normal 3 5 8 2 2 3" xfId="13156"/>
    <cellStyle name="Normal 3 5 8 2 3" xfId="13157"/>
    <cellStyle name="Normal 3 5 8 2 3 2" xfId="13158"/>
    <cellStyle name="Normal 3 5 8 2 4" xfId="13159"/>
    <cellStyle name="Normal 3 5 8 3" xfId="13160"/>
    <cellStyle name="Normal 3 5 8 3 2" xfId="13161"/>
    <cellStyle name="Normal 3 5 8 3 2 2" xfId="13162"/>
    <cellStyle name="Normal 3 5 8 3 3" xfId="13163"/>
    <cellStyle name="Normal 3 5 8 4" xfId="13164"/>
    <cellStyle name="Normal 3 5 8 4 2" xfId="13165"/>
    <cellStyle name="Normal 3 5 8 5" xfId="13166"/>
    <cellStyle name="Normal 3 5 9" xfId="13167"/>
    <cellStyle name="Normal 3 5 9 2" xfId="13168"/>
    <cellStyle name="Normal 3 5 9 2 2" xfId="13169"/>
    <cellStyle name="Normal 3 5 9 2 2 2" xfId="13170"/>
    <cellStyle name="Normal 3 5 9 2 2 2 2" xfId="13171"/>
    <cellStyle name="Normal 3 5 9 2 2 3" xfId="13172"/>
    <cellStyle name="Normal 3 5 9 2 3" xfId="13173"/>
    <cellStyle name="Normal 3 5 9 2 3 2" xfId="13174"/>
    <cellStyle name="Normal 3 5 9 2 4" xfId="13175"/>
    <cellStyle name="Normal 3 5 9 3" xfId="13176"/>
    <cellStyle name="Normal 3 5 9 3 2" xfId="13177"/>
    <cellStyle name="Normal 3 5 9 3 2 2" xfId="13178"/>
    <cellStyle name="Normal 3 5 9 3 3" xfId="13179"/>
    <cellStyle name="Normal 3 5 9 4" xfId="13180"/>
    <cellStyle name="Normal 3 5 9 4 2" xfId="13181"/>
    <cellStyle name="Normal 3 5 9 5" xfId="13182"/>
    <cellStyle name="Normal 3 6" xfId="78"/>
    <cellStyle name="Normal 3 6 10" xfId="13183"/>
    <cellStyle name="Normal 3 6 10 2" xfId="13184"/>
    <cellStyle name="Normal 3 6 10 2 2" xfId="13185"/>
    <cellStyle name="Normal 3 6 10 2 2 2" xfId="13186"/>
    <cellStyle name="Normal 3 6 10 2 3" xfId="13187"/>
    <cellStyle name="Normal 3 6 10 3" xfId="13188"/>
    <cellStyle name="Normal 3 6 10 3 2" xfId="13189"/>
    <cellStyle name="Normal 3 6 10 4" xfId="13190"/>
    <cellStyle name="Normal 3 6 11" xfId="13191"/>
    <cellStyle name="Normal 3 6 11 2" xfId="13192"/>
    <cellStyle name="Normal 3 6 11 2 2" xfId="13193"/>
    <cellStyle name="Normal 3 6 11 2 2 2" xfId="13194"/>
    <cellStyle name="Normal 3 6 11 2 3" xfId="13195"/>
    <cellStyle name="Normal 3 6 11 3" xfId="13196"/>
    <cellStyle name="Normal 3 6 11 3 2" xfId="13197"/>
    <cellStyle name="Normal 3 6 11 4" xfId="13198"/>
    <cellStyle name="Normal 3 6 12" xfId="13199"/>
    <cellStyle name="Normal 3 6 12 2" xfId="13200"/>
    <cellStyle name="Normal 3 6 12 2 2" xfId="13201"/>
    <cellStyle name="Normal 3 6 12 3" xfId="13202"/>
    <cellStyle name="Normal 3 6 13" xfId="13203"/>
    <cellStyle name="Normal 3 6 13 2" xfId="13204"/>
    <cellStyle name="Normal 3 6 14" xfId="13205"/>
    <cellStyle name="Normal 3 6 2" xfId="90"/>
    <cellStyle name="Normal 3 6 2 10" xfId="13206"/>
    <cellStyle name="Normal 3 6 2 10 2" xfId="13207"/>
    <cellStyle name="Normal 3 6 2 10 2 2" xfId="13208"/>
    <cellStyle name="Normal 3 6 2 10 2 2 2" xfId="13209"/>
    <cellStyle name="Normal 3 6 2 10 2 3" xfId="13210"/>
    <cellStyle name="Normal 3 6 2 10 3" xfId="13211"/>
    <cellStyle name="Normal 3 6 2 10 3 2" xfId="13212"/>
    <cellStyle name="Normal 3 6 2 10 4" xfId="13213"/>
    <cellStyle name="Normal 3 6 2 11" xfId="13214"/>
    <cellStyle name="Normal 3 6 2 11 2" xfId="13215"/>
    <cellStyle name="Normal 3 6 2 11 2 2" xfId="13216"/>
    <cellStyle name="Normal 3 6 2 11 3" xfId="13217"/>
    <cellStyle name="Normal 3 6 2 12" xfId="13218"/>
    <cellStyle name="Normal 3 6 2 12 2" xfId="13219"/>
    <cellStyle name="Normal 3 6 2 13" xfId="13220"/>
    <cellStyle name="Normal 3 6 2 2" xfId="168"/>
    <cellStyle name="Normal 3 6 2 2 10" xfId="13221"/>
    <cellStyle name="Normal 3 6 2 2 10 2" xfId="13222"/>
    <cellStyle name="Normal 3 6 2 2 11" xfId="13223"/>
    <cellStyle name="Normal 3 6 2 2 2" xfId="420"/>
    <cellStyle name="Normal 3 6 2 2 2 2" xfId="13224"/>
    <cellStyle name="Normal 3 6 2 2 2 2 2" xfId="13225"/>
    <cellStyle name="Normal 3 6 2 2 2 2 2 2" xfId="13226"/>
    <cellStyle name="Normal 3 6 2 2 2 2 2 2 2" xfId="13227"/>
    <cellStyle name="Normal 3 6 2 2 2 2 2 3" xfId="13228"/>
    <cellStyle name="Normal 3 6 2 2 2 2 3" xfId="13229"/>
    <cellStyle name="Normal 3 6 2 2 2 2 3 2" xfId="13230"/>
    <cellStyle name="Normal 3 6 2 2 2 2 4" xfId="13231"/>
    <cellStyle name="Normal 3 6 2 2 2 3" xfId="13232"/>
    <cellStyle name="Normal 3 6 2 2 2 3 2" xfId="13233"/>
    <cellStyle name="Normal 3 6 2 2 2 3 2 2" xfId="13234"/>
    <cellStyle name="Normal 3 6 2 2 2 3 2 2 2" xfId="13235"/>
    <cellStyle name="Normal 3 6 2 2 2 3 2 3" xfId="13236"/>
    <cellStyle name="Normal 3 6 2 2 2 3 3" xfId="13237"/>
    <cellStyle name="Normal 3 6 2 2 2 3 3 2" xfId="13238"/>
    <cellStyle name="Normal 3 6 2 2 2 3 4" xfId="13239"/>
    <cellStyle name="Normal 3 6 2 2 2 4" xfId="13240"/>
    <cellStyle name="Normal 3 6 2 2 2 4 2" xfId="13241"/>
    <cellStyle name="Normal 3 6 2 2 2 4 2 2" xfId="13242"/>
    <cellStyle name="Normal 3 6 2 2 2 4 3" xfId="13243"/>
    <cellStyle name="Normal 3 6 2 2 2 5" xfId="13244"/>
    <cellStyle name="Normal 3 6 2 2 2 5 2" xfId="13245"/>
    <cellStyle name="Normal 3 6 2 2 2 6" xfId="13246"/>
    <cellStyle name="Normal 3 6 2 2 3" xfId="299"/>
    <cellStyle name="Normal 3 6 2 2 3 2" xfId="13247"/>
    <cellStyle name="Normal 3 6 2 2 3 2 2" xfId="13248"/>
    <cellStyle name="Normal 3 6 2 2 3 2 2 2" xfId="13249"/>
    <cellStyle name="Normal 3 6 2 2 3 2 2 2 2" xfId="13250"/>
    <cellStyle name="Normal 3 6 2 2 3 2 2 3" xfId="13251"/>
    <cellStyle name="Normal 3 6 2 2 3 2 3" xfId="13252"/>
    <cellStyle name="Normal 3 6 2 2 3 2 3 2" xfId="13253"/>
    <cellStyle name="Normal 3 6 2 2 3 2 4" xfId="13254"/>
    <cellStyle name="Normal 3 6 2 2 3 3" xfId="13255"/>
    <cellStyle name="Normal 3 6 2 2 3 3 2" xfId="13256"/>
    <cellStyle name="Normal 3 6 2 2 3 3 2 2" xfId="13257"/>
    <cellStyle name="Normal 3 6 2 2 3 3 2 2 2" xfId="13258"/>
    <cellStyle name="Normal 3 6 2 2 3 3 2 3" xfId="13259"/>
    <cellStyle name="Normal 3 6 2 2 3 3 3" xfId="13260"/>
    <cellStyle name="Normal 3 6 2 2 3 3 3 2" xfId="13261"/>
    <cellStyle name="Normal 3 6 2 2 3 3 4" xfId="13262"/>
    <cellStyle name="Normal 3 6 2 2 3 4" xfId="13263"/>
    <cellStyle name="Normal 3 6 2 2 3 4 2" xfId="13264"/>
    <cellStyle name="Normal 3 6 2 2 3 4 2 2" xfId="13265"/>
    <cellStyle name="Normal 3 6 2 2 3 4 3" xfId="13266"/>
    <cellStyle name="Normal 3 6 2 2 3 5" xfId="13267"/>
    <cellStyle name="Normal 3 6 2 2 3 5 2" xfId="13268"/>
    <cellStyle name="Normal 3 6 2 2 3 6" xfId="13269"/>
    <cellStyle name="Normal 3 6 2 2 4" xfId="545"/>
    <cellStyle name="Normal 3 6 2 2 4 2" xfId="13270"/>
    <cellStyle name="Normal 3 6 2 2 4 2 2" xfId="13271"/>
    <cellStyle name="Normal 3 6 2 2 4 2 2 2" xfId="13272"/>
    <cellStyle name="Normal 3 6 2 2 4 2 2 2 2" xfId="13273"/>
    <cellStyle name="Normal 3 6 2 2 4 2 2 3" xfId="13274"/>
    <cellStyle name="Normal 3 6 2 2 4 2 3" xfId="13275"/>
    <cellStyle name="Normal 3 6 2 2 4 2 3 2" xfId="13276"/>
    <cellStyle name="Normal 3 6 2 2 4 2 4" xfId="13277"/>
    <cellStyle name="Normal 3 6 2 2 4 3" xfId="13278"/>
    <cellStyle name="Normal 3 6 2 2 4 3 2" xfId="13279"/>
    <cellStyle name="Normal 3 6 2 2 4 3 2 2" xfId="13280"/>
    <cellStyle name="Normal 3 6 2 2 4 3 3" xfId="13281"/>
    <cellStyle name="Normal 3 6 2 2 4 4" xfId="13282"/>
    <cellStyle name="Normal 3 6 2 2 4 4 2" xfId="13283"/>
    <cellStyle name="Normal 3 6 2 2 4 5" xfId="13284"/>
    <cellStyle name="Normal 3 6 2 2 5" xfId="670"/>
    <cellStyle name="Normal 3 6 2 2 5 2" xfId="13285"/>
    <cellStyle name="Normal 3 6 2 2 5 2 2" xfId="13286"/>
    <cellStyle name="Normal 3 6 2 2 5 2 2 2" xfId="13287"/>
    <cellStyle name="Normal 3 6 2 2 5 2 2 2 2" xfId="13288"/>
    <cellStyle name="Normal 3 6 2 2 5 2 2 3" xfId="13289"/>
    <cellStyle name="Normal 3 6 2 2 5 2 3" xfId="13290"/>
    <cellStyle name="Normal 3 6 2 2 5 2 3 2" xfId="13291"/>
    <cellStyle name="Normal 3 6 2 2 5 2 4" xfId="13292"/>
    <cellStyle name="Normal 3 6 2 2 5 3" xfId="13293"/>
    <cellStyle name="Normal 3 6 2 2 5 3 2" xfId="13294"/>
    <cellStyle name="Normal 3 6 2 2 5 3 2 2" xfId="13295"/>
    <cellStyle name="Normal 3 6 2 2 5 3 3" xfId="13296"/>
    <cellStyle name="Normal 3 6 2 2 5 4" xfId="13297"/>
    <cellStyle name="Normal 3 6 2 2 5 4 2" xfId="13298"/>
    <cellStyle name="Normal 3 6 2 2 5 5" xfId="13299"/>
    <cellStyle name="Normal 3 6 2 2 6" xfId="13300"/>
    <cellStyle name="Normal 3 6 2 2 6 2" xfId="13301"/>
    <cellStyle name="Normal 3 6 2 2 6 2 2" xfId="13302"/>
    <cellStyle name="Normal 3 6 2 2 6 2 2 2" xfId="13303"/>
    <cellStyle name="Normal 3 6 2 2 6 2 2 2 2" xfId="13304"/>
    <cellStyle name="Normal 3 6 2 2 6 2 2 3" xfId="13305"/>
    <cellStyle name="Normal 3 6 2 2 6 2 3" xfId="13306"/>
    <cellStyle name="Normal 3 6 2 2 6 2 3 2" xfId="13307"/>
    <cellStyle name="Normal 3 6 2 2 6 2 4" xfId="13308"/>
    <cellStyle name="Normal 3 6 2 2 6 3" xfId="13309"/>
    <cellStyle name="Normal 3 6 2 2 6 3 2" xfId="13310"/>
    <cellStyle name="Normal 3 6 2 2 6 3 2 2" xfId="13311"/>
    <cellStyle name="Normal 3 6 2 2 6 3 3" xfId="13312"/>
    <cellStyle name="Normal 3 6 2 2 6 4" xfId="13313"/>
    <cellStyle name="Normal 3 6 2 2 6 4 2" xfId="13314"/>
    <cellStyle name="Normal 3 6 2 2 6 5" xfId="13315"/>
    <cellStyle name="Normal 3 6 2 2 7" xfId="13316"/>
    <cellStyle name="Normal 3 6 2 2 7 2" xfId="13317"/>
    <cellStyle name="Normal 3 6 2 2 7 2 2" xfId="13318"/>
    <cellStyle name="Normal 3 6 2 2 7 2 2 2" xfId="13319"/>
    <cellStyle name="Normal 3 6 2 2 7 2 3" xfId="13320"/>
    <cellStyle name="Normal 3 6 2 2 7 3" xfId="13321"/>
    <cellStyle name="Normal 3 6 2 2 7 3 2" xfId="13322"/>
    <cellStyle name="Normal 3 6 2 2 7 4" xfId="13323"/>
    <cellStyle name="Normal 3 6 2 2 8" xfId="13324"/>
    <cellStyle name="Normal 3 6 2 2 8 2" xfId="13325"/>
    <cellStyle name="Normal 3 6 2 2 8 2 2" xfId="13326"/>
    <cellStyle name="Normal 3 6 2 2 8 2 2 2" xfId="13327"/>
    <cellStyle name="Normal 3 6 2 2 8 2 3" xfId="13328"/>
    <cellStyle name="Normal 3 6 2 2 8 3" xfId="13329"/>
    <cellStyle name="Normal 3 6 2 2 8 3 2" xfId="13330"/>
    <cellStyle name="Normal 3 6 2 2 8 4" xfId="13331"/>
    <cellStyle name="Normal 3 6 2 2 9" xfId="13332"/>
    <cellStyle name="Normal 3 6 2 2 9 2" xfId="13333"/>
    <cellStyle name="Normal 3 6 2 2 9 2 2" xfId="13334"/>
    <cellStyle name="Normal 3 6 2 2 9 3" xfId="13335"/>
    <cellStyle name="Normal 3 6 2 3" xfId="212"/>
    <cellStyle name="Normal 3 6 2 3 10" xfId="13336"/>
    <cellStyle name="Normal 3 6 2 3 10 2" xfId="13337"/>
    <cellStyle name="Normal 3 6 2 3 11" xfId="13338"/>
    <cellStyle name="Normal 3 6 2 3 2" xfId="462"/>
    <cellStyle name="Normal 3 6 2 3 2 2" xfId="13339"/>
    <cellStyle name="Normal 3 6 2 3 2 2 2" xfId="13340"/>
    <cellStyle name="Normal 3 6 2 3 2 2 2 2" xfId="13341"/>
    <cellStyle name="Normal 3 6 2 3 2 2 2 2 2" xfId="13342"/>
    <cellStyle name="Normal 3 6 2 3 2 2 2 3" xfId="13343"/>
    <cellStyle name="Normal 3 6 2 3 2 2 3" xfId="13344"/>
    <cellStyle name="Normal 3 6 2 3 2 2 3 2" xfId="13345"/>
    <cellStyle name="Normal 3 6 2 3 2 2 4" xfId="13346"/>
    <cellStyle name="Normal 3 6 2 3 2 3" xfId="13347"/>
    <cellStyle name="Normal 3 6 2 3 2 3 2" xfId="13348"/>
    <cellStyle name="Normal 3 6 2 3 2 3 2 2" xfId="13349"/>
    <cellStyle name="Normal 3 6 2 3 2 3 2 2 2" xfId="13350"/>
    <cellStyle name="Normal 3 6 2 3 2 3 2 3" xfId="13351"/>
    <cellStyle name="Normal 3 6 2 3 2 3 3" xfId="13352"/>
    <cellStyle name="Normal 3 6 2 3 2 3 3 2" xfId="13353"/>
    <cellStyle name="Normal 3 6 2 3 2 3 4" xfId="13354"/>
    <cellStyle name="Normal 3 6 2 3 2 4" xfId="13355"/>
    <cellStyle name="Normal 3 6 2 3 2 4 2" xfId="13356"/>
    <cellStyle name="Normal 3 6 2 3 2 4 2 2" xfId="13357"/>
    <cellStyle name="Normal 3 6 2 3 2 4 3" xfId="13358"/>
    <cellStyle name="Normal 3 6 2 3 2 5" xfId="13359"/>
    <cellStyle name="Normal 3 6 2 3 2 5 2" xfId="13360"/>
    <cellStyle name="Normal 3 6 2 3 2 6" xfId="13361"/>
    <cellStyle name="Normal 3 6 2 3 3" xfId="338"/>
    <cellStyle name="Normal 3 6 2 3 3 2" xfId="13362"/>
    <cellStyle name="Normal 3 6 2 3 3 2 2" xfId="13363"/>
    <cellStyle name="Normal 3 6 2 3 3 2 2 2" xfId="13364"/>
    <cellStyle name="Normal 3 6 2 3 3 2 2 2 2" xfId="13365"/>
    <cellStyle name="Normal 3 6 2 3 3 2 2 3" xfId="13366"/>
    <cellStyle name="Normal 3 6 2 3 3 2 3" xfId="13367"/>
    <cellStyle name="Normal 3 6 2 3 3 2 3 2" xfId="13368"/>
    <cellStyle name="Normal 3 6 2 3 3 2 4" xfId="13369"/>
    <cellStyle name="Normal 3 6 2 3 3 3" xfId="13370"/>
    <cellStyle name="Normal 3 6 2 3 3 3 2" xfId="13371"/>
    <cellStyle name="Normal 3 6 2 3 3 3 2 2" xfId="13372"/>
    <cellStyle name="Normal 3 6 2 3 3 3 2 2 2" xfId="13373"/>
    <cellStyle name="Normal 3 6 2 3 3 3 2 3" xfId="13374"/>
    <cellStyle name="Normal 3 6 2 3 3 3 3" xfId="13375"/>
    <cellStyle name="Normal 3 6 2 3 3 3 3 2" xfId="13376"/>
    <cellStyle name="Normal 3 6 2 3 3 3 4" xfId="13377"/>
    <cellStyle name="Normal 3 6 2 3 3 4" xfId="13378"/>
    <cellStyle name="Normal 3 6 2 3 3 4 2" xfId="13379"/>
    <cellStyle name="Normal 3 6 2 3 3 4 2 2" xfId="13380"/>
    <cellStyle name="Normal 3 6 2 3 3 4 3" xfId="13381"/>
    <cellStyle name="Normal 3 6 2 3 3 5" xfId="13382"/>
    <cellStyle name="Normal 3 6 2 3 3 5 2" xfId="13383"/>
    <cellStyle name="Normal 3 6 2 3 3 6" xfId="13384"/>
    <cellStyle name="Normal 3 6 2 3 4" xfId="587"/>
    <cellStyle name="Normal 3 6 2 3 4 2" xfId="13385"/>
    <cellStyle name="Normal 3 6 2 3 4 2 2" xfId="13386"/>
    <cellStyle name="Normal 3 6 2 3 4 2 2 2" xfId="13387"/>
    <cellStyle name="Normal 3 6 2 3 4 2 2 2 2" xfId="13388"/>
    <cellStyle name="Normal 3 6 2 3 4 2 2 3" xfId="13389"/>
    <cellStyle name="Normal 3 6 2 3 4 2 3" xfId="13390"/>
    <cellStyle name="Normal 3 6 2 3 4 2 3 2" xfId="13391"/>
    <cellStyle name="Normal 3 6 2 3 4 2 4" xfId="13392"/>
    <cellStyle name="Normal 3 6 2 3 4 3" xfId="13393"/>
    <cellStyle name="Normal 3 6 2 3 4 3 2" xfId="13394"/>
    <cellStyle name="Normal 3 6 2 3 4 3 2 2" xfId="13395"/>
    <cellStyle name="Normal 3 6 2 3 4 3 3" xfId="13396"/>
    <cellStyle name="Normal 3 6 2 3 4 4" xfId="13397"/>
    <cellStyle name="Normal 3 6 2 3 4 4 2" xfId="13398"/>
    <cellStyle name="Normal 3 6 2 3 4 5" xfId="13399"/>
    <cellStyle name="Normal 3 6 2 3 5" xfId="712"/>
    <cellStyle name="Normal 3 6 2 3 5 2" xfId="13400"/>
    <cellStyle name="Normal 3 6 2 3 5 2 2" xfId="13401"/>
    <cellStyle name="Normal 3 6 2 3 5 2 2 2" xfId="13402"/>
    <cellStyle name="Normal 3 6 2 3 5 2 2 2 2" xfId="13403"/>
    <cellStyle name="Normal 3 6 2 3 5 2 2 3" xfId="13404"/>
    <cellStyle name="Normal 3 6 2 3 5 2 3" xfId="13405"/>
    <cellStyle name="Normal 3 6 2 3 5 2 3 2" xfId="13406"/>
    <cellStyle name="Normal 3 6 2 3 5 2 4" xfId="13407"/>
    <cellStyle name="Normal 3 6 2 3 5 3" xfId="13408"/>
    <cellStyle name="Normal 3 6 2 3 5 3 2" xfId="13409"/>
    <cellStyle name="Normal 3 6 2 3 5 3 2 2" xfId="13410"/>
    <cellStyle name="Normal 3 6 2 3 5 3 3" xfId="13411"/>
    <cellStyle name="Normal 3 6 2 3 5 4" xfId="13412"/>
    <cellStyle name="Normal 3 6 2 3 5 4 2" xfId="13413"/>
    <cellStyle name="Normal 3 6 2 3 5 5" xfId="13414"/>
    <cellStyle name="Normal 3 6 2 3 6" xfId="13415"/>
    <cellStyle name="Normal 3 6 2 3 6 2" xfId="13416"/>
    <cellStyle name="Normal 3 6 2 3 6 2 2" xfId="13417"/>
    <cellStyle name="Normal 3 6 2 3 6 2 2 2" xfId="13418"/>
    <cellStyle name="Normal 3 6 2 3 6 2 2 2 2" xfId="13419"/>
    <cellStyle name="Normal 3 6 2 3 6 2 2 3" xfId="13420"/>
    <cellStyle name="Normal 3 6 2 3 6 2 3" xfId="13421"/>
    <cellStyle name="Normal 3 6 2 3 6 2 3 2" xfId="13422"/>
    <cellStyle name="Normal 3 6 2 3 6 2 4" xfId="13423"/>
    <cellStyle name="Normal 3 6 2 3 6 3" xfId="13424"/>
    <cellStyle name="Normal 3 6 2 3 6 3 2" xfId="13425"/>
    <cellStyle name="Normal 3 6 2 3 6 3 2 2" xfId="13426"/>
    <cellStyle name="Normal 3 6 2 3 6 3 3" xfId="13427"/>
    <cellStyle name="Normal 3 6 2 3 6 4" xfId="13428"/>
    <cellStyle name="Normal 3 6 2 3 6 4 2" xfId="13429"/>
    <cellStyle name="Normal 3 6 2 3 6 5" xfId="13430"/>
    <cellStyle name="Normal 3 6 2 3 7" xfId="13431"/>
    <cellStyle name="Normal 3 6 2 3 7 2" xfId="13432"/>
    <cellStyle name="Normal 3 6 2 3 7 2 2" xfId="13433"/>
    <cellStyle name="Normal 3 6 2 3 7 2 2 2" xfId="13434"/>
    <cellStyle name="Normal 3 6 2 3 7 2 3" xfId="13435"/>
    <cellStyle name="Normal 3 6 2 3 7 3" xfId="13436"/>
    <cellStyle name="Normal 3 6 2 3 7 3 2" xfId="13437"/>
    <cellStyle name="Normal 3 6 2 3 7 4" xfId="13438"/>
    <cellStyle name="Normal 3 6 2 3 8" xfId="13439"/>
    <cellStyle name="Normal 3 6 2 3 8 2" xfId="13440"/>
    <cellStyle name="Normal 3 6 2 3 8 2 2" xfId="13441"/>
    <cellStyle name="Normal 3 6 2 3 8 2 2 2" xfId="13442"/>
    <cellStyle name="Normal 3 6 2 3 8 2 3" xfId="13443"/>
    <cellStyle name="Normal 3 6 2 3 8 3" xfId="13444"/>
    <cellStyle name="Normal 3 6 2 3 8 3 2" xfId="13445"/>
    <cellStyle name="Normal 3 6 2 3 8 4" xfId="13446"/>
    <cellStyle name="Normal 3 6 2 3 9" xfId="13447"/>
    <cellStyle name="Normal 3 6 2 3 9 2" xfId="13448"/>
    <cellStyle name="Normal 3 6 2 3 9 2 2" xfId="13449"/>
    <cellStyle name="Normal 3 6 2 3 9 3" xfId="13450"/>
    <cellStyle name="Normal 3 6 2 4" xfId="380"/>
    <cellStyle name="Normal 3 6 2 4 2" xfId="13451"/>
    <cellStyle name="Normal 3 6 2 4 2 2" xfId="13452"/>
    <cellStyle name="Normal 3 6 2 4 2 2 2" xfId="13453"/>
    <cellStyle name="Normal 3 6 2 4 2 2 2 2" xfId="13454"/>
    <cellStyle name="Normal 3 6 2 4 2 2 3" xfId="13455"/>
    <cellStyle name="Normal 3 6 2 4 2 3" xfId="13456"/>
    <cellStyle name="Normal 3 6 2 4 2 3 2" xfId="13457"/>
    <cellStyle name="Normal 3 6 2 4 2 4" xfId="13458"/>
    <cellStyle name="Normal 3 6 2 4 3" xfId="13459"/>
    <cellStyle name="Normal 3 6 2 4 3 2" xfId="13460"/>
    <cellStyle name="Normal 3 6 2 4 3 2 2" xfId="13461"/>
    <cellStyle name="Normal 3 6 2 4 3 2 2 2" xfId="13462"/>
    <cellStyle name="Normal 3 6 2 4 3 2 3" xfId="13463"/>
    <cellStyle name="Normal 3 6 2 4 3 3" xfId="13464"/>
    <cellStyle name="Normal 3 6 2 4 3 3 2" xfId="13465"/>
    <cellStyle name="Normal 3 6 2 4 3 4" xfId="13466"/>
    <cellStyle name="Normal 3 6 2 4 4" xfId="13467"/>
    <cellStyle name="Normal 3 6 2 4 4 2" xfId="13468"/>
    <cellStyle name="Normal 3 6 2 4 4 2 2" xfId="13469"/>
    <cellStyle name="Normal 3 6 2 4 4 3" xfId="13470"/>
    <cellStyle name="Normal 3 6 2 4 5" xfId="13471"/>
    <cellStyle name="Normal 3 6 2 4 5 2" xfId="13472"/>
    <cellStyle name="Normal 3 6 2 4 6" xfId="13473"/>
    <cellStyle name="Normal 3 6 2 5" xfId="240"/>
    <cellStyle name="Normal 3 6 2 5 2" xfId="13474"/>
    <cellStyle name="Normal 3 6 2 5 2 2" xfId="13475"/>
    <cellStyle name="Normal 3 6 2 5 2 2 2" xfId="13476"/>
    <cellStyle name="Normal 3 6 2 5 2 2 2 2" xfId="13477"/>
    <cellStyle name="Normal 3 6 2 5 2 2 3" xfId="13478"/>
    <cellStyle name="Normal 3 6 2 5 2 3" xfId="13479"/>
    <cellStyle name="Normal 3 6 2 5 2 3 2" xfId="13480"/>
    <cellStyle name="Normal 3 6 2 5 2 4" xfId="13481"/>
    <cellStyle name="Normal 3 6 2 5 3" xfId="13482"/>
    <cellStyle name="Normal 3 6 2 5 3 2" xfId="13483"/>
    <cellStyle name="Normal 3 6 2 5 3 2 2" xfId="13484"/>
    <cellStyle name="Normal 3 6 2 5 3 2 2 2" xfId="13485"/>
    <cellStyle name="Normal 3 6 2 5 3 2 3" xfId="13486"/>
    <cellStyle name="Normal 3 6 2 5 3 3" xfId="13487"/>
    <cellStyle name="Normal 3 6 2 5 3 3 2" xfId="13488"/>
    <cellStyle name="Normal 3 6 2 5 3 4" xfId="13489"/>
    <cellStyle name="Normal 3 6 2 5 4" xfId="13490"/>
    <cellStyle name="Normal 3 6 2 5 4 2" xfId="13491"/>
    <cellStyle name="Normal 3 6 2 5 4 2 2" xfId="13492"/>
    <cellStyle name="Normal 3 6 2 5 4 3" xfId="13493"/>
    <cellStyle name="Normal 3 6 2 5 5" xfId="13494"/>
    <cellStyle name="Normal 3 6 2 5 5 2" xfId="13495"/>
    <cellStyle name="Normal 3 6 2 5 6" xfId="13496"/>
    <cellStyle name="Normal 3 6 2 6" xfId="506"/>
    <cellStyle name="Normal 3 6 2 6 2" xfId="13497"/>
    <cellStyle name="Normal 3 6 2 6 2 2" xfId="13498"/>
    <cellStyle name="Normal 3 6 2 6 2 2 2" xfId="13499"/>
    <cellStyle name="Normal 3 6 2 6 2 2 2 2" xfId="13500"/>
    <cellStyle name="Normal 3 6 2 6 2 2 3" xfId="13501"/>
    <cellStyle name="Normal 3 6 2 6 2 3" xfId="13502"/>
    <cellStyle name="Normal 3 6 2 6 2 3 2" xfId="13503"/>
    <cellStyle name="Normal 3 6 2 6 2 4" xfId="13504"/>
    <cellStyle name="Normal 3 6 2 6 3" xfId="13505"/>
    <cellStyle name="Normal 3 6 2 6 3 2" xfId="13506"/>
    <cellStyle name="Normal 3 6 2 6 3 2 2" xfId="13507"/>
    <cellStyle name="Normal 3 6 2 6 3 3" xfId="13508"/>
    <cellStyle name="Normal 3 6 2 6 4" xfId="13509"/>
    <cellStyle name="Normal 3 6 2 6 4 2" xfId="13510"/>
    <cellStyle name="Normal 3 6 2 6 5" xfId="13511"/>
    <cellStyle name="Normal 3 6 2 7" xfId="631"/>
    <cellStyle name="Normal 3 6 2 7 2" xfId="13512"/>
    <cellStyle name="Normal 3 6 2 7 2 2" xfId="13513"/>
    <cellStyle name="Normal 3 6 2 7 2 2 2" xfId="13514"/>
    <cellStyle name="Normal 3 6 2 7 2 2 2 2" xfId="13515"/>
    <cellStyle name="Normal 3 6 2 7 2 2 3" xfId="13516"/>
    <cellStyle name="Normal 3 6 2 7 2 3" xfId="13517"/>
    <cellStyle name="Normal 3 6 2 7 2 3 2" xfId="13518"/>
    <cellStyle name="Normal 3 6 2 7 2 4" xfId="13519"/>
    <cellStyle name="Normal 3 6 2 7 3" xfId="13520"/>
    <cellStyle name="Normal 3 6 2 7 3 2" xfId="13521"/>
    <cellStyle name="Normal 3 6 2 7 3 2 2" xfId="13522"/>
    <cellStyle name="Normal 3 6 2 7 3 3" xfId="13523"/>
    <cellStyle name="Normal 3 6 2 7 4" xfId="13524"/>
    <cellStyle name="Normal 3 6 2 7 4 2" xfId="13525"/>
    <cellStyle name="Normal 3 6 2 7 5" xfId="13526"/>
    <cellStyle name="Normal 3 6 2 8" xfId="13527"/>
    <cellStyle name="Normal 3 6 2 8 2" xfId="13528"/>
    <cellStyle name="Normal 3 6 2 8 2 2" xfId="13529"/>
    <cellStyle name="Normal 3 6 2 8 2 2 2" xfId="13530"/>
    <cellStyle name="Normal 3 6 2 8 2 2 2 2" xfId="13531"/>
    <cellStyle name="Normal 3 6 2 8 2 2 3" xfId="13532"/>
    <cellStyle name="Normal 3 6 2 8 2 3" xfId="13533"/>
    <cellStyle name="Normal 3 6 2 8 2 3 2" xfId="13534"/>
    <cellStyle name="Normal 3 6 2 8 2 4" xfId="13535"/>
    <cellStyle name="Normal 3 6 2 8 3" xfId="13536"/>
    <cellStyle name="Normal 3 6 2 8 3 2" xfId="13537"/>
    <cellStyle name="Normal 3 6 2 8 3 2 2" xfId="13538"/>
    <cellStyle name="Normal 3 6 2 8 3 3" xfId="13539"/>
    <cellStyle name="Normal 3 6 2 8 4" xfId="13540"/>
    <cellStyle name="Normal 3 6 2 8 4 2" xfId="13541"/>
    <cellStyle name="Normal 3 6 2 8 5" xfId="13542"/>
    <cellStyle name="Normal 3 6 2 9" xfId="13543"/>
    <cellStyle name="Normal 3 6 2 9 2" xfId="13544"/>
    <cellStyle name="Normal 3 6 2 9 2 2" xfId="13545"/>
    <cellStyle name="Normal 3 6 2 9 2 2 2" xfId="13546"/>
    <cellStyle name="Normal 3 6 2 9 2 3" xfId="13547"/>
    <cellStyle name="Normal 3 6 2 9 3" xfId="13548"/>
    <cellStyle name="Normal 3 6 2 9 3 2" xfId="13549"/>
    <cellStyle name="Normal 3 6 2 9 4" xfId="13550"/>
    <cellStyle name="Normal 3 6 3" xfId="167"/>
    <cellStyle name="Normal 3 6 3 10" xfId="13551"/>
    <cellStyle name="Normal 3 6 3 10 2" xfId="13552"/>
    <cellStyle name="Normal 3 6 3 11" xfId="13553"/>
    <cellStyle name="Normal 3 6 3 2" xfId="419"/>
    <cellStyle name="Normal 3 6 3 2 2" xfId="13554"/>
    <cellStyle name="Normal 3 6 3 2 2 2" xfId="13555"/>
    <cellStyle name="Normal 3 6 3 2 2 2 2" xfId="13556"/>
    <cellStyle name="Normal 3 6 3 2 2 2 2 2" xfId="13557"/>
    <cellStyle name="Normal 3 6 3 2 2 2 3" xfId="13558"/>
    <cellStyle name="Normal 3 6 3 2 2 3" xfId="13559"/>
    <cellStyle name="Normal 3 6 3 2 2 3 2" xfId="13560"/>
    <cellStyle name="Normal 3 6 3 2 2 4" xfId="13561"/>
    <cellStyle name="Normal 3 6 3 2 3" xfId="13562"/>
    <cellStyle name="Normal 3 6 3 2 3 2" xfId="13563"/>
    <cellStyle name="Normal 3 6 3 2 3 2 2" xfId="13564"/>
    <cellStyle name="Normal 3 6 3 2 3 2 2 2" xfId="13565"/>
    <cellStyle name="Normal 3 6 3 2 3 2 3" xfId="13566"/>
    <cellStyle name="Normal 3 6 3 2 3 3" xfId="13567"/>
    <cellStyle name="Normal 3 6 3 2 3 3 2" xfId="13568"/>
    <cellStyle name="Normal 3 6 3 2 3 4" xfId="13569"/>
    <cellStyle name="Normal 3 6 3 2 4" xfId="13570"/>
    <cellStyle name="Normal 3 6 3 2 4 2" xfId="13571"/>
    <cellStyle name="Normal 3 6 3 2 4 2 2" xfId="13572"/>
    <cellStyle name="Normal 3 6 3 2 4 3" xfId="13573"/>
    <cellStyle name="Normal 3 6 3 2 5" xfId="13574"/>
    <cellStyle name="Normal 3 6 3 2 5 2" xfId="13575"/>
    <cellStyle name="Normal 3 6 3 2 6" xfId="13576"/>
    <cellStyle name="Normal 3 6 3 3" xfId="298"/>
    <cellStyle name="Normal 3 6 3 3 2" xfId="13577"/>
    <cellStyle name="Normal 3 6 3 3 2 2" xfId="13578"/>
    <cellStyle name="Normal 3 6 3 3 2 2 2" xfId="13579"/>
    <cellStyle name="Normal 3 6 3 3 2 2 2 2" xfId="13580"/>
    <cellStyle name="Normal 3 6 3 3 2 2 3" xfId="13581"/>
    <cellStyle name="Normal 3 6 3 3 2 3" xfId="13582"/>
    <cellStyle name="Normal 3 6 3 3 2 3 2" xfId="13583"/>
    <cellStyle name="Normal 3 6 3 3 2 4" xfId="13584"/>
    <cellStyle name="Normal 3 6 3 3 3" xfId="13585"/>
    <cellStyle name="Normal 3 6 3 3 3 2" xfId="13586"/>
    <cellStyle name="Normal 3 6 3 3 3 2 2" xfId="13587"/>
    <cellStyle name="Normal 3 6 3 3 3 2 2 2" xfId="13588"/>
    <cellStyle name="Normal 3 6 3 3 3 2 3" xfId="13589"/>
    <cellStyle name="Normal 3 6 3 3 3 3" xfId="13590"/>
    <cellStyle name="Normal 3 6 3 3 3 3 2" xfId="13591"/>
    <cellStyle name="Normal 3 6 3 3 3 4" xfId="13592"/>
    <cellStyle name="Normal 3 6 3 3 4" xfId="13593"/>
    <cellStyle name="Normal 3 6 3 3 4 2" xfId="13594"/>
    <cellStyle name="Normal 3 6 3 3 4 2 2" xfId="13595"/>
    <cellStyle name="Normal 3 6 3 3 4 3" xfId="13596"/>
    <cellStyle name="Normal 3 6 3 3 5" xfId="13597"/>
    <cellStyle name="Normal 3 6 3 3 5 2" xfId="13598"/>
    <cellStyle name="Normal 3 6 3 3 6" xfId="13599"/>
    <cellStyle name="Normal 3 6 3 4" xfId="544"/>
    <cellStyle name="Normal 3 6 3 4 2" xfId="13600"/>
    <cellStyle name="Normal 3 6 3 4 2 2" xfId="13601"/>
    <cellStyle name="Normal 3 6 3 4 2 2 2" xfId="13602"/>
    <cellStyle name="Normal 3 6 3 4 2 2 2 2" xfId="13603"/>
    <cellStyle name="Normal 3 6 3 4 2 2 3" xfId="13604"/>
    <cellStyle name="Normal 3 6 3 4 2 3" xfId="13605"/>
    <cellStyle name="Normal 3 6 3 4 2 3 2" xfId="13606"/>
    <cellStyle name="Normal 3 6 3 4 2 4" xfId="13607"/>
    <cellStyle name="Normal 3 6 3 4 3" xfId="13608"/>
    <cellStyle name="Normal 3 6 3 4 3 2" xfId="13609"/>
    <cellStyle name="Normal 3 6 3 4 3 2 2" xfId="13610"/>
    <cellStyle name="Normal 3 6 3 4 3 3" xfId="13611"/>
    <cellStyle name="Normal 3 6 3 4 4" xfId="13612"/>
    <cellStyle name="Normal 3 6 3 4 4 2" xfId="13613"/>
    <cellStyle name="Normal 3 6 3 4 5" xfId="13614"/>
    <cellStyle name="Normal 3 6 3 5" xfId="669"/>
    <cellStyle name="Normal 3 6 3 5 2" xfId="13615"/>
    <cellStyle name="Normal 3 6 3 5 2 2" xfId="13616"/>
    <cellStyle name="Normal 3 6 3 5 2 2 2" xfId="13617"/>
    <cellStyle name="Normal 3 6 3 5 2 2 2 2" xfId="13618"/>
    <cellStyle name="Normal 3 6 3 5 2 2 3" xfId="13619"/>
    <cellStyle name="Normal 3 6 3 5 2 3" xfId="13620"/>
    <cellStyle name="Normal 3 6 3 5 2 3 2" xfId="13621"/>
    <cellStyle name="Normal 3 6 3 5 2 4" xfId="13622"/>
    <cellStyle name="Normal 3 6 3 5 3" xfId="13623"/>
    <cellStyle name="Normal 3 6 3 5 3 2" xfId="13624"/>
    <cellStyle name="Normal 3 6 3 5 3 2 2" xfId="13625"/>
    <cellStyle name="Normal 3 6 3 5 3 3" xfId="13626"/>
    <cellStyle name="Normal 3 6 3 5 4" xfId="13627"/>
    <cellStyle name="Normal 3 6 3 5 4 2" xfId="13628"/>
    <cellStyle name="Normal 3 6 3 5 5" xfId="13629"/>
    <cellStyle name="Normal 3 6 3 6" xfId="13630"/>
    <cellStyle name="Normal 3 6 3 6 2" xfId="13631"/>
    <cellStyle name="Normal 3 6 3 6 2 2" xfId="13632"/>
    <cellStyle name="Normal 3 6 3 6 2 2 2" xfId="13633"/>
    <cellStyle name="Normal 3 6 3 6 2 2 2 2" xfId="13634"/>
    <cellStyle name="Normal 3 6 3 6 2 2 3" xfId="13635"/>
    <cellStyle name="Normal 3 6 3 6 2 3" xfId="13636"/>
    <cellStyle name="Normal 3 6 3 6 2 3 2" xfId="13637"/>
    <cellStyle name="Normal 3 6 3 6 2 4" xfId="13638"/>
    <cellStyle name="Normal 3 6 3 6 3" xfId="13639"/>
    <cellStyle name="Normal 3 6 3 6 3 2" xfId="13640"/>
    <cellStyle name="Normal 3 6 3 6 3 2 2" xfId="13641"/>
    <cellStyle name="Normal 3 6 3 6 3 3" xfId="13642"/>
    <cellStyle name="Normal 3 6 3 6 4" xfId="13643"/>
    <cellStyle name="Normal 3 6 3 6 4 2" xfId="13644"/>
    <cellStyle name="Normal 3 6 3 6 5" xfId="13645"/>
    <cellStyle name="Normal 3 6 3 7" xfId="13646"/>
    <cellStyle name="Normal 3 6 3 7 2" xfId="13647"/>
    <cellStyle name="Normal 3 6 3 7 2 2" xfId="13648"/>
    <cellStyle name="Normal 3 6 3 7 2 2 2" xfId="13649"/>
    <cellStyle name="Normal 3 6 3 7 2 3" xfId="13650"/>
    <cellStyle name="Normal 3 6 3 7 3" xfId="13651"/>
    <cellStyle name="Normal 3 6 3 7 3 2" xfId="13652"/>
    <cellStyle name="Normal 3 6 3 7 4" xfId="13653"/>
    <cellStyle name="Normal 3 6 3 8" xfId="13654"/>
    <cellStyle name="Normal 3 6 3 8 2" xfId="13655"/>
    <cellStyle name="Normal 3 6 3 8 2 2" xfId="13656"/>
    <cellStyle name="Normal 3 6 3 8 2 2 2" xfId="13657"/>
    <cellStyle name="Normal 3 6 3 8 2 3" xfId="13658"/>
    <cellStyle name="Normal 3 6 3 8 3" xfId="13659"/>
    <cellStyle name="Normal 3 6 3 8 3 2" xfId="13660"/>
    <cellStyle name="Normal 3 6 3 8 4" xfId="13661"/>
    <cellStyle name="Normal 3 6 3 9" xfId="13662"/>
    <cellStyle name="Normal 3 6 3 9 2" xfId="13663"/>
    <cellStyle name="Normal 3 6 3 9 2 2" xfId="13664"/>
    <cellStyle name="Normal 3 6 3 9 3" xfId="13665"/>
    <cellStyle name="Normal 3 6 4" xfId="211"/>
    <cellStyle name="Normal 3 6 4 10" xfId="13666"/>
    <cellStyle name="Normal 3 6 4 10 2" xfId="13667"/>
    <cellStyle name="Normal 3 6 4 11" xfId="13668"/>
    <cellStyle name="Normal 3 6 4 2" xfId="461"/>
    <cellStyle name="Normal 3 6 4 2 2" xfId="13669"/>
    <cellStyle name="Normal 3 6 4 2 2 2" xfId="13670"/>
    <cellStyle name="Normal 3 6 4 2 2 2 2" xfId="13671"/>
    <cellStyle name="Normal 3 6 4 2 2 2 2 2" xfId="13672"/>
    <cellStyle name="Normal 3 6 4 2 2 2 3" xfId="13673"/>
    <cellStyle name="Normal 3 6 4 2 2 3" xfId="13674"/>
    <cellStyle name="Normal 3 6 4 2 2 3 2" xfId="13675"/>
    <cellStyle name="Normal 3 6 4 2 2 4" xfId="13676"/>
    <cellStyle name="Normal 3 6 4 2 3" xfId="13677"/>
    <cellStyle name="Normal 3 6 4 2 3 2" xfId="13678"/>
    <cellStyle name="Normal 3 6 4 2 3 2 2" xfId="13679"/>
    <cellStyle name="Normal 3 6 4 2 3 2 2 2" xfId="13680"/>
    <cellStyle name="Normal 3 6 4 2 3 2 3" xfId="13681"/>
    <cellStyle name="Normal 3 6 4 2 3 3" xfId="13682"/>
    <cellStyle name="Normal 3 6 4 2 3 3 2" xfId="13683"/>
    <cellStyle name="Normal 3 6 4 2 3 4" xfId="13684"/>
    <cellStyle name="Normal 3 6 4 2 4" xfId="13685"/>
    <cellStyle name="Normal 3 6 4 2 4 2" xfId="13686"/>
    <cellStyle name="Normal 3 6 4 2 4 2 2" xfId="13687"/>
    <cellStyle name="Normal 3 6 4 2 4 3" xfId="13688"/>
    <cellStyle name="Normal 3 6 4 2 5" xfId="13689"/>
    <cellStyle name="Normal 3 6 4 2 5 2" xfId="13690"/>
    <cellStyle name="Normal 3 6 4 2 6" xfId="13691"/>
    <cellStyle name="Normal 3 6 4 3" xfId="337"/>
    <cellStyle name="Normal 3 6 4 3 2" xfId="13692"/>
    <cellStyle name="Normal 3 6 4 3 2 2" xfId="13693"/>
    <cellStyle name="Normal 3 6 4 3 2 2 2" xfId="13694"/>
    <cellStyle name="Normal 3 6 4 3 2 2 2 2" xfId="13695"/>
    <cellStyle name="Normal 3 6 4 3 2 2 3" xfId="13696"/>
    <cellStyle name="Normal 3 6 4 3 2 3" xfId="13697"/>
    <cellStyle name="Normal 3 6 4 3 2 3 2" xfId="13698"/>
    <cellStyle name="Normal 3 6 4 3 2 4" xfId="13699"/>
    <cellStyle name="Normal 3 6 4 3 3" xfId="13700"/>
    <cellStyle name="Normal 3 6 4 3 3 2" xfId="13701"/>
    <cellStyle name="Normal 3 6 4 3 3 2 2" xfId="13702"/>
    <cellStyle name="Normal 3 6 4 3 3 2 2 2" xfId="13703"/>
    <cellStyle name="Normal 3 6 4 3 3 2 3" xfId="13704"/>
    <cellStyle name="Normal 3 6 4 3 3 3" xfId="13705"/>
    <cellStyle name="Normal 3 6 4 3 3 3 2" xfId="13706"/>
    <cellStyle name="Normal 3 6 4 3 3 4" xfId="13707"/>
    <cellStyle name="Normal 3 6 4 3 4" xfId="13708"/>
    <cellStyle name="Normal 3 6 4 3 4 2" xfId="13709"/>
    <cellStyle name="Normal 3 6 4 3 4 2 2" xfId="13710"/>
    <cellStyle name="Normal 3 6 4 3 4 3" xfId="13711"/>
    <cellStyle name="Normal 3 6 4 3 5" xfId="13712"/>
    <cellStyle name="Normal 3 6 4 3 5 2" xfId="13713"/>
    <cellStyle name="Normal 3 6 4 3 6" xfId="13714"/>
    <cellStyle name="Normal 3 6 4 4" xfId="586"/>
    <cellStyle name="Normal 3 6 4 4 2" xfId="13715"/>
    <cellStyle name="Normal 3 6 4 4 2 2" xfId="13716"/>
    <cellStyle name="Normal 3 6 4 4 2 2 2" xfId="13717"/>
    <cellStyle name="Normal 3 6 4 4 2 2 2 2" xfId="13718"/>
    <cellStyle name="Normal 3 6 4 4 2 2 3" xfId="13719"/>
    <cellStyle name="Normal 3 6 4 4 2 3" xfId="13720"/>
    <cellStyle name="Normal 3 6 4 4 2 3 2" xfId="13721"/>
    <cellStyle name="Normal 3 6 4 4 2 4" xfId="13722"/>
    <cellStyle name="Normal 3 6 4 4 3" xfId="13723"/>
    <cellStyle name="Normal 3 6 4 4 3 2" xfId="13724"/>
    <cellStyle name="Normal 3 6 4 4 3 2 2" xfId="13725"/>
    <cellStyle name="Normal 3 6 4 4 3 3" xfId="13726"/>
    <cellStyle name="Normal 3 6 4 4 4" xfId="13727"/>
    <cellStyle name="Normal 3 6 4 4 4 2" xfId="13728"/>
    <cellStyle name="Normal 3 6 4 4 5" xfId="13729"/>
    <cellStyle name="Normal 3 6 4 5" xfId="711"/>
    <cellStyle name="Normal 3 6 4 5 2" xfId="13730"/>
    <cellStyle name="Normal 3 6 4 5 2 2" xfId="13731"/>
    <cellStyle name="Normal 3 6 4 5 2 2 2" xfId="13732"/>
    <cellStyle name="Normal 3 6 4 5 2 2 2 2" xfId="13733"/>
    <cellStyle name="Normal 3 6 4 5 2 2 3" xfId="13734"/>
    <cellStyle name="Normal 3 6 4 5 2 3" xfId="13735"/>
    <cellStyle name="Normal 3 6 4 5 2 3 2" xfId="13736"/>
    <cellStyle name="Normal 3 6 4 5 2 4" xfId="13737"/>
    <cellStyle name="Normal 3 6 4 5 3" xfId="13738"/>
    <cellStyle name="Normal 3 6 4 5 3 2" xfId="13739"/>
    <cellStyle name="Normal 3 6 4 5 3 2 2" xfId="13740"/>
    <cellStyle name="Normal 3 6 4 5 3 3" xfId="13741"/>
    <cellStyle name="Normal 3 6 4 5 4" xfId="13742"/>
    <cellStyle name="Normal 3 6 4 5 4 2" xfId="13743"/>
    <cellStyle name="Normal 3 6 4 5 5" xfId="13744"/>
    <cellStyle name="Normal 3 6 4 6" xfId="13745"/>
    <cellStyle name="Normal 3 6 4 6 2" xfId="13746"/>
    <cellStyle name="Normal 3 6 4 6 2 2" xfId="13747"/>
    <cellStyle name="Normal 3 6 4 6 2 2 2" xfId="13748"/>
    <cellStyle name="Normal 3 6 4 6 2 2 2 2" xfId="13749"/>
    <cellStyle name="Normal 3 6 4 6 2 2 3" xfId="13750"/>
    <cellStyle name="Normal 3 6 4 6 2 3" xfId="13751"/>
    <cellStyle name="Normal 3 6 4 6 2 3 2" xfId="13752"/>
    <cellStyle name="Normal 3 6 4 6 2 4" xfId="13753"/>
    <cellStyle name="Normal 3 6 4 6 3" xfId="13754"/>
    <cellStyle name="Normal 3 6 4 6 3 2" xfId="13755"/>
    <cellStyle name="Normal 3 6 4 6 3 2 2" xfId="13756"/>
    <cellStyle name="Normal 3 6 4 6 3 3" xfId="13757"/>
    <cellStyle name="Normal 3 6 4 6 4" xfId="13758"/>
    <cellStyle name="Normal 3 6 4 6 4 2" xfId="13759"/>
    <cellStyle name="Normal 3 6 4 6 5" xfId="13760"/>
    <cellStyle name="Normal 3 6 4 7" xfId="13761"/>
    <cellStyle name="Normal 3 6 4 7 2" xfId="13762"/>
    <cellStyle name="Normal 3 6 4 7 2 2" xfId="13763"/>
    <cellStyle name="Normal 3 6 4 7 2 2 2" xfId="13764"/>
    <cellStyle name="Normal 3 6 4 7 2 3" xfId="13765"/>
    <cellStyle name="Normal 3 6 4 7 3" xfId="13766"/>
    <cellStyle name="Normal 3 6 4 7 3 2" xfId="13767"/>
    <cellStyle name="Normal 3 6 4 7 4" xfId="13768"/>
    <cellStyle name="Normal 3 6 4 8" xfId="13769"/>
    <cellStyle name="Normal 3 6 4 8 2" xfId="13770"/>
    <cellStyle name="Normal 3 6 4 8 2 2" xfId="13771"/>
    <cellStyle name="Normal 3 6 4 8 2 2 2" xfId="13772"/>
    <cellStyle name="Normal 3 6 4 8 2 3" xfId="13773"/>
    <cellStyle name="Normal 3 6 4 8 3" xfId="13774"/>
    <cellStyle name="Normal 3 6 4 8 3 2" xfId="13775"/>
    <cellStyle name="Normal 3 6 4 8 4" xfId="13776"/>
    <cellStyle name="Normal 3 6 4 9" xfId="13777"/>
    <cellStyle name="Normal 3 6 4 9 2" xfId="13778"/>
    <cellStyle name="Normal 3 6 4 9 2 2" xfId="13779"/>
    <cellStyle name="Normal 3 6 4 9 3" xfId="13780"/>
    <cellStyle name="Normal 3 6 5" xfId="379"/>
    <cellStyle name="Normal 3 6 5 2" xfId="13781"/>
    <cellStyle name="Normal 3 6 5 2 2" xfId="13782"/>
    <cellStyle name="Normal 3 6 5 2 2 2" xfId="13783"/>
    <cellStyle name="Normal 3 6 5 2 2 2 2" xfId="13784"/>
    <cellStyle name="Normal 3 6 5 2 2 3" xfId="13785"/>
    <cellStyle name="Normal 3 6 5 2 3" xfId="13786"/>
    <cellStyle name="Normal 3 6 5 2 3 2" xfId="13787"/>
    <cellStyle name="Normal 3 6 5 2 4" xfId="13788"/>
    <cellStyle name="Normal 3 6 5 3" xfId="13789"/>
    <cellStyle name="Normal 3 6 5 3 2" xfId="13790"/>
    <cellStyle name="Normal 3 6 5 3 2 2" xfId="13791"/>
    <cellStyle name="Normal 3 6 5 3 2 2 2" xfId="13792"/>
    <cellStyle name="Normal 3 6 5 3 2 3" xfId="13793"/>
    <cellStyle name="Normal 3 6 5 3 3" xfId="13794"/>
    <cellStyle name="Normal 3 6 5 3 3 2" xfId="13795"/>
    <cellStyle name="Normal 3 6 5 3 4" xfId="13796"/>
    <cellStyle name="Normal 3 6 5 4" xfId="13797"/>
    <cellStyle name="Normal 3 6 5 4 2" xfId="13798"/>
    <cellStyle name="Normal 3 6 5 4 2 2" xfId="13799"/>
    <cellStyle name="Normal 3 6 5 4 3" xfId="13800"/>
    <cellStyle name="Normal 3 6 5 5" xfId="13801"/>
    <cellStyle name="Normal 3 6 5 5 2" xfId="13802"/>
    <cellStyle name="Normal 3 6 5 6" xfId="13803"/>
    <cellStyle name="Normal 3 6 6" xfId="228"/>
    <cellStyle name="Normal 3 6 6 2" xfId="13804"/>
    <cellStyle name="Normal 3 6 6 2 2" xfId="13805"/>
    <cellStyle name="Normal 3 6 6 2 2 2" xfId="13806"/>
    <cellStyle name="Normal 3 6 6 2 2 2 2" xfId="13807"/>
    <cellStyle name="Normal 3 6 6 2 2 3" xfId="13808"/>
    <cellStyle name="Normal 3 6 6 2 3" xfId="13809"/>
    <cellStyle name="Normal 3 6 6 2 3 2" xfId="13810"/>
    <cellStyle name="Normal 3 6 6 2 4" xfId="13811"/>
    <cellStyle name="Normal 3 6 6 3" xfId="13812"/>
    <cellStyle name="Normal 3 6 6 3 2" xfId="13813"/>
    <cellStyle name="Normal 3 6 6 3 2 2" xfId="13814"/>
    <cellStyle name="Normal 3 6 6 3 2 2 2" xfId="13815"/>
    <cellStyle name="Normal 3 6 6 3 2 3" xfId="13816"/>
    <cellStyle name="Normal 3 6 6 3 3" xfId="13817"/>
    <cellStyle name="Normal 3 6 6 3 3 2" xfId="13818"/>
    <cellStyle name="Normal 3 6 6 3 4" xfId="13819"/>
    <cellStyle name="Normal 3 6 6 4" xfId="13820"/>
    <cellStyle name="Normal 3 6 6 4 2" xfId="13821"/>
    <cellStyle name="Normal 3 6 6 4 2 2" xfId="13822"/>
    <cellStyle name="Normal 3 6 6 4 3" xfId="13823"/>
    <cellStyle name="Normal 3 6 6 5" xfId="13824"/>
    <cellStyle name="Normal 3 6 6 5 2" xfId="13825"/>
    <cellStyle name="Normal 3 6 6 6" xfId="13826"/>
    <cellStyle name="Normal 3 6 7" xfId="505"/>
    <cellStyle name="Normal 3 6 7 2" xfId="13827"/>
    <cellStyle name="Normal 3 6 7 2 2" xfId="13828"/>
    <cellStyle name="Normal 3 6 7 2 2 2" xfId="13829"/>
    <cellStyle name="Normal 3 6 7 2 2 2 2" xfId="13830"/>
    <cellStyle name="Normal 3 6 7 2 2 3" xfId="13831"/>
    <cellStyle name="Normal 3 6 7 2 3" xfId="13832"/>
    <cellStyle name="Normal 3 6 7 2 3 2" xfId="13833"/>
    <cellStyle name="Normal 3 6 7 2 4" xfId="13834"/>
    <cellStyle name="Normal 3 6 7 3" xfId="13835"/>
    <cellStyle name="Normal 3 6 7 3 2" xfId="13836"/>
    <cellStyle name="Normal 3 6 7 3 2 2" xfId="13837"/>
    <cellStyle name="Normal 3 6 7 3 3" xfId="13838"/>
    <cellStyle name="Normal 3 6 7 4" xfId="13839"/>
    <cellStyle name="Normal 3 6 7 4 2" xfId="13840"/>
    <cellStyle name="Normal 3 6 7 5" xfId="13841"/>
    <cellStyle name="Normal 3 6 8" xfId="630"/>
    <cellStyle name="Normal 3 6 8 2" xfId="13842"/>
    <cellStyle name="Normal 3 6 8 2 2" xfId="13843"/>
    <cellStyle name="Normal 3 6 8 2 2 2" xfId="13844"/>
    <cellStyle name="Normal 3 6 8 2 2 2 2" xfId="13845"/>
    <cellStyle name="Normal 3 6 8 2 2 3" xfId="13846"/>
    <cellStyle name="Normal 3 6 8 2 3" xfId="13847"/>
    <cellStyle name="Normal 3 6 8 2 3 2" xfId="13848"/>
    <cellStyle name="Normal 3 6 8 2 4" xfId="13849"/>
    <cellStyle name="Normal 3 6 8 3" xfId="13850"/>
    <cellStyle name="Normal 3 6 8 3 2" xfId="13851"/>
    <cellStyle name="Normal 3 6 8 3 2 2" xfId="13852"/>
    <cellStyle name="Normal 3 6 8 3 3" xfId="13853"/>
    <cellStyle name="Normal 3 6 8 4" xfId="13854"/>
    <cellStyle name="Normal 3 6 8 4 2" xfId="13855"/>
    <cellStyle name="Normal 3 6 8 5" xfId="13856"/>
    <cellStyle name="Normal 3 6 9" xfId="13857"/>
    <cellStyle name="Normal 3 6 9 2" xfId="13858"/>
    <cellStyle name="Normal 3 6 9 2 2" xfId="13859"/>
    <cellStyle name="Normal 3 6 9 2 2 2" xfId="13860"/>
    <cellStyle name="Normal 3 6 9 2 2 2 2" xfId="13861"/>
    <cellStyle name="Normal 3 6 9 2 2 3" xfId="13862"/>
    <cellStyle name="Normal 3 6 9 2 3" xfId="13863"/>
    <cellStyle name="Normal 3 6 9 2 3 2" xfId="13864"/>
    <cellStyle name="Normal 3 6 9 2 4" xfId="13865"/>
    <cellStyle name="Normal 3 6 9 3" xfId="13866"/>
    <cellStyle name="Normal 3 6 9 3 2" xfId="13867"/>
    <cellStyle name="Normal 3 6 9 3 2 2" xfId="13868"/>
    <cellStyle name="Normal 3 6 9 3 3" xfId="13869"/>
    <cellStyle name="Normal 3 6 9 4" xfId="13870"/>
    <cellStyle name="Normal 3 6 9 4 2" xfId="13871"/>
    <cellStyle name="Normal 3 6 9 5" xfId="13872"/>
    <cellStyle name="Normal 3 7" xfId="84"/>
    <cellStyle name="Normal 3 7 10" xfId="13873"/>
    <cellStyle name="Normal 3 7 10 2" xfId="13874"/>
    <cellStyle name="Normal 3 7 10 2 2" xfId="13875"/>
    <cellStyle name="Normal 3 7 10 2 2 2" xfId="13876"/>
    <cellStyle name="Normal 3 7 10 2 3" xfId="13877"/>
    <cellStyle name="Normal 3 7 10 3" xfId="13878"/>
    <cellStyle name="Normal 3 7 10 3 2" xfId="13879"/>
    <cellStyle name="Normal 3 7 10 4" xfId="13880"/>
    <cellStyle name="Normal 3 7 11" xfId="13881"/>
    <cellStyle name="Normal 3 7 11 2" xfId="13882"/>
    <cellStyle name="Normal 3 7 11 2 2" xfId="13883"/>
    <cellStyle name="Normal 3 7 11 3" xfId="13884"/>
    <cellStyle name="Normal 3 7 12" xfId="13885"/>
    <cellStyle name="Normal 3 7 12 2" xfId="13886"/>
    <cellStyle name="Normal 3 7 13" xfId="13887"/>
    <cellStyle name="Normal 3 7 2" xfId="169"/>
    <cellStyle name="Normal 3 7 2 10" xfId="13888"/>
    <cellStyle name="Normal 3 7 2 10 2" xfId="13889"/>
    <cellStyle name="Normal 3 7 2 11" xfId="13890"/>
    <cellStyle name="Normal 3 7 2 2" xfId="421"/>
    <cellStyle name="Normal 3 7 2 2 2" xfId="13891"/>
    <cellStyle name="Normal 3 7 2 2 2 2" xfId="13892"/>
    <cellStyle name="Normal 3 7 2 2 2 2 2" xfId="13893"/>
    <cellStyle name="Normal 3 7 2 2 2 2 2 2" xfId="13894"/>
    <cellStyle name="Normal 3 7 2 2 2 2 3" xfId="13895"/>
    <cellStyle name="Normal 3 7 2 2 2 3" xfId="13896"/>
    <cellStyle name="Normal 3 7 2 2 2 3 2" xfId="13897"/>
    <cellStyle name="Normal 3 7 2 2 2 4" xfId="13898"/>
    <cellStyle name="Normal 3 7 2 2 3" xfId="13899"/>
    <cellStyle name="Normal 3 7 2 2 3 2" xfId="13900"/>
    <cellStyle name="Normal 3 7 2 2 3 2 2" xfId="13901"/>
    <cellStyle name="Normal 3 7 2 2 3 2 2 2" xfId="13902"/>
    <cellStyle name="Normal 3 7 2 2 3 2 3" xfId="13903"/>
    <cellStyle name="Normal 3 7 2 2 3 3" xfId="13904"/>
    <cellStyle name="Normal 3 7 2 2 3 3 2" xfId="13905"/>
    <cellStyle name="Normal 3 7 2 2 3 4" xfId="13906"/>
    <cellStyle name="Normal 3 7 2 2 4" xfId="13907"/>
    <cellStyle name="Normal 3 7 2 2 4 2" xfId="13908"/>
    <cellStyle name="Normal 3 7 2 2 4 2 2" xfId="13909"/>
    <cellStyle name="Normal 3 7 2 2 4 3" xfId="13910"/>
    <cellStyle name="Normal 3 7 2 2 5" xfId="13911"/>
    <cellStyle name="Normal 3 7 2 2 5 2" xfId="13912"/>
    <cellStyle name="Normal 3 7 2 2 6" xfId="13913"/>
    <cellStyle name="Normal 3 7 2 3" xfId="300"/>
    <cellStyle name="Normal 3 7 2 3 2" xfId="13914"/>
    <cellStyle name="Normal 3 7 2 3 2 2" xfId="13915"/>
    <cellStyle name="Normal 3 7 2 3 2 2 2" xfId="13916"/>
    <cellStyle name="Normal 3 7 2 3 2 2 2 2" xfId="13917"/>
    <cellStyle name="Normal 3 7 2 3 2 2 3" xfId="13918"/>
    <cellStyle name="Normal 3 7 2 3 2 3" xfId="13919"/>
    <cellStyle name="Normal 3 7 2 3 2 3 2" xfId="13920"/>
    <cellStyle name="Normal 3 7 2 3 2 4" xfId="13921"/>
    <cellStyle name="Normal 3 7 2 3 3" xfId="13922"/>
    <cellStyle name="Normal 3 7 2 3 3 2" xfId="13923"/>
    <cellStyle name="Normal 3 7 2 3 3 2 2" xfId="13924"/>
    <cellStyle name="Normal 3 7 2 3 3 2 2 2" xfId="13925"/>
    <cellStyle name="Normal 3 7 2 3 3 2 3" xfId="13926"/>
    <cellStyle name="Normal 3 7 2 3 3 3" xfId="13927"/>
    <cellStyle name="Normal 3 7 2 3 3 3 2" xfId="13928"/>
    <cellStyle name="Normal 3 7 2 3 3 4" xfId="13929"/>
    <cellStyle name="Normal 3 7 2 3 4" xfId="13930"/>
    <cellStyle name="Normal 3 7 2 3 4 2" xfId="13931"/>
    <cellStyle name="Normal 3 7 2 3 4 2 2" xfId="13932"/>
    <cellStyle name="Normal 3 7 2 3 4 3" xfId="13933"/>
    <cellStyle name="Normal 3 7 2 3 5" xfId="13934"/>
    <cellStyle name="Normal 3 7 2 3 5 2" xfId="13935"/>
    <cellStyle name="Normal 3 7 2 3 6" xfId="13936"/>
    <cellStyle name="Normal 3 7 2 4" xfId="546"/>
    <cellStyle name="Normal 3 7 2 4 2" xfId="13937"/>
    <cellStyle name="Normal 3 7 2 4 2 2" xfId="13938"/>
    <cellStyle name="Normal 3 7 2 4 2 2 2" xfId="13939"/>
    <cellStyle name="Normal 3 7 2 4 2 2 2 2" xfId="13940"/>
    <cellStyle name="Normal 3 7 2 4 2 2 3" xfId="13941"/>
    <cellStyle name="Normal 3 7 2 4 2 3" xfId="13942"/>
    <cellStyle name="Normal 3 7 2 4 2 3 2" xfId="13943"/>
    <cellStyle name="Normal 3 7 2 4 2 4" xfId="13944"/>
    <cellStyle name="Normal 3 7 2 4 3" xfId="13945"/>
    <cellStyle name="Normal 3 7 2 4 3 2" xfId="13946"/>
    <cellStyle name="Normal 3 7 2 4 3 2 2" xfId="13947"/>
    <cellStyle name="Normal 3 7 2 4 3 3" xfId="13948"/>
    <cellStyle name="Normal 3 7 2 4 4" xfId="13949"/>
    <cellStyle name="Normal 3 7 2 4 4 2" xfId="13950"/>
    <cellStyle name="Normal 3 7 2 4 5" xfId="13951"/>
    <cellStyle name="Normal 3 7 2 5" xfId="671"/>
    <cellStyle name="Normal 3 7 2 5 2" xfId="13952"/>
    <cellStyle name="Normal 3 7 2 5 2 2" xfId="13953"/>
    <cellStyle name="Normal 3 7 2 5 2 2 2" xfId="13954"/>
    <cellStyle name="Normal 3 7 2 5 2 2 2 2" xfId="13955"/>
    <cellStyle name="Normal 3 7 2 5 2 2 3" xfId="13956"/>
    <cellStyle name="Normal 3 7 2 5 2 3" xfId="13957"/>
    <cellStyle name="Normal 3 7 2 5 2 3 2" xfId="13958"/>
    <cellStyle name="Normal 3 7 2 5 2 4" xfId="13959"/>
    <cellStyle name="Normal 3 7 2 5 3" xfId="13960"/>
    <cellStyle name="Normal 3 7 2 5 3 2" xfId="13961"/>
    <cellStyle name="Normal 3 7 2 5 3 2 2" xfId="13962"/>
    <cellStyle name="Normal 3 7 2 5 3 3" xfId="13963"/>
    <cellStyle name="Normal 3 7 2 5 4" xfId="13964"/>
    <cellStyle name="Normal 3 7 2 5 4 2" xfId="13965"/>
    <cellStyle name="Normal 3 7 2 5 5" xfId="13966"/>
    <cellStyle name="Normal 3 7 2 6" xfId="13967"/>
    <cellStyle name="Normal 3 7 2 6 2" xfId="13968"/>
    <cellStyle name="Normal 3 7 2 6 2 2" xfId="13969"/>
    <cellStyle name="Normal 3 7 2 6 2 2 2" xfId="13970"/>
    <cellStyle name="Normal 3 7 2 6 2 2 2 2" xfId="13971"/>
    <cellStyle name="Normal 3 7 2 6 2 2 3" xfId="13972"/>
    <cellStyle name="Normal 3 7 2 6 2 3" xfId="13973"/>
    <cellStyle name="Normal 3 7 2 6 2 3 2" xfId="13974"/>
    <cellStyle name="Normal 3 7 2 6 2 4" xfId="13975"/>
    <cellStyle name="Normal 3 7 2 6 3" xfId="13976"/>
    <cellStyle name="Normal 3 7 2 6 3 2" xfId="13977"/>
    <cellStyle name="Normal 3 7 2 6 3 2 2" xfId="13978"/>
    <cellStyle name="Normal 3 7 2 6 3 3" xfId="13979"/>
    <cellStyle name="Normal 3 7 2 6 4" xfId="13980"/>
    <cellStyle name="Normal 3 7 2 6 4 2" xfId="13981"/>
    <cellStyle name="Normal 3 7 2 6 5" xfId="13982"/>
    <cellStyle name="Normal 3 7 2 7" xfId="13983"/>
    <cellStyle name="Normal 3 7 2 7 2" xfId="13984"/>
    <cellStyle name="Normal 3 7 2 7 2 2" xfId="13985"/>
    <cellStyle name="Normal 3 7 2 7 2 2 2" xfId="13986"/>
    <cellStyle name="Normal 3 7 2 7 2 3" xfId="13987"/>
    <cellStyle name="Normal 3 7 2 7 3" xfId="13988"/>
    <cellStyle name="Normal 3 7 2 7 3 2" xfId="13989"/>
    <cellStyle name="Normal 3 7 2 7 4" xfId="13990"/>
    <cellStyle name="Normal 3 7 2 8" xfId="13991"/>
    <cellStyle name="Normal 3 7 2 8 2" xfId="13992"/>
    <cellStyle name="Normal 3 7 2 8 2 2" xfId="13993"/>
    <cellStyle name="Normal 3 7 2 8 2 2 2" xfId="13994"/>
    <cellStyle name="Normal 3 7 2 8 2 3" xfId="13995"/>
    <cellStyle name="Normal 3 7 2 8 3" xfId="13996"/>
    <cellStyle name="Normal 3 7 2 8 3 2" xfId="13997"/>
    <cellStyle name="Normal 3 7 2 8 4" xfId="13998"/>
    <cellStyle name="Normal 3 7 2 9" xfId="13999"/>
    <cellStyle name="Normal 3 7 2 9 2" xfId="14000"/>
    <cellStyle name="Normal 3 7 2 9 2 2" xfId="14001"/>
    <cellStyle name="Normal 3 7 2 9 3" xfId="14002"/>
    <cellStyle name="Normal 3 7 3" xfId="213"/>
    <cellStyle name="Normal 3 7 3 10" xfId="14003"/>
    <cellStyle name="Normal 3 7 3 10 2" xfId="14004"/>
    <cellStyle name="Normal 3 7 3 11" xfId="14005"/>
    <cellStyle name="Normal 3 7 3 2" xfId="463"/>
    <cellStyle name="Normal 3 7 3 2 2" xfId="14006"/>
    <cellStyle name="Normal 3 7 3 2 2 2" xfId="14007"/>
    <cellStyle name="Normal 3 7 3 2 2 2 2" xfId="14008"/>
    <cellStyle name="Normal 3 7 3 2 2 2 2 2" xfId="14009"/>
    <cellStyle name="Normal 3 7 3 2 2 2 3" xfId="14010"/>
    <cellStyle name="Normal 3 7 3 2 2 3" xfId="14011"/>
    <cellStyle name="Normal 3 7 3 2 2 3 2" xfId="14012"/>
    <cellStyle name="Normal 3 7 3 2 2 4" xfId="14013"/>
    <cellStyle name="Normal 3 7 3 2 3" xfId="14014"/>
    <cellStyle name="Normal 3 7 3 2 3 2" xfId="14015"/>
    <cellStyle name="Normal 3 7 3 2 3 2 2" xfId="14016"/>
    <cellStyle name="Normal 3 7 3 2 3 2 2 2" xfId="14017"/>
    <cellStyle name="Normal 3 7 3 2 3 2 3" xfId="14018"/>
    <cellStyle name="Normal 3 7 3 2 3 3" xfId="14019"/>
    <cellStyle name="Normal 3 7 3 2 3 3 2" xfId="14020"/>
    <cellStyle name="Normal 3 7 3 2 3 4" xfId="14021"/>
    <cellStyle name="Normal 3 7 3 2 4" xfId="14022"/>
    <cellStyle name="Normal 3 7 3 2 4 2" xfId="14023"/>
    <cellStyle name="Normal 3 7 3 2 4 2 2" xfId="14024"/>
    <cellStyle name="Normal 3 7 3 2 4 3" xfId="14025"/>
    <cellStyle name="Normal 3 7 3 2 5" xfId="14026"/>
    <cellStyle name="Normal 3 7 3 2 5 2" xfId="14027"/>
    <cellStyle name="Normal 3 7 3 2 6" xfId="14028"/>
    <cellStyle name="Normal 3 7 3 3" xfId="339"/>
    <cellStyle name="Normal 3 7 3 3 2" xfId="14029"/>
    <cellStyle name="Normal 3 7 3 3 2 2" xfId="14030"/>
    <cellStyle name="Normal 3 7 3 3 2 2 2" xfId="14031"/>
    <cellStyle name="Normal 3 7 3 3 2 2 2 2" xfId="14032"/>
    <cellStyle name="Normal 3 7 3 3 2 2 3" xfId="14033"/>
    <cellStyle name="Normal 3 7 3 3 2 3" xfId="14034"/>
    <cellStyle name="Normal 3 7 3 3 2 3 2" xfId="14035"/>
    <cellStyle name="Normal 3 7 3 3 2 4" xfId="14036"/>
    <cellStyle name="Normal 3 7 3 3 3" xfId="14037"/>
    <cellStyle name="Normal 3 7 3 3 3 2" xfId="14038"/>
    <cellStyle name="Normal 3 7 3 3 3 2 2" xfId="14039"/>
    <cellStyle name="Normal 3 7 3 3 3 2 2 2" xfId="14040"/>
    <cellStyle name="Normal 3 7 3 3 3 2 3" xfId="14041"/>
    <cellStyle name="Normal 3 7 3 3 3 3" xfId="14042"/>
    <cellStyle name="Normal 3 7 3 3 3 3 2" xfId="14043"/>
    <cellStyle name="Normal 3 7 3 3 3 4" xfId="14044"/>
    <cellStyle name="Normal 3 7 3 3 4" xfId="14045"/>
    <cellStyle name="Normal 3 7 3 3 4 2" xfId="14046"/>
    <cellStyle name="Normal 3 7 3 3 4 2 2" xfId="14047"/>
    <cellStyle name="Normal 3 7 3 3 4 3" xfId="14048"/>
    <cellStyle name="Normal 3 7 3 3 5" xfId="14049"/>
    <cellStyle name="Normal 3 7 3 3 5 2" xfId="14050"/>
    <cellStyle name="Normal 3 7 3 3 6" xfId="14051"/>
    <cellStyle name="Normal 3 7 3 4" xfId="588"/>
    <cellStyle name="Normal 3 7 3 4 2" xfId="14052"/>
    <cellStyle name="Normal 3 7 3 4 2 2" xfId="14053"/>
    <cellStyle name="Normal 3 7 3 4 2 2 2" xfId="14054"/>
    <cellStyle name="Normal 3 7 3 4 2 2 2 2" xfId="14055"/>
    <cellStyle name="Normal 3 7 3 4 2 2 3" xfId="14056"/>
    <cellStyle name="Normal 3 7 3 4 2 3" xfId="14057"/>
    <cellStyle name="Normal 3 7 3 4 2 3 2" xfId="14058"/>
    <cellStyle name="Normal 3 7 3 4 2 4" xfId="14059"/>
    <cellStyle name="Normal 3 7 3 4 3" xfId="14060"/>
    <cellStyle name="Normal 3 7 3 4 3 2" xfId="14061"/>
    <cellStyle name="Normal 3 7 3 4 3 2 2" xfId="14062"/>
    <cellStyle name="Normal 3 7 3 4 3 3" xfId="14063"/>
    <cellStyle name="Normal 3 7 3 4 4" xfId="14064"/>
    <cellStyle name="Normal 3 7 3 4 4 2" xfId="14065"/>
    <cellStyle name="Normal 3 7 3 4 5" xfId="14066"/>
    <cellStyle name="Normal 3 7 3 5" xfId="713"/>
    <cellStyle name="Normal 3 7 3 5 2" xfId="14067"/>
    <cellStyle name="Normal 3 7 3 5 2 2" xfId="14068"/>
    <cellStyle name="Normal 3 7 3 5 2 2 2" xfId="14069"/>
    <cellStyle name="Normal 3 7 3 5 2 2 2 2" xfId="14070"/>
    <cellStyle name="Normal 3 7 3 5 2 2 3" xfId="14071"/>
    <cellStyle name="Normal 3 7 3 5 2 3" xfId="14072"/>
    <cellStyle name="Normal 3 7 3 5 2 3 2" xfId="14073"/>
    <cellStyle name="Normal 3 7 3 5 2 4" xfId="14074"/>
    <cellStyle name="Normal 3 7 3 5 3" xfId="14075"/>
    <cellStyle name="Normal 3 7 3 5 3 2" xfId="14076"/>
    <cellStyle name="Normal 3 7 3 5 3 2 2" xfId="14077"/>
    <cellStyle name="Normal 3 7 3 5 3 3" xfId="14078"/>
    <cellStyle name="Normal 3 7 3 5 4" xfId="14079"/>
    <cellStyle name="Normal 3 7 3 5 4 2" xfId="14080"/>
    <cellStyle name="Normal 3 7 3 5 5" xfId="14081"/>
    <cellStyle name="Normal 3 7 3 6" xfId="14082"/>
    <cellStyle name="Normal 3 7 3 6 2" xfId="14083"/>
    <cellStyle name="Normal 3 7 3 6 2 2" xfId="14084"/>
    <cellStyle name="Normal 3 7 3 6 2 2 2" xfId="14085"/>
    <cellStyle name="Normal 3 7 3 6 2 2 2 2" xfId="14086"/>
    <cellStyle name="Normal 3 7 3 6 2 2 3" xfId="14087"/>
    <cellStyle name="Normal 3 7 3 6 2 3" xfId="14088"/>
    <cellStyle name="Normal 3 7 3 6 2 3 2" xfId="14089"/>
    <cellStyle name="Normal 3 7 3 6 2 4" xfId="14090"/>
    <cellStyle name="Normal 3 7 3 6 3" xfId="14091"/>
    <cellStyle name="Normal 3 7 3 6 3 2" xfId="14092"/>
    <cellStyle name="Normal 3 7 3 6 3 2 2" xfId="14093"/>
    <cellStyle name="Normal 3 7 3 6 3 3" xfId="14094"/>
    <cellStyle name="Normal 3 7 3 6 4" xfId="14095"/>
    <cellStyle name="Normal 3 7 3 6 4 2" xfId="14096"/>
    <cellStyle name="Normal 3 7 3 6 5" xfId="14097"/>
    <cellStyle name="Normal 3 7 3 7" xfId="14098"/>
    <cellStyle name="Normal 3 7 3 7 2" xfId="14099"/>
    <cellStyle name="Normal 3 7 3 7 2 2" xfId="14100"/>
    <cellStyle name="Normal 3 7 3 7 2 2 2" xfId="14101"/>
    <cellStyle name="Normal 3 7 3 7 2 3" xfId="14102"/>
    <cellStyle name="Normal 3 7 3 7 3" xfId="14103"/>
    <cellStyle name="Normal 3 7 3 7 3 2" xfId="14104"/>
    <cellStyle name="Normal 3 7 3 7 4" xfId="14105"/>
    <cellStyle name="Normal 3 7 3 8" xfId="14106"/>
    <cellStyle name="Normal 3 7 3 8 2" xfId="14107"/>
    <cellStyle name="Normal 3 7 3 8 2 2" xfId="14108"/>
    <cellStyle name="Normal 3 7 3 8 2 2 2" xfId="14109"/>
    <cellStyle name="Normal 3 7 3 8 2 3" xfId="14110"/>
    <cellStyle name="Normal 3 7 3 8 3" xfId="14111"/>
    <cellStyle name="Normal 3 7 3 8 3 2" xfId="14112"/>
    <cellStyle name="Normal 3 7 3 8 4" xfId="14113"/>
    <cellStyle name="Normal 3 7 3 9" xfId="14114"/>
    <cellStyle name="Normal 3 7 3 9 2" xfId="14115"/>
    <cellStyle name="Normal 3 7 3 9 2 2" xfId="14116"/>
    <cellStyle name="Normal 3 7 3 9 3" xfId="14117"/>
    <cellStyle name="Normal 3 7 4" xfId="381"/>
    <cellStyle name="Normal 3 7 4 2" xfId="14118"/>
    <cellStyle name="Normal 3 7 4 2 2" xfId="14119"/>
    <cellStyle name="Normal 3 7 4 2 2 2" xfId="14120"/>
    <cellStyle name="Normal 3 7 4 2 2 2 2" xfId="14121"/>
    <cellStyle name="Normal 3 7 4 2 2 3" xfId="14122"/>
    <cellStyle name="Normal 3 7 4 2 3" xfId="14123"/>
    <cellStyle name="Normal 3 7 4 2 3 2" xfId="14124"/>
    <cellStyle name="Normal 3 7 4 2 4" xfId="14125"/>
    <cellStyle name="Normal 3 7 4 3" xfId="14126"/>
    <cellStyle name="Normal 3 7 4 3 2" xfId="14127"/>
    <cellStyle name="Normal 3 7 4 3 2 2" xfId="14128"/>
    <cellStyle name="Normal 3 7 4 3 2 2 2" xfId="14129"/>
    <cellStyle name="Normal 3 7 4 3 2 3" xfId="14130"/>
    <cellStyle name="Normal 3 7 4 3 3" xfId="14131"/>
    <cellStyle name="Normal 3 7 4 3 3 2" xfId="14132"/>
    <cellStyle name="Normal 3 7 4 3 4" xfId="14133"/>
    <cellStyle name="Normal 3 7 4 4" xfId="14134"/>
    <cellStyle name="Normal 3 7 4 4 2" xfId="14135"/>
    <cellStyle name="Normal 3 7 4 4 2 2" xfId="14136"/>
    <cellStyle name="Normal 3 7 4 4 3" xfId="14137"/>
    <cellStyle name="Normal 3 7 4 5" xfId="14138"/>
    <cellStyle name="Normal 3 7 4 5 2" xfId="14139"/>
    <cellStyle name="Normal 3 7 4 6" xfId="14140"/>
    <cellStyle name="Normal 3 7 5" xfId="234"/>
    <cellStyle name="Normal 3 7 5 2" xfId="14141"/>
    <cellStyle name="Normal 3 7 5 2 2" xfId="14142"/>
    <cellStyle name="Normal 3 7 5 2 2 2" xfId="14143"/>
    <cellStyle name="Normal 3 7 5 2 2 2 2" xfId="14144"/>
    <cellStyle name="Normal 3 7 5 2 2 3" xfId="14145"/>
    <cellStyle name="Normal 3 7 5 2 3" xfId="14146"/>
    <cellStyle name="Normal 3 7 5 2 3 2" xfId="14147"/>
    <cellStyle name="Normal 3 7 5 2 4" xfId="14148"/>
    <cellStyle name="Normal 3 7 5 3" xfId="14149"/>
    <cellStyle name="Normal 3 7 5 3 2" xfId="14150"/>
    <cellStyle name="Normal 3 7 5 3 2 2" xfId="14151"/>
    <cellStyle name="Normal 3 7 5 3 2 2 2" xfId="14152"/>
    <cellStyle name="Normal 3 7 5 3 2 3" xfId="14153"/>
    <cellStyle name="Normal 3 7 5 3 3" xfId="14154"/>
    <cellStyle name="Normal 3 7 5 3 3 2" xfId="14155"/>
    <cellStyle name="Normal 3 7 5 3 4" xfId="14156"/>
    <cellStyle name="Normal 3 7 5 4" xfId="14157"/>
    <cellStyle name="Normal 3 7 5 4 2" xfId="14158"/>
    <cellStyle name="Normal 3 7 5 4 2 2" xfId="14159"/>
    <cellStyle name="Normal 3 7 5 4 3" xfId="14160"/>
    <cellStyle name="Normal 3 7 5 5" xfId="14161"/>
    <cellStyle name="Normal 3 7 5 5 2" xfId="14162"/>
    <cellStyle name="Normal 3 7 5 6" xfId="14163"/>
    <cellStyle name="Normal 3 7 6" xfId="507"/>
    <cellStyle name="Normal 3 7 6 2" xfId="14164"/>
    <cellStyle name="Normal 3 7 6 2 2" xfId="14165"/>
    <cellStyle name="Normal 3 7 6 2 2 2" xfId="14166"/>
    <cellStyle name="Normal 3 7 6 2 2 2 2" xfId="14167"/>
    <cellStyle name="Normal 3 7 6 2 2 3" xfId="14168"/>
    <cellStyle name="Normal 3 7 6 2 3" xfId="14169"/>
    <cellStyle name="Normal 3 7 6 2 3 2" xfId="14170"/>
    <cellStyle name="Normal 3 7 6 2 4" xfId="14171"/>
    <cellStyle name="Normal 3 7 6 3" xfId="14172"/>
    <cellStyle name="Normal 3 7 6 3 2" xfId="14173"/>
    <cellStyle name="Normal 3 7 6 3 2 2" xfId="14174"/>
    <cellStyle name="Normal 3 7 6 3 3" xfId="14175"/>
    <cellStyle name="Normal 3 7 6 4" xfId="14176"/>
    <cellStyle name="Normal 3 7 6 4 2" xfId="14177"/>
    <cellStyle name="Normal 3 7 6 5" xfId="14178"/>
    <cellStyle name="Normal 3 7 7" xfId="632"/>
    <cellStyle name="Normal 3 7 7 2" xfId="14179"/>
    <cellStyle name="Normal 3 7 7 2 2" xfId="14180"/>
    <cellStyle name="Normal 3 7 7 2 2 2" xfId="14181"/>
    <cellStyle name="Normal 3 7 7 2 2 2 2" xfId="14182"/>
    <cellStyle name="Normal 3 7 7 2 2 3" xfId="14183"/>
    <cellStyle name="Normal 3 7 7 2 3" xfId="14184"/>
    <cellStyle name="Normal 3 7 7 2 3 2" xfId="14185"/>
    <cellStyle name="Normal 3 7 7 2 4" xfId="14186"/>
    <cellStyle name="Normal 3 7 7 3" xfId="14187"/>
    <cellStyle name="Normal 3 7 7 3 2" xfId="14188"/>
    <cellStyle name="Normal 3 7 7 3 2 2" xfId="14189"/>
    <cellStyle name="Normal 3 7 7 3 3" xfId="14190"/>
    <cellStyle name="Normal 3 7 7 4" xfId="14191"/>
    <cellStyle name="Normal 3 7 7 4 2" xfId="14192"/>
    <cellStyle name="Normal 3 7 7 5" xfId="14193"/>
    <cellStyle name="Normal 3 7 8" xfId="14194"/>
    <cellStyle name="Normal 3 7 8 2" xfId="14195"/>
    <cellStyle name="Normal 3 7 8 2 2" xfId="14196"/>
    <cellStyle name="Normal 3 7 8 2 2 2" xfId="14197"/>
    <cellStyle name="Normal 3 7 8 2 2 2 2" xfId="14198"/>
    <cellStyle name="Normal 3 7 8 2 2 3" xfId="14199"/>
    <cellStyle name="Normal 3 7 8 2 3" xfId="14200"/>
    <cellStyle name="Normal 3 7 8 2 3 2" xfId="14201"/>
    <cellStyle name="Normal 3 7 8 2 4" xfId="14202"/>
    <cellStyle name="Normal 3 7 8 3" xfId="14203"/>
    <cellStyle name="Normal 3 7 8 3 2" xfId="14204"/>
    <cellStyle name="Normal 3 7 8 3 2 2" xfId="14205"/>
    <cellStyle name="Normal 3 7 8 3 3" xfId="14206"/>
    <cellStyle name="Normal 3 7 8 4" xfId="14207"/>
    <cellStyle name="Normal 3 7 8 4 2" xfId="14208"/>
    <cellStyle name="Normal 3 7 8 5" xfId="14209"/>
    <cellStyle name="Normal 3 7 9" xfId="14210"/>
    <cellStyle name="Normal 3 7 9 2" xfId="14211"/>
    <cellStyle name="Normal 3 7 9 2 2" xfId="14212"/>
    <cellStyle name="Normal 3 7 9 2 2 2" xfId="14213"/>
    <cellStyle name="Normal 3 7 9 2 3" xfId="14214"/>
    <cellStyle name="Normal 3 7 9 3" xfId="14215"/>
    <cellStyle name="Normal 3 7 9 3 2" xfId="14216"/>
    <cellStyle name="Normal 3 7 9 4" xfId="14217"/>
    <cellStyle name="Normal 3 8" xfId="170"/>
    <cellStyle name="Normal 3 8 10" xfId="14218"/>
    <cellStyle name="Normal 3 8 10 2" xfId="14219"/>
    <cellStyle name="Normal 3 8 10 2 2" xfId="14220"/>
    <cellStyle name="Normal 3 8 10 3" xfId="14221"/>
    <cellStyle name="Normal 3 8 11" xfId="14222"/>
    <cellStyle name="Normal 3 8 11 2" xfId="14223"/>
    <cellStyle name="Normal 3 8 12" xfId="14224"/>
    <cellStyle name="Normal 3 8 2" xfId="214"/>
    <cellStyle name="Normal 3 8 2 10" xfId="14225"/>
    <cellStyle name="Normal 3 8 2 10 2" xfId="14226"/>
    <cellStyle name="Normal 3 8 2 11" xfId="14227"/>
    <cellStyle name="Normal 3 8 2 2" xfId="464"/>
    <cellStyle name="Normal 3 8 2 2 2" xfId="14228"/>
    <cellStyle name="Normal 3 8 2 2 2 2" xfId="14229"/>
    <cellStyle name="Normal 3 8 2 2 2 2 2" xfId="14230"/>
    <cellStyle name="Normal 3 8 2 2 2 2 2 2" xfId="14231"/>
    <cellStyle name="Normal 3 8 2 2 2 2 3" xfId="14232"/>
    <cellStyle name="Normal 3 8 2 2 2 3" xfId="14233"/>
    <cellStyle name="Normal 3 8 2 2 2 3 2" xfId="14234"/>
    <cellStyle name="Normal 3 8 2 2 2 4" xfId="14235"/>
    <cellStyle name="Normal 3 8 2 2 3" xfId="14236"/>
    <cellStyle name="Normal 3 8 2 2 3 2" xfId="14237"/>
    <cellStyle name="Normal 3 8 2 2 3 2 2" xfId="14238"/>
    <cellStyle name="Normal 3 8 2 2 3 2 2 2" xfId="14239"/>
    <cellStyle name="Normal 3 8 2 2 3 2 3" xfId="14240"/>
    <cellStyle name="Normal 3 8 2 2 3 3" xfId="14241"/>
    <cellStyle name="Normal 3 8 2 2 3 3 2" xfId="14242"/>
    <cellStyle name="Normal 3 8 2 2 3 4" xfId="14243"/>
    <cellStyle name="Normal 3 8 2 2 4" xfId="14244"/>
    <cellStyle name="Normal 3 8 2 2 4 2" xfId="14245"/>
    <cellStyle name="Normal 3 8 2 2 4 2 2" xfId="14246"/>
    <cellStyle name="Normal 3 8 2 2 4 3" xfId="14247"/>
    <cellStyle name="Normal 3 8 2 2 5" xfId="14248"/>
    <cellStyle name="Normal 3 8 2 2 5 2" xfId="14249"/>
    <cellStyle name="Normal 3 8 2 2 6" xfId="14250"/>
    <cellStyle name="Normal 3 8 2 3" xfId="301"/>
    <cellStyle name="Normal 3 8 2 3 2" xfId="14251"/>
    <cellStyle name="Normal 3 8 2 3 2 2" xfId="14252"/>
    <cellStyle name="Normal 3 8 2 3 2 2 2" xfId="14253"/>
    <cellStyle name="Normal 3 8 2 3 2 2 2 2" xfId="14254"/>
    <cellStyle name="Normal 3 8 2 3 2 2 3" xfId="14255"/>
    <cellStyle name="Normal 3 8 2 3 2 3" xfId="14256"/>
    <cellStyle name="Normal 3 8 2 3 2 3 2" xfId="14257"/>
    <cellStyle name="Normal 3 8 2 3 2 4" xfId="14258"/>
    <cellStyle name="Normal 3 8 2 3 3" xfId="14259"/>
    <cellStyle name="Normal 3 8 2 3 3 2" xfId="14260"/>
    <cellStyle name="Normal 3 8 2 3 3 2 2" xfId="14261"/>
    <cellStyle name="Normal 3 8 2 3 3 2 2 2" xfId="14262"/>
    <cellStyle name="Normal 3 8 2 3 3 2 3" xfId="14263"/>
    <cellStyle name="Normal 3 8 2 3 3 3" xfId="14264"/>
    <cellStyle name="Normal 3 8 2 3 3 3 2" xfId="14265"/>
    <cellStyle name="Normal 3 8 2 3 3 4" xfId="14266"/>
    <cellStyle name="Normal 3 8 2 3 4" xfId="14267"/>
    <cellStyle name="Normal 3 8 2 3 4 2" xfId="14268"/>
    <cellStyle name="Normal 3 8 2 3 4 2 2" xfId="14269"/>
    <cellStyle name="Normal 3 8 2 3 4 3" xfId="14270"/>
    <cellStyle name="Normal 3 8 2 3 5" xfId="14271"/>
    <cellStyle name="Normal 3 8 2 3 5 2" xfId="14272"/>
    <cellStyle name="Normal 3 8 2 3 6" xfId="14273"/>
    <cellStyle name="Normal 3 8 2 4" xfId="589"/>
    <cellStyle name="Normal 3 8 2 4 2" xfId="14274"/>
    <cellStyle name="Normal 3 8 2 4 2 2" xfId="14275"/>
    <cellStyle name="Normal 3 8 2 4 2 2 2" xfId="14276"/>
    <cellStyle name="Normal 3 8 2 4 2 2 2 2" xfId="14277"/>
    <cellStyle name="Normal 3 8 2 4 2 2 3" xfId="14278"/>
    <cellStyle name="Normal 3 8 2 4 2 3" xfId="14279"/>
    <cellStyle name="Normal 3 8 2 4 2 3 2" xfId="14280"/>
    <cellStyle name="Normal 3 8 2 4 2 4" xfId="14281"/>
    <cellStyle name="Normal 3 8 2 4 3" xfId="14282"/>
    <cellStyle name="Normal 3 8 2 4 3 2" xfId="14283"/>
    <cellStyle name="Normal 3 8 2 4 3 2 2" xfId="14284"/>
    <cellStyle name="Normal 3 8 2 4 3 3" xfId="14285"/>
    <cellStyle name="Normal 3 8 2 4 4" xfId="14286"/>
    <cellStyle name="Normal 3 8 2 4 4 2" xfId="14287"/>
    <cellStyle name="Normal 3 8 2 4 5" xfId="14288"/>
    <cellStyle name="Normal 3 8 2 5" xfId="714"/>
    <cellStyle name="Normal 3 8 2 5 2" xfId="14289"/>
    <cellStyle name="Normal 3 8 2 5 2 2" xfId="14290"/>
    <cellStyle name="Normal 3 8 2 5 2 2 2" xfId="14291"/>
    <cellStyle name="Normal 3 8 2 5 2 2 2 2" xfId="14292"/>
    <cellStyle name="Normal 3 8 2 5 2 2 3" xfId="14293"/>
    <cellStyle name="Normal 3 8 2 5 2 3" xfId="14294"/>
    <cellStyle name="Normal 3 8 2 5 2 3 2" xfId="14295"/>
    <cellStyle name="Normal 3 8 2 5 2 4" xfId="14296"/>
    <cellStyle name="Normal 3 8 2 5 3" xfId="14297"/>
    <cellStyle name="Normal 3 8 2 5 3 2" xfId="14298"/>
    <cellStyle name="Normal 3 8 2 5 3 2 2" xfId="14299"/>
    <cellStyle name="Normal 3 8 2 5 3 3" xfId="14300"/>
    <cellStyle name="Normal 3 8 2 5 4" xfId="14301"/>
    <cellStyle name="Normal 3 8 2 5 4 2" xfId="14302"/>
    <cellStyle name="Normal 3 8 2 5 5" xfId="14303"/>
    <cellStyle name="Normal 3 8 2 6" xfId="14304"/>
    <cellStyle name="Normal 3 8 2 6 2" xfId="14305"/>
    <cellStyle name="Normal 3 8 2 6 2 2" xfId="14306"/>
    <cellStyle name="Normal 3 8 2 6 2 2 2" xfId="14307"/>
    <cellStyle name="Normal 3 8 2 6 2 2 2 2" xfId="14308"/>
    <cellStyle name="Normal 3 8 2 6 2 2 3" xfId="14309"/>
    <cellStyle name="Normal 3 8 2 6 2 3" xfId="14310"/>
    <cellStyle name="Normal 3 8 2 6 2 3 2" xfId="14311"/>
    <cellStyle name="Normal 3 8 2 6 2 4" xfId="14312"/>
    <cellStyle name="Normal 3 8 2 6 3" xfId="14313"/>
    <cellStyle name="Normal 3 8 2 6 3 2" xfId="14314"/>
    <cellStyle name="Normal 3 8 2 6 3 2 2" xfId="14315"/>
    <cellStyle name="Normal 3 8 2 6 3 3" xfId="14316"/>
    <cellStyle name="Normal 3 8 2 6 4" xfId="14317"/>
    <cellStyle name="Normal 3 8 2 6 4 2" xfId="14318"/>
    <cellStyle name="Normal 3 8 2 6 5" xfId="14319"/>
    <cellStyle name="Normal 3 8 2 7" xfId="14320"/>
    <cellStyle name="Normal 3 8 2 7 2" xfId="14321"/>
    <cellStyle name="Normal 3 8 2 7 2 2" xfId="14322"/>
    <cellStyle name="Normal 3 8 2 7 2 2 2" xfId="14323"/>
    <cellStyle name="Normal 3 8 2 7 2 3" xfId="14324"/>
    <cellStyle name="Normal 3 8 2 7 3" xfId="14325"/>
    <cellStyle name="Normal 3 8 2 7 3 2" xfId="14326"/>
    <cellStyle name="Normal 3 8 2 7 4" xfId="14327"/>
    <cellStyle name="Normal 3 8 2 8" xfId="14328"/>
    <cellStyle name="Normal 3 8 2 8 2" xfId="14329"/>
    <cellStyle name="Normal 3 8 2 8 2 2" xfId="14330"/>
    <cellStyle name="Normal 3 8 2 8 2 2 2" xfId="14331"/>
    <cellStyle name="Normal 3 8 2 8 2 3" xfId="14332"/>
    <cellStyle name="Normal 3 8 2 8 3" xfId="14333"/>
    <cellStyle name="Normal 3 8 2 8 3 2" xfId="14334"/>
    <cellStyle name="Normal 3 8 2 8 4" xfId="14335"/>
    <cellStyle name="Normal 3 8 2 9" xfId="14336"/>
    <cellStyle name="Normal 3 8 2 9 2" xfId="14337"/>
    <cellStyle name="Normal 3 8 2 9 2 2" xfId="14338"/>
    <cellStyle name="Normal 3 8 2 9 3" xfId="14339"/>
    <cellStyle name="Normal 3 8 3" xfId="382"/>
    <cellStyle name="Normal 3 8 3 2" xfId="14340"/>
    <cellStyle name="Normal 3 8 3 2 2" xfId="14341"/>
    <cellStyle name="Normal 3 8 3 2 2 2" xfId="14342"/>
    <cellStyle name="Normal 3 8 3 2 2 2 2" xfId="14343"/>
    <cellStyle name="Normal 3 8 3 2 2 3" xfId="14344"/>
    <cellStyle name="Normal 3 8 3 2 3" xfId="14345"/>
    <cellStyle name="Normal 3 8 3 2 3 2" xfId="14346"/>
    <cellStyle name="Normal 3 8 3 2 4" xfId="14347"/>
    <cellStyle name="Normal 3 8 3 3" xfId="14348"/>
    <cellStyle name="Normal 3 8 3 3 2" xfId="14349"/>
    <cellStyle name="Normal 3 8 3 3 2 2" xfId="14350"/>
    <cellStyle name="Normal 3 8 3 3 2 2 2" xfId="14351"/>
    <cellStyle name="Normal 3 8 3 3 2 3" xfId="14352"/>
    <cellStyle name="Normal 3 8 3 3 3" xfId="14353"/>
    <cellStyle name="Normal 3 8 3 3 3 2" xfId="14354"/>
    <cellStyle name="Normal 3 8 3 3 4" xfId="14355"/>
    <cellStyle name="Normal 3 8 3 4" xfId="14356"/>
    <cellStyle name="Normal 3 8 3 4 2" xfId="14357"/>
    <cellStyle name="Normal 3 8 3 4 2 2" xfId="14358"/>
    <cellStyle name="Normal 3 8 3 4 3" xfId="14359"/>
    <cellStyle name="Normal 3 8 3 5" xfId="14360"/>
    <cellStyle name="Normal 3 8 3 5 2" xfId="14361"/>
    <cellStyle name="Normal 3 8 3 6" xfId="14362"/>
    <cellStyle name="Normal 3 8 4" xfId="253"/>
    <cellStyle name="Normal 3 8 4 2" xfId="14363"/>
    <cellStyle name="Normal 3 8 4 2 2" xfId="14364"/>
    <cellStyle name="Normal 3 8 4 2 2 2" xfId="14365"/>
    <cellStyle name="Normal 3 8 4 2 2 2 2" xfId="14366"/>
    <cellStyle name="Normal 3 8 4 2 2 3" xfId="14367"/>
    <cellStyle name="Normal 3 8 4 2 3" xfId="14368"/>
    <cellStyle name="Normal 3 8 4 2 3 2" xfId="14369"/>
    <cellStyle name="Normal 3 8 4 2 4" xfId="14370"/>
    <cellStyle name="Normal 3 8 4 3" xfId="14371"/>
    <cellStyle name="Normal 3 8 4 3 2" xfId="14372"/>
    <cellStyle name="Normal 3 8 4 3 2 2" xfId="14373"/>
    <cellStyle name="Normal 3 8 4 3 2 2 2" xfId="14374"/>
    <cellStyle name="Normal 3 8 4 3 2 3" xfId="14375"/>
    <cellStyle name="Normal 3 8 4 3 3" xfId="14376"/>
    <cellStyle name="Normal 3 8 4 3 3 2" xfId="14377"/>
    <cellStyle name="Normal 3 8 4 3 4" xfId="14378"/>
    <cellStyle name="Normal 3 8 4 4" xfId="14379"/>
    <cellStyle name="Normal 3 8 4 4 2" xfId="14380"/>
    <cellStyle name="Normal 3 8 4 4 2 2" xfId="14381"/>
    <cellStyle name="Normal 3 8 4 4 3" xfId="14382"/>
    <cellStyle name="Normal 3 8 4 5" xfId="14383"/>
    <cellStyle name="Normal 3 8 4 5 2" xfId="14384"/>
    <cellStyle name="Normal 3 8 4 6" xfId="14385"/>
    <cellStyle name="Normal 3 8 5" xfId="508"/>
    <cellStyle name="Normal 3 8 5 2" xfId="14386"/>
    <cellStyle name="Normal 3 8 5 2 2" xfId="14387"/>
    <cellStyle name="Normal 3 8 5 2 2 2" xfId="14388"/>
    <cellStyle name="Normal 3 8 5 2 2 2 2" xfId="14389"/>
    <cellStyle name="Normal 3 8 5 2 2 3" xfId="14390"/>
    <cellStyle name="Normal 3 8 5 2 3" xfId="14391"/>
    <cellStyle name="Normal 3 8 5 2 3 2" xfId="14392"/>
    <cellStyle name="Normal 3 8 5 2 4" xfId="14393"/>
    <cellStyle name="Normal 3 8 5 3" xfId="14394"/>
    <cellStyle name="Normal 3 8 5 3 2" xfId="14395"/>
    <cellStyle name="Normal 3 8 5 3 2 2" xfId="14396"/>
    <cellStyle name="Normal 3 8 5 3 3" xfId="14397"/>
    <cellStyle name="Normal 3 8 5 4" xfId="14398"/>
    <cellStyle name="Normal 3 8 5 4 2" xfId="14399"/>
    <cellStyle name="Normal 3 8 5 5" xfId="14400"/>
    <cellStyle name="Normal 3 8 6" xfId="633"/>
    <cellStyle name="Normal 3 8 6 2" xfId="14401"/>
    <cellStyle name="Normal 3 8 6 2 2" xfId="14402"/>
    <cellStyle name="Normal 3 8 6 2 2 2" xfId="14403"/>
    <cellStyle name="Normal 3 8 6 2 2 2 2" xfId="14404"/>
    <cellStyle name="Normal 3 8 6 2 2 3" xfId="14405"/>
    <cellStyle name="Normal 3 8 6 2 3" xfId="14406"/>
    <cellStyle name="Normal 3 8 6 2 3 2" xfId="14407"/>
    <cellStyle name="Normal 3 8 6 2 4" xfId="14408"/>
    <cellStyle name="Normal 3 8 6 3" xfId="14409"/>
    <cellStyle name="Normal 3 8 6 3 2" xfId="14410"/>
    <cellStyle name="Normal 3 8 6 3 2 2" xfId="14411"/>
    <cellStyle name="Normal 3 8 6 3 3" xfId="14412"/>
    <cellStyle name="Normal 3 8 6 4" xfId="14413"/>
    <cellStyle name="Normal 3 8 6 4 2" xfId="14414"/>
    <cellStyle name="Normal 3 8 6 5" xfId="14415"/>
    <cellStyle name="Normal 3 8 7" xfId="14416"/>
    <cellStyle name="Normal 3 8 7 2" xfId="14417"/>
    <cellStyle name="Normal 3 8 7 2 2" xfId="14418"/>
    <cellStyle name="Normal 3 8 7 2 2 2" xfId="14419"/>
    <cellStyle name="Normal 3 8 7 2 2 2 2" xfId="14420"/>
    <cellStyle name="Normal 3 8 7 2 2 3" xfId="14421"/>
    <cellStyle name="Normal 3 8 7 2 3" xfId="14422"/>
    <cellStyle name="Normal 3 8 7 2 3 2" xfId="14423"/>
    <cellStyle name="Normal 3 8 7 2 4" xfId="14424"/>
    <cellStyle name="Normal 3 8 7 3" xfId="14425"/>
    <cellStyle name="Normal 3 8 7 3 2" xfId="14426"/>
    <cellStyle name="Normal 3 8 7 3 2 2" xfId="14427"/>
    <cellStyle name="Normal 3 8 7 3 3" xfId="14428"/>
    <cellStyle name="Normal 3 8 7 4" xfId="14429"/>
    <cellStyle name="Normal 3 8 7 4 2" xfId="14430"/>
    <cellStyle name="Normal 3 8 7 5" xfId="14431"/>
    <cellStyle name="Normal 3 8 8" xfId="14432"/>
    <cellStyle name="Normal 3 8 8 2" xfId="14433"/>
    <cellStyle name="Normal 3 8 8 2 2" xfId="14434"/>
    <cellStyle name="Normal 3 8 8 2 2 2" xfId="14435"/>
    <cellStyle name="Normal 3 8 8 2 3" xfId="14436"/>
    <cellStyle name="Normal 3 8 8 3" xfId="14437"/>
    <cellStyle name="Normal 3 8 8 3 2" xfId="14438"/>
    <cellStyle name="Normal 3 8 8 4" xfId="14439"/>
    <cellStyle name="Normal 3 8 9" xfId="14440"/>
    <cellStyle name="Normal 3 8 9 2" xfId="14441"/>
    <cellStyle name="Normal 3 8 9 2 2" xfId="14442"/>
    <cellStyle name="Normal 3 8 9 2 2 2" xfId="14443"/>
    <cellStyle name="Normal 3 8 9 2 3" xfId="14444"/>
    <cellStyle name="Normal 3 8 9 3" xfId="14445"/>
    <cellStyle name="Normal 3 8 9 3 2" xfId="14446"/>
    <cellStyle name="Normal 3 8 9 4" xfId="14447"/>
    <cellStyle name="Normal 3 9" xfId="104"/>
    <cellStyle name="Normal 3 9 10" xfId="14448"/>
    <cellStyle name="Normal 3 9 10 2" xfId="14449"/>
    <cellStyle name="Normal 3 9 11" xfId="14450"/>
    <cellStyle name="Normal 3 9 2" xfId="386"/>
    <cellStyle name="Normal 3 9 2 2" xfId="14451"/>
    <cellStyle name="Normal 3 9 2 2 2" xfId="14452"/>
    <cellStyle name="Normal 3 9 2 2 2 2" xfId="14453"/>
    <cellStyle name="Normal 3 9 2 2 2 2 2" xfId="14454"/>
    <cellStyle name="Normal 3 9 2 2 2 3" xfId="14455"/>
    <cellStyle name="Normal 3 9 2 2 3" xfId="14456"/>
    <cellStyle name="Normal 3 9 2 2 3 2" xfId="14457"/>
    <cellStyle name="Normal 3 9 2 2 4" xfId="14458"/>
    <cellStyle name="Normal 3 9 2 3" xfId="14459"/>
    <cellStyle name="Normal 3 9 2 3 2" xfId="14460"/>
    <cellStyle name="Normal 3 9 2 3 2 2" xfId="14461"/>
    <cellStyle name="Normal 3 9 2 3 2 2 2" xfId="14462"/>
    <cellStyle name="Normal 3 9 2 3 2 3" xfId="14463"/>
    <cellStyle name="Normal 3 9 2 3 3" xfId="14464"/>
    <cellStyle name="Normal 3 9 2 3 3 2" xfId="14465"/>
    <cellStyle name="Normal 3 9 2 3 4" xfId="14466"/>
    <cellStyle name="Normal 3 9 2 4" xfId="14467"/>
    <cellStyle name="Normal 3 9 2 4 2" xfId="14468"/>
    <cellStyle name="Normal 3 9 2 4 2 2" xfId="14469"/>
    <cellStyle name="Normal 3 9 2 4 3" xfId="14470"/>
    <cellStyle name="Normal 3 9 2 5" xfId="14471"/>
    <cellStyle name="Normal 3 9 2 5 2" xfId="14472"/>
    <cellStyle name="Normal 3 9 2 6" xfId="14473"/>
    <cellStyle name="Normal 3 9 3" xfId="260"/>
    <cellStyle name="Normal 3 9 3 2" xfId="14474"/>
    <cellStyle name="Normal 3 9 3 2 2" xfId="14475"/>
    <cellStyle name="Normal 3 9 3 2 2 2" xfId="14476"/>
    <cellStyle name="Normal 3 9 3 2 2 2 2" xfId="14477"/>
    <cellStyle name="Normal 3 9 3 2 2 3" xfId="14478"/>
    <cellStyle name="Normal 3 9 3 2 3" xfId="14479"/>
    <cellStyle name="Normal 3 9 3 2 3 2" xfId="14480"/>
    <cellStyle name="Normal 3 9 3 2 4" xfId="14481"/>
    <cellStyle name="Normal 3 9 3 3" xfId="14482"/>
    <cellStyle name="Normal 3 9 3 3 2" xfId="14483"/>
    <cellStyle name="Normal 3 9 3 3 2 2" xfId="14484"/>
    <cellStyle name="Normal 3 9 3 3 2 2 2" xfId="14485"/>
    <cellStyle name="Normal 3 9 3 3 2 3" xfId="14486"/>
    <cellStyle name="Normal 3 9 3 3 3" xfId="14487"/>
    <cellStyle name="Normal 3 9 3 3 3 2" xfId="14488"/>
    <cellStyle name="Normal 3 9 3 3 4" xfId="14489"/>
    <cellStyle name="Normal 3 9 3 4" xfId="14490"/>
    <cellStyle name="Normal 3 9 3 4 2" xfId="14491"/>
    <cellStyle name="Normal 3 9 3 4 2 2" xfId="14492"/>
    <cellStyle name="Normal 3 9 3 4 3" xfId="14493"/>
    <cellStyle name="Normal 3 9 3 5" xfId="14494"/>
    <cellStyle name="Normal 3 9 3 5 2" xfId="14495"/>
    <cellStyle name="Normal 3 9 3 6" xfId="14496"/>
    <cellStyle name="Normal 3 9 4" xfId="511"/>
    <cellStyle name="Normal 3 9 4 2" xfId="14497"/>
    <cellStyle name="Normal 3 9 4 2 2" xfId="14498"/>
    <cellStyle name="Normal 3 9 4 2 2 2" xfId="14499"/>
    <cellStyle name="Normal 3 9 4 2 2 2 2" xfId="14500"/>
    <cellStyle name="Normal 3 9 4 2 2 3" xfId="14501"/>
    <cellStyle name="Normal 3 9 4 2 3" xfId="14502"/>
    <cellStyle name="Normal 3 9 4 2 3 2" xfId="14503"/>
    <cellStyle name="Normal 3 9 4 2 4" xfId="14504"/>
    <cellStyle name="Normal 3 9 4 3" xfId="14505"/>
    <cellStyle name="Normal 3 9 4 3 2" xfId="14506"/>
    <cellStyle name="Normal 3 9 4 3 2 2" xfId="14507"/>
    <cellStyle name="Normal 3 9 4 3 3" xfId="14508"/>
    <cellStyle name="Normal 3 9 4 4" xfId="14509"/>
    <cellStyle name="Normal 3 9 4 4 2" xfId="14510"/>
    <cellStyle name="Normal 3 9 4 5" xfId="14511"/>
    <cellStyle name="Normal 3 9 5" xfId="636"/>
    <cellStyle name="Normal 3 9 5 2" xfId="14512"/>
    <cellStyle name="Normal 3 9 5 2 2" xfId="14513"/>
    <cellStyle name="Normal 3 9 5 2 2 2" xfId="14514"/>
    <cellStyle name="Normal 3 9 5 2 2 2 2" xfId="14515"/>
    <cellStyle name="Normal 3 9 5 2 2 3" xfId="14516"/>
    <cellStyle name="Normal 3 9 5 2 3" xfId="14517"/>
    <cellStyle name="Normal 3 9 5 2 3 2" xfId="14518"/>
    <cellStyle name="Normal 3 9 5 2 4" xfId="14519"/>
    <cellStyle name="Normal 3 9 5 3" xfId="14520"/>
    <cellStyle name="Normal 3 9 5 3 2" xfId="14521"/>
    <cellStyle name="Normal 3 9 5 3 2 2" xfId="14522"/>
    <cellStyle name="Normal 3 9 5 3 3" xfId="14523"/>
    <cellStyle name="Normal 3 9 5 4" xfId="14524"/>
    <cellStyle name="Normal 3 9 5 4 2" xfId="14525"/>
    <cellStyle name="Normal 3 9 5 5" xfId="14526"/>
    <cellStyle name="Normal 3 9 6" xfId="14527"/>
    <cellStyle name="Normal 3 9 6 2" xfId="14528"/>
    <cellStyle name="Normal 3 9 6 2 2" xfId="14529"/>
    <cellStyle name="Normal 3 9 6 2 2 2" xfId="14530"/>
    <cellStyle name="Normal 3 9 6 2 2 2 2" xfId="14531"/>
    <cellStyle name="Normal 3 9 6 2 2 3" xfId="14532"/>
    <cellStyle name="Normal 3 9 6 2 3" xfId="14533"/>
    <cellStyle name="Normal 3 9 6 2 3 2" xfId="14534"/>
    <cellStyle name="Normal 3 9 6 2 4" xfId="14535"/>
    <cellStyle name="Normal 3 9 6 3" xfId="14536"/>
    <cellStyle name="Normal 3 9 6 3 2" xfId="14537"/>
    <cellStyle name="Normal 3 9 6 3 2 2" xfId="14538"/>
    <cellStyle name="Normal 3 9 6 3 3" xfId="14539"/>
    <cellStyle name="Normal 3 9 6 4" xfId="14540"/>
    <cellStyle name="Normal 3 9 6 4 2" xfId="14541"/>
    <cellStyle name="Normal 3 9 6 5" xfId="14542"/>
    <cellStyle name="Normal 3 9 7" xfId="14543"/>
    <cellStyle name="Normal 3 9 7 2" xfId="14544"/>
    <cellStyle name="Normal 3 9 7 2 2" xfId="14545"/>
    <cellStyle name="Normal 3 9 7 2 2 2" xfId="14546"/>
    <cellStyle name="Normal 3 9 7 2 3" xfId="14547"/>
    <cellStyle name="Normal 3 9 7 3" xfId="14548"/>
    <cellStyle name="Normal 3 9 7 3 2" xfId="14549"/>
    <cellStyle name="Normal 3 9 7 4" xfId="14550"/>
    <cellStyle name="Normal 3 9 8" xfId="14551"/>
    <cellStyle name="Normal 3 9 8 2" xfId="14552"/>
    <cellStyle name="Normal 3 9 8 2 2" xfId="14553"/>
    <cellStyle name="Normal 3 9 8 2 2 2" xfId="14554"/>
    <cellStyle name="Normal 3 9 8 2 3" xfId="14555"/>
    <cellStyle name="Normal 3 9 8 3" xfId="14556"/>
    <cellStyle name="Normal 3 9 8 3 2" xfId="14557"/>
    <cellStyle name="Normal 3 9 8 4" xfId="14558"/>
    <cellStyle name="Normal 3 9 9" xfId="14559"/>
    <cellStyle name="Normal 3 9 9 2" xfId="14560"/>
    <cellStyle name="Normal 3 9 9 2 2" xfId="14561"/>
    <cellStyle name="Normal 3 9 9 3" xfId="14562"/>
    <cellStyle name="Normal 4" xfId="171"/>
    <cellStyle name="Normal 4 10" xfId="14563"/>
    <cellStyle name="Normal 4 10 2" xfId="14564"/>
    <cellStyle name="Normal 4 10 2 2" xfId="14565"/>
    <cellStyle name="Normal 4 10 3" xfId="14566"/>
    <cellStyle name="Normal 4 11" xfId="14567"/>
    <cellStyle name="Normal 4 11 2" xfId="14568"/>
    <cellStyle name="Normal 4 12" xfId="14569"/>
    <cellStyle name="Normal 4 2" xfId="215"/>
    <cellStyle name="Normal 4 2 10" xfId="14570"/>
    <cellStyle name="Normal 4 2 10 2" xfId="14571"/>
    <cellStyle name="Normal 4 2 11" xfId="14572"/>
    <cellStyle name="Normal 4 2 2" xfId="465"/>
    <cellStyle name="Normal 4 2 2 2" xfId="14573"/>
    <cellStyle name="Normal 4 2 2 2 2" xfId="14574"/>
    <cellStyle name="Normal 4 2 2 2 2 2" xfId="14575"/>
    <cellStyle name="Normal 4 2 2 2 2 2 2" xfId="14576"/>
    <cellStyle name="Normal 4 2 2 2 2 3" xfId="14577"/>
    <cellStyle name="Normal 4 2 2 2 3" xfId="14578"/>
    <cellStyle name="Normal 4 2 2 2 3 2" xfId="14579"/>
    <cellStyle name="Normal 4 2 2 2 4" xfId="14580"/>
    <cellStyle name="Normal 4 2 2 3" xfId="14581"/>
    <cellStyle name="Normal 4 2 2 3 2" xfId="14582"/>
    <cellStyle name="Normal 4 2 2 3 2 2" xfId="14583"/>
    <cellStyle name="Normal 4 2 2 3 2 2 2" xfId="14584"/>
    <cellStyle name="Normal 4 2 2 3 2 3" xfId="14585"/>
    <cellStyle name="Normal 4 2 2 3 3" xfId="14586"/>
    <cellStyle name="Normal 4 2 2 3 3 2" xfId="14587"/>
    <cellStyle name="Normal 4 2 2 3 4" xfId="14588"/>
    <cellStyle name="Normal 4 2 2 4" xfId="14589"/>
    <cellStyle name="Normal 4 2 2 4 2" xfId="14590"/>
    <cellStyle name="Normal 4 2 2 4 2 2" xfId="14591"/>
    <cellStyle name="Normal 4 2 2 4 3" xfId="14592"/>
    <cellStyle name="Normal 4 2 2 5" xfId="14593"/>
    <cellStyle name="Normal 4 2 2 5 2" xfId="14594"/>
    <cellStyle name="Normal 4 2 2 6" xfId="14595"/>
    <cellStyle name="Normal 4 2 3" xfId="302"/>
    <cellStyle name="Normal 4 2 3 2" xfId="14596"/>
    <cellStyle name="Normal 4 2 3 2 2" xfId="14597"/>
    <cellStyle name="Normal 4 2 3 2 2 2" xfId="14598"/>
    <cellStyle name="Normal 4 2 3 2 2 2 2" xfId="14599"/>
    <cellStyle name="Normal 4 2 3 2 2 3" xfId="14600"/>
    <cellStyle name="Normal 4 2 3 2 3" xfId="14601"/>
    <cellStyle name="Normal 4 2 3 2 3 2" xfId="14602"/>
    <cellStyle name="Normal 4 2 3 2 4" xfId="14603"/>
    <cellStyle name="Normal 4 2 3 3" xfId="14604"/>
    <cellStyle name="Normal 4 2 3 3 2" xfId="14605"/>
    <cellStyle name="Normal 4 2 3 3 2 2" xfId="14606"/>
    <cellStyle name="Normal 4 2 3 3 2 2 2" xfId="14607"/>
    <cellStyle name="Normal 4 2 3 3 2 3" xfId="14608"/>
    <cellStyle name="Normal 4 2 3 3 3" xfId="14609"/>
    <cellStyle name="Normal 4 2 3 3 3 2" xfId="14610"/>
    <cellStyle name="Normal 4 2 3 3 4" xfId="14611"/>
    <cellStyle name="Normal 4 2 3 4" xfId="14612"/>
    <cellStyle name="Normal 4 2 3 4 2" xfId="14613"/>
    <cellStyle name="Normal 4 2 3 4 2 2" xfId="14614"/>
    <cellStyle name="Normal 4 2 3 4 3" xfId="14615"/>
    <cellStyle name="Normal 4 2 3 5" xfId="14616"/>
    <cellStyle name="Normal 4 2 3 5 2" xfId="14617"/>
    <cellStyle name="Normal 4 2 3 6" xfId="14618"/>
    <cellStyle name="Normal 4 2 4" xfId="590"/>
    <cellStyle name="Normal 4 2 4 2" xfId="14619"/>
    <cellStyle name="Normal 4 2 4 2 2" xfId="14620"/>
    <cellStyle name="Normal 4 2 4 2 2 2" xfId="14621"/>
    <cellStyle name="Normal 4 2 4 2 2 2 2" xfId="14622"/>
    <cellStyle name="Normal 4 2 4 2 2 3" xfId="14623"/>
    <cellStyle name="Normal 4 2 4 2 3" xfId="14624"/>
    <cellStyle name="Normal 4 2 4 2 3 2" xfId="14625"/>
    <cellStyle name="Normal 4 2 4 2 4" xfId="14626"/>
    <cellStyle name="Normal 4 2 4 3" xfId="14627"/>
    <cellStyle name="Normal 4 2 4 3 2" xfId="14628"/>
    <cellStyle name="Normal 4 2 4 3 2 2" xfId="14629"/>
    <cellStyle name="Normal 4 2 4 3 3" xfId="14630"/>
    <cellStyle name="Normal 4 2 4 4" xfId="14631"/>
    <cellStyle name="Normal 4 2 4 4 2" xfId="14632"/>
    <cellStyle name="Normal 4 2 4 5" xfId="14633"/>
    <cellStyle name="Normal 4 2 5" xfId="715"/>
    <cellStyle name="Normal 4 2 5 2" xfId="14634"/>
    <cellStyle name="Normal 4 2 5 2 2" xfId="14635"/>
    <cellStyle name="Normal 4 2 5 2 2 2" xfId="14636"/>
    <cellStyle name="Normal 4 2 5 2 2 2 2" xfId="14637"/>
    <cellStyle name="Normal 4 2 5 2 2 3" xfId="14638"/>
    <cellStyle name="Normal 4 2 5 2 3" xfId="14639"/>
    <cellStyle name="Normal 4 2 5 2 3 2" xfId="14640"/>
    <cellStyle name="Normal 4 2 5 2 4" xfId="14641"/>
    <cellStyle name="Normal 4 2 5 3" xfId="14642"/>
    <cellStyle name="Normal 4 2 5 3 2" xfId="14643"/>
    <cellStyle name="Normal 4 2 5 3 2 2" xfId="14644"/>
    <cellStyle name="Normal 4 2 5 3 3" xfId="14645"/>
    <cellStyle name="Normal 4 2 5 4" xfId="14646"/>
    <cellStyle name="Normal 4 2 5 4 2" xfId="14647"/>
    <cellStyle name="Normal 4 2 5 5" xfId="14648"/>
    <cellStyle name="Normal 4 2 6" xfId="14649"/>
    <cellStyle name="Normal 4 2 6 2" xfId="14650"/>
    <cellStyle name="Normal 4 2 6 2 2" xfId="14651"/>
    <cellStyle name="Normal 4 2 6 2 2 2" xfId="14652"/>
    <cellStyle name="Normal 4 2 6 2 2 2 2" xfId="14653"/>
    <cellStyle name="Normal 4 2 6 2 2 3" xfId="14654"/>
    <cellStyle name="Normal 4 2 6 2 3" xfId="14655"/>
    <cellStyle name="Normal 4 2 6 2 3 2" xfId="14656"/>
    <cellStyle name="Normal 4 2 6 2 4" xfId="14657"/>
    <cellStyle name="Normal 4 2 6 3" xfId="14658"/>
    <cellStyle name="Normal 4 2 6 3 2" xfId="14659"/>
    <cellStyle name="Normal 4 2 6 3 2 2" xfId="14660"/>
    <cellStyle name="Normal 4 2 6 3 3" xfId="14661"/>
    <cellStyle name="Normal 4 2 6 4" xfId="14662"/>
    <cellStyle name="Normal 4 2 6 4 2" xfId="14663"/>
    <cellStyle name="Normal 4 2 6 5" xfId="14664"/>
    <cellStyle name="Normal 4 2 7" xfId="14665"/>
    <cellStyle name="Normal 4 2 7 2" xfId="14666"/>
    <cellStyle name="Normal 4 2 7 2 2" xfId="14667"/>
    <cellStyle name="Normal 4 2 7 2 2 2" xfId="14668"/>
    <cellStyle name="Normal 4 2 7 2 3" xfId="14669"/>
    <cellStyle name="Normal 4 2 7 3" xfId="14670"/>
    <cellStyle name="Normal 4 2 7 3 2" xfId="14671"/>
    <cellStyle name="Normal 4 2 7 4" xfId="14672"/>
    <cellStyle name="Normal 4 2 8" xfId="14673"/>
    <cellStyle name="Normal 4 2 8 2" xfId="14674"/>
    <cellStyle name="Normal 4 2 8 2 2" xfId="14675"/>
    <cellStyle name="Normal 4 2 8 2 2 2" xfId="14676"/>
    <cellStyle name="Normal 4 2 8 2 3" xfId="14677"/>
    <cellStyle name="Normal 4 2 8 3" xfId="14678"/>
    <cellStyle name="Normal 4 2 8 3 2" xfId="14679"/>
    <cellStyle name="Normal 4 2 8 4" xfId="14680"/>
    <cellStyle name="Normal 4 2 9" xfId="14681"/>
    <cellStyle name="Normal 4 2 9 2" xfId="14682"/>
    <cellStyle name="Normal 4 2 9 2 2" xfId="14683"/>
    <cellStyle name="Normal 4 2 9 3" xfId="14684"/>
    <cellStyle name="Normal 4 3" xfId="383"/>
    <cellStyle name="Normal 4 3 2" xfId="14685"/>
    <cellStyle name="Normal 4 3 2 2" xfId="14686"/>
    <cellStyle name="Normal 4 3 2 2 2" xfId="14687"/>
    <cellStyle name="Normal 4 3 2 2 2 2" xfId="14688"/>
    <cellStyle name="Normal 4 3 2 2 3" xfId="14689"/>
    <cellStyle name="Normal 4 3 2 3" xfId="14690"/>
    <cellStyle name="Normal 4 3 2 3 2" xfId="14691"/>
    <cellStyle name="Normal 4 3 2 4" xfId="14692"/>
    <cellStyle name="Normal 4 3 3" xfId="14693"/>
    <cellStyle name="Normal 4 3 3 2" xfId="14694"/>
    <cellStyle name="Normal 4 3 3 2 2" xfId="14695"/>
    <cellStyle name="Normal 4 3 3 2 2 2" xfId="14696"/>
    <cellStyle name="Normal 4 3 3 2 3" xfId="14697"/>
    <cellStyle name="Normal 4 3 3 3" xfId="14698"/>
    <cellStyle name="Normal 4 3 3 3 2" xfId="14699"/>
    <cellStyle name="Normal 4 3 3 4" xfId="14700"/>
    <cellStyle name="Normal 4 3 4" xfId="14701"/>
    <cellStyle name="Normal 4 3 4 2" xfId="14702"/>
    <cellStyle name="Normal 4 3 4 2 2" xfId="14703"/>
    <cellStyle name="Normal 4 3 4 3" xfId="14704"/>
    <cellStyle name="Normal 4 3 5" xfId="14705"/>
    <cellStyle name="Normal 4 3 5 2" xfId="14706"/>
    <cellStyle name="Normal 4 3 6" xfId="14707"/>
    <cellStyle name="Normal 4 4" xfId="252"/>
    <cellStyle name="Normal 4 4 2" xfId="14708"/>
    <cellStyle name="Normal 4 4 2 2" xfId="14709"/>
    <cellStyle name="Normal 4 4 2 2 2" xfId="14710"/>
    <cellStyle name="Normal 4 4 2 2 2 2" xfId="14711"/>
    <cellStyle name="Normal 4 4 2 2 3" xfId="14712"/>
    <cellStyle name="Normal 4 4 2 3" xfId="14713"/>
    <cellStyle name="Normal 4 4 2 3 2" xfId="14714"/>
    <cellStyle name="Normal 4 4 2 4" xfId="14715"/>
    <cellStyle name="Normal 4 4 3" xfId="14716"/>
    <cellStyle name="Normal 4 4 3 2" xfId="14717"/>
    <cellStyle name="Normal 4 4 3 2 2" xfId="14718"/>
    <cellStyle name="Normal 4 4 3 2 2 2" xfId="14719"/>
    <cellStyle name="Normal 4 4 3 2 3" xfId="14720"/>
    <cellStyle name="Normal 4 4 3 3" xfId="14721"/>
    <cellStyle name="Normal 4 4 3 3 2" xfId="14722"/>
    <cellStyle name="Normal 4 4 3 4" xfId="14723"/>
    <cellStyle name="Normal 4 4 4" xfId="14724"/>
    <cellStyle name="Normal 4 4 4 2" xfId="14725"/>
    <cellStyle name="Normal 4 4 4 2 2" xfId="14726"/>
    <cellStyle name="Normal 4 4 4 3" xfId="14727"/>
    <cellStyle name="Normal 4 4 5" xfId="14728"/>
    <cellStyle name="Normal 4 4 5 2" xfId="14729"/>
    <cellStyle name="Normal 4 4 6" xfId="14730"/>
    <cellStyle name="Normal 4 5" xfId="509"/>
    <cellStyle name="Normal 4 5 2" xfId="14731"/>
    <cellStyle name="Normal 4 5 2 2" xfId="14732"/>
    <cellStyle name="Normal 4 5 2 2 2" xfId="14733"/>
    <cellStyle name="Normal 4 5 2 2 2 2" xfId="14734"/>
    <cellStyle name="Normal 4 5 2 2 3" xfId="14735"/>
    <cellStyle name="Normal 4 5 2 3" xfId="14736"/>
    <cellStyle name="Normal 4 5 2 3 2" xfId="14737"/>
    <cellStyle name="Normal 4 5 2 4" xfId="14738"/>
    <cellStyle name="Normal 4 5 3" xfId="14739"/>
    <cellStyle name="Normal 4 5 3 2" xfId="14740"/>
    <cellStyle name="Normal 4 5 3 2 2" xfId="14741"/>
    <cellStyle name="Normal 4 5 3 3" xfId="14742"/>
    <cellStyle name="Normal 4 5 4" xfId="14743"/>
    <cellStyle name="Normal 4 5 4 2" xfId="14744"/>
    <cellStyle name="Normal 4 5 5" xfId="14745"/>
    <cellStyle name="Normal 4 6" xfId="634"/>
    <cellStyle name="Normal 4 6 2" xfId="14746"/>
    <cellStyle name="Normal 4 6 2 2" xfId="14747"/>
    <cellStyle name="Normal 4 6 2 2 2" xfId="14748"/>
    <cellStyle name="Normal 4 6 2 2 2 2" xfId="14749"/>
    <cellStyle name="Normal 4 6 2 2 3" xfId="14750"/>
    <cellStyle name="Normal 4 6 2 3" xfId="14751"/>
    <cellStyle name="Normal 4 6 2 3 2" xfId="14752"/>
    <cellStyle name="Normal 4 6 2 4" xfId="14753"/>
    <cellStyle name="Normal 4 6 3" xfId="14754"/>
    <cellStyle name="Normal 4 6 3 2" xfId="14755"/>
    <cellStyle name="Normal 4 6 3 2 2" xfId="14756"/>
    <cellStyle name="Normal 4 6 3 3" xfId="14757"/>
    <cellStyle name="Normal 4 6 4" xfId="14758"/>
    <cellStyle name="Normal 4 6 4 2" xfId="14759"/>
    <cellStyle name="Normal 4 6 5" xfId="14760"/>
    <cellStyle name="Normal 4 7" xfId="14761"/>
    <cellStyle name="Normal 4 7 2" xfId="14762"/>
    <cellStyle name="Normal 4 7 2 2" xfId="14763"/>
    <cellStyle name="Normal 4 7 2 2 2" xfId="14764"/>
    <cellStyle name="Normal 4 7 2 2 2 2" xfId="14765"/>
    <cellStyle name="Normal 4 7 2 2 3" xfId="14766"/>
    <cellStyle name="Normal 4 7 2 3" xfId="14767"/>
    <cellStyle name="Normal 4 7 2 3 2" xfId="14768"/>
    <cellStyle name="Normal 4 7 2 4" xfId="14769"/>
    <cellStyle name="Normal 4 7 3" xfId="14770"/>
    <cellStyle name="Normal 4 7 3 2" xfId="14771"/>
    <cellStyle name="Normal 4 7 3 2 2" xfId="14772"/>
    <cellStyle name="Normal 4 7 3 3" xfId="14773"/>
    <cellStyle name="Normal 4 7 4" xfId="14774"/>
    <cellStyle name="Normal 4 7 4 2" xfId="14775"/>
    <cellStyle name="Normal 4 7 5" xfId="14776"/>
    <cellStyle name="Normal 4 8" xfId="14777"/>
    <cellStyle name="Normal 4 8 2" xfId="14778"/>
    <cellStyle name="Normal 4 8 2 2" xfId="14779"/>
    <cellStyle name="Normal 4 8 2 2 2" xfId="14780"/>
    <cellStyle name="Normal 4 8 2 3" xfId="14781"/>
    <cellStyle name="Normal 4 8 3" xfId="14782"/>
    <cellStyle name="Normal 4 8 3 2" xfId="14783"/>
    <cellStyle name="Normal 4 8 4" xfId="14784"/>
    <cellStyle name="Normal 4 9" xfId="14785"/>
    <cellStyle name="Normal 4 9 2" xfId="14786"/>
    <cellStyle name="Normal 4 9 2 2" xfId="14787"/>
    <cellStyle name="Normal 4 9 2 2 2" xfId="14788"/>
    <cellStyle name="Normal 4 9 2 3" xfId="14789"/>
    <cellStyle name="Normal 4 9 3" xfId="14790"/>
    <cellStyle name="Normal 4 9 3 2" xfId="14791"/>
    <cellStyle name="Normal 4 9 4" xfId="14792"/>
    <cellStyle name="Normal 5" xfId="102"/>
    <cellStyle name="Normal 5 10" xfId="14793"/>
    <cellStyle name="Normal 5 10 2" xfId="14794"/>
    <cellStyle name="Normal 5 11" xfId="14795"/>
    <cellStyle name="Normal 5 2" xfId="385"/>
    <cellStyle name="Normal 5 2 2" xfId="14796"/>
    <cellStyle name="Normal 5 2 2 2" xfId="14797"/>
    <cellStyle name="Normal 5 2 2 2 2" xfId="14798"/>
    <cellStyle name="Normal 5 2 2 2 2 2" xfId="14799"/>
    <cellStyle name="Normal 5 2 2 2 3" xfId="14800"/>
    <cellStyle name="Normal 5 2 2 3" xfId="14801"/>
    <cellStyle name="Normal 5 2 2 3 2" xfId="14802"/>
    <cellStyle name="Normal 5 2 2 4" xfId="14803"/>
    <cellStyle name="Normal 5 2 3" xfId="14804"/>
    <cellStyle name="Normal 5 2 3 2" xfId="14805"/>
    <cellStyle name="Normal 5 2 3 2 2" xfId="14806"/>
    <cellStyle name="Normal 5 2 3 2 2 2" xfId="14807"/>
    <cellStyle name="Normal 5 2 3 2 3" xfId="14808"/>
    <cellStyle name="Normal 5 2 3 3" xfId="14809"/>
    <cellStyle name="Normal 5 2 3 3 2" xfId="14810"/>
    <cellStyle name="Normal 5 2 3 4" xfId="14811"/>
    <cellStyle name="Normal 5 2 4" xfId="14812"/>
    <cellStyle name="Normal 5 2 4 2" xfId="14813"/>
    <cellStyle name="Normal 5 2 4 2 2" xfId="14814"/>
    <cellStyle name="Normal 5 2 4 3" xfId="14815"/>
    <cellStyle name="Normal 5 2 5" xfId="14816"/>
    <cellStyle name="Normal 5 2 5 2" xfId="14817"/>
    <cellStyle name="Normal 5 2 6" xfId="14818"/>
    <cellStyle name="Normal 5 3" xfId="259"/>
    <cellStyle name="Normal 5 3 2" xfId="14819"/>
    <cellStyle name="Normal 5 3 2 2" xfId="14820"/>
    <cellStyle name="Normal 5 3 2 2 2" xfId="14821"/>
    <cellStyle name="Normal 5 3 2 2 2 2" xfId="14822"/>
    <cellStyle name="Normal 5 3 2 2 3" xfId="14823"/>
    <cellStyle name="Normal 5 3 2 3" xfId="14824"/>
    <cellStyle name="Normal 5 3 2 3 2" xfId="14825"/>
    <cellStyle name="Normal 5 3 2 4" xfId="14826"/>
    <cellStyle name="Normal 5 3 3" xfId="14827"/>
    <cellStyle name="Normal 5 3 3 2" xfId="14828"/>
    <cellStyle name="Normal 5 3 3 2 2" xfId="14829"/>
    <cellStyle name="Normal 5 3 3 2 2 2" xfId="14830"/>
    <cellStyle name="Normal 5 3 3 2 3" xfId="14831"/>
    <cellStyle name="Normal 5 3 3 3" xfId="14832"/>
    <cellStyle name="Normal 5 3 3 3 2" xfId="14833"/>
    <cellStyle name="Normal 5 3 3 4" xfId="14834"/>
    <cellStyle name="Normal 5 3 4" xfId="14835"/>
    <cellStyle name="Normal 5 3 4 2" xfId="14836"/>
    <cellStyle name="Normal 5 3 4 2 2" xfId="14837"/>
    <cellStyle name="Normal 5 3 4 3" xfId="14838"/>
    <cellStyle name="Normal 5 3 5" xfId="14839"/>
    <cellStyle name="Normal 5 3 5 2" xfId="14840"/>
    <cellStyle name="Normal 5 3 6" xfId="14841"/>
    <cellStyle name="Normal 5 4" xfId="510"/>
    <cellStyle name="Normal 5 4 2" xfId="14842"/>
    <cellStyle name="Normal 5 4 2 2" xfId="14843"/>
    <cellStyle name="Normal 5 4 2 2 2" xfId="14844"/>
    <cellStyle name="Normal 5 4 2 2 2 2" xfId="14845"/>
    <cellStyle name="Normal 5 4 2 2 3" xfId="14846"/>
    <cellStyle name="Normal 5 4 2 3" xfId="14847"/>
    <cellStyle name="Normal 5 4 2 3 2" xfId="14848"/>
    <cellStyle name="Normal 5 4 2 4" xfId="14849"/>
    <cellStyle name="Normal 5 4 3" xfId="14850"/>
    <cellStyle name="Normal 5 4 3 2" xfId="14851"/>
    <cellStyle name="Normal 5 4 3 2 2" xfId="14852"/>
    <cellStyle name="Normal 5 4 3 3" xfId="14853"/>
    <cellStyle name="Normal 5 4 4" xfId="14854"/>
    <cellStyle name="Normal 5 4 4 2" xfId="14855"/>
    <cellStyle name="Normal 5 4 5" xfId="14856"/>
    <cellStyle name="Normal 5 5" xfId="635"/>
    <cellStyle name="Normal 5 5 2" xfId="14857"/>
    <cellStyle name="Normal 5 5 2 2" xfId="14858"/>
    <cellStyle name="Normal 5 5 2 2 2" xfId="14859"/>
    <cellStyle name="Normal 5 5 2 2 2 2" xfId="14860"/>
    <cellStyle name="Normal 5 5 2 2 3" xfId="14861"/>
    <cellStyle name="Normal 5 5 2 3" xfId="14862"/>
    <cellStyle name="Normal 5 5 2 3 2" xfId="14863"/>
    <cellStyle name="Normal 5 5 2 4" xfId="14864"/>
    <cellStyle name="Normal 5 5 3" xfId="14865"/>
    <cellStyle name="Normal 5 5 3 2" xfId="14866"/>
    <cellStyle name="Normal 5 5 3 2 2" xfId="14867"/>
    <cellStyle name="Normal 5 5 3 3" xfId="14868"/>
    <cellStyle name="Normal 5 5 4" xfId="14869"/>
    <cellStyle name="Normal 5 5 4 2" xfId="14870"/>
    <cellStyle name="Normal 5 5 5" xfId="14871"/>
    <cellStyle name="Normal 5 6" xfId="14872"/>
    <cellStyle name="Normal 5 6 2" xfId="14873"/>
    <cellStyle name="Normal 5 6 2 2" xfId="14874"/>
    <cellStyle name="Normal 5 6 2 2 2" xfId="14875"/>
    <cellStyle name="Normal 5 6 2 2 2 2" xfId="14876"/>
    <cellStyle name="Normal 5 6 2 2 3" xfId="14877"/>
    <cellStyle name="Normal 5 6 2 3" xfId="14878"/>
    <cellStyle name="Normal 5 6 2 3 2" xfId="14879"/>
    <cellStyle name="Normal 5 6 2 4" xfId="14880"/>
    <cellStyle name="Normal 5 6 3" xfId="14881"/>
    <cellStyle name="Normal 5 6 3 2" xfId="14882"/>
    <cellStyle name="Normal 5 6 3 2 2" xfId="14883"/>
    <cellStyle name="Normal 5 6 3 3" xfId="14884"/>
    <cellStyle name="Normal 5 6 4" xfId="14885"/>
    <cellStyle name="Normal 5 6 4 2" xfId="14886"/>
    <cellStyle name="Normal 5 6 5" xfId="14887"/>
    <cellStyle name="Normal 5 7" xfId="14888"/>
    <cellStyle name="Normal 5 7 2" xfId="14889"/>
    <cellStyle name="Normal 5 7 2 2" xfId="14890"/>
    <cellStyle name="Normal 5 7 2 2 2" xfId="14891"/>
    <cellStyle name="Normal 5 7 2 3" xfId="14892"/>
    <cellStyle name="Normal 5 7 3" xfId="14893"/>
    <cellStyle name="Normal 5 7 3 2" xfId="14894"/>
    <cellStyle name="Normal 5 7 4" xfId="14895"/>
    <cellStyle name="Normal 5 8" xfId="14896"/>
    <cellStyle name="Normal 5 8 2" xfId="14897"/>
    <cellStyle name="Normal 5 8 2 2" xfId="14898"/>
    <cellStyle name="Normal 5 8 2 2 2" xfId="14899"/>
    <cellStyle name="Normal 5 8 2 3" xfId="14900"/>
    <cellStyle name="Normal 5 8 3" xfId="14901"/>
    <cellStyle name="Normal 5 8 3 2" xfId="14902"/>
    <cellStyle name="Normal 5 8 4" xfId="14903"/>
    <cellStyle name="Normal 5 9" xfId="14904"/>
    <cellStyle name="Normal 5 9 2" xfId="14905"/>
    <cellStyle name="Normal 5 9 2 2" xfId="14906"/>
    <cellStyle name="Normal 5 9 3" xfId="14907"/>
    <cellStyle name="Normal 6" xfId="172"/>
    <cellStyle name="Normal 6 10" xfId="14908"/>
    <cellStyle name="Normal 6 10 2" xfId="14909"/>
    <cellStyle name="Normal 6 11" xfId="14910"/>
    <cellStyle name="Normal 6 2" xfId="422"/>
    <cellStyle name="Normal 6 2 2" xfId="14911"/>
    <cellStyle name="Normal 6 2 2 2" xfId="14912"/>
    <cellStyle name="Normal 6 2 2 2 2" xfId="14913"/>
    <cellStyle name="Normal 6 2 2 2 2 2" xfId="14914"/>
    <cellStyle name="Normal 6 2 2 2 3" xfId="14915"/>
    <cellStyle name="Normal 6 2 2 3" xfId="14916"/>
    <cellStyle name="Normal 6 2 2 3 2" xfId="14917"/>
    <cellStyle name="Normal 6 2 2 4" xfId="14918"/>
    <cellStyle name="Normal 6 2 3" xfId="14919"/>
    <cellStyle name="Normal 6 2 3 2" xfId="14920"/>
    <cellStyle name="Normal 6 2 3 2 2" xfId="14921"/>
    <cellStyle name="Normal 6 2 3 2 2 2" xfId="14922"/>
    <cellStyle name="Normal 6 2 3 2 3" xfId="14923"/>
    <cellStyle name="Normal 6 2 3 3" xfId="14924"/>
    <cellStyle name="Normal 6 2 3 3 2" xfId="14925"/>
    <cellStyle name="Normal 6 2 3 4" xfId="14926"/>
    <cellStyle name="Normal 6 2 4" xfId="14927"/>
    <cellStyle name="Normal 6 2 4 2" xfId="14928"/>
    <cellStyle name="Normal 6 2 4 2 2" xfId="14929"/>
    <cellStyle name="Normal 6 2 4 3" xfId="14930"/>
    <cellStyle name="Normal 6 2 5" xfId="14931"/>
    <cellStyle name="Normal 6 2 5 2" xfId="14932"/>
    <cellStyle name="Normal 6 2 6" xfId="14933"/>
    <cellStyle name="Normal 6 3" xfId="303"/>
    <cellStyle name="Normal 6 3 2" xfId="14934"/>
    <cellStyle name="Normal 6 3 2 2" xfId="14935"/>
    <cellStyle name="Normal 6 3 2 2 2" xfId="14936"/>
    <cellStyle name="Normal 6 3 2 2 2 2" xfId="14937"/>
    <cellStyle name="Normal 6 3 2 2 3" xfId="14938"/>
    <cellStyle name="Normal 6 3 2 3" xfId="14939"/>
    <cellStyle name="Normal 6 3 2 3 2" xfId="14940"/>
    <cellStyle name="Normal 6 3 2 4" xfId="14941"/>
    <cellStyle name="Normal 6 3 3" xfId="14942"/>
    <cellStyle name="Normal 6 3 3 2" xfId="14943"/>
    <cellStyle name="Normal 6 3 3 2 2" xfId="14944"/>
    <cellStyle name="Normal 6 3 3 2 2 2" xfId="14945"/>
    <cellStyle name="Normal 6 3 3 2 3" xfId="14946"/>
    <cellStyle name="Normal 6 3 3 3" xfId="14947"/>
    <cellStyle name="Normal 6 3 3 3 2" xfId="14948"/>
    <cellStyle name="Normal 6 3 3 4" xfId="14949"/>
    <cellStyle name="Normal 6 3 4" xfId="14950"/>
    <cellStyle name="Normal 6 3 4 2" xfId="14951"/>
    <cellStyle name="Normal 6 3 4 2 2" xfId="14952"/>
    <cellStyle name="Normal 6 3 4 3" xfId="14953"/>
    <cellStyle name="Normal 6 3 5" xfId="14954"/>
    <cellStyle name="Normal 6 3 5 2" xfId="14955"/>
    <cellStyle name="Normal 6 3 6" xfId="14956"/>
    <cellStyle name="Normal 6 4" xfId="547"/>
    <cellStyle name="Normal 6 4 2" xfId="14957"/>
    <cellStyle name="Normal 6 4 2 2" xfId="14958"/>
    <cellStyle name="Normal 6 4 2 2 2" xfId="14959"/>
    <cellStyle name="Normal 6 4 2 2 2 2" xfId="14960"/>
    <cellStyle name="Normal 6 4 2 2 3" xfId="14961"/>
    <cellStyle name="Normal 6 4 2 3" xfId="14962"/>
    <cellStyle name="Normal 6 4 2 3 2" xfId="14963"/>
    <cellStyle name="Normal 6 4 2 4" xfId="14964"/>
    <cellStyle name="Normal 6 4 3" xfId="14965"/>
    <cellStyle name="Normal 6 4 3 2" xfId="14966"/>
    <cellStyle name="Normal 6 4 3 2 2" xfId="14967"/>
    <cellStyle name="Normal 6 4 3 3" xfId="14968"/>
    <cellStyle name="Normal 6 4 4" xfId="14969"/>
    <cellStyle name="Normal 6 4 4 2" xfId="14970"/>
    <cellStyle name="Normal 6 4 5" xfId="14971"/>
    <cellStyle name="Normal 6 5" xfId="672"/>
    <cellStyle name="Normal 6 5 2" xfId="14972"/>
    <cellStyle name="Normal 6 5 2 2" xfId="14973"/>
    <cellStyle name="Normal 6 5 2 2 2" xfId="14974"/>
    <cellStyle name="Normal 6 5 2 2 2 2" xfId="14975"/>
    <cellStyle name="Normal 6 5 2 2 3" xfId="14976"/>
    <cellStyle name="Normal 6 5 2 3" xfId="14977"/>
    <cellStyle name="Normal 6 5 2 3 2" xfId="14978"/>
    <cellStyle name="Normal 6 5 2 4" xfId="14979"/>
    <cellStyle name="Normal 6 5 3" xfId="14980"/>
    <cellStyle name="Normal 6 5 3 2" xfId="14981"/>
    <cellStyle name="Normal 6 5 3 2 2" xfId="14982"/>
    <cellStyle name="Normal 6 5 3 3" xfId="14983"/>
    <cellStyle name="Normal 6 5 4" xfId="14984"/>
    <cellStyle name="Normal 6 5 4 2" xfId="14985"/>
    <cellStyle name="Normal 6 5 5" xfId="14986"/>
    <cellStyle name="Normal 6 6" xfId="14987"/>
    <cellStyle name="Normal 6 6 2" xfId="14988"/>
    <cellStyle name="Normal 6 6 2 2" xfId="14989"/>
    <cellStyle name="Normal 6 6 2 2 2" xfId="14990"/>
    <cellStyle name="Normal 6 6 2 2 2 2" xfId="14991"/>
    <cellStyle name="Normal 6 6 2 2 3" xfId="14992"/>
    <cellStyle name="Normal 6 6 2 3" xfId="14993"/>
    <cellStyle name="Normal 6 6 2 3 2" xfId="14994"/>
    <cellStyle name="Normal 6 6 2 4" xfId="14995"/>
    <cellStyle name="Normal 6 6 3" xfId="14996"/>
    <cellStyle name="Normal 6 6 3 2" xfId="14997"/>
    <cellStyle name="Normal 6 6 3 2 2" xfId="14998"/>
    <cellStyle name="Normal 6 6 3 3" xfId="14999"/>
    <cellStyle name="Normal 6 6 4" xfId="15000"/>
    <cellStyle name="Normal 6 6 4 2" xfId="15001"/>
    <cellStyle name="Normal 6 6 5" xfId="15002"/>
    <cellStyle name="Normal 6 7" xfId="15003"/>
    <cellStyle name="Normal 6 7 2" xfId="15004"/>
    <cellStyle name="Normal 6 7 2 2" xfId="15005"/>
    <cellStyle name="Normal 6 7 2 2 2" xfId="15006"/>
    <cellStyle name="Normal 6 7 2 3" xfId="15007"/>
    <cellStyle name="Normal 6 7 3" xfId="15008"/>
    <cellStyle name="Normal 6 7 3 2" xfId="15009"/>
    <cellStyle name="Normal 6 7 4" xfId="15010"/>
    <cellStyle name="Normal 6 8" xfId="15011"/>
    <cellStyle name="Normal 6 8 2" xfId="15012"/>
    <cellStyle name="Normal 6 8 2 2" xfId="15013"/>
    <cellStyle name="Normal 6 8 2 2 2" xfId="15014"/>
    <cellStyle name="Normal 6 8 2 3" xfId="15015"/>
    <cellStyle name="Normal 6 8 3" xfId="15016"/>
    <cellStyle name="Normal 6 8 3 2" xfId="15017"/>
    <cellStyle name="Normal 6 8 4" xfId="15018"/>
    <cellStyle name="Normal 6 9" xfId="15019"/>
    <cellStyle name="Normal 6 9 2" xfId="15020"/>
    <cellStyle name="Normal 6 9 2 2" xfId="15021"/>
    <cellStyle name="Normal 6 9 3" xfId="15022"/>
    <cellStyle name="Normal 7" xfId="340"/>
    <cellStyle name="Normal 7 2" xfId="15023"/>
    <cellStyle name="Normal 7 2 2" xfId="15024"/>
    <cellStyle name="Normal 7 2 2 2" xfId="15025"/>
    <cellStyle name="Normal 7 2 2 2 2" xfId="15026"/>
    <cellStyle name="Normal 7 2 2 3" xfId="15027"/>
    <cellStyle name="Normal 7 2 3" xfId="15028"/>
    <cellStyle name="Normal 7 2 3 2" xfId="15029"/>
    <cellStyle name="Normal 7 2 4" xfId="15030"/>
    <cellStyle name="Normal 7 3" xfId="15031"/>
    <cellStyle name="Normal 7 3 2" xfId="15032"/>
    <cellStyle name="Normal 7 3 2 2" xfId="15033"/>
    <cellStyle name="Normal 7 3 2 2 2" xfId="15034"/>
    <cellStyle name="Normal 7 3 2 3" xfId="15035"/>
    <cellStyle name="Normal 7 3 3" xfId="15036"/>
    <cellStyle name="Normal 7 3 3 2" xfId="15037"/>
    <cellStyle name="Normal 7 3 4" xfId="15038"/>
    <cellStyle name="Normal 7 4" xfId="15039"/>
    <cellStyle name="Normal 7 4 2" xfId="15040"/>
    <cellStyle name="Normal 7 4 2 2" xfId="15041"/>
    <cellStyle name="Normal 7 4 3" xfId="15042"/>
    <cellStyle name="Normal 7 5" xfId="15043"/>
    <cellStyle name="Normal 7 5 2" xfId="15044"/>
    <cellStyle name="Normal 7 6" xfId="15045"/>
    <cellStyle name="Normal 8" xfId="466"/>
    <cellStyle name="Normal 8 2" xfId="15046"/>
    <cellStyle name="Normal 8 2 2" xfId="15047"/>
    <cellStyle name="Normal 8 2 2 2" xfId="15048"/>
    <cellStyle name="Normal 8 2 2 2 2" xfId="15049"/>
    <cellStyle name="Normal 8 2 2 3" xfId="15050"/>
    <cellStyle name="Normal 8 2 3" xfId="15051"/>
    <cellStyle name="Normal 8 2 3 2" xfId="15052"/>
    <cellStyle name="Normal 8 2 4" xfId="15053"/>
    <cellStyle name="Normal 8 3" xfId="15054"/>
    <cellStyle name="Normal 8 3 2" xfId="15055"/>
    <cellStyle name="Normal 8 3 2 2" xfId="15056"/>
    <cellStyle name="Normal 8 3 3" xfId="15057"/>
    <cellStyle name="Normal 8 4" xfId="15058"/>
    <cellStyle name="Normal 8 4 2" xfId="15059"/>
    <cellStyle name="Normal 8 5" xfId="15060"/>
    <cellStyle name="Normal 9" xfId="591"/>
    <cellStyle name="Normal 9 2" xfId="15061"/>
    <cellStyle name="Normal 9 2 2" xfId="15062"/>
    <cellStyle name="Normal 9 2 2 2" xfId="15063"/>
    <cellStyle name="Normal 9 2 2 2 2" xfId="15064"/>
    <cellStyle name="Normal 9 2 2 3" xfId="15065"/>
    <cellStyle name="Normal 9 2 3" xfId="15066"/>
    <cellStyle name="Normal 9 2 3 2" xfId="15067"/>
    <cellStyle name="Normal 9 2 4" xfId="15068"/>
    <cellStyle name="Normal 9 3" xfId="15069"/>
    <cellStyle name="Normal 9 3 2" xfId="15070"/>
    <cellStyle name="Normal 9 3 2 2" xfId="15071"/>
    <cellStyle name="Normal 9 3 3" xfId="15072"/>
    <cellStyle name="Normal 9 4" xfId="15073"/>
    <cellStyle name="Normal 9 4 2" xfId="15074"/>
    <cellStyle name="Normal 9 5" xfId="15075"/>
    <cellStyle name="Percent" xfId="4" builtinId="5"/>
    <cellStyle name="Percent 2" xfId="19"/>
    <cellStyle name="Percent 3" xfId="15076"/>
    <cellStyle name="Percent 4" xfId="15077"/>
  </cellStyles>
  <dxfs count="5650">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mruColors>
      <color rgb="FFCCCCFF"/>
      <color rgb="FFFFFF99"/>
      <color rgb="FFCC0099"/>
      <color rgb="FFFFC034"/>
      <color rgb="FF9966FF"/>
      <color rgb="FF9999FF"/>
      <color rgb="FF99CC00"/>
      <color rgb="FF66FFCC"/>
      <color rgb="FF66FFFF"/>
      <color rgb="FF963634"/>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ERDC-CERL/COBieCalculator/01%20DELIVERABLES/COBie2Calculator/01%20TECHNICAL%20REPORTS/COBie%20Calculator/Case%20Study;%20Transit%20Station/SS_KFA_COBie%20Calculator%20-%20Current%20Hybrid%20Transit%20VS%20Expected%20Transit%201219201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ransitHybridDeltas"/>
      <sheetName val="Intro"/>
      <sheetName val="Summary"/>
      <sheetName val="Summary of Savings by Category"/>
      <sheetName val="CurrentAssumptions"/>
      <sheetName val="ExpectedAssumptions"/>
      <sheetName val="010_Facility_Criteria"/>
      <sheetName val="020_Discipline_Specifications"/>
      <sheetName val="030_Feasibility_Study"/>
      <sheetName val="040_Project_Definition"/>
      <sheetName val="050_Space_Program"/>
      <sheetName val="060_Product_Program"/>
      <sheetName val="070_Request_For_Proposal"/>
      <sheetName val="080_Design_Early"/>
      <sheetName val="090_Design_Schematic"/>
      <sheetName val="100_Design_Coordinated_PTT_PTC"/>
      <sheetName val="110_Design_Final"/>
      <sheetName val="120_Request_For_Proposal"/>
      <sheetName val="130_Inquiry_Issue"/>
      <sheetName val="01_Facility_Criteria"/>
      <sheetName val="02_Dicipline_Specs"/>
      <sheetName val="09_Design_Issue"/>
      <sheetName val="12_Bid_Issue"/>
      <sheetName val="140_Pre-Construction_Plan"/>
      <sheetName val="150_Inquiry_Issue_(RFI)"/>
      <sheetName val="160_Product_Type_Selection"/>
      <sheetName val="170_System_Layout"/>
      <sheetName val="180_Submittal_Package"/>
      <sheetName val="190_Submittal_Issue"/>
      <sheetName val="200_Purchase_Order"/>
      <sheetName val="210_Product_Installation"/>
      <sheetName val="220_Start-Up"/>
      <sheetName val="230_Product_Inspection"/>
      <sheetName val="17_Construction_Issue"/>
      <sheetName val="240_Punchlist_Issue"/>
      <sheetName val="250_Turnover_Package"/>
      <sheetName val="22_Space_Condition"/>
      <sheetName val="23_Product_Parts_Replacement"/>
      <sheetName val="24_Remodel"/>
      <sheetName val="25_Expand"/>
      <sheetName val="26_Demolosh"/>
      <sheetName val="ProductCount"/>
    </sheetNames>
    <sheetDataSet>
      <sheetData sheetId="0"/>
      <sheetData sheetId="1"/>
      <sheetData sheetId="2"/>
      <sheetData sheetId="3"/>
      <sheetData sheetId="4">
        <row r="5">
          <cell r="A5" t="str">
            <v>Avg. Number of Pages in Facility Criteria</v>
          </cell>
          <cell r="B5">
            <v>20</v>
          </cell>
        </row>
        <row r="6">
          <cell r="A6" t="str">
            <v xml:space="preserve">Avg. Number of Pages in Discipline Specification </v>
          </cell>
          <cell r="B6">
            <v>549</v>
          </cell>
        </row>
        <row r="7">
          <cell r="A7" t="str">
            <v xml:space="preserve">Avg. Number of Pages in Project Definition </v>
          </cell>
          <cell r="B7">
            <v>20</v>
          </cell>
        </row>
        <row r="8">
          <cell r="A8" t="str">
            <v>Avg. Number of Pages in Front Matter</v>
          </cell>
          <cell r="B8">
            <v>0</v>
          </cell>
        </row>
        <row r="10">
          <cell r="A10" t="str">
            <v>Avg. Number of Equipment (product) Types (Types / project)</v>
          </cell>
          <cell r="B10">
            <v>85</v>
          </cell>
        </row>
        <row r="11">
          <cell r="A11" t="str">
            <v>Avg. Count Tagged Components (components / project)</v>
          </cell>
          <cell r="B11">
            <v>534</v>
          </cell>
        </row>
        <row r="12">
          <cell r="A12" t="str">
            <v>Avg. Number of Space Types per Building</v>
          </cell>
          <cell r="B12">
            <v>27</v>
          </cell>
        </row>
        <row r="13">
          <cell r="A13" t="str">
            <v>Avg. Time to Log (hours / transmittal)</v>
          </cell>
          <cell r="B13">
            <v>0.25</v>
          </cell>
        </row>
        <row r="14">
          <cell r="A14" t="str">
            <v>Avg. Time to Log Transmittals - Automated (hours / transmittal)</v>
          </cell>
          <cell r="B14">
            <v>0</v>
          </cell>
        </row>
        <row r="16">
          <cell r="A16" t="str">
            <v xml:space="preserve">Avg. Number of Options </v>
          </cell>
          <cell r="B16">
            <v>3</v>
          </cell>
        </row>
        <row r="17">
          <cell r="A17" t="str">
            <v>Avg. Pre-Design Submittal Sets Reqd. (sets / submittal)</v>
          </cell>
          <cell r="B17">
            <v>2</v>
          </cell>
        </row>
        <row r="18">
          <cell r="A18" t="str">
            <v xml:space="preserve">Avg. Number of Sheets per Option </v>
          </cell>
          <cell r="B18">
            <v>8</v>
          </cell>
        </row>
        <row r="19">
          <cell r="A19" t="str">
            <v>Avg. Number of Letter-Sized Pages in Design Narrative per Option</v>
          </cell>
          <cell r="B19">
            <v>0</v>
          </cell>
        </row>
        <row r="20">
          <cell r="A20" t="str">
            <v xml:space="preserve">Avg. Number of Pages in Space Program </v>
          </cell>
          <cell r="B20">
            <v>10</v>
          </cell>
        </row>
        <row r="21">
          <cell r="A21" t="str">
            <v xml:space="preserve">Avg. Number of Pages in Product Program </v>
          </cell>
          <cell r="B21">
            <v>28</v>
          </cell>
        </row>
        <row r="24">
          <cell r="A24" t="str">
            <v>Number of Design Submittal Sets Reqd. (sets / submittal)</v>
          </cell>
          <cell r="B24">
            <v>3</v>
          </cell>
        </row>
        <row r="25">
          <cell r="A25" t="str">
            <v>Avg. Number of Sheets in Design Early Drawings</v>
          </cell>
          <cell r="B25">
            <v>132</v>
          </cell>
        </row>
        <row r="26">
          <cell r="A26" t="str">
            <v>Avg. Number of Letter-Sized Pages in Design Early Narrative</v>
          </cell>
          <cell r="B26">
            <v>6</v>
          </cell>
        </row>
        <row r="27">
          <cell r="A27" t="str">
            <v>Avg. Number of Sheets in Design Schematic Drawings</v>
          </cell>
          <cell r="B27">
            <v>480</v>
          </cell>
        </row>
        <row r="28">
          <cell r="A28" t="str">
            <v>Avg. Number of Letter Sized Pages in Design Schematic Narrative</v>
          </cell>
          <cell r="B28">
            <v>0</v>
          </cell>
        </row>
        <row r="29">
          <cell r="A29" t="str">
            <v>Avg. Number of Letter Sized Pages in a Design Schematic Specification</v>
          </cell>
          <cell r="B29">
            <v>9</v>
          </cell>
        </row>
        <row r="30">
          <cell r="A30" t="str">
            <v>Avg. Number of Sheets in Design Coordinated Drawings</v>
          </cell>
          <cell r="B30">
            <v>626</v>
          </cell>
        </row>
        <row r="31">
          <cell r="A31" t="str">
            <v>Avg. Number of Letter Sized Pages in a Design Coordinated Narrative</v>
          </cell>
          <cell r="B31">
            <v>0</v>
          </cell>
        </row>
        <row r="32">
          <cell r="A32" t="str">
            <v>Avg. Number of Letter Sized Pages in a Design Coordinated Specification</v>
          </cell>
          <cell r="B32">
            <v>9</v>
          </cell>
        </row>
        <row r="33">
          <cell r="A33" t="str">
            <v>Avg. Number of Sheets in Design Final Drawings</v>
          </cell>
          <cell r="B33">
            <v>899</v>
          </cell>
        </row>
        <row r="34">
          <cell r="A34" t="str">
            <v>Avg. Number of Letter Sized 'Pages in Design Final Narrative</v>
          </cell>
          <cell r="B34">
            <v>0</v>
          </cell>
        </row>
        <row r="35">
          <cell r="A35" t="str">
            <v>Avg. Number of Letter Sized Pages in Design Final Specification</v>
          </cell>
          <cell r="B35">
            <v>0</v>
          </cell>
        </row>
        <row r="38">
          <cell r="A38" t="str">
            <v>Avg QTO Time for Equipment Components (hours / plan drawing)</v>
          </cell>
          <cell r="B38">
            <v>8.3333333333333329E-2</v>
          </cell>
        </row>
        <row r="39">
          <cell r="A39" t="str">
            <v>Avg QTO Time for Spaces in building (hours / plan drawing)</v>
          </cell>
          <cell r="B39">
            <v>0.16666666666666666</v>
          </cell>
        </row>
        <row r="42">
          <cell r="A42" t="str">
            <v>Number of Submittal Sets Reqd. (sets / submittal)</v>
          </cell>
          <cell r="B42">
            <v>3</v>
          </cell>
        </row>
        <row r="43">
          <cell r="A43" t="str">
            <v>Avg. Number of Submittal Items in a Submittal Package for each Equipment (product) Type (submittal items/submittal package)</v>
          </cell>
          <cell r="B43">
            <v>3</v>
          </cell>
        </row>
        <row r="44">
          <cell r="A44" t="str">
            <v>Avg. Number of Submittal Pages in a Submittal Item  (pages/submittal item)</v>
          </cell>
          <cell r="B44">
            <v>18</v>
          </cell>
        </row>
        <row r="45">
          <cell r="A45" t="str">
            <v>Avg. Number of Submittal Sheets in a Submittal Item (sheets/submittal item)</v>
          </cell>
          <cell r="B45">
            <v>2</v>
          </cell>
        </row>
        <row r="49">
          <cell r="A49" t="str">
            <v>Owner Administrative Rate ($ / hour)</v>
          </cell>
          <cell r="B49">
            <v>23.71</v>
          </cell>
        </row>
        <row r="50">
          <cell r="A50" t="str">
            <v>Owners Rep. Rate ($ / hour)</v>
          </cell>
          <cell r="B50">
            <v>62.2</v>
          </cell>
        </row>
        <row r="51">
          <cell r="A51" t="str">
            <v>Owners Rep. Administrative Rate ($ / hour)</v>
          </cell>
          <cell r="B51">
            <v>16.88</v>
          </cell>
        </row>
        <row r="52">
          <cell r="A52" t="str">
            <v>Planner Rate ($ / hour)</v>
          </cell>
          <cell r="B52">
            <v>37.840000000000003</v>
          </cell>
        </row>
        <row r="53">
          <cell r="A53" t="str">
            <v>Planner Administrative Rate ($ / hour)</v>
          </cell>
          <cell r="B53">
            <v>16.82</v>
          </cell>
        </row>
        <row r="54">
          <cell r="A54" t="str">
            <v>Licensed Professional Architect Rate ($ / hour)</v>
          </cell>
          <cell r="B54">
            <v>109.989</v>
          </cell>
        </row>
        <row r="55">
          <cell r="A55" t="str">
            <v>Specifier</v>
          </cell>
          <cell r="B55">
            <v>109.99</v>
          </cell>
        </row>
        <row r="56">
          <cell r="A56" t="str">
            <v>Architect Drafter Rate ($ / hour)</v>
          </cell>
          <cell r="B56">
            <v>70.703325000000007</v>
          </cell>
        </row>
        <row r="57">
          <cell r="B57">
            <v>45.955799999999996</v>
          </cell>
        </row>
        <row r="58">
          <cell r="A58" t="str">
            <v>Construction Project Manager Rate ($ / hour)</v>
          </cell>
          <cell r="B58">
            <v>125.8125</v>
          </cell>
        </row>
        <row r="59">
          <cell r="A59" t="str">
            <v>Assistant (Construction) Project Manager Rate ($ / hour)</v>
          </cell>
          <cell r="B59">
            <v>70.52600000000001</v>
          </cell>
        </row>
        <row r="60">
          <cell r="A60" t="str">
            <v>Contractor Administrative Rate ($ / hour)</v>
          </cell>
          <cell r="B60">
            <v>44.188000000000002</v>
          </cell>
        </row>
        <row r="64">
          <cell r="A64" t="str">
            <v>Avg. Per Page Copy Cost ($ / page)</v>
          </cell>
          <cell r="B64">
            <v>0.15</v>
          </cell>
        </row>
        <row r="65">
          <cell r="A65" t="str">
            <v>Avg. Per Sheet Copy Cost ($ / sheet)</v>
          </cell>
          <cell r="B65">
            <v>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5" Type="http://schemas.openxmlformats.org/officeDocument/2006/relationships/printerSettings" Target="../printerSettings/printerSettings37.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5" Type="http://schemas.openxmlformats.org/officeDocument/2006/relationships/printerSettings" Target="../printerSettings/printerSettings42.bin"/><Relationship Id="rId4" Type="http://schemas.openxmlformats.org/officeDocument/2006/relationships/printerSettings" Target="../printerSettings/printerSettings4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5" Type="http://schemas.openxmlformats.org/officeDocument/2006/relationships/printerSettings" Target="../printerSettings/printerSettings52.bin"/><Relationship Id="rId4" Type="http://schemas.openxmlformats.org/officeDocument/2006/relationships/printerSettings" Target="../printerSettings/printerSettings5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1.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1.vml"/><Relationship Id="rId5" Type="http://schemas.openxmlformats.org/officeDocument/2006/relationships/printerSettings" Target="../printerSettings/printerSettings62.bin"/><Relationship Id="rId4" Type="http://schemas.openxmlformats.org/officeDocument/2006/relationships/printerSettings" Target="../printerSettings/printerSettings61.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5" Type="http://schemas.openxmlformats.org/officeDocument/2006/relationships/printerSettings" Target="../printerSettings/printerSettings67.bin"/><Relationship Id="rId4" Type="http://schemas.openxmlformats.org/officeDocument/2006/relationships/printerSettings" Target="../printerSettings/printerSettings6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5" Type="http://schemas.openxmlformats.org/officeDocument/2006/relationships/printerSettings" Target="../printerSettings/printerSettings72.bin"/><Relationship Id="rId4" Type="http://schemas.openxmlformats.org/officeDocument/2006/relationships/printerSettings" Target="../printerSettings/printerSettings7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5" Type="http://schemas.openxmlformats.org/officeDocument/2006/relationships/printerSettings" Target="../printerSettings/printerSettings87.bin"/><Relationship Id="rId4" Type="http://schemas.openxmlformats.org/officeDocument/2006/relationships/printerSettings" Target="../printerSettings/printerSettings86.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5" Type="http://schemas.openxmlformats.org/officeDocument/2006/relationships/printerSettings" Target="../printerSettings/printerSettings92.bin"/><Relationship Id="rId4" Type="http://schemas.openxmlformats.org/officeDocument/2006/relationships/printerSettings" Target="../printerSettings/printerSettings91.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5" Type="http://schemas.openxmlformats.org/officeDocument/2006/relationships/printerSettings" Target="../printerSettings/printerSettings97.bin"/><Relationship Id="rId4" Type="http://schemas.openxmlformats.org/officeDocument/2006/relationships/printerSettings" Target="../printerSettings/printerSettings96.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5" Type="http://schemas.openxmlformats.org/officeDocument/2006/relationships/printerSettings" Target="../printerSettings/printerSettings102.bin"/><Relationship Id="rId4" Type="http://schemas.openxmlformats.org/officeDocument/2006/relationships/printerSettings" Target="../printerSettings/printerSettings101.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5" Type="http://schemas.openxmlformats.org/officeDocument/2006/relationships/printerSettings" Target="../printerSettings/printerSettings107.bin"/><Relationship Id="rId4" Type="http://schemas.openxmlformats.org/officeDocument/2006/relationships/printerSettings" Target="../printerSettings/printerSettings106.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 Id="rId5" Type="http://schemas.openxmlformats.org/officeDocument/2006/relationships/printerSettings" Target="../printerSettings/printerSettings112.bin"/><Relationship Id="rId4" Type="http://schemas.openxmlformats.org/officeDocument/2006/relationships/printerSettings" Target="../printerSettings/printerSettings11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5" Type="http://schemas.openxmlformats.org/officeDocument/2006/relationships/printerSettings" Target="../printerSettings/printerSettings129.bin"/><Relationship Id="rId4" Type="http://schemas.openxmlformats.org/officeDocument/2006/relationships/printerSettings" Target="../printerSettings/printerSettings12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5" Type="http://schemas.openxmlformats.org/officeDocument/2006/relationships/printerSettings" Target="../printerSettings/printerSettings139.bin"/><Relationship Id="rId4" Type="http://schemas.openxmlformats.org/officeDocument/2006/relationships/printerSettings" Target="../printerSettings/printerSettings13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5" Type="http://schemas.openxmlformats.org/officeDocument/2006/relationships/printerSettings" Target="../printerSettings/printerSettings144.bin"/><Relationship Id="rId4" Type="http://schemas.openxmlformats.org/officeDocument/2006/relationships/printerSettings" Target="../printerSettings/printerSettings143.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5" Type="http://schemas.openxmlformats.org/officeDocument/2006/relationships/printerSettings" Target="../printerSettings/printerSettings154.bin"/><Relationship Id="rId4" Type="http://schemas.openxmlformats.org/officeDocument/2006/relationships/printerSettings" Target="../printerSettings/printerSettings153.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5" Type="http://schemas.openxmlformats.org/officeDocument/2006/relationships/printerSettings" Target="../printerSettings/printerSettings27.bin"/><Relationship Id="rId4" Type="http://schemas.openxmlformats.org/officeDocument/2006/relationships/printerSettings" Target="../printerSettings/printerSettings2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5" Type="http://schemas.openxmlformats.org/officeDocument/2006/relationships/printerSettings" Target="../printerSettings/printerSettings32.bin"/><Relationship Id="rId4" Type="http://schemas.openxmlformats.org/officeDocument/2006/relationships/printerSettings" Target="../printerSettings/printerSettings31.bin"/></Relationships>
</file>

<file path=xl/worksheets/sheet1.xml><?xml version="1.0" encoding="utf-8"?>
<worksheet xmlns="http://schemas.openxmlformats.org/spreadsheetml/2006/main" xmlns:r="http://schemas.openxmlformats.org/officeDocument/2006/relationships">
  <dimension ref="A1:I221"/>
  <sheetViews>
    <sheetView tabSelected="1" zoomScaleNormal="100" workbookViewId="0">
      <selection activeCell="A41" sqref="A41"/>
    </sheetView>
  </sheetViews>
  <sheetFormatPr defaultRowHeight="15"/>
  <cols>
    <col min="1" max="1" width="109.140625" style="1339" bestFit="1" customWidth="1"/>
    <col min="2" max="2" width="11.85546875" style="1360" customWidth="1"/>
    <col min="3" max="3" width="14" style="1339" customWidth="1"/>
    <col min="4" max="4" width="11.28515625" style="1339" customWidth="1"/>
    <col min="5" max="5" width="7.42578125" style="1357" customWidth="1"/>
    <col min="6" max="6" width="28.85546875" style="1339" bestFit="1" customWidth="1"/>
    <col min="7" max="7" width="12.5703125" style="1339" bestFit="1" customWidth="1"/>
    <col min="8" max="8" width="11.5703125" style="1339" bestFit="1" customWidth="1"/>
    <col min="9" max="9" width="12.5703125" style="1339" bestFit="1" customWidth="1"/>
    <col min="10" max="16384" width="9.140625" style="1339"/>
  </cols>
  <sheetData>
    <row r="1" spans="1:9">
      <c r="A1" s="1337" t="s">
        <v>1310</v>
      </c>
      <c r="B1" s="1358" t="s">
        <v>1311</v>
      </c>
      <c r="C1" s="1338" t="s">
        <v>1312</v>
      </c>
      <c r="D1" s="1337" t="s">
        <v>1313</v>
      </c>
      <c r="E1" s="1354" t="s">
        <v>1467</v>
      </c>
      <c r="G1" s="1338" t="s">
        <v>1311</v>
      </c>
      <c r="H1" s="1338" t="s">
        <v>1312</v>
      </c>
      <c r="I1" s="1338" t="s">
        <v>1314</v>
      </c>
    </row>
    <row r="2" spans="1:9">
      <c r="A2" s="1340" t="s">
        <v>1315</v>
      </c>
      <c r="B2" s="1342">
        <f>'Expected Assumptions'!B5</f>
        <v>2</v>
      </c>
      <c r="C2" s="1341">
        <f>'Expected Assumptions'!E5</f>
        <v>2</v>
      </c>
      <c r="D2" s="1352">
        <f>IF(C2=0,0,C2-B2)</f>
        <v>0</v>
      </c>
      <c r="E2" s="1355"/>
      <c r="F2" s="1343" t="s">
        <v>460</v>
      </c>
      <c r="G2" s="1344">
        <f>Summary!B3</f>
        <v>0</v>
      </c>
      <c r="H2" s="1344">
        <f>Summary!C3</f>
        <v>0</v>
      </c>
      <c r="I2" s="1344">
        <f>Summary!D3</f>
        <v>0</v>
      </c>
    </row>
    <row r="3" spans="1:9">
      <c r="A3" s="1340" t="s">
        <v>1316</v>
      </c>
      <c r="B3" s="1342">
        <f>'Expected Assumptions'!B6</f>
        <v>43</v>
      </c>
      <c r="C3" s="1341">
        <f>'Expected Assumptions'!E6</f>
        <v>43</v>
      </c>
      <c r="D3" s="1352">
        <f t="shared" ref="D3:D15" si="0">IF(C3=0,0,C3-B3)</f>
        <v>0</v>
      </c>
      <c r="E3" s="1355"/>
      <c r="F3" s="1343" t="s">
        <v>459</v>
      </c>
      <c r="G3" s="1344">
        <f>Summary!B4</f>
        <v>0</v>
      </c>
      <c r="H3" s="1344">
        <f>Summary!C4</f>
        <v>0</v>
      </c>
      <c r="I3" s="1344">
        <f>Summary!D4</f>
        <v>0</v>
      </c>
    </row>
    <row r="4" spans="1:9">
      <c r="A4" s="1340" t="s">
        <v>1317</v>
      </c>
      <c r="B4" s="1342">
        <f>'Expected Assumptions'!B7</f>
        <v>43</v>
      </c>
      <c r="C4" s="1341">
        <f>'Expected Assumptions'!E7</f>
        <v>43</v>
      </c>
      <c r="D4" s="1352">
        <f t="shared" si="0"/>
        <v>0</v>
      </c>
      <c r="E4" s="1355"/>
      <c r="F4" s="1343" t="s">
        <v>461</v>
      </c>
      <c r="G4" s="1344">
        <f>Summary!B5</f>
        <v>600</v>
      </c>
      <c r="H4" s="1344">
        <f>Summary!C5</f>
        <v>50</v>
      </c>
      <c r="I4" s="1344">
        <f>Summary!D5</f>
        <v>550</v>
      </c>
    </row>
    <row r="5" spans="1:9" ht="15.75" thickBot="1">
      <c r="A5" s="1345" t="s">
        <v>1318</v>
      </c>
      <c r="B5" s="1342">
        <f>'Expected Assumptions'!B8</f>
        <v>25</v>
      </c>
      <c r="C5" s="1341">
        <f>'Expected Assumptions'!E8</f>
        <v>25</v>
      </c>
      <c r="D5" s="1352">
        <f t="shared" si="0"/>
        <v>0</v>
      </c>
      <c r="E5" s="1355"/>
      <c r="F5" s="1343" t="s">
        <v>462</v>
      </c>
      <c r="G5" s="1344">
        <f>Summary!B6</f>
        <v>10</v>
      </c>
      <c r="H5" s="1344">
        <f>Summary!C6</f>
        <v>0</v>
      </c>
      <c r="I5" s="1344">
        <f>Summary!D6</f>
        <v>10</v>
      </c>
    </row>
    <row r="6" spans="1:9">
      <c r="A6" s="1340" t="s">
        <v>1319</v>
      </c>
      <c r="B6" s="1342">
        <f>'Expected Assumptions'!B10</f>
        <v>50</v>
      </c>
      <c r="C6" s="1341">
        <f>'Expected Assumptions'!E10</f>
        <v>50</v>
      </c>
      <c r="D6" s="1352">
        <f t="shared" si="0"/>
        <v>0</v>
      </c>
      <c r="E6" s="1355">
        <v>10</v>
      </c>
      <c r="F6" s="1343" t="s">
        <v>463</v>
      </c>
      <c r="G6" s="1344">
        <f>Summary!B7</f>
        <v>1900</v>
      </c>
      <c r="H6" s="1344">
        <f>Summary!C7</f>
        <v>150</v>
      </c>
      <c r="I6" s="1344">
        <f>Summary!D7</f>
        <v>1750</v>
      </c>
    </row>
    <row r="7" spans="1:9">
      <c r="A7" s="1340" t="s">
        <v>1320</v>
      </c>
      <c r="B7" s="1342">
        <f>'Expected Assumptions'!B11</f>
        <v>1706</v>
      </c>
      <c r="C7" s="1341">
        <f>'Expected Assumptions'!E11</f>
        <v>1706</v>
      </c>
      <c r="D7" s="1352">
        <f t="shared" si="0"/>
        <v>0</v>
      </c>
      <c r="E7" s="1355"/>
      <c r="F7" s="1343" t="s">
        <v>464</v>
      </c>
      <c r="G7" s="1344">
        <f>Summary!B8</f>
        <v>800</v>
      </c>
      <c r="H7" s="1344">
        <f>Summary!C8</f>
        <v>50</v>
      </c>
      <c r="I7" s="1344">
        <f>Summary!D8</f>
        <v>750</v>
      </c>
    </row>
    <row r="8" spans="1:9">
      <c r="A8" s="1340" t="s">
        <v>1321</v>
      </c>
      <c r="B8" s="1342">
        <f>'Expected Assumptions'!B12</f>
        <v>99</v>
      </c>
      <c r="C8" s="1341">
        <f>'Expected Assumptions'!E12</f>
        <v>99</v>
      </c>
      <c r="D8" s="1352">
        <f t="shared" si="0"/>
        <v>0</v>
      </c>
      <c r="E8" s="1355"/>
      <c r="F8" s="1343" t="s">
        <v>465</v>
      </c>
      <c r="G8" s="1344">
        <f>Summary!B9</f>
        <v>800</v>
      </c>
      <c r="H8" s="1344">
        <f>Summary!C9</f>
        <v>150</v>
      </c>
      <c r="I8" s="1344">
        <f>Summary!D9</f>
        <v>650</v>
      </c>
    </row>
    <row r="9" spans="1:9" ht="15.75" thickBot="1">
      <c r="A9" s="1345" t="s">
        <v>1322</v>
      </c>
      <c r="B9" s="1342">
        <f>'Expected Assumptions'!B13</f>
        <v>0.25</v>
      </c>
      <c r="C9" s="1341">
        <f>'Expected Assumptions'!E13</f>
        <v>0</v>
      </c>
      <c r="D9" s="1352">
        <f t="shared" si="0"/>
        <v>0</v>
      </c>
      <c r="E9" s="1355"/>
      <c r="F9" s="1343" t="s">
        <v>466</v>
      </c>
      <c r="G9" s="1344">
        <f>Summary!B10</f>
        <v>6300</v>
      </c>
      <c r="H9" s="1344">
        <f>Summary!C10</f>
        <v>1500</v>
      </c>
      <c r="I9" s="1344">
        <f>Summary!D10</f>
        <v>4800</v>
      </c>
    </row>
    <row r="10" spans="1:9">
      <c r="A10" s="1340" t="s">
        <v>1323</v>
      </c>
      <c r="B10" s="1342">
        <f>'Expected Assumptions'!B16</f>
        <v>3</v>
      </c>
      <c r="C10" s="1341">
        <f>'Expected Assumptions'!E16</f>
        <v>3</v>
      </c>
      <c r="D10" s="1352">
        <f t="shared" si="0"/>
        <v>0</v>
      </c>
      <c r="E10" s="1355">
        <v>16</v>
      </c>
      <c r="F10" s="1343" t="s">
        <v>467</v>
      </c>
      <c r="G10" s="1344">
        <f>Summary!B11</f>
        <v>9300</v>
      </c>
      <c r="H10" s="1344">
        <f>Summary!C11</f>
        <v>1600</v>
      </c>
      <c r="I10" s="1344">
        <f>Summary!D11</f>
        <v>7700</v>
      </c>
    </row>
    <row r="11" spans="1:9">
      <c r="A11" s="1340" t="s">
        <v>1324</v>
      </c>
      <c r="B11" s="1342">
        <f>'Expected Assumptions'!B17</f>
        <v>4</v>
      </c>
      <c r="C11" s="1341">
        <f>'Expected Assumptions'!E17</f>
        <v>0</v>
      </c>
      <c r="D11" s="1352">
        <f t="shared" si="0"/>
        <v>0</v>
      </c>
      <c r="E11" s="1355"/>
      <c r="F11" s="1343" t="s">
        <v>468</v>
      </c>
      <c r="G11" s="1344">
        <f>Summary!B12</f>
        <v>27000</v>
      </c>
      <c r="H11" s="1344">
        <f>Summary!C12</f>
        <v>2800</v>
      </c>
      <c r="I11" s="1344">
        <f>Summary!D12</f>
        <v>24200</v>
      </c>
    </row>
    <row r="12" spans="1:9">
      <c r="A12" s="1340" t="s">
        <v>1325</v>
      </c>
      <c r="B12" s="1342">
        <f>'Expected Assumptions'!B18</f>
        <v>4</v>
      </c>
      <c r="C12" s="1341">
        <f>'Expected Assumptions'!E18</f>
        <v>4</v>
      </c>
      <c r="D12" s="1352">
        <f t="shared" si="0"/>
        <v>0</v>
      </c>
      <c r="E12" s="1355"/>
      <c r="F12" s="1343" t="s">
        <v>469</v>
      </c>
      <c r="G12" s="1344">
        <f>Summary!B13</f>
        <v>12800</v>
      </c>
      <c r="H12" s="1344">
        <f>Summary!C13</f>
        <v>1700</v>
      </c>
      <c r="I12" s="1344">
        <f>Summary!D13</f>
        <v>11100</v>
      </c>
    </row>
    <row r="13" spans="1:9">
      <c r="A13" s="1340" t="s">
        <v>1326</v>
      </c>
      <c r="B13" s="1342">
        <f>'Expected Assumptions'!B19</f>
        <v>10</v>
      </c>
      <c r="C13" s="1341">
        <f>'Expected Assumptions'!E19</f>
        <v>10</v>
      </c>
      <c r="D13" s="1352">
        <f t="shared" si="0"/>
        <v>0</v>
      </c>
      <c r="E13" s="1355"/>
      <c r="F13" s="1343" t="s">
        <v>470</v>
      </c>
      <c r="G13" s="1344">
        <f>Summary!B14</f>
        <v>900</v>
      </c>
      <c r="H13" s="1344">
        <f>Summary!C14</f>
        <v>60</v>
      </c>
      <c r="I13" s="1344">
        <f>Summary!D14</f>
        <v>840</v>
      </c>
    </row>
    <row r="14" spans="1:9">
      <c r="A14" s="1340" t="s">
        <v>1327</v>
      </c>
      <c r="B14" s="1342">
        <f>'Expected Assumptions'!B20</f>
        <v>36</v>
      </c>
      <c r="C14" s="1341">
        <f>'Expected Assumptions'!E20</f>
        <v>36</v>
      </c>
      <c r="D14" s="1352">
        <f t="shared" si="0"/>
        <v>0</v>
      </c>
      <c r="E14" s="1355"/>
      <c r="F14" s="1343" t="s">
        <v>471</v>
      </c>
      <c r="G14" s="1344">
        <f>Summary!B15</f>
        <v>1200</v>
      </c>
      <c r="H14" s="1344">
        <f>Summary!C15</f>
        <v>30</v>
      </c>
      <c r="I14" s="1344">
        <f>Summary!D15</f>
        <v>1170</v>
      </c>
    </row>
    <row r="15" spans="1:9" ht="15.75" thickBot="1">
      <c r="A15" s="1345" t="s">
        <v>1328</v>
      </c>
      <c r="B15" s="1342">
        <f>'Expected Assumptions'!B21</f>
        <v>40</v>
      </c>
      <c r="C15" s="1341">
        <f>'Expected Assumptions'!E21</f>
        <v>40</v>
      </c>
      <c r="D15" s="1352">
        <f t="shared" si="0"/>
        <v>0</v>
      </c>
      <c r="E15" s="1355"/>
      <c r="F15" s="1343" t="s">
        <v>472</v>
      </c>
      <c r="G15" s="1344">
        <f>Summary!B16</f>
        <v>0</v>
      </c>
      <c r="H15" s="1344">
        <f>Summary!C16</f>
        <v>0</v>
      </c>
      <c r="I15" s="1344">
        <f>Summary!D16</f>
        <v>0</v>
      </c>
    </row>
    <row r="16" spans="1:9">
      <c r="A16" s="1340" t="s">
        <v>1329</v>
      </c>
      <c r="B16" s="1342">
        <f>'Expected Assumptions'!B24</f>
        <v>6</v>
      </c>
      <c r="C16" s="1341">
        <f>'Expected Assumptions'!E24</f>
        <v>0</v>
      </c>
      <c r="D16" s="1352">
        <f t="shared" ref="D16" si="1">IF(C16=0,0,C16-B16)</f>
        <v>0</v>
      </c>
      <c r="E16" s="1355">
        <v>24</v>
      </c>
      <c r="F16" s="1343" t="s">
        <v>473</v>
      </c>
      <c r="G16" s="1344">
        <f>Summary!B17</f>
        <v>9300</v>
      </c>
      <c r="H16" s="1344">
        <f>Summary!C17</f>
        <v>500</v>
      </c>
      <c r="I16" s="1344">
        <f>Summary!D17</f>
        <v>8800</v>
      </c>
    </row>
    <row r="17" spans="1:9">
      <c r="A17" s="1340" t="s">
        <v>1330</v>
      </c>
      <c r="B17" s="1342">
        <f>'Expected Assumptions'!B25</f>
        <v>32</v>
      </c>
      <c r="C17" s="1341">
        <f>'Expected Assumptions'!E25</f>
        <v>32</v>
      </c>
      <c r="D17" s="1352">
        <f t="shared" ref="D17:D27" si="2">IF(C17=0,0,C17-B17)</f>
        <v>0</v>
      </c>
      <c r="E17" s="1355"/>
      <c r="F17" s="1343" t="s">
        <v>474</v>
      </c>
      <c r="G17" s="1344">
        <f>Summary!B18</f>
        <v>0</v>
      </c>
      <c r="H17" s="1344">
        <f>Summary!C18</f>
        <v>0</v>
      </c>
      <c r="I17" s="1344">
        <f>Summary!D18</f>
        <v>0</v>
      </c>
    </row>
    <row r="18" spans="1:9">
      <c r="A18" s="1340" t="s">
        <v>1331</v>
      </c>
      <c r="B18" s="1342">
        <f>'Expected Assumptions'!B26</f>
        <v>10</v>
      </c>
      <c r="C18" s="1341">
        <f>'Expected Assumptions'!E26</f>
        <v>10</v>
      </c>
      <c r="D18" s="1352">
        <f t="shared" si="2"/>
        <v>0</v>
      </c>
      <c r="E18" s="1355"/>
      <c r="F18" s="1343" t="s">
        <v>475</v>
      </c>
      <c r="G18" s="1344">
        <f>Summary!B19</f>
        <v>0</v>
      </c>
      <c r="H18" s="1344">
        <f>Summary!C19</f>
        <v>0</v>
      </c>
      <c r="I18" s="1344">
        <f>Summary!D19</f>
        <v>0</v>
      </c>
    </row>
    <row r="19" spans="1:9">
      <c r="A19" s="1340" t="s">
        <v>1332</v>
      </c>
      <c r="B19" s="1342">
        <f>'Expected Assumptions'!B27</f>
        <v>111</v>
      </c>
      <c r="C19" s="1341">
        <f>'Expected Assumptions'!E27</f>
        <v>111</v>
      </c>
      <c r="D19" s="1352">
        <f t="shared" si="2"/>
        <v>0</v>
      </c>
      <c r="E19" s="1355"/>
      <c r="F19" s="1343" t="s">
        <v>476</v>
      </c>
      <c r="G19" s="1344">
        <f>Summary!B20</f>
        <v>34400</v>
      </c>
      <c r="H19" s="1344">
        <f>Summary!C20</f>
        <v>2900</v>
      </c>
      <c r="I19" s="1344">
        <f>Summary!D20</f>
        <v>31500</v>
      </c>
    </row>
    <row r="20" spans="1:9">
      <c r="A20" s="1340" t="s">
        <v>1333</v>
      </c>
      <c r="B20" s="1342">
        <f>'Expected Assumptions'!B28</f>
        <v>20</v>
      </c>
      <c r="C20" s="1341">
        <f>'Expected Assumptions'!E28</f>
        <v>20</v>
      </c>
      <c r="D20" s="1352">
        <f t="shared" si="2"/>
        <v>0</v>
      </c>
      <c r="E20" s="1355"/>
      <c r="F20" s="1343" t="s">
        <v>477</v>
      </c>
      <c r="G20" s="1344">
        <f>Summary!B21</f>
        <v>69500</v>
      </c>
      <c r="H20" s="1344">
        <f>Summary!C21</f>
        <v>3000</v>
      </c>
      <c r="I20" s="1344">
        <f>Summary!D21</f>
        <v>66500</v>
      </c>
    </row>
    <row r="21" spans="1:9">
      <c r="A21" s="1340" t="s">
        <v>1334</v>
      </c>
      <c r="B21" s="1342">
        <f>'Expected Assumptions'!B29</f>
        <v>5</v>
      </c>
      <c r="C21" s="1341">
        <f>'Expected Assumptions'!E29</f>
        <v>5</v>
      </c>
      <c r="D21" s="1352">
        <f t="shared" si="2"/>
        <v>0</v>
      </c>
      <c r="E21" s="1355"/>
      <c r="F21" s="1343" t="s">
        <v>478</v>
      </c>
      <c r="G21" s="1344">
        <f>Summary!B22</f>
        <v>0</v>
      </c>
      <c r="H21" s="1344">
        <f>Summary!C22</f>
        <v>0</v>
      </c>
      <c r="I21" s="1344">
        <f>Summary!D22</f>
        <v>0</v>
      </c>
    </row>
    <row r="22" spans="1:9">
      <c r="A22" s="1340" t="s">
        <v>1335</v>
      </c>
      <c r="B22" s="1342">
        <f>'Expected Assumptions'!B30</f>
        <v>146</v>
      </c>
      <c r="C22" s="1341">
        <f>'Expected Assumptions'!E30</f>
        <v>146</v>
      </c>
      <c r="D22" s="1352">
        <f t="shared" si="2"/>
        <v>0</v>
      </c>
      <c r="E22" s="1355"/>
      <c r="F22" s="1343" t="s">
        <v>479</v>
      </c>
      <c r="G22" s="1344">
        <f>Summary!B23</f>
        <v>20300</v>
      </c>
      <c r="H22" s="1344">
        <f>Summary!C23</f>
        <v>8000</v>
      </c>
      <c r="I22" s="1344">
        <f>Summary!D23</f>
        <v>12300</v>
      </c>
    </row>
    <row r="23" spans="1:9">
      <c r="A23" s="1340" t="s">
        <v>1336</v>
      </c>
      <c r="B23" s="1342">
        <f>'Expected Assumptions'!B31</f>
        <v>20</v>
      </c>
      <c r="C23" s="1341">
        <f>'Expected Assumptions'!E31</f>
        <v>20</v>
      </c>
      <c r="D23" s="1352">
        <f t="shared" si="2"/>
        <v>0</v>
      </c>
      <c r="E23" s="1355"/>
      <c r="F23" s="1343" t="s">
        <v>480</v>
      </c>
      <c r="G23" s="1344">
        <f>Summary!B24</f>
        <v>0</v>
      </c>
      <c r="H23" s="1344">
        <f>Summary!C24</f>
        <v>0</v>
      </c>
      <c r="I23" s="1344">
        <f>Summary!D24</f>
        <v>0</v>
      </c>
    </row>
    <row r="24" spans="1:9">
      <c r="A24" s="1340" t="s">
        <v>1337</v>
      </c>
      <c r="B24" s="1342">
        <f>'Expected Assumptions'!B32</f>
        <v>300</v>
      </c>
      <c r="C24" s="1341">
        <f>'Expected Assumptions'!E32</f>
        <v>300</v>
      </c>
      <c r="D24" s="1352">
        <f t="shared" si="2"/>
        <v>0</v>
      </c>
      <c r="E24" s="1355"/>
      <c r="F24" s="1343" t="s">
        <v>481</v>
      </c>
      <c r="G24" s="1344">
        <f>Summary!B25</f>
        <v>15900</v>
      </c>
      <c r="H24" s="1344">
        <f>Summary!C25</f>
        <v>600</v>
      </c>
      <c r="I24" s="1344">
        <f>Summary!D25</f>
        <v>15300</v>
      </c>
    </row>
    <row r="25" spans="1:9">
      <c r="A25" s="1340" t="s">
        <v>1338</v>
      </c>
      <c r="B25" s="1342">
        <f>'Expected Assumptions'!B33</f>
        <v>211</v>
      </c>
      <c r="C25" s="1341">
        <f>'Expected Assumptions'!E33</f>
        <v>211</v>
      </c>
      <c r="D25" s="1352">
        <f t="shared" si="2"/>
        <v>0</v>
      </c>
      <c r="E25" s="1355"/>
      <c r="F25" s="1343" t="s">
        <v>482</v>
      </c>
      <c r="G25" s="1344">
        <f>Summary!B26</f>
        <v>100</v>
      </c>
      <c r="H25" s="1344">
        <f>Summary!C26</f>
        <v>0</v>
      </c>
      <c r="I25" s="1344">
        <f>Summary!D26</f>
        <v>100</v>
      </c>
    </row>
    <row r="26" spans="1:9">
      <c r="A26" s="1340" t="s">
        <v>1339</v>
      </c>
      <c r="B26" s="1342">
        <f>'Expected Assumptions'!B34</f>
        <v>20</v>
      </c>
      <c r="C26" s="1341">
        <f>'Expected Assumptions'!E34</f>
        <v>20</v>
      </c>
      <c r="D26" s="1352">
        <f t="shared" si="2"/>
        <v>0</v>
      </c>
      <c r="E26" s="1355"/>
      <c r="F26" s="1343" t="s">
        <v>483</v>
      </c>
      <c r="G26" s="1344">
        <f>Summary!B27</f>
        <v>6100</v>
      </c>
      <c r="H26" s="1344">
        <f>Summary!C27</f>
        <v>100</v>
      </c>
      <c r="I26" s="1344">
        <f>Summary!D27</f>
        <v>6000</v>
      </c>
    </row>
    <row r="27" spans="1:9" ht="15.75" thickBot="1">
      <c r="A27" s="1345" t="s">
        <v>1340</v>
      </c>
      <c r="B27" s="1342">
        <f>'Expected Assumptions'!B35</f>
        <v>300</v>
      </c>
      <c r="C27" s="1341">
        <f>'Expected Assumptions'!E35</f>
        <v>300</v>
      </c>
      <c r="D27" s="1352">
        <f t="shared" si="2"/>
        <v>0</v>
      </c>
      <c r="E27" s="1355"/>
    </row>
    <row r="28" spans="1:9">
      <c r="A28" s="1340" t="s">
        <v>1341</v>
      </c>
      <c r="B28" s="1342">
        <f>'Expected Assumptions'!B38</f>
        <v>8.3333333333333329E-2</v>
      </c>
      <c r="C28" s="1342">
        <f>'Expected Assumptions'!E38</f>
        <v>3.3333333333333333E-2</v>
      </c>
      <c r="D28" s="1352">
        <f t="shared" ref="D28" si="3">IF(C28=0,0,C28-B28)</f>
        <v>-4.9999999999999996E-2</v>
      </c>
      <c r="E28" s="1355">
        <v>38</v>
      </c>
    </row>
    <row r="29" spans="1:9" ht="15.75" thickBot="1">
      <c r="A29" s="1345" t="s">
        <v>1342</v>
      </c>
      <c r="B29" s="1342">
        <f>'Expected Assumptions'!B39</f>
        <v>0.16666666666666666</v>
      </c>
      <c r="C29" s="1342">
        <f>'Expected Assumptions'!E39</f>
        <v>6.6666666666666666E-2</v>
      </c>
      <c r="D29" s="1352">
        <f t="shared" ref="D29" si="4">IF(C29=0,0,C29-B29)</f>
        <v>-9.9999999999999992E-2</v>
      </c>
      <c r="E29" s="1355"/>
    </row>
    <row r="30" spans="1:9">
      <c r="A30" s="1340" t="s">
        <v>1343</v>
      </c>
      <c r="B30" s="1342">
        <f>'Expected Assumptions'!B42</f>
        <v>6</v>
      </c>
      <c r="C30" s="1342">
        <f>'Expected Assumptions'!E42</f>
        <v>0</v>
      </c>
      <c r="D30" s="1352">
        <f t="shared" ref="D30" si="5">IF(C30=0,0,C30-B30)</f>
        <v>0</v>
      </c>
      <c r="E30" s="1355">
        <v>42</v>
      </c>
    </row>
    <row r="31" spans="1:9">
      <c r="A31" s="1340" t="s">
        <v>1344</v>
      </c>
      <c r="B31" s="1342">
        <f>'Expected Assumptions'!B43</f>
        <v>3</v>
      </c>
      <c r="C31" s="1342">
        <f>'Expected Assumptions'!E43</f>
        <v>3</v>
      </c>
      <c r="D31" s="1352">
        <f t="shared" ref="D31:D33" si="6">IF(C31=0,0,C31-B31)</f>
        <v>0</v>
      </c>
      <c r="E31" s="1355"/>
    </row>
    <row r="32" spans="1:9">
      <c r="A32" s="1340" t="s">
        <v>1345</v>
      </c>
      <c r="B32" s="1342">
        <f>'Expected Assumptions'!B44</f>
        <v>18</v>
      </c>
      <c r="C32" s="1342">
        <f>'Expected Assumptions'!E44</f>
        <v>18</v>
      </c>
      <c r="D32" s="1352">
        <f t="shared" si="6"/>
        <v>0</v>
      </c>
      <c r="E32" s="1355"/>
    </row>
    <row r="33" spans="1:5" ht="15.75" thickBot="1">
      <c r="A33" s="1345" t="s">
        <v>1346</v>
      </c>
      <c r="B33" s="1342">
        <f>'Expected Assumptions'!B45</f>
        <v>1</v>
      </c>
      <c r="C33" s="1342">
        <f>'Expected Assumptions'!E45</f>
        <v>1</v>
      </c>
      <c r="D33" s="1352">
        <f t="shared" si="6"/>
        <v>0</v>
      </c>
      <c r="E33" s="1355"/>
    </row>
    <row r="34" spans="1:5">
      <c r="A34" s="1340" t="s">
        <v>1347</v>
      </c>
      <c r="B34" s="1359">
        <f>'Expected Assumptions'!B49</f>
        <v>23.71</v>
      </c>
      <c r="C34" s="1353">
        <f>'Expected Assumptions'!E49</f>
        <v>23.71</v>
      </c>
      <c r="D34" s="1352">
        <f t="shared" ref="D34" si="7">IF(C34=0,0,C34-B34)</f>
        <v>0</v>
      </c>
      <c r="E34" s="1355">
        <v>49</v>
      </c>
    </row>
    <row r="35" spans="1:5">
      <c r="A35" s="1340" t="s">
        <v>1348</v>
      </c>
      <c r="B35" s="1359">
        <f>'Expected Assumptions'!B50</f>
        <v>62.2</v>
      </c>
      <c r="C35" s="1353">
        <f>'Expected Assumptions'!E50</f>
        <v>62.2</v>
      </c>
      <c r="D35" s="1352">
        <f t="shared" ref="D35:D45" si="8">IF(C35=0,0,C35-B35)</f>
        <v>0</v>
      </c>
      <c r="E35" s="1355"/>
    </row>
    <row r="36" spans="1:5">
      <c r="A36" s="1340" t="s">
        <v>1349</v>
      </c>
      <c r="B36" s="1359">
        <f>'Expected Assumptions'!B51</f>
        <v>16.88</v>
      </c>
      <c r="C36" s="1353">
        <f>'Expected Assumptions'!E51</f>
        <v>16.88</v>
      </c>
      <c r="D36" s="1352">
        <f t="shared" si="8"/>
        <v>0</v>
      </c>
      <c r="E36" s="1355"/>
    </row>
    <row r="37" spans="1:5">
      <c r="A37" s="1340" t="s">
        <v>1350</v>
      </c>
      <c r="B37" s="1359">
        <f>'Expected Assumptions'!B52</f>
        <v>37.840000000000003</v>
      </c>
      <c r="C37" s="1353">
        <f>'Expected Assumptions'!E52</f>
        <v>37.840000000000003</v>
      </c>
      <c r="D37" s="1352">
        <f t="shared" si="8"/>
        <v>0</v>
      </c>
      <c r="E37" s="1355"/>
    </row>
    <row r="38" spans="1:5">
      <c r="A38" s="1340" t="s">
        <v>1351</v>
      </c>
      <c r="B38" s="1359">
        <f>'Expected Assumptions'!B53</f>
        <v>16.82</v>
      </c>
      <c r="C38" s="1353">
        <f>'Expected Assumptions'!E53</f>
        <v>16.82</v>
      </c>
      <c r="D38" s="1352">
        <f t="shared" si="8"/>
        <v>0</v>
      </c>
      <c r="E38" s="1355"/>
    </row>
    <row r="39" spans="1:5">
      <c r="A39" s="1340" t="s">
        <v>1352</v>
      </c>
      <c r="B39" s="1359">
        <f>'Expected Assumptions'!B54</f>
        <v>109.989</v>
      </c>
      <c r="C39" s="1353">
        <f>'Expected Assumptions'!E54</f>
        <v>109.989</v>
      </c>
      <c r="D39" s="1352">
        <f t="shared" si="8"/>
        <v>0</v>
      </c>
      <c r="E39" s="1355"/>
    </row>
    <row r="40" spans="1:5">
      <c r="A40" s="1340" t="s">
        <v>659</v>
      </c>
      <c r="B40" s="1359">
        <f>'Expected Assumptions'!B55</f>
        <v>109.99</v>
      </c>
      <c r="C40" s="1353">
        <f>'Expected Assumptions'!E55</f>
        <v>109.99</v>
      </c>
      <c r="D40" s="1352">
        <f t="shared" si="8"/>
        <v>0</v>
      </c>
      <c r="E40" s="1355"/>
    </row>
    <row r="41" spans="1:5">
      <c r="A41" s="1340" t="s">
        <v>1353</v>
      </c>
      <c r="B41" s="1359">
        <f>'Expected Assumptions'!B56</f>
        <v>70.703325000000007</v>
      </c>
      <c r="C41" s="1353">
        <f>'Expected Assumptions'!E56</f>
        <v>70.703325000000007</v>
      </c>
      <c r="D41" s="1352">
        <f t="shared" si="8"/>
        <v>0</v>
      </c>
      <c r="E41" s="1355"/>
    </row>
    <row r="42" spans="1:5">
      <c r="A42" s="1340" t="s">
        <v>1354</v>
      </c>
      <c r="B42" s="1359">
        <f>'Expected Assumptions'!B57</f>
        <v>45.955799999999996</v>
      </c>
      <c r="C42" s="1353">
        <f>'Expected Assumptions'!E57</f>
        <v>45.955799999999996</v>
      </c>
      <c r="D42" s="1352">
        <f t="shared" si="8"/>
        <v>0</v>
      </c>
      <c r="E42" s="1355"/>
    </row>
    <row r="43" spans="1:5">
      <c r="A43" s="1340" t="s">
        <v>1355</v>
      </c>
      <c r="B43" s="1359">
        <f>'Expected Assumptions'!B58</f>
        <v>125.8125</v>
      </c>
      <c r="C43" s="1353">
        <f>'Expected Assumptions'!E58</f>
        <v>125.8125</v>
      </c>
      <c r="D43" s="1352">
        <f t="shared" si="8"/>
        <v>0</v>
      </c>
      <c r="E43" s="1355"/>
    </row>
    <row r="44" spans="1:5">
      <c r="A44" s="1340" t="s">
        <v>1356</v>
      </c>
      <c r="B44" s="1359">
        <f>'Expected Assumptions'!B59</f>
        <v>70.52600000000001</v>
      </c>
      <c r="C44" s="1353">
        <f>'Expected Assumptions'!E59</f>
        <v>70.52600000000001</v>
      </c>
      <c r="D44" s="1352">
        <f t="shared" si="8"/>
        <v>0</v>
      </c>
      <c r="E44" s="1355"/>
    </row>
    <row r="45" spans="1:5" ht="15.75" thickBot="1">
      <c r="A45" s="1345" t="s">
        <v>1357</v>
      </c>
      <c r="B45" s="1359">
        <f>'Expected Assumptions'!B60</f>
        <v>44.188000000000002</v>
      </c>
      <c r="C45" s="1353">
        <f>'Expected Assumptions'!E60</f>
        <v>44.188000000000002</v>
      </c>
      <c r="D45" s="1352">
        <f t="shared" si="8"/>
        <v>0</v>
      </c>
      <c r="E45" s="1355"/>
    </row>
    <row r="46" spans="1:5">
      <c r="A46" s="1340" t="s">
        <v>1358</v>
      </c>
      <c r="B46" s="1342">
        <f>'Expected Assumptions'!B64</f>
        <v>0.15</v>
      </c>
      <c r="C46" s="1342">
        <f>'Expected Assumptions'!E64</f>
        <v>0</v>
      </c>
      <c r="D46" s="1352">
        <f t="shared" ref="D46" si="9">IF(C46=0,0,C46-B46)</f>
        <v>0</v>
      </c>
      <c r="E46" s="1356">
        <v>64</v>
      </c>
    </row>
    <row r="47" spans="1:5" ht="15.75" thickBot="1">
      <c r="A47" s="1345" t="s">
        <v>1359</v>
      </c>
      <c r="B47" s="1342">
        <f>'Expected Assumptions'!B65</f>
        <v>3</v>
      </c>
      <c r="C47" s="1342">
        <f>'Expected Assumptions'!E65</f>
        <v>0</v>
      </c>
      <c r="D47" s="1352">
        <f t="shared" ref="D47" si="10">IF(C47=0,0,C47-B47)</f>
        <v>0</v>
      </c>
      <c r="E47" s="1356"/>
    </row>
    <row r="48" spans="1:5">
      <c r="A48" s="1340" t="s">
        <v>1360</v>
      </c>
      <c r="B48" s="1342">
        <f>'Expected Assumptions'!B70</f>
        <v>2</v>
      </c>
      <c r="C48" s="1342">
        <f>'Expected Assumptions'!E70</f>
        <v>0</v>
      </c>
      <c r="D48" s="1352">
        <f t="shared" ref="D48" si="11">IF(C48=0,0,C48-B48)</f>
        <v>0</v>
      </c>
      <c r="E48" s="1356">
        <v>70</v>
      </c>
    </row>
    <row r="49" spans="1:5" ht="15.75" thickBot="1">
      <c r="A49" s="1345" t="s">
        <v>1361</v>
      </c>
      <c r="B49" s="1342">
        <f>'Expected Assumptions'!B71</f>
        <v>1E-3</v>
      </c>
      <c r="C49" s="1342">
        <f>'Expected Assumptions'!E71</f>
        <v>0</v>
      </c>
      <c r="D49" s="1352">
        <f t="shared" ref="D49:D50" si="12">IF(C49=0,0,C49-B49)</f>
        <v>0</v>
      </c>
      <c r="E49" s="1356"/>
    </row>
    <row r="50" spans="1:5">
      <c r="A50" s="1340" t="s">
        <v>1360</v>
      </c>
      <c r="B50" s="1342">
        <f>'Expected Assumptions'!B73</f>
        <v>2</v>
      </c>
      <c r="C50" s="1347">
        <f>'Expected Assumptions'!E73</f>
        <v>0</v>
      </c>
      <c r="D50" s="1352">
        <f t="shared" si="12"/>
        <v>0</v>
      </c>
      <c r="E50" s="1356">
        <v>73</v>
      </c>
    </row>
    <row r="51" spans="1:5" ht="15.75" thickBot="1">
      <c r="A51" s="1345" t="s">
        <v>1361</v>
      </c>
      <c r="B51" s="1342">
        <f>'Expected Assumptions'!B74</f>
        <v>2.9000000000000001E-2</v>
      </c>
      <c r="C51" s="1347">
        <f>'Expected Assumptions'!E74</f>
        <v>0</v>
      </c>
      <c r="D51" s="1352">
        <f t="shared" ref="D51" si="13">IF(C51=0,0,C51-B51)</f>
        <v>0</v>
      </c>
      <c r="E51" s="1356"/>
    </row>
    <row r="52" spans="1:5">
      <c r="A52" s="1340" t="s">
        <v>1362</v>
      </c>
      <c r="B52" s="1342">
        <f>'Expected Assumptions'!B76</f>
        <v>2</v>
      </c>
      <c r="C52" s="1347">
        <f>'Expected Assumptions'!E76</f>
        <v>2</v>
      </c>
      <c r="D52" s="1352">
        <f t="shared" ref="D52" si="14">IF(C52=0,0,C52-B52)</f>
        <v>0</v>
      </c>
      <c r="E52" s="1356">
        <v>76</v>
      </c>
    </row>
    <row r="53" spans="1:5">
      <c r="A53" s="1340" t="s">
        <v>1363</v>
      </c>
      <c r="B53" s="1342">
        <f>'Expected Assumptions'!B77</f>
        <v>6.8000000000000005E-2</v>
      </c>
      <c r="C53" s="1347">
        <f>'Expected Assumptions'!E77</f>
        <v>0</v>
      </c>
      <c r="D53" s="1352">
        <f t="shared" ref="D53:D57" si="15">IF(C53=0,0,C53-B53)</f>
        <v>0</v>
      </c>
      <c r="E53" s="1356"/>
    </row>
    <row r="54" spans="1:5">
      <c r="A54" s="1340" t="s">
        <v>1364</v>
      </c>
      <c r="B54" s="1342">
        <f>'Expected Assumptions'!B78</f>
        <v>20.100000000000001</v>
      </c>
      <c r="C54" s="1347">
        <f>'Expected Assumptions'!E78</f>
        <v>0</v>
      </c>
      <c r="D54" s="1352">
        <f t="shared" si="15"/>
        <v>0</v>
      </c>
      <c r="E54" s="1356"/>
    </row>
    <row r="55" spans="1:5" ht="15.75" thickBot="1">
      <c r="A55" s="1345" t="s">
        <v>1365</v>
      </c>
      <c r="B55" s="1342">
        <f>'Expected Assumptions'!B79</f>
        <v>0.5</v>
      </c>
      <c r="C55" s="1347">
        <f>'Expected Assumptions'!E79</f>
        <v>0.5</v>
      </c>
      <c r="D55" s="1352">
        <f t="shared" si="15"/>
        <v>0</v>
      </c>
      <c r="E55" s="1356"/>
    </row>
    <row r="56" spans="1:5">
      <c r="A56" s="1340" t="s">
        <v>1360</v>
      </c>
      <c r="B56" s="1342">
        <f>'Expected Assumptions'!B81</f>
        <v>2</v>
      </c>
      <c r="C56" s="1347">
        <f>'Expected Assumptions'!E81</f>
        <v>0</v>
      </c>
      <c r="D56" s="1352">
        <f t="shared" si="15"/>
        <v>0</v>
      </c>
      <c r="E56" s="1356">
        <v>81</v>
      </c>
    </row>
    <row r="57" spans="1:5" ht="15.75" thickBot="1">
      <c r="A57" s="1345" t="s">
        <v>1361</v>
      </c>
      <c r="B57" s="1342">
        <f>'Expected Assumptions'!B82</f>
        <v>1E-3</v>
      </c>
      <c r="C57" s="1347">
        <f>'Expected Assumptions'!E82</f>
        <v>0</v>
      </c>
      <c r="D57" s="1352">
        <f t="shared" si="15"/>
        <v>0</v>
      </c>
      <c r="E57" s="1356"/>
    </row>
    <row r="58" spans="1:5">
      <c r="A58" s="1340" t="s">
        <v>1366</v>
      </c>
      <c r="B58" s="1342">
        <f>'Expected Assumptions'!B84</f>
        <v>0.25</v>
      </c>
      <c r="C58" s="1347">
        <f>'Expected Assumptions'!E84</f>
        <v>2.5000000000000001E-2</v>
      </c>
      <c r="D58" s="1352">
        <f t="shared" ref="D58" si="16">IF(C58=0,0,C58-B58)</f>
        <v>-0.22500000000000001</v>
      </c>
      <c r="E58" s="1356">
        <v>84</v>
      </c>
    </row>
    <row r="59" spans="1:5">
      <c r="A59" s="1340" t="s">
        <v>1367</v>
      </c>
      <c r="B59" s="1342">
        <f>'Expected Assumptions'!B85</f>
        <v>8.3330000000000001E-2</v>
      </c>
      <c r="C59" s="1347">
        <f>'Expected Assumptions'!E85</f>
        <v>8.3330000000000001E-3</v>
      </c>
      <c r="D59" s="1352">
        <f t="shared" ref="D59:D65" si="17">IF(C59=0,0,C59-B59)</f>
        <v>-7.4997000000000008E-2</v>
      </c>
      <c r="E59" s="1356"/>
    </row>
    <row r="60" spans="1:5">
      <c r="A60" s="1340" t="s">
        <v>1368</v>
      </c>
      <c r="B60" s="1342">
        <f>'Expected Assumptions'!B86</f>
        <v>1</v>
      </c>
      <c r="C60" s="1347">
        <f>'Expected Assumptions'!E86</f>
        <v>0.05</v>
      </c>
      <c r="D60" s="1352">
        <f t="shared" si="17"/>
        <v>-0.95</v>
      </c>
      <c r="E60" s="1356"/>
    </row>
    <row r="61" spans="1:5">
      <c r="A61" s="1340" t="s">
        <v>1369</v>
      </c>
      <c r="B61" s="1342">
        <f>'Expected Assumptions'!B87</f>
        <v>0.3</v>
      </c>
      <c r="C61" s="1347">
        <f>'Expected Assumptions'!E87</f>
        <v>0.3</v>
      </c>
      <c r="D61" s="1352">
        <f t="shared" si="17"/>
        <v>0</v>
      </c>
      <c r="E61" s="1356"/>
    </row>
    <row r="62" spans="1:5">
      <c r="A62" s="1340" t="s">
        <v>1370</v>
      </c>
      <c r="B62" s="1342">
        <f>'Expected Assumptions'!B88</f>
        <v>0.25</v>
      </c>
      <c r="C62" s="1347">
        <f>'Expected Assumptions'!E88</f>
        <v>1.2500000000000001E-2</v>
      </c>
      <c r="D62" s="1352">
        <f t="shared" si="17"/>
        <v>-0.23749999999999999</v>
      </c>
      <c r="E62" s="1356"/>
    </row>
    <row r="63" spans="1:5">
      <c r="A63" s="1340" t="s">
        <v>1362</v>
      </c>
      <c r="B63" s="1342">
        <f>'Expected Assumptions'!B89</f>
        <v>2</v>
      </c>
      <c r="C63" s="1347">
        <f>'Expected Assumptions'!E89</f>
        <v>2</v>
      </c>
      <c r="D63" s="1352">
        <f t="shared" si="17"/>
        <v>0</v>
      </c>
      <c r="E63" s="1356"/>
    </row>
    <row r="64" spans="1:5">
      <c r="A64" s="1340" t="s">
        <v>1364</v>
      </c>
      <c r="B64" s="1342">
        <f>'Expected Assumptions'!B90</f>
        <v>18.8</v>
      </c>
      <c r="C64" s="1347">
        <f>'Expected Assumptions'!E90</f>
        <v>0</v>
      </c>
      <c r="D64" s="1352">
        <f t="shared" si="17"/>
        <v>0</v>
      </c>
      <c r="E64" s="1356"/>
    </row>
    <row r="65" spans="1:5" ht="15.75" thickBot="1">
      <c r="A65" s="1345" t="s">
        <v>1365</v>
      </c>
      <c r="B65" s="1342">
        <f>'Expected Assumptions'!B91</f>
        <v>0.16666666666666666</v>
      </c>
      <c r="C65" s="1347">
        <f>'Expected Assumptions'!E91</f>
        <v>0.16666666666666666</v>
      </c>
      <c r="D65" s="1352">
        <f t="shared" si="17"/>
        <v>0</v>
      </c>
      <c r="E65" s="1356"/>
    </row>
    <row r="66" spans="1:5">
      <c r="A66" s="1340" t="s">
        <v>1371</v>
      </c>
      <c r="B66" s="1342">
        <f>'Expected Assumptions'!B93</f>
        <v>0.25</v>
      </c>
      <c r="C66" s="1347">
        <f>'Expected Assumptions'!E93</f>
        <v>2.5000000000000001E-2</v>
      </c>
      <c r="D66" s="1352">
        <f t="shared" ref="D66" si="18">IF(C66=0,0,C66-B66)</f>
        <v>-0.22500000000000001</v>
      </c>
      <c r="E66" s="1356">
        <v>93</v>
      </c>
    </row>
    <row r="67" spans="1:5">
      <c r="A67" s="1340" t="s">
        <v>1372</v>
      </c>
      <c r="B67" s="1342">
        <f>'Expected Assumptions'!B94</f>
        <v>0.05</v>
      </c>
      <c r="C67" s="1347">
        <f>'Expected Assumptions'!E94</f>
        <v>5.000000000000001E-3</v>
      </c>
      <c r="D67" s="1352">
        <f t="shared" ref="D67:D72" si="19">IF(C67=0,0,C67-B67)</f>
        <v>-4.4999999999999998E-2</v>
      </c>
      <c r="E67" s="1356"/>
    </row>
    <row r="68" spans="1:5">
      <c r="A68" s="1340" t="s">
        <v>1373</v>
      </c>
      <c r="B68" s="1342">
        <f>'Expected Assumptions'!B95</f>
        <v>0.3</v>
      </c>
      <c r="C68" s="1347">
        <f>'Expected Assumptions'!E95</f>
        <v>0.3</v>
      </c>
      <c r="D68" s="1352">
        <f t="shared" si="19"/>
        <v>0</v>
      </c>
      <c r="E68" s="1356"/>
    </row>
    <row r="69" spans="1:5">
      <c r="A69" s="1340" t="s">
        <v>1374</v>
      </c>
      <c r="B69" s="1342">
        <f>'Expected Assumptions'!B96</f>
        <v>8.3333000000000004E-2</v>
      </c>
      <c r="C69" s="1347">
        <f>'Expected Assumptions'!E96</f>
        <v>4.16665E-3</v>
      </c>
      <c r="D69" s="1352">
        <f t="shared" si="19"/>
        <v>-7.916635000000001E-2</v>
      </c>
      <c r="E69" s="1356"/>
    </row>
    <row r="70" spans="1:5">
      <c r="A70" s="1340" t="s">
        <v>1362</v>
      </c>
      <c r="B70" s="1342">
        <f>'Expected Assumptions'!B97</f>
        <v>2</v>
      </c>
      <c r="C70" s="1347">
        <f>'Expected Assumptions'!E97</f>
        <v>2</v>
      </c>
      <c r="D70" s="1352">
        <f t="shared" si="19"/>
        <v>0</v>
      </c>
      <c r="E70" s="1356"/>
    </row>
    <row r="71" spans="1:5">
      <c r="A71" s="1340" t="s">
        <v>1364</v>
      </c>
      <c r="B71" s="1342">
        <f>'Expected Assumptions'!B98</f>
        <v>18.8</v>
      </c>
      <c r="C71" s="1347">
        <f>'Expected Assumptions'!E98</f>
        <v>0</v>
      </c>
      <c r="D71" s="1352">
        <f t="shared" si="19"/>
        <v>0</v>
      </c>
      <c r="E71" s="1356"/>
    </row>
    <row r="72" spans="1:5" ht="15.75" thickBot="1">
      <c r="A72" s="1345" t="s">
        <v>1365</v>
      </c>
      <c r="B72" s="1342">
        <f>'Expected Assumptions'!B99</f>
        <v>0.16666666666666666</v>
      </c>
      <c r="C72" s="1347">
        <f>'Expected Assumptions'!E99</f>
        <v>0.16666666666666666</v>
      </c>
      <c r="D72" s="1352">
        <f t="shared" si="19"/>
        <v>0</v>
      </c>
      <c r="E72" s="1356"/>
    </row>
    <row r="73" spans="1:5">
      <c r="A73" s="1340" t="s">
        <v>1375</v>
      </c>
      <c r="B73" s="1342">
        <f>'Expected Assumptions'!B101</f>
        <v>15</v>
      </c>
      <c r="C73" s="1347">
        <f>'Expected Assumptions'!E101</f>
        <v>15</v>
      </c>
      <c r="D73" s="1352">
        <f t="shared" ref="D73" si="20">IF(C73=0,0,C73-B73)</f>
        <v>0</v>
      </c>
      <c r="E73" s="1356">
        <v>101</v>
      </c>
    </row>
    <row r="74" spans="1:5">
      <c r="A74" s="1340" t="s">
        <v>1376</v>
      </c>
      <c r="B74" s="1342">
        <f>'Expected Assumptions'!B102</f>
        <v>2</v>
      </c>
      <c r="C74" s="1347">
        <f>'Expected Assumptions'!E102</f>
        <v>2</v>
      </c>
      <c r="D74" s="1352">
        <f t="shared" ref="D74:D82" si="21">IF(C74=0,0,C74-B74)</f>
        <v>0</v>
      </c>
      <c r="E74" s="1356"/>
    </row>
    <row r="75" spans="1:5">
      <c r="A75" s="1340" t="s">
        <v>1377</v>
      </c>
      <c r="B75" s="1342">
        <f>'Expected Assumptions'!B103</f>
        <v>5</v>
      </c>
      <c r="C75" s="1347">
        <f>'Expected Assumptions'!E103</f>
        <v>0</v>
      </c>
      <c r="D75" s="1352">
        <f t="shared" si="21"/>
        <v>0</v>
      </c>
      <c r="E75" s="1356"/>
    </row>
    <row r="76" spans="1:5">
      <c r="A76" s="1340" t="s">
        <v>1378</v>
      </c>
      <c r="B76" s="1342">
        <f>'Expected Assumptions'!B104</f>
        <v>5</v>
      </c>
      <c r="C76" s="1347">
        <f>'Expected Assumptions'!E104</f>
        <v>5</v>
      </c>
      <c r="D76" s="1352">
        <f t="shared" si="21"/>
        <v>0</v>
      </c>
      <c r="E76" s="1356"/>
    </row>
    <row r="77" spans="1:5">
      <c r="A77" s="1340" t="s">
        <v>1379</v>
      </c>
      <c r="B77" s="1342">
        <f>'Expected Assumptions'!B105</f>
        <v>1</v>
      </c>
      <c r="C77" s="1347">
        <f>'Expected Assumptions'!E105</f>
        <v>1</v>
      </c>
      <c r="D77" s="1352">
        <f t="shared" si="21"/>
        <v>0</v>
      </c>
      <c r="E77" s="1356"/>
    </row>
    <row r="78" spans="1:5">
      <c r="A78" s="1340" t="s">
        <v>1363</v>
      </c>
      <c r="B78" s="1342">
        <f>'Expected Assumptions'!B106</f>
        <v>1.6E-2</v>
      </c>
      <c r="C78" s="1347">
        <f>'Expected Assumptions'!E106</f>
        <v>0</v>
      </c>
      <c r="D78" s="1352">
        <f t="shared" si="21"/>
        <v>0</v>
      </c>
      <c r="E78" s="1356"/>
    </row>
    <row r="79" spans="1:5">
      <c r="A79" s="1340" t="s">
        <v>1380</v>
      </c>
      <c r="B79" s="1342">
        <f>'Expected Assumptions'!B107</f>
        <v>18.8</v>
      </c>
      <c r="C79" s="1347">
        <f>'Expected Assumptions'!E107</f>
        <v>0</v>
      </c>
      <c r="D79" s="1352">
        <f t="shared" si="21"/>
        <v>0</v>
      </c>
      <c r="E79" s="1356"/>
    </row>
    <row r="80" spans="1:5">
      <c r="A80" s="1340" t="s">
        <v>1381</v>
      </c>
      <c r="B80" s="1342">
        <f>'Expected Assumptions'!B108</f>
        <v>18.8</v>
      </c>
      <c r="C80" s="1347">
        <f>'Expected Assumptions'!E108</f>
        <v>18.8</v>
      </c>
      <c r="D80" s="1352">
        <f t="shared" si="21"/>
        <v>0</v>
      </c>
      <c r="E80" s="1356"/>
    </row>
    <row r="81" spans="1:5">
      <c r="A81" s="1340" t="s">
        <v>1382</v>
      </c>
      <c r="B81" s="1342">
        <f>'Expected Assumptions'!B109</f>
        <v>0.75</v>
      </c>
      <c r="C81" s="1347">
        <f>'Expected Assumptions'!E109</f>
        <v>0.75</v>
      </c>
      <c r="D81" s="1352">
        <f t="shared" si="21"/>
        <v>0</v>
      </c>
      <c r="E81" s="1356"/>
    </row>
    <row r="82" spans="1:5" ht="15.75" thickBot="1">
      <c r="A82" s="1345" t="s">
        <v>1383</v>
      </c>
      <c r="B82" s="1342">
        <f>'Expected Assumptions'!B110</f>
        <v>1</v>
      </c>
      <c r="C82" s="1347">
        <f>'Expected Assumptions'!E110</f>
        <v>1</v>
      </c>
      <c r="D82" s="1352">
        <f t="shared" si="21"/>
        <v>0</v>
      </c>
      <c r="E82" s="1356"/>
    </row>
    <row r="83" spans="1:5">
      <c r="A83" s="1340" t="s">
        <v>1384</v>
      </c>
      <c r="B83" s="1342">
        <f>'Expected Assumptions'!B112</f>
        <v>0.16666</v>
      </c>
      <c r="C83" s="1347">
        <f>'Expected Assumptions'!E112</f>
        <v>4.9998000000000001E-2</v>
      </c>
      <c r="D83" s="1352">
        <f t="shared" ref="D83" si="22">IF(C83=0,0,C83-B83)</f>
        <v>-0.116662</v>
      </c>
      <c r="E83" s="1356">
        <v>112</v>
      </c>
    </row>
    <row r="84" spans="1:5">
      <c r="A84" s="1340" t="s">
        <v>1385</v>
      </c>
      <c r="B84" s="1342">
        <f>'Expected Assumptions'!B113</f>
        <v>0.25</v>
      </c>
      <c r="C84" s="1347">
        <f>'Expected Assumptions'!E113</f>
        <v>7.4999999999999997E-2</v>
      </c>
      <c r="D84" s="1352">
        <f t="shared" ref="D84:D95" si="23">IF(C84=0,0,C84-B84)</f>
        <v>-0.17499999999999999</v>
      </c>
      <c r="E84" s="1356"/>
    </row>
    <row r="85" spans="1:5">
      <c r="A85" s="1340" t="s">
        <v>1386</v>
      </c>
      <c r="B85" s="1342">
        <f>'Expected Assumptions'!B114</f>
        <v>2.4000000000000004</v>
      </c>
      <c r="C85" s="1347">
        <f>'Expected Assumptions'!E114</f>
        <v>1.2000000000000002</v>
      </c>
      <c r="D85" s="1352">
        <f t="shared" si="23"/>
        <v>-1.2000000000000002</v>
      </c>
      <c r="E85" s="1356"/>
    </row>
    <row r="86" spans="1:5">
      <c r="A86" s="1340" t="s">
        <v>1387</v>
      </c>
      <c r="B86" s="1342">
        <f>'Expected Assumptions'!B115</f>
        <v>8</v>
      </c>
      <c r="C86" s="1347">
        <f>'Expected Assumptions'!E115</f>
        <v>4</v>
      </c>
      <c r="D86" s="1352">
        <f t="shared" si="23"/>
        <v>-4</v>
      </c>
      <c r="E86" s="1356"/>
    </row>
    <row r="87" spans="1:5">
      <c r="A87" s="1340" t="s">
        <v>1388</v>
      </c>
      <c r="B87" s="1342">
        <f>'Expected Assumptions'!B116</f>
        <v>3.75</v>
      </c>
      <c r="C87" s="1347">
        <f>'Expected Assumptions'!E116</f>
        <v>0.375</v>
      </c>
      <c r="D87" s="1352">
        <f t="shared" si="23"/>
        <v>-3.375</v>
      </c>
      <c r="E87" s="1356"/>
    </row>
    <row r="88" spans="1:5">
      <c r="A88" s="1340" t="s">
        <v>1389</v>
      </c>
      <c r="B88" s="1342">
        <f>'Expected Assumptions'!B117</f>
        <v>1</v>
      </c>
      <c r="C88" s="1347">
        <f>'Expected Assumptions'!E117</f>
        <v>1</v>
      </c>
      <c r="D88" s="1352">
        <f t="shared" si="23"/>
        <v>0</v>
      </c>
      <c r="E88" s="1356"/>
    </row>
    <row r="89" spans="1:5">
      <c r="A89" s="1340" t="s">
        <v>1390</v>
      </c>
      <c r="B89" s="1342">
        <f>'Expected Assumptions'!B118</f>
        <v>0.9</v>
      </c>
      <c r="C89" s="1347">
        <f>'Expected Assumptions'!E118</f>
        <v>0.9</v>
      </c>
      <c r="D89" s="1352">
        <f t="shared" si="23"/>
        <v>0</v>
      </c>
      <c r="E89" s="1356"/>
    </row>
    <row r="90" spans="1:5">
      <c r="A90" s="1340" t="s">
        <v>1391</v>
      </c>
      <c r="B90" s="1342">
        <f>'Expected Assumptions'!B119</f>
        <v>0.1</v>
      </c>
      <c r="C90" s="1347">
        <f>'Expected Assumptions'!E119</f>
        <v>0.1</v>
      </c>
      <c r="D90" s="1352">
        <f t="shared" si="23"/>
        <v>0</v>
      </c>
      <c r="E90" s="1356"/>
    </row>
    <row r="91" spans="1:5">
      <c r="A91" s="1340" t="s">
        <v>1362</v>
      </c>
      <c r="B91" s="1342">
        <f>'Expected Assumptions'!B120</f>
        <v>1</v>
      </c>
      <c r="C91" s="1347">
        <f>'Expected Assumptions'!E120</f>
        <v>1</v>
      </c>
      <c r="D91" s="1352">
        <f t="shared" si="23"/>
        <v>0</v>
      </c>
      <c r="E91" s="1356"/>
    </row>
    <row r="92" spans="1:5">
      <c r="A92" s="1340" t="s">
        <v>1363</v>
      </c>
      <c r="B92" s="1342">
        <f>'Expected Assumptions'!B121</f>
        <v>9.6000000000000002E-2</v>
      </c>
      <c r="C92" s="1347">
        <f>'Expected Assumptions'!E121</f>
        <v>0</v>
      </c>
      <c r="D92" s="1352">
        <f t="shared" si="23"/>
        <v>0</v>
      </c>
      <c r="E92" s="1356"/>
    </row>
    <row r="93" spans="1:5">
      <c r="A93" s="1340" t="s">
        <v>1392</v>
      </c>
      <c r="B93" s="1342">
        <f>'Expected Assumptions'!B122</f>
        <v>16.5</v>
      </c>
      <c r="C93" s="1347">
        <f>'Expected Assumptions'!E122</f>
        <v>0</v>
      </c>
      <c r="D93" s="1352">
        <f t="shared" si="23"/>
        <v>0</v>
      </c>
      <c r="E93" s="1356"/>
    </row>
    <row r="94" spans="1:5">
      <c r="A94" s="1340" t="s">
        <v>1381</v>
      </c>
      <c r="B94" s="1342">
        <f>'Expected Assumptions'!B123</f>
        <v>25.3</v>
      </c>
      <c r="C94" s="1347">
        <f>'Expected Assumptions'!E123</f>
        <v>0</v>
      </c>
      <c r="D94" s="1352">
        <f t="shared" si="23"/>
        <v>0</v>
      </c>
      <c r="E94" s="1356"/>
    </row>
    <row r="95" spans="1:5" ht="15.75" thickBot="1">
      <c r="A95" s="1345" t="s">
        <v>1365</v>
      </c>
      <c r="B95" s="1342">
        <f>'Expected Assumptions'!B124</f>
        <v>0.5</v>
      </c>
      <c r="C95" s="1347">
        <f>'Expected Assumptions'!E124</f>
        <v>0.2</v>
      </c>
      <c r="D95" s="1352">
        <f t="shared" si="23"/>
        <v>-0.3</v>
      </c>
      <c r="E95" s="1356"/>
    </row>
    <row r="96" spans="1:5">
      <c r="A96" s="1340" t="s">
        <v>1393</v>
      </c>
      <c r="B96" s="1342">
        <f>'Expected Assumptions'!B126</f>
        <v>12</v>
      </c>
      <c r="C96" s="1347">
        <f>'Expected Assumptions'!E126</f>
        <v>12</v>
      </c>
      <c r="D96" s="1352">
        <f t="shared" ref="D96" si="24">IF(C96=0,0,C96-B96)</f>
        <v>0</v>
      </c>
      <c r="E96" s="1356">
        <v>126</v>
      </c>
    </row>
    <row r="97" spans="1:5">
      <c r="A97" s="1340" t="s">
        <v>1394</v>
      </c>
      <c r="B97" s="1342">
        <f>'Expected Assumptions'!B127</f>
        <v>0.25</v>
      </c>
      <c r="C97" s="1347">
        <f>'Expected Assumptions'!E127</f>
        <v>2.5000000000000001E-2</v>
      </c>
      <c r="D97" s="1352">
        <f t="shared" ref="D97:D108" si="25">IF(C97=0,0,C97-B97)</f>
        <v>-0.22500000000000001</v>
      </c>
      <c r="E97" s="1356"/>
    </row>
    <row r="98" spans="1:5">
      <c r="A98" s="1340" t="s">
        <v>1395</v>
      </c>
      <c r="B98" s="1342">
        <f>'Expected Assumptions'!B128</f>
        <v>12.8</v>
      </c>
      <c r="C98" s="1347">
        <f>'Expected Assumptions'!E128</f>
        <v>6.4</v>
      </c>
      <c r="D98" s="1352">
        <f t="shared" si="25"/>
        <v>-6.4</v>
      </c>
      <c r="E98" s="1356"/>
    </row>
    <row r="99" spans="1:5">
      <c r="A99" s="1340" t="s">
        <v>1396</v>
      </c>
      <c r="B99" s="1342">
        <f>'Expected Assumptions'!B129</f>
        <v>8</v>
      </c>
      <c r="C99" s="1347">
        <f>'Expected Assumptions'!E129</f>
        <v>4</v>
      </c>
      <c r="D99" s="1352">
        <f t="shared" si="25"/>
        <v>-4</v>
      </c>
      <c r="E99" s="1356"/>
    </row>
    <row r="100" spans="1:5">
      <c r="A100" s="1340" t="s">
        <v>1388</v>
      </c>
      <c r="B100" s="1342">
        <f>'Expected Assumptions'!B130</f>
        <v>5.5872764999999998</v>
      </c>
      <c r="C100" s="1347">
        <f>'Expected Assumptions'!E130</f>
        <v>0.55872765000000002</v>
      </c>
      <c r="D100" s="1352">
        <f t="shared" si="25"/>
        <v>-5.02854885</v>
      </c>
      <c r="E100" s="1356"/>
    </row>
    <row r="101" spans="1:5">
      <c r="A101" s="1340" t="s">
        <v>1389</v>
      </c>
      <c r="B101" s="1342">
        <f>'Expected Assumptions'!B131</f>
        <v>1</v>
      </c>
      <c r="C101" s="1347">
        <f>'Expected Assumptions'!E131</f>
        <v>1</v>
      </c>
      <c r="D101" s="1352">
        <f t="shared" si="25"/>
        <v>0</v>
      </c>
      <c r="E101" s="1356"/>
    </row>
    <row r="102" spans="1:5">
      <c r="A102" s="1340" t="s">
        <v>1390</v>
      </c>
      <c r="B102" s="1342">
        <f>'Expected Assumptions'!B132</f>
        <v>0.8</v>
      </c>
      <c r="C102" s="1347">
        <f>'Expected Assumptions'!E132</f>
        <v>0.8</v>
      </c>
      <c r="D102" s="1352">
        <f t="shared" si="25"/>
        <v>0</v>
      </c>
      <c r="E102" s="1356"/>
    </row>
    <row r="103" spans="1:5">
      <c r="A103" s="1340" t="s">
        <v>1391</v>
      </c>
      <c r="B103" s="1342">
        <f>'Expected Assumptions'!B133</f>
        <v>0.2</v>
      </c>
      <c r="C103" s="1347">
        <f>'Expected Assumptions'!E133</f>
        <v>0.2</v>
      </c>
      <c r="D103" s="1352">
        <f t="shared" si="25"/>
        <v>0</v>
      </c>
      <c r="E103" s="1356"/>
    </row>
    <row r="104" spans="1:5">
      <c r="A104" s="1340" t="s">
        <v>1362</v>
      </c>
      <c r="B104" s="1342">
        <f>'Expected Assumptions'!B134</f>
        <v>1</v>
      </c>
      <c r="C104" s="1347">
        <f>'Expected Assumptions'!E134</f>
        <v>1</v>
      </c>
      <c r="D104" s="1352">
        <f t="shared" si="25"/>
        <v>0</v>
      </c>
      <c r="E104" s="1356"/>
    </row>
    <row r="105" spans="1:5">
      <c r="A105" s="1340" t="s">
        <v>1363</v>
      </c>
      <c r="B105" s="1342">
        <f>'Expected Assumptions'!B135</f>
        <v>0.32500000000000001</v>
      </c>
      <c r="C105" s="1347">
        <f>'Expected Assumptions'!E135</f>
        <v>0</v>
      </c>
      <c r="D105" s="1352">
        <f t="shared" si="25"/>
        <v>0</v>
      </c>
      <c r="E105" s="1356"/>
    </row>
    <row r="106" spans="1:5">
      <c r="A106" s="1340" t="s">
        <v>1392</v>
      </c>
      <c r="B106" s="1342">
        <f>'Expected Assumptions'!B136</f>
        <v>16.5</v>
      </c>
      <c r="C106" s="1347">
        <f>'Expected Assumptions'!E136</f>
        <v>0</v>
      </c>
      <c r="D106" s="1352">
        <f t="shared" si="25"/>
        <v>0</v>
      </c>
      <c r="E106" s="1356"/>
    </row>
    <row r="107" spans="1:5">
      <c r="A107" s="1340" t="s">
        <v>1381</v>
      </c>
      <c r="B107" s="1342">
        <f>'Expected Assumptions'!B137</f>
        <v>38.6</v>
      </c>
      <c r="C107" s="1347">
        <f>'Expected Assumptions'!E137</f>
        <v>0</v>
      </c>
      <c r="D107" s="1352">
        <f t="shared" si="25"/>
        <v>0</v>
      </c>
      <c r="E107" s="1356"/>
    </row>
    <row r="108" spans="1:5" ht="15.75" thickBot="1">
      <c r="A108" s="1345" t="s">
        <v>1365</v>
      </c>
      <c r="B108" s="1342">
        <f>'Expected Assumptions'!B138</f>
        <v>0.5</v>
      </c>
      <c r="C108" s="1347">
        <f>'Expected Assumptions'!E138</f>
        <v>0.2</v>
      </c>
      <c r="D108" s="1352">
        <f t="shared" si="25"/>
        <v>-0.3</v>
      </c>
      <c r="E108" s="1356"/>
    </row>
    <row r="109" spans="1:5">
      <c r="A109" s="1340" t="s">
        <v>1397</v>
      </c>
      <c r="B109" s="1342">
        <f>'Expected Assumptions'!B140</f>
        <v>25</v>
      </c>
      <c r="C109" s="1347">
        <f>'Expected Assumptions'!E140</f>
        <v>25</v>
      </c>
      <c r="D109" s="1352">
        <f t="shared" ref="D109" si="26">IF(C109=0,0,C109-B109)</f>
        <v>0</v>
      </c>
      <c r="E109" s="1356">
        <v>140</v>
      </c>
    </row>
    <row r="110" spans="1:5">
      <c r="A110" s="1340" t="s">
        <v>1398</v>
      </c>
      <c r="B110" s="1342">
        <f>'Expected Assumptions'!B141</f>
        <v>2</v>
      </c>
      <c r="C110" s="1347">
        <f>'Expected Assumptions'!E141</f>
        <v>0.2</v>
      </c>
      <c r="D110" s="1352">
        <f t="shared" ref="D110:D123" si="27">IF(C110=0,0,C110-B110)</f>
        <v>-1.8</v>
      </c>
      <c r="E110" s="1356"/>
    </row>
    <row r="111" spans="1:5">
      <c r="A111" s="1340" t="s">
        <v>1399</v>
      </c>
      <c r="B111" s="1342">
        <f>'Expected Assumptions'!B142</f>
        <v>1</v>
      </c>
      <c r="C111" s="1347">
        <f>'Expected Assumptions'!E142</f>
        <v>0.1</v>
      </c>
      <c r="D111" s="1352">
        <f t="shared" si="27"/>
        <v>-0.9</v>
      </c>
      <c r="E111" s="1356"/>
    </row>
    <row r="112" spans="1:5">
      <c r="A112" s="1340" t="s">
        <v>1400</v>
      </c>
      <c r="B112" s="1342">
        <f>'Expected Assumptions'!B143</f>
        <v>9.6</v>
      </c>
      <c r="C112" s="1347">
        <f>'Expected Assumptions'!E143</f>
        <v>4.8</v>
      </c>
      <c r="D112" s="1352">
        <f t="shared" si="27"/>
        <v>-4.8</v>
      </c>
      <c r="E112" s="1356"/>
    </row>
    <row r="113" spans="1:5">
      <c r="A113" s="1340" t="s">
        <v>1401</v>
      </c>
      <c r="B113" s="1342">
        <f>'Expected Assumptions'!B144</f>
        <v>0.15</v>
      </c>
      <c r="C113" s="1347">
        <f>'Expected Assumptions'!E144</f>
        <v>0.15</v>
      </c>
      <c r="D113" s="1352">
        <f t="shared" si="27"/>
        <v>0</v>
      </c>
      <c r="E113" s="1356"/>
    </row>
    <row r="114" spans="1:5">
      <c r="A114" s="1340" t="s">
        <v>1402</v>
      </c>
      <c r="B114" s="1342">
        <f>'Expected Assumptions'!B145</f>
        <v>8</v>
      </c>
      <c r="C114" s="1347">
        <f>'Expected Assumptions'!E145</f>
        <v>4</v>
      </c>
      <c r="D114" s="1352">
        <f t="shared" si="27"/>
        <v>-4</v>
      </c>
      <c r="E114" s="1356"/>
    </row>
    <row r="115" spans="1:5">
      <c r="A115" s="1340" t="s">
        <v>1403</v>
      </c>
      <c r="B115" s="1342">
        <f>'Expected Assumptions'!B146</f>
        <v>3.1040425000000003</v>
      </c>
      <c r="C115" s="1347">
        <f>'Expected Assumptions'!E146</f>
        <v>0.31040425000000005</v>
      </c>
      <c r="D115" s="1352">
        <f t="shared" si="27"/>
        <v>-2.7936382500000003</v>
      </c>
      <c r="E115" s="1356"/>
    </row>
    <row r="116" spans="1:5">
      <c r="A116" s="1340" t="s">
        <v>1389</v>
      </c>
      <c r="B116" s="1342">
        <f>'Expected Assumptions'!B147</f>
        <v>1</v>
      </c>
      <c r="C116" s="1347">
        <f>'Expected Assumptions'!E147</f>
        <v>1</v>
      </c>
      <c r="D116" s="1352">
        <f t="shared" si="27"/>
        <v>0</v>
      </c>
      <c r="E116" s="1356"/>
    </row>
    <row r="117" spans="1:5">
      <c r="A117" s="1340" t="s">
        <v>1390</v>
      </c>
      <c r="B117" s="1342">
        <f>'Expected Assumptions'!B148</f>
        <v>0.8</v>
      </c>
      <c r="C117" s="1347">
        <f>'Expected Assumptions'!E148</f>
        <v>0.8</v>
      </c>
      <c r="D117" s="1352">
        <f t="shared" si="27"/>
        <v>0</v>
      </c>
      <c r="E117" s="1356"/>
    </row>
    <row r="118" spans="1:5">
      <c r="A118" s="1340" t="s">
        <v>1391</v>
      </c>
      <c r="B118" s="1342">
        <f>'Expected Assumptions'!B149</f>
        <v>0.2</v>
      </c>
      <c r="C118" s="1347">
        <f>'Expected Assumptions'!E149</f>
        <v>0.2</v>
      </c>
      <c r="D118" s="1352">
        <f t="shared" si="27"/>
        <v>0</v>
      </c>
      <c r="E118" s="1356"/>
    </row>
    <row r="119" spans="1:5">
      <c r="A119" s="1340" t="s">
        <v>1362</v>
      </c>
      <c r="B119" s="1342">
        <f>'Expected Assumptions'!B150</f>
        <v>1</v>
      </c>
      <c r="C119" s="1347">
        <f>'Expected Assumptions'!E150</f>
        <v>1</v>
      </c>
      <c r="D119" s="1352">
        <f t="shared" si="27"/>
        <v>0</v>
      </c>
      <c r="E119" s="1356"/>
    </row>
    <row r="120" spans="1:5">
      <c r="A120" s="1340" t="s">
        <v>1363</v>
      </c>
      <c r="B120" s="1342">
        <f>'Expected Assumptions'!B151</f>
        <v>0.61899999999999999</v>
      </c>
      <c r="C120" s="1347">
        <f>'Expected Assumptions'!E151</f>
        <v>0</v>
      </c>
      <c r="D120" s="1352">
        <f t="shared" si="27"/>
        <v>0</v>
      </c>
      <c r="E120" s="1356"/>
    </row>
    <row r="121" spans="1:5">
      <c r="A121" s="1340" t="s">
        <v>1392</v>
      </c>
      <c r="B121" s="1342">
        <f>'Expected Assumptions'!B152</f>
        <v>16.5</v>
      </c>
      <c r="C121" s="1347">
        <f>'Expected Assumptions'!E152</f>
        <v>0</v>
      </c>
      <c r="D121" s="1352">
        <f t="shared" si="27"/>
        <v>0</v>
      </c>
      <c r="E121" s="1356"/>
    </row>
    <row r="122" spans="1:5">
      <c r="A122" s="1340" t="s">
        <v>1381</v>
      </c>
      <c r="B122" s="1342">
        <f>'Expected Assumptions'!B153</f>
        <v>47.7</v>
      </c>
      <c r="C122" s="1347">
        <f>'Expected Assumptions'!E153</f>
        <v>0</v>
      </c>
      <c r="D122" s="1352">
        <f t="shared" si="27"/>
        <v>0</v>
      </c>
      <c r="E122" s="1356"/>
    </row>
    <row r="123" spans="1:5" ht="15.75" thickBot="1">
      <c r="A123" s="1345" t="s">
        <v>1365</v>
      </c>
      <c r="B123" s="1342">
        <f>'Expected Assumptions'!B154</f>
        <v>0.5</v>
      </c>
      <c r="C123" s="1347">
        <f>'Expected Assumptions'!E154</f>
        <v>0.2</v>
      </c>
      <c r="D123" s="1352">
        <f t="shared" si="27"/>
        <v>-0.3</v>
      </c>
      <c r="E123" s="1356"/>
    </row>
    <row r="124" spans="1:5">
      <c r="A124" s="1340" t="s">
        <v>1404</v>
      </c>
      <c r="B124" s="1342">
        <f>'Expected Assumptions'!B156</f>
        <v>77</v>
      </c>
      <c r="C124" s="1347">
        <f>'Expected Assumptions'!E156</f>
        <v>77</v>
      </c>
      <c r="D124" s="1352">
        <f t="shared" ref="D124" si="28">IF(C124=0,0,C124-B124)</f>
        <v>0</v>
      </c>
      <c r="E124" s="1356">
        <v>156</v>
      </c>
    </row>
    <row r="125" spans="1:5">
      <c r="A125" s="1340" t="s">
        <v>1405</v>
      </c>
      <c r="B125" s="1342">
        <f>'Expected Assumptions'!B157</f>
        <v>1</v>
      </c>
      <c r="C125" s="1347">
        <f>'Expected Assumptions'!E157</f>
        <v>0.1</v>
      </c>
      <c r="D125" s="1352">
        <f t="shared" ref="D125:D133" si="29">IF(C125=0,0,C125-B125)</f>
        <v>-0.9</v>
      </c>
      <c r="E125" s="1356"/>
    </row>
    <row r="126" spans="1:5">
      <c r="A126" s="1340" t="s">
        <v>1406</v>
      </c>
      <c r="B126" s="1342">
        <f>'Expected Assumptions'!B158</f>
        <v>6.4</v>
      </c>
      <c r="C126" s="1347">
        <f>'Expected Assumptions'!E158</f>
        <v>3.2</v>
      </c>
      <c r="D126" s="1352">
        <f t="shared" si="29"/>
        <v>-3.2</v>
      </c>
      <c r="E126" s="1356"/>
    </row>
    <row r="127" spans="1:5">
      <c r="A127" s="1340" t="s">
        <v>1390</v>
      </c>
      <c r="B127" s="1342">
        <f>'Expected Assumptions'!B159</f>
        <v>0.9</v>
      </c>
      <c r="C127" s="1347">
        <f>'Expected Assumptions'!E159</f>
        <v>0.9</v>
      </c>
      <c r="D127" s="1352">
        <f t="shared" si="29"/>
        <v>0</v>
      </c>
      <c r="E127" s="1356"/>
    </row>
    <row r="128" spans="1:5">
      <c r="A128" s="1340" t="s">
        <v>1391</v>
      </c>
      <c r="B128" s="1342">
        <f>'Expected Assumptions'!B160</f>
        <v>0.1</v>
      </c>
      <c r="C128" s="1347">
        <f>'Expected Assumptions'!E160</f>
        <v>0.1</v>
      </c>
      <c r="D128" s="1352">
        <f t="shared" si="29"/>
        <v>0</v>
      </c>
      <c r="E128" s="1356"/>
    </row>
    <row r="129" spans="1:5">
      <c r="A129" s="1340" t="s">
        <v>1362</v>
      </c>
      <c r="B129" s="1342">
        <f>'Expected Assumptions'!B161</f>
        <v>1</v>
      </c>
      <c r="C129" s="1347">
        <f>'Expected Assumptions'!E161</f>
        <v>1</v>
      </c>
      <c r="D129" s="1352">
        <f t="shared" si="29"/>
        <v>0</v>
      </c>
      <c r="E129" s="1356"/>
    </row>
    <row r="130" spans="1:5">
      <c r="A130" s="1340" t="s">
        <v>1363</v>
      </c>
      <c r="B130" s="1342">
        <f>'Expected Assumptions'!B162</f>
        <v>0.79900000000000004</v>
      </c>
      <c r="C130" s="1347">
        <f>'Expected Assumptions'!E162</f>
        <v>0</v>
      </c>
      <c r="D130" s="1352">
        <f t="shared" si="29"/>
        <v>0</v>
      </c>
      <c r="E130" s="1356"/>
    </row>
    <row r="131" spans="1:5">
      <c r="A131" s="1340" t="s">
        <v>1392</v>
      </c>
      <c r="B131" s="1342">
        <f>'Expected Assumptions'!B163</f>
        <v>16.5</v>
      </c>
      <c r="C131" s="1347">
        <f>'Expected Assumptions'!E163</f>
        <v>0</v>
      </c>
      <c r="D131" s="1352">
        <f t="shared" si="29"/>
        <v>0</v>
      </c>
      <c r="E131" s="1356"/>
    </row>
    <row r="132" spans="1:5">
      <c r="A132" s="1340" t="s">
        <v>1381</v>
      </c>
      <c r="B132" s="1342">
        <f>'Expected Assumptions'!B164</f>
        <v>58.15</v>
      </c>
      <c r="C132" s="1347">
        <f>'Expected Assumptions'!E164</f>
        <v>0</v>
      </c>
      <c r="D132" s="1352">
        <f t="shared" si="29"/>
        <v>0</v>
      </c>
      <c r="E132" s="1356"/>
    </row>
    <row r="133" spans="1:5" ht="15.75" thickBot="1">
      <c r="A133" s="1345" t="s">
        <v>1365</v>
      </c>
      <c r="B133" s="1342">
        <f>'Expected Assumptions'!B165</f>
        <v>1</v>
      </c>
      <c r="C133" s="1347">
        <f>'Expected Assumptions'!E165</f>
        <v>0.4</v>
      </c>
      <c r="D133" s="1352">
        <f t="shared" si="29"/>
        <v>-0.6</v>
      </c>
      <c r="E133" s="1356"/>
    </row>
    <row r="134" spans="1:5">
      <c r="A134" s="1340" t="s">
        <v>1362</v>
      </c>
      <c r="B134" s="1342">
        <f>'Expected Assumptions'!B167</f>
        <v>5</v>
      </c>
      <c r="C134" s="1347">
        <f>'Expected Assumptions'!E167</f>
        <v>5</v>
      </c>
      <c r="D134" s="1352">
        <f t="shared" ref="D134" si="30">IF(C134=0,0,C134-B134)</f>
        <v>0</v>
      </c>
      <c r="E134" s="1356">
        <v>167</v>
      </c>
    </row>
    <row r="135" spans="1:5">
      <c r="A135" s="1340" t="s">
        <v>1363</v>
      </c>
      <c r="B135" s="1342">
        <f>'Expected Assumptions'!B168</f>
        <v>0.79900000000000004</v>
      </c>
      <c r="C135" s="1347">
        <f>'Expected Assumptions'!E168</f>
        <v>0</v>
      </c>
      <c r="D135" s="1352">
        <f t="shared" ref="D135:D138" si="31">IF(C135=0,0,C135-B135)</f>
        <v>0</v>
      </c>
      <c r="E135" s="1356"/>
    </row>
    <row r="136" spans="1:5">
      <c r="A136" s="1340" t="s">
        <v>1364</v>
      </c>
      <c r="B136" s="1342">
        <f>'Expected Assumptions'!B169</f>
        <v>32.75</v>
      </c>
      <c r="C136" s="1347">
        <f>'Expected Assumptions'!E169</f>
        <v>0</v>
      </c>
      <c r="D136" s="1352">
        <f t="shared" si="31"/>
        <v>0</v>
      </c>
      <c r="E136" s="1356"/>
    </row>
    <row r="137" spans="1:5">
      <c r="A137" s="1340" t="s">
        <v>1365</v>
      </c>
      <c r="B137" s="1342">
        <f>'Expected Assumptions'!B170</f>
        <v>0.75</v>
      </c>
      <c r="C137" s="1347">
        <f>'Expected Assumptions'!E170</f>
        <v>0.75</v>
      </c>
      <c r="D137" s="1352">
        <f t="shared" si="31"/>
        <v>0</v>
      </c>
      <c r="E137" s="1356"/>
    </row>
    <row r="138" spans="1:5" ht="15.75" thickBot="1">
      <c r="A138" s="1345" t="s">
        <v>1407</v>
      </c>
      <c r="B138" s="1342">
        <f>'Expected Assumptions'!B171</f>
        <v>1</v>
      </c>
      <c r="C138" s="1347">
        <f>'Expected Assumptions'!E171</f>
        <v>0</v>
      </c>
      <c r="D138" s="1352">
        <f t="shared" si="31"/>
        <v>0</v>
      </c>
      <c r="E138" s="1356"/>
    </row>
    <row r="139" spans="1:5">
      <c r="A139" s="1340" t="s">
        <v>1362</v>
      </c>
      <c r="B139" s="1342">
        <f>'Expected Assumptions'!B173</f>
        <v>3</v>
      </c>
      <c r="C139" s="1347">
        <f>'Expected Assumptions'!E173</f>
        <v>3</v>
      </c>
      <c r="D139" s="1352">
        <f t="shared" ref="D139" si="32">IF(C139=0,0,C139-B139)</f>
        <v>0</v>
      </c>
      <c r="E139" s="1356">
        <v>173</v>
      </c>
    </row>
    <row r="140" spans="1:5">
      <c r="A140" s="1340" t="s">
        <v>1364</v>
      </c>
      <c r="B140" s="1342">
        <f>'Expected Assumptions'!B174</f>
        <v>16.5</v>
      </c>
      <c r="C140" s="1347">
        <f>'Expected Assumptions'!E174</f>
        <v>0</v>
      </c>
      <c r="D140" s="1352">
        <f t="shared" ref="D140:D142" si="33">IF(C140=0,0,C140-B140)</f>
        <v>0</v>
      </c>
      <c r="E140" s="1356"/>
    </row>
    <row r="141" spans="1:5">
      <c r="A141" s="1340" t="s">
        <v>1408</v>
      </c>
      <c r="B141" s="1342">
        <f>'Expected Assumptions'!B175</f>
        <v>0.16666666666666666</v>
      </c>
      <c r="C141" s="1347">
        <f>'Expected Assumptions'!E175</f>
        <v>6.6666666666666666E-2</v>
      </c>
      <c r="D141" s="1352">
        <f t="shared" si="33"/>
        <v>-9.9999999999999992E-2</v>
      </c>
      <c r="E141" s="1356"/>
    </row>
    <row r="142" spans="1:5" ht="15.75" thickBot="1">
      <c r="A142" s="1345" t="s">
        <v>1409</v>
      </c>
      <c r="B142" s="1342">
        <f>'Expected Assumptions'!B176</f>
        <v>8.3000000000000004E-2</v>
      </c>
      <c r="C142" s="1347">
        <f>'Expected Assumptions'!E176</f>
        <v>3.32E-2</v>
      </c>
      <c r="D142" s="1352">
        <f t="shared" si="33"/>
        <v>-4.9800000000000004E-2</v>
      </c>
      <c r="E142" s="1356"/>
    </row>
    <row r="143" spans="1:5">
      <c r="A143" s="1340" t="s">
        <v>1410</v>
      </c>
      <c r="B143" s="1342">
        <f>'Expected Assumptions'!B180</f>
        <v>58</v>
      </c>
      <c r="C143" s="1347">
        <f>'Expected Assumptions'!E180</f>
        <v>58</v>
      </c>
      <c r="D143" s="1352">
        <f t="shared" ref="D143" si="34">IF(C143=0,0,C143-B143)</f>
        <v>0</v>
      </c>
      <c r="E143" s="1356">
        <v>180</v>
      </c>
    </row>
    <row r="144" spans="1:5">
      <c r="A144" s="1340" t="s">
        <v>1364</v>
      </c>
      <c r="B144" s="1342">
        <f>'Expected Assumptions'!B181</f>
        <v>16.5</v>
      </c>
      <c r="C144" s="1347">
        <f>'Expected Assumptions'!E181</f>
        <v>0</v>
      </c>
      <c r="D144" s="1352">
        <f t="shared" ref="D144:D146" si="35">IF(C144=0,0,C144-B144)</f>
        <v>0</v>
      </c>
      <c r="E144" s="1356"/>
    </row>
    <row r="145" spans="1:5">
      <c r="A145" s="1340" t="s">
        <v>1411</v>
      </c>
      <c r="B145" s="1342">
        <f>'Expected Assumptions'!B182</f>
        <v>0.16666666666666666</v>
      </c>
      <c r="C145" s="1347">
        <f>'Expected Assumptions'!E182</f>
        <v>6.6666666666666666E-2</v>
      </c>
      <c r="D145" s="1352">
        <f t="shared" si="35"/>
        <v>-9.9999999999999992E-2</v>
      </c>
      <c r="E145" s="1356"/>
    </row>
    <row r="146" spans="1:5" ht="15.75" thickBot="1">
      <c r="A146" s="1345" t="s">
        <v>1412</v>
      </c>
      <c r="B146" s="1342">
        <f>'Expected Assumptions'!B183</f>
        <v>3.3333333333333333E-2</v>
      </c>
      <c r="C146" s="1347">
        <f>'Expected Assumptions'!E183</f>
        <v>1.3333333333333334E-2</v>
      </c>
      <c r="D146" s="1352">
        <f t="shared" si="35"/>
        <v>-1.9999999999999997E-2</v>
      </c>
      <c r="E146" s="1356"/>
    </row>
    <row r="147" spans="1:5" ht="15.75" thickBot="1">
      <c r="A147" s="1348" t="s">
        <v>1413</v>
      </c>
      <c r="B147" s="1342">
        <f>'Expected Assumptions'!B185</f>
        <v>0.5</v>
      </c>
      <c r="C147" s="1347">
        <f>'Expected Assumptions'!E185</f>
        <v>0.25</v>
      </c>
      <c r="D147" s="1352">
        <f t="shared" ref="D147" si="36">IF(C147=0,0,C147-B147)</f>
        <v>-0.25</v>
      </c>
      <c r="E147" s="1356">
        <v>185</v>
      </c>
    </row>
    <row r="148" spans="1:5">
      <c r="A148" s="1340" t="s">
        <v>1414</v>
      </c>
      <c r="B148" s="1342">
        <f>'Expected Assumptions'!B190</f>
        <v>0.5</v>
      </c>
      <c r="C148" s="1347">
        <f>'Expected Assumptions'!E190</f>
        <v>0.25</v>
      </c>
      <c r="D148" s="1352">
        <f t="shared" ref="D148" si="37">IF(C148=0,0,C148-B148)</f>
        <v>-0.25</v>
      </c>
      <c r="E148" s="1356"/>
    </row>
    <row r="149" spans="1:5">
      <c r="A149" s="1340" t="s">
        <v>1415</v>
      </c>
      <c r="B149" s="1342">
        <f>'Expected Assumptions'!B191</f>
        <v>8.3333333333333329E-2</v>
      </c>
      <c r="C149" s="1347">
        <f>'Expected Assumptions'!E191</f>
        <v>0</v>
      </c>
      <c r="D149" s="1352">
        <f t="shared" ref="D149:D158" si="38">IF(C149=0,0,C149-B149)</f>
        <v>0</v>
      </c>
      <c r="E149" s="1356"/>
    </row>
    <row r="150" spans="1:5">
      <c r="A150" s="1340" t="s">
        <v>1416</v>
      </c>
      <c r="B150" s="1342">
        <f>'Expected Assumptions'!B192</f>
        <v>8.3333333333333329E-2</v>
      </c>
      <c r="C150" s="1347">
        <f>'Expected Assumptions'!E192</f>
        <v>0</v>
      </c>
      <c r="D150" s="1352">
        <f t="shared" si="38"/>
        <v>0</v>
      </c>
      <c r="E150" s="1356"/>
    </row>
    <row r="151" spans="1:5">
      <c r="A151" s="1340" t="s">
        <v>1417</v>
      </c>
      <c r="B151" s="1342">
        <f>'Expected Assumptions'!B193</f>
        <v>0.2</v>
      </c>
      <c r="C151" s="1347">
        <f>'Expected Assumptions'!E193</f>
        <v>0.2</v>
      </c>
      <c r="D151" s="1352">
        <f t="shared" si="38"/>
        <v>0</v>
      </c>
      <c r="E151" s="1356"/>
    </row>
    <row r="152" spans="1:5">
      <c r="A152" s="1340" t="s">
        <v>1418</v>
      </c>
      <c r="B152" s="1342">
        <f>'Expected Assumptions'!B194</f>
        <v>0.1</v>
      </c>
      <c r="C152" s="1347">
        <f>'Expected Assumptions'!E194</f>
        <v>0.1</v>
      </c>
      <c r="D152" s="1352">
        <f t="shared" si="38"/>
        <v>0</v>
      </c>
      <c r="E152" s="1356"/>
    </row>
    <row r="153" spans="1:5">
      <c r="A153" s="1340" t="s">
        <v>1419</v>
      </c>
      <c r="B153" s="1342">
        <f>'Expected Assumptions'!B195</f>
        <v>0.9</v>
      </c>
      <c r="C153" s="1347">
        <f>'Expected Assumptions'!E195</f>
        <v>0.9</v>
      </c>
      <c r="D153" s="1352">
        <f t="shared" si="38"/>
        <v>0</v>
      </c>
      <c r="E153" s="1356"/>
    </row>
    <row r="154" spans="1:5">
      <c r="A154" s="1340" t="s">
        <v>1420</v>
      </c>
      <c r="B154" s="1342">
        <f>'Expected Assumptions'!B196</f>
        <v>221</v>
      </c>
      <c r="C154" s="1347">
        <f>'Expected Assumptions'!E196</f>
        <v>221</v>
      </c>
      <c r="D154" s="1352">
        <f t="shared" si="38"/>
        <v>0</v>
      </c>
      <c r="E154" s="1356"/>
    </row>
    <row r="155" spans="1:5">
      <c r="A155" s="1340" t="s">
        <v>1362</v>
      </c>
      <c r="B155" s="1342">
        <f>'Expected Assumptions'!B197</f>
        <v>1.4999999999999999E-2</v>
      </c>
      <c r="C155" s="1347">
        <f>'Expected Assumptions'!E197</f>
        <v>0</v>
      </c>
      <c r="D155" s="1352">
        <f t="shared" si="38"/>
        <v>0</v>
      </c>
      <c r="E155" s="1356"/>
    </row>
    <row r="156" spans="1:5">
      <c r="A156" s="1340" t="s">
        <v>1363</v>
      </c>
      <c r="B156" s="1342">
        <f>'Expected Assumptions'!B198</f>
        <v>16.5</v>
      </c>
      <c r="C156" s="1347">
        <f>'Expected Assumptions'!E198</f>
        <v>0</v>
      </c>
      <c r="D156" s="1352">
        <f t="shared" si="38"/>
        <v>0</v>
      </c>
      <c r="E156" s="1356"/>
    </row>
    <row r="157" spans="1:5">
      <c r="A157" s="1340" t="s">
        <v>1421</v>
      </c>
      <c r="B157" s="1342">
        <f>'Expected Assumptions'!B199</f>
        <v>0.5</v>
      </c>
      <c r="C157" s="1347">
        <f>'Expected Assumptions'!E199</f>
        <v>0.2</v>
      </c>
      <c r="D157" s="1352">
        <f t="shared" si="38"/>
        <v>-0.3</v>
      </c>
      <c r="E157" s="1356"/>
    </row>
    <row r="158" spans="1:5" ht="15.75" thickBot="1">
      <c r="A158" s="1345" t="s">
        <v>1365</v>
      </c>
      <c r="B158" s="1342">
        <f>'Expected Assumptions'!B200</f>
        <v>0</v>
      </c>
      <c r="C158" s="1347">
        <f>'Expected Assumptions'!E200</f>
        <v>0</v>
      </c>
      <c r="D158" s="1352">
        <f t="shared" si="38"/>
        <v>0</v>
      </c>
      <c r="E158" s="1356"/>
    </row>
    <row r="159" spans="1:5">
      <c r="A159" s="1340" t="s">
        <v>1422</v>
      </c>
      <c r="B159" s="1342">
        <f>'Expected Assumptions'!B201</f>
        <v>1</v>
      </c>
      <c r="C159" s="1347">
        <f>'Expected Assumptions'!E201</f>
        <v>0.5</v>
      </c>
      <c r="D159" s="1352">
        <f t="shared" ref="D159" si="39">IF(C159=0,0,C159-B159)</f>
        <v>-0.5</v>
      </c>
      <c r="E159" s="1356">
        <v>201</v>
      </c>
    </row>
    <row r="160" spans="1:5">
      <c r="A160" s="1340" t="s">
        <v>1423</v>
      </c>
      <c r="B160" s="1342">
        <f>'Expected Assumptions'!B202</f>
        <v>0.5</v>
      </c>
      <c r="C160" s="1347">
        <f>'Expected Assumptions'!E202</f>
        <v>0.05</v>
      </c>
      <c r="D160" s="1352">
        <f t="shared" ref="D160:D171" si="40">IF(C160=0,0,C160-B160)</f>
        <v>-0.45</v>
      </c>
      <c r="E160" s="1356"/>
    </row>
    <row r="161" spans="1:5">
      <c r="A161" s="1340" t="s">
        <v>1424</v>
      </c>
      <c r="B161" s="1342">
        <f>'Expected Assumptions'!B203</f>
        <v>0.6</v>
      </c>
      <c r="C161" s="1347">
        <f>'Expected Assumptions'!E203</f>
        <v>0.6</v>
      </c>
      <c r="D161" s="1352">
        <f t="shared" si="40"/>
        <v>0</v>
      </c>
      <c r="E161" s="1356"/>
    </row>
    <row r="162" spans="1:5">
      <c r="A162" s="1340" t="s">
        <v>1425</v>
      </c>
      <c r="B162" s="1342">
        <f>'Expected Assumptions'!B204</f>
        <v>0.42499999999999999</v>
      </c>
      <c r="C162" s="1347">
        <f>'Expected Assumptions'!E204</f>
        <v>0.42499999999999999</v>
      </c>
      <c r="D162" s="1352">
        <f t="shared" si="40"/>
        <v>0</v>
      </c>
      <c r="E162" s="1356"/>
    </row>
    <row r="163" spans="1:5">
      <c r="A163" s="1340" t="s">
        <v>1426</v>
      </c>
      <c r="B163" s="1342">
        <f>'Expected Assumptions'!B205</f>
        <v>0.25</v>
      </c>
      <c r="C163" s="1347">
        <f>'Expected Assumptions'!E205</f>
        <v>0.25</v>
      </c>
      <c r="D163" s="1352">
        <f t="shared" si="40"/>
        <v>0</v>
      </c>
      <c r="E163" s="1356"/>
    </row>
    <row r="164" spans="1:5">
      <c r="A164" s="1340" t="s">
        <v>1427</v>
      </c>
      <c r="B164" s="1342">
        <f>'Expected Assumptions'!B206</f>
        <v>0</v>
      </c>
      <c r="C164" s="1347">
        <f>'Expected Assumptions'!E206</f>
        <v>0</v>
      </c>
      <c r="D164" s="1352">
        <f t="shared" si="40"/>
        <v>0</v>
      </c>
      <c r="E164" s="1356"/>
    </row>
    <row r="165" spans="1:5">
      <c r="A165" s="1340" t="s">
        <v>1428</v>
      </c>
      <c r="B165" s="1342">
        <f>'Expected Assumptions'!B207</f>
        <v>3.3333333333333333E-2</v>
      </c>
      <c r="C165" s="1347">
        <f>'Expected Assumptions'!E207</f>
        <v>0</v>
      </c>
      <c r="D165" s="1352">
        <f t="shared" si="40"/>
        <v>0</v>
      </c>
      <c r="E165" s="1356"/>
    </row>
    <row r="166" spans="1:5">
      <c r="A166" s="1340" t="s">
        <v>1429</v>
      </c>
      <c r="B166" s="1342">
        <f>'Expected Assumptions'!B208</f>
        <v>8.3333333333333329E-2</v>
      </c>
      <c r="C166" s="1347">
        <f>'Expected Assumptions'!E208</f>
        <v>0</v>
      </c>
      <c r="D166" s="1352">
        <f t="shared" si="40"/>
        <v>0</v>
      </c>
      <c r="E166" s="1356"/>
    </row>
    <row r="167" spans="1:5">
      <c r="A167" s="1340" t="s">
        <v>1419</v>
      </c>
      <c r="B167" s="1342">
        <f>'Expected Assumptions'!B209</f>
        <v>0.8</v>
      </c>
      <c r="C167" s="1347">
        <f>'Expected Assumptions'!E209</f>
        <v>0.8</v>
      </c>
      <c r="D167" s="1352">
        <f t="shared" si="40"/>
        <v>0</v>
      </c>
      <c r="E167" s="1356"/>
    </row>
    <row r="168" spans="1:5">
      <c r="A168" s="1340" t="s">
        <v>1420</v>
      </c>
      <c r="B168" s="1342">
        <f>'Expected Assumptions'!B210</f>
        <v>0.2</v>
      </c>
      <c r="C168" s="1347">
        <f>'Expected Assumptions'!E210</f>
        <v>0.2</v>
      </c>
      <c r="D168" s="1352">
        <f t="shared" si="40"/>
        <v>0</v>
      </c>
      <c r="E168" s="1356"/>
    </row>
    <row r="169" spans="1:5">
      <c r="A169" s="1340" t="s">
        <v>1362</v>
      </c>
      <c r="B169" s="1342">
        <f>'Expected Assumptions'!B211</f>
        <v>4</v>
      </c>
      <c r="C169" s="1347">
        <f>'Expected Assumptions'!E211</f>
        <v>4</v>
      </c>
      <c r="D169" s="1352">
        <f t="shared" si="40"/>
        <v>0</v>
      </c>
      <c r="E169" s="1356"/>
    </row>
    <row r="170" spans="1:5">
      <c r="A170" s="1340" t="s">
        <v>1365</v>
      </c>
      <c r="B170" s="1342">
        <f>'Expected Assumptions'!B212</f>
        <v>8.3333333333333329E-2</v>
      </c>
      <c r="C170" s="1347">
        <f>'Expected Assumptions'!E212</f>
        <v>3.3333333333333333E-2</v>
      </c>
      <c r="D170" s="1352">
        <f t="shared" si="40"/>
        <v>-4.9999999999999996E-2</v>
      </c>
      <c r="E170" s="1356"/>
    </row>
    <row r="171" spans="1:5" ht="15.75" thickBot="1">
      <c r="A171" s="1345" t="s">
        <v>1430</v>
      </c>
      <c r="B171" s="1342">
        <f>'Expected Assumptions'!B213</f>
        <v>16.5</v>
      </c>
      <c r="C171" s="1347">
        <f>'Expected Assumptions'!E213</f>
        <v>0</v>
      </c>
      <c r="D171" s="1352">
        <f t="shared" si="40"/>
        <v>0</v>
      </c>
      <c r="E171" s="1356"/>
    </row>
    <row r="172" spans="1:5">
      <c r="A172" s="1340" t="s">
        <v>1431</v>
      </c>
      <c r="B172" s="1342">
        <f>'Expected Assumptions'!B217</f>
        <v>0.16666666666666666</v>
      </c>
      <c r="C172" s="1347">
        <f>'Expected Assumptions'!E217</f>
        <v>6.6666666666666666E-2</v>
      </c>
      <c r="D172" s="1352">
        <f t="shared" ref="D172" si="41">IF(C172=0,0,C172-B172)</f>
        <v>-9.9999999999999992E-2</v>
      </c>
      <c r="E172" s="1356">
        <v>217</v>
      </c>
    </row>
    <row r="173" spans="1:5">
      <c r="A173" s="1340" t="s">
        <v>1432</v>
      </c>
      <c r="B173" s="1342">
        <f>'Expected Assumptions'!B218</f>
        <v>12</v>
      </c>
      <c r="C173" s="1347">
        <f>'Expected Assumptions'!E218</f>
        <v>12</v>
      </c>
      <c r="D173" s="1352">
        <f t="shared" ref="D173:D178" si="42">IF(C173=0,0,C173-B173)</f>
        <v>0</v>
      </c>
      <c r="E173" s="1356"/>
    </row>
    <row r="174" spans="1:5">
      <c r="A174" s="1340" t="s">
        <v>1433</v>
      </c>
      <c r="B174" s="1342">
        <f>'Expected Assumptions'!B219</f>
        <v>8</v>
      </c>
      <c r="C174" s="1347">
        <f>'Expected Assumptions'!E219</f>
        <v>8</v>
      </c>
      <c r="D174" s="1352">
        <f t="shared" si="42"/>
        <v>0</v>
      </c>
      <c r="E174" s="1356"/>
    </row>
    <row r="175" spans="1:5">
      <c r="A175" s="1340" t="s">
        <v>1434</v>
      </c>
      <c r="B175" s="1342">
        <f>'Expected Assumptions'!B220</f>
        <v>0.25</v>
      </c>
      <c r="C175" s="1347">
        <f>'Expected Assumptions'!E220</f>
        <v>2.5000000000000001E-2</v>
      </c>
      <c r="D175" s="1352">
        <f t="shared" si="42"/>
        <v>-0.22500000000000001</v>
      </c>
      <c r="E175" s="1356"/>
    </row>
    <row r="176" spans="1:5">
      <c r="A176" s="1340" t="s">
        <v>1435</v>
      </c>
      <c r="B176" s="1342">
        <f>'Expected Assumptions'!B221</f>
        <v>2</v>
      </c>
      <c r="C176" s="1347">
        <f>'Expected Assumptions'!E221</f>
        <v>2</v>
      </c>
      <c r="D176" s="1352">
        <f t="shared" si="42"/>
        <v>0</v>
      </c>
      <c r="E176" s="1356"/>
    </row>
    <row r="177" spans="1:5">
      <c r="A177" s="1340" t="s">
        <v>1364</v>
      </c>
      <c r="B177" s="1342">
        <f>'Expected Assumptions'!B222</f>
        <v>16.5</v>
      </c>
      <c r="C177" s="1347">
        <f>'Expected Assumptions'!E222</f>
        <v>0</v>
      </c>
      <c r="D177" s="1352">
        <f t="shared" si="42"/>
        <v>0</v>
      </c>
      <c r="E177" s="1356"/>
    </row>
    <row r="178" spans="1:5" ht="15.75" thickBot="1">
      <c r="A178" s="1345" t="s">
        <v>1436</v>
      </c>
      <c r="B178" s="1342">
        <f>'Expected Assumptions'!B223</f>
        <v>8.3333333333333329E-2</v>
      </c>
      <c r="C178" s="1347">
        <f>'Expected Assumptions'!E223</f>
        <v>3.3333333333333333E-2</v>
      </c>
      <c r="D178" s="1352">
        <f t="shared" si="42"/>
        <v>-4.9999999999999996E-2</v>
      </c>
      <c r="E178" s="1356"/>
    </row>
    <row r="179" spans="1:5">
      <c r="A179" s="1340" t="s">
        <v>1437</v>
      </c>
      <c r="B179" s="1342">
        <f>'Expected Assumptions'!B227</f>
        <v>1.5</v>
      </c>
      <c r="C179" s="1347">
        <f>'Expected Assumptions'!E227</f>
        <v>0.60000000000000009</v>
      </c>
      <c r="D179" s="1352">
        <f t="shared" ref="D179" si="43">IF(C179=0,0,C179-B179)</f>
        <v>-0.89999999999999991</v>
      </c>
      <c r="E179" s="1356">
        <v>227</v>
      </c>
    </row>
    <row r="180" spans="1:5">
      <c r="A180" s="1340" t="s">
        <v>1438</v>
      </c>
      <c r="B180" s="1342">
        <f>'Expected Assumptions'!B228</f>
        <v>4</v>
      </c>
      <c r="C180" s="1347">
        <f>'Expected Assumptions'!E228</f>
        <v>4</v>
      </c>
      <c r="D180" s="1352">
        <f t="shared" ref="D180:D186" si="44">IF(C180=0,0,C180-B180)</f>
        <v>0</v>
      </c>
      <c r="E180" s="1356"/>
    </row>
    <row r="181" spans="1:5">
      <c r="A181" s="1340" t="s">
        <v>1439</v>
      </c>
      <c r="B181" s="1342">
        <f>'Expected Assumptions'!B229</f>
        <v>12</v>
      </c>
      <c r="C181" s="1347">
        <f>'Expected Assumptions'!E229</f>
        <v>12</v>
      </c>
      <c r="D181" s="1352">
        <f t="shared" si="44"/>
        <v>0</v>
      </c>
      <c r="E181" s="1356"/>
    </row>
    <row r="182" spans="1:5">
      <c r="A182" s="1340" t="s">
        <v>1433</v>
      </c>
      <c r="B182" s="1342">
        <f>'Expected Assumptions'!B230</f>
        <v>8</v>
      </c>
      <c r="C182" s="1347">
        <f>'Expected Assumptions'!E230</f>
        <v>8</v>
      </c>
      <c r="D182" s="1352">
        <f t="shared" si="44"/>
        <v>0</v>
      </c>
      <c r="E182" s="1356"/>
    </row>
    <row r="183" spans="1:5">
      <c r="A183" s="1340" t="s">
        <v>1440</v>
      </c>
      <c r="B183" s="1342">
        <f>'Expected Assumptions'!B231</f>
        <v>0.25</v>
      </c>
      <c r="C183" s="1347">
        <f>'Expected Assumptions'!E231</f>
        <v>2.5000000000000001E-2</v>
      </c>
      <c r="D183" s="1352">
        <f t="shared" si="44"/>
        <v>-0.22500000000000001</v>
      </c>
      <c r="E183" s="1356"/>
    </row>
    <row r="184" spans="1:5">
      <c r="A184" s="1340" t="s">
        <v>1362</v>
      </c>
      <c r="B184" s="1342">
        <f>'Expected Assumptions'!B232</f>
        <v>2</v>
      </c>
      <c r="C184" s="1347">
        <f>'Expected Assumptions'!E232</f>
        <v>2</v>
      </c>
      <c r="D184" s="1352">
        <f t="shared" si="44"/>
        <v>0</v>
      </c>
      <c r="E184" s="1356"/>
    </row>
    <row r="185" spans="1:5">
      <c r="A185" s="1340" t="s">
        <v>1364</v>
      </c>
      <c r="B185" s="1342">
        <f>'Expected Assumptions'!B233</f>
        <v>16.5</v>
      </c>
      <c r="C185" s="1347">
        <f>'Expected Assumptions'!E233</f>
        <v>0</v>
      </c>
      <c r="D185" s="1352">
        <f t="shared" si="44"/>
        <v>0</v>
      </c>
      <c r="E185" s="1356"/>
    </row>
    <row r="186" spans="1:5" ht="15.75" thickBot="1">
      <c r="A186" s="1345" t="s">
        <v>1365</v>
      </c>
      <c r="B186" s="1342">
        <f>'Expected Assumptions'!B234</f>
        <v>8.3333333333333329E-2</v>
      </c>
      <c r="C186" s="1347">
        <f>'Expected Assumptions'!E234</f>
        <v>3.3333333333333333E-2</v>
      </c>
      <c r="D186" s="1352">
        <f t="shared" si="44"/>
        <v>-4.9999999999999996E-2</v>
      </c>
      <c r="E186" s="1356"/>
    </row>
    <row r="187" spans="1:5">
      <c r="A187" s="1340" t="s">
        <v>1441</v>
      </c>
      <c r="B187" s="1342">
        <f>'Expected Assumptions'!B236</f>
        <v>0.25</v>
      </c>
      <c r="C187" s="1347">
        <f>'Expected Assumptions'!E236</f>
        <v>2.5000000000000001E-2</v>
      </c>
      <c r="D187" s="1352">
        <f t="shared" ref="D187" si="45">IF(C187=0,0,C187-B187)</f>
        <v>-0.22500000000000001</v>
      </c>
      <c r="E187" s="1356">
        <v>236</v>
      </c>
    </row>
    <row r="188" spans="1:5">
      <c r="A188" s="1340" t="s">
        <v>1442</v>
      </c>
      <c r="B188" s="1342">
        <f>'Expected Assumptions'!B237</f>
        <v>0.9</v>
      </c>
      <c r="C188" s="1347">
        <f>'Expected Assumptions'!E237</f>
        <v>0.9</v>
      </c>
      <c r="D188" s="1352">
        <f t="shared" ref="D188:D193" si="46">IF(C188=0,0,C188-B188)</f>
        <v>0</v>
      </c>
      <c r="E188" s="1356"/>
    </row>
    <row r="189" spans="1:5">
      <c r="A189" s="1340" t="s">
        <v>1443</v>
      </c>
      <c r="B189" s="1342">
        <f>'Expected Assumptions'!B238</f>
        <v>1</v>
      </c>
      <c r="C189" s="1347">
        <f>'Expected Assumptions'!E238</f>
        <v>1</v>
      </c>
      <c r="D189" s="1352">
        <f t="shared" si="46"/>
        <v>0</v>
      </c>
      <c r="E189" s="1356"/>
    </row>
    <row r="190" spans="1:5">
      <c r="A190" s="1340" t="s">
        <v>1444</v>
      </c>
      <c r="B190" s="1342">
        <f>'Expected Assumptions'!B239</f>
        <v>0</v>
      </c>
      <c r="C190" s="1347">
        <f>'Expected Assumptions'!E239</f>
        <v>0</v>
      </c>
      <c r="D190" s="1352">
        <f t="shared" si="46"/>
        <v>0</v>
      </c>
      <c r="E190" s="1356"/>
    </row>
    <row r="191" spans="1:5">
      <c r="A191" s="1340" t="s">
        <v>1362</v>
      </c>
      <c r="B191" s="1342">
        <f>'Expected Assumptions'!B240</f>
        <v>2</v>
      </c>
      <c r="C191" s="1347">
        <f>'Expected Assumptions'!E240</f>
        <v>2</v>
      </c>
      <c r="D191" s="1352">
        <f t="shared" si="46"/>
        <v>0</v>
      </c>
      <c r="E191" s="1356"/>
    </row>
    <row r="192" spans="1:5">
      <c r="A192" s="1340" t="s">
        <v>1364</v>
      </c>
      <c r="B192" s="1342">
        <f>'Expected Assumptions'!B241</f>
        <v>16.5</v>
      </c>
      <c r="C192" s="1347">
        <f>'Expected Assumptions'!E241</f>
        <v>0</v>
      </c>
      <c r="D192" s="1352">
        <f t="shared" si="46"/>
        <v>0</v>
      </c>
      <c r="E192" s="1356"/>
    </row>
    <row r="193" spans="1:5" ht="15.75" thickBot="1">
      <c r="A193" s="1345" t="s">
        <v>1365</v>
      </c>
      <c r="B193" s="1342">
        <f>'Expected Assumptions'!B242</f>
        <v>0.25</v>
      </c>
      <c r="C193" s="1347">
        <f>'Expected Assumptions'!E242</f>
        <v>0.1</v>
      </c>
      <c r="D193" s="1352">
        <f t="shared" si="46"/>
        <v>-0.15</v>
      </c>
      <c r="E193" s="1356"/>
    </row>
    <row r="194" spans="1:5">
      <c r="A194" s="1340" t="s">
        <v>1445</v>
      </c>
      <c r="B194" s="1342">
        <f>'Expected Assumptions'!B244</f>
        <v>3</v>
      </c>
      <c r="C194" s="1347">
        <f>'Expected Assumptions'!E244</f>
        <v>0.30000000000000004</v>
      </c>
      <c r="D194" s="1352">
        <f t="shared" ref="D194" si="47">IF(C194=0,0,C194-B194)</f>
        <v>-2.7</v>
      </c>
      <c r="E194" s="1356">
        <v>244</v>
      </c>
    </row>
    <row r="195" spans="1:5">
      <c r="A195" s="1340" t="s">
        <v>1446</v>
      </c>
      <c r="B195" s="1342">
        <f>'Expected Assumptions'!B245</f>
        <v>0</v>
      </c>
      <c r="C195" s="1347">
        <f>'Expected Assumptions'!E245</f>
        <v>0</v>
      </c>
      <c r="D195" s="1352">
        <f t="shared" ref="D195:D218" si="48">IF(C195=0,0,C195-B195)</f>
        <v>0</v>
      </c>
      <c r="E195" s="1356"/>
    </row>
    <row r="196" spans="1:5">
      <c r="A196" s="1340" t="s">
        <v>1447</v>
      </c>
      <c r="B196" s="1342">
        <f>'Expected Assumptions'!B246</f>
        <v>1.5</v>
      </c>
      <c r="C196" s="1347">
        <f>'Expected Assumptions'!E246</f>
        <v>0.15000000000000002</v>
      </c>
      <c r="D196" s="1352">
        <f t="shared" si="48"/>
        <v>-1.35</v>
      </c>
      <c r="E196" s="1356"/>
    </row>
    <row r="197" spans="1:5">
      <c r="A197" s="1340" t="s">
        <v>1448</v>
      </c>
      <c r="B197" s="1342">
        <f>'Expected Assumptions'!B247</f>
        <v>8.0000000000000004E-4</v>
      </c>
      <c r="C197" s="1347">
        <f>'Expected Assumptions'!E247</f>
        <v>8.0000000000000007E-5</v>
      </c>
      <c r="D197" s="1352">
        <f t="shared" si="48"/>
        <v>-7.2000000000000005E-4</v>
      </c>
      <c r="E197" s="1356"/>
    </row>
    <row r="198" spans="1:5">
      <c r="A198" s="1340" t="s">
        <v>1449</v>
      </c>
      <c r="B198" s="1342">
        <f>'Expected Assumptions'!B248</f>
        <v>8.3333000000000001E-3</v>
      </c>
      <c r="C198" s="1347">
        <f>'Expected Assumptions'!E248</f>
        <v>8.3333000000000007E-4</v>
      </c>
      <c r="D198" s="1352">
        <f t="shared" si="48"/>
        <v>-7.4999699999999999E-3</v>
      </c>
      <c r="E198" s="1356"/>
    </row>
    <row r="199" spans="1:5">
      <c r="A199" s="1340" t="s">
        <v>1450</v>
      </c>
      <c r="B199" s="1342">
        <f>'Expected Assumptions'!B249</f>
        <v>750</v>
      </c>
      <c r="C199" s="1347">
        <f>'Expected Assumptions'!E249</f>
        <v>750</v>
      </c>
      <c r="D199" s="1352">
        <f t="shared" si="48"/>
        <v>0</v>
      </c>
      <c r="E199" s="1356"/>
    </row>
    <row r="200" spans="1:5">
      <c r="A200" s="1340" t="s">
        <v>1451</v>
      </c>
      <c r="B200" s="1342">
        <f>'Expected Assumptions'!B250</f>
        <v>0</v>
      </c>
      <c r="C200" s="1347">
        <f>'Expected Assumptions'!E250</f>
        <v>0</v>
      </c>
      <c r="D200" s="1352">
        <f t="shared" si="48"/>
        <v>0</v>
      </c>
      <c r="E200" s="1356"/>
    </row>
    <row r="201" spans="1:5">
      <c r="A201" s="1340" t="s">
        <v>1452</v>
      </c>
      <c r="B201" s="1342">
        <f>'Expected Assumptions'!B251</f>
        <v>300</v>
      </c>
      <c r="C201" s="1347">
        <f>'Expected Assumptions'!E251</f>
        <v>300</v>
      </c>
      <c r="D201" s="1352">
        <f t="shared" si="48"/>
        <v>0</v>
      </c>
      <c r="E201" s="1356"/>
    </row>
    <row r="202" spans="1:5">
      <c r="A202" s="1340" t="s">
        <v>1453</v>
      </c>
      <c r="B202" s="1342">
        <f>'Expected Assumptions'!B252</f>
        <v>242.65</v>
      </c>
      <c r="C202" s="1347">
        <f>'Expected Assumptions'!E252</f>
        <v>242.65</v>
      </c>
      <c r="D202" s="1352">
        <f t="shared" si="48"/>
        <v>0</v>
      </c>
      <c r="E202" s="1356"/>
    </row>
    <row r="203" spans="1:5">
      <c r="A203" s="1340" t="s">
        <v>1454</v>
      </c>
      <c r="B203" s="1342">
        <f>'Expected Assumptions'!B253</f>
        <v>1</v>
      </c>
      <c r="C203" s="1347">
        <f>'Expected Assumptions'!E253</f>
        <v>1</v>
      </c>
      <c r="D203" s="1352">
        <f t="shared" si="48"/>
        <v>0</v>
      </c>
      <c r="E203" s="1356"/>
    </row>
    <row r="204" spans="1:5">
      <c r="A204" s="1340" t="s">
        <v>1455</v>
      </c>
      <c r="B204" s="1342">
        <f>'Expected Assumptions'!B254</f>
        <v>1.6666666666666668E-3</v>
      </c>
      <c r="C204" s="1347">
        <f>'Expected Assumptions'!E254</f>
        <v>6.6666666666666675E-4</v>
      </c>
      <c r="D204" s="1352">
        <f t="shared" si="48"/>
        <v>-1E-3</v>
      </c>
      <c r="E204" s="1356"/>
    </row>
    <row r="205" spans="1:5">
      <c r="A205" s="1340" t="s">
        <v>1456</v>
      </c>
      <c r="B205" s="1342">
        <f>'Expected Assumptions'!B255</f>
        <v>0</v>
      </c>
      <c r="C205" s="1347">
        <f>'Expected Assumptions'!E255</f>
        <v>0</v>
      </c>
      <c r="D205" s="1352">
        <f t="shared" si="48"/>
        <v>0</v>
      </c>
      <c r="E205" s="1356"/>
    </row>
    <row r="206" spans="1:5">
      <c r="A206" s="1340" t="s">
        <v>1457</v>
      </c>
      <c r="B206" s="1342">
        <f>'Expected Assumptions'!B256</f>
        <v>1.6666666666666668E-3</v>
      </c>
      <c r="C206" s="1347">
        <f>'Expected Assumptions'!E256</f>
        <v>6.6666666666666675E-4</v>
      </c>
      <c r="D206" s="1352">
        <f t="shared" si="48"/>
        <v>-1E-3</v>
      </c>
      <c r="E206" s="1356"/>
    </row>
    <row r="207" spans="1:5">
      <c r="A207" s="1340" t="s">
        <v>1458</v>
      </c>
      <c r="B207" s="1342">
        <f>'Expected Assumptions'!B257</f>
        <v>8.3333333333333332E-3</v>
      </c>
      <c r="C207" s="1347">
        <f>'Expected Assumptions'!E257</f>
        <v>3.3333333333333335E-3</v>
      </c>
      <c r="D207" s="1352">
        <f t="shared" si="48"/>
        <v>-4.9999999999999992E-3</v>
      </c>
      <c r="E207" s="1356"/>
    </row>
    <row r="208" spans="1:5">
      <c r="A208" s="1340" t="s">
        <v>1459</v>
      </c>
      <c r="B208" s="1342">
        <f>'Expected Assumptions'!B258</f>
        <v>8.3333333333333332E-3</v>
      </c>
      <c r="C208" s="1347">
        <f>'Expected Assumptions'!E258</f>
        <v>3.3333333333333335E-3</v>
      </c>
      <c r="D208" s="1352">
        <f t="shared" si="48"/>
        <v>-4.9999999999999992E-3</v>
      </c>
      <c r="E208" s="1356"/>
    </row>
    <row r="209" spans="1:5">
      <c r="A209" s="1340" t="s">
        <v>1460</v>
      </c>
      <c r="B209" s="1342">
        <f>'Expected Assumptions'!B259</f>
        <v>8.3330000000000001E-2</v>
      </c>
      <c r="C209" s="1347">
        <f>'Expected Assumptions'!E259</f>
        <v>0</v>
      </c>
      <c r="D209" s="1352">
        <f t="shared" si="48"/>
        <v>0</v>
      </c>
      <c r="E209" s="1356"/>
    </row>
    <row r="210" spans="1:5">
      <c r="A210" s="1340" t="s">
        <v>1461</v>
      </c>
      <c r="B210" s="1342">
        <f>'Expected Assumptions'!B260</f>
        <v>0</v>
      </c>
      <c r="C210" s="1347">
        <f>'Expected Assumptions'!E260</f>
        <v>0</v>
      </c>
      <c r="D210" s="1352">
        <f t="shared" si="48"/>
        <v>0</v>
      </c>
      <c r="E210" s="1356"/>
    </row>
    <row r="211" spans="1:5">
      <c r="A211" s="1340" t="s">
        <v>1462</v>
      </c>
      <c r="B211" s="1342">
        <f>'Expected Assumptions'!B261</f>
        <v>8.3330000000000001E-2</v>
      </c>
      <c r="C211" s="1347">
        <f>'Expected Assumptions'!E261</f>
        <v>0</v>
      </c>
      <c r="D211" s="1352">
        <f t="shared" si="48"/>
        <v>0</v>
      </c>
      <c r="E211" s="1356"/>
    </row>
    <row r="212" spans="1:5">
      <c r="A212" s="1340" t="s">
        <v>1463</v>
      </c>
      <c r="B212" s="1342">
        <f>'Expected Assumptions'!B262</f>
        <v>1.6666666666666668E-3</v>
      </c>
      <c r="C212" s="1347">
        <f>'Expected Assumptions'!E262</f>
        <v>0</v>
      </c>
      <c r="D212" s="1352">
        <f t="shared" si="48"/>
        <v>0</v>
      </c>
      <c r="E212" s="1356"/>
    </row>
    <row r="213" spans="1:5">
      <c r="A213" s="1340" t="s">
        <v>1464</v>
      </c>
      <c r="B213" s="1342">
        <f>'Expected Assumptions'!B263</f>
        <v>1.6666666666666668E-3</v>
      </c>
      <c r="C213" s="1347">
        <f>'Expected Assumptions'!E263</f>
        <v>0</v>
      </c>
      <c r="D213" s="1352">
        <f t="shared" si="48"/>
        <v>0</v>
      </c>
      <c r="E213" s="1356"/>
    </row>
    <row r="214" spans="1:5">
      <c r="A214" s="1340" t="s">
        <v>1419</v>
      </c>
      <c r="B214" s="1342">
        <f>'Expected Assumptions'!B264</f>
        <v>0.1</v>
      </c>
      <c r="C214" s="1347">
        <f>'Expected Assumptions'!E264</f>
        <v>0.1</v>
      </c>
      <c r="D214" s="1352">
        <f t="shared" si="48"/>
        <v>0</v>
      </c>
      <c r="E214" s="1356"/>
    </row>
    <row r="215" spans="1:5">
      <c r="A215" s="1340" t="s">
        <v>1420</v>
      </c>
      <c r="B215" s="1342">
        <f>'Expected Assumptions'!B265</f>
        <v>0.9</v>
      </c>
      <c r="C215" s="1347">
        <f>'Expected Assumptions'!E265</f>
        <v>0.9</v>
      </c>
      <c r="D215" s="1352">
        <f t="shared" si="48"/>
        <v>0</v>
      </c>
      <c r="E215" s="1356"/>
    </row>
    <row r="216" spans="1:5">
      <c r="A216" s="1340" t="s">
        <v>1363</v>
      </c>
      <c r="B216" s="1342">
        <f>'Expected Assumptions'!B266</f>
        <v>0.875</v>
      </c>
      <c r="C216" s="1347">
        <f>'Expected Assumptions'!E266</f>
        <v>0</v>
      </c>
      <c r="D216" s="1352">
        <f t="shared" si="48"/>
        <v>0</v>
      </c>
      <c r="E216" s="1356"/>
    </row>
    <row r="217" spans="1:5">
      <c r="A217" s="1340" t="s">
        <v>1364</v>
      </c>
      <c r="B217" s="1342">
        <f>'Expected Assumptions'!B267</f>
        <v>63.8</v>
      </c>
      <c r="C217" s="1347">
        <f>'Expected Assumptions'!E267</f>
        <v>0</v>
      </c>
      <c r="D217" s="1352">
        <f t="shared" si="48"/>
        <v>0</v>
      </c>
      <c r="E217" s="1356"/>
    </row>
    <row r="218" spans="1:5" ht="15.75" thickBot="1">
      <c r="A218" s="1345" t="s">
        <v>1365</v>
      </c>
      <c r="B218" s="1349">
        <f>'Expected Assumptions'!B268</f>
        <v>0.5</v>
      </c>
      <c r="C218" s="1361">
        <f>'Expected Assumptions'!E268</f>
        <v>0.2</v>
      </c>
      <c r="D218" s="1362">
        <f t="shared" si="48"/>
        <v>-0.3</v>
      </c>
      <c r="E218" s="1356"/>
    </row>
    <row r="219" spans="1:5">
      <c r="A219" s="1350" t="s">
        <v>1465</v>
      </c>
      <c r="B219" s="1342"/>
      <c r="C219" s="1342"/>
      <c r="D219" s="1346">
        <f>SUM(D2:D218)</f>
        <v>-54.76553242</v>
      </c>
      <c r="E219" s="1356"/>
    </row>
    <row r="220" spans="1:5">
      <c r="A220" s="1351">
        <f>COUNTA(A2:A218)</f>
        <v>217</v>
      </c>
      <c r="B220" s="1342" t="s">
        <v>1466</v>
      </c>
      <c r="C220" s="1342"/>
      <c r="D220" s="1346"/>
      <c r="E220" s="1356"/>
    </row>
    <row r="221" spans="1:5">
      <c r="A221" s="1351"/>
      <c r="B221" s="1342"/>
      <c r="C221" s="1342"/>
      <c r="D221" s="1346"/>
      <c r="E221" s="1356"/>
    </row>
  </sheetData>
  <conditionalFormatting sqref="D2:D218">
    <cfRule type="cellIs" dxfId="151" priority="1" operator="lessThan">
      <formula>0</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Sheet7">
    <tabColor theme="0" tint="-0.34998626667073579"/>
  </sheetPr>
  <dimension ref="A1:U122"/>
  <sheetViews>
    <sheetView topLeftCell="A13" workbookViewId="0">
      <selection activeCell="C12" sqref="C12"/>
    </sheetView>
  </sheetViews>
  <sheetFormatPr defaultColWidth="9.140625" defaultRowHeight="12.75"/>
  <cols>
    <col min="1" max="1" width="13.7109375" style="492" customWidth="1"/>
    <col min="2" max="2" width="14.7109375" style="50" customWidth="1"/>
    <col min="3" max="3" width="9.7109375" style="50" customWidth="1"/>
    <col min="4" max="5" width="14.7109375" style="50" customWidth="1"/>
    <col min="6" max="6" width="14.5703125" style="50" customWidth="1"/>
    <col min="7" max="10" width="14.7109375" style="50" customWidth="1"/>
    <col min="11" max="11" width="11.7109375" style="50" customWidth="1"/>
    <col min="12" max="16" width="12.7109375" style="50" customWidth="1"/>
    <col min="17" max="17" width="11.42578125" style="50" customWidth="1"/>
    <col min="18" max="16384" width="9.140625" style="50"/>
  </cols>
  <sheetData>
    <row r="1" spans="1:21" s="128" customFormat="1" ht="27" customHeight="1">
      <c r="A1" s="492"/>
    </row>
    <row r="2" spans="1:21">
      <c r="B2" s="6" t="s">
        <v>28</v>
      </c>
      <c r="C2" s="96" t="s">
        <v>132</v>
      </c>
      <c r="D2" s="97"/>
      <c r="E2" s="8"/>
      <c r="F2" s="52"/>
      <c r="H2" s="52"/>
      <c r="K2" s="8"/>
    </row>
    <row r="3" spans="1:21">
      <c r="B3" s="6" t="s">
        <v>29</v>
      </c>
      <c r="C3" s="44" t="s">
        <v>87</v>
      </c>
      <c r="D3" s="8"/>
      <c r="E3" s="8"/>
      <c r="F3" s="52"/>
      <c r="H3" s="52"/>
      <c r="K3" s="8"/>
    </row>
    <row r="4" spans="1:21">
      <c r="B4" s="6" t="s">
        <v>30</v>
      </c>
      <c r="C4" s="44" t="s">
        <v>84</v>
      </c>
      <c r="D4" s="7"/>
      <c r="E4" s="7"/>
      <c r="F4" s="5"/>
      <c r="H4" s="52"/>
      <c r="K4" s="7"/>
    </row>
    <row r="5" spans="1:21">
      <c r="B5" s="6"/>
      <c r="D5" s="7"/>
      <c r="E5" s="7"/>
      <c r="F5" s="5"/>
      <c r="G5" s="7"/>
      <c r="H5" s="5"/>
      <c r="I5" s="7"/>
      <c r="J5" s="7"/>
    </row>
    <row r="6" spans="1:21" ht="67.5" customHeight="1">
      <c r="B6" s="98" t="s">
        <v>129</v>
      </c>
      <c r="C6" s="1315" t="s">
        <v>497</v>
      </c>
      <c r="D6" s="1315"/>
      <c r="E6" s="1315"/>
      <c r="F6" s="1315"/>
      <c r="G6" s="1315"/>
      <c r="H6" s="1315"/>
      <c r="I6" s="1315"/>
      <c r="J6" s="244"/>
      <c r="K6" s="244"/>
      <c r="L6" s="244"/>
      <c r="M6" s="244"/>
      <c r="N6" s="244"/>
      <c r="O6" s="244"/>
      <c r="P6" s="228"/>
      <c r="Q6" s="228"/>
    </row>
    <row r="7" spans="1:21" ht="13.5" customHeight="1">
      <c r="B7" s="6"/>
      <c r="C7" s="42"/>
      <c r="D7" s="7"/>
      <c r="E7" s="7"/>
      <c r="F7" s="5"/>
      <c r="H7" s="52"/>
    </row>
    <row r="8" spans="1:21" ht="27" customHeight="1">
      <c r="B8" s="74" t="s">
        <v>130</v>
      </c>
      <c r="D8" s="7"/>
      <c r="E8" s="7"/>
      <c r="F8" s="5"/>
      <c r="G8" s="7"/>
      <c r="H8" s="5"/>
      <c r="I8" s="7"/>
      <c r="J8" s="7"/>
    </row>
    <row r="9" spans="1:21" s="128" customFormat="1" ht="12.75" customHeight="1">
      <c r="A9" s="492"/>
      <c r="B9" s="74"/>
      <c r="D9" s="7"/>
      <c r="E9" s="7"/>
      <c r="F9" s="5"/>
      <c r="G9" s="7"/>
      <c r="H9" s="5"/>
      <c r="I9" s="7"/>
      <c r="J9" s="7"/>
    </row>
    <row r="10" spans="1:21" s="128" customFormat="1" ht="25.5" customHeight="1">
      <c r="A10" s="492"/>
      <c r="B10" s="74"/>
      <c r="E10" s="187" t="s">
        <v>434</v>
      </c>
      <c r="F10" s="188" t="s">
        <v>435</v>
      </c>
      <c r="G10" s="187" t="s">
        <v>432</v>
      </c>
      <c r="H10" s="7"/>
      <c r="I10" s="1209"/>
      <c r="J10" s="1209"/>
      <c r="K10" s="1209"/>
      <c r="L10" s="1212" t="s">
        <v>434</v>
      </c>
      <c r="M10" s="1212" t="s">
        <v>433</v>
      </c>
      <c r="N10" s="1212" t="s">
        <v>432</v>
      </c>
      <c r="O10" s="1209"/>
      <c r="P10" s="1209"/>
      <c r="Q10" s="1209"/>
      <c r="R10" s="1209"/>
      <c r="S10" s="1212" t="s">
        <v>434</v>
      </c>
      <c r="T10" s="1212" t="s">
        <v>433</v>
      </c>
      <c r="U10" s="1212" t="s">
        <v>432</v>
      </c>
    </row>
    <row r="11" spans="1:21" s="128" customFormat="1" ht="12.75" customHeight="1">
      <c r="A11" s="492"/>
      <c r="B11" s="74"/>
      <c r="C11" s="6" t="s">
        <v>53</v>
      </c>
      <c r="D11" s="17">
        <f>H40</f>
        <v>12.947420000000001</v>
      </c>
      <c r="E11" s="17">
        <f>H38</f>
        <v>12.947420000000001</v>
      </c>
      <c r="F11" s="17">
        <v>0</v>
      </c>
      <c r="G11" s="17">
        <v>0</v>
      </c>
      <c r="H11" s="7"/>
      <c r="I11" s="1209"/>
      <c r="J11" s="1210" t="s">
        <v>1306</v>
      </c>
      <c r="K11" s="1229">
        <f>H40</f>
        <v>12.947420000000001</v>
      </c>
      <c r="L11" s="1229">
        <f>H38</f>
        <v>12.947420000000001</v>
      </c>
      <c r="M11" s="1213">
        <v>0</v>
      </c>
      <c r="N11" s="1213">
        <v>0</v>
      </c>
      <c r="O11" s="1209"/>
      <c r="P11" s="1209"/>
      <c r="Q11" s="1210" t="s">
        <v>1304</v>
      </c>
      <c r="R11" s="1213">
        <v>0</v>
      </c>
      <c r="S11" s="1213">
        <v>0</v>
      </c>
      <c r="T11" s="1213">
        <v>0</v>
      </c>
      <c r="U11" s="1213">
        <v>0</v>
      </c>
    </row>
    <row r="12" spans="1:21" s="128" customFormat="1" ht="12.75" customHeight="1">
      <c r="A12" s="492"/>
      <c r="B12" s="74"/>
      <c r="C12" s="1210" t="s">
        <v>1303</v>
      </c>
      <c r="D12" s="297">
        <f>Q40</f>
        <v>0</v>
      </c>
      <c r="E12" s="297">
        <f>Q38</f>
        <v>0</v>
      </c>
      <c r="F12" s="297">
        <v>0</v>
      </c>
      <c r="G12" s="297">
        <v>0</v>
      </c>
      <c r="H12" s="7"/>
      <c r="I12" s="1209"/>
      <c r="J12" s="1210" t="s">
        <v>1307</v>
      </c>
      <c r="K12" s="1229">
        <f>Q40</f>
        <v>0</v>
      </c>
      <c r="L12" s="1229">
        <f>Q38</f>
        <v>0</v>
      </c>
      <c r="M12" s="1213">
        <v>0</v>
      </c>
      <c r="N12" s="1213">
        <v>0</v>
      </c>
      <c r="O12" s="1209"/>
      <c r="P12" s="1209"/>
      <c r="Q12" s="1210" t="s">
        <v>1305</v>
      </c>
      <c r="R12" s="1213">
        <v>0</v>
      </c>
      <c r="S12" s="1213">
        <v>0</v>
      </c>
      <c r="T12" s="1213">
        <v>0</v>
      </c>
      <c r="U12" s="1213">
        <v>0</v>
      </c>
    </row>
    <row r="13" spans="1:21" s="128" customFormat="1" ht="12.75" customHeight="1" thickBot="1">
      <c r="A13" s="492"/>
      <c r="B13" s="74"/>
      <c r="C13" s="25" t="s">
        <v>174</v>
      </c>
      <c r="D13" s="26">
        <f>D11-D12</f>
        <v>12.947420000000001</v>
      </c>
      <c r="E13" s="26">
        <f>E11-E12</f>
        <v>12.947420000000001</v>
      </c>
      <c r="F13" s="26">
        <f>F11-F12</f>
        <v>0</v>
      </c>
      <c r="G13" s="26">
        <f>G11-G12</f>
        <v>0</v>
      </c>
      <c r="H13" s="7"/>
      <c r="I13" s="1209"/>
      <c r="J13" s="1214" t="s">
        <v>174</v>
      </c>
      <c r="K13" s="1215">
        <f>K11-K12</f>
        <v>12.947420000000001</v>
      </c>
      <c r="L13" s="1215">
        <f>L11-L12</f>
        <v>12.947420000000001</v>
      </c>
      <c r="M13" s="1215">
        <f>M11-M12</f>
        <v>0</v>
      </c>
      <c r="N13" s="1215">
        <f>N11-N12</f>
        <v>0</v>
      </c>
      <c r="O13" s="1209"/>
      <c r="P13" s="1209"/>
      <c r="Q13" s="1214" t="s">
        <v>174</v>
      </c>
      <c r="R13" s="1215">
        <f>R11-R12</f>
        <v>0</v>
      </c>
      <c r="S13" s="1215">
        <f>S11-S12</f>
        <v>0</v>
      </c>
      <c r="T13" s="1215">
        <f>T11-T12</f>
        <v>0</v>
      </c>
      <c r="U13" s="1215">
        <f>U11-U12</f>
        <v>0</v>
      </c>
    </row>
    <row r="14" spans="1:21" s="128" customFormat="1" ht="13.5" customHeight="1" thickTop="1">
      <c r="A14" s="492"/>
      <c r="B14" s="74"/>
      <c r="D14" s="7"/>
      <c r="E14" s="7"/>
      <c r="F14" s="5"/>
      <c r="G14" s="7"/>
      <c r="H14" s="5"/>
      <c r="I14" s="7"/>
      <c r="J14" s="7"/>
    </row>
    <row r="15" spans="1:21">
      <c r="F15" s="52"/>
      <c r="H15" s="52"/>
    </row>
    <row r="16" spans="1:21">
      <c r="B16" s="55" t="s">
        <v>156</v>
      </c>
      <c r="C16" s="55"/>
      <c r="D16" s="55"/>
      <c r="E16" s="55"/>
      <c r="F16" s="55"/>
      <c r="G16" s="55"/>
      <c r="H16" s="55"/>
      <c r="I16" s="55"/>
      <c r="J16" s="55"/>
      <c r="K16" s="55"/>
      <c r="L16" s="55"/>
      <c r="M16" s="55"/>
      <c r="N16" s="55"/>
      <c r="O16" s="55"/>
      <c r="P16" s="55"/>
      <c r="Q16" s="55"/>
    </row>
    <row r="17" spans="1:17">
      <c r="B17" s="51"/>
      <c r="C17" s="51"/>
      <c r="D17" s="51"/>
      <c r="E17" s="51"/>
      <c r="F17" s="54"/>
      <c r="G17" s="51"/>
      <c r="H17" s="54"/>
      <c r="I17" s="51"/>
    </row>
    <row r="18" spans="1:17">
      <c r="C18" s="1285" t="s">
        <v>176</v>
      </c>
      <c r="D18" s="1285"/>
      <c r="E18" s="1285"/>
      <c r="F18" s="1285"/>
      <c r="G18" s="1285"/>
      <c r="H18" s="1285"/>
      <c r="I18" s="1285"/>
      <c r="J18" s="1285"/>
      <c r="K18" s="1285"/>
      <c r="L18" s="1285"/>
      <c r="M18" s="1285"/>
      <c r="N18" s="1285"/>
      <c r="O18" s="1285"/>
      <c r="P18" s="1285"/>
      <c r="Q18" s="1285"/>
    </row>
    <row r="19" spans="1:17">
      <c r="B19" s="51"/>
      <c r="C19" s="51"/>
      <c r="D19" s="51"/>
      <c r="E19" s="51"/>
      <c r="F19" s="54"/>
      <c r="G19" s="51"/>
      <c r="H19" s="54"/>
      <c r="I19" s="51"/>
    </row>
    <row r="20" spans="1:17">
      <c r="B20" s="58" t="s">
        <v>31</v>
      </c>
      <c r="C20" s="58"/>
      <c r="D20" s="58"/>
      <c r="E20" s="59"/>
      <c r="F20" s="58"/>
      <c r="G20" s="59"/>
      <c r="H20" s="58"/>
      <c r="I20" s="60"/>
      <c r="K20" s="61" t="s">
        <v>1288</v>
      </c>
      <c r="L20" s="61"/>
      <c r="M20" s="61"/>
      <c r="N20" s="61"/>
      <c r="O20" s="61"/>
      <c r="P20" s="61"/>
      <c r="Q20" s="61"/>
    </row>
    <row r="22" spans="1:17">
      <c r="A22" s="355"/>
      <c r="B22" s="530" t="s">
        <v>210</v>
      </c>
      <c r="C22" s="531" t="s">
        <v>754</v>
      </c>
      <c r="D22" s="403"/>
      <c r="J22" s="515"/>
      <c r="K22" s="878" t="s">
        <v>210</v>
      </c>
      <c r="L22" s="879" t="s">
        <v>754</v>
      </c>
      <c r="M22" s="863"/>
      <c r="N22" s="859"/>
      <c r="O22" s="859"/>
      <c r="P22" s="859"/>
      <c r="Q22" s="859"/>
    </row>
    <row r="23" spans="1:17" s="492" customFormat="1">
      <c r="B23" s="129"/>
      <c r="C23" s="423"/>
      <c r="D23" s="403"/>
      <c r="K23" s="882"/>
      <c r="L23" s="897"/>
      <c r="M23" s="863"/>
      <c r="N23" s="859"/>
      <c r="O23" s="859"/>
      <c r="P23" s="859"/>
      <c r="Q23" s="859"/>
    </row>
    <row r="24" spans="1:17">
      <c r="B24" s="123" t="s">
        <v>213</v>
      </c>
      <c r="C24" s="124" t="s">
        <v>211</v>
      </c>
      <c r="D24" s="64"/>
      <c r="E24" s="64"/>
      <c r="F24" s="64"/>
      <c r="G24" s="64"/>
      <c r="K24" s="878" t="s">
        <v>213</v>
      </c>
      <c r="L24" s="879" t="s">
        <v>211</v>
      </c>
      <c r="M24" s="864"/>
      <c r="N24" s="864"/>
      <c r="O24" s="864"/>
      <c r="P24" s="864"/>
      <c r="Q24" s="859"/>
    </row>
    <row r="25" spans="1:17" ht="15" customHeight="1">
      <c r="K25" s="859"/>
      <c r="L25" s="859"/>
      <c r="M25" s="859"/>
      <c r="N25" s="859"/>
      <c r="O25" s="859"/>
      <c r="P25" s="859"/>
      <c r="Q25" s="859"/>
    </row>
    <row r="26" spans="1:17">
      <c r="B26" s="298" t="s">
        <v>658</v>
      </c>
      <c r="C26" s="124" t="s">
        <v>212</v>
      </c>
      <c r="K26" s="878" t="s">
        <v>658</v>
      </c>
      <c r="L26" s="879" t="s">
        <v>212</v>
      </c>
      <c r="M26" s="859"/>
      <c r="N26" s="859"/>
      <c r="O26" s="859"/>
      <c r="P26" s="859"/>
      <c r="Q26" s="859"/>
    </row>
    <row r="27" spans="1:17" ht="15" customHeight="1">
      <c r="K27" s="859"/>
      <c r="L27" s="859"/>
      <c r="M27" s="859"/>
      <c r="N27" s="859"/>
      <c r="O27" s="859"/>
      <c r="P27" s="859"/>
      <c r="Q27" s="859"/>
    </row>
    <row r="28" spans="1:17" s="290" customFormat="1" ht="15" customHeight="1">
      <c r="A28" s="1314" t="s">
        <v>969</v>
      </c>
      <c r="B28" s="181" t="s">
        <v>657</v>
      </c>
      <c r="C28" s="539" t="s">
        <v>826</v>
      </c>
      <c r="D28" s="356"/>
      <c r="E28" s="356"/>
      <c r="F28" s="356"/>
      <c r="G28" s="356"/>
      <c r="H28" s="356"/>
      <c r="K28" s="889" t="s">
        <v>657</v>
      </c>
      <c r="L28" s="887" t="s">
        <v>826</v>
      </c>
      <c r="M28" s="904"/>
      <c r="N28" s="904"/>
      <c r="O28" s="904"/>
      <c r="P28" s="904"/>
      <c r="Q28" s="904"/>
    </row>
    <row r="29" spans="1:17" s="492" customFormat="1" ht="12.75" customHeight="1">
      <c r="A29" s="1314"/>
      <c r="B29" s="117"/>
      <c r="C29" s="440">
        <f>Avg._Number_of_Pages_in_Project_Definition</f>
        <v>43</v>
      </c>
      <c r="D29" s="115" t="str">
        <f>Avg._Number_of_Pages_in_Project_Definition_N</f>
        <v xml:space="preserve">Avg. Number of Pages in Project Definition </v>
      </c>
      <c r="E29" s="116"/>
      <c r="F29" s="116"/>
      <c r="G29" s="116"/>
      <c r="K29" s="873"/>
      <c r="L29" s="440">
        <f>Avg._Number_of_Pages_in_Project_Definition</f>
        <v>43</v>
      </c>
      <c r="M29" s="871" t="str">
        <f>Avg._Number_of_Pages_in_Project_Definition_N</f>
        <v xml:space="preserve">Avg. Number of Pages in Project Definition </v>
      </c>
      <c r="N29" s="872"/>
      <c r="O29" s="872"/>
      <c r="P29" s="872"/>
      <c r="Q29" s="859"/>
    </row>
    <row r="30" spans="1:17" s="492" customFormat="1" ht="12.75" customHeight="1">
      <c r="B30" s="53"/>
      <c r="C30" s="620">
        <f>'Current Assumptions'!B81</f>
        <v>2</v>
      </c>
      <c r="D30" s="115" t="s">
        <v>1068</v>
      </c>
      <c r="E30" s="116"/>
      <c r="F30" s="116"/>
      <c r="H30" s="421"/>
      <c r="I30" s="401"/>
      <c r="K30" s="860"/>
      <c r="L30" s="736">
        <f>'Expected Assumptions'!E81</f>
        <v>0</v>
      </c>
      <c r="M30" s="871" t="s">
        <v>1068</v>
      </c>
      <c r="N30" s="872"/>
      <c r="O30" s="872"/>
      <c r="P30" s="859"/>
      <c r="Q30" s="914"/>
    </row>
    <row r="31" spans="1:17" s="492" customFormat="1" ht="12.75" customHeight="1">
      <c r="B31" s="53"/>
      <c r="C31" s="775">
        <f>Avg._Per_Page_Copy_Cost</f>
        <v>0.15</v>
      </c>
      <c r="D31" s="474" t="str">
        <f>Avg._Per_Page_Copy_Cost_N</f>
        <v>Avg. Per Page Copy Cost ($ / page)</v>
      </c>
      <c r="E31" s="116"/>
      <c r="F31" s="116"/>
      <c r="I31" s="401"/>
      <c r="K31" s="860"/>
      <c r="L31" s="775">
        <f>'Expected Assumptions'!E64</f>
        <v>0</v>
      </c>
      <c r="M31" s="874" t="str">
        <f>Avg._Per_Page_Copy_Cost_N</f>
        <v>Avg. Per Page Copy Cost ($ / page)</v>
      </c>
      <c r="N31" s="872"/>
      <c r="O31" s="872"/>
      <c r="P31" s="859"/>
      <c r="Q31" s="859"/>
    </row>
    <row r="32" spans="1:17" s="492" customFormat="1" ht="12.75" customHeight="1">
      <c r="B32" s="354"/>
      <c r="C32" s="620">
        <f>'Current Assumptions'!B82</f>
        <v>1E-3</v>
      </c>
      <c r="D32" s="115" t="s">
        <v>824</v>
      </c>
      <c r="E32" s="53"/>
      <c r="F32" s="53"/>
      <c r="G32" s="53"/>
      <c r="I32" s="401"/>
      <c r="K32" s="903"/>
      <c r="L32" s="736">
        <f>'Expected Assumptions'!E82</f>
        <v>0</v>
      </c>
      <c r="M32" s="871" t="s">
        <v>824</v>
      </c>
      <c r="N32" s="860"/>
      <c r="O32" s="860"/>
      <c r="P32" s="860"/>
      <c r="Q32" s="859"/>
    </row>
    <row r="33" spans="2:17" s="492" customFormat="1">
      <c r="B33" s="53"/>
      <c r="C33" s="526"/>
      <c r="D33" s="527"/>
      <c r="I33" s="401"/>
      <c r="K33" s="860"/>
      <c r="L33" s="866"/>
      <c r="M33" s="867"/>
      <c r="N33" s="859"/>
      <c r="O33" s="859"/>
      <c r="P33" s="859"/>
      <c r="Q33" s="859"/>
    </row>
    <row r="34" spans="2:17" s="492" customFormat="1">
      <c r="B34" s="117"/>
      <c r="C34" s="776">
        <f>Owner_Administrative_Rate</f>
        <v>23.71</v>
      </c>
      <c r="D34" s="615" t="str">
        <f>Owner_Administrative_Rate_N</f>
        <v>Owner Administrative Rate ($ / hour)</v>
      </c>
      <c r="E34" s="67"/>
      <c r="F34" s="525"/>
      <c r="G34" s="739">
        <f>C34*C32*C30</f>
        <v>4.7420000000000004E-2</v>
      </c>
      <c r="H34" s="742"/>
      <c r="K34" s="873"/>
      <c r="L34" s="776">
        <f>Owner_Administrative_Rate</f>
        <v>23.71</v>
      </c>
      <c r="M34" s="874" t="str">
        <f>Owner_Administrative_Rate_N</f>
        <v>Owner Administrative Rate ($ / hour)</v>
      </c>
      <c r="N34" s="865"/>
      <c r="O34" s="864"/>
      <c r="P34" s="739">
        <f>L34*L32*L30</f>
        <v>0</v>
      </c>
      <c r="Q34" s="742"/>
    </row>
    <row r="35" spans="2:17" s="492" customFormat="1">
      <c r="B35" s="529"/>
      <c r="C35" s="410"/>
      <c r="D35" s="525"/>
      <c r="E35" s="67"/>
      <c r="F35" s="525"/>
      <c r="G35" s="165"/>
      <c r="H35" s="742"/>
      <c r="I35" s="401"/>
      <c r="K35" s="870"/>
      <c r="L35" s="875"/>
      <c r="M35" s="864"/>
      <c r="N35" s="865"/>
      <c r="O35" s="864"/>
      <c r="P35" s="888"/>
      <c r="Q35" s="742"/>
    </row>
    <row r="36" spans="2:17" s="492" customFormat="1">
      <c r="B36" s="529"/>
      <c r="C36" s="525"/>
      <c r="D36" s="525" t="s">
        <v>199</v>
      </c>
      <c r="E36" s="525"/>
      <c r="F36" s="525"/>
      <c r="G36" s="739">
        <f>(C29*C31)*C30</f>
        <v>12.9</v>
      </c>
      <c r="H36" s="742"/>
      <c r="I36" s="401"/>
      <c r="K36" s="870"/>
      <c r="L36" s="864"/>
      <c r="M36" s="864" t="s">
        <v>199</v>
      </c>
      <c r="N36" s="864"/>
      <c r="O36" s="864"/>
      <c r="P36" s="739">
        <f>(L29*L31)*L30</f>
        <v>0</v>
      </c>
      <c r="Q36" s="742"/>
    </row>
    <row r="37" spans="2:17" s="492" customFormat="1" ht="12.75" customHeight="1">
      <c r="B37" s="117"/>
      <c r="C37" s="394"/>
      <c r="D37" s="525"/>
      <c r="E37" s="394"/>
      <c r="F37" s="525"/>
      <c r="G37" s="754"/>
      <c r="H37" s="742"/>
      <c r="K37" s="873"/>
      <c r="L37" s="868"/>
      <c r="M37" s="864"/>
      <c r="N37" s="868"/>
      <c r="O37" s="864"/>
      <c r="P37" s="754"/>
      <c r="Q37" s="742"/>
    </row>
    <row r="38" spans="2:17" s="492" customFormat="1" ht="12.75" customHeight="1" thickBot="1">
      <c r="D38" s="527" t="s">
        <v>42</v>
      </c>
      <c r="G38" s="742"/>
      <c r="H38" s="740">
        <f>SUM(G34:G36)</f>
        <v>12.947420000000001</v>
      </c>
      <c r="K38" s="859"/>
      <c r="L38" s="859"/>
      <c r="M38" s="867" t="s">
        <v>42</v>
      </c>
      <c r="N38" s="859"/>
      <c r="O38" s="859"/>
      <c r="P38" s="742"/>
      <c r="Q38" s="740">
        <f>SUM(P34:P36)</f>
        <v>0</v>
      </c>
    </row>
    <row r="39" spans="2:17" s="492" customFormat="1" ht="15" customHeight="1">
      <c r="G39" s="742"/>
      <c r="H39" s="742"/>
      <c r="K39" s="859"/>
      <c r="L39" s="859"/>
      <c r="M39" s="859"/>
      <c r="N39" s="859"/>
      <c r="O39" s="859"/>
      <c r="P39" s="742"/>
      <c r="Q39" s="742"/>
    </row>
    <row r="40" spans="2:17" s="492" customFormat="1" ht="13.5" thickBot="1">
      <c r="G40" s="753" t="s">
        <v>179</v>
      </c>
      <c r="H40" s="741">
        <f>H38</f>
        <v>12.947420000000001</v>
      </c>
      <c r="K40" s="859"/>
      <c r="L40" s="859"/>
      <c r="M40" s="859"/>
      <c r="N40" s="859"/>
      <c r="O40" s="859"/>
      <c r="P40" s="753" t="s">
        <v>179</v>
      </c>
      <c r="Q40" s="741">
        <f>Q38</f>
        <v>0</v>
      </c>
    </row>
    <row r="41" spans="2:17" ht="13.5" thickTop="1">
      <c r="L41" s="64"/>
      <c r="M41" s="64"/>
      <c r="N41" s="64"/>
      <c r="O41" s="64"/>
      <c r="P41" s="64"/>
    </row>
    <row r="42" spans="2:17">
      <c r="L42" s="64"/>
      <c r="M42" s="64"/>
      <c r="N42" s="64"/>
      <c r="O42" s="64"/>
      <c r="P42" s="64"/>
    </row>
    <row r="43" spans="2:17">
      <c r="L43" s="64"/>
      <c r="M43" s="64"/>
      <c r="N43" s="64"/>
      <c r="O43" s="64"/>
      <c r="P43" s="64"/>
    </row>
    <row r="44" spans="2:17">
      <c r="L44" s="64"/>
      <c r="M44" s="64"/>
      <c r="N44" s="64"/>
      <c r="O44" s="64"/>
      <c r="P44" s="64"/>
    </row>
    <row r="45" spans="2:17">
      <c r="L45" s="64"/>
      <c r="M45" s="64"/>
      <c r="N45" s="64"/>
      <c r="O45" s="64"/>
      <c r="P45" s="64"/>
    </row>
    <row r="46" spans="2:17">
      <c r="L46" s="64"/>
      <c r="M46" s="64"/>
      <c r="N46" s="64"/>
      <c r="O46" s="64"/>
      <c r="P46" s="64"/>
    </row>
    <row r="47" spans="2:17">
      <c r="L47" s="64"/>
      <c r="M47" s="64"/>
      <c r="N47" s="64"/>
      <c r="O47" s="64"/>
      <c r="P47" s="64"/>
    </row>
    <row r="48" spans="2:17">
      <c r="L48" s="64"/>
      <c r="M48" s="64"/>
      <c r="N48" s="64"/>
      <c r="O48" s="64"/>
      <c r="P48" s="64"/>
    </row>
    <row r="49" spans="12:16">
      <c r="L49" s="64"/>
      <c r="M49" s="64"/>
      <c r="N49" s="64"/>
      <c r="O49" s="64"/>
      <c r="P49" s="64"/>
    </row>
    <row r="50" spans="12:16">
      <c r="L50" s="64"/>
      <c r="M50" s="64"/>
      <c r="N50" s="64"/>
      <c r="O50" s="64"/>
      <c r="P50" s="64"/>
    </row>
    <row r="51" spans="12:16">
      <c r="L51" s="64"/>
      <c r="M51" s="64"/>
      <c r="N51" s="64"/>
      <c r="O51" s="64"/>
      <c r="P51" s="64"/>
    </row>
    <row r="52" spans="12:16">
      <c r="L52" s="64"/>
      <c r="M52" s="64"/>
      <c r="N52" s="64"/>
      <c r="O52" s="64"/>
      <c r="P52" s="64"/>
    </row>
    <row r="53" spans="12:16">
      <c r="L53" s="64"/>
      <c r="M53" s="64"/>
      <c r="N53" s="64"/>
      <c r="O53" s="64"/>
      <c r="P53" s="64"/>
    </row>
    <row r="54" spans="12:16">
      <c r="L54" s="64"/>
      <c r="M54" s="64"/>
      <c r="N54" s="64"/>
      <c r="O54" s="64"/>
      <c r="P54" s="64"/>
    </row>
    <row r="55" spans="12:16">
      <c r="L55" s="64"/>
      <c r="M55" s="64"/>
      <c r="N55" s="64"/>
      <c r="O55" s="64"/>
      <c r="P55" s="64"/>
    </row>
    <row r="56" spans="12:16">
      <c r="L56" s="64"/>
      <c r="M56" s="64"/>
      <c r="N56" s="64"/>
      <c r="O56" s="64"/>
      <c r="P56" s="64"/>
    </row>
    <row r="57" spans="12:16">
      <c r="L57" s="64"/>
      <c r="M57" s="64"/>
      <c r="N57" s="64"/>
      <c r="O57" s="64"/>
      <c r="P57" s="64"/>
    </row>
    <row r="58" spans="12:16">
      <c r="L58" s="64"/>
      <c r="M58" s="64"/>
      <c r="N58" s="64"/>
      <c r="O58" s="64"/>
      <c r="P58" s="64"/>
    </row>
    <row r="59" spans="12:16">
      <c r="L59" s="64"/>
      <c r="M59" s="64"/>
      <c r="N59" s="64"/>
      <c r="O59" s="64"/>
      <c r="P59" s="64"/>
    </row>
    <row r="60" spans="12:16">
      <c r="L60" s="64"/>
      <c r="M60" s="64"/>
      <c r="N60" s="64"/>
      <c r="O60" s="64"/>
      <c r="P60" s="64"/>
    </row>
    <row r="61" spans="12:16">
      <c r="L61" s="64"/>
      <c r="M61" s="64"/>
      <c r="N61" s="64"/>
      <c r="O61" s="64"/>
      <c r="P61" s="64"/>
    </row>
    <row r="62" spans="12:16">
      <c r="L62" s="64"/>
      <c r="M62" s="64"/>
      <c r="N62" s="64"/>
      <c r="O62" s="64"/>
      <c r="P62" s="64"/>
    </row>
    <row r="63" spans="12:16">
      <c r="L63" s="64"/>
      <c r="M63" s="64"/>
      <c r="N63" s="64"/>
      <c r="O63" s="64"/>
      <c r="P63" s="64"/>
    </row>
    <row r="64" spans="12:16">
      <c r="L64" s="64"/>
      <c r="M64" s="64"/>
      <c r="N64" s="64"/>
      <c r="O64" s="64"/>
      <c r="P64" s="64"/>
    </row>
    <row r="65" spans="12:16">
      <c r="L65" s="64"/>
      <c r="M65" s="64"/>
      <c r="N65" s="64"/>
      <c r="O65" s="64"/>
      <c r="P65" s="64"/>
    </row>
    <row r="66" spans="12:16">
      <c r="L66" s="64"/>
      <c r="M66" s="64"/>
      <c r="N66" s="64"/>
      <c r="O66" s="64"/>
      <c r="P66" s="64"/>
    </row>
    <row r="67" spans="12:16">
      <c r="L67" s="64"/>
      <c r="M67" s="64"/>
      <c r="N67" s="64"/>
      <c r="O67" s="64"/>
      <c r="P67" s="64"/>
    </row>
    <row r="68" spans="12:16">
      <c r="L68" s="64"/>
      <c r="M68" s="64"/>
      <c r="N68" s="64"/>
      <c r="O68" s="64"/>
      <c r="P68" s="64"/>
    </row>
    <row r="69" spans="12:16">
      <c r="L69" s="64"/>
      <c r="M69" s="64"/>
      <c r="N69" s="64"/>
      <c r="O69" s="64"/>
      <c r="P69" s="64"/>
    </row>
    <row r="70" spans="12:16">
      <c r="L70" s="64"/>
      <c r="M70" s="64"/>
      <c r="N70" s="64"/>
      <c r="O70" s="64"/>
      <c r="P70" s="64"/>
    </row>
    <row r="71" spans="12:16">
      <c r="L71" s="64"/>
      <c r="M71" s="64"/>
      <c r="N71" s="64"/>
      <c r="O71" s="64"/>
      <c r="P71" s="64"/>
    </row>
    <row r="72" spans="12:16">
      <c r="L72" s="64"/>
      <c r="M72" s="64"/>
      <c r="N72" s="64"/>
      <c r="O72" s="64"/>
      <c r="P72" s="64"/>
    </row>
    <row r="73" spans="12:16">
      <c r="L73" s="64"/>
      <c r="M73" s="64"/>
      <c r="N73" s="64"/>
      <c r="O73" s="64"/>
      <c r="P73" s="64"/>
    </row>
    <row r="74" spans="12:16">
      <c r="L74" s="64"/>
      <c r="M74" s="64"/>
      <c r="N74" s="64"/>
      <c r="O74" s="64"/>
      <c r="P74" s="64"/>
    </row>
    <row r="75" spans="12:16">
      <c r="L75" s="64"/>
      <c r="M75" s="64"/>
      <c r="N75" s="64"/>
      <c r="O75" s="64"/>
      <c r="P75" s="64"/>
    </row>
    <row r="76" spans="12:16">
      <c r="L76" s="64"/>
      <c r="M76" s="64"/>
      <c r="N76" s="64"/>
      <c r="O76" s="64"/>
      <c r="P76" s="64"/>
    </row>
    <row r="77" spans="12:16">
      <c r="L77" s="64"/>
      <c r="M77" s="64"/>
      <c r="N77" s="64"/>
      <c r="O77" s="64"/>
      <c r="P77" s="64"/>
    </row>
    <row r="78" spans="12:16">
      <c r="L78" s="64"/>
      <c r="M78" s="64"/>
      <c r="N78" s="64"/>
      <c r="O78" s="64"/>
      <c r="P78" s="64"/>
    </row>
    <row r="79" spans="12:16">
      <c r="L79" s="64"/>
      <c r="M79" s="64"/>
      <c r="N79" s="64"/>
      <c r="O79" s="64"/>
      <c r="P79" s="64"/>
    </row>
    <row r="80" spans="12:16">
      <c r="L80" s="64"/>
      <c r="M80" s="64"/>
      <c r="N80" s="64"/>
      <c r="O80" s="64"/>
      <c r="P80" s="64"/>
    </row>
    <row r="81" spans="12:16">
      <c r="L81" s="64"/>
      <c r="M81" s="64"/>
      <c r="N81" s="64"/>
      <c r="O81" s="64"/>
      <c r="P81" s="64"/>
    </row>
    <row r="82" spans="12:16">
      <c r="L82" s="64"/>
      <c r="M82" s="64"/>
      <c r="N82" s="64"/>
      <c r="O82" s="64"/>
      <c r="P82" s="64"/>
    </row>
    <row r="83" spans="12:16">
      <c r="L83" s="64"/>
      <c r="M83" s="64"/>
      <c r="N83" s="64"/>
      <c r="O83" s="64"/>
      <c r="P83" s="64"/>
    </row>
    <row r="84" spans="12:16">
      <c r="L84" s="64"/>
      <c r="M84" s="64"/>
      <c r="N84" s="64"/>
      <c r="O84" s="64"/>
      <c r="P84" s="64"/>
    </row>
    <row r="85" spans="12:16">
      <c r="L85" s="64"/>
      <c r="M85" s="64"/>
      <c r="N85" s="64"/>
      <c r="O85" s="64"/>
      <c r="P85" s="64"/>
    </row>
    <row r="86" spans="12:16">
      <c r="L86" s="64"/>
      <c r="M86" s="64"/>
      <c r="N86" s="64"/>
      <c r="O86" s="64"/>
      <c r="P86" s="64"/>
    </row>
    <row r="87" spans="12:16">
      <c r="L87" s="64"/>
      <c r="M87" s="64"/>
      <c r="N87" s="64"/>
      <c r="O87" s="64"/>
      <c r="P87" s="64"/>
    </row>
    <row r="88" spans="12:16">
      <c r="L88" s="64"/>
      <c r="M88" s="64"/>
      <c r="N88" s="64"/>
      <c r="O88" s="64"/>
      <c r="P88" s="64"/>
    </row>
    <row r="89" spans="12:16">
      <c r="L89" s="64"/>
      <c r="M89" s="64"/>
      <c r="N89" s="64"/>
      <c r="O89" s="64"/>
      <c r="P89" s="64"/>
    </row>
    <row r="90" spans="12:16">
      <c r="L90" s="64"/>
      <c r="M90" s="64"/>
      <c r="N90" s="64"/>
      <c r="O90" s="64"/>
      <c r="P90" s="64"/>
    </row>
    <row r="91" spans="12:16">
      <c r="L91" s="64"/>
      <c r="M91" s="64"/>
      <c r="N91" s="64"/>
      <c r="O91" s="64"/>
      <c r="P91" s="64"/>
    </row>
    <row r="92" spans="12:16">
      <c r="L92" s="64"/>
      <c r="M92" s="64"/>
      <c r="N92" s="64"/>
      <c r="O92" s="64"/>
      <c r="P92" s="64"/>
    </row>
    <row r="93" spans="12:16">
      <c r="L93" s="64"/>
      <c r="M93" s="64"/>
      <c r="N93" s="64"/>
      <c r="O93" s="64"/>
      <c r="P93" s="64"/>
    </row>
    <row r="94" spans="12:16">
      <c r="L94" s="64"/>
      <c r="M94" s="64"/>
      <c r="N94" s="64"/>
      <c r="O94" s="64"/>
      <c r="P94" s="64"/>
    </row>
    <row r="95" spans="12:16">
      <c r="L95" s="64"/>
      <c r="M95" s="64"/>
      <c r="N95" s="64"/>
      <c r="O95" s="64"/>
      <c r="P95" s="64"/>
    </row>
    <row r="96" spans="12:16">
      <c r="L96" s="64"/>
      <c r="M96" s="64"/>
      <c r="N96" s="64"/>
      <c r="O96" s="64"/>
      <c r="P96" s="64"/>
    </row>
    <row r="97" spans="12:16">
      <c r="L97" s="64"/>
      <c r="M97" s="64"/>
      <c r="N97" s="64"/>
      <c r="O97" s="64"/>
      <c r="P97" s="64"/>
    </row>
    <row r="98" spans="12:16">
      <c r="L98" s="64"/>
      <c r="M98" s="64"/>
      <c r="N98" s="64"/>
      <c r="O98" s="64"/>
      <c r="P98" s="64"/>
    </row>
    <row r="99" spans="12:16">
      <c r="L99" s="64"/>
      <c r="M99" s="64"/>
      <c r="N99" s="64"/>
      <c r="O99" s="64"/>
      <c r="P99" s="64"/>
    </row>
    <row r="100" spans="12:16">
      <c r="L100" s="64"/>
      <c r="M100" s="64"/>
      <c r="N100" s="64"/>
      <c r="O100" s="64"/>
      <c r="P100" s="64"/>
    </row>
    <row r="101" spans="12:16">
      <c r="L101" s="64"/>
      <c r="M101" s="64"/>
      <c r="N101" s="64"/>
      <c r="O101" s="64"/>
      <c r="P101" s="64"/>
    </row>
    <row r="102" spans="12:16">
      <c r="L102" s="64"/>
      <c r="M102" s="64"/>
      <c r="N102" s="64"/>
      <c r="O102" s="64"/>
      <c r="P102" s="64"/>
    </row>
    <row r="103" spans="12:16">
      <c r="L103" s="64"/>
      <c r="M103" s="64"/>
      <c r="N103" s="64"/>
      <c r="O103" s="64"/>
      <c r="P103" s="64"/>
    </row>
    <row r="104" spans="12:16">
      <c r="L104" s="64"/>
      <c r="M104" s="64"/>
      <c r="N104" s="64"/>
      <c r="O104" s="64"/>
      <c r="P104" s="64"/>
    </row>
    <row r="105" spans="12:16">
      <c r="L105" s="64"/>
      <c r="M105" s="64"/>
      <c r="N105" s="64"/>
      <c r="O105" s="64"/>
      <c r="P105" s="64"/>
    </row>
    <row r="106" spans="12:16">
      <c r="L106" s="64"/>
      <c r="M106" s="64"/>
      <c r="N106" s="64"/>
      <c r="O106" s="64"/>
      <c r="P106" s="64"/>
    </row>
    <row r="107" spans="12:16">
      <c r="L107" s="64"/>
      <c r="M107" s="64"/>
      <c r="N107" s="64"/>
      <c r="O107" s="64"/>
      <c r="P107" s="64"/>
    </row>
    <row r="108" spans="12:16">
      <c r="L108" s="64"/>
      <c r="M108" s="64"/>
      <c r="N108" s="64"/>
      <c r="O108" s="64"/>
      <c r="P108" s="64"/>
    </row>
    <row r="109" spans="12:16">
      <c r="L109" s="64"/>
      <c r="M109" s="64"/>
      <c r="N109" s="64"/>
      <c r="O109" s="64"/>
      <c r="P109" s="64"/>
    </row>
    <row r="110" spans="12:16">
      <c r="L110" s="64"/>
      <c r="M110" s="64"/>
      <c r="N110" s="64"/>
      <c r="O110" s="64"/>
      <c r="P110" s="64"/>
    </row>
    <row r="111" spans="12:16">
      <c r="L111" s="64"/>
      <c r="M111" s="64"/>
      <c r="N111" s="64"/>
      <c r="O111" s="64"/>
      <c r="P111" s="64"/>
    </row>
    <row r="112" spans="12:16">
      <c r="L112" s="64"/>
      <c r="M112" s="64"/>
      <c r="N112" s="64"/>
      <c r="O112" s="64"/>
      <c r="P112" s="64"/>
    </row>
    <row r="113" spans="12:16">
      <c r="L113" s="64"/>
      <c r="M113" s="64"/>
      <c r="N113" s="64"/>
      <c r="O113" s="64"/>
      <c r="P113" s="64"/>
    </row>
    <row r="114" spans="12:16">
      <c r="L114" s="64"/>
      <c r="M114" s="64"/>
      <c r="N114" s="64"/>
      <c r="O114" s="64"/>
      <c r="P114" s="64"/>
    </row>
    <row r="115" spans="12:16">
      <c r="L115" s="64"/>
      <c r="M115" s="64"/>
      <c r="N115" s="64"/>
      <c r="O115" s="64"/>
      <c r="P115" s="64"/>
    </row>
    <row r="116" spans="12:16">
      <c r="L116" s="64"/>
      <c r="M116" s="64"/>
      <c r="N116" s="64"/>
      <c r="O116" s="64"/>
      <c r="P116" s="64"/>
    </row>
    <row r="117" spans="12:16">
      <c r="L117" s="64"/>
      <c r="M117" s="64"/>
      <c r="N117" s="64"/>
      <c r="O117" s="64"/>
      <c r="P117" s="64"/>
    </row>
    <row r="118" spans="12:16">
      <c r="L118" s="64"/>
      <c r="M118" s="64"/>
      <c r="N118" s="64"/>
      <c r="O118" s="64"/>
      <c r="P118" s="64"/>
    </row>
    <row r="119" spans="12:16">
      <c r="L119" s="64"/>
      <c r="M119" s="64"/>
      <c r="N119" s="64"/>
      <c r="O119" s="64"/>
      <c r="P119" s="64"/>
    </row>
    <row r="120" spans="12:16">
      <c r="L120" s="64"/>
      <c r="M120" s="64"/>
      <c r="N120" s="64"/>
      <c r="O120" s="64"/>
      <c r="P120" s="64"/>
    </row>
    <row r="121" spans="12:16">
      <c r="L121" s="64"/>
      <c r="M121" s="64"/>
      <c r="N121" s="64"/>
      <c r="O121" s="64"/>
      <c r="P121" s="64"/>
    </row>
    <row r="122" spans="12:16">
      <c r="L122" s="64"/>
      <c r="M122" s="64"/>
      <c r="N122" s="64"/>
      <c r="O122" s="64"/>
      <c r="P122" s="64"/>
    </row>
  </sheetData>
  <dataConsolidate/>
  <customSheetViews>
    <customSheetView guid="{0C5E73BF-4F4A-42B1-AFFC-19145C7AC19A}" topLeftCell="A2">
      <selection activeCell="L12" sqref="L12"/>
      <pageMargins left="0.7" right="0.7" top="0.75" bottom="0.75" header="0.3" footer="0.3"/>
      <pageSetup scale="70" orientation="portrait" r:id="rId1"/>
    </customSheetView>
    <customSheetView guid="{F7690BCD-287A-473A-9EA1-298139938D77}" topLeftCell="A7">
      <selection activeCell="D35" sqref="D35"/>
      <pageMargins left="0.7" right="0.7" top="0.75" bottom="0.75" header="0.3" footer="0.3"/>
      <pageSetup orientation="portrait" r:id="rId2"/>
    </customSheetView>
    <customSheetView guid="{8F78BEB5-8927-4030-9153-90C7FA4937A5}" topLeftCell="A7">
      <selection activeCell="D35" sqref="D35"/>
      <pageMargins left="0.7" right="0.7" top="0.75" bottom="0.75" header="0.3" footer="0.3"/>
      <pageSetup orientation="portrait" r:id="rId3"/>
    </customSheetView>
    <customSheetView guid="{81801A75-92C7-4ED5-97DB-E3E6B3965D30}" topLeftCell="A7">
      <selection activeCell="E27" sqref="E27"/>
      <pageMargins left="0.7" right="0.7" top="0.75" bottom="0.75" header="0.3" footer="0.3"/>
      <pageSetup orientation="portrait" r:id="rId4"/>
    </customSheetView>
  </customSheetViews>
  <mergeCells count="3">
    <mergeCell ref="C18:Q18"/>
    <mergeCell ref="C6:I6"/>
    <mergeCell ref="A28:A29"/>
  </mergeCells>
  <pageMargins left="0.7" right="0.7" top="0.75" bottom="0.75" header="0.3" footer="0.3"/>
  <pageSetup scale="70" orientation="portrait" r:id="rId5"/>
</worksheet>
</file>

<file path=xl/worksheets/sheet11.xml><?xml version="1.0" encoding="utf-8"?>
<worksheet xmlns="http://schemas.openxmlformats.org/spreadsheetml/2006/main" xmlns:r="http://schemas.openxmlformats.org/officeDocument/2006/relationships">
  <sheetPr codeName="Sheet8">
    <tabColor rgb="FF31869B"/>
  </sheetPr>
  <dimension ref="A1:U156"/>
  <sheetViews>
    <sheetView topLeftCell="A7" workbookViewId="0">
      <selection activeCell="C124" sqref="C124"/>
    </sheetView>
  </sheetViews>
  <sheetFormatPr defaultColWidth="9.140625" defaultRowHeight="12.75"/>
  <cols>
    <col min="1" max="1" width="16.85546875" style="492" customWidth="1"/>
    <col min="2" max="2" width="14.7109375" style="50" customWidth="1"/>
    <col min="3" max="3" width="9.7109375" style="50" customWidth="1"/>
    <col min="4" max="10" width="14.7109375" style="50" customWidth="1"/>
    <col min="11" max="17" width="12.7109375" style="50" customWidth="1"/>
    <col min="18" max="18" width="14.140625" style="50" customWidth="1"/>
    <col min="19" max="19" width="12.85546875" style="50" customWidth="1"/>
    <col min="20" max="20" width="13.5703125" style="50" customWidth="1"/>
    <col min="21" max="21" width="15" style="50" customWidth="1"/>
    <col min="22" max="16384" width="9.140625" style="50"/>
  </cols>
  <sheetData>
    <row r="1" spans="1:21" s="128" customFormat="1" ht="27" customHeight="1">
      <c r="A1" s="492"/>
    </row>
    <row r="2" spans="1:21">
      <c r="B2" s="6" t="s">
        <v>28</v>
      </c>
      <c r="C2" s="8" t="s">
        <v>136</v>
      </c>
      <c r="D2" s="8"/>
      <c r="E2" s="8"/>
      <c r="F2" s="52"/>
      <c r="H2" s="8"/>
    </row>
    <row r="3" spans="1:21">
      <c r="B3" s="6" t="s">
        <v>29</v>
      </c>
      <c r="C3" s="8" t="s">
        <v>86</v>
      </c>
      <c r="D3" s="8"/>
      <c r="E3" s="8"/>
      <c r="F3" s="52"/>
      <c r="H3" s="8"/>
    </row>
    <row r="4" spans="1:21">
      <c r="B4" s="6" t="s">
        <v>30</v>
      </c>
      <c r="C4" s="44" t="s">
        <v>85</v>
      </c>
      <c r="D4" s="7"/>
      <c r="E4" s="7"/>
      <c r="F4" s="5"/>
      <c r="H4" s="7"/>
    </row>
    <row r="5" spans="1:21">
      <c r="B5" s="6"/>
      <c r="D5" s="7"/>
      <c r="E5" s="7"/>
      <c r="F5" s="5"/>
      <c r="G5" s="7"/>
      <c r="H5" s="5"/>
      <c r="I5" s="7"/>
      <c r="J5" s="7"/>
    </row>
    <row r="6" spans="1:21" ht="67.5" customHeight="1">
      <c r="B6" s="98" t="s">
        <v>129</v>
      </c>
      <c r="C6" s="1315" t="s">
        <v>498</v>
      </c>
      <c r="D6" s="1315"/>
      <c r="E6" s="1315"/>
      <c r="F6" s="1315"/>
      <c r="G6" s="1315"/>
      <c r="H6" s="1315"/>
      <c r="I6" s="1315"/>
      <c r="J6" s="244"/>
      <c r="K6" s="244"/>
      <c r="L6" s="244"/>
      <c r="M6" s="244"/>
      <c r="N6" s="244"/>
      <c r="O6" s="244"/>
      <c r="P6" s="244"/>
      <c r="Q6" s="228"/>
      <c r="R6" s="228"/>
    </row>
    <row r="7" spans="1:21" ht="13.5" customHeight="1">
      <c r="B7" s="6"/>
      <c r="C7" s="7"/>
      <c r="D7" s="7"/>
      <c r="E7" s="7"/>
      <c r="F7" s="5"/>
      <c r="G7" s="7"/>
      <c r="H7" s="5"/>
      <c r="I7" s="7"/>
      <c r="J7" s="7"/>
    </row>
    <row r="8" spans="1:21" ht="27" customHeight="1">
      <c r="B8" s="74" t="s">
        <v>130</v>
      </c>
      <c r="C8" s="7"/>
      <c r="D8" s="7"/>
      <c r="E8" s="7"/>
      <c r="F8" s="5"/>
      <c r="G8" s="7"/>
      <c r="H8" s="5"/>
      <c r="I8" s="7"/>
      <c r="J8" s="7"/>
      <c r="K8" s="1229"/>
      <c r="L8" s="1229"/>
      <c r="O8" s="17"/>
      <c r="S8" s="1229"/>
    </row>
    <row r="9" spans="1:21" s="128" customFormat="1" ht="12.75" customHeight="1">
      <c r="A9" s="492"/>
      <c r="B9" s="74"/>
      <c r="C9" s="7"/>
      <c r="D9" s="7"/>
      <c r="E9" s="7"/>
      <c r="F9" s="5"/>
      <c r="G9" s="7"/>
      <c r="H9" s="5"/>
      <c r="I9" s="7"/>
      <c r="J9" s="7"/>
      <c r="K9" s="1229"/>
      <c r="L9" s="1229"/>
      <c r="O9" s="17"/>
      <c r="S9" s="1229"/>
    </row>
    <row r="10" spans="1:21" s="128" customFormat="1" ht="25.5" customHeight="1">
      <c r="A10" s="492"/>
      <c r="B10" s="74"/>
      <c r="E10" s="187" t="s">
        <v>434</v>
      </c>
      <c r="F10" s="188" t="s">
        <v>436</v>
      </c>
      <c r="G10" s="187" t="s">
        <v>432</v>
      </c>
      <c r="H10" s="7"/>
      <c r="I10" s="1209"/>
      <c r="J10" s="1209"/>
      <c r="K10" s="1209"/>
      <c r="L10" s="1212" t="s">
        <v>434</v>
      </c>
      <c r="M10" s="1212" t="s">
        <v>433</v>
      </c>
      <c r="N10" s="1212" t="s">
        <v>432</v>
      </c>
      <c r="O10" s="1209"/>
      <c r="P10" s="1209"/>
      <c r="Q10" s="1209"/>
      <c r="R10" s="1209"/>
      <c r="S10" s="1212" t="s">
        <v>434</v>
      </c>
      <c r="T10" s="1212" t="s">
        <v>433</v>
      </c>
      <c r="U10" s="1212" t="s">
        <v>432</v>
      </c>
    </row>
    <row r="11" spans="1:21" s="128" customFormat="1" ht="12.75" customHeight="1">
      <c r="A11" s="492"/>
      <c r="B11" s="74"/>
      <c r="C11" s="6" t="s">
        <v>53</v>
      </c>
      <c r="D11" s="17">
        <f>H143</f>
        <v>1850.0195128000007</v>
      </c>
      <c r="E11" s="17">
        <f>SUM(H73,H80,H91,H99)</f>
        <v>122.30666666666667</v>
      </c>
      <c r="F11" s="17">
        <f>SUM(H32,H40,H55,H63,H109,H118,H133,H141)</f>
        <v>1727.7128461333339</v>
      </c>
      <c r="G11" s="17">
        <v>0</v>
      </c>
      <c r="H11" s="42"/>
      <c r="I11" s="1209"/>
      <c r="J11" s="1210" t="s">
        <v>1306</v>
      </c>
      <c r="K11" s="1229">
        <f>SUM(H55,H63,H73,H91,H99,H109,H133,H141)</f>
        <v>258.14999999999998</v>
      </c>
      <c r="L11" s="1229">
        <f>SUM(H73,H91,H99,)</f>
        <v>60.106666666666662</v>
      </c>
      <c r="M11" s="1229">
        <f>SUM(H55,H63,H109,H133,H141)</f>
        <v>198.04333333333332</v>
      </c>
      <c r="N11" s="1213">
        <v>0</v>
      </c>
      <c r="O11" s="1209"/>
      <c r="P11" s="1209"/>
      <c r="Q11" s="1210" t="s">
        <v>1304</v>
      </c>
      <c r="R11" s="1229">
        <f>SUM(H32,H40,H80,H118)</f>
        <v>1591.8695128000002</v>
      </c>
      <c r="S11" s="1229">
        <f>SUM(H80)</f>
        <v>62.2</v>
      </c>
      <c r="T11" s="1229">
        <f>SUM(H32,H40,H118)</f>
        <v>1529.6695128000001</v>
      </c>
      <c r="U11" s="1213">
        <v>0</v>
      </c>
    </row>
    <row r="12" spans="1:21" s="128" customFormat="1" ht="12.75" customHeight="1">
      <c r="A12" s="492"/>
      <c r="B12" s="74"/>
      <c r="C12" s="1210" t="s">
        <v>1303</v>
      </c>
      <c r="D12" s="742">
        <f>Q143</f>
        <v>158.86885128</v>
      </c>
      <c r="E12" s="742">
        <f>SUM(Q73,Q80,Q91,Q99)</f>
        <v>8.7366666666666664</v>
      </c>
      <c r="F12" s="742">
        <f>SUM(Q32,Q40,Q55,Q63,Q109,Q118,Q133,Q141)</f>
        <v>150.13218461333332</v>
      </c>
      <c r="G12" s="17">
        <v>0</v>
      </c>
      <c r="H12" s="7"/>
      <c r="I12" s="1209"/>
      <c r="J12" s="1210" t="s">
        <v>1307</v>
      </c>
      <c r="K12" s="1229">
        <f>SUM(Q55,Q63,Q73,Q91,Q99,Q109,Q133,Q141)</f>
        <v>16.84</v>
      </c>
      <c r="L12" s="1229">
        <f>SUM(Q73,Q91,Q99,)</f>
        <v>5.626666666666666</v>
      </c>
      <c r="M12" s="1229">
        <f>SUM(Q55,Q63,Q109,Q133,Q141)</f>
        <v>11.213333333333333</v>
      </c>
      <c r="N12" s="1213">
        <v>0</v>
      </c>
      <c r="O12" s="1209"/>
      <c r="P12" s="1209"/>
      <c r="Q12" s="1210" t="s">
        <v>1305</v>
      </c>
      <c r="R12" s="1229">
        <f>SUM(Q32,Q40,Q80,Q118)</f>
        <v>142.02885128</v>
      </c>
      <c r="S12" s="1229">
        <f>Q80</f>
        <v>3.1100000000000003</v>
      </c>
      <c r="T12" s="1229">
        <f>SUM(Q32,Q40,Q118)</f>
        <v>138.91885128000001</v>
      </c>
      <c r="U12" s="1213">
        <v>0</v>
      </c>
    </row>
    <row r="13" spans="1:21" s="128" customFormat="1" ht="12.75" customHeight="1" thickBot="1">
      <c r="A13" s="492"/>
      <c r="B13" s="74"/>
      <c r="C13" s="25" t="s">
        <v>174</v>
      </c>
      <c r="D13" s="26">
        <f>D11-D12</f>
        <v>1691.1506615200008</v>
      </c>
      <c r="E13" s="26">
        <f>E11-E12</f>
        <v>113.57000000000001</v>
      </c>
      <c r="F13" s="26">
        <f>F11-F12</f>
        <v>1577.5806615200006</v>
      </c>
      <c r="G13" s="26">
        <f>G11-G12</f>
        <v>0</v>
      </c>
      <c r="H13" s="7"/>
      <c r="I13" s="1209"/>
      <c r="J13" s="1214" t="s">
        <v>174</v>
      </c>
      <c r="K13" s="1215">
        <f>K11-K12</f>
        <v>241.30999999999997</v>
      </c>
      <c r="L13" s="1215">
        <f>L11-L12</f>
        <v>54.48</v>
      </c>
      <c r="M13" s="1215">
        <f>M11-M12</f>
        <v>186.82999999999998</v>
      </c>
      <c r="N13" s="1215">
        <f>N11-N12</f>
        <v>0</v>
      </c>
      <c r="O13" s="1209"/>
      <c r="P13" s="1209"/>
      <c r="Q13" s="1214" t="s">
        <v>174</v>
      </c>
      <c r="R13" s="1215">
        <f>R11-R12</f>
        <v>1449.8406615200001</v>
      </c>
      <c r="S13" s="1215">
        <f>S11-S12</f>
        <v>59.09</v>
      </c>
      <c r="T13" s="1215">
        <f>T11-T12</f>
        <v>1390.75066152</v>
      </c>
      <c r="U13" s="1215">
        <f>U11-U12</f>
        <v>0</v>
      </c>
    </row>
    <row r="14" spans="1:21" ht="13.5" thickTop="1">
      <c r="F14" s="52"/>
      <c r="H14" s="52"/>
    </row>
    <row r="15" spans="1:21">
      <c r="E15" s="297"/>
      <c r="F15" s="52"/>
      <c r="H15" s="52"/>
    </row>
    <row r="16" spans="1:21">
      <c r="B16" s="55" t="s">
        <v>156</v>
      </c>
      <c r="C16" s="55"/>
      <c r="D16" s="55"/>
      <c r="E16" s="55"/>
      <c r="F16" s="55"/>
      <c r="G16" s="55"/>
      <c r="H16" s="55"/>
      <c r="I16" s="55"/>
      <c r="J16" s="55"/>
      <c r="K16" s="55"/>
      <c r="L16" s="55"/>
      <c r="M16" s="55"/>
      <c r="N16" s="55"/>
      <c r="O16" s="55"/>
      <c r="P16" s="55"/>
      <c r="Q16" s="55"/>
      <c r="R16" s="55"/>
    </row>
    <row r="18" spans="1:18">
      <c r="C18" s="1285" t="s">
        <v>176</v>
      </c>
      <c r="D18" s="1285"/>
      <c r="E18" s="1285"/>
      <c r="F18" s="1285"/>
      <c r="G18" s="1285"/>
      <c r="H18" s="1285"/>
      <c r="I18" s="1285"/>
      <c r="J18" s="1285"/>
      <c r="K18" s="1285"/>
      <c r="L18" s="1285"/>
      <c r="M18" s="1285"/>
      <c r="N18" s="1285"/>
      <c r="O18" s="1285"/>
      <c r="P18" s="1285"/>
      <c r="Q18" s="1285"/>
      <c r="R18" s="1285"/>
    </row>
    <row r="20" spans="1:18">
      <c r="B20" s="58" t="s">
        <v>31</v>
      </c>
      <c r="C20" s="58"/>
      <c r="D20" s="58"/>
      <c r="E20" s="59"/>
      <c r="F20" s="58"/>
      <c r="G20" s="59"/>
      <c r="H20" s="58"/>
      <c r="I20" s="60"/>
      <c r="K20" s="61" t="s">
        <v>1288</v>
      </c>
      <c r="L20" s="61"/>
      <c r="M20" s="61"/>
      <c r="N20" s="61"/>
      <c r="O20" s="61"/>
      <c r="P20" s="61"/>
      <c r="Q20" s="61"/>
      <c r="R20" s="61"/>
    </row>
    <row r="22" spans="1:18">
      <c r="B22" s="123" t="s">
        <v>214</v>
      </c>
      <c r="C22" s="124" t="s">
        <v>686</v>
      </c>
      <c r="K22" s="878" t="s">
        <v>214</v>
      </c>
      <c r="L22" s="879" t="s">
        <v>686</v>
      </c>
      <c r="M22" s="859"/>
      <c r="N22" s="859"/>
      <c r="O22" s="859"/>
      <c r="P22" s="859"/>
      <c r="Q22" s="859"/>
      <c r="R22" s="859"/>
    </row>
    <row r="23" spans="1:18" ht="15" customHeight="1">
      <c r="C23" s="64"/>
      <c r="D23" s="64"/>
      <c r="E23" s="64"/>
      <c r="F23" s="64"/>
      <c r="G23" s="64"/>
      <c r="K23" s="859"/>
      <c r="L23" s="864"/>
      <c r="M23" s="864"/>
      <c r="N23" s="864"/>
      <c r="O23" s="864"/>
      <c r="P23" s="864"/>
      <c r="Q23" s="859"/>
      <c r="R23" s="859"/>
    </row>
    <row r="24" spans="1:18">
      <c r="B24" s="298" t="s">
        <v>215</v>
      </c>
      <c r="C24" s="124" t="s">
        <v>216</v>
      </c>
      <c r="K24" s="878" t="s">
        <v>215</v>
      </c>
      <c r="L24" s="879" t="s">
        <v>216</v>
      </c>
      <c r="M24" s="859"/>
      <c r="N24" s="859"/>
      <c r="O24" s="859"/>
      <c r="P24" s="859"/>
      <c r="Q24" s="859"/>
      <c r="R24" s="859"/>
    </row>
    <row r="25" spans="1:18" ht="15" customHeight="1">
      <c r="K25" s="859"/>
      <c r="L25" s="859"/>
      <c r="M25" s="859"/>
      <c r="N25" s="859"/>
      <c r="O25" s="859"/>
      <c r="P25" s="859"/>
      <c r="Q25" s="859"/>
      <c r="R25" s="859"/>
    </row>
    <row r="26" spans="1:18" ht="12.75" customHeight="1">
      <c r="A26" s="1314" t="s">
        <v>971</v>
      </c>
      <c r="B26" s="304" t="s">
        <v>697</v>
      </c>
      <c r="C26" s="419" t="s">
        <v>664</v>
      </c>
      <c r="D26" s="305"/>
      <c r="E26" s="305"/>
      <c r="F26" s="305"/>
      <c r="K26" s="304" t="s">
        <v>697</v>
      </c>
      <c r="L26" s="893" t="s">
        <v>664</v>
      </c>
      <c r="M26" s="887"/>
      <c r="N26" s="887"/>
      <c r="O26" s="887"/>
      <c r="P26" s="859"/>
      <c r="Q26" s="859"/>
      <c r="R26" s="859"/>
    </row>
    <row r="27" spans="1:18" s="268" customFormat="1" ht="12.75" customHeight="1">
      <c r="A27" s="1314"/>
      <c r="B27" s="409"/>
      <c r="C27" s="630">
        <f>Avg._Number_of_Space_Types_per_Building</f>
        <v>99</v>
      </c>
      <c r="D27" s="115" t="str">
        <f>Avg._Number_of_Space_Types_per_Building_N</f>
        <v>Avg. Number of Space Types per Building</v>
      </c>
      <c r="E27" s="52"/>
      <c r="F27" s="492"/>
      <c r="G27" s="52"/>
      <c r="H27" s="492"/>
      <c r="I27" s="413"/>
      <c r="K27" s="870"/>
      <c r="L27" s="630">
        <f>Avg._Number_of_Space_Types_per_Building</f>
        <v>99</v>
      </c>
      <c r="M27" s="871" t="str">
        <f>Avg._Number_of_Space_Types_per_Building_N</f>
        <v>Avg. Number of Space Types per Building</v>
      </c>
      <c r="N27" s="52"/>
      <c r="O27" s="859"/>
      <c r="P27" s="52"/>
      <c r="Q27" s="859"/>
      <c r="R27" s="883"/>
    </row>
    <row r="28" spans="1:18" s="492" customFormat="1" ht="13.5" customHeight="1">
      <c r="A28" s="268"/>
      <c r="B28" s="409"/>
      <c r="C28" s="627">
        <f>'Current Assumptions'!B84</f>
        <v>0.25</v>
      </c>
      <c r="D28" s="871" t="s">
        <v>1189</v>
      </c>
      <c r="E28" s="52"/>
      <c r="G28" s="52"/>
      <c r="I28" s="413"/>
      <c r="K28" s="870"/>
      <c r="L28" s="1153">
        <f>'Expected Assumptions'!E84</f>
        <v>2.5000000000000001E-2</v>
      </c>
      <c r="M28" s="871" t="s">
        <v>1189</v>
      </c>
      <c r="N28" s="52"/>
      <c r="O28" s="859"/>
      <c r="P28" s="52"/>
      <c r="Q28" s="859"/>
      <c r="R28" s="883"/>
    </row>
    <row r="29" spans="1:18" s="492" customFormat="1">
      <c r="A29" s="268"/>
      <c r="B29" s="409"/>
      <c r="C29" s="406"/>
      <c r="E29" s="52"/>
      <c r="I29" s="413"/>
      <c r="K29" s="870"/>
      <c r="L29" s="867"/>
      <c r="M29" s="859"/>
      <c r="N29" s="52"/>
      <c r="O29" s="859"/>
      <c r="P29" s="859"/>
      <c r="Q29" s="859"/>
      <c r="R29" s="883"/>
    </row>
    <row r="30" spans="1:18" s="490" customFormat="1">
      <c r="A30" s="268"/>
      <c r="B30" s="409"/>
      <c r="C30" s="644">
        <f>Planner_Rate</f>
        <v>37.840000000000003</v>
      </c>
      <c r="D30" s="474" t="str">
        <f>Planner_Rate_N</f>
        <v>Planner Rate ($ / hour)</v>
      </c>
      <c r="E30" s="67"/>
      <c r="G30" s="755">
        <f>C30*C28*C27</f>
        <v>936.54000000000008</v>
      </c>
      <c r="H30" s="66"/>
      <c r="I30" s="423"/>
      <c r="K30" s="870"/>
      <c r="L30" s="644">
        <f>Planner_Rate</f>
        <v>37.840000000000003</v>
      </c>
      <c r="M30" s="874" t="str">
        <f>Planner_Rate_N</f>
        <v>Planner Rate ($ / hour)</v>
      </c>
      <c r="N30" s="865"/>
      <c r="O30" s="864"/>
      <c r="P30" s="755">
        <f>L30*L28*L27</f>
        <v>93.654000000000011</v>
      </c>
      <c r="Q30" s="66"/>
      <c r="R30" s="897"/>
    </row>
    <row r="31" spans="1:18" s="492" customFormat="1">
      <c r="A31" s="268"/>
      <c r="C31" s="406"/>
      <c r="E31" s="52"/>
      <c r="G31" s="756"/>
      <c r="H31" s="742"/>
      <c r="I31" s="413"/>
      <c r="K31" s="859"/>
      <c r="L31" s="867"/>
      <c r="M31" s="859"/>
      <c r="N31" s="52"/>
      <c r="O31" s="859"/>
      <c r="P31" s="756"/>
      <c r="Q31" s="742"/>
      <c r="R31" s="883"/>
    </row>
    <row r="32" spans="1:18" s="492" customFormat="1" ht="13.5" thickBot="1">
      <c r="A32" s="268"/>
      <c r="B32" s="409"/>
      <c r="C32" s="406"/>
      <c r="D32" s="406" t="s">
        <v>42</v>
      </c>
      <c r="E32" s="52"/>
      <c r="G32" s="756"/>
      <c r="H32" s="740">
        <f xml:space="preserve"> G30</f>
        <v>936.54000000000008</v>
      </c>
      <c r="I32" s="413"/>
      <c r="K32" s="870"/>
      <c r="L32" s="867"/>
      <c r="M32" s="867" t="s">
        <v>42</v>
      </c>
      <c r="N32" s="52"/>
      <c r="O32" s="859"/>
      <c r="P32" s="756"/>
      <c r="Q32" s="740">
        <f xml:space="preserve"> P30</f>
        <v>93.654000000000011</v>
      </c>
      <c r="R32" s="883"/>
    </row>
    <row r="33" spans="1:18" s="492" customFormat="1">
      <c r="A33" s="268"/>
      <c r="B33" s="298"/>
      <c r="C33" s="124"/>
      <c r="G33" s="742"/>
      <c r="H33" s="742"/>
      <c r="K33" s="878"/>
      <c r="L33" s="879"/>
      <c r="M33" s="859"/>
      <c r="N33" s="859"/>
      <c r="O33" s="859"/>
      <c r="P33" s="742"/>
      <c r="Q33" s="742"/>
      <c r="R33" s="859"/>
    </row>
    <row r="34" spans="1:18">
      <c r="A34" s="1314" t="s">
        <v>981</v>
      </c>
      <c r="B34" s="409" t="s">
        <v>219</v>
      </c>
      <c r="C34" s="526" t="s">
        <v>917</v>
      </c>
      <c r="G34" s="742"/>
      <c r="H34" s="757"/>
      <c r="K34" s="870" t="s">
        <v>219</v>
      </c>
      <c r="L34" s="866" t="s">
        <v>917</v>
      </c>
      <c r="M34" s="859"/>
      <c r="N34" s="859"/>
      <c r="O34" s="859"/>
      <c r="P34" s="742"/>
      <c r="Q34" s="757"/>
      <c r="R34" s="859"/>
    </row>
    <row r="35" spans="1:18" s="322" customFormat="1">
      <c r="A35" s="1314"/>
      <c r="C35" s="630">
        <f>Avg._Number_of_Space_Types_per_Building</f>
        <v>99</v>
      </c>
      <c r="D35" s="115" t="str">
        <f>Avg._Number_of_Space_Types_per_Building_N</f>
        <v>Avg. Number of Space Types per Building</v>
      </c>
      <c r="G35" s="66"/>
      <c r="H35" s="758"/>
      <c r="K35" s="864"/>
      <c r="L35" s="630">
        <f>Avg._Number_of_Space_Types_per_Building</f>
        <v>99</v>
      </c>
      <c r="M35" s="871" t="str">
        <f>Avg._Number_of_Space_Types_per_Building_N</f>
        <v>Avg. Number of Space Types per Building</v>
      </c>
      <c r="N35" s="864"/>
      <c r="O35" s="864"/>
      <c r="P35" s="66"/>
      <c r="Q35" s="758"/>
      <c r="R35" s="864"/>
    </row>
    <row r="36" spans="1:18">
      <c r="C36" s="647">
        <f>'Current Assumptions'!B85</f>
        <v>8.3330000000000001E-2</v>
      </c>
      <c r="D36" s="442" t="s">
        <v>684</v>
      </c>
      <c r="G36" s="742"/>
      <c r="H36" s="759"/>
      <c r="K36" s="859"/>
      <c r="L36" s="738">
        <f>'Expected Assumptions'!E85</f>
        <v>8.3330000000000001E-3</v>
      </c>
      <c r="M36" s="442" t="s">
        <v>684</v>
      </c>
      <c r="N36" s="859"/>
      <c r="O36" s="859"/>
      <c r="P36" s="742"/>
      <c r="Q36" s="759"/>
      <c r="R36" s="859"/>
    </row>
    <row r="37" spans="1:18">
      <c r="G37" s="742"/>
      <c r="H37" s="742"/>
      <c r="K37" s="859"/>
      <c r="L37" s="859"/>
      <c r="M37" s="859"/>
      <c r="N37" s="859"/>
      <c r="O37" s="859"/>
      <c r="P37" s="742"/>
      <c r="Q37" s="742"/>
      <c r="R37" s="859"/>
    </row>
    <row r="38" spans="1:18" s="322" customFormat="1" ht="13.5" thickBot="1">
      <c r="A38" s="490"/>
      <c r="C38" s="644">
        <f>Planner_Rate</f>
        <v>37.840000000000003</v>
      </c>
      <c r="D38" s="474" t="str">
        <f>Planner_Rate_N</f>
        <v>Planner Rate ($ / hour)</v>
      </c>
      <c r="E38" s="344"/>
      <c r="F38" s="344"/>
      <c r="G38" s="740">
        <f>C38*(C35*C36)</f>
        <v>312.16751280000005</v>
      </c>
      <c r="H38" s="66"/>
      <c r="K38" s="864"/>
      <c r="L38" s="644">
        <f>Planner_Rate</f>
        <v>37.840000000000003</v>
      </c>
      <c r="M38" s="874" t="str">
        <f>Planner_Rate_N</f>
        <v>Planner Rate ($ / hour)</v>
      </c>
      <c r="N38" s="898"/>
      <c r="O38" s="898"/>
      <c r="P38" s="740">
        <f>L38*(L35*L36)</f>
        <v>31.216751280000004</v>
      </c>
      <c r="Q38" s="66"/>
      <c r="R38" s="864"/>
    </row>
    <row r="39" spans="1:18" ht="15" customHeight="1">
      <c r="G39" s="742"/>
      <c r="H39" s="742"/>
      <c r="K39" s="859"/>
      <c r="L39" s="859"/>
      <c r="M39" s="859"/>
      <c r="N39" s="859"/>
      <c r="O39" s="859"/>
      <c r="P39" s="742"/>
      <c r="Q39" s="742"/>
      <c r="R39" s="859"/>
    </row>
    <row r="40" spans="1:18" ht="13.5" thickBot="1">
      <c r="D40" s="69" t="s">
        <v>42</v>
      </c>
      <c r="G40" s="66"/>
      <c r="H40" s="740">
        <f>G38</f>
        <v>312.16751280000005</v>
      </c>
      <c r="K40" s="859"/>
      <c r="L40" s="859"/>
      <c r="M40" s="867" t="s">
        <v>42</v>
      </c>
      <c r="N40" s="859"/>
      <c r="O40" s="859"/>
      <c r="P40" s="66"/>
      <c r="Q40" s="740">
        <f>P38</f>
        <v>31.216751280000004</v>
      </c>
      <c r="R40" s="859"/>
    </row>
    <row r="41" spans="1:18" s="290" customFormat="1">
      <c r="A41" s="492"/>
      <c r="D41" s="69"/>
      <c r="G41" s="66"/>
      <c r="H41" s="760"/>
      <c r="K41" s="859"/>
      <c r="L41" s="859"/>
      <c r="M41" s="867"/>
      <c r="N41" s="859"/>
      <c r="O41" s="859"/>
      <c r="P41" s="66"/>
      <c r="Q41" s="760"/>
      <c r="R41" s="859"/>
    </row>
    <row r="42" spans="1:18" ht="12.75" customHeight="1">
      <c r="A42" s="1314" t="s">
        <v>980</v>
      </c>
      <c r="B42" s="409" t="s">
        <v>220</v>
      </c>
      <c r="C42" s="405" t="s">
        <v>683</v>
      </c>
      <c r="G42" s="745"/>
      <c r="H42" s="742"/>
      <c r="K42" s="870" t="s">
        <v>220</v>
      </c>
      <c r="L42" s="866" t="s">
        <v>683</v>
      </c>
      <c r="M42" s="859"/>
      <c r="N42" s="859"/>
      <c r="O42" s="859"/>
      <c r="P42" s="745"/>
      <c r="Q42" s="742"/>
      <c r="R42" s="859"/>
    </row>
    <row r="43" spans="1:18" s="290" customFormat="1">
      <c r="A43" s="1314"/>
      <c r="B43" s="109"/>
      <c r="C43" s="127">
        <f>Avg._Number_of_Pages_in_Space_Program</f>
        <v>36</v>
      </c>
      <c r="D43" s="126" t="str">
        <f>Avg._Number_of_Pages_in_Space_Program_N</f>
        <v xml:space="preserve">Avg. Number of Pages in Space Program </v>
      </c>
      <c r="G43" s="742"/>
      <c r="H43" s="742"/>
      <c r="K43" s="870"/>
      <c r="L43" s="127">
        <f>Avg._Number_of_Pages_in_Space_Program</f>
        <v>36</v>
      </c>
      <c r="M43" s="881" t="str">
        <f>Avg._Number_of_Pages_in_Space_Program_N</f>
        <v xml:space="preserve">Avg. Number of Pages in Space Program </v>
      </c>
      <c r="N43" s="859"/>
      <c r="O43" s="859"/>
      <c r="P43" s="742"/>
      <c r="Q43" s="742"/>
      <c r="R43" s="859"/>
    </row>
    <row r="44" spans="1:18" s="290" customFormat="1">
      <c r="A44" s="1314"/>
      <c r="B44" s="109"/>
      <c r="C44" s="437">
        <f>'Current Assumptions'!B89</f>
        <v>2</v>
      </c>
      <c r="D44" s="115" t="s">
        <v>931</v>
      </c>
      <c r="G44" s="742"/>
      <c r="H44" s="742"/>
      <c r="K44" s="870"/>
      <c r="L44" s="915">
        <f>'Expected Assumptions'!E89</f>
        <v>2</v>
      </c>
      <c r="M44" s="871" t="s">
        <v>931</v>
      </c>
      <c r="N44" s="859"/>
      <c r="O44" s="859"/>
      <c r="P44" s="742"/>
      <c r="Q44" s="742"/>
      <c r="R44" s="859"/>
    </row>
    <row r="45" spans="1:18" s="290" customFormat="1">
      <c r="A45" s="492"/>
      <c r="B45" s="109"/>
      <c r="C45" s="776">
        <f>Avg._Per_Page_Copy_Cost</f>
        <v>0.15</v>
      </c>
      <c r="D45" s="420" t="str">
        <f>Avg._Per_Page_Copy_Cost_N</f>
        <v>Avg. Per Page Copy Cost ($ / page)</v>
      </c>
      <c r="E45" s="130"/>
      <c r="G45" s="742"/>
      <c r="H45" s="742"/>
      <c r="K45" s="870"/>
      <c r="L45" s="776">
        <f>'Expected Assumptions'!E64</f>
        <v>0</v>
      </c>
      <c r="M45" s="894" t="str">
        <f>Avg._Per_Page_Copy_Cost_N</f>
        <v>Avg. Per Page Copy Cost ($ / page)</v>
      </c>
      <c r="N45" s="883"/>
      <c r="O45" s="859"/>
      <c r="P45" s="742"/>
      <c r="Q45" s="742"/>
      <c r="R45" s="859"/>
    </row>
    <row r="46" spans="1:18" s="290" customFormat="1">
      <c r="A46" s="492"/>
      <c r="B46" s="109"/>
      <c r="C46" s="737">
        <f>'Current Assumptions'!B90</f>
        <v>18.8</v>
      </c>
      <c r="D46" s="894" t="s">
        <v>552</v>
      </c>
      <c r="E46" s="130"/>
      <c r="F46" s="130"/>
      <c r="G46" s="742"/>
      <c r="H46" s="742"/>
      <c r="K46" s="870"/>
      <c r="L46" s="737">
        <f>'Expected Assumptions'!E90</f>
        <v>0</v>
      </c>
      <c r="M46" s="894" t="s">
        <v>552</v>
      </c>
      <c r="N46" s="883"/>
      <c r="O46" s="883"/>
      <c r="P46" s="742"/>
      <c r="Q46" s="742"/>
      <c r="R46" s="859"/>
    </row>
    <row r="47" spans="1:18" s="290" customFormat="1">
      <c r="A47" s="492"/>
      <c r="B47" s="109"/>
      <c r="C47" s="630">
        <f>Avg._Submittal_Sets_Reqd._PreDesign</f>
        <v>4</v>
      </c>
      <c r="D47" s="412" t="str">
        <f>Avg._Pre.Design_Submittal_Sets_Reqd._PreDesign_N</f>
        <v>Avg. Pre-Design Submittal Sets Reqd. (sets / submittal)</v>
      </c>
      <c r="E47" s="322"/>
      <c r="G47" s="742"/>
      <c r="H47" s="742"/>
      <c r="K47" s="870"/>
      <c r="L47" s="630">
        <f>'Expected Assumptions'!E17</f>
        <v>0</v>
      </c>
      <c r="M47" s="881" t="str">
        <f>Avg._Pre.Design_Submittal_Sets_Reqd._PreDesign_N</f>
        <v>Avg. Pre-Design Submittal Sets Reqd. (sets / submittal)</v>
      </c>
      <c r="N47" s="864"/>
      <c r="O47" s="859"/>
      <c r="P47" s="742"/>
      <c r="Q47" s="742"/>
      <c r="R47" s="859"/>
    </row>
    <row r="48" spans="1:18" s="290" customFormat="1">
      <c r="A48" s="492"/>
      <c r="B48" s="109"/>
      <c r="C48" s="844">
        <f>'Current Assumptions'!B91</f>
        <v>0.16666666666666666</v>
      </c>
      <c r="D48" s="616" t="s">
        <v>934</v>
      </c>
      <c r="E48" s="128"/>
      <c r="G48" s="742"/>
      <c r="H48" s="742"/>
      <c r="K48" s="870"/>
      <c r="L48" s="844">
        <f>'Expected Assumptions'!E91</f>
        <v>0.16666666666666666</v>
      </c>
      <c r="M48" s="881" t="s">
        <v>934</v>
      </c>
      <c r="N48" s="859"/>
      <c r="O48" s="859"/>
      <c r="P48" s="742"/>
      <c r="Q48" s="742"/>
      <c r="R48" s="859"/>
    </row>
    <row r="49" spans="1:18">
      <c r="B49" s="322"/>
      <c r="C49" s="128"/>
      <c r="D49" s="128"/>
      <c r="E49" s="128"/>
      <c r="F49" s="128"/>
      <c r="G49" s="742"/>
      <c r="H49" s="742"/>
      <c r="K49" s="864"/>
      <c r="L49" s="859"/>
      <c r="M49" s="859"/>
      <c r="N49" s="859"/>
      <c r="O49" s="859"/>
      <c r="P49" s="742"/>
      <c r="Q49" s="742"/>
      <c r="R49" s="859"/>
    </row>
    <row r="50" spans="1:18">
      <c r="B50" s="322"/>
      <c r="C50" s="779">
        <f>Planner_Administrative_Rate</f>
        <v>16.82</v>
      </c>
      <c r="D50" s="118" t="str">
        <f>Planner_Administrative_Rate_N</f>
        <v>Planner Administrative Rate ($ / hour)</v>
      </c>
      <c r="E50" s="345"/>
      <c r="F50" s="345"/>
      <c r="G50" s="743">
        <f>C50*C48*C44</f>
        <v>5.6066666666666665</v>
      </c>
      <c r="H50" s="742"/>
      <c r="K50" s="864"/>
      <c r="L50" s="779">
        <f>Planner_Administrative_Rate</f>
        <v>16.82</v>
      </c>
      <c r="M50" s="874" t="str">
        <f>Planner_Administrative_Rate_N</f>
        <v>Planner Administrative Rate ($ / hour)</v>
      </c>
      <c r="N50" s="424"/>
      <c r="O50" s="424"/>
      <c r="P50" s="930">
        <f>L50*L48*L44</f>
        <v>5.6066666666666665</v>
      </c>
      <c r="Q50" s="742"/>
      <c r="R50" s="859"/>
    </row>
    <row r="51" spans="1:18">
      <c r="B51" s="322"/>
      <c r="G51" s="742"/>
      <c r="H51" s="742"/>
      <c r="K51" s="864"/>
      <c r="L51" s="859"/>
      <c r="M51" s="859"/>
      <c r="N51" s="859"/>
      <c r="O51" s="859"/>
      <c r="P51" s="742"/>
      <c r="Q51" s="742"/>
      <c r="R51" s="859"/>
    </row>
    <row r="52" spans="1:18">
      <c r="B52" s="322"/>
      <c r="D52" s="50" t="s">
        <v>229</v>
      </c>
      <c r="G52" s="743">
        <f>(C43*C45)*C47*C44</f>
        <v>43.199999999999996</v>
      </c>
      <c r="H52" s="742"/>
      <c r="K52" s="864"/>
      <c r="L52" s="859"/>
      <c r="M52" s="859" t="s">
        <v>229</v>
      </c>
      <c r="N52" s="859"/>
      <c r="O52" s="859"/>
      <c r="P52" s="930">
        <f>(L43*L45)*L47*L44</f>
        <v>0</v>
      </c>
      <c r="Q52" s="742"/>
      <c r="R52" s="859"/>
    </row>
    <row r="53" spans="1:18">
      <c r="B53" s="322"/>
      <c r="D53" s="50" t="s">
        <v>204</v>
      </c>
      <c r="G53" s="761">
        <f>C46*C44</f>
        <v>37.6</v>
      </c>
      <c r="H53" s="742"/>
      <c r="K53" s="864"/>
      <c r="L53" s="859"/>
      <c r="M53" s="859" t="s">
        <v>204</v>
      </c>
      <c r="N53" s="859"/>
      <c r="O53" s="859"/>
      <c r="P53" s="761">
        <f>L46*L44</f>
        <v>0</v>
      </c>
      <c r="Q53" s="742"/>
      <c r="R53" s="859"/>
    </row>
    <row r="54" spans="1:18" ht="15" customHeight="1">
      <c r="B54" s="128"/>
      <c r="C54" s="128"/>
      <c r="D54" s="128"/>
      <c r="E54" s="128"/>
      <c r="F54" s="128"/>
      <c r="G54" s="742"/>
      <c r="H54" s="742"/>
      <c r="K54" s="859"/>
      <c r="L54" s="859"/>
      <c r="M54" s="859"/>
      <c r="N54" s="859"/>
      <c r="O54" s="859"/>
      <c r="P54" s="742"/>
      <c r="Q54" s="742"/>
      <c r="R54" s="859"/>
    </row>
    <row r="55" spans="1:18" ht="13.5" thickBot="1">
      <c r="B55" s="128"/>
      <c r="C55" s="128"/>
      <c r="D55" s="69" t="s">
        <v>42</v>
      </c>
      <c r="E55" s="128"/>
      <c r="F55" s="128"/>
      <c r="G55" s="66"/>
      <c r="H55" s="740">
        <f>SUM(G50:G53)</f>
        <v>86.406666666666666</v>
      </c>
      <c r="K55" s="859"/>
      <c r="L55" s="859"/>
      <c r="M55" s="867" t="s">
        <v>42</v>
      </c>
      <c r="N55" s="859"/>
      <c r="O55" s="859"/>
      <c r="P55" s="66"/>
      <c r="Q55" s="740">
        <f>SUM(P50:P53)</f>
        <v>5.6066666666666665</v>
      </c>
      <c r="R55" s="859"/>
    </row>
    <row r="56" spans="1:18" ht="15" customHeight="1">
      <c r="B56" s="128"/>
      <c r="C56" s="128"/>
      <c r="D56" s="128"/>
      <c r="E56" s="128"/>
      <c r="F56" s="128"/>
      <c r="G56" s="66"/>
      <c r="H56" s="165"/>
      <c r="K56" s="859"/>
      <c r="L56" s="859"/>
      <c r="M56" s="859"/>
      <c r="N56" s="859"/>
      <c r="O56" s="859"/>
      <c r="P56" s="66"/>
      <c r="Q56" s="888"/>
      <c r="R56" s="859"/>
    </row>
    <row r="57" spans="1:18">
      <c r="A57" s="1314" t="s">
        <v>979</v>
      </c>
      <c r="B57" s="409" t="s">
        <v>221</v>
      </c>
      <c r="C57" s="527" t="s">
        <v>780</v>
      </c>
      <c r="D57" s="128"/>
      <c r="E57" s="128"/>
      <c r="F57" s="128"/>
      <c r="G57" s="745"/>
      <c r="H57" s="165"/>
      <c r="K57" s="870" t="s">
        <v>221</v>
      </c>
      <c r="L57" s="867" t="s">
        <v>780</v>
      </c>
      <c r="M57" s="859"/>
      <c r="N57" s="859"/>
      <c r="O57" s="859"/>
      <c r="P57" s="745"/>
      <c r="Q57" s="888"/>
      <c r="R57" s="859"/>
    </row>
    <row r="58" spans="1:18" s="290" customFormat="1">
      <c r="A58" s="1314"/>
      <c r="B58" s="159"/>
      <c r="C58" s="437">
        <f>'Current Assumptions'!B89</f>
        <v>2</v>
      </c>
      <c r="D58" s="115" t="s">
        <v>931</v>
      </c>
      <c r="G58" s="66"/>
      <c r="H58" s="165"/>
      <c r="K58" s="885"/>
      <c r="L58" s="915">
        <f>'Expected Assumptions'!E89</f>
        <v>2</v>
      </c>
      <c r="M58" s="871" t="s">
        <v>931</v>
      </c>
      <c r="N58" s="859"/>
      <c r="O58" s="859"/>
      <c r="P58" s="66"/>
      <c r="Q58" s="888"/>
      <c r="R58" s="859"/>
    </row>
    <row r="59" spans="1:18">
      <c r="B59" s="159"/>
      <c r="C59" s="902">
        <f>Avg._Time_to_Log_Transmittals</f>
        <v>0.25</v>
      </c>
      <c r="D59" s="997" t="str">
        <f>Avg._Time_to_Log_Transmittals_N</f>
        <v>Avg. Time to Log (hours / transmittal)</v>
      </c>
      <c r="E59" s="128"/>
      <c r="F59" s="128"/>
      <c r="G59" s="66"/>
      <c r="H59" s="165"/>
      <c r="K59" s="885"/>
      <c r="L59" s="902">
        <f>'Expected Assumptions'!E13</f>
        <v>0</v>
      </c>
      <c r="M59" s="881" t="str">
        <f>Avg._Time_to_Log_Transmittals_N</f>
        <v>Avg. Time to Log (hours / transmittal)</v>
      </c>
      <c r="N59" s="859"/>
      <c r="O59" s="859"/>
      <c r="P59" s="66"/>
      <c r="Q59" s="888"/>
      <c r="R59" s="859"/>
    </row>
    <row r="60" spans="1:18" s="322" customFormat="1">
      <c r="A60" s="490"/>
      <c r="G60" s="66"/>
      <c r="H60" s="762"/>
      <c r="K60" s="864"/>
      <c r="L60" s="864"/>
      <c r="M60" s="864"/>
      <c r="N60" s="864"/>
      <c r="O60" s="864"/>
      <c r="P60" s="66"/>
      <c r="Q60" s="762"/>
      <c r="R60" s="864"/>
    </row>
    <row r="61" spans="1:18">
      <c r="B61" s="159"/>
      <c r="C61" s="779">
        <f>Planner_Administrative_Rate</f>
        <v>16.82</v>
      </c>
      <c r="D61" s="615" t="str">
        <f>Planner_Administrative_Rate_N</f>
        <v>Planner Administrative Rate ($ / hour)</v>
      </c>
      <c r="E61" s="128"/>
      <c r="F61" s="128"/>
      <c r="G61" s="761">
        <f>C61*(C58*C59)</f>
        <v>8.41</v>
      </c>
      <c r="H61" s="742"/>
      <c r="K61" s="885"/>
      <c r="L61" s="779">
        <f>Planner_Administrative_Rate</f>
        <v>16.82</v>
      </c>
      <c r="M61" s="874" t="str">
        <f>Planner_Administrative_Rate_N</f>
        <v>Planner Administrative Rate ($ / hour)</v>
      </c>
      <c r="N61" s="859"/>
      <c r="O61" s="859"/>
      <c r="P61" s="761">
        <f>L61*(L58*L59)</f>
        <v>0</v>
      </c>
      <c r="Q61" s="742"/>
      <c r="R61" s="859"/>
    </row>
    <row r="62" spans="1:18" s="128" customFormat="1" ht="15" customHeight="1">
      <c r="A62" s="492"/>
      <c r="B62" s="159"/>
      <c r="C62" s="69"/>
      <c r="G62" s="742"/>
      <c r="H62" s="742"/>
      <c r="K62" s="885"/>
      <c r="L62" s="867"/>
      <c r="M62" s="859"/>
      <c r="N62" s="859"/>
      <c r="O62" s="859"/>
      <c r="P62" s="742"/>
      <c r="Q62" s="742"/>
      <c r="R62" s="859"/>
    </row>
    <row r="63" spans="1:18" s="128" customFormat="1" ht="13.5" thickBot="1">
      <c r="A63" s="492"/>
      <c r="B63" s="50"/>
      <c r="C63" s="50"/>
      <c r="D63" s="69" t="s">
        <v>42</v>
      </c>
      <c r="E63" s="50"/>
      <c r="F63" s="50"/>
      <c r="G63" s="66"/>
      <c r="H63" s="740">
        <f>SUM(G61)</f>
        <v>8.41</v>
      </c>
      <c r="K63" s="859"/>
      <c r="L63" s="859"/>
      <c r="M63" s="867" t="s">
        <v>42</v>
      </c>
      <c r="N63" s="859"/>
      <c r="O63" s="859"/>
      <c r="P63" s="66"/>
      <c r="Q63" s="740">
        <f>SUM(P61)</f>
        <v>0</v>
      </c>
      <c r="R63" s="859"/>
    </row>
    <row r="64" spans="1:18" s="128" customFormat="1" ht="15" customHeight="1">
      <c r="A64" s="492"/>
      <c r="G64" s="66"/>
      <c r="H64" s="742"/>
      <c r="K64" s="859"/>
      <c r="L64" s="859"/>
      <c r="M64" s="859"/>
      <c r="N64" s="859"/>
      <c r="O64" s="859"/>
      <c r="P64" s="66"/>
      <c r="Q64" s="742"/>
      <c r="R64" s="859"/>
    </row>
    <row r="65" spans="1:18" s="128" customFormat="1">
      <c r="A65" s="492"/>
      <c r="B65" s="540" t="s">
        <v>755</v>
      </c>
      <c r="C65" s="132" t="s">
        <v>218</v>
      </c>
      <c r="D65" s="50"/>
      <c r="E65" s="50"/>
      <c r="F65" s="50"/>
      <c r="G65" s="742"/>
      <c r="H65" s="742"/>
      <c r="K65" s="540" t="s">
        <v>755</v>
      </c>
      <c r="L65" s="132" t="s">
        <v>218</v>
      </c>
      <c r="M65" s="859"/>
      <c r="N65" s="859"/>
      <c r="O65" s="859"/>
      <c r="P65" s="742"/>
      <c r="Q65" s="742"/>
      <c r="R65" s="859"/>
    </row>
    <row r="66" spans="1:18">
      <c r="G66" s="742"/>
      <c r="H66" s="742"/>
      <c r="K66" s="859"/>
      <c r="L66" s="859"/>
      <c r="M66" s="859"/>
      <c r="N66" s="859"/>
      <c r="O66" s="859"/>
      <c r="P66" s="742"/>
      <c r="Q66" s="742"/>
      <c r="R66" s="859"/>
    </row>
    <row r="67" spans="1:18">
      <c r="A67" s="1314" t="s">
        <v>979</v>
      </c>
      <c r="B67" s="409" t="s">
        <v>225</v>
      </c>
      <c r="C67" s="526" t="s">
        <v>781</v>
      </c>
      <c r="G67" s="745"/>
      <c r="H67" s="742"/>
      <c r="K67" s="870" t="s">
        <v>225</v>
      </c>
      <c r="L67" s="866" t="s">
        <v>781</v>
      </c>
      <c r="M67" s="859"/>
      <c r="N67" s="859"/>
      <c r="O67" s="859"/>
      <c r="P67" s="745"/>
      <c r="Q67" s="742"/>
      <c r="R67" s="859"/>
    </row>
    <row r="68" spans="1:18" s="290" customFormat="1">
      <c r="A68" s="1314"/>
      <c r="B68" s="109"/>
      <c r="C68" s="437">
        <f>'Current Assumptions'!B89</f>
        <v>2</v>
      </c>
      <c r="D68" s="115" t="s">
        <v>931</v>
      </c>
      <c r="G68" s="742"/>
      <c r="H68" s="742"/>
      <c r="K68" s="870"/>
      <c r="L68" s="915">
        <f>'Expected Assumptions'!E89</f>
        <v>2</v>
      </c>
      <c r="M68" s="871" t="s">
        <v>931</v>
      </c>
      <c r="N68" s="859"/>
      <c r="O68" s="859"/>
      <c r="P68" s="742"/>
      <c r="Q68" s="742"/>
      <c r="R68" s="859"/>
    </row>
    <row r="69" spans="1:18">
      <c r="C69" s="902">
        <f>Avg._Time_to_Log_Transmittals</f>
        <v>0.25</v>
      </c>
      <c r="D69" s="997" t="str">
        <f>Avg._Time_to_Log_Transmittals_N</f>
        <v>Avg. Time to Log (hours / transmittal)</v>
      </c>
      <c r="G69" s="742"/>
      <c r="H69" s="742"/>
      <c r="K69" s="859"/>
      <c r="L69" s="902">
        <f>'Expected Assumptions'!E13</f>
        <v>0</v>
      </c>
      <c r="M69" s="881" t="str">
        <f>Avg._Time_to_Log_Transmittals_N</f>
        <v>Avg. Time to Log (hours / transmittal)</v>
      </c>
      <c r="N69" s="859"/>
      <c r="O69" s="859"/>
      <c r="P69" s="742"/>
      <c r="Q69" s="742"/>
      <c r="R69" s="859"/>
    </row>
    <row r="70" spans="1:18" s="128" customFormat="1">
      <c r="A70" s="492"/>
      <c r="B70" s="50"/>
      <c r="C70" s="50"/>
      <c r="D70" s="50"/>
      <c r="E70" s="50"/>
      <c r="F70" s="50"/>
      <c r="G70" s="742"/>
      <c r="H70" s="742"/>
      <c r="K70" s="859"/>
      <c r="L70" s="859"/>
      <c r="M70" s="859"/>
      <c r="N70" s="859"/>
      <c r="O70" s="859"/>
      <c r="P70" s="742"/>
      <c r="Q70" s="742"/>
      <c r="R70" s="859"/>
    </row>
    <row r="71" spans="1:18" s="128" customFormat="1">
      <c r="A71" s="492"/>
      <c r="B71" s="50"/>
      <c r="C71" s="779">
        <f>Owners_Rep._Administrative_Rate</f>
        <v>16.88</v>
      </c>
      <c r="D71" s="118" t="str">
        <f>Owners_Rep._Administrative_Rate_N</f>
        <v>Owners Rep. Administrative Rate ($ / hour)</v>
      </c>
      <c r="G71" s="761">
        <f>C71*(C68*C69)</f>
        <v>8.44</v>
      </c>
      <c r="H71" s="742"/>
      <c r="K71" s="859"/>
      <c r="L71" s="779">
        <f>Owners_Rep._Administrative_Rate</f>
        <v>16.88</v>
      </c>
      <c r="M71" s="874" t="str">
        <f>Owners_Rep._Administrative_Rate_N</f>
        <v>Owners Rep. Administrative Rate ($ / hour)</v>
      </c>
      <c r="N71" s="859"/>
      <c r="O71" s="859"/>
      <c r="P71" s="761">
        <f>L71*(L68*L69)</f>
        <v>0</v>
      </c>
      <c r="Q71" s="742"/>
      <c r="R71" s="859"/>
    </row>
    <row r="72" spans="1:18" s="128" customFormat="1" ht="15" customHeight="1">
      <c r="A72" s="492"/>
      <c r="B72" s="50"/>
      <c r="C72" s="50"/>
      <c r="D72" s="50"/>
      <c r="E72" s="50"/>
      <c r="F72" s="50"/>
      <c r="G72" s="742"/>
      <c r="H72" s="742"/>
      <c r="K72" s="859"/>
      <c r="L72" s="859"/>
      <c r="M72" s="859"/>
      <c r="N72" s="859"/>
      <c r="O72" s="859"/>
      <c r="P72" s="742"/>
      <c r="Q72" s="742"/>
      <c r="R72" s="859"/>
    </row>
    <row r="73" spans="1:18" s="128" customFormat="1" ht="13.5" thickBot="1">
      <c r="A73" s="492"/>
      <c r="B73" s="50"/>
      <c r="C73" s="50"/>
      <c r="D73" s="69" t="s">
        <v>42</v>
      </c>
      <c r="G73" s="66"/>
      <c r="H73" s="740">
        <f>SUM(G71)</f>
        <v>8.44</v>
      </c>
      <c r="K73" s="859"/>
      <c r="L73" s="859"/>
      <c r="M73" s="867" t="s">
        <v>42</v>
      </c>
      <c r="N73" s="859"/>
      <c r="O73" s="859"/>
      <c r="P73" s="66"/>
      <c r="Q73" s="740">
        <f>SUM(P71)</f>
        <v>0</v>
      </c>
      <c r="R73" s="859"/>
    </row>
    <row r="74" spans="1:18" s="128" customFormat="1" ht="15" customHeight="1">
      <c r="A74" s="492"/>
      <c r="B74" s="50"/>
      <c r="C74" s="50"/>
      <c r="G74" s="742"/>
      <c r="H74" s="742"/>
      <c r="K74" s="859"/>
      <c r="L74" s="859"/>
      <c r="M74" s="859"/>
      <c r="N74" s="859"/>
      <c r="O74" s="859"/>
      <c r="P74" s="742"/>
      <c r="Q74" s="742"/>
      <c r="R74" s="859"/>
    </row>
    <row r="75" spans="1:18" ht="12.75" customHeight="1">
      <c r="A75" s="1314" t="s">
        <v>988</v>
      </c>
      <c r="B75" s="529" t="s">
        <v>756</v>
      </c>
      <c r="C75" s="305" t="s">
        <v>665</v>
      </c>
      <c r="G75" s="742"/>
      <c r="H75" s="742"/>
      <c r="K75" s="870" t="s">
        <v>756</v>
      </c>
      <c r="L75" s="887" t="s">
        <v>665</v>
      </c>
      <c r="M75" s="859"/>
      <c r="N75" s="859"/>
      <c r="O75" s="859"/>
      <c r="P75" s="742"/>
      <c r="Q75" s="742"/>
      <c r="R75" s="859"/>
    </row>
    <row r="76" spans="1:18">
      <c r="A76" s="1314"/>
      <c r="B76" s="117"/>
      <c r="C76" s="628">
        <f>'Current Assumptions'!B86</f>
        <v>1</v>
      </c>
      <c r="D76" s="494" t="s">
        <v>834</v>
      </c>
      <c r="G76" s="742"/>
      <c r="H76" s="742"/>
      <c r="K76" s="873"/>
      <c r="L76" s="665">
        <f>'Expected Assumptions'!E86</f>
        <v>0.05</v>
      </c>
      <c r="M76" s="881" t="s">
        <v>834</v>
      </c>
      <c r="N76" s="859"/>
      <c r="O76" s="859"/>
      <c r="P76" s="742"/>
      <c r="Q76" s="742"/>
      <c r="R76" s="859"/>
    </row>
    <row r="77" spans="1:18">
      <c r="B77" s="117"/>
      <c r="C77" s="137"/>
      <c r="E77" s="128"/>
      <c r="F77" s="128"/>
      <c r="G77" s="742"/>
      <c r="H77" s="742"/>
      <c r="K77" s="873"/>
      <c r="L77" s="137"/>
      <c r="M77" s="859"/>
      <c r="N77" s="859"/>
      <c r="O77" s="859"/>
      <c r="P77" s="742"/>
      <c r="Q77" s="742"/>
      <c r="R77" s="859"/>
    </row>
    <row r="78" spans="1:18" s="322" customFormat="1">
      <c r="A78" s="490"/>
      <c r="B78" s="337"/>
      <c r="C78" s="779">
        <f>Owners_Rep._Rate</f>
        <v>62.2</v>
      </c>
      <c r="D78" s="118" t="str">
        <f>Owners_Rep._Rate_N</f>
        <v>Owners Rep. Rate ($ / hour)</v>
      </c>
      <c r="G78" s="761">
        <f>$C$76*C78</f>
        <v>62.2</v>
      </c>
      <c r="H78" s="66"/>
      <c r="I78" s="331"/>
      <c r="K78" s="337"/>
      <c r="L78" s="779">
        <f>Owners_Rep._Rate</f>
        <v>62.2</v>
      </c>
      <c r="M78" s="874" t="str">
        <f>Owners_Rep._Rate_N</f>
        <v>Owners Rep. Rate ($ / hour)</v>
      </c>
      <c r="N78" s="864"/>
      <c r="O78" s="864"/>
      <c r="P78" s="761">
        <f>$L$76*L78</f>
        <v>3.1100000000000003</v>
      </c>
      <c r="Q78" s="66"/>
      <c r="R78" s="331"/>
    </row>
    <row r="79" spans="1:18" s="128" customFormat="1" ht="15" customHeight="1">
      <c r="A79" s="492"/>
      <c r="B79" s="117"/>
      <c r="C79" s="50"/>
      <c r="D79" s="50"/>
      <c r="E79" s="50"/>
      <c r="F79" s="50"/>
      <c r="G79" s="742"/>
      <c r="H79" s="742"/>
      <c r="K79" s="873"/>
      <c r="L79" s="859"/>
      <c r="M79" s="859"/>
      <c r="N79" s="859"/>
      <c r="O79" s="859"/>
      <c r="P79" s="742"/>
      <c r="Q79" s="742"/>
      <c r="R79" s="859"/>
    </row>
    <row r="80" spans="1:18" ht="13.5" thickBot="1">
      <c r="B80" s="117"/>
      <c r="D80" s="69" t="s">
        <v>42</v>
      </c>
      <c r="G80" s="66"/>
      <c r="H80" s="740">
        <f>SUM(G78:G78)</f>
        <v>62.2</v>
      </c>
      <c r="K80" s="873"/>
      <c r="L80" s="859"/>
      <c r="M80" s="867" t="s">
        <v>42</v>
      </c>
      <c r="N80" s="859"/>
      <c r="O80" s="859"/>
      <c r="P80" s="66"/>
      <c r="Q80" s="740">
        <f>SUM(P78:P78)</f>
        <v>3.1100000000000003</v>
      </c>
      <c r="R80" s="859"/>
    </row>
    <row r="81" spans="1:18" s="290" customFormat="1">
      <c r="A81" s="492"/>
      <c r="B81" s="117"/>
      <c r="D81" s="69"/>
      <c r="G81" s="66"/>
      <c r="H81" s="760"/>
      <c r="K81" s="873"/>
      <c r="L81" s="859"/>
      <c r="M81" s="867"/>
      <c r="N81" s="859"/>
      <c r="O81" s="859"/>
      <c r="P81" s="66"/>
      <c r="Q81" s="760"/>
      <c r="R81" s="859"/>
    </row>
    <row r="82" spans="1:18" s="128" customFormat="1">
      <c r="A82" s="1314" t="s">
        <v>979</v>
      </c>
      <c r="B82" s="190" t="s">
        <v>698</v>
      </c>
      <c r="C82" s="189" t="s">
        <v>222</v>
      </c>
      <c r="D82" s="50"/>
      <c r="E82" s="50"/>
      <c r="F82" s="50"/>
      <c r="G82" s="745"/>
      <c r="H82" s="742"/>
      <c r="K82" s="190" t="s">
        <v>698</v>
      </c>
      <c r="L82" s="542" t="s">
        <v>222</v>
      </c>
      <c r="M82" s="859"/>
      <c r="N82" s="859"/>
      <c r="O82" s="859"/>
      <c r="P82" s="745"/>
      <c r="Q82" s="742"/>
      <c r="R82" s="859"/>
    </row>
    <row r="83" spans="1:18" s="290" customFormat="1">
      <c r="A83" s="1314"/>
      <c r="B83" s="190"/>
      <c r="C83" s="437">
        <f>'Current Assumptions'!B89</f>
        <v>2</v>
      </c>
      <c r="D83" s="115" t="s">
        <v>931</v>
      </c>
      <c r="G83" s="742"/>
      <c r="H83" s="742"/>
      <c r="K83" s="190"/>
      <c r="L83" s="915">
        <f>'Expected Assumptions'!E89</f>
        <v>2</v>
      </c>
      <c r="M83" s="871" t="s">
        <v>931</v>
      </c>
      <c r="N83" s="859"/>
      <c r="O83" s="859"/>
      <c r="P83" s="742"/>
      <c r="Q83" s="742"/>
      <c r="R83" s="859"/>
    </row>
    <row r="84" spans="1:18" s="128" customFormat="1">
      <c r="A84" s="492"/>
      <c r="B84" s="276"/>
      <c r="C84" s="737">
        <f>'Current Assumptions'!B90</f>
        <v>18.8</v>
      </c>
      <c r="D84" s="881" t="s">
        <v>552</v>
      </c>
      <c r="G84" s="742"/>
      <c r="H84" s="759"/>
      <c r="K84" s="276"/>
      <c r="L84" s="737">
        <f>'Expected Assumptions'!E90</f>
        <v>0</v>
      </c>
      <c r="M84" s="881" t="s">
        <v>552</v>
      </c>
      <c r="N84" s="859"/>
      <c r="O84" s="859"/>
      <c r="P84" s="742"/>
      <c r="Q84" s="759"/>
      <c r="R84" s="859"/>
    </row>
    <row r="85" spans="1:18" s="128" customFormat="1">
      <c r="A85" s="492"/>
      <c r="B85" s="68"/>
      <c r="C85" s="838">
        <f>'Current Assumptions'!B91</f>
        <v>0.16666666666666666</v>
      </c>
      <c r="D85" s="616" t="s">
        <v>934</v>
      </c>
      <c r="G85" s="742"/>
      <c r="H85" s="742"/>
      <c r="K85" s="866"/>
      <c r="L85" s="838">
        <f>'Expected Assumptions'!E91</f>
        <v>0.16666666666666666</v>
      </c>
      <c r="M85" s="881" t="s">
        <v>934</v>
      </c>
      <c r="N85" s="859"/>
      <c r="O85" s="859"/>
      <c r="P85" s="742"/>
      <c r="Q85" s="742"/>
      <c r="R85" s="859"/>
    </row>
    <row r="86" spans="1:18">
      <c r="B86" s="276"/>
      <c r="C86" s="133"/>
      <c r="D86" s="128"/>
      <c r="E86" s="128"/>
      <c r="F86" s="128"/>
      <c r="G86" s="742"/>
      <c r="H86" s="742"/>
      <c r="K86" s="276"/>
      <c r="L86" s="133"/>
      <c r="M86" s="859"/>
      <c r="N86" s="859"/>
      <c r="O86" s="859"/>
      <c r="P86" s="742"/>
      <c r="Q86" s="742"/>
      <c r="R86" s="859"/>
    </row>
    <row r="87" spans="1:18">
      <c r="C87" s="779">
        <f>Owners_Rep._Administrative_Rate</f>
        <v>16.88</v>
      </c>
      <c r="D87" s="615" t="str">
        <f>Owners_Rep._Administrative_Rate_N</f>
        <v>Owners Rep. Administrative Rate ($ / hour)</v>
      </c>
      <c r="E87" s="128"/>
      <c r="F87" s="128"/>
      <c r="G87" s="743">
        <f>C87*C85*C83</f>
        <v>5.626666666666666</v>
      </c>
      <c r="H87" s="742"/>
      <c r="K87" s="859"/>
      <c r="L87" s="779">
        <f>Owners_Rep._Administrative_Rate</f>
        <v>16.88</v>
      </c>
      <c r="M87" s="874" t="str">
        <f>Owners_Rep._Administrative_Rate_N</f>
        <v>Owners Rep. Administrative Rate ($ / hour)</v>
      </c>
      <c r="N87" s="859"/>
      <c r="O87" s="859"/>
      <c r="P87" s="930">
        <f>L87*L85*L83</f>
        <v>5.626666666666666</v>
      </c>
      <c r="Q87" s="742"/>
      <c r="R87" s="859"/>
    </row>
    <row r="88" spans="1:18">
      <c r="B88" s="276"/>
      <c r="C88" s="133"/>
      <c r="D88" s="128"/>
      <c r="E88" s="128"/>
      <c r="F88" s="128"/>
      <c r="G88" s="742"/>
      <c r="H88" s="742"/>
      <c r="K88" s="276"/>
      <c r="L88" s="133"/>
      <c r="M88" s="859"/>
      <c r="N88" s="859"/>
      <c r="O88" s="859"/>
      <c r="P88" s="742"/>
      <c r="Q88" s="742"/>
      <c r="R88" s="859"/>
    </row>
    <row r="89" spans="1:18">
      <c r="B89" s="276"/>
      <c r="C89" s="133"/>
      <c r="D89" s="128" t="s">
        <v>204</v>
      </c>
      <c r="E89" s="128"/>
      <c r="F89" s="128"/>
      <c r="G89" s="761">
        <f>C83*C84</f>
        <v>37.6</v>
      </c>
      <c r="H89" s="742"/>
      <c r="K89" s="276"/>
      <c r="L89" s="133"/>
      <c r="M89" s="859" t="s">
        <v>204</v>
      </c>
      <c r="N89" s="859"/>
      <c r="O89" s="859"/>
      <c r="P89" s="761">
        <f>L83*L84</f>
        <v>0</v>
      </c>
      <c r="Q89" s="742"/>
      <c r="R89" s="859"/>
    </row>
    <row r="90" spans="1:18" ht="15" customHeight="1">
      <c r="B90" s="276"/>
      <c r="C90" s="133"/>
      <c r="D90" s="128"/>
      <c r="E90" s="128"/>
      <c r="F90" s="128"/>
      <c r="G90" s="742"/>
      <c r="H90" s="742"/>
      <c r="K90" s="276"/>
      <c r="L90" s="133"/>
      <c r="M90" s="859"/>
      <c r="N90" s="859"/>
      <c r="O90" s="859"/>
      <c r="P90" s="742"/>
      <c r="Q90" s="742"/>
      <c r="R90" s="859"/>
    </row>
    <row r="91" spans="1:18" s="128" customFormat="1" ht="13.5" thickBot="1">
      <c r="A91" s="492"/>
      <c r="B91" s="276"/>
      <c r="C91" s="133"/>
      <c r="D91" s="69" t="s">
        <v>42</v>
      </c>
      <c r="G91" s="66"/>
      <c r="H91" s="740">
        <f>SUM(G87:G89)</f>
        <v>43.226666666666667</v>
      </c>
      <c r="K91" s="276"/>
      <c r="L91" s="133"/>
      <c r="M91" s="867" t="s">
        <v>42</v>
      </c>
      <c r="N91" s="859"/>
      <c r="O91" s="859"/>
      <c r="P91" s="66"/>
      <c r="Q91" s="740">
        <f>SUM(P87:P89)</f>
        <v>5.626666666666666</v>
      </c>
      <c r="R91" s="859"/>
    </row>
    <row r="92" spans="1:18" s="128" customFormat="1" ht="15" customHeight="1">
      <c r="A92" s="492"/>
      <c r="B92" s="276"/>
      <c r="C92" s="133"/>
      <c r="G92" s="742"/>
      <c r="H92" s="742"/>
      <c r="K92" s="276"/>
      <c r="L92" s="133"/>
      <c r="M92" s="859"/>
      <c r="N92" s="859"/>
      <c r="O92" s="859"/>
      <c r="P92" s="742"/>
      <c r="Q92" s="742"/>
      <c r="R92" s="859"/>
    </row>
    <row r="93" spans="1:18" s="128" customFormat="1">
      <c r="A93" s="1314" t="s">
        <v>979</v>
      </c>
      <c r="B93" s="190" t="s">
        <v>699</v>
      </c>
      <c r="C93" s="542" t="s">
        <v>782</v>
      </c>
      <c r="D93" s="50"/>
      <c r="E93" s="50"/>
      <c r="F93" s="50"/>
      <c r="G93" s="745"/>
      <c r="H93" s="742"/>
      <c r="K93" s="190" t="s">
        <v>699</v>
      </c>
      <c r="L93" s="542" t="s">
        <v>782</v>
      </c>
      <c r="M93" s="859"/>
      <c r="N93" s="859"/>
      <c r="O93" s="859"/>
      <c r="P93" s="745"/>
      <c r="Q93" s="742"/>
      <c r="R93" s="859"/>
    </row>
    <row r="94" spans="1:18" s="290" customFormat="1">
      <c r="A94" s="1314"/>
      <c r="B94" s="190"/>
      <c r="C94" s="437">
        <f>'Current Assumptions'!B89</f>
        <v>2</v>
      </c>
      <c r="D94" s="115" t="s">
        <v>931</v>
      </c>
      <c r="G94" s="742"/>
      <c r="H94" s="742"/>
      <c r="K94" s="190"/>
      <c r="L94" s="915">
        <f>'Expected Assumptions'!E89</f>
        <v>2</v>
      </c>
      <c r="M94" s="871" t="s">
        <v>931</v>
      </c>
      <c r="N94" s="859"/>
      <c r="O94" s="859"/>
      <c r="P94" s="742"/>
      <c r="Q94" s="742"/>
      <c r="R94" s="859"/>
    </row>
    <row r="95" spans="1:18" s="128" customFormat="1">
      <c r="A95" s="492"/>
      <c r="B95" s="117"/>
      <c r="C95" s="902">
        <f>Avg._Time_to_Log_Transmittals</f>
        <v>0.25</v>
      </c>
      <c r="D95" s="997" t="str">
        <f>Avg._Time_to_Log_Transmittals_N</f>
        <v>Avg. Time to Log (hours / transmittal)</v>
      </c>
      <c r="E95" s="50"/>
      <c r="F95" s="290"/>
      <c r="G95" s="742"/>
      <c r="H95" s="742"/>
      <c r="K95" s="873"/>
      <c r="L95" s="902">
        <f>'Expected Assumptions'!E13</f>
        <v>0</v>
      </c>
      <c r="M95" s="881" t="str">
        <f>Avg._Time_to_Log_Transmittals_N</f>
        <v>Avg. Time to Log (hours / transmittal)</v>
      </c>
      <c r="N95" s="859"/>
      <c r="O95" s="859"/>
      <c r="P95" s="742"/>
      <c r="Q95" s="742"/>
      <c r="R95" s="859"/>
    </row>
    <row r="96" spans="1:18">
      <c r="B96" s="117"/>
      <c r="C96" s="128"/>
      <c r="D96" s="128"/>
      <c r="G96" s="742"/>
      <c r="H96" s="742"/>
      <c r="K96" s="873"/>
      <c r="L96" s="859"/>
      <c r="M96" s="859"/>
      <c r="N96" s="859"/>
      <c r="O96" s="859"/>
      <c r="P96" s="742"/>
      <c r="Q96" s="742"/>
      <c r="R96" s="859"/>
    </row>
    <row r="97" spans="1:18">
      <c r="B97" s="117"/>
      <c r="C97" s="779">
        <f>Owners_Rep._Administrative_Rate</f>
        <v>16.88</v>
      </c>
      <c r="D97" s="615" t="str">
        <f>Owners_Rep._Administrative_Rate_N</f>
        <v>Owners Rep. Administrative Rate ($ / hour)</v>
      </c>
      <c r="E97" s="128"/>
      <c r="F97" s="128"/>
      <c r="G97" s="761">
        <f>C97*C95*C94</f>
        <v>8.44</v>
      </c>
      <c r="H97" s="742"/>
      <c r="K97" s="873"/>
      <c r="L97" s="779">
        <f>Owners_Rep._Administrative_Rate</f>
        <v>16.88</v>
      </c>
      <c r="M97" s="874" t="str">
        <f>Owners_Rep._Administrative_Rate_N</f>
        <v>Owners Rep. Administrative Rate ($ / hour)</v>
      </c>
      <c r="N97" s="859"/>
      <c r="O97" s="859"/>
      <c r="P97" s="761">
        <f>L97*L95*L94</f>
        <v>0</v>
      </c>
      <c r="Q97" s="742"/>
      <c r="R97" s="859"/>
    </row>
    <row r="98" spans="1:18" ht="15" customHeight="1">
      <c r="B98" s="117"/>
      <c r="C98" s="128"/>
      <c r="D98" s="128"/>
      <c r="E98" s="128"/>
      <c r="F98" s="128"/>
      <c r="G98" s="742"/>
      <c r="H98" s="742"/>
      <c r="K98" s="873"/>
      <c r="L98" s="859"/>
      <c r="M98" s="859"/>
      <c r="N98" s="859"/>
      <c r="O98" s="859"/>
      <c r="P98" s="742"/>
      <c r="Q98" s="742"/>
      <c r="R98" s="859"/>
    </row>
    <row r="99" spans="1:18" ht="13.5" thickBot="1">
      <c r="B99" s="117"/>
      <c r="C99" s="128"/>
      <c r="D99" s="69" t="s">
        <v>42</v>
      </c>
      <c r="E99" s="128"/>
      <c r="F99" s="128"/>
      <c r="G99" s="66"/>
      <c r="H99" s="740">
        <f>SUM(G97)</f>
        <v>8.44</v>
      </c>
      <c r="K99" s="873"/>
      <c r="L99" s="859"/>
      <c r="M99" s="867" t="s">
        <v>42</v>
      </c>
      <c r="N99" s="859"/>
      <c r="O99" s="859"/>
      <c r="P99" s="66"/>
      <c r="Q99" s="740">
        <f>SUM(P97)</f>
        <v>0</v>
      </c>
      <c r="R99" s="859"/>
    </row>
    <row r="100" spans="1:18" ht="15" customHeight="1">
      <c r="D100" s="128"/>
      <c r="G100" s="742"/>
      <c r="H100" s="742"/>
      <c r="K100" s="859"/>
      <c r="L100" s="859"/>
      <c r="M100" s="859"/>
      <c r="N100" s="859"/>
      <c r="O100" s="859"/>
      <c r="P100" s="742"/>
      <c r="Q100" s="742"/>
      <c r="R100" s="859"/>
    </row>
    <row r="101" spans="1:18" s="128" customFormat="1">
      <c r="A101" s="492"/>
      <c r="B101" s="173" t="s">
        <v>226</v>
      </c>
      <c r="C101" s="132" t="s">
        <v>223</v>
      </c>
      <c r="D101" s="50"/>
      <c r="E101" s="50"/>
      <c r="F101" s="50"/>
      <c r="G101" s="742"/>
      <c r="H101" s="742"/>
      <c r="K101" s="540" t="s">
        <v>226</v>
      </c>
      <c r="L101" s="132" t="s">
        <v>223</v>
      </c>
      <c r="M101" s="859"/>
      <c r="N101" s="859"/>
      <c r="O101" s="859"/>
      <c r="P101" s="742"/>
      <c r="Q101" s="742"/>
      <c r="R101" s="859"/>
    </row>
    <row r="102" spans="1:18" s="128" customFormat="1">
      <c r="A102" s="492"/>
      <c r="B102" s="50"/>
      <c r="C102" s="50"/>
      <c r="D102" s="50"/>
      <c r="E102" s="50"/>
      <c r="F102" s="50"/>
      <c r="G102" s="742"/>
      <c r="H102" s="742"/>
      <c r="K102" s="859"/>
      <c r="L102" s="859"/>
      <c r="M102" s="859"/>
      <c r="N102" s="859"/>
      <c r="O102" s="859"/>
      <c r="P102" s="742"/>
      <c r="Q102" s="742"/>
      <c r="R102" s="859"/>
    </row>
    <row r="103" spans="1:18" s="128" customFormat="1">
      <c r="A103" s="1314" t="s">
        <v>979</v>
      </c>
      <c r="B103" s="516" t="s">
        <v>701</v>
      </c>
      <c r="C103" s="542" t="s">
        <v>781</v>
      </c>
      <c r="D103" s="50"/>
      <c r="E103" s="50"/>
      <c r="F103" s="50"/>
      <c r="G103" s="745"/>
      <c r="H103" s="742"/>
      <c r="K103" s="516" t="s">
        <v>701</v>
      </c>
      <c r="L103" s="542" t="s">
        <v>781</v>
      </c>
      <c r="M103" s="859"/>
      <c r="N103" s="859"/>
      <c r="O103" s="859"/>
      <c r="P103" s="745"/>
      <c r="Q103" s="742"/>
      <c r="R103" s="859"/>
    </row>
    <row r="104" spans="1:18" s="290" customFormat="1">
      <c r="A104" s="1314"/>
      <c r="B104" s="516"/>
      <c r="C104" s="437">
        <f>'Current Assumptions'!B89</f>
        <v>2</v>
      </c>
      <c r="D104" s="115" t="s">
        <v>931</v>
      </c>
      <c r="G104" s="742"/>
      <c r="H104" s="742"/>
      <c r="K104" s="516"/>
      <c r="L104" s="915">
        <f>'Expected Assumptions'!E89</f>
        <v>2</v>
      </c>
      <c r="M104" s="871" t="s">
        <v>931</v>
      </c>
      <c r="N104" s="859"/>
      <c r="O104" s="859"/>
      <c r="P104" s="742"/>
      <c r="Q104" s="742"/>
      <c r="R104" s="859"/>
    </row>
    <row r="105" spans="1:18" s="128" customFormat="1">
      <c r="A105" s="492"/>
      <c r="B105" s="100"/>
      <c r="C105" s="902">
        <f>Avg._Time_to_Log_Transmittals</f>
        <v>0.25</v>
      </c>
      <c r="D105" s="997" t="str">
        <f>Avg._Time_to_Log_Transmittals_N</f>
        <v>Avg. Time to Log (hours / transmittal)</v>
      </c>
      <c r="F105" s="290"/>
      <c r="G105" s="742"/>
      <c r="H105" s="742"/>
      <c r="K105" s="100"/>
      <c r="L105" s="902">
        <f>'Expected Assumptions'!E13</f>
        <v>0</v>
      </c>
      <c r="M105" s="881" t="str">
        <f>Avg._Time_to_Log_Transmittals_N</f>
        <v>Avg. Time to Log (hours / transmittal)</v>
      </c>
      <c r="N105" s="859"/>
      <c r="O105" s="859"/>
      <c r="P105" s="742"/>
      <c r="Q105" s="742"/>
      <c r="R105" s="859"/>
    </row>
    <row r="106" spans="1:18" s="128" customFormat="1">
      <c r="A106" s="492"/>
      <c r="B106" s="100"/>
      <c r="G106" s="742"/>
      <c r="H106" s="742"/>
      <c r="K106" s="100"/>
      <c r="L106" s="859"/>
      <c r="M106" s="859"/>
      <c r="N106" s="859"/>
      <c r="O106" s="859"/>
      <c r="P106" s="742"/>
      <c r="Q106" s="742"/>
      <c r="R106" s="859"/>
    </row>
    <row r="107" spans="1:18" s="128" customFormat="1">
      <c r="A107" s="492"/>
      <c r="B107" s="100"/>
      <c r="C107" s="779">
        <f>Planner_Administrative_Rate</f>
        <v>16.82</v>
      </c>
      <c r="D107" s="118" t="str">
        <f>Planner_Administrative_Rate_N</f>
        <v>Planner Administrative Rate ($ / hour)</v>
      </c>
      <c r="G107" s="761">
        <f>C107*C105*C104</f>
        <v>8.41</v>
      </c>
      <c r="H107" s="742"/>
      <c r="K107" s="100"/>
      <c r="L107" s="779">
        <f>Planner_Administrative_Rate</f>
        <v>16.82</v>
      </c>
      <c r="M107" s="874" t="str">
        <f>Planner_Administrative_Rate_N</f>
        <v>Planner Administrative Rate ($ / hour)</v>
      </c>
      <c r="N107" s="859"/>
      <c r="O107" s="859"/>
      <c r="P107" s="761">
        <f>L107*L105*L104</f>
        <v>0</v>
      </c>
      <c r="Q107" s="742"/>
      <c r="R107" s="859"/>
    </row>
    <row r="108" spans="1:18" s="128" customFormat="1" ht="15" customHeight="1">
      <c r="A108" s="492"/>
      <c r="B108" s="100"/>
      <c r="G108" s="742"/>
      <c r="H108" s="742"/>
      <c r="K108" s="100"/>
      <c r="L108" s="859"/>
      <c r="M108" s="859"/>
      <c r="N108" s="859"/>
      <c r="O108" s="859"/>
      <c r="P108" s="742"/>
      <c r="Q108" s="742"/>
      <c r="R108" s="859"/>
    </row>
    <row r="109" spans="1:18" s="128" customFormat="1" ht="13.5" thickBot="1">
      <c r="A109" s="492"/>
      <c r="B109" s="100"/>
      <c r="D109" s="69" t="s">
        <v>42</v>
      </c>
      <c r="G109" s="66"/>
      <c r="H109" s="740">
        <f>SUM(G107)</f>
        <v>8.41</v>
      </c>
      <c r="K109" s="100"/>
      <c r="L109" s="859"/>
      <c r="M109" s="867" t="s">
        <v>42</v>
      </c>
      <c r="N109" s="859"/>
      <c r="O109" s="859"/>
      <c r="P109" s="66"/>
      <c r="Q109" s="740">
        <f>SUM(P107)</f>
        <v>0</v>
      </c>
      <c r="R109" s="859"/>
    </row>
    <row r="110" spans="1:18" s="128" customFormat="1" ht="15" customHeight="1">
      <c r="A110" s="492"/>
      <c r="B110" s="100"/>
      <c r="C110" s="50"/>
      <c r="D110" s="50"/>
      <c r="E110" s="50"/>
      <c r="F110" s="50"/>
      <c r="G110" s="742"/>
      <c r="H110" s="742"/>
      <c r="K110" s="100"/>
      <c r="L110" s="859"/>
      <c r="M110" s="859"/>
      <c r="N110" s="859"/>
      <c r="O110" s="859"/>
      <c r="P110" s="742"/>
      <c r="Q110" s="742"/>
      <c r="R110" s="859"/>
    </row>
    <row r="111" spans="1:18" s="128" customFormat="1" ht="12.75" customHeight="1">
      <c r="A111" s="1314" t="s">
        <v>982</v>
      </c>
      <c r="B111" s="192" t="s">
        <v>700</v>
      </c>
      <c r="C111" s="191" t="s">
        <v>666</v>
      </c>
      <c r="D111" s="403"/>
      <c r="E111" s="403"/>
      <c r="F111" s="50"/>
      <c r="G111" s="745"/>
      <c r="H111" s="742"/>
      <c r="K111" s="192" t="s">
        <v>700</v>
      </c>
      <c r="L111" s="543" t="s">
        <v>666</v>
      </c>
      <c r="M111" s="863"/>
      <c r="N111" s="863"/>
      <c r="O111" s="859"/>
      <c r="P111" s="745"/>
      <c r="Q111" s="742"/>
      <c r="R111" s="859"/>
    </row>
    <row r="112" spans="1:18" s="492" customFormat="1">
      <c r="A112" s="1314"/>
      <c r="B112" s="514"/>
      <c r="C112" s="648">
        <f>'Current Assumptions'!B87</f>
        <v>0.3</v>
      </c>
      <c r="D112" s="616" t="s">
        <v>1071</v>
      </c>
      <c r="E112" s="403"/>
      <c r="G112" s="745"/>
      <c r="H112" s="742"/>
      <c r="K112" s="514"/>
      <c r="L112" s="959">
        <f>'Expected Assumptions'!E87</f>
        <v>0.3</v>
      </c>
      <c r="M112" s="881" t="s">
        <v>1071</v>
      </c>
      <c r="N112" s="863"/>
      <c r="O112" s="859"/>
      <c r="P112" s="745"/>
      <c r="Q112" s="742"/>
      <c r="R112" s="859"/>
    </row>
    <row r="113" spans="1:18" s="492" customFormat="1">
      <c r="A113" s="355"/>
      <c r="B113" s="514"/>
      <c r="C113" s="630">
        <f>Avg._Number_of_Space_Types_per_Building</f>
        <v>99</v>
      </c>
      <c r="D113" s="115" t="str">
        <f>Avg._Number_of_Space_Types_per_Building_N</f>
        <v>Avg. Number of Space Types per Building</v>
      </c>
      <c r="E113" s="403"/>
      <c r="G113" s="745"/>
      <c r="H113" s="742"/>
      <c r="K113" s="514"/>
      <c r="L113" s="630">
        <f>Avg._Number_of_Space_Types_per_Building</f>
        <v>99</v>
      </c>
      <c r="M113" s="871" t="str">
        <f>Avg._Number_of_Space_Types_per_Building_N</f>
        <v>Avg. Number of Space Types per Building</v>
      </c>
      <c r="N113" s="863"/>
      <c r="O113" s="859"/>
      <c r="P113" s="745"/>
      <c r="Q113" s="742"/>
      <c r="R113" s="859"/>
    </row>
    <row r="114" spans="1:18" s="492" customFormat="1" ht="13.5" customHeight="1">
      <c r="B114" s="422"/>
      <c r="C114" s="627">
        <f>'Current Assumptions'!B88</f>
        <v>0.25</v>
      </c>
      <c r="D114" s="871" t="s">
        <v>1184</v>
      </c>
      <c r="E114" s="52"/>
      <c r="G114" s="756"/>
      <c r="H114" s="742"/>
      <c r="I114" s="413"/>
      <c r="K114" s="422"/>
      <c r="L114" s="666">
        <f>'Expected Assumptions'!E88</f>
        <v>1.2500000000000001E-2</v>
      </c>
      <c r="M114" s="871" t="s">
        <v>1184</v>
      </c>
      <c r="N114" s="52"/>
      <c r="O114" s="859"/>
      <c r="P114" s="756"/>
      <c r="Q114" s="742"/>
      <c r="R114" s="883"/>
    </row>
    <row r="115" spans="1:18" s="492" customFormat="1">
      <c r="B115" s="422"/>
      <c r="C115" s="406"/>
      <c r="E115" s="52"/>
      <c r="G115" s="742"/>
      <c r="H115" s="742"/>
      <c r="I115" s="413"/>
      <c r="K115" s="422"/>
      <c r="L115" s="867"/>
      <c r="M115" s="859"/>
      <c r="N115" s="52"/>
      <c r="O115" s="859"/>
      <c r="P115" s="742"/>
      <c r="Q115" s="742"/>
      <c r="R115" s="883"/>
    </row>
    <row r="116" spans="1:18" s="490" customFormat="1">
      <c r="B116" s="422"/>
      <c r="C116" s="777">
        <f>Planner_Rate</f>
        <v>37.840000000000003</v>
      </c>
      <c r="D116" s="443" t="str">
        <f>Planner_Rate_N</f>
        <v>Planner Rate ($ / hour)</v>
      </c>
      <c r="E116" s="67"/>
      <c r="G116" s="755">
        <f>C116*(C112*C113)*C114</f>
        <v>280.96200000000005</v>
      </c>
      <c r="H116" s="66"/>
      <c r="I116" s="423"/>
      <c r="K116" s="422"/>
      <c r="L116" s="777">
        <f>Planner_Rate</f>
        <v>37.840000000000003</v>
      </c>
      <c r="M116" s="443" t="str">
        <f>Planner_Rate_N</f>
        <v>Planner Rate ($ / hour)</v>
      </c>
      <c r="N116" s="865"/>
      <c r="O116" s="864"/>
      <c r="P116" s="755">
        <f>L116*(L112*L113)*L114</f>
        <v>14.048100000000003</v>
      </c>
      <c r="Q116" s="66"/>
      <c r="R116" s="897"/>
    </row>
    <row r="117" spans="1:18" s="492" customFormat="1">
      <c r="B117" s="409"/>
      <c r="C117" s="406"/>
      <c r="E117" s="52"/>
      <c r="G117" s="756"/>
      <c r="H117" s="742"/>
      <c r="I117" s="413"/>
      <c r="K117" s="870"/>
      <c r="L117" s="867"/>
      <c r="M117" s="859"/>
      <c r="N117" s="52"/>
      <c r="O117" s="859"/>
      <c r="P117" s="756"/>
      <c r="Q117" s="742"/>
      <c r="R117" s="883"/>
    </row>
    <row r="118" spans="1:18" s="492" customFormat="1" ht="13.5" thickBot="1">
      <c r="B118" s="409"/>
      <c r="C118" s="406"/>
      <c r="D118" s="406" t="s">
        <v>42</v>
      </c>
      <c r="E118" s="52"/>
      <c r="G118" s="756"/>
      <c r="H118" s="740">
        <f>G116</f>
        <v>280.96200000000005</v>
      </c>
      <c r="I118" s="413"/>
      <c r="K118" s="870"/>
      <c r="L118" s="867"/>
      <c r="M118" s="867" t="s">
        <v>42</v>
      </c>
      <c r="N118" s="52"/>
      <c r="O118" s="859"/>
      <c r="P118" s="756"/>
      <c r="Q118" s="740">
        <f>P116</f>
        <v>14.048100000000003</v>
      </c>
      <c r="R118" s="883"/>
    </row>
    <row r="119" spans="1:18" s="492" customFormat="1">
      <c r="B119" s="505"/>
      <c r="C119" s="506"/>
      <c r="D119" s="403"/>
      <c r="E119" s="403"/>
      <c r="G119" s="742"/>
      <c r="H119" s="742"/>
      <c r="K119" s="505"/>
      <c r="L119" s="506"/>
      <c r="M119" s="863"/>
      <c r="N119" s="863"/>
      <c r="O119" s="859"/>
      <c r="P119" s="742"/>
      <c r="Q119" s="742"/>
      <c r="R119" s="859"/>
    </row>
    <row r="120" spans="1:18">
      <c r="A120" s="1314" t="s">
        <v>980</v>
      </c>
      <c r="B120" s="516" t="s">
        <v>702</v>
      </c>
      <c r="C120" s="542" t="s">
        <v>910</v>
      </c>
      <c r="G120" s="742"/>
      <c r="H120" s="742"/>
      <c r="K120" s="516" t="s">
        <v>702</v>
      </c>
      <c r="L120" s="542" t="s">
        <v>910</v>
      </c>
      <c r="M120" s="859"/>
      <c r="N120" s="859"/>
      <c r="O120" s="859"/>
      <c r="P120" s="742"/>
      <c r="Q120" s="742"/>
      <c r="R120" s="859"/>
    </row>
    <row r="121" spans="1:18" s="290" customFormat="1">
      <c r="A121" s="1314"/>
      <c r="B121" s="109"/>
      <c r="C121" s="664">
        <f>Avg._Number_of_Pages_in_Space_Program</f>
        <v>36</v>
      </c>
      <c r="D121" s="300" t="str">
        <f>Avg._Number_of_Pages_in_Space_Program_N</f>
        <v xml:space="preserve">Avg. Number of Pages in Space Program </v>
      </c>
      <c r="G121" s="742"/>
      <c r="H121" s="742"/>
      <c r="K121" s="870"/>
      <c r="L121" s="664">
        <f>Avg._Number_of_Pages_in_Space_Program</f>
        <v>36</v>
      </c>
      <c r="M121" s="881" t="str">
        <f>Avg._Number_of_Pages_in_Space_Program_N</f>
        <v xml:space="preserve">Avg. Number of Pages in Space Program </v>
      </c>
      <c r="N121" s="859"/>
      <c r="O121" s="859"/>
      <c r="P121" s="742"/>
      <c r="Q121" s="742"/>
      <c r="R121" s="859"/>
    </row>
    <row r="122" spans="1:18" s="290" customFormat="1">
      <c r="A122" s="1314"/>
      <c r="B122" s="109"/>
      <c r="C122" s="437">
        <f>'Current Assumptions'!B89</f>
        <v>2</v>
      </c>
      <c r="D122" s="115" t="s">
        <v>931</v>
      </c>
      <c r="G122" s="742"/>
      <c r="H122" s="742"/>
      <c r="K122" s="870"/>
      <c r="L122" s="915">
        <f>'Expected Assumptions'!E89</f>
        <v>2</v>
      </c>
      <c r="M122" s="871" t="s">
        <v>931</v>
      </c>
      <c r="N122" s="859"/>
      <c r="O122" s="859"/>
      <c r="P122" s="742"/>
      <c r="Q122" s="742"/>
      <c r="R122" s="859"/>
    </row>
    <row r="123" spans="1:18" s="290" customFormat="1">
      <c r="A123" s="492"/>
      <c r="B123" s="109"/>
      <c r="C123" s="776">
        <f>Avg._Per_Page_Copy_Cost</f>
        <v>0.15</v>
      </c>
      <c r="D123" s="241" t="str">
        <f>Avg._Per_Page_Copy_Cost_N</f>
        <v>Avg. Per Page Copy Cost ($ / page)</v>
      </c>
      <c r="E123" s="130"/>
      <c r="G123" s="742"/>
      <c r="H123" s="742"/>
      <c r="K123" s="870"/>
      <c r="L123" s="776">
        <f>'Expected Assumptions'!E64</f>
        <v>0</v>
      </c>
      <c r="M123" s="894" t="str">
        <f>Avg._Per_Page_Copy_Cost_N</f>
        <v>Avg. Per Page Copy Cost ($ / page)</v>
      </c>
      <c r="N123" s="883"/>
      <c r="O123" s="859"/>
      <c r="P123" s="742"/>
      <c r="Q123" s="742"/>
      <c r="R123" s="859"/>
    </row>
    <row r="124" spans="1:18" s="290" customFormat="1">
      <c r="A124" s="492"/>
      <c r="B124" s="109"/>
      <c r="C124" s="737">
        <f>'Current Assumptions'!B90</f>
        <v>18.8</v>
      </c>
      <c r="D124" s="443" t="s">
        <v>552</v>
      </c>
      <c r="E124" s="130"/>
      <c r="F124" s="130"/>
      <c r="G124" s="742"/>
      <c r="H124" s="742"/>
      <c r="K124" s="870"/>
      <c r="L124" s="737">
        <f>'Expected Assumptions'!E90</f>
        <v>0</v>
      </c>
      <c r="M124" s="443" t="s">
        <v>552</v>
      </c>
      <c r="N124" s="883"/>
      <c r="O124" s="883"/>
      <c r="P124" s="742"/>
      <c r="Q124" s="742"/>
      <c r="R124" s="859"/>
    </row>
    <row r="125" spans="1:18" s="290" customFormat="1">
      <c r="A125" s="492"/>
      <c r="B125" s="109"/>
      <c r="C125" s="630">
        <f>Avg._Submittal_Sets_Reqd._PreDesign</f>
        <v>4</v>
      </c>
      <c r="D125" s="412" t="str">
        <f>Avg._Pre.Design_Submittal_Sets_Reqd._PreDesign_N</f>
        <v>Avg. Pre-Design Submittal Sets Reqd. (sets / submittal)</v>
      </c>
      <c r="E125" s="322"/>
      <c r="G125" s="742"/>
      <c r="H125" s="742"/>
      <c r="K125" s="870"/>
      <c r="L125" s="630">
        <f>'Expected Assumptions'!E17</f>
        <v>0</v>
      </c>
      <c r="M125" s="881" t="str">
        <f>Avg._Pre.Design_Submittal_Sets_Reqd._PreDesign_N</f>
        <v>Avg. Pre-Design Submittal Sets Reqd. (sets / submittal)</v>
      </c>
      <c r="N125" s="864"/>
      <c r="O125" s="859"/>
      <c r="P125" s="742"/>
      <c r="Q125" s="742"/>
      <c r="R125" s="859"/>
    </row>
    <row r="126" spans="1:18" s="290" customFormat="1">
      <c r="A126" s="492"/>
      <c r="B126" s="109"/>
      <c r="C126" s="844">
        <f>'Current Assumptions'!B91</f>
        <v>0.16666666666666666</v>
      </c>
      <c r="D126" s="616" t="s">
        <v>934</v>
      </c>
      <c r="G126" s="742"/>
      <c r="H126" s="742"/>
      <c r="K126" s="870"/>
      <c r="L126" s="844">
        <f>'Expected Assumptions'!E91</f>
        <v>0.16666666666666666</v>
      </c>
      <c r="M126" s="881" t="s">
        <v>934</v>
      </c>
      <c r="N126" s="859"/>
      <c r="O126" s="859"/>
      <c r="P126" s="742"/>
      <c r="Q126" s="742"/>
      <c r="R126" s="859"/>
    </row>
    <row r="127" spans="1:18" s="290" customFormat="1">
      <c r="A127" s="492"/>
      <c r="B127" s="322"/>
      <c r="C127" s="645"/>
      <c r="D127" s="300"/>
      <c r="G127" s="742"/>
      <c r="H127" s="742"/>
      <c r="K127" s="864"/>
      <c r="L127" s="645"/>
      <c r="M127" s="881"/>
      <c r="N127" s="859"/>
      <c r="O127" s="859"/>
      <c r="P127" s="742"/>
      <c r="Q127" s="742"/>
      <c r="R127" s="859"/>
    </row>
    <row r="128" spans="1:18">
      <c r="B128" s="322"/>
      <c r="C128" s="780">
        <f>Planner_Administrative_Rate</f>
        <v>16.82</v>
      </c>
      <c r="D128" s="118" t="str">
        <f>Planner_Administrative_Rate_N</f>
        <v>Planner Administrative Rate ($ / hour)</v>
      </c>
      <c r="E128" s="128"/>
      <c r="F128" s="128"/>
      <c r="G128" s="743">
        <f>C128*C126*C122</f>
        <v>5.6066666666666665</v>
      </c>
      <c r="H128" s="742"/>
      <c r="K128" s="864"/>
      <c r="L128" s="780">
        <f>Planner_Administrative_Rate</f>
        <v>16.82</v>
      </c>
      <c r="M128" s="874" t="str">
        <f>Planner_Administrative_Rate_N</f>
        <v>Planner Administrative Rate ($ / hour)</v>
      </c>
      <c r="N128" s="859"/>
      <c r="O128" s="859"/>
      <c r="P128" s="930">
        <f>L128*L126*L122</f>
        <v>5.6066666666666665</v>
      </c>
      <c r="Q128" s="742"/>
      <c r="R128" s="859"/>
    </row>
    <row r="129" spans="1:18">
      <c r="B129" s="322"/>
      <c r="C129" s="133"/>
      <c r="D129" s="128"/>
      <c r="E129" s="128"/>
      <c r="F129" s="128"/>
      <c r="G129" s="742"/>
      <c r="H129" s="742"/>
      <c r="K129" s="864"/>
      <c r="L129" s="133"/>
      <c r="M129" s="859"/>
      <c r="N129" s="859"/>
      <c r="O129" s="859"/>
      <c r="P129" s="742"/>
      <c r="Q129" s="742"/>
      <c r="R129" s="859"/>
    </row>
    <row r="130" spans="1:18">
      <c r="B130" s="322"/>
      <c r="C130" s="133"/>
      <c r="D130" s="50" t="s">
        <v>229</v>
      </c>
      <c r="G130" s="743">
        <f>(C121*C123)*C125*C122</f>
        <v>43.199999999999996</v>
      </c>
      <c r="H130" s="742"/>
      <c r="K130" s="864"/>
      <c r="L130" s="133"/>
      <c r="M130" s="859" t="s">
        <v>229</v>
      </c>
      <c r="N130" s="859"/>
      <c r="O130" s="859"/>
      <c r="P130" s="930">
        <f>(L121*L123)*L125*L122</f>
        <v>0</v>
      </c>
      <c r="Q130" s="742"/>
      <c r="R130" s="859"/>
    </row>
    <row r="131" spans="1:18">
      <c r="B131" s="322"/>
      <c r="D131" s="128" t="s">
        <v>204</v>
      </c>
      <c r="E131" s="128"/>
      <c r="F131" s="128"/>
      <c r="G131" s="761">
        <f>C124*C122</f>
        <v>37.6</v>
      </c>
      <c r="H131" s="742"/>
      <c r="K131" s="864"/>
      <c r="L131" s="859"/>
      <c r="M131" s="859" t="s">
        <v>204</v>
      </c>
      <c r="N131" s="859"/>
      <c r="O131" s="859"/>
      <c r="P131" s="761">
        <f>L124*L122</f>
        <v>0</v>
      </c>
      <c r="Q131" s="742"/>
      <c r="R131" s="859"/>
    </row>
    <row r="132" spans="1:18" s="128" customFormat="1" ht="15" customHeight="1">
      <c r="A132" s="492"/>
      <c r="G132" s="763"/>
      <c r="H132" s="742"/>
      <c r="K132" s="859"/>
      <c r="L132" s="859"/>
      <c r="M132" s="859"/>
      <c r="N132" s="859"/>
      <c r="O132" s="859"/>
      <c r="P132" s="763"/>
      <c r="Q132" s="742"/>
      <c r="R132" s="859"/>
    </row>
    <row r="133" spans="1:18" s="128" customFormat="1" ht="13.5" thickBot="1">
      <c r="A133" s="492"/>
      <c r="B133" s="50"/>
      <c r="C133" s="50"/>
      <c r="D133" s="69" t="s">
        <v>42</v>
      </c>
      <c r="E133" s="50"/>
      <c r="F133" s="50"/>
      <c r="G133" s="742"/>
      <c r="H133" s="764">
        <f>SUM(G128:G131)</f>
        <v>86.406666666666666</v>
      </c>
      <c r="K133" s="859"/>
      <c r="L133" s="859"/>
      <c r="M133" s="867" t="s">
        <v>42</v>
      </c>
      <c r="N133" s="859"/>
      <c r="O133" s="859"/>
      <c r="P133" s="742"/>
      <c r="Q133" s="764">
        <f>SUM(P128:P131)</f>
        <v>5.6066666666666665</v>
      </c>
      <c r="R133" s="859"/>
    </row>
    <row r="134" spans="1:18" s="128" customFormat="1" ht="15" customHeight="1">
      <c r="A134" s="492"/>
      <c r="B134" s="50"/>
      <c r="C134" s="50"/>
      <c r="D134" s="50"/>
      <c r="E134" s="50"/>
      <c r="F134" s="50"/>
      <c r="G134" s="742"/>
      <c r="H134" s="742"/>
      <c r="K134" s="859"/>
      <c r="L134" s="859"/>
      <c r="M134" s="859"/>
      <c r="N134" s="859"/>
      <c r="O134" s="859"/>
      <c r="P134" s="742"/>
      <c r="Q134" s="742"/>
      <c r="R134" s="859"/>
    </row>
    <row r="135" spans="1:18" s="492" customFormat="1" ht="12.75" customHeight="1">
      <c r="A135" s="1314" t="s">
        <v>979</v>
      </c>
      <c r="B135" s="529" t="s">
        <v>831</v>
      </c>
      <c r="C135" s="526" t="s">
        <v>832</v>
      </c>
      <c r="G135" s="745"/>
      <c r="H135" s="742"/>
      <c r="I135" s="401"/>
      <c r="K135" s="870" t="s">
        <v>831</v>
      </c>
      <c r="L135" s="866" t="s">
        <v>832</v>
      </c>
      <c r="M135" s="859"/>
      <c r="N135" s="859"/>
      <c r="O135" s="859"/>
      <c r="P135" s="745"/>
      <c r="Q135" s="742"/>
      <c r="R135" s="401"/>
    </row>
    <row r="136" spans="1:18" s="492" customFormat="1">
      <c r="A136" s="1314"/>
      <c r="B136" s="529"/>
      <c r="C136" s="486">
        <f>'Current Assumptions'!B89</f>
        <v>2</v>
      </c>
      <c r="D136" s="115" t="s">
        <v>931</v>
      </c>
      <c r="G136" s="742"/>
      <c r="H136" s="742"/>
      <c r="I136" s="401"/>
      <c r="K136" s="870"/>
      <c r="L136" s="915">
        <f>'Expected Assumptions'!E89</f>
        <v>2</v>
      </c>
      <c r="M136" s="871" t="s">
        <v>931</v>
      </c>
      <c r="N136" s="859"/>
      <c r="O136" s="859"/>
      <c r="P136" s="742"/>
      <c r="Q136" s="742"/>
      <c r="R136" s="401"/>
    </row>
    <row r="137" spans="1:18" s="492" customFormat="1">
      <c r="C137" s="902">
        <f>Avg._Time_to_Log_Transmittals</f>
        <v>0.25</v>
      </c>
      <c r="D137" s="871" t="str">
        <f>Avg._Time_to_Log_Transmittals_N</f>
        <v>Avg. Time to Log (hours / transmittal)</v>
      </c>
      <c r="G137" s="742"/>
      <c r="H137" s="742"/>
      <c r="I137" s="401"/>
      <c r="K137" s="859"/>
      <c r="L137" s="902">
        <f>'Expected Assumptions'!E13</f>
        <v>0</v>
      </c>
      <c r="M137" s="871" t="str">
        <f>Avg._Time_to_Log_Transmittals_N</f>
        <v>Avg. Time to Log (hours / transmittal)</v>
      </c>
      <c r="N137" s="859"/>
      <c r="O137" s="859"/>
      <c r="P137" s="742"/>
      <c r="Q137" s="742"/>
      <c r="R137" s="401"/>
    </row>
    <row r="138" spans="1:18" s="492" customFormat="1">
      <c r="G138" s="742"/>
      <c r="H138" s="742"/>
      <c r="I138" s="401"/>
      <c r="K138" s="859"/>
      <c r="L138" s="859"/>
      <c r="M138" s="859"/>
      <c r="N138" s="859"/>
      <c r="O138" s="859"/>
      <c r="P138" s="742"/>
      <c r="Q138" s="742"/>
      <c r="R138" s="401"/>
    </row>
    <row r="139" spans="1:18" s="492" customFormat="1" ht="13.15" customHeight="1">
      <c r="C139" s="776">
        <f>Planner_Administrative_Rate</f>
        <v>16.82</v>
      </c>
      <c r="D139" s="474" t="str">
        <f>Planner_Administrative_Rate_N</f>
        <v>Planner Administrative Rate ($ / hour)</v>
      </c>
      <c r="E139" s="53"/>
      <c r="F139" s="53"/>
      <c r="G139" s="739">
        <f>C139*(C136*C137)</f>
        <v>8.41</v>
      </c>
      <c r="H139" s="742"/>
      <c r="I139" s="401"/>
      <c r="K139" s="859"/>
      <c r="L139" s="776">
        <f>Planner_Administrative_Rate</f>
        <v>16.82</v>
      </c>
      <c r="M139" s="874" t="str">
        <f>Planner_Administrative_Rate_N</f>
        <v>Planner Administrative Rate ($ / hour)</v>
      </c>
      <c r="N139" s="860"/>
      <c r="O139" s="860"/>
      <c r="P139" s="739">
        <f>L139*(L136*L137)</f>
        <v>0</v>
      </c>
      <c r="Q139" s="742"/>
      <c r="R139" s="401"/>
    </row>
    <row r="140" spans="1:18" s="492" customFormat="1" ht="15" customHeight="1">
      <c r="G140" s="742"/>
      <c r="H140" s="742"/>
      <c r="I140" s="401"/>
      <c r="K140" s="859"/>
      <c r="L140" s="859"/>
      <c r="M140" s="859"/>
      <c r="N140" s="859"/>
      <c r="O140" s="859"/>
      <c r="P140" s="742"/>
      <c r="Q140" s="742"/>
      <c r="R140" s="401"/>
    </row>
    <row r="141" spans="1:18" s="492" customFormat="1" ht="13.5" thickBot="1">
      <c r="D141" s="527" t="s">
        <v>42</v>
      </c>
      <c r="G141" s="742"/>
      <c r="H141" s="740">
        <f>G139</f>
        <v>8.41</v>
      </c>
      <c r="I141" s="544"/>
      <c r="K141" s="859"/>
      <c r="L141" s="859"/>
      <c r="M141" s="867" t="s">
        <v>42</v>
      </c>
      <c r="N141" s="859"/>
      <c r="O141" s="859"/>
      <c r="P141" s="742"/>
      <c r="Q141" s="740">
        <f>P139</f>
        <v>0</v>
      </c>
      <c r="R141" s="891"/>
    </row>
    <row r="142" spans="1:18" s="128" customFormat="1" ht="15" customHeight="1">
      <c r="A142" s="492"/>
      <c r="B142" s="50"/>
      <c r="C142" s="50"/>
      <c r="D142" s="50"/>
      <c r="E142" s="50"/>
      <c r="F142" s="50"/>
      <c r="G142" s="742"/>
      <c r="H142" s="742"/>
      <c r="K142" s="859"/>
      <c r="L142" s="859"/>
      <c r="M142" s="859"/>
      <c r="N142" s="859"/>
      <c r="O142" s="859"/>
      <c r="P142" s="742"/>
      <c r="Q142" s="742"/>
      <c r="R142" s="859"/>
    </row>
    <row r="143" spans="1:18" s="128" customFormat="1" ht="15.75" customHeight="1" thickBot="1">
      <c r="A143" s="492"/>
      <c r="B143" s="50"/>
      <c r="G143" s="753" t="s">
        <v>179</v>
      </c>
      <c r="H143" s="765">
        <f>SUM(H32:H141)</f>
        <v>1850.0195128000007</v>
      </c>
      <c r="K143" s="859"/>
      <c r="L143" s="859"/>
      <c r="M143" s="859"/>
      <c r="N143" s="859"/>
      <c r="O143" s="859"/>
      <c r="P143" s="753" t="s">
        <v>179</v>
      </c>
      <c r="Q143" s="765">
        <f>SUM(Q32:Q141)</f>
        <v>158.86885128</v>
      </c>
      <c r="R143" s="859"/>
    </row>
    <row r="144" spans="1:18" ht="13.5" thickTop="1">
      <c r="D144" s="128"/>
      <c r="E144" s="128"/>
      <c r="F144" s="128"/>
      <c r="G144" s="128"/>
      <c r="H144" s="128"/>
      <c r="I144" s="128"/>
      <c r="J144" s="128"/>
      <c r="K144" s="32"/>
      <c r="L144" s="120"/>
      <c r="M144" s="32"/>
      <c r="N144" s="32"/>
      <c r="O144" s="32"/>
      <c r="P144" s="32"/>
      <c r="Q144" s="32"/>
      <c r="R144" s="32"/>
    </row>
    <row r="145" spans="1:18" s="128" customFormat="1">
      <c r="A145" s="492"/>
      <c r="C145" s="50"/>
      <c r="D145" s="198"/>
      <c r="E145" s="32"/>
      <c r="F145" s="32"/>
      <c r="G145" s="32"/>
      <c r="H145" s="32"/>
      <c r="I145" s="32"/>
      <c r="J145" s="32"/>
      <c r="K145" s="32"/>
      <c r="L145" s="120"/>
      <c r="M145" s="32"/>
      <c r="N145" s="32"/>
      <c r="O145" s="32"/>
      <c r="P145" s="32"/>
      <c r="Q145" s="32"/>
      <c r="R145" s="32"/>
    </row>
    <row r="146" spans="1:18">
      <c r="D146" s="199"/>
      <c r="E146" s="32"/>
      <c r="F146" s="32"/>
      <c r="G146" s="32"/>
      <c r="H146" s="32"/>
      <c r="I146" s="32"/>
      <c r="J146" s="32"/>
      <c r="K146" s="32"/>
      <c r="L146" s="120"/>
      <c r="M146" s="32"/>
      <c r="N146" s="32"/>
      <c r="O146" s="32"/>
      <c r="P146" s="32"/>
      <c r="Q146" s="32"/>
      <c r="R146" s="32"/>
    </row>
    <row r="147" spans="1:18">
      <c r="D147" s="32"/>
      <c r="E147" s="32"/>
      <c r="F147" s="32"/>
      <c r="G147" s="32"/>
      <c r="H147" s="32"/>
      <c r="I147" s="32"/>
      <c r="J147" s="32"/>
      <c r="K147" s="32"/>
      <c r="L147" s="137"/>
      <c r="M147" s="32"/>
      <c r="N147" s="32"/>
      <c r="O147" s="32"/>
      <c r="P147" s="32"/>
      <c r="Q147" s="32"/>
      <c r="R147" s="32"/>
    </row>
    <row r="148" spans="1:18">
      <c r="D148" s="32"/>
      <c r="E148" s="32"/>
      <c r="F148" s="32"/>
      <c r="G148" s="32"/>
      <c r="H148" s="32"/>
      <c r="I148" s="157"/>
      <c r="J148" s="36"/>
      <c r="K148" s="32"/>
      <c r="L148" s="206"/>
      <c r="M148" s="200"/>
      <c r="N148" s="32"/>
      <c r="O148" s="32"/>
      <c r="P148" s="32"/>
      <c r="Q148" s="32"/>
      <c r="R148" s="32"/>
    </row>
    <row r="149" spans="1:18">
      <c r="K149" s="32"/>
      <c r="L149" s="137"/>
      <c r="M149" s="200"/>
      <c r="N149" s="32"/>
      <c r="O149" s="32"/>
      <c r="P149" s="32"/>
      <c r="Q149" s="32"/>
      <c r="R149" s="32"/>
    </row>
    <row r="150" spans="1:18">
      <c r="K150" s="32"/>
      <c r="L150" s="32"/>
      <c r="M150" s="32"/>
      <c r="N150" s="32"/>
      <c r="O150" s="32"/>
      <c r="P150" s="32"/>
      <c r="Q150" s="32"/>
      <c r="R150" s="32"/>
    </row>
    <row r="151" spans="1:18">
      <c r="K151" s="32"/>
      <c r="L151" s="120"/>
      <c r="M151" s="32"/>
      <c r="N151" s="32"/>
      <c r="O151" s="32"/>
      <c r="P151" s="32"/>
      <c r="Q151" s="36"/>
      <c r="R151" s="32"/>
    </row>
    <row r="152" spans="1:18">
      <c r="K152" s="32"/>
      <c r="L152" s="210"/>
      <c r="M152" s="32"/>
      <c r="N152" s="32"/>
      <c r="O152" s="32"/>
      <c r="P152" s="32"/>
      <c r="Q152" s="32"/>
      <c r="R152" s="32"/>
    </row>
    <row r="153" spans="1:18">
      <c r="K153" s="32"/>
      <c r="L153" s="210"/>
      <c r="M153" s="32"/>
      <c r="N153" s="32"/>
      <c r="O153" s="32"/>
      <c r="P153" s="32"/>
      <c r="Q153" s="36"/>
      <c r="R153" s="32"/>
    </row>
    <row r="154" spans="1:18">
      <c r="K154" s="32"/>
      <c r="L154" s="32"/>
      <c r="M154" s="32"/>
      <c r="N154" s="32"/>
      <c r="O154" s="32"/>
      <c r="P154" s="32"/>
      <c r="Q154" s="208"/>
      <c r="R154" s="32"/>
    </row>
    <row r="155" spans="1:18">
      <c r="K155" s="32"/>
      <c r="L155" s="32"/>
      <c r="M155" s="32"/>
      <c r="N155" s="32"/>
      <c r="O155" s="32"/>
      <c r="P155" s="32"/>
      <c r="Q155" s="32"/>
      <c r="R155" s="36"/>
    </row>
    <row r="156" spans="1:18">
      <c r="K156" s="32"/>
      <c r="L156" s="32"/>
      <c r="M156" s="32"/>
      <c r="N156" s="32"/>
      <c r="O156" s="32"/>
      <c r="P156" s="32"/>
      <c r="Q156" s="32"/>
      <c r="R156" s="32"/>
    </row>
  </sheetData>
  <customSheetViews>
    <customSheetView guid="{0C5E73BF-4F4A-42B1-AFFC-19145C7AC19A}">
      <selection activeCell="L12" sqref="L12"/>
      <colBreaks count="1" manualBreakCount="1">
        <brk id="9" max="1048575" man="1"/>
      </colBreaks>
      <pageMargins left="0.7" right="0.7" top="0.75" bottom="0.75" header="0.3" footer="0.3"/>
      <pageSetup scale="66" orientation="portrait" r:id="rId1"/>
    </customSheetView>
    <customSheetView guid="{F7690BCD-287A-473A-9EA1-298139938D77}" topLeftCell="A97">
      <selection activeCell="H74" sqref="H74"/>
      <pageMargins left="0.7" right="0.7" top="0.75" bottom="0.75" header="0.3" footer="0.3"/>
      <pageSetup orientation="portrait" r:id="rId2"/>
    </customSheetView>
    <customSheetView guid="{8F78BEB5-8927-4030-9153-90C7FA4937A5}" topLeftCell="A19">
      <selection activeCell="D30" sqref="D30"/>
      <pageMargins left="0.7" right="0.7" top="0.75" bottom="0.75" header="0.3" footer="0.3"/>
      <pageSetup orientation="portrait" r:id="rId3"/>
    </customSheetView>
    <customSheetView guid="{81801A75-92C7-4ED5-97DB-E3E6B3965D30}" topLeftCell="A7">
      <selection activeCell="F29" sqref="F29"/>
      <pageMargins left="0.7" right="0.7" top="0.75" bottom="0.75" header="0.3" footer="0.3"/>
      <pageSetup orientation="portrait" r:id="rId4"/>
    </customSheetView>
  </customSheetViews>
  <mergeCells count="14">
    <mergeCell ref="A111:A112"/>
    <mergeCell ref="A120:A122"/>
    <mergeCell ref="A75:A76"/>
    <mergeCell ref="A135:A136"/>
    <mergeCell ref="A67:A68"/>
    <mergeCell ref="A82:A83"/>
    <mergeCell ref="A93:A94"/>
    <mergeCell ref="C18:R18"/>
    <mergeCell ref="A103:A104"/>
    <mergeCell ref="C6:I6"/>
    <mergeCell ref="A57:A58"/>
    <mergeCell ref="A26:A27"/>
    <mergeCell ref="A34:A35"/>
    <mergeCell ref="A42:A44"/>
  </mergeCells>
  <pageMargins left="0.7" right="0.7" top="0.75" bottom="0.75" header="0.3" footer="0.3"/>
  <pageSetup scale="66" orientation="portrait" r:id="rId5"/>
  <colBreaks count="1" manualBreakCount="1">
    <brk id="9" max="1048575" man="1"/>
  </colBreaks>
</worksheet>
</file>

<file path=xl/worksheets/sheet12.xml><?xml version="1.0" encoding="utf-8"?>
<worksheet xmlns="http://schemas.openxmlformats.org/spreadsheetml/2006/main" xmlns:r="http://schemas.openxmlformats.org/officeDocument/2006/relationships">
  <sheetPr codeName="Sheet9">
    <tabColor rgb="FF31869B"/>
  </sheetPr>
  <dimension ref="A1:U262"/>
  <sheetViews>
    <sheetView topLeftCell="B1" workbookViewId="0">
      <selection activeCell="C116" sqref="C116"/>
    </sheetView>
  </sheetViews>
  <sheetFormatPr defaultColWidth="9.140625" defaultRowHeight="12.75"/>
  <cols>
    <col min="1" max="1" width="16" style="492" customWidth="1"/>
    <col min="2" max="2" width="14.7109375" style="50" customWidth="1"/>
    <col min="3" max="3" width="9.7109375" style="50" customWidth="1"/>
    <col min="4" max="7" width="14.7109375" style="50" customWidth="1"/>
    <col min="8" max="8" width="14.7109375" style="527" customWidth="1"/>
    <col min="9" max="10" width="14.7109375" style="50" customWidth="1"/>
    <col min="11" max="11" width="14.42578125" style="50" bestFit="1" customWidth="1"/>
    <col min="12" max="14" width="12.7109375" style="50" customWidth="1"/>
    <col min="15" max="15" width="12.5703125" style="50" customWidth="1"/>
    <col min="16" max="17" width="12.7109375" style="50" customWidth="1"/>
    <col min="18" max="18" width="13.42578125" style="50" customWidth="1"/>
    <col min="19" max="19" width="11.7109375" style="50" customWidth="1"/>
    <col min="20" max="20" width="10.28515625" style="50" bestFit="1" customWidth="1"/>
    <col min="21" max="21" width="12.140625" style="50" customWidth="1"/>
    <col min="22" max="16384" width="9.140625" style="50"/>
  </cols>
  <sheetData>
    <row r="1" spans="1:21" s="128" customFormat="1" ht="27" customHeight="1">
      <c r="A1" s="492"/>
      <c r="H1" s="527"/>
    </row>
    <row r="2" spans="1:21">
      <c r="B2" s="6" t="s">
        <v>28</v>
      </c>
      <c r="C2" s="8" t="s">
        <v>135</v>
      </c>
      <c r="D2" s="8"/>
      <c r="E2" s="8"/>
      <c r="F2" s="52"/>
      <c r="H2" s="659"/>
    </row>
    <row r="3" spans="1:21">
      <c r="B3" s="6" t="s">
        <v>29</v>
      </c>
      <c r="C3" s="8" t="s">
        <v>86</v>
      </c>
      <c r="D3" s="8"/>
      <c r="E3" s="8"/>
      <c r="F3" s="52"/>
      <c r="H3" s="659"/>
    </row>
    <row r="4" spans="1:21">
      <c r="B4" s="6" t="s">
        <v>30</v>
      </c>
      <c r="C4" s="44" t="s">
        <v>85</v>
      </c>
      <c r="D4" s="7"/>
      <c r="E4" s="7"/>
      <c r="F4" s="5"/>
      <c r="H4" s="682"/>
    </row>
    <row r="5" spans="1:21">
      <c r="B5" s="6"/>
      <c r="C5" s="44"/>
      <c r="D5" s="7"/>
      <c r="E5" s="7"/>
      <c r="F5" s="5"/>
      <c r="H5" s="393"/>
      <c r="K5" s="7"/>
      <c r="L5" s="25"/>
      <c r="M5" s="71"/>
    </row>
    <row r="6" spans="1:21" ht="67.5" customHeight="1">
      <c r="B6" s="98" t="s">
        <v>129</v>
      </c>
      <c r="C6" s="1316" t="s">
        <v>499</v>
      </c>
      <c r="D6" s="1316"/>
      <c r="E6" s="1316"/>
      <c r="F6" s="1316"/>
      <c r="G6" s="1316"/>
      <c r="H6" s="1316"/>
      <c r="I6" s="1316"/>
      <c r="J6" s="245"/>
      <c r="K6" s="245"/>
      <c r="L6" s="245"/>
      <c r="M6" s="245"/>
      <c r="N6" s="245"/>
      <c r="O6" s="245"/>
      <c r="P6" s="245"/>
      <c r="Q6" s="229"/>
    </row>
    <row r="7" spans="1:21" ht="13.5" customHeight="1">
      <c r="B7" s="6"/>
      <c r="C7" s="229"/>
      <c r="D7" s="229"/>
      <c r="E7" s="229"/>
      <c r="F7" s="229"/>
      <c r="G7" s="229"/>
      <c r="H7" s="683"/>
      <c r="I7" s="229"/>
      <c r="J7" s="229"/>
      <c r="K7" s="229"/>
      <c r="L7" s="229"/>
      <c r="M7" s="229"/>
      <c r="N7" s="229"/>
      <c r="O7" s="229"/>
      <c r="P7" s="229"/>
      <c r="Q7" s="229"/>
    </row>
    <row r="8" spans="1:21" ht="27" customHeight="1">
      <c r="B8" s="74" t="s">
        <v>130</v>
      </c>
      <c r="C8" s="229"/>
      <c r="D8" s="229"/>
      <c r="E8" s="229"/>
      <c r="F8" s="229"/>
      <c r="G8" s="229"/>
      <c r="H8" s="683"/>
      <c r="I8" s="1211"/>
      <c r="J8" s="1211"/>
      <c r="K8" s="1229"/>
      <c r="L8" s="1229"/>
      <c r="M8" s="1209"/>
      <c r="N8" s="1209"/>
      <c r="O8" s="1213"/>
      <c r="P8" s="1209"/>
      <c r="Q8" s="1209"/>
      <c r="R8" s="1209"/>
      <c r="S8" s="1229"/>
      <c r="T8" s="1209"/>
      <c r="U8" s="1209"/>
    </row>
    <row r="9" spans="1:21" s="128" customFormat="1" ht="12.75" customHeight="1">
      <c r="A9" s="492"/>
      <c r="B9" s="74"/>
      <c r="C9" s="229"/>
      <c r="D9" s="229"/>
      <c r="E9" s="229"/>
      <c r="F9" s="229"/>
      <c r="G9" s="229"/>
      <c r="H9" s="683"/>
      <c r="I9" s="1211"/>
      <c r="J9" s="1211"/>
      <c r="K9" s="1229"/>
      <c r="L9" s="1229"/>
      <c r="M9" s="1209"/>
      <c r="N9" s="1209"/>
      <c r="O9" s="1213"/>
      <c r="P9" s="1209"/>
      <c r="Q9" s="1209"/>
      <c r="R9" s="1209"/>
      <c r="S9" s="1229"/>
      <c r="T9" s="1209"/>
      <c r="U9" s="1209"/>
    </row>
    <row r="10" spans="1:21" s="128" customFormat="1" ht="25.5" customHeight="1">
      <c r="A10" s="492"/>
      <c r="B10" s="74"/>
      <c r="E10" s="187" t="s">
        <v>434</v>
      </c>
      <c r="F10" s="188" t="s">
        <v>436</v>
      </c>
      <c r="G10" s="187" t="s">
        <v>432</v>
      </c>
      <c r="H10" s="683"/>
      <c r="I10" s="1209"/>
      <c r="J10" s="1209"/>
      <c r="K10" s="1209"/>
      <c r="L10" s="1212" t="s">
        <v>434</v>
      </c>
      <c r="M10" s="1212" t="s">
        <v>433</v>
      </c>
      <c r="N10" s="1212" t="s">
        <v>432</v>
      </c>
      <c r="O10" s="1209"/>
      <c r="P10" s="1209"/>
      <c r="Q10" s="1209"/>
      <c r="R10" s="1209"/>
      <c r="S10" s="1212" t="s">
        <v>434</v>
      </c>
      <c r="T10" s="1212" t="s">
        <v>433</v>
      </c>
      <c r="U10" s="1212" t="s">
        <v>432</v>
      </c>
    </row>
    <row r="11" spans="1:21" s="128" customFormat="1" ht="12.75" customHeight="1">
      <c r="A11" s="492"/>
      <c r="B11" s="74"/>
      <c r="C11" s="6" t="s">
        <v>53</v>
      </c>
      <c r="D11" s="17">
        <f>H135</f>
        <v>791.15981080000017</v>
      </c>
      <c r="E11" s="17">
        <f>SUM(H65,H72,H83,H91)</f>
        <v>63.216666666666669</v>
      </c>
      <c r="F11" s="17">
        <f>SUM(H32,H47,H55,H101,H110,H125,H133)</f>
        <v>727.94314413333336</v>
      </c>
      <c r="G11" s="17">
        <v>0</v>
      </c>
      <c r="H11" s="683"/>
      <c r="I11" s="1209"/>
      <c r="J11" s="1210" t="s">
        <v>1306</v>
      </c>
      <c r="K11" s="1229">
        <f>SUM(H47,H55,H65,H83,H91,H101,H125,H133)</f>
        <v>267.75000000000006</v>
      </c>
      <c r="L11" s="1229">
        <f>SUM(H65,H83,H91,)</f>
        <v>60.106666666666662</v>
      </c>
      <c r="M11" s="1229">
        <f>SUM(H47,H55,H101,H125,H133)</f>
        <v>207.64333333333335</v>
      </c>
      <c r="N11" s="1213">
        <v>0</v>
      </c>
      <c r="O11" s="1209"/>
      <c r="P11" s="1209"/>
      <c r="Q11" s="1210" t="s">
        <v>1304</v>
      </c>
      <c r="R11" s="1229">
        <f>SUM(H32,H72,H110)</f>
        <v>523.40981080000006</v>
      </c>
      <c r="S11" s="1229">
        <f>SUM(H72)</f>
        <v>3.1100000000000003</v>
      </c>
      <c r="T11" s="1229">
        <f>SUM(H32,H110)</f>
        <v>520.29981080000005</v>
      </c>
      <c r="U11" s="1213">
        <v>0</v>
      </c>
    </row>
    <row r="12" spans="1:21" s="128" customFormat="1" ht="12.75" customHeight="1">
      <c r="A12" s="492"/>
      <c r="B12" s="74"/>
      <c r="C12" s="1210" t="s">
        <v>1303</v>
      </c>
      <c r="D12" s="742">
        <f>Q135</f>
        <v>66.815990540000016</v>
      </c>
      <c r="E12" s="742">
        <f>SUM(Q65,Q72,Q83,Q91)</f>
        <v>5.937666666666666</v>
      </c>
      <c r="F12" s="742">
        <f>SUM(Q32,Q47,Q55,Q101,Q110,Q125,Q133)</f>
        <v>60.87832387333335</v>
      </c>
      <c r="G12" s="17">
        <v>0</v>
      </c>
      <c r="H12" s="683"/>
      <c r="I12" s="1209"/>
      <c r="J12" s="1210" t="s">
        <v>1307</v>
      </c>
      <c r="K12" s="1229">
        <f>SUM(Q47,Q55,Q65,Q83,Q91,Q101,Q125,Q133)</f>
        <v>16.84</v>
      </c>
      <c r="L12" s="1229">
        <f>SUM(Q65,Q83,Q91,)</f>
        <v>5.626666666666666</v>
      </c>
      <c r="M12" s="1229">
        <f>SUM(Q47,Q55,Q101,Q125,Q133)</f>
        <v>11.213333333333333</v>
      </c>
      <c r="N12" s="1213">
        <v>0</v>
      </c>
      <c r="O12" s="1209"/>
      <c r="P12" s="1209"/>
      <c r="Q12" s="1210" t="s">
        <v>1305</v>
      </c>
      <c r="R12" s="1229">
        <f>SUM(Q32,Q72,Q110)</f>
        <v>49.975990540000012</v>
      </c>
      <c r="S12" s="1229">
        <f>SUM(Q72)</f>
        <v>0.31100000000000005</v>
      </c>
      <c r="T12" s="1229">
        <f>SUM(Q32,Q110)</f>
        <v>49.664990540000012</v>
      </c>
      <c r="U12" s="1213">
        <v>0</v>
      </c>
    </row>
    <row r="13" spans="1:21" s="128" customFormat="1" ht="12.75" customHeight="1" thickBot="1">
      <c r="A13" s="492"/>
      <c r="B13" s="74"/>
      <c r="C13" s="25" t="s">
        <v>174</v>
      </c>
      <c r="D13" s="26">
        <f>D11-D12</f>
        <v>724.34382026000014</v>
      </c>
      <c r="E13" s="26">
        <f>E11-E12</f>
        <v>57.279000000000003</v>
      </c>
      <c r="F13" s="26">
        <f>F11-F12</f>
        <v>667.06482026000003</v>
      </c>
      <c r="G13" s="26">
        <f>G11-G12</f>
        <v>0</v>
      </c>
      <c r="H13" s="683"/>
      <c r="I13" s="1209"/>
      <c r="J13" s="1214" t="s">
        <v>174</v>
      </c>
      <c r="K13" s="1215">
        <f>K11-K12</f>
        <v>250.91000000000005</v>
      </c>
      <c r="L13" s="1215">
        <f>L11-L12</f>
        <v>54.48</v>
      </c>
      <c r="M13" s="1215">
        <f>M11-M12</f>
        <v>196.43</v>
      </c>
      <c r="N13" s="1215">
        <f>N11-N12</f>
        <v>0</v>
      </c>
      <c r="O13" s="1209"/>
      <c r="P13" s="1209"/>
      <c r="Q13" s="1214" t="s">
        <v>174</v>
      </c>
      <c r="R13" s="1215">
        <f>R11-R12</f>
        <v>473.43382026000006</v>
      </c>
      <c r="S13" s="1215">
        <f>S11-S12</f>
        <v>2.7990000000000004</v>
      </c>
      <c r="T13" s="1215">
        <f>T11-T12</f>
        <v>470.63482026000003</v>
      </c>
      <c r="U13" s="1215">
        <f>U11-U12</f>
        <v>0</v>
      </c>
    </row>
    <row r="14" spans="1:21" ht="13.5" thickTop="1">
      <c r="F14" s="52"/>
      <c r="H14" s="393"/>
    </row>
    <row r="15" spans="1:21">
      <c r="F15" s="52"/>
      <c r="H15" s="393"/>
    </row>
    <row r="16" spans="1:21">
      <c r="B16" s="55" t="s">
        <v>156</v>
      </c>
      <c r="C16" s="55"/>
      <c r="D16" s="55"/>
      <c r="E16" s="55"/>
      <c r="F16" s="55"/>
      <c r="G16" s="55"/>
      <c r="H16" s="55"/>
      <c r="I16" s="55"/>
      <c r="J16" s="55"/>
      <c r="K16" s="55"/>
      <c r="L16" s="55"/>
      <c r="M16" s="55"/>
      <c r="N16" s="55"/>
      <c r="O16" s="55"/>
      <c r="P16" s="55"/>
      <c r="Q16" s="55"/>
      <c r="R16" s="55"/>
    </row>
    <row r="17" spans="1:18">
      <c r="B17" s="6"/>
      <c r="C17" s="7"/>
      <c r="D17" s="7"/>
      <c r="E17" s="7"/>
      <c r="F17" s="5"/>
      <c r="G17" s="7"/>
      <c r="H17" s="681"/>
      <c r="I17" s="7"/>
      <c r="J17" s="7"/>
    </row>
    <row r="18" spans="1:18">
      <c r="C18" s="1285" t="s">
        <v>176</v>
      </c>
      <c r="D18" s="1285"/>
      <c r="E18" s="1285"/>
      <c r="F18" s="1285"/>
      <c r="G18" s="1285"/>
      <c r="H18" s="1285"/>
      <c r="I18" s="1285"/>
      <c r="J18" s="1285"/>
      <c r="K18" s="1285"/>
      <c r="L18" s="1285"/>
      <c r="M18" s="1285"/>
      <c r="N18" s="1285"/>
      <c r="O18" s="1285"/>
      <c r="P18" s="1285"/>
      <c r="Q18" s="1285"/>
      <c r="R18" s="1285"/>
    </row>
    <row r="20" spans="1:18">
      <c r="B20" s="58" t="s">
        <v>31</v>
      </c>
      <c r="C20" s="58"/>
      <c r="D20" s="58"/>
      <c r="E20" s="59"/>
      <c r="F20" s="58"/>
      <c r="G20" s="59"/>
      <c r="H20" s="58"/>
      <c r="I20" s="60"/>
      <c r="K20" s="61" t="s">
        <v>1288</v>
      </c>
      <c r="L20" s="61"/>
      <c r="M20" s="61"/>
      <c r="N20" s="61"/>
      <c r="O20" s="61"/>
      <c r="P20" s="61"/>
      <c r="Q20" s="61"/>
      <c r="R20" s="61"/>
    </row>
    <row r="22" spans="1:18">
      <c r="B22" s="123" t="s">
        <v>336</v>
      </c>
      <c r="C22" s="124" t="s">
        <v>419</v>
      </c>
      <c r="D22" s="128"/>
      <c r="E22" s="128"/>
      <c r="F22" s="128"/>
      <c r="G22" s="128"/>
      <c r="I22" s="128"/>
      <c r="K22" s="878" t="s">
        <v>336</v>
      </c>
      <c r="L22" s="879" t="s">
        <v>419</v>
      </c>
      <c r="M22" s="859"/>
      <c r="N22" s="859"/>
      <c r="O22" s="859"/>
      <c r="P22" s="859"/>
      <c r="Q22" s="867"/>
      <c r="R22" s="32"/>
    </row>
    <row r="23" spans="1:18" ht="15" customHeight="1">
      <c r="B23" s="128"/>
      <c r="C23" s="64"/>
      <c r="D23" s="64"/>
      <c r="E23" s="64"/>
      <c r="F23" s="64"/>
      <c r="G23" s="64"/>
      <c r="K23" s="859"/>
      <c r="L23" s="864"/>
      <c r="M23" s="864"/>
      <c r="N23" s="864"/>
      <c r="O23" s="864"/>
      <c r="P23" s="864"/>
      <c r="Q23" s="867"/>
      <c r="R23" s="32"/>
    </row>
    <row r="24" spans="1:18">
      <c r="B24" s="298" t="s">
        <v>337</v>
      </c>
      <c r="C24" s="124" t="s">
        <v>231</v>
      </c>
      <c r="D24" s="125"/>
      <c r="E24" s="125"/>
      <c r="F24" s="128"/>
      <c r="G24" s="128"/>
      <c r="K24" s="878" t="s">
        <v>337</v>
      </c>
      <c r="L24" s="879" t="s">
        <v>231</v>
      </c>
      <c r="M24" s="880"/>
      <c r="N24" s="880"/>
      <c r="O24" s="859"/>
      <c r="P24" s="859"/>
      <c r="Q24" s="867"/>
      <c r="R24" s="32"/>
    </row>
    <row r="25" spans="1:18" s="128" customFormat="1" ht="15" customHeight="1">
      <c r="A25" s="492"/>
      <c r="H25" s="527"/>
      <c r="K25" s="859"/>
      <c r="L25" s="859"/>
      <c r="M25" s="859"/>
      <c r="N25" s="859"/>
      <c r="O25" s="859"/>
      <c r="P25" s="859"/>
      <c r="Q25" s="867"/>
      <c r="R25" s="32"/>
    </row>
    <row r="26" spans="1:18">
      <c r="A26" s="1314" t="s">
        <v>982</v>
      </c>
      <c r="B26" s="304" t="s">
        <v>703</v>
      </c>
      <c r="C26" s="419" t="s">
        <v>671</v>
      </c>
      <c r="D26" s="125"/>
      <c r="E26" s="125"/>
      <c r="F26" s="125"/>
      <c r="G26" s="128"/>
      <c r="K26" s="304" t="s">
        <v>703</v>
      </c>
      <c r="L26" s="893" t="s">
        <v>671</v>
      </c>
      <c r="M26" s="880"/>
      <c r="N26" s="880"/>
      <c r="O26" s="880"/>
      <c r="P26" s="859"/>
      <c r="Q26" s="867"/>
      <c r="R26" s="32"/>
    </row>
    <row r="27" spans="1:18" s="268" customFormat="1" ht="12.75" customHeight="1">
      <c r="A27" s="1314"/>
      <c r="B27" s="409"/>
      <c r="C27" s="630">
        <f>Avg._Number_of_Equipment_Types</f>
        <v>50</v>
      </c>
      <c r="D27" s="494" t="str">
        <f xml:space="preserve"> Avg._Number_of_Equipment_Types_N</f>
        <v>Avg. Number of Equipment (product) Types (Types / project)</v>
      </c>
      <c r="E27" s="52"/>
      <c r="F27" s="492"/>
      <c r="G27" s="52"/>
      <c r="H27" s="527"/>
      <c r="I27" s="413"/>
      <c r="K27" s="870"/>
      <c r="L27" s="630">
        <f>Avg._Number_of_Equipment_Types</f>
        <v>50</v>
      </c>
      <c r="M27" s="881" t="str">
        <f xml:space="preserve"> Avg._Number_of_Equipment_Types_N</f>
        <v>Avg. Number of Equipment (product) Types (Types / project)</v>
      </c>
      <c r="N27" s="52"/>
      <c r="O27" s="859"/>
      <c r="P27" s="52"/>
      <c r="Q27" s="867"/>
    </row>
    <row r="28" spans="1:18" s="492" customFormat="1" ht="13.5" customHeight="1">
      <c r="B28" s="409"/>
      <c r="C28" s="627">
        <f>'Current Assumptions'!B93</f>
        <v>0.25</v>
      </c>
      <c r="D28" s="881" t="s">
        <v>1193</v>
      </c>
      <c r="E28" s="52"/>
      <c r="G28" s="52"/>
      <c r="H28" s="527"/>
      <c r="I28" s="413"/>
      <c r="K28" s="870"/>
      <c r="L28" s="1153">
        <f>'Expected Assumptions'!E93</f>
        <v>2.5000000000000001E-2</v>
      </c>
      <c r="M28" s="881" t="s">
        <v>1193</v>
      </c>
      <c r="N28" s="52"/>
      <c r="O28" s="859"/>
      <c r="P28" s="52"/>
      <c r="Q28" s="867"/>
      <c r="R28" s="401"/>
    </row>
    <row r="29" spans="1:18" s="492" customFormat="1">
      <c r="B29" s="409"/>
      <c r="C29" s="406"/>
      <c r="E29" s="52"/>
      <c r="H29" s="527"/>
      <c r="I29" s="413"/>
      <c r="K29" s="870"/>
      <c r="L29" s="867"/>
      <c r="M29" s="859"/>
      <c r="N29" s="52"/>
      <c r="O29" s="859"/>
      <c r="P29" s="859"/>
      <c r="Q29" s="867"/>
      <c r="R29" s="401"/>
    </row>
    <row r="30" spans="1:18" s="490" customFormat="1">
      <c r="B30" s="422"/>
      <c r="C30" s="846">
        <f>Planner_Rate</f>
        <v>37.840000000000003</v>
      </c>
      <c r="D30" s="474" t="str">
        <f>Planner_Rate_N</f>
        <v>Planner Rate ($ / hour)</v>
      </c>
      <c r="E30" s="67"/>
      <c r="G30" s="755">
        <f>C30*C28*C27</f>
        <v>473.00000000000006</v>
      </c>
      <c r="H30" s="766"/>
      <c r="I30" s="423"/>
      <c r="K30" s="422"/>
      <c r="L30" s="846">
        <f>Planner_Rate</f>
        <v>37.840000000000003</v>
      </c>
      <c r="M30" s="874" t="str">
        <f>Planner_Rate_N</f>
        <v>Planner Rate ($ / hour)</v>
      </c>
      <c r="N30" s="865"/>
      <c r="O30" s="864"/>
      <c r="P30" s="755">
        <f>L30*L28*L27</f>
        <v>47.300000000000011</v>
      </c>
      <c r="Q30" s="766"/>
      <c r="R30" s="401"/>
    </row>
    <row r="31" spans="1:18" s="492" customFormat="1">
      <c r="B31" s="409"/>
      <c r="C31" s="406"/>
      <c r="E31" s="52"/>
      <c r="G31" s="756"/>
      <c r="H31" s="744"/>
      <c r="I31" s="413"/>
      <c r="K31" s="870"/>
      <c r="L31" s="867"/>
      <c r="M31" s="859"/>
      <c r="N31" s="52"/>
      <c r="O31" s="859"/>
      <c r="P31" s="756"/>
      <c r="Q31" s="744"/>
      <c r="R31" s="401"/>
    </row>
    <row r="32" spans="1:18" s="492" customFormat="1" ht="13.5" thickBot="1">
      <c r="B32" s="409"/>
      <c r="C32" s="406"/>
      <c r="D32" s="406" t="s">
        <v>42</v>
      </c>
      <c r="E32" s="52"/>
      <c r="G32" s="756"/>
      <c r="H32" s="740">
        <f>G30</f>
        <v>473.00000000000006</v>
      </c>
      <c r="I32" s="413"/>
      <c r="K32" s="870"/>
      <c r="L32" s="867"/>
      <c r="M32" s="867" t="s">
        <v>42</v>
      </c>
      <c r="N32" s="52"/>
      <c r="O32" s="859"/>
      <c r="P32" s="756"/>
      <c r="Q32" s="740">
        <f>P30</f>
        <v>47.300000000000011</v>
      </c>
      <c r="R32" s="401"/>
    </row>
    <row r="33" spans="1:18" s="128" customFormat="1" ht="15" customHeight="1">
      <c r="A33" s="492"/>
      <c r="G33" s="742"/>
      <c r="H33" s="744"/>
      <c r="K33" s="859"/>
      <c r="L33" s="859"/>
      <c r="M33" s="859"/>
      <c r="N33" s="859"/>
      <c r="O33" s="859"/>
      <c r="P33" s="742"/>
      <c r="Q33" s="744"/>
      <c r="R33" s="32"/>
    </row>
    <row r="34" spans="1:18" s="322" customFormat="1">
      <c r="A34" s="1314" t="s">
        <v>979</v>
      </c>
      <c r="B34" s="422" t="s">
        <v>1039</v>
      </c>
      <c r="C34" s="405" t="s">
        <v>676</v>
      </c>
      <c r="G34" s="66"/>
      <c r="H34" s="766"/>
      <c r="I34" s="331"/>
      <c r="K34" s="422" t="s">
        <v>1039</v>
      </c>
      <c r="L34" s="866" t="s">
        <v>676</v>
      </c>
      <c r="M34" s="864"/>
      <c r="N34" s="864"/>
      <c r="O34" s="864"/>
      <c r="P34" s="66"/>
      <c r="Q34" s="766"/>
      <c r="R34" s="320"/>
    </row>
    <row r="35" spans="1:18" s="322" customFormat="1">
      <c r="A35" s="1314"/>
      <c r="B35" s="330"/>
      <c r="C35" s="127">
        <f>Avg._Number_of_Pages_in_Product_Program</f>
        <v>40</v>
      </c>
      <c r="D35" s="126" t="str">
        <f>Avg._Number_of_Pages_in_Product_Program_N</f>
        <v xml:space="preserve">Avg. Number of Pages in Product Program </v>
      </c>
      <c r="E35" s="128"/>
      <c r="G35" s="66"/>
      <c r="H35" s="766"/>
      <c r="I35" s="331"/>
      <c r="K35" s="422"/>
      <c r="L35" s="127">
        <f>Avg._Number_of_Pages_in_Product_Program</f>
        <v>40</v>
      </c>
      <c r="M35" s="881" t="str">
        <f>Avg._Number_of_Pages_in_Product_Program_N</f>
        <v xml:space="preserve">Avg. Number of Pages in Product Program </v>
      </c>
      <c r="N35" s="859"/>
      <c r="O35" s="864"/>
      <c r="P35" s="66"/>
      <c r="Q35" s="766"/>
      <c r="R35" s="320"/>
    </row>
    <row r="36" spans="1:18" s="322" customFormat="1">
      <c r="A36" s="490"/>
      <c r="B36" s="330"/>
      <c r="C36" s="437">
        <f>'Current Assumptions'!B97</f>
        <v>2</v>
      </c>
      <c r="D36" s="115" t="s">
        <v>931</v>
      </c>
      <c r="G36" s="66"/>
      <c r="H36" s="766"/>
      <c r="I36" s="331"/>
      <c r="K36" s="422"/>
      <c r="L36" s="915">
        <f>'Expected Assumptions'!E97</f>
        <v>2</v>
      </c>
      <c r="M36" s="871" t="s">
        <v>931</v>
      </c>
      <c r="N36" s="864"/>
      <c r="O36" s="864"/>
      <c r="P36" s="66"/>
      <c r="Q36" s="766"/>
      <c r="R36" s="320"/>
    </row>
    <row r="37" spans="1:18" s="322" customFormat="1">
      <c r="A37" s="490"/>
      <c r="B37" s="330"/>
      <c r="C37" s="776">
        <f>Avg._Per_Page_Copy_Cost</f>
        <v>0.15</v>
      </c>
      <c r="D37" s="128" t="str">
        <f>Avg._Per_Page_Copy_Cost_N</f>
        <v>Avg. Per Page Copy Cost ($ / page)</v>
      </c>
      <c r="G37" s="66"/>
      <c r="H37" s="766"/>
      <c r="I37" s="331"/>
      <c r="K37" s="422"/>
      <c r="L37" s="776">
        <f>'Expected Assumptions'!E64</f>
        <v>0</v>
      </c>
      <c r="M37" s="859" t="str">
        <f>Avg._Per_Page_Copy_Cost_N</f>
        <v>Avg. Per Page Copy Cost ($ / page)</v>
      </c>
      <c r="N37" s="864"/>
      <c r="O37" s="864"/>
      <c r="P37" s="66"/>
      <c r="Q37" s="766"/>
      <c r="R37" s="320"/>
    </row>
    <row r="38" spans="1:18" s="322" customFormat="1">
      <c r="A38" s="490"/>
      <c r="B38" s="330"/>
      <c r="C38" s="737">
        <f>'Current Assumptions'!B98</f>
        <v>18.8</v>
      </c>
      <c r="D38" s="881" t="s">
        <v>552</v>
      </c>
      <c r="G38" s="66"/>
      <c r="H38" s="766"/>
      <c r="I38" s="331"/>
      <c r="K38" s="422"/>
      <c r="L38" s="737">
        <f>'Expected Assumptions'!E98</f>
        <v>0</v>
      </c>
      <c r="M38" s="881" t="s">
        <v>552</v>
      </c>
      <c r="N38" s="864"/>
      <c r="O38" s="864"/>
      <c r="P38" s="66"/>
      <c r="Q38" s="766"/>
      <c r="R38" s="320"/>
    </row>
    <row r="39" spans="1:18" s="322" customFormat="1">
      <c r="A39" s="490"/>
      <c r="B39" s="330"/>
      <c r="C39" s="630">
        <f>Avg._Submittal_Sets_Reqd._PreDesign</f>
        <v>4</v>
      </c>
      <c r="D39" s="412" t="str">
        <f>Avg._Pre.Design_Submittal_Sets_Reqd._PreDesign_N</f>
        <v>Avg. Pre-Design Submittal Sets Reqd. (sets / submittal)</v>
      </c>
      <c r="G39" s="66"/>
      <c r="H39" s="766"/>
      <c r="I39" s="331"/>
      <c r="K39" s="422"/>
      <c r="L39" s="630">
        <f>'Expected Assumptions'!E17</f>
        <v>0</v>
      </c>
      <c r="M39" s="881" t="str">
        <f>Avg._Pre.Design_Submittal_Sets_Reqd._PreDesign_N</f>
        <v>Avg. Pre-Design Submittal Sets Reqd. (sets / submittal)</v>
      </c>
      <c r="N39" s="864"/>
      <c r="O39" s="864"/>
      <c r="P39" s="66"/>
      <c r="Q39" s="766"/>
      <c r="R39" s="320"/>
    </row>
    <row r="40" spans="1:18" s="128" customFormat="1" ht="12.75" customHeight="1">
      <c r="A40" s="492"/>
      <c r="B40" s="367"/>
      <c r="C40" s="629">
        <f>'Current Assumptions'!B99</f>
        <v>0.16666666666666666</v>
      </c>
      <c r="D40" s="616" t="s">
        <v>934</v>
      </c>
      <c r="G40" s="742"/>
      <c r="H40" s="744"/>
      <c r="J40" s="300"/>
      <c r="K40" s="367"/>
      <c r="L40" s="844">
        <f>'Expected Assumptions'!E99</f>
        <v>0.16666666666666666</v>
      </c>
      <c r="M40" s="881" t="s">
        <v>934</v>
      </c>
      <c r="N40" s="859"/>
      <c r="O40" s="859"/>
      <c r="P40" s="742"/>
      <c r="Q40" s="744"/>
      <c r="R40" s="32"/>
    </row>
    <row r="41" spans="1:18" s="290" customFormat="1" ht="12.75" customHeight="1">
      <c r="A41" s="492"/>
      <c r="B41" s="374"/>
      <c r="C41" s="62"/>
      <c r="G41" s="742"/>
      <c r="H41" s="744"/>
      <c r="J41" s="344"/>
      <c r="K41" s="374"/>
      <c r="L41" s="62"/>
      <c r="M41" s="859"/>
      <c r="N41" s="859"/>
      <c r="O41" s="859"/>
      <c r="P41" s="742"/>
      <c r="Q41" s="744"/>
      <c r="R41" s="320"/>
    </row>
    <row r="42" spans="1:18" s="128" customFormat="1">
      <c r="A42" s="492"/>
      <c r="B42" s="322"/>
      <c r="C42" s="441">
        <f>Planner_Administrative_Rate</f>
        <v>16.82</v>
      </c>
      <c r="D42" s="118" t="str">
        <f>Planner_Administrative_Rate_N</f>
        <v>Planner Administrative Rate ($ / hour)</v>
      </c>
      <c r="G42" s="743">
        <f>C42*C40*C36</f>
        <v>5.6066666666666665</v>
      </c>
      <c r="H42" s="744"/>
      <c r="K42" s="864"/>
      <c r="L42" s="622">
        <f>Planner_Administrative_Rate</f>
        <v>16.82</v>
      </c>
      <c r="M42" s="874" t="str">
        <f>Planner_Administrative_Rate_N</f>
        <v>Planner Administrative Rate ($ / hour)</v>
      </c>
      <c r="N42" s="859"/>
      <c r="O42" s="859"/>
      <c r="P42" s="930">
        <f>L42*L40*L36</f>
        <v>5.6066666666666665</v>
      </c>
      <c r="Q42" s="744"/>
      <c r="R42" s="32"/>
    </row>
    <row r="43" spans="1:18" s="128" customFormat="1">
      <c r="A43" s="492"/>
      <c r="B43" s="322"/>
      <c r="G43" s="742"/>
      <c r="H43" s="744"/>
      <c r="K43" s="864"/>
      <c r="L43" s="859"/>
      <c r="M43" s="859"/>
      <c r="N43" s="859"/>
      <c r="O43" s="859"/>
      <c r="P43" s="742"/>
      <c r="Q43" s="744"/>
      <c r="R43" s="32"/>
    </row>
    <row r="44" spans="1:18" s="128" customFormat="1">
      <c r="A44" s="492"/>
      <c r="B44" s="322"/>
      <c r="D44" s="128" t="s">
        <v>229</v>
      </c>
      <c r="G44" s="743">
        <f>(C35*C37)*C39*C36</f>
        <v>48</v>
      </c>
      <c r="H44" s="744"/>
      <c r="K44" s="864"/>
      <c r="L44" s="859"/>
      <c r="M44" s="859" t="s">
        <v>229</v>
      </c>
      <c r="N44" s="859"/>
      <c r="O44" s="859"/>
      <c r="P44" s="930">
        <f>(L35*L37)*L39*L36</f>
        <v>0</v>
      </c>
      <c r="Q44" s="744"/>
      <c r="R44" s="32"/>
    </row>
    <row r="45" spans="1:18" s="128" customFormat="1">
      <c r="A45" s="492"/>
      <c r="B45" s="322"/>
      <c r="D45" s="128" t="s">
        <v>204</v>
      </c>
      <c r="G45" s="761">
        <f>C38*C36</f>
        <v>37.6</v>
      </c>
      <c r="H45" s="744"/>
      <c r="K45" s="864"/>
      <c r="L45" s="859"/>
      <c r="M45" s="859" t="s">
        <v>204</v>
      </c>
      <c r="N45" s="859"/>
      <c r="O45" s="859"/>
      <c r="P45" s="761">
        <f>L38*L36</f>
        <v>0</v>
      </c>
      <c r="Q45" s="744"/>
      <c r="R45" s="36"/>
    </row>
    <row r="46" spans="1:18" s="128" customFormat="1" ht="15" customHeight="1">
      <c r="A46" s="492"/>
      <c r="B46" s="322"/>
      <c r="G46" s="742"/>
      <c r="H46" s="744"/>
      <c r="K46" s="864"/>
      <c r="L46" s="859"/>
      <c r="M46" s="859"/>
      <c r="N46" s="859"/>
      <c r="O46" s="859"/>
      <c r="P46" s="742"/>
      <c r="Q46" s="744"/>
      <c r="R46" s="32"/>
    </row>
    <row r="47" spans="1:18" ht="13.5" thickBot="1">
      <c r="B47" s="322"/>
      <c r="C47" s="128"/>
      <c r="D47" s="69" t="s">
        <v>42</v>
      </c>
      <c r="E47" s="128"/>
      <c r="F47" s="128"/>
      <c r="G47" s="66"/>
      <c r="H47" s="740">
        <f>SUM(G42:G45)</f>
        <v>91.206666666666678</v>
      </c>
      <c r="K47" s="864"/>
      <c r="L47" s="859"/>
      <c r="M47" s="867" t="s">
        <v>42</v>
      </c>
      <c r="N47" s="859"/>
      <c r="O47" s="859"/>
      <c r="P47" s="66"/>
      <c r="Q47" s="740">
        <f>SUM(P42:P45)</f>
        <v>5.6066666666666665</v>
      </c>
      <c r="R47" s="32"/>
    </row>
    <row r="48" spans="1:18" ht="15" customHeight="1">
      <c r="B48" s="128"/>
      <c r="C48" s="128"/>
      <c r="D48" s="128"/>
      <c r="E48" s="128"/>
      <c r="F48" s="128"/>
      <c r="G48" s="66"/>
      <c r="H48" s="760"/>
      <c r="K48" s="859"/>
      <c r="L48" s="859"/>
      <c r="M48" s="859"/>
      <c r="N48" s="859"/>
      <c r="O48" s="859"/>
      <c r="P48" s="66"/>
      <c r="Q48" s="760"/>
      <c r="R48" s="32"/>
    </row>
    <row r="49" spans="1:18">
      <c r="A49" s="1314" t="s">
        <v>979</v>
      </c>
      <c r="B49" s="159">
        <v>60.05</v>
      </c>
      <c r="C49" s="527" t="s">
        <v>774</v>
      </c>
      <c r="D49" s="128"/>
      <c r="E49" s="128"/>
      <c r="F49" s="128"/>
      <c r="G49" s="66"/>
      <c r="H49" s="760"/>
      <c r="K49" s="885">
        <v>60.05</v>
      </c>
      <c r="L49" s="867" t="s">
        <v>774</v>
      </c>
      <c r="M49" s="859"/>
      <c r="N49" s="859"/>
      <c r="O49" s="859"/>
      <c r="P49" s="66"/>
      <c r="Q49" s="760"/>
      <c r="R49" s="32"/>
    </row>
    <row r="50" spans="1:18" s="290" customFormat="1">
      <c r="A50" s="1314"/>
      <c r="B50" s="159"/>
      <c r="C50" s="437">
        <f>'Current Assumptions'!B97</f>
        <v>2</v>
      </c>
      <c r="D50" s="115" t="s">
        <v>931</v>
      </c>
      <c r="G50" s="66"/>
      <c r="H50" s="760"/>
      <c r="K50" s="885"/>
      <c r="L50" s="915">
        <f>'Expected Assumptions'!E97</f>
        <v>2</v>
      </c>
      <c r="M50" s="871" t="s">
        <v>931</v>
      </c>
      <c r="N50" s="859"/>
      <c r="O50" s="859"/>
      <c r="P50" s="66"/>
      <c r="Q50" s="760"/>
      <c r="R50" s="320"/>
    </row>
    <row r="51" spans="1:18">
      <c r="B51" s="128"/>
      <c r="C51" s="902">
        <f>Avg._Time_to_Log_Transmittals</f>
        <v>0.25</v>
      </c>
      <c r="D51" s="997" t="str">
        <f>Avg._Time_to_Log_Transmittals_N</f>
        <v>Avg. Time to Log (hours / transmittal)</v>
      </c>
      <c r="E51" s="290"/>
      <c r="F51" s="290"/>
      <c r="G51" s="66"/>
      <c r="H51" s="760"/>
      <c r="K51" s="859"/>
      <c r="L51" s="902">
        <f>'Expected Assumptions'!E13</f>
        <v>0</v>
      </c>
      <c r="M51" s="881" t="str">
        <f>Avg._Time_to_Log_Transmittals_N</f>
        <v>Avg. Time to Log (hours / transmittal)</v>
      </c>
      <c r="N51" s="859"/>
      <c r="O51" s="859"/>
      <c r="P51" s="66"/>
      <c r="Q51" s="760"/>
      <c r="R51" s="32"/>
    </row>
    <row r="52" spans="1:18" s="322" customFormat="1">
      <c r="A52" s="490"/>
      <c r="G52" s="66"/>
      <c r="H52" s="762"/>
      <c r="K52" s="864"/>
      <c r="L52" s="864"/>
      <c r="M52" s="864"/>
      <c r="N52" s="864"/>
      <c r="O52" s="864"/>
      <c r="P52" s="66"/>
      <c r="Q52" s="762"/>
      <c r="R52" s="320"/>
    </row>
    <row r="53" spans="1:18">
      <c r="B53" s="128"/>
      <c r="C53" s="441">
        <f>Planner_Administrative_Rate</f>
        <v>16.82</v>
      </c>
      <c r="D53" s="118" t="str">
        <f>Planner_Administrative_Rate_N</f>
        <v>Planner Administrative Rate ($ / hour)</v>
      </c>
      <c r="E53" s="290"/>
      <c r="F53" s="290"/>
      <c r="G53" s="761">
        <f>C53*C51*C50</f>
        <v>8.41</v>
      </c>
      <c r="H53" s="744"/>
      <c r="K53" s="859"/>
      <c r="L53" s="622">
        <f>Planner_Administrative_Rate</f>
        <v>16.82</v>
      </c>
      <c r="M53" s="874" t="str">
        <f>Planner_Administrative_Rate_N</f>
        <v>Planner Administrative Rate ($ / hour)</v>
      </c>
      <c r="N53" s="859"/>
      <c r="O53" s="859"/>
      <c r="P53" s="761">
        <f>L53*L51*L50</f>
        <v>0</v>
      </c>
      <c r="Q53" s="744"/>
      <c r="R53" s="32"/>
    </row>
    <row r="54" spans="1:18" ht="15" customHeight="1">
      <c r="B54" s="128"/>
      <c r="C54" s="128"/>
      <c r="D54" s="128"/>
      <c r="E54" s="128"/>
      <c r="F54" s="128"/>
      <c r="G54" s="742"/>
      <c r="H54" s="744"/>
      <c r="K54" s="859"/>
      <c r="L54" s="859"/>
      <c r="M54" s="859"/>
      <c r="N54" s="859"/>
      <c r="O54" s="859"/>
      <c r="P54" s="742"/>
      <c r="Q54" s="744"/>
      <c r="R54" s="32"/>
    </row>
    <row r="55" spans="1:18" ht="12.75" customHeight="1" thickBot="1">
      <c r="B55" s="128"/>
      <c r="C55" s="128"/>
      <c r="D55" s="69" t="s">
        <v>42</v>
      </c>
      <c r="E55" s="128"/>
      <c r="F55" s="128"/>
      <c r="G55" s="66"/>
      <c r="H55" s="740">
        <f>SUM(G53)</f>
        <v>8.41</v>
      </c>
      <c r="K55" s="859"/>
      <c r="L55" s="859"/>
      <c r="M55" s="867" t="s">
        <v>42</v>
      </c>
      <c r="N55" s="859"/>
      <c r="O55" s="859"/>
      <c r="P55" s="66"/>
      <c r="Q55" s="740">
        <f>SUM(P53)</f>
        <v>0</v>
      </c>
      <c r="R55" s="32"/>
    </row>
    <row r="56" spans="1:18" ht="15" customHeight="1">
      <c r="B56" s="128"/>
      <c r="C56" s="128"/>
      <c r="D56" s="128"/>
      <c r="E56" s="128"/>
      <c r="F56" s="128"/>
      <c r="G56" s="66"/>
      <c r="H56" s="760"/>
      <c r="K56" s="859"/>
      <c r="L56" s="859"/>
      <c r="M56" s="859"/>
      <c r="N56" s="859"/>
      <c r="O56" s="859"/>
      <c r="P56" s="66"/>
      <c r="Q56" s="760"/>
      <c r="R56" s="32"/>
    </row>
    <row r="57" spans="1:18">
      <c r="B57" s="540" t="s">
        <v>1040</v>
      </c>
      <c r="C57" s="132" t="s">
        <v>232</v>
      </c>
      <c r="D57" s="128"/>
      <c r="E57" s="128"/>
      <c r="F57" s="128"/>
      <c r="G57" s="742"/>
      <c r="H57" s="744"/>
      <c r="K57" s="540" t="s">
        <v>1040</v>
      </c>
      <c r="L57" s="132" t="s">
        <v>232</v>
      </c>
      <c r="M57" s="859"/>
      <c r="N57" s="859"/>
      <c r="O57" s="859"/>
      <c r="P57" s="742"/>
      <c r="Q57" s="744"/>
      <c r="R57" s="32"/>
    </row>
    <row r="58" spans="1:18">
      <c r="B58" s="100"/>
      <c r="C58" s="128"/>
      <c r="D58" s="128"/>
      <c r="E58" s="128"/>
      <c r="F58" s="128"/>
      <c r="G58" s="742"/>
      <c r="H58" s="744"/>
      <c r="K58" s="100"/>
      <c r="L58" s="859"/>
      <c r="M58" s="859"/>
      <c r="N58" s="859"/>
      <c r="O58" s="859"/>
      <c r="P58" s="742"/>
      <c r="Q58" s="744"/>
      <c r="R58" s="32"/>
    </row>
    <row r="59" spans="1:18">
      <c r="A59" s="1314" t="s">
        <v>979</v>
      </c>
      <c r="B59" s="529" t="s">
        <v>704</v>
      </c>
      <c r="C59" s="526" t="s">
        <v>775</v>
      </c>
      <c r="D59" s="128"/>
      <c r="E59" s="128"/>
      <c r="F59" s="128"/>
      <c r="G59" s="742"/>
      <c r="H59" s="744"/>
      <c r="K59" s="870" t="s">
        <v>704</v>
      </c>
      <c r="L59" s="866" t="s">
        <v>775</v>
      </c>
      <c r="M59" s="859"/>
      <c r="N59" s="859"/>
      <c r="O59" s="859"/>
      <c r="P59" s="742"/>
      <c r="Q59" s="744"/>
      <c r="R59" s="32"/>
    </row>
    <row r="60" spans="1:18" s="290" customFormat="1">
      <c r="A60" s="1314"/>
      <c r="B60" s="109"/>
      <c r="C60" s="437">
        <f>'Current Assumptions'!B97</f>
        <v>2</v>
      </c>
      <c r="D60" s="115" t="s">
        <v>931</v>
      </c>
      <c r="G60" s="742"/>
      <c r="H60" s="744"/>
      <c r="K60" s="870"/>
      <c r="L60" s="915">
        <f>'Expected Assumptions'!E97</f>
        <v>2</v>
      </c>
      <c r="M60" s="871" t="s">
        <v>931</v>
      </c>
      <c r="N60" s="859"/>
      <c r="O60" s="859"/>
      <c r="P60" s="742"/>
      <c r="Q60" s="744"/>
      <c r="R60" s="320"/>
    </row>
    <row r="61" spans="1:18">
      <c r="B61" s="100"/>
      <c r="C61" s="902">
        <f>Avg._Time_to_Log_Transmittals</f>
        <v>0.25</v>
      </c>
      <c r="D61" s="997" t="str">
        <f>Avg._Time_to_Log_Transmittals_N</f>
        <v>Avg. Time to Log (hours / transmittal)</v>
      </c>
      <c r="E61" s="290"/>
      <c r="F61" s="290"/>
      <c r="G61" s="742"/>
      <c r="H61" s="744"/>
      <c r="K61" s="100"/>
      <c r="L61" s="902">
        <f>'Expected Assumptions'!E13</f>
        <v>0</v>
      </c>
      <c r="M61" s="881" t="str">
        <f>Avg._Time_to_Log_Transmittals_N</f>
        <v>Avg. Time to Log (hours / transmittal)</v>
      </c>
      <c r="N61" s="859"/>
      <c r="O61" s="859"/>
      <c r="P61" s="742"/>
      <c r="Q61" s="744"/>
      <c r="R61" s="36"/>
    </row>
    <row r="62" spans="1:18">
      <c r="B62" s="100"/>
      <c r="C62" s="290"/>
      <c r="D62" s="290"/>
      <c r="E62" s="290"/>
      <c r="F62" s="290"/>
      <c r="G62" s="742"/>
      <c r="H62" s="744"/>
      <c r="K62" s="100"/>
      <c r="L62" s="859"/>
      <c r="M62" s="859"/>
      <c r="N62" s="859"/>
      <c r="O62" s="859"/>
      <c r="P62" s="742"/>
      <c r="Q62" s="744"/>
      <c r="R62" s="36"/>
    </row>
    <row r="63" spans="1:18">
      <c r="B63" s="100"/>
      <c r="C63" s="622">
        <f>Owners_Rep._Administrative_Rate</f>
        <v>16.88</v>
      </c>
      <c r="D63" s="615" t="str">
        <f>Owners_Rep._Administrative_Rate_N</f>
        <v>Owners Rep. Administrative Rate ($ / hour)</v>
      </c>
      <c r="E63" s="290"/>
      <c r="F63" s="290"/>
      <c r="G63" s="761">
        <f>C63*C61*C60</f>
        <v>8.44</v>
      </c>
      <c r="H63" s="744"/>
      <c r="K63" s="100"/>
      <c r="L63" s="622">
        <f>Owners_Rep._Administrative_Rate</f>
        <v>16.88</v>
      </c>
      <c r="M63" s="874" t="str">
        <f>Owners_Rep._Administrative_Rate_N</f>
        <v>Owners Rep. Administrative Rate ($ / hour)</v>
      </c>
      <c r="N63" s="859"/>
      <c r="O63" s="859"/>
      <c r="P63" s="761">
        <f>L63*L61*L60</f>
        <v>0</v>
      </c>
      <c r="Q63" s="744"/>
      <c r="R63" s="36"/>
    </row>
    <row r="64" spans="1:18" ht="15" customHeight="1">
      <c r="B64" s="100"/>
      <c r="C64" s="128"/>
      <c r="D64" s="128"/>
      <c r="E64" s="128"/>
      <c r="F64" s="128"/>
      <c r="G64" s="742"/>
      <c r="H64" s="744"/>
      <c r="K64" s="100"/>
      <c r="L64" s="859"/>
      <c r="M64" s="859"/>
      <c r="N64" s="859"/>
      <c r="O64" s="859"/>
      <c r="P64" s="742"/>
      <c r="Q64" s="744"/>
      <c r="R64" s="36"/>
    </row>
    <row r="65" spans="1:18" ht="13.5" thickBot="1">
      <c r="B65" s="100"/>
      <c r="C65" s="128"/>
      <c r="D65" s="69" t="s">
        <v>42</v>
      </c>
      <c r="E65" s="128"/>
      <c r="F65" s="128"/>
      <c r="G65" s="66"/>
      <c r="H65" s="740">
        <f>SUM(G63)</f>
        <v>8.44</v>
      </c>
      <c r="K65" s="100"/>
      <c r="L65" s="859"/>
      <c r="M65" s="867" t="s">
        <v>42</v>
      </c>
      <c r="N65" s="859"/>
      <c r="O65" s="859"/>
      <c r="P65" s="66"/>
      <c r="Q65" s="740">
        <f>SUM(P63)</f>
        <v>0</v>
      </c>
      <c r="R65" s="36"/>
    </row>
    <row r="66" spans="1:18" ht="15" customHeight="1">
      <c r="B66" s="100"/>
      <c r="C66" s="128"/>
      <c r="D66" s="128"/>
      <c r="E66" s="128"/>
      <c r="F66" s="128"/>
      <c r="G66" s="742"/>
      <c r="H66" s="744"/>
      <c r="K66" s="100"/>
      <c r="L66" s="859"/>
      <c r="M66" s="859"/>
      <c r="N66" s="859"/>
      <c r="O66" s="859"/>
      <c r="P66" s="742"/>
      <c r="Q66" s="744"/>
      <c r="R66" s="32"/>
    </row>
    <row r="67" spans="1:18" s="128" customFormat="1">
      <c r="A67" s="1314" t="s">
        <v>988</v>
      </c>
      <c r="B67" s="529" t="s">
        <v>334</v>
      </c>
      <c r="C67" s="305" t="s">
        <v>673</v>
      </c>
      <c r="G67" s="742"/>
      <c r="H67" s="744"/>
      <c r="K67" s="870" t="s">
        <v>334</v>
      </c>
      <c r="L67" s="887" t="s">
        <v>673</v>
      </c>
      <c r="M67" s="859"/>
      <c r="N67" s="859"/>
      <c r="O67" s="859"/>
      <c r="P67" s="742"/>
      <c r="Q67" s="744"/>
      <c r="R67" s="32"/>
    </row>
    <row r="68" spans="1:18" s="128" customFormat="1">
      <c r="A68" s="1314"/>
      <c r="C68" s="628">
        <f>'Current Assumptions'!B94</f>
        <v>0.05</v>
      </c>
      <c r="D68" s="672" t="s">
        <v>1075</v>
      </c>
      <c r="G68" s="742"/>
      <c r="H68" s="744"/>
      <c r="I68" s="494"/>
      <c r="K68" s="859"/>
      <c r="L68" s="665">
        <f>'Expected Assumptions'!E94</f>
        <v>5.000000000000001E-3</v>
      </c>
      <c r="M68" s="881" t="s">
        <v>1075</v>
      </c>
      <c r="N68" s="859"/>
      <c r="O68" s="859"/>
      <c r="P68" s="742"/>
      <c r="Q68" s="744"/>
      <c r="R68" s="32"/>
    </row>
    <row r="69" spans="1:18" s="128" customFormat="1">
      <c r="A69" s="492"/>
      <c r="C69" s="137"/>
      <c r="D69" s="126"/>
      <c r="G69" s="742"/>
      <c r="H69" s="744"/>
      <c r="K69" s="859"/>
      <c r="L69" s="137"/>
      <c r="M69" s="881"/>
      <c r="N69" s="859"/>
      <c r="O69" s="859"/>
      <c r="P69" s="742"/>
      <c r="Q69" s="744"/>
      <c r="R69" s="32"/>
    </row>
    <row r="70" spans="1:18" s="322" customFormat="1">
      <c r="A70" s="490"/>
      <c r="C70" s="441">
        <f>Owners_Rep._Rate</f>
        <v>62.2</v>
      </c>
      <c r="D70" s="118" t="str">
        <f>Owners_Rep._Rate_N</f>
        <v>Owners Rep. Rate ($ / hour)</v>
      </c>
      <c r="G70" s="761">
        <f>$C$68*C70</f>
        <v>3.1100000000000003</v>
      </c>
      <c r="H70" s="766"/>
      <c r="K70" s="864"/>
      <c r="L70" s="622">
        <f>Owners_Rep._Rate</f>
        <v>62.2</v>
      </c>
      <c r="M70" s="874" t="str">
        <f>Owners_Rep._Rate_N</f>
        <v>Owners Rep. Rate ($ / hour)</v>
      </c>
      <c r="N70" s="864"/>
      <c r="O70" s="864"/>
      <c r="P70" s="761">
        <f>$L$68*L70</f>
        <v>0.31100000000000005</v>
      </c>
      <c r="Q70" s="766"/>
      <c r="R70" s="320"/>
    </row>
    <row r="71" spans="1:18" ht="15" customHeight="1">
      <c r="B71" s="128"/>
      <c r="C71" s="128"/>
      <c r="D71" s="128"/>
      <c r="E71" s="128"/>
      <c r="F71" s="128"/>
      <c r="G71" s="742"/>
      <c r="H71" s="744"/>
      <c r="K71" s="859"/>
      <c r="L71" s="859"/>
      <c r="M71" s="859"/>
      <c r="N71" s="859"/>
      <c r="O71" s="859"/>
      <c r="P71" s="742"/>
      <c r="Q71" s="744"/>
      <c r="R71" s="32"/>
    </row>
    <row r="72" spans="1:18" ht="13.5" thickBot="1">
      <c r="B72" s="128"/>
      <c r="C72" s="128"/>
      <c r="D72" s="69" t="s">
        <v>42</v>
      </c>
      <c r="E72" s="128"/>
      <c r="F72" s="128"/>
      <c r="G72" s="66"/>
      <c r="H72" s="740">
        <f>SUM(G70:G70)</f>
        <v>3.1100000000000003</v>
      </c>
      <c r="K72" s="859"/>
      <c r="L72" s="859"/>
      <c r="M72" s="867" t="s">
        <v>42</v>
      </c>
      <c r="N72" s="859"/>
      <c r="O72" s="859"/>
      <c r="P72" s="66"/>
      <c r="Q72" s="740">
        <f>SUM(P70:P70)</f>
        <v>0.31100000000000005</v>
      </c>
      <c r="R72" s="32"/>
    </row>
    <row r="73" spans="1:18" ht="15" customHeight="1">
      <c r="B73" s="128"/>
      <c r="C73" s="128"/>
      <c r="D73" s="128"/>
      <c r="E73" s="128"/>
      <c r="F73" s="128"/>
      <c r="G73" s="742"/>
      <c r="H73" s="744"/>
      <c r="K73" s="859"/>
      <c r="L73" s="859"/>
      <c r="M73" s="859"/>
      <c r="N73" s="859"/>
      <c r="O73" s="859"/>
      <c r="P73" s="742"/>
      <c r="Q73" s="744"/>
      <c r="R73" s="32"/>
    </row>
    <row r="74" spans="1:18">
      <c r="A74" s="1314" t="s">
        <v>979</v>
      </c>
      <c r="B74" s="190" t="s">
        <v>1041</v>
      </c>
      <c r="C74" s="189" t="s">
        <v>222</v>
      </c>
      <c r="D74" s="128"/>
      <c r="E74" s="128"/>
      <c r="F74" s="128"/>
      <c r="G74" s="742"/>
      <c r="H74" s="744"/>
      <c r="K74" s="190" t="s">
        <v>1041</v>
      </c>
      <c r="L74" s="542" t="s">
        <v>222</v>
      </c>
      <c r="M74" s="859"/>
      <c r="N74" s="859"/>
      <c r="O74" s="859"/>
      <c r="P74" s="742"/>
      <c r="Q74" s="744"/>
      <c r="R74" s="32"/>
    </row>
    <row r="75" spans="1:18">
      <c r="A75" s="1314"/>
      <c r="B75" s="322"/>
      <c r="C75" s="1005">
        <f>'Current Assumptions'!B97</f>
        <v>2</v>
      </c>
      <c r="D75" s="115" t="s">
        <v>931</v>
      </c>
      <c r="E75" s="320"/>
      <c r="F75" s="320"/>
      <c r="G75" s="165"/>
      <c r="H75" s="744"/>
      <c r="K75" s="864"/>
      <c r="L75" s="1005">
        <f>'Expected Assumptions'!E97</f>
        <v>2</v>
      </c>
      <c r="M75" s="871" t="s">
        <v>931</v>
      </c>
      <c r="N75" s="401"/>
      <c r="O75" s="401"/>
      <c r="P75" s="888"/>
      <c r="Q75" s="744"/>
      <c r="R75" s="32"/>
    </row>
    <row r="76" spans="1:18">
      <c r="B76" s="322"/>
      <c r="C76" s="737">
        <f>'Current Assumptions'!B98</f>
        <v>18.8</v>
      </c>
      <c r="D76" s="881" t="s">
        <v>552</v>
      </c>
      <c r="E76" s="320"/>
      <c r="F76" s="320"/>
      <c r="G76" s="165"/>
      <c r="H76" s="744"/>
      <c r="K76" s="864"/>
      <c r="L76" s="737">
        <f>'Expected Assumptions'!E98</f>
        <v>0</v>
      </c>
      <c r="M76" s="881" t="s">
        <v>552</v>
      </c>
      <c r="N76" s="401"/>
      <c r="O76" s="401"/>
      <c r="P76" s="888"/>
      <c r="Q76" s="744"/>
      <c r="R76" s="36"/>
    </row>
    <row r="77" spans="1:18">
      <c r="B77" s="322"/>
      <c r="C77" s="838">
        <f>'Current Assumptions'!B99</f>
        <v>0.16666666666666666</v>
      </c>
      <c r="D77" s="616" t="s">
        <v>934</v>
      </c>
      <c r="E77" s="320"/>
      <c r="F77" s="320"/>
      <c r="G77" s="165"/>
      <c r="H77" s="744"/>
      <c r="K77" s="864"/>
      <c r="L77" s="838">
        <f>'Expected Assumptions'!E99</f>
        <v>0.16666666666666666</v>
      </c>
      <c r="M77" s="881" t="s">
        <v>934</v>
      </c>
      <c r="N77" s="401"/>
      <c r="O77" s="401"/>
      <c r="P77" s="888"/>
      <c r="Q77" s="744"/>
      <c r="R77" s="32"/>
    </row>
    <row r="78" spans="1:18">
      <c r="B78" s="322"/>
      <c r="C78" s="133"/>
      <c r="D78" s="128"/>
      <c r="E78" s="128"/>
      <c r="F78" s="128"/>
      <c r="G78" s="742"/>
      <c r="H78" s="744"/>
      <c r="K78" s="864"/>
      <c r="L78" s="133"/>
      <c r="M78" s="859"/>
      <c r="N78" s="859"/>
      <c r="O78" s="859"/>
      <c r="P78" s="742"/>
      <c r="Q78" s="744"/>
      <c r="R78" s="32"/>
    </row>
    <row r="79" spans="1:18">
      <c r="B79" s="322"/>
      <c r="C79" s="622">
        <f>Owners_Rep._Administrative_Rate</f>
        <v>16.88</v>
      </c>
      <c r="D79" s="615" t="str">
        <f>Owners_Rep._Administrative_Rate_N</f>
        <v>Owners Rep. Administrative Rate ($ / hour)</v>
      </c>
      <c r="E79" s="128"/>
      <c r="F79" s="128"/>
      <c r="G79" s="743">
        <f>C79*C77*C75</f>
        <v>5.626666666666666</v>
      </c>
      <c r="H79" s="744"/>
      <c r="K79" s="864"/>
      <c r="L79" s="622">
        <f>Owners_Rep._Administrative_Rate</f>
        <v>16.88</v>
      </c>
      <c r="M79" s="874" t="str">
        <f>Owners_Rep._Administrative_Rate_N</f>
        <v>Owners Rep. Administrative Rate ($ / hour)</v>
      </c>
      <c r="N79" s="859"/>
      <c r="O79" s="859"/>
      <c r="P79" s="930">
        <f>L79*L77*L75</f>
        <v>5.626666666666666</v>
      </c>
      <c r="Q79" s="744"/>
      <c r="R79" s="32"/>
    </row>
    <row r="80" spans="1:18">
      <c r="B80" s="322"/>
      <c r="C80" s="133"/>
      <c r="D80" s="128"/>
      <c r="E80" s="128"/>
      <c r="F80" s="128"/>
      <c r="G80" s="742"/>
      <c r="H80" s="744"/>
      <c r="K80" s="864"/>
      <c r="L80" s="133"/>
      <c r="M80" s="859"/>
      <c r="N80" s="859"/>
      <c r="O80" s="859"/>
      <c r="P80" s="742"/>
      <c r="Q80" s="744"/>
      <c r="R80" s="32"/>
    </row>
    <row r="81" spans="1:18">
      <c r="B81" s="322"/>
      <c r="C81" s="133"/>
      <c r="D81" s="128" t="s">
        <v>204</v>
      </c>
      <c r="E81" s="128"/>
      <c r="F81" s="128"/>
      <c r="G81" s="761">
        <f>C75*C76</f>
        <v>37.6</v>
      </c>
      <c r="H81" s="744"/>
      <c r="K81" s="864"/>
      <c r="L81" s="133"/>
      <c r="M81" s="859" t="s">
        <v>204</v>
      </c>
      <c r="N81" s="859"/>
      <c r="O81" s="859"/>
      <c r="P81" s="761">
        <f>L75*L76</f>
        <v>0</v>
      </c>
      <c r="Q81" s="744"/>
      <c r="R81" s="32"/>
    </row>
    <row r="82" spans="1:18" ht="15" customHeight="1">
      <c r="B82" s="322"/>
      <c r="C82" s="133"/>
      <c r="D82" s="128"/>
      <c r="E82" s="128"/>
      <c r="F82" s="128"/>
      <c r="G82" s="742"/>
      <c r="H82" s="744"/>
      <c r="K82" s="864"/>
      <c r="L82" s="133"/>
      <c r="M82" s="859"/>
      <c r="N82" s="859"/>
      <c r="O82" s="859"/>
      <c r="P82" s="742"/>
      <c r="Q82" s="744"/>
      <c r="R82" s="32"/>
    </row>
    <row r="83" spans="1:18" ht="13.5" thickBot="1">
      <c r="B83" s="322"/>
      <c r="C83" s="133"/>
      <c r="D83" s="69" t="s">
        <v>42</v>
      </c>
      <c r="E83" s="128"/>
      <c r="F83" s="128"/>
      <c r="G83" s="66"/>
      <c r="H83" s="740">
        <f>SUM(G79:G81)</f>
        <v>43.226666666666667</v>
      </c>
      <c r="K83" s="864"/>
      <c r="L83" s="133"/>
      <c r="M83" s="867" t="s">
        <v>42</v>
      </c>
      <c r="N83" s="859"/>
      <c r="O83" s="859"/>
      <c r="P83" s="66"/>
      <c r="Q83" s="740">
        <f>SUM(P79:P81)</f>
        <v>5.626666666666666</v>
      </c>
      <c r="R83" s="32"/>
    </row>
    <row r="84" spans="1:18" ht="15" customHeight="1">
      <c r="B84" s="133"/>
      <c r="C84" s="133"/>
      <c r="D84" s="128"/>
      <c r="E84" s="128"/>
      <c r="F84" s="128"/>
      <c r="G84" s="742"/>
      <c r="H84" s="744"/>
      <c r="K84" s="133"/>
      <c r="L84" s="133"/>
      <c r="M84" s="859"/>
      <c r="N84" s="859"/>
      <c r="O84" s="859"/>
      <c r="P84" s="742"/>
      <c r="Q84" s="744"/>
      <c r="R84" s="32"/>
    </row>
    <row r="85" spans="1:18">
      <c r="A85" s="1314" t="s">
        <v>979</v>
      </c>
      <c r="B85" s="277" t="s">
        <v>1042</v>
      </c>
      <c r="C85" s="543" t="s">
        <v>776</v>
      </c>
      <c r="D85" s="128"/>
      <c r="E85" s="128"/>
      <c r="F85" s="128"/>
      <c r="G85" s="742"/>
      <c r="H85" s="744"/>
      <c r="K85" s="277" t="s">
        <v>1042</v>
      </c>
      <c r="L85" s="543" t="s">
        <v>776</v>
      </c>
      <c r="M85" s="859"/>
      <c r="N85" s="859"/>
      <c r="O85" s="859"/>
      <c r="P85" s="742"/>
      <c r="Q85" s="744"/>
      <c r="R85" s="32"/>
    </row>
    <row r="86" spans="1:18" s="290" customFormat="1">
      <c r="A86" s="1314"/>
      <c r="B86" s="277"/>
      <c r="C86" s="437">
        <f>'Current Assumptions'!B97</f>
        <v>2</v>
      </c>
      <c r="D86" s="616" t="s">
        <v>931</v>
      </c>
      <c r="G86" s="742"/>
      <c r="H86" s="744"/>
      <c r="K86" s="277"/>
      <c r="L86" s="915">
        <f>'Expected Assumptions'!E97</f>
        <v>2</v>
      </c>
      <c r="M86" s="881" t="s">
        <v>931</v>
      </c>
      <c r="N86" s="859"/>
      <c r="O86" s="859"/>
      <c r="P86" s="742"/>
      <c r="Q86" s="744"/>
      <c r="R86" s="320"/>
    </row>
    <row r="87" spans="1:18">
      <c r="B87" s="128"/>
      <c r="C87" s="902">
        <f>Avg._Time_to_Log_Transmittals</f>
        <v>0.25</v>
      </c>
      <c r="D87" s="997" t="str">
        <f>Avg._Time_to_Log_Transmittals_N</f>
        <v>Avg. Time to Log (hours / transmittal)</v>
      </c>
      <c r="E87" s="290"/>
      <c r="F87" s="290"/>
      <c r="G87" s="742"/>
      <c r="H87" s="744"/>
      <c r="K87" s="859"/>
      <c r="L87" s="902">
        <f>'Expected Assumptions'!E13</f>
        <v>0</v>
      </c>
      <c r="M87" s="881" t="str">
        <f>Avg._Time_to_Log_Transmittals_N</f>
        <v>Avg. Time to Log (hours / transmittal)</v>
      </c>
      <c r="N87" s="859"/>
      <c r="O87" s="859"/>
      <c r="P87" s="742"/>
      <c r="Q87" s="744"/>
      <c r="R87" s="36"/>
    </row>
    <row r="88" spans="1:18">
      <c r="B88" s="128"/>
      <c r="C88" s="128"/>
      <c r="D88" s="128"/>
      <c r="E88" s="128"/>
      <c r="F88" s="128"/>
      <c r="G88" s="742"/>
      <c r="H88" s="744"/>
      <c r="K88" s="859"/>
      <c r="L88" s="859"/>
      <c r="M88" s="859"/>
      <c r="N88" s="859"/>
      <c r="O88" s="859"/>
      <c r="P88" s="742"/>
      <c r="Q88" s="744"/>
      <c r="R88" s="32"/>
    </row>
    <row r="89" spans="1:18">
      <c r="B89" s="128"/>
      <c r="C89" s="622">
        <f>Owners_Rep._Administrative_Rate</f>
        <v>16.88</v>
      </c>
      <c r="D89" s="615" t="str">
        <f>Owners_Rep._Administrative_Rate_N</f>
        <v>Owners Rep. Administrative Rate ($ / hour)</v>
      </c>
      <c r="E89" s="128"/>
      <c r="F89" s="128"/>
      <c r="G89" s="761">
        <f>C89*C87*C86</f>
        <v>8.44</v>
      </c>
      <c r="H89" s="744"/>
      <c r="K89" s="859"/>
      <c r="L89" s="622">
        <f>Owners_Rep._Administrative_Rate</f>
        <v>16.88</v>
      </c>
      <c r="M89" s="874" t="str">
        <f>Owners_Rep._Administrative_Rate_N</f>
        <v>Owners Rep. Administrative Rate ($ / hour)</v>
      </c>
      <c r="N89" s="859"/>
      <c r="O89" s="859"/>
      <c r="P89" s="761">
        <f>L89*L87*L86</f>
        <v>0</v>
      </c>
      <c r="Q89" s="744"/>
      <c r="R89" s="32"/>
    </row>
    <row r="90" spans="1:18" ht="15" customHeight="1">
      <c r="B90" s="128"/>
      <c r="C90" s="128"/>
      <c r="D90" s="128"/>
      <c r="E90" s="128"/>
      <c r="F90" s="128"/>
      <c r="G90" s="742"/>
      <c r="H90" s="744"/>
      <c r="K90" s="859"/>
      <c r="L90" s="859"/>
      <c r="M90" s="859"/>
      <c r="N90" s="859"/>
      <c r="O90" s="859"/>
      <c r="P90" s="742"/>
      <c r="Q90" s="744"/>
      <c r="R90" s="32"/>
    </row>
    <row r="91" spans="1:18" ht="13.5" thickBot="1">
      <c r="B91" s="128"/>
      <c r="C91" s="128"/>
      <c r="D91" s="69" t="s">
        <v>42</v>
      </c>
      <c r="E91" s="128"/>
      <c r="F91" s="128"/>
      <c r="G91" s="66"/>
      <c r="H91" s="740">
        <f>SUM(G89)</f>
        <v>8.44</v>
      </c>
      <c r="K91" s="859"/>
      <c r="L91" s="859"/>
      <c r="M91" s="867" t="s">
        <v>42</v>
      </c>
      <c r="N91" s="859"/>
      <c r="O91" s="859"/>
      <c r="P91" s="66"/>
      <c r="Q91" s="740">
        <f>SUM(P89)</f>
        <v>0</v>
      </c>
      <c r="R91" s="32"/>
    </row>
    <row r="92" spans="1:18" ht="15" customHeight="1">
      <c r="B92" s="128"/>
      <c r="C92" s="128"/>
      <c r="D92" s="128"/>
      <c r="E92" s="128"/>
      <c r="F92" s="128"/>
      <c r="G92" s="742"/>
      <c r="H92" s="744"/>
      <c r="K92" s="859"/>
      <c r="L92" s="859"/>
      <c r="M92" s="859"/>
      <c r="N92" s="859"/>
      <c r="O92" s="859"/>
      <c r="P92" s="742"/>
      <c r="Q92" s="744"/>
      <c r="R92" s="32"/>
    </row>
    <row r="93" spans="1:18">
      <c r="B93" s="540" t="s">
        <v>1043</v>
      </c>
      <c r="C93" s="132" t="s">
        <v>223</v>
      </c>
      <c r="D93" s="128"/>
      <c r="E93" s="128"/>
      <c r="F93" s="128"/>
      <c r="G93" s="742"/>
      <c r="H93" s="744"/>
      <c r="K93" s="540" t="s">
        <v>1043</v>
      </c>
      <c r="L93" s="132" t="s">
        <v>223</v>
      </c>
      <c r="M93" s="859"/>
      <c r="N93" s="859"/>
      <c r="O93" s="859"/>
      <c r="P93" s="742"/>
      <c r="Q93" s="744"/>
      <c r="R93" s="32"/>
    </row>
    <row r="94" spans="1:18">
      <c r="B94" s="142"/>
      <c r="C94" s="128"/>
      <c r="D94" s="128"/>
      <c r="E94" s="128"/>
      <c r="F94" s="128"/>
      <c r="G94" s="742"/>
      <c r="H94" s="744"/>
      <c r="K94" s="396"/>
      <c r="L94" s="859"/>
      <c r="M94" s="859"/>
      <c r="N94" s="859"/>
      <c r="O94" s="859"/>
      <c r="P94" s="742"/>
      <c r="Q94" s="744"/>
      <c r="R94" s="32"/>
    </row>
    <row r="95" spans="1:18">
      <c r="A95" s="1314" t="s">
        <v>979</v>
      </c>
      <c r="B95" s="192" t="s">
        <v>335</v>
      </c>
      <c r="C95" s="543" t="s">
        <v>775</v>
      </c>
      <c r="D95" s="128"/>
      <c r="E95" s="128"/>
      <c r="F95" s="128"/>
      <c r="G95" s="742"/>
      <c r="H95" s="744"/>
      <c r="K95" s="192" t="s">
        <v>335</v>
      </c>
      <c r="L95" s="543" t="s">
        <v>775</v>
      </c>
      <c r="M95" s="859"/>
      <c r="N95" s="859"/>
      <c r="O95" s="859"/>
      <c r="P95" s="742"/>
      <c r="Q95" s="744"/>
      <c r="R95" s="32"/>
    </row>
    <row r="96" spans="1:18" s="290" customFormat="1">
      <c r="A96" s="1314"/>
      <c r="B96" s="192"/>
      <c r="C96" s="437">
        <f>'Current Assumptions'!B97</f>
        <v>2</v>
      </c>
      <c r="D96" s="616" t="s">
        <v>931</v>
      </c>
      <c r="G96" s="742"/>
      <c r="H96" s="744"/>
      <c r="K96" s="192"/>
      <c r="L96" s="915">
        <f>'Expected Assumptions'!E97</f>
        <v>2</v>
      </c>
      <c r="M96" s="881" t="s">
        <v>931</v>
      </c>
      <c r="N96" s="859"/>
      <c r="O96" s="859"/>
      <c r="P96" s="742"/>
      <c r="Q96" s="744"/>
      <c r="R96" s="320"/>
    </row>
    <row r="97" spans="1:18">
      <c r="B97" s="142"/>
      <c r="C97" s="902">
        <f>Avg._Time_to_Log_Transmittals</f>
        <v>0.25</v>
      </c>
      <c r="D97" s="997" t="str">
        <f>Avg._Time_to_Log_Transmittals_N</f>
        <v>Avg. Time to Log (hours / transmittal)</v>
      </c>
      <c r="E97" s="290"/>
      <c r="F97" s="128"/>
      <c r="G97" s="742"/>
      <c r="H97" s="744"/>
      <c r="K97" s="396"/>
      <c r="L97" s="902">
        <f>'Expected Assumptions'!E13</f>
        <v>0</v>
      </c>
      <c r="M97" s="881" t="str">
        <f>Avg._Time_to_Log_Transmittals_N</f>
        <v>Avg. Time to Log (hours / transmittal)</v>
      </c>
      <c r="N97" s="859"/>
      <c r="O97" s="859"/>
      <c r="P97" s="742"/>
      <c r="Q97" s="744"/>
      <c r="R97" s="32"/>
    </row>
    <row r="98" spans="1:18">
      <c r="B98" s="142"/>
      <c r="C98" s="128"/>
      <c r="D98" s="128"/>
      <c r="E98" s="128"/>
      <c r="F98" s="128"/>
      <c r="G98" s="742"/>
      <c r="H98" s="744"/>
      <c r="K98" s="396"/>
      <c r="L98" s="859"/>
      <c r="M98" s="859"/>
      <c r="N98" s="859"/>
      <c r="O98" s="859"/>
      <c r="P98" s="742"/>
      <c r="Q98" s="744"/>
      <c r="R98" s="32"/>
    </row>
    <row r="99" spans="1:18">
      <c r="B99" s="142"/>
      <c r="C99" s="779">
        <f>Planner_Administrative_Rate</f>
        <v>16.82</v>
      </c>
      <c r="D99" s="118" t="str">
        <f>Planner_Administrative_Rate_N</f>
        <v>Planner Administrative Rate ($ / hour)</v>
      </c>
      <c r="E99" s="128"/>
      <c r="F99" s="128"/>
      <c r="G99" s="761">
        <f>C99*C97*C96</f>
        <v>8.41</v>
      </c>
      <c r="H99" s="744"/>
      <c r="K99" s="396"/>
      <c r="L99" s="779">
        <f>Planner_Administrative_Rate</f>
        <v>16.82</v>
      </c>
      <c r="M99" s="874" t="str">
        <f>Planner_Administrative_Rate_N</f>
        <v>Planner Administrative Rate ($ / hour)</v>
      </c>
      <c r="N99" s="859"/>
      <c r="O99" s="859"/>
      <c r="P99" s="761">
        <f>L99*L97*L96</f>
        <v>0</v>
      </c>
      <c r="Q99" s="744"/>
      <c r="R99" s="36"/>
    </row>
    <row r="100" spans="1:18" ht="15" customHeight="1">
      <c r="B100" s="142"/>
      <c r="C100" s="128"/>
      <c r="D100" s="128"/>
      <c r="E100" s="128"/>
      <c r="F100" s="128"/>
      <c r="G100" s="742"/>
      <c r="H100" s="744"/>
      <c r="K100" s="396"/>
      <c r="L100" s="859"/>
      <c r="M100" s="859"/>
      <c r="N100" s="859"/>
      <c r="O100" s="859"/>
      <c r="P100" s="742"/>
      <c r="Q100" s="744"/>
      <c r="R100" s="32"/>
    </row>
    <row r="101" spans="1:18" ht="13.5" thickBot="1">
      <c r="B101" s="142"/>
      <c r="C101" s="128"/>
      <c r="D101" s="69" t="s">
        <v>42</v>
      </c>
      <c r="E101" s="128"/>
      <c r="F101" s="128"/>
      <c r="G101" s="66"/>
      <c r="H101" s="740">
        <f>SUM(G99)</f>
        <v>8.41</v>
      </c>
      <c r="K101" s="396"/>
      <c r="L101" s="859"/>
      <c r="M101" s="867" t="s">
        <v>42</v>
      </c>
      <c r="N101" s="859"/>
      <c r="O101" s="859"/>
      <c r="P101" s="66"/>
      <c r="Q101" s="740">
        <f>SUM(P99)</f>
        <v>0</v>
      </c>
      <c r="R101" s="32"/>
    </row>
    <row r="102" spans="1:18" ht="15" customHeight="1">
      <c r="B102" s="142"/>
      <c r="C102" s="128"/>
      <c r="D102" s="128"/>
      <c r="E102" s="128"/>
      <c r="F102" s="128"/>
      <c r="G102" s="742"/>
      <c r="H102" s="744"/>
      <c r="K102" s="396"/>
      <c r="L102" s="859"/>
      <c r="M102" s="859"/>
      <c r="N102" s="859"/>
      <c r="O102" s="859"/>
      <c r="P102" s="742"/>
      <c r="Q102" s="744"/>
      <c r="R102" s="32"/>
    </row>
    <row r="103" spans="1:18">
      <c r="A103" s="1314" t="s">
        <v>982</v>
      </c>
      <c r="B103" s="192" t="s">
        <v>705</v>
      </c>
      <c r="C103" s="191" t="s">
        <v>672</v>
      </c>
      <c r="D103" s="128"/>
      <c r="E103" s="128"/>
      <c r="F103" s="128"/>
      <c r="G103" s="742"/>
      <c r="H103" s="744"/>
      <c r="K103" s="192" t="s">
        <v>705</v>
      </c>
      <c r="L103" s="543" t="s">
        <v>672</v>
      </c>
      <c r="M103" s="859"/>
      <c r="N103" s="859"/>
      <c r="O103" s="859"/>
      <c r="P103" s="742"/>
      <c r="Q103" s="744"/>
      <c r="R103" s="32"/>
    </row>
    <row r="104" spans="1:18" s="492" customFormat="1">
      <c r="A104" s="1314"/>
      <c r="B104" s="514"/>
      <c r="C104" s="652">
        <f>'Current Assumptions'!B95</f>
        <v>0.3</v>
      </c>
      <c r="D104" s="494" t="s">
        <v>687</v>
      </c>
      <c r="E104" s="403"/>
      <c r="G104" s="745"/>
      <c r="H104" s="744"/>
      <c r="K104" s="514"/>
      <c r="L104" s="652">
        <f>'Expected Assumptions'!E95</f>
        <v>0.3</v>
      </c>
      <c r="M104" s="881" t="s">
        <v>687</v>
      </c>
      <c r="N104" s="863"/>
      <c r="O104" s="859"/>
      <c r="P104" s="745"/>
      <c r="Q104" s="744"/>
      <c r="R104" s="401"/>
    </row>
    <row r="105" spans="1:18" s="492" customFormat="1">
      <c r="A105" s="355"/>
      <c r="B105" s="514"/>
      <c r="C105" s="351">
        <f>Avg._Number_of_Equipment_Types</f>
        <v>50</v>
      </c>
      <c r="D105" s="494" t="str">
        <f xml:space="preserve"> Avg._Number_of_Equipment_Types_N</f>
        <v>Avg. Number of Equipment (product) Types (Types / project)</v>
      </c>
      <c r="E105" s="403"/>
      <c r="G105" s="745"/>
      <c r="H105" s="744"/>
      <c r="K105" s="514"/>
      <c r="L105" s="902">
        <f>Avg._Number_of_Equipment_Types</f>
        <v>50</v>
      </c>
      <c r="M105" s="881" t="str">
        <f xml:space="preserve"> Avg._Number_of_Equipment_Types_N</f>
        <v>Avg. Number of Equipment (product) Types (Types / project)</v>
      </c>
      <c r="N105" s="863"/>
      <c r="O105" s="859"/>
      <c r="P105" s="745"/>
      <c r="Q105" s="744"/>
      <c r="R105" s="401"/>
    </row>
    <row r="106" spans="1:18" s="492" customFormat="1" ht="13.5" customHeight="1">
      <c r="B106" s="409"/>
      <c r="C106" s="835">
        <f>'Current Assumptions'!B96</f>
        <v>8.3333000000000004E-2</v>
      </c>
      <c r="D106" s="881" t="s">
        <v>1194</v>
      </c>
      <c r="E106" s="52"/>
      <c r="G106" s="756"/>
      <c r="H106" s="744"/>
      <c r="I106" s="413"/>
      <c r="K106" s="870"/>
      <c r="L106" s="835">
        <f>'Expected Assumptions'!E96</f>
        <v>4.16665E-3</v>
      </c>
      <c r="M106" s="881" t="s">
        <v>1194</v>
      </c>
      <c r="N106" s="52"/>
      <c r="O106" s="859"/>
      <c r="P106" s="756"/>
      <c r="Q106" s="744"/>
      <c r="R106" s="401"/>
    </row>
    <row r="107" spans="1:18" s="492" customFormat="1">
      <c r="B107" s="409"/>
      <c r="C107" s="406"/>
      <c r="E107" s="52"/>
      <c r="G107" s="742"/>
      <c r="H107" s="744"/>
      <c r="I107" s="413"/>
      <c r="K107" s="870"/>
      <c r="L107" s="867"/>
      <c r="M107" s="859"/>
      <c r="N107" s="52"/>
      <c r="O107" s="859"/>
      <c r="P107" s="742"/>
      <c r="Q107" s="744"/>
      <c r="R107" s="401"/>
    </row>
    <row r="108" spans="1:18" s="490" customFormat="1">
      <c r="B108" s="422"/>
      <c r="C108" s="776">
        <f>Planner_Rate</f>
        <v>37.840000000000003</v>
      </c>
      <c r="D108" s="474" t="str">
        <f>Planner_Rate_N</f>
        <v>Planner Rate ($ / hour)</v>
      </c>
      <c r="E108" s="67"/>
      <c r="G108" s="755">
        <f>C108*(C104*C105)*C106</f>
        <v>47.299810800000003</v>
      </c>
      <c r="H108" s="766"/>
      <c r="I108" s="423"/>
      <c r="K108" s="422"/>
      <c r="L108" s="776">
        <f>Planner_Rate</f>
        <v>37.840000000000003</v>
      </c>
      <c r="M108" s="874" t="str">
        <f>Planner_Rate_N</f>
        <v>Planner Rate ($ / hour)</v>
      </c>
      <c r="N108" s="865"/>
      <c r="O108" s="864"/>
      <c r="P108" s="755">
        <f>L108*(L104*L105)*L106</f>
        <v>2.36499054</v>
      </c>
      <c r="Q108" s="766"/>
      <c r="R108" s="401"/>
    </row>
    <row r="109" spans="1:18" s="492" customFormat="1">
      <c r="B109" s="409"/>
      <c r="C109" s="406"/>
      <c r="E109" s="52"/>
      <c r="G109" s="756"/>
      <c r="H109" s="744"/>
      <c r="I109" s="413"/>
      <c r="K109" s="870"/>
      <c r="L109" s="867"/>
      <c r="M109" s="859"/>
      <c r="N109" s="52"/>
      <c r="O109" s="859"/>
      <c r="P109" s="756"/>
      <c r="Q109" s="744"/>
      <c r="R109" s="401"/>
    </row>
    <row r="110" spans="1:18" s="492" customFormat="1" ht="13.5" thickBot="1">
      <c r="B110" s="409"/>
      <c r="C110" s="406"/>
      <c r="D110" s="406" t="s">
        <v>42</v>
      </c>
      <c r="E110" s="52"/>
      <c r="G110" s="756"/>
      <c r="H110" s="740">
        <f>SUM(G108:G108)</f>
        <v>47.299810800000003</v>
      </c>
      <c r="I110" s="413"/>
      <c r="K110" s="870"/>
      <c r="L110" s="867"/>
      <c r="M110" s="867" t="s">
        <v>42</v>
      </c>
      <c r="N110" s="52"/>
      <c r="O110" s="859"/>
      <c r="P110" s="756"/>
      <c r="Q110" s="740">
        <f>SUM(P108:P108)</f>
        <v>2.36499054</v>
      </c>
      <c r="R110" s="401"/>
    </row>
    <row r="111" spans="1:18" s="128" customFormat="1" ht="15" customHeight="1">
      <c r="A111" s="492"/>
      <c r="B111" s="142"/>
      <c r="G111" s="742"/>
      <c r="H111" s="744"/>
      <c r="K111" s="396"/>
      <c r="L111" s="859"/>
      <c r="M111" s="859"/>
      <c r="N111" s="859"/>
      <c r="O111" s="859"/>
      <c r="P111" s="742"/>
      <c r="Q111" s="744"/>
      <c r="R111" s="32"/>
    </row>
    <row r="112" spans="1:18" s="128" customFormat="1">
      <c r="A112" s="1314" t="s">
        <v>980</v>
      </c>
      <c r="B112" s="192" t="s">
        <v>706</v>
      </c>
      <c r="C112" s="543" t="s">
        <v>911</v>
      </c>
      <c r="G112" s="742"/>
      <c r="H112" s="744"/>
      <c r="K112" s="192" t="s">
        <v>706</v>
      </c>
      <c r="L112" s="543" t="s">
        <v>911</v>
      </c>
      <c r="M112" s="859"/>
      <c r="N112" s="859"/>
      <c r="O112" s="859"/>
      <c r="P112" s="742"/>
      <c r="Q112" s="744"/>
      <c r="R112" s="32"/>
    </row>
    <row r="113" spans="1:18" s="322" customFormat="1">
      <c r="A113" s="1314"/>
      <c r="B113" s="330"/>
      <c r="C113" s="127">
        <f>Avg._Number_of_Pages_in_Product_Program</f>
        <v>40</v>
      </c>
      <c r="D113" s="300" t="str">
        <f>Avg._Number_of_Pages_in_Product_Program_N</f>
        <v xml:space="preserve">Avg. Number of Pages in Product Program </v>
      </c>
      <c r="E113" s="290"/>
      <c r="G113" s="66"/>
      <c r="H113" s="766"/>
      <c r="I113" s="331"/>
      <c r="K113" s="422"/>
      <c r="L113" s="127">
        <f>Avg._Number_of_Pages_in_Product_Program</f>
        <v>40</v>
      </c>
      <c r="M113" s="881" t="str">
        <f>Avg._Number_of_Pages_in_Product_Program_N</f>
        <v xml:space="preserve">Avg. Number of Pages in Product Program </v>
      </c>
      <c r="N113" s="859"/>
      <c r="O113" s="864"/>
      <c r="P113" s="66"/>
      <c r="Q113" s="766"/>
      <c r="R113" s="320"/>
    </row>
    <row r="114" spans="1:18" s="322" customFormat="1">
      <c r="A114" s="1314"/>
      <c r="B114" s="330"/>
      <c r="C114" s="437">
        <f>'Current Assumptions'!B97</f>
        <v>2</v>
      </c>
      <c r="D114" s="616" t="s">
        <v>931</v>
      </c>
      <c r="G114" s="66"/>
      <c r="H114" s="766"/>
      <c r="I114" s="331"/>
      <c r="K114" s="422"/>
      <c r="L114" s="915">
        <f>'Expected Assumptions'!E97</f>
        <v>2</v>
      </c>
      <c r="M114" s="881" t="s">
        <v>931</v>
      </c>
      <c r="N114" s="864"/>
      <c r="O114" s="864"/>
      <c r="P114" s="66"/>
      <c r="Q114" s="766"/>
      <c r="R114" s="320"/>
    </row>
    <row r="115" spans="1:18" s="322" customFormat="1">
      <c r="A115" s="490"/>
      <c r="B115" s="330"/>
      <c r="C115" s="776">
        <f>Avg._Per_Page_Copy_Cost</f>
        <v>0.15</v>
      </c>
      <c r="D115" s="290" t="str">
        <f>Avg._Per_Page_Copy_Cost_N</f>
        <v>Avg. Per Page Copy Cost ($ / page)</v>
      </c>
      <c r="G115" s="66"/>
      <c r="H115" s="766"/>
      <c r="I115" s="331"/>
      <c r="K115" s="422"/>
      <c r="L115" s="776">
        <f>'Expected Assumptions'!E64</f>
        <v>0</v>
      </c>
      <c r="M115" s="859" t="str">
        <f>Avg._Per_Page_Copy_Cost_N</f>
        <v>Avg. Per Page Copy Cost ($ / page)</v>
      </c>
      <c r="N115" s="864"/>
      <c r="O115" s="864"/>
      <c r="P115" s="66"/>
      <c r="Q115" s="766"/>
      <c r="R115" s="320"/>
    </row>
    <row r="116" spans="1:18" s="322" customFormat="1">
      <c r="A116" s="490"/>
      <c r="B116" s="330"/>
      <c r="C116" s="737">
        <f>'Current Assumptions'!B98</f>
        <v>18.8</v>
      </c>
      <c r="D116" s="881" t="s">
        <v>552</v>
      </c>
      <c r="G116" s="66"/>
      <c r="H116" s="766"/>
      <c r="I116" s="331"/>
      <c r="K116" s="422"/>
      <c r="L116" s="737">
        <f>'Expected Assumptions'!E98</f>
        <v>0</v>
      </c>
      <c r="M116" s="881" t="s">
        <v>552</v>
      </c>
      <c r="N116" s="864"/>
      <c r="O116" s="864"/>
      <c r="P116" s="66"/>
      <c r="Q116" s="766"/>
      <c r="R116" s="320"/>
    </row>
    <row r="117" spans="1:18" s="322" customFormat="1">
      <c r="A117" s="490"/>
      <c r="B117" s="330"/>
      <c r="C117" s="664">
        <f>Avg._Submittal_Sets_Reqd._PreDesign</f>
        <v>4</v>
      </c>
      <c r="D117" s="412" t="str">
        <f>Avg._Pre.Design_Submittal_Sets_Reqd._PreDesign_N</f>
        <v>Avg. Pre-Design Submittal Sets Reqd. (sets / submittal)</v>
      </c>
      <c r="G117" s="66"/>
      <c r="H117" s="766"/>
      <c r="I117" s="331"/>
      <c r="K117" s="422"/>
      <c r="L117" s="664">
        <f>'Expected Assumptions'!E17</f>
        <v>0</v>
      </c>
      <c r="M117" s="881" t="str">
        <f>Avg._Pre.Design_Submittal_Sets_Reqd._PreDesign_N</f>
        <v>Avg. Pre-Design Submittal Sets Reqd. (sets / submittal)</v>
      </c>
      <c r="N117" s="864"/>
      <c r="O117" s="864"/>
      <c r="P117" s="66"/>
      <c r="Q117" s="766"/>
      <c r="R117" s="320"/>
    </row>
    <row r="118" spans="1:18" s="290" customFormat="1" ht="12.75" customHeight="1">
      <c r="A118" s="492"/>
      <c r="B118" s="367"/>
      <c r="C118" s="844">
        <f>'Current Assumptions'!B99</f>
        <v>0.16666666666666666</v>
      </c>
      <c r="D118" s="616" t="s">
        <v>934</v>
      </c>
      <c r="G118" s="742"/>
      <c r="H118" s="744"/>
      <c r="J118" s="300"/>
      <c r="K118" s="367"/>
      <c r="L118" s="844">
        <f>'Expected Assumptions'!E99</f>
        <v>0.16666666666666666</v>
      </c>
      <c r="M118" s="881" t="s">
        <v>934</v>
      </c>
      <c r="N118" s="859"/>
      <c r="O118" s="859"/>
      <c r="P118" s="742"/>
      <c r="Q118" s="744"/>
      <c r="R118" s="320"/>
    </row>
    <row r="119" spans="1:18" s="128" customFormat="1">
      <c r="A119" s="492"/>
      <c r="B119" s="322"/>
      <c r="G119" s="742"/>
      <c r="H119" s="744"/>
      <c r="K119" s="864"/>
      <c r="L119" s="859"/>
      <c r="M119" s="859"/>
      <c r="N119" s="859"/>
      <c r="O119" s="859"/>
      <c r="P119" s="742"/>
      <c r="Q119" s="744"/>
      <c r="R119" s="32"/>
    </row>
    <row r="120" spans="1:18">
      <c r="B120" s="322"/>
      <c r="C120" s="441">
        <f>Planner_Administrative_Rate</f>
        <v>16.82</v>
      </c>
      <c r="D120" s="118" t="str">
        <f>Planner_Administrative_Rate_N</f>
        <v>Planner Administrative Rate ($ / hour)</v>
      </c>
      <c r="E120" s="128"/>
      <c r="F120" s="128"/>
      <c r="G120" s="743">
        <f>C120*C118*C114</f>
        <v>5.6066666666666665</v>
      </c>
      <c r="H120" s="744"/>
      <c r="K120" s="864"/>
      <c r="L120" s="622">
        <f>Planner_Administrative_Rate</f>
        <v>16.82</v>
      </c>
      <c r="M120" s="874" t="str">
        <f>Planner_Administrative_Rate_N</f>
        <v>Planner Administrative Rate ($ / hour)</v>
      </c>
      <c r="N120" s="859"/>
      <c r="O120" s="859"/>
      <c r="P120" s="930">
        <f>L120*L118*L114</f>
        <v>5.6066666666666665</v>
      </c>
      <c r="Q120" s="744"/>
      <c r="R120" s="32"/>
    </row>
    <row r="121" spans="1:18">
      <c r="B121" s="322"/>
      <c r="C121" s="133"/>
      <c r="D121" s="128"/>
      <c r="E121" s="128"/>
      <c r="F121" s="128"/>
      <c r="G121" s="742"/>
      <c r="H121" s="744"/>
      <c r="K121" s="864"/>
      <c r="L121" s="133"/>
      <c r="M121" s="859"/>
      <c r="N121" s="859"/>
      <c r="O121" s="859"/>
      <c r="P121" s="742"/>
      <c r="Q121" s="744"/>
      <c r="R121" s="32"/>
    </row>
    <row r="122" spans="1:18">
      <c r="B122" s="322"/>
      <c r="C122" s="133"/>
      <c r="D122" s="128" t="s">
        <v>229</v>
      </c>
      <c r="E122" s="128"/>
      <c r="F122" s="128"/>
      <c r="G122" s="743">
        <f>(C113*C115)*C117*C114</f>
        <v>48</v>
      </c>
      <c r="H122" s="744"/>
      <c r="K122" s="864"/>
      <c r="L122" s="133"/>
      <c r="M122" s="859" t="s">
        <v>229</v>
      </c>
      <c r="N122" s="859"/>
      <c r="O122" s="859"/>
      <c r="P122" s="930">
        <f>(L113*L115)*L117*L114</f>
        <v>0</v>
      </c>
      <c r="Q122" s="744"/>
      <c r="R122" s="32"/>
    </row>
    <row r="123" spans="1:18">
      <c r="B123" s="322"/>
      <c r="C123" s="128"/>
      <c r="D123" s="128" t="s">
        <v>204</v>
      </c>
      <c r="E123" s="128"/>
      <c r="F123" s="128"/>
      <c r="G123" s="761">
        <f>C116*C114</f>
        <v>37.6</v>
      </c>
      <c r="H123" s="744"/>
      <c r="K123" s="864"/>
      <c r="L123" s="859"/>
      <c r="M123" s="859" t="s">
        <v>204</v>
      </c>
      <c r="N123" s="859"/>
      <c r="O123" s="859"/>
      <c r="P123" s="761">
        <f>L116*L114</f>
        <v>0</v>
      </c>
      <c r="Q123" s="744"/>
      <c r="R123" s="32"/>
    </row>
    <row r="124" spans="1:18" ht="15" customHeight="1">
      <c r="B124" s="105"/>
      <c r="C124" s="32"/>
      <c r="D124" s="32"/>
      <c r="E124" s="32"/>
      <c r="F124" s="32"/>
      <c r="G124" s="763"/>
      <c r="H124" s="760"/>
      <c r="K124" s="105"/>
      <c r="L124" s="401"/>
      <c r="M124" s="401"/>
      <c r="N124" s="401"/>
      <c r="O124" s="401"/>
      <c r="P124" s="763"/>
      <c r="Q124" s="760"/>
      <c r="R124" s="32"/>
    </row>
    <row r="125" spans="1:18" ht="13.5" thickBot="1">
      <c r="B125" s="100"/>
      <c r="C125" s="128"/>
      <c r="D125" s="69" t="s">
        <v>42</v>
      </c>
      <c r="E125" s="128"/>
      <c r="F125" s="128"/>
      <c r="G125" s="742"/>
      <c r="H125" s="740">
        <f>SUM(G120:G123)</f>
        <v>91.206666666666678</v>
      </c>
      <c r="K125" s="100"/>
      <c r="L125" s="859"/>
      <c r="M125" s="867" t="s">
        <v>42</v>
      </c>
      <c r="N125" s="859"/>
      <c r="O125" s="859"/>
      <c r="P125" s="742"/>
      <c r="Q125" s="740">
        <f>SUM(P120:P123)</f>
        <v>5.6066666666666665</v>
      </c>
      <c r="R125" s="32"/>
    </row>
    <row r="126" spans="1:18" ht="15" customHeight="1">
      <c r="B126" s="100"/>
      <c r="G126" s="742"/>
      <c r="H126" s="744"/>
      <c r="K126" s="100"/>
      <c r="L126" s="859"/>
      <c r="M126" s="859"/>
      <c r="N126" s="859"/>
      <c r="O126" s="859"/>
      <c r="P126" s="742"/>
      <c r="Q126" s="744"/>
      <c r="R126" s="36"/>
    </row>
    <row r="127" spans="1:18" s="492" customFormat="1" ht="12.75" customHeight="1">
      <c r="A127" s="1314" t="s">
        <v>979</v>
      </c>
      <c r="B127" s="529" t="s">
        <v>1044</v>
      </c>
      <c r="C127" s="526" t="s">
        <v>833</v>
      </c>
      <c r="G127" s="745"/>
      <c r="H127" s="744"/>
      <c r="I127" s="401"/>
      <c r="K127" s="870" t="s">
        <v>1044</v>
      </c>
      <c r="L127" s="866" t="s">
        <v>833</v>
      </c>
      <c r="M127" s="859"/>
      <c r="N127" s="859"/>
      <c r="O127" s="859"/>
      <c r="P127" s="745"/>
      <c r="Q127" s="744"/>
    </row>
    <row r="128" spans="1:18" s="492" customFormat="1">
      <c r="A128" s="1314"/>
      <c r="B128" s="529"/>
      <c r="C128" s="486">
        <f>'Current Assumptions'!B97</f>
        <v>2</v>
      </c>
      <c r="D128" s="115" t="s">
        <v>931</v>
      </c>
      <c r="G128" s="742"/>
      <c r="H128" s="744"/>
      <c r="I128" s="401"/>
      <c r="K128" s="870"/>
      <c r="L128" s="915">
        <f>'Expected Assumptions'!E97</f>
        <v>2</v>
      </c>
      <c r="M128" s="871" t="s">
        <v>931</v>
      </c>
      <c r="N128" s="859"/>
      <c r="O128" s="859"/>
      <c r="P128" s="742"/>
      <c r="Q128" s="744"/>
    </row>
    <row r="129" spans="1:18" s="492" customFormat="1">
      <c r="C129" s="902">
        <f>Avg._Time_to_Log_Transmittals</f>
        <v>0.25</v>
      </c>
      <c r="D129" s="871" t="str">
        <f>Avg._Time_to_Log_Transmittals_N</f>
        <v>Avg. Time to Log (hours / transmittal)</v>
      </c>
      <c r="G129" s="742"/>
      <c r="H129" s="744"/>
      <c r="I129" s="401"/>
      <c r="K129" s="859"/>
      <c r="L129" s="902">
        <f>'Expected Assumptions'!E13</f>
        <v>0</v>
      </c>
      <c r="M129" s="871" t="str">
        <f>Avg._Time_to_Log_Transmittals_N</f>
        <v>Avg. Time to Log (hours / transmittal)</v>
      </c>
      <c r="N129" s="859"/>
      <c r="O129" s="859"/>
      <c r="P129" s="742"/>
      <c r="Q129" s="744"/>
    </row>
    <row r="130" spans="1:18" s="492" customFormat="1">
      <c r="G130" s="742"/>
      <c r="H130" s="744"/>
      <c r="I130" s="401"/>
      <c r="K130" s="859"/>
      <c r="L130" s="859"/>
      <c r="M130" s="859"/>
      <c r="N130" s="859"/>
      <c r="O130" s="859"/>
      <c r="P130" s="742"/>
      <c r="Q130" s="744"/>
    </row>
    <row r="131" spans="1:18" s="492" customFormat="1" ht="13.15" customHeight="1">
      <c r="C131" s="776">
        <f>Planner_Administrative_Rate</f>
        <v>16.82</v>
      </c>
      <c r="D131" s="474" t="str">
        <f>Planner_Administrative_Rate_N</f>
        <v>Planner Administrative Rate ($ / hour)</v>
      </c>
      <c r="E131" s="53"/>
      <c r="F131" s="53"/>
      <c r="G131" s="739">
        <f>C131*(C128*C129)</f>
        <v>8.41</v>
      </c>
      <c r="H131" s="744"/>
      <c r="I131" s="401"/>
      <c r="K131" s="859"/>
      <c r="L131" s="776">
        <f>Planner_Administrative_Rate</f>
        <v>16.82</v>
      </c>
      <c r="M131" s="874" t="str">
        <f>Planner_Administrative_Rate_N</f>
        <v>Planner Administrative Rate ($ / hour)</v>
      </c>
      <c r="N131" s="860"/>
      <c r="O131" s="860"/>
      <c r="P131" s="739">
        <f>L131*(L128*L129)</f>
        <v>0</v>
      </c>
      <c r="Q131" s="744"/>
    </row>
    <row r="132" spans="1:18" s="492" customFormat="1" ht="15" customHeight="1">
      <c r="G132" s="742"/>
      <c r="H132" s="744"/>
      <c r="I132" s="401"/>
      <c r="K132" s="859"/>
      <c r="L132" s="859"/>
      <c r="M132" s="859"/>
      <c r="N132" s="859"/>
      <c r="O132" s="859"/>
      <c r="P132" s="742"/>
      <c r="Q132" s="744"/>
    </row>
    <row r="133" spans="1:18" s="492" customFormat="1" ht="13.5" thickBot="1">
      <c r="D133" s="527" t="s">
        <v>42</v>
      </c>
      <c r="G133" s="742"/>
      <c r="H133" s="740">
        <f>G131</f>
        <v>8.41</v>
      </c>
      <c r="I133" s="544"/>
      <c r="K133" s="859"/>
      <c r="L133" s="859"/>
      <c r="M133" s="867" t="s">
        <v>42</v>
      </c>
      <c r="N133" s="859"/>
      <c r="O133" s="859"/>
      <c r="P133" s="742"/>
      <c r="Q133" s="740">
        <f>P131</f>
        <v>0</v>
      </c>
    </row>
    <row r="134" spans="1:18" s="128" customFormat="1" ht="15" customHeight="1">
      <c r="A134" s="492"/>
      <c r="B134" s="100"/>
      <c r="G134" s="742"/>
      <c r="H134" s="744"/>
      <c r="K134" s="100"/>
      <c r="L134" s="859"/>
      <c r="M134" s="859"/>
      <c r="N134" s="859"/>
      <c r="O134" s="859"/>
      <c r="P134" s="742"/>
      <c r="Q134" s="744"/>
      <c r="R134" s="36"/>
    </row>
    <row r="135" spans="1:18" ht="15.75" customHeight="1" thickBot="1">
      <c r="B135" s="100"/>
      <c r="C135" s="128"/>
      <c r="D135" s="128"/>
      <c r="E135" s="128"/>
      <c r="F135" s="128"/>
      <c r="G135" s="753" t="s">
        <v>179</v>
      </c>
      <c r="H135" s="765">
        <f>SUM(H32:H133)</f>
        <v>791.15981080000017</v>
      </c>
      <c r="K135" s="100"/>
      <c r="L135" s="859"/>
      <c r="M135" s="859"/>
      <c r="N135" s="859"/>
      <c r="O135" s="859"/>
      <c r="P135" s="753" t="s">
        <v>179</v>
      </c>
      <c r="Q135" s="765">
        <f>SUM(Q32:Q133)</f>
        <v>66.815990540000016</v>
      </c>
      <c r="R135" s="32"/>
    </row>
    <row r="136" spans="1:18" ht="13.5" thickTop="1">
      <c r="C136" s="100"/>
      <c r="D136" s="128"/>
      <c r="E136" s="128"/>
      <c r="F136" s="128"/>
      <c r="G136" s="128"/>
      <c r="I136" s="128"/>
      <c r="J136" s="128"/>
      <c r="K136" s="211"/>
      <c r="L136" s="210"/>
      <c r="M136" s="32"/>
      <c r="N136" s="32"/>
      <c r="O136" s="32"/>
      <c r="P136" s="32"/>
      <c r="Q136" s="32"/>
      <c r="R136" s="32"/>
    </row>
    <row r="137" spans="1:18">
      <c r="C137" s="100"/>
      <c r="D137" s="198"/>
      <c r="E137" s="32"/>
      <c r="F137" s="32"/>
      <c r="G137" s="32"/>
      <c r="H137" s="533"/>
      <c r="I137" s="32"/>
      <c r="J137" s="32"/>
      <c r="K137" s="105"/>
      <c r="L137" s="120"/>
      <c r="M137" s="32"/>
      <c r="N137" s="32"/>
      <c r="O137" s="32"/>
      <c r="P137" s="32"/>
      <c r="Q137" s="32"/>
      <c r="R137" s="32"/>
    </row>
    <row r="138" spans="1:18">
      <c r="C138" s="100"/>
      <c r="D138" s="199"/>
      <c r="E138" s="32"/>
      <c r="F138" s="32"/>
      <c r="G138" s="32"/>
      <c r="H138" s="533"/>
      <c r="I138" s="32"/>
      <c r="J138" s="32"/>
      <c r="K138" s="105"/>
      <c r="L138" s="120"/>
      <c r="M138" s="32"/>
      <c r="N138" s="32"/>
      <c r="O138" s="32"/>
      <c r="P138" s="32"/>
      <c r="Q138" s="32"/>
      <c r="R138" s="32"/>
    </row>
    <row r="139" spans="1:18" s="32" customFormat="1">
      <c r="A139" s="401"/>
      <c r="C139" s="100"/>
      <c r="H139" s="533"/>
      <c r="K139" s="105"/>
      <c r="L139" s="120"/>
    </row>
    <row r="140" spans="1:18">
      <c r="C140" s="100"/>
      <c r="D140" s="32"/>
      <c r="E140" s="32"/>
      <c r="F140" s="32"/>
      <c r="G140" s="32"/>
      <c r="H140" s="533"/>
      <c r="I140" s="157"/>
      <c r="J140" s="36"/>
      <c r="K140" s="105"/>
      <c r="L140" s="137"/>
      <c r="M140" s="32"/>
      <c r="N140" s="32"/>
      <c r="O140" s="32"/>
      <c r="P140" s="32"/>
      <c r="Q140" s="32"/>
      <c r="R140" s="32"/>
    </row>
    <row r="141" spans="1:18">
      <c r="C141" s="100"/>
      <c r="K141" s="105"/>
      <c r="L141" s="209"/>
      <c r="M141" s="200"/>
      <c r="N141" s="32"/>
      <c r="O141" s="32"/>
      <c r="P141" s="32"/>
      <c r="Q141" s="32"/>
      <c r="R141" s="32"/>
    </row>
    <row r="142" spans="1:18">
      <c r="C142" s="100"/>
      <c r="K142" s="105"/>
      <c r="L142" s="137"/>
      <c r="M142" s="200"/>
      <c r="N142" s="32"/>
      <c r="O142" s="32"/>
      <c r="P142" s="32"/>
      <c r="Q142" s="32"/>
      <c r="R142" s="32"/>
    </row>
    <row r="143" spans="1:18">
      <c r="C143" s="100"/>
      <c r="K143" s="105"/>
      <c r="L143" s="32"/>
      <c r="M143" s="32"/>
      <c r="N143" s="32"/>
      <c r="O143" s="32"/>
      <c r="P143" s="32"/>
      <c r="Q143" s="32"/>
      <c r="R143" s="32"/>
    </row>
    <row r="144" spans="1:18">
      <c r="C144" s="100"/>
      <c r="K144" s="105"/>
      <c r="L144" s="120"/>
      <c r="M144" s="32"/>
      <c r="N144" s="32"/>
      <c r="O144" s="32"/>
      <c r="P144" s="32"/>
      <c r="Q144" s="36"/>
      <c r="R144" s="32"/>
    </row>
    <row r="145" spans="3:18">
      <c r="C145" s="100"/>
      <c r="K145" s="105"/>
      <c r="L145" s="210"/>
      <c r="M145" s="32"/>
      <c r="N145" s="32"/>
      <c r="O145" s="32"/>
      <c r="P145" s="32"/>
      <c r="Q145" s="32"/>
      <c r="R145" s="32"/>
    </row>
    <row r="146" spans="3:18">
      <c r="C146" s="100"/>
      <c r="K146" s="105"/>
      <c r="L146" s="210"/>
      <c r="M146" s="32"/>
      <c r="N146" s="32"/>
      <c r="O146" s="32"/>
      <c r="P146" s="32"/>
      <c r="Q146" s="36"/>
      <c r="R146" s="32"/>
    </row>
    <row r="147" spans="3:18">
      <c r="C147" s="100"/>
      <c r="K147" s="105"/>
      <c r="L147" s="32"/>
      <c r="M147" s="32"/>
      <c r="N147" s="32"/>
      <c r="O147" s="32"/>
      <c r="P147" s="32"/>
      <c r="Q147" s="208"/>
      <c r="R147" s="32"/>
    </row>
    <row r="148" spans="3:18">
      <c r="C148" s="100"/>
      <c r="K148" s="105"/>
      <c r="L148" s="32"/>
      <c r="M148" s="32"/>
      <c r="N148" s="32"/>
      <c r="O148" s="32"/>
      <c r="P148" s="32"/>
      <c r="Q148" s="32"/>
      <c r="R148" s="36"/>
    </row>
    <row r="149" spans="3:18">
      <c r="C149" s="100"/>
      <c r="K149" s="105"/>
      <c r="L149" s="32"/>
      <c r="M149" s="32"/>
      <c r="N149" s="32"/>
      <c r="O149" s="32"/>
      <c r="P149" s="32"/>
      <c r="Q149" s="32"/>
      <c r="R149" s="32"/>
    </row>
    <row r="150" spans="3:18">
      <c r="C150" s="100"/>
      <c r="K150" s="100"/>
      <c r="L150" s="128"/>
      <c r="M150" s="128"/>
      <c r="N150" s="128"/>
      <c r="O150" s="128"/>
      <c r="P150" s="128"/>
      <c r="Q150" s="128"/>
      <c r="R150" s="128"/>
    </row>
    <row r="151" spans="3:18">
      <c r="C151" s="100"/>
      <c r="K151" s="100"/>
      <c r="L151" s="128"/>
      <c r="M151" s="128"/>
      <c r="N151" s="128"/>
      <c r="O151" s="128"/>
      <c r="P151" s="128"/>
      <c r="Q151" s="128"/>
      <c r="R151" s="128"/>
    </row>
    <row r="152" spans="3:18">
      <c r="C152" s="100"/>
      <c r="K152" s="100"/>
      <c r="L152" s="128"/>
      <c r="M152" s="128"/>
      <c r="N152" s="128"/>
      <c r="O152" s="128"/>
      <c r="P152" s="128"/>
      <c r="Q152" s="128"/>
      <c r="R152" s="128"/>
    </row>
    <row r="153" spans="3:18">
      <c r="C153" s="100"/>
    </row>
    <row r="154" spans="3:18">
      <c r="C154" s="100"/>
    </row>
    <row r="155" spans="3:18">
      <c r="C155" s="100"/>
    </row>
    <row r="156" spans="3:18">
      <c r="C156" s="100"/>
    </row>
    <row r="157" spans="3:18">
      <c r="C157" s="100"/>
    </row>
    <row r="158" spans="3:18">
      <c r="C158" s="100"/>
    </row>
    <row r="159" spans="3:18">
      <c r="C159" s="100"/>
    </row>
    <row r="160" spans="3:18">
      <c r="C160" s="100"/>
    </row>
    <row r="161" spans="3:3">
      <c r="C161" s="100"/>
    </row>
    <row r="162" spans="3:3">
      <c r="C162" s="100"/>
    </row>
    <row r="163" spans="3:3">
      <c r="C163" s="100"/>
    </row>
    <row r="164" spans="3:3">
      <c r="C164" s="100"/>
    </row>
    <row r="165" spans="3:3">
      <c r="C165" s="100"/>
    </row>
    <row r="166" spans="3:3">
      <c r="C166" s="100"/>
    </row>
    <row r="167" spans="3:3">
      <c r="C167" s="100"/>
    </row>
    <row r="168" spans="3:3">
      <c r="C168" s="100"/>
    </row>
    <row r="169" spans="3:3">
      <c r="C169" s="100"/>
    </row>
    <row r="170" spans="3:3">
      <c r="C170" s="100"/>
    </row>
    <row r="171" spans="3:3">
      <c r="C171" s="100"/>
    </row>
    <row r="172" spans="3:3">
      <c r="C172" s="100"/>
    </row>
    <row r="173" spans="3:3">
      <c r="C173" s="100"/>
    </row>
    <row r="174" spans="3:3">
      <c r="C174" s="100"/>
    </row>
    <row r="175" spans="3:3">
      <c r="C175" s="100"/>
    </row>
    <row r="176" spans="3:3">
      <c r="C176" s="100"/>
    </row>
    <row r="177" spans="3:3">
      <c r="C177" s="100"/>
    </row>
    <row r="178" spans="3:3">
      <c r="C178" s="100"/>
    </row>
    <row r="179" spans="3:3">
      <c r="C179" s="100"/>
    </row>
    <row r="180" spans="3:3">
      <c r="C180" s="100"/>
    </row>
    <row r="181" spans="3:3">
      <c r="C181" s="100"/>
    </row>
    <row r="182" spans="3:3">
      <c r="C182" s="100"/>
    </row>
    <row r="183" spans="3:3">
      <c r="C183" s="100"/>
    </row>
    <row r="184" spans="3:3">
      <c r="C184" s="100"/>
    </row>
    <row r="185" spans="3:3">
      <c r="C185" s="100"/>
    </row>
    <row r="186" spans="3:3">
      <c r="C186" s="100"/>
    </row>
    <row r="187" spans="3:3">
      <c r="C187" s="100"/>
    </row>
    <row r="188" spans="3:3">
      <c r="C188" s="100"/>
    </row>
    <row r="189" spans="3:3">
      <c r="C189" s="100"/>
    </row>
    <row r="190" spans="3:3">
      <c r="C190" s="100"/>
    </row>
    <row r="191" spans="3:3">
      <c r="C191" s="100"/>
    </row>
    <row r="192" spans="3:3">
      <c r="C192" s="100"/>
    </row>
    <row r="193" spans="3:3">
      <c r="C193" s="100"/>
    </row>
    <row r="194" spans="3:3">
      <c r="C194" s="100"/>
    </row>
    <row r="195" spans="3:3">
      <c r="C195" s="100"/>
    </row>
    <row r="196" spans="3:3">
      <c r="C196" s="100"/>
    </row>
    <row r="197" spans="3:3">
      <c r="C197" s="100"/>
    </row>
    <row r="198" spans="3:3">
      <c r="C198" s="100"/>
    </row>
    <row r="199" spans="3:3">
      <c r="C199" s="100"/>
    </row>
    <row r="200" spans="3:3">
      <c r="C200" s="100"/>
    </row>
    <row r="201" spans="3:3">
      <c r="C201" s="100"/>
    </row>
    <row r="202" spans="3:3">
      <c r="C202" s="100"/>
    </row>
    <row r="203" spans="3:3">
      <c r="C203" s="100"/>
    </row>
    <row r="204" spans="3:3">
      <c r="C204" s="100"/>
    </row>
    <row r="205" spans="3:3">
      <c r="C205" s="100"/>
    </row>
    <row r="206" spans="3:3">
      <c r="C206" s="100"/>
    </row>
    <row r="207" spans="3:3">
      <c r="C207" s="100"/>
    </row>
    <row r="208" spans="3:3">
      <c r="C208" s="100"/>
    </row>
    <row r="209" spans="3:3">
      <c r="C209" s="100"/>
    </row>
    <row r="210" spans="3:3">
      <c r="C210" s="100"/>
    </row>
    <row r="211" spans="3:3">
      <c r="C211" s="100"/>
    </row>
    <row r="212" spans="3:3">
      <c r="C212" s="100"/>
    </row>
    <row r="213" spans="3:3">
      <c r="C213" s="100"/>
    </row>
    <row r="214" spans="3:3">
      <c r="C214" s="100"/>
    </row>
    <row r="215" spans="3:3">
      <c r="C215" s="100"/>
    </row>
    <row r="216" spans="3:3">
      <c r="C216" s="100"/>
    </row>
    <row r="217" spans="3:3">
      <c r="C217" s="100"/>
    </row>
    <row r="218" spans="3:3">
      <c r="C218" s="100"/>
    </row>
    <row r="219" spans="3:3">
      <c r="C219" s="100"/>
    </row>
    <row r="220" spans="3:3">
      <c r="C220" s="100"/>
    </row>
    <row r="221" spans="3:3">
      <c r="C221" s="100"/>
    </row>
    <row r="222" spans="3:3">
      <c r="C222" s="100"/>
    </row>
    <row r="223" spans="3:3">
      <c r="C223" s="100"/>
    </row>
    <row r="224" spans="3:3">
      <c r="C224" s="100"/>
    </row>
    <row r="225" spans="3:3">
      <c r="C225" s="100"/>
    </row>
    <row r="226" spans="3:3">
      <c r="C226" s="100"/>
    </row>
    <row r="227" spans="3:3">
      <c r="C227" s="100"/>
    </row>
    <row r="228" spans="3:3">
      <c r="C228" s="100"/>
    </row>
    <row r="229" spans="3:3">
      <c r="C229" s="100"/>
    </row>
    <row r="230" spans="3:3">
      <c r="C230" s="100"/>
    </row>
    <row r="231" spans="3:3">
      <c r="C231" s="100"/>
    </row>
    <row r="232" spans="3:3">
      <c r="C232" s="100"/>
    </row>
    <row r="233" spans="3:3">
      <c r="C233" s="100"/>
    </row>
    <row r="234" spans="3:3">
      <c r="C234" s="100"/>
    </row>
    <row r="235" spans="3:3">
      <c r="C235" s="100"/>
    </row>
    <row r="236" spans="3:3">
      <c r="C236" s="100"/>
    </row>
    <row r="237" spans="3:3">
      <c r="C237" s="100"/>
    </row>
    <row r="238" spans="3:3">
      <c r="C238" s="100"/>
    </row>
    <row r="239" spans="3:3">
      <c r="C239" s="100"/>
    </row>
    <row r="240" spans="3:3">
      <c r="C240" s="100"/>
    </row>
    <row r="241" spans="3:3">
      <c r="C241" s="100"/>
    </row>
    <row r="242" spans="3:3">
      <c r="C242" s="100"/>
    </row>
    <row r="243" spans="3:3">
      <c r="C243" s="100"/>
    </row>
    <row r="244" spans="3:3">
      <c r="C244" s="100"/>
    </row>
    <row r="245" spans="3:3">
      <c r="C245" s="100"/>
    </row>
    <row r="246" spans="3:3">
      <c r="C246" s="100"/>
    </row>
    <row r="247" spans="3:3">
      <c r="C247" s="100"/>
    </row>
    <row r="248" spans="3:3">
      <c r="C248" s="100"/>
    </row>
    <row r="249" spans="3:3">
      <c r="C249" s="100"/>
    </row>
    <row r="250" spans="3:3">
      <c r="C250" s="100"/>
    </row>
    <row r="251" spans="3:3">
      <c r="C251" s="100"/>
    </row>
    <row r="252" spans="3:3">
      <c r="C252" s="100"/>
    </row>
    <row r="253" spans="3:3">
      <c r="C253" s="100"/>
    </row>
    <row r="254" spans="3:3">
      <c r="C254" s="100"/>
    </row>
    <row r="255" spans="3:3">
      <c r="C255" s="100"/>
    </row>
    <row r="256" spans="3:3">
      <c r="C256" s="100"/>
    </row>
    <row r="257" spans="3:3">
      <c r="C257" s="100"/>
    </row>
    <row r="258" spans="3:3">
      <c r="C258" s="100"/>
    </row>
    <row r="259" spans="3:3">
      <c r="C259" s="100"/>
    </row>
    <row r="260" spans="3:3">
      <c r="C260" s="100"/>
    </row>
    <row r="261" spans="3:3">
      <c r="C261" s="100"/>
    </row>
    <row r="262" spans="3:3">
      <c r="C262" s="100"/>
    </row>
  </sheetData>
  <customSheetViews>
    <customSheetView guid="{0C5E73BF-4F4A-42B1-AFFC-19145C7AC19A}" topLeftCell="B1">
      <selection activeCell="T13" sqref="T13"/>
      <pageMargins left="0.7" right="0.7" top="0.75" bottom="0.75" header="0.3" footer="0.3"/>
      <pageSetup scale="70" orientation="portrait" r:id="rId1"/>
    </customSheetView>
    <customSheetView guid="{F7690BCD-287A-473A-9EA1-298139938D77}" topLeftCell="A127">
      <selection activeCell="A124" sqref="A124"/>
      <pageMargins left="0.7" right="0.7" top="0.75" bottom="0.75" header="0.3" footer="0.3"/>
      <pageSetup orientation="portrait" r:id="rId2"/>
    </customSheetView>
    <customSheetView guid="{8F78BEB5-8927-4030-9153-90C7FA4937A5}" topLeftCell="A7">
      <selection activeCell="G153" sqref="G153"/>
      <pageMargins left="0.7" right="0.7" top="0.75" bottom="0.75" header="0.3" footer="0.3"/>
      <pageSetup orientation="portrait" r:id="rId3"/>
    </customSheetView>
    <customSheetView guid="{81801A75-92C7-4ED5-97DB-E3E6B3965D30}" topLeftCell="A7">
      <selection activeCell="C26" sqref="C26"/>
      <pageMargins left="0.7" right="0.7" top="0.75" bottom="0.75" header="0.3" footer="0.3"/>
      <pageSetup orientation="portrait" r:id="rId4"/>
    </customSheetView>
  </customSheetViews>
  <mergeCells count="13">
    <mergeCell ref="A127:A128"/>
    <mergeCell ref="A74:A75"/>
    <mergeCell ref="A85:A86"/>
    <mergeCell ref="A95:A96"/>
    <mergeCell ref="A112:A114"/>
    <mergeCell ref="A103:A104"/>
    <mergeCell ref="C18:R18"/>
    <mergeCell ref="C6:I6"/>
    <mergeCell ref="A67:A68"/>
    <mergeCell ref="A59:A60"/>
    <mergeCell ref="A49:A50"/>
    <mergeCell ref="A34:A35"/>
    <mergeCell ref="A26:A27"/>
  </mergeCells>
  <pageMargins left="0.7" right="0.7" top="0.75" bottom="0.75" header="0.3" footer="0.3"/>
  <pageSetup scale="70" orientation="portrait" r:id="rId5"/>
</worksheet>
</file>

<file path=xl/worksheets/sheet13.xml><?xml version="1.0" encoding="utf-8"?>
<worksheet xmlns="http://schemas.openxmlformats.org/spreadsheetml/2006/main" xmlns:r="http://schemas.openxmlformats.org/officeDocument/2006/relationships">
  <sheetPr codeName="Sheet10">
    <tabColor rgb="FF963634"/>
  </sheetPr>
  <dimension ref="A2:U137"/>
  <sheetViews>
    <sheetView topLeftCell="B1" workbookViewId="0">
      <selection activeCell="C60" sqref="C60"/>
    </sheetView>
  </sheetViews>
  <sheetFormatPr defaultColWidth="9.140625" defaultRowHeight="12.75"/>
  <cols>
    <col min="1" max="1" width="13.7109375" style="492" customWidth="1"/>
    <col min="2" max="2" width="14.7109375" style="128" customWidth="1"/>
    <col min="3" max="3" width="9.7109375" style="100" customWidth="1"/>
    <col min="4" max="10" width="14.7109375" style="128" customWidth="1"/>
    <col min="11" max="18" width="12.7109375" style="128" customWidth="1"/>
    <col min="19" max="16384" width="9.140625" style="128"/>
  </cols>
  <sheetData>
    <row r="2" spans="2:21">
      <c r="B2" s="6" t="s">
        <v>28</v>
      </c>
      <c r="C2" s="42" t="s">
        <v>423</v>
      </c>
      <c r="D2" s="8"/>
      <c r="E2" s="8"/>
      <c r="F2" s="52"/>
      <c r="H2" s="8"/>
    </row>
    <row r="3" spans="2:21">
      <c r="B3" s="6" t="s">
        <v>29</v>
      </c>
      <c r="C3" s="42" t="s">
        <v>86</v>
      </c>
      <c r="D3" s="8"/>
      <c r="E3" s="8"/>
      <c r="F3" s="52"/>
      <c r="H3" s="8"/>
    </row>
    <row r="4" spans="2:21">
      <c r="B4" s="6" t="s">
        <v>30</v>
      </c>
      <c r="C4" s="134" t="s">
        <v>85</v>
      </c>
      <c r="D4" s="7"/>
      <c r="E4" s="7"/>
      <c r="F4" s="5"/>
      <c r="H4" s="7"/>
    </row>
    <row r="5" spans="2:21">
      <c r="B5" s="6"/>
      <c r="C5" s="134"/>
      <c r="D5" s="7"/>
      <c r="E5" s="7"/>
      <c r="F5" s="5"/>
      <c r="H5" s="52"/>
      <c r="K5" s="7"/>
      <c r="L5" s="25"/>
      <c r="M5" s="71"/>
    </row>
    <row r="6" spans="2:21" ht="67.5" customHeight="1">
      <c r="B6" s="98" t="s">
        <v>129</v>
      </c>
      <c r="C6" s="1316" t="s">
        <v>500</v>
      </c>
      <c r="D6" s="1316"/>
      <c r="E6" s="1316"/>
      <c r="F6" s="1316"/>
      <c r="G6" s="1316"/>
      <c r="H6" s="1316"/>
      <c r="I6" s="1316"/>
      <c r="J6" s="245"/>
      <c r="K6" s="245"/>
      <c r="L6" s="245"/>
      <c r="M6" s="245"/>
      <c r="N6" s="245"/>
      <c r="O6" s="245"/>
      <c r="P6" s="245"/>
      <c r="Q6" s="229"/>
    </row>
    <row r="7" spans="2:21" ht="13.5" customHeight="1">
      <c r="B7" s="6"/>
      <c r="C7" s="229"/>
      <c r="D7" s="229"/>
      <c r="E7" s="229"/>
      <c r="F7" s="229"/>
      <c r="G7" s="229"/>
      <c r="H7" s="229"/>
      <c r="I7" s="229"/>
      <c r="J7" s="229"/>
      <c r="K7" s="229"/>
      <c r="L7" s="229"/>
      <c r="M7" s="229"/>
      <c r="N7" s="229"/>
      <c r="O7" s="229"/>
      <c r="P7" s="229"/>
      <c r="Q7" s="229"/>
    </row>
    <row r="8" spans="2:21" ht="27" customHeight="1">
      <c r="B8" s="74" t="s">
        <v>130</v>
      </c>
      <c r="C8" s="229"/>
      <c r="D8" s="229"/>
      <c r="E8" s="229"/>
      <c r="F8" s="229"/>
      <c r="G8" s="229"/>
      <c r="H8" s="229"/>
      <c r="I8" s="1211"/>
      <c r="J8" s="1211"/>
      <c r="K8" s="1229"/>
      <c r="L8" s="1229"/>
      <c r="M8" s="1209"/>
      <c r="N8" s="1209"/>
      <c r="O8" s="1213"/>
      <c r="P8" s="1209"/>
      <c r="Q8" s="1209"/>
      <c r="R8" s="1209"/>
      <c r="S8" s="1229"/>
      <c r="T8" s="1209"/>
      <c r="U8" s="1209"/>
    </row>
    <row r="9" spans="2:21" ht="13.5" customHeight="1">
      <c r="B9" s="74"/>
      <c r="C9" s="229"/>
      <c r="D9" s="229"/>
      <c r="E9" s="229"/>
      <c r="F9" s="229"/>
      <c r="G9" s="229"/>
      <c r="H9" s="229"/>
      <c r="I9" s="1211"/>
      <c r="J9" s="1211"/>
      <c r="K9" s="1229"/>
      <c r="L9" s="1229"/>
      <c r="M9" s="1209"/>
      <c r="N9" s="1209"/>
      <c r="O9" s="1213"/>
      <c r="P9" s="1209"/>
      <c r="Q9" s="1209"/>
      <c r="R9" s="1209"/>
      <c r="S9" s="1229"/>
      <c r="T9" s="1209"/>
      <c r="U9" s="1209"/>
    </row>
    <row r="10" spans="2:21" ht="13.5" customHeight="1">
      <c r="B10" s="74"/>
      <c r="C10" s="128"/>
      <c r="E10" s="187" t="s">
        <v>434</v>
      </c>
      <c r="F10" s="188" t="s">
        <v>433</v>
      </c>
      <c r="G10" s="187" t="s">
        <v>432</v>
      </c>
      <c r="H10" s="272"/>
      <c r="I10" s="1209"/>
      <c r="J10" s="1209"/>
      <c r="K10" s="1209"/>
      <c r="L10" s="1212" t="s">
        <v>434</v>
      </c>
      <c r="M10" s="1212" t="s">
        <v>433</v>
      </c>
      <c r="N10" s="1212" t="s">
        <v>432</v>
      </c>
      <c r="O10" s="1209"/>
      <c r="P10" s="1209"/>
      <c r="Q10" s="1209"/>
      <c r="R10" s="1209"/>
      <c r="S10" s="1212" t="s">
        <v>434</v>
      </c>
      <c r="T10" s="1212" t="s">
        <v>433</v>
      </c>
      <c r="U10" s="1212" t="s">
        <v>432</v>
      </c>
    </row>
    <row r="11" spans="2:21" ht="13.5" customHeight="1">
      <c r="B11" s="74"/>
      <c r="C11" s="6" t="s">
        <v>53</v>
      </c>
      <c r="D11" s="17">
        <f>H81</f>
        <v>842.00416904999986</v>
      </c>
      <c r="E11" s="17">
        <f>SUM(H40)</f>
        <v>697.29999999999984</v>
      </c>
      <c r="F11" s="17">
        <f>SUM(H49,H67,H78)</f>
        <v>144.70416905000002</v>
      </c>
      <c r="G11" s="17">
        <v>0</v>
      </c>
      <c r="H11" s="272"/>
      <c r="I11" s="1209"/>
      <c r="J11" s="1210" t="s">
        <v>1306</v>
      </c>
      <c r="K11" s="1229">
        <f>SUM(H40,H49,H67,H78)</f>
        <v>842.00416904999986</v>
      </c>
      <c r="L11" s="1229">
        <f>SUM(H40)</f>
        <v>697.29999999999984</v>
      </c>
      <c r="M11" s="1229">
        <f>SUM(H49,H67,H78)</f>
        <v>144.70416905000002</v>
      </c>
      <c r="N11" s="1213">
        <v>0</v>
      </c>
      <c r="O11" s="1209"/>
      <c r="P11" s="1209"/>
      <c r="Q11" s="1210" t="s">
        <v>1304</v>
      </c>
      <c r="R11" s="1229">
        <v>0</v>
      </c>
      <c r="S11" s="1229">
        <v>0</v>
      </c>
      <c r="T11" s="1229">
        <v>0</v>
      </c>
      <c r="U11" s="1213">
        <v>0</v>
      </c>
    </row>
    <row r="12" spans="2:21" ht="13.5" customHeight="1">
      <c r="B12" s="74"/>
      <c r="C12" s="1210" t="s">
        <v>1303</v>
      </c>
      <c r="D12" s="297">
        <f>Q81</f>
        <v>152.803325</v>
      </c>
      <c r="E12" s="297">
        <f>SUM(Q40)</f>
        <v>63.3</v>
      </c>
      <c r="F12" s="297">
        <f>SUM(Q49,Q67,Q78)</f>
        <v>89.503325000000004</v>
      </c>
      <c r="G12" s="17">
        <v>0</v>
      </c>
      <c r="H12" s="272"/>
      <c r="I12" s="1209"/>
      <c r="J12" s="1210" t="s">
        <v>1307</v>
      </c>
      <c r="K12" s="1229">
        <f>SUM(Q40,Q49,Q67,Q78)</f>
        <v>152.803325</v>
      </c>
      <c r="L12" s="1229">
        <f>SUM(Q40)</f>
        <v>63.3</v>
      </c>
      <c r="M12" s="1229">
        <f>SUM(Q49,Q67,Q78)</f>
        <v>89.503325000000004</v>
      </c>
      <c r="N12" s="1213">
        <v>0</v>
      </c>
      <c r="O12" s="1209"/>
      <c r="P12" s="1209"/>
      <c r="Q12" s="1210" t="s">
        <v>1305</v>
      </c>
      <c r="R12" s="1229">
        <v>0</v>
      </c>
      <c r="S12" s="1229">
        <v>0</v>
      </c>
      <c r="T12" s="1229">
        <v>0</v>
      </c>
      <c r="U12" s="1213">
        <v>0</v>
      </c>
    </row>
    <row r="13" spans="2:21" ht="13.5" customHeight="1" thickBot="1">
      <c r="B13" s="74"/>
      <c r="C13" s="25" t="s">
        <v>174</v>
      </c>
      <c r="D13" s="26">
        <f>D11-D12</f>
        <v>689.20084404999989</v>
      </c>
      <c r="E13" s="26">
        <f>E11-E12</f>
        <v>633.99999999999989</v>
      </c>
      <c r="F13" s="26">
        <f>F11-F12</f>
        <v>55.200844050000015</v>
      </c>
      <c r="G13" s="26">
        <f>G11-G12</f>
        <v>0</v>
      </c>
      <c r="H13" s="272"/>
      <c r="I13" s="1209"/>
      <c r="J13" s="1214" t="s">
        <v>174</v>
      </c>
      <c r="K13" s="1215">
        <f>K11-K12</f>
        <v>689.20084404999989</v>
      </c>
      <c r="L13" s="1215">
        <f>L11-L12</f>
        <v>633.99999999999989</v>
      </c>
      <c r="M13" s="1215">
        <f>M11-M12</f>
        <v>55.200844050000015</v>
      </c>
      <c r="N13" s="1215">
        <f>N11-N12</f>
        <v>0</v>
      </c>
      <c r="O13" s="1209"/>
      <c r="P13" s="1209"/>
      <c r="Q13" s="1214" t="s">
        <v>174</v>
      </c>
      <c r="R13" s="1215">
        <f>R11-R12</f>
        <v>0</v>
      </c>
      <c r="S13" s="1215">
        <f>S11-S12</f>
        <v>0</v>
      </c>
      <c r="T13" s="1215">
        <f>T11-T12</f>
        <v>0</v>
      </c>
      <c r="U13" s="1215">
        <f>U11-U12</f>
        <v>0</v>
      </c>
    </row>
    <row r="14" spans="2:21" ht="13.5" thickTop="1">
      <c r="F14" s="52"/>
      <c r="H14" s="52"/>
    </row>
    <row r="15" spans="2:21">
      <c r="E15" s="297"/>
      <c r="F15" s="52"/>
      <c r="H15" s="52"/>
    </row>
    <row r="16" spans="2:21">
      <c r="B16" s="55" t="s">
        <v>156</v>
      </c>
      <c r="C16" s="135"/>
      <c r="D16" s="55"/>
      <c r="E16" s="55"/>
      <c r="F16" s="55"/>
      <c r="G16" s="55"/>
      <c r="H16" s="55"/>
      <c r="I16" s="55"/>
      <c r="J16" s="55"/>
      <c r="K16" s="55"/>
      <c r="L16" s="55"/>
      <c r="M16" s="55"/>
      <c r="N16" s="55"/>
      <c r="O16" s="55"/>
      <c r="P16" s="55"/>
      <c r="Q16" s="55"/>
      <c r="R16" s="55"/>
    </row>
    <row r="17" spans="1:18">
      <c r="B17" s="6"/>
      <c r="C17" s="7"/>
      <c r="D17" s="7"/>
      <c r="E17" s="7"/>
      <c r="F17" s="5"/>
      <c r="G17" s="7"/>
      <c r="H17" s="5"/>
      <c r="I17" s="7"/>
      <c r="J17" s="7"/>
    </row>
    <row r="18" spans="1:18">
      <c r="C18" s="1285" t="s">
        <v>176</v>
      </c>
      <c r="D18" s="1285"/>
      <c r="E18" s="1285"/>
      <c r="F18" s="1285"/>
      <c r="G18" s="1285"/>
      <c r="H18" s="1285"/>
      <c r="I18" s="1285"/>
      <c r="J18" s="1285"/>
      <c r="K18" s="1285"/>
      <c r="L18" s="1285"/>
      <c r="M18" s="1285"/>
      <c r="N18" s="1285"/>
      <c r="O18" s="1285"/>
      <c r="P18" s="1285"/>
      <c r="Q18" s="1285"/>
      <c r="R18" s="1285"/>
    </row>
    <row r="20" spans="1:18">
      <c r="B20" s="136" t="s">
        <v>31</v>
      </c>
      <c r="C20" s="58"/>
      <c r="D20" s="58"/>
      <c r="E20" s="59"/>
      <c r="F20" s="58"/>
      <c r="G20" s="59"/>
      <c r="H20" s="58"/>
      <c r="I20" s="60"/>
      <c r="K20" s="61" t="s">
        <v>1288</v>
      </c>
      <c r="L20" s="61"/>
      <c r="M20" s="61"/>
      <c r="N20" s="61"/>
      <c r="O20" s="61"/>
      <c r="P20" s="61"/>
      <c r="Q20" s="61"/>
      <c r="R20" s="61"/>
    </row>
    <row r="21" spans="1:18">
      <c r="B21" s="100"/>
      <c r="C21" s="128"/>
    </row>
    <row r="22" spans="1:18">
      <c r="B22" s="298" t="s">
        <v>707</v>
      </c>
      <c r="C22" s="301" t="s">
        <v>228</v>
      </c>
      <c r="D22" s="503"/>
      <c r="E22" s="503"/>
      <c r="F22" s="64"/>
      <c r="G22" s="64"/>
      <c r="K22" s="878" t="s">
        <v>707</v>
      </c>
      <c r="L22" s="884" t="s">
        <v>228</v>
      </c>
      <c r="M22" s="503"/>
      <c r="N22" s="503"/>
      <c r="O22" s="864"/>
      <c r="P22" s="864"/>
      <c r="Q22" s="859"/>
      <c r="R22" s="36"/>
    </row>
    <row r="23" spans="1:18" s="290" customFormat="1">
      <c r="A23" s="492"/>
      <c r="B23" s="304"/>
      <c r="C23" s="231"/>
      <c r="D23" s="118"/>
      <c r="E23" s="118"/>
      <c r="F23" s="322"/>
      <c r="G23" s="322"/>
      <c r="K23" s="304"/>
      <c r="L23" s="893"/>
      <c r="M23" s="874"/>
      <c r="N23" s="874"/>
      <c r="O23" s="864"/>
      <c r="P23" s="864"/>
      <c r="Q23" s="859"/>
      <c r="R23" s="321"/>
    </row>
    <row r="24" spans="1:18" ht="12.75" customHeight="1">
      <c r="A24" s="1314" t="s">
        <v>980</v>
      </c>
      <c r="B24" s="409" t="s">
        <v>227</v>
      </c>
      <c r="C24" s="405" t="s">
        <v>677</v>
      </c>
      <c r="D24" s="64"/>
      <c r="E24" s="64"/>
      <c r="F24" s="64"/>
      <c r="G24" s="64"/>
      <c r="K24" s="870" t="s">
        <v>227</v>
      </c>
      <c r="L24" s="866" t="s">
        <v>677</v>
      </c>
      <c r="M24" s="864"/>
      <c r="N24" s="864"/>
      <c r="O24" s="864"/>
      <c r="P24" s="864"/>
      <c r="Q24" s="859"/>
      <c r="R24" s="32"/>
    </row>
    <row r="25" spans="1:18" s="290" customFormat="1" ht="12.75" customHeight="1">
      <c r="A25" s="1314"/>
      <c r="B25" s="109"/>
      <c r="C25" s="107">
        <f>Avg._Number_of_Pages_in_Space_Program</f>
        <v>36</v>
      </c>
      <c r="D25" s="412" t="str">
        <f>Avg._Number_of_Pages_in_Space_Program_N</f>
        <v xml:space="preserve">Avg. Number of Pages in Space Program </v>
      </c>
      <c r="E25" s="2"/>
      <c r="F25" s="2"/>
      <c r="G25" s="322"/>
      <c r="K25" s="870"/>
      <c r="L25" s="869">
        <f>Avg._Number_of_Pages_in_Space_Program</f>
        <v>36</v>
      </c>
      <c r="M25" s="881" t="str">
        <f>Avg._Number_of_Pages_in_Space_Program_N</f>
        <v xml:space="preserve">Avg. Number of Pages in Space Program </v>
      </c>
      <c r="N25" s="2"/>
      <c r="O25" s="2"/>
      <c r="P25" s="864"/>
      <c r="Q25" s="859"/>
      <c r="R25" s="320"/>
    </row>
    <row r="26" spans="1:18" s="290" customFormat="1" ht="12.75" customHeight="1">
      <c r="A26" s="1314"/>
      <c r="B26" s="109"/>
      <c r="C26" s="107">
        <f>Avg._Number_of_Pages_in_Product_Program</f>
        <v>40</v>
      </c>
      <c r="D26" s="412" t="str">
        <f>Avg._Number_of_Pages_in_Product_Program_N</f>
        <v xml:space="preserve">Avg. Number of Pages in Product Program </v>
      </c>
      <c r="E26" s="2"/>
      <c r="F26" s="2"/>
      <c r="G26" s="322"/>
      <c r="K26" s="870"/>
      <c r="L26" s="869">
        <f>Avg._Number_of_Pages_in_Product_Program</f>
        <v>40</v>
      </c>
      <c r="M26" s="881" t="str">
        <f>Avg._Number_of_Pages_in_Product_Program_N</f>
        <v xml:space="preserve">Avg. Number of Pages in Product Program </v>
      </c>
      <c r="N26" s="2"/>
      <c r="O26" s="2"/>
      <c r="P26" s="864"/>
      <c r="Q26" s="859"/>
      <c r="R26" s="320"/>
    </row>
    <row r="27" spans="1:18" s="290" customFormat="1" ht="12.75" customHeight="1">
      <c r="A27" s="492"/>
      <c r="B27" s="109"/>
      <c r="C27" s="107">
        <f>Avg._Number_of_Pages_in_Project_Definition</f>
        <v>43</v>
      </c>
      <c r="D27" s="412" t="str">
        <f>Avg._Number_of_Pages_in_Project_Definition_N</f>
        <v xml:space="preserve">Avg. Number of Pages in Project Definition </v>
      </c>
      <c r="E27" s="2"/>
      <c r="F27" s="2"/>
      <c r="G27" s="322"/>
      <c r="K27" s="870"/>
      <c r="L27" s="869">
        <f>Avg._Number_of_Pages_in_Project_Definition</f>
        <v>43</v>
      </c>
      <c r="M27" s="881" t="str">
        <f>Avg._Number_of_Pages_in_Project_Definition_N</f>
        <v xml:space="preserve">Avg. Number of Pages in Project Definition </v>
      </c>
      <c r="N27" s="2"/>
      <c r="O27" s="2"/>
      <c r="P27" s="864"/>
      <c r="Q27" s="859"/>
      <c r="R27" s="320"/>
    </row>
    <row r="28" spans="1:18" s="290" customFormat="1" ht="12.75" customHeight="1">
      <c r="A28" s="492"/>
      <c r="B28" s="109"/>
      <c r="C28" s="453">
        <f>Avg._Number_of_Pages_in_Front_Matter</f>
        <v>25</v>
      </c>
      <c r="D28" s="616" t="str">
        <f>Avg._Number_of_Pages_in_Front_Matter_N</f>
        <v>Avg. Number of Pages in Front Matter</v>
      </c>
      <c r="E28" s="376"/>
      <c r="F28" s="376"/>
      <c r="G28" s="322"/>
      <c r="K28" s="870"/>
      <c r="L28" s="453">
        <f>Avg._Number_of_Pages_in_Front_Matter</f>
        <v>25</v>
      </c>
      <c r="M28" s="881" t="str">
        <f>Avg._Number_of_Pages_in_Front_Matter_N</f>
        <v>Avg. Number of Pages in Front Matter</v>
      </c>
      <c r="N28" s="376"/>
      <c r="O28" s="376"/>
      <c r="P28" s="864"/>
      <c r="Q28" s="859"/>
      <c r="R28" s="320"/>
    </row>
    <row r="29" spans="1:18" s="290" customFormat="1" ht="12.75" customHeight="1">
      <c r="A29" s="492"/>
      <c r="B29" s="109"/>
      <c r="C29" s="621">
        <f>'Current Assumptions'!B104</f>
        <v>5</v>
      </c>
      <c r="D29" s="616" t="s">
        <v>931</v>
      </c>
      <c r="E29" s="322"/>
      <c r="F29" s="322"/>
      <c r="G29" s="322"/>
      <c r="K29" s="870"/>
      <c r="L29" s="915">
        <f>'Expected Assumptions'!E104</f>
        <v>5</v>
      </c>
      <c r="M29" s="881" t="s">
        <v>931</v>
      </c>
      <c r="N29" s="864"/>
      <c r="O29" s="864"/>
      <c r="P29" s="864"/>
      <c r="Q29" s="859"/>
      <c r="R29" s="320"/>
    </row>
    <row r="30" spans="1:18" ht="12.75" customHeight="1">
      <c r="B30" s="375"/>
      <c r="C30" s="776">
        <f>Avg._Per_Page_Copy_Cost</f>
        <v>0.15</v>
      </c>
      <c r="D30" s="64" t="str">
        <f>Avg._Per_Page_Copy_Cost_N</f>
        <v>Avg. Per Page Copy Cost ($ / page)</v>
      </c>
      <c r="E30" s="64"/>
      <c r="F30" s="64"/>
      <c r="G30" s="64"/>
      <c r="K30" s="375"/>
      <c r="L30" s="776">
        <f>'Expected Assumptions'!E64</f>
        <v>0</v>
      </c>
      <c r="M30" s="864" t="str">
        <f>Avg._Per_Page_Copy_Cost_N</f>
        <v>Avg. Per Page Copy Cost ($ / page)</v>
      </c>
      <c r="N30" s="864"/>
      <c r="O30" s="864"/>
      <c r="P30" s="864"/>
      <c r="Q30" s="859"/>
      <c r="R30" s="36"/>
    </row>
    <row r="31" spans="1:18" s="322" customFormat="1" ht="12.75" customHeight="1">
      <c r="A31" s="490"/>
      <c r="B31" s="375"/>
      <c r="C31" s="737">
        <f>'Current Assumptions'!B107</f>
        <v>18.8</v>
      </c>
      <c r="D31" s="881" t="s">
        <v>552</v>
      </c>
      <c r="K31" s="375"/>
      <c r="L31" s="737">
        <f>'Expected Assumptions'!E107</f>
        <v>0</v>
      </c>
      <c r="M31" s="881" t="s">
        <v>552</v>
      </c>
      <c r="N31" s="864"/>
      <c r="O31" s="864"/>
      <c r="P31" s="864"/>
      <c r="Q31" s="864"/>
      <c r="R31" s="320"/>
    </row>
    <row r="32" spans="1:18" s="322" customFormat="1" ht="12.75" customHeight="1">
      <c r="A32" s="490"/>
      <c r="B32" s="375"/>
      <c r="C32" s="663">
        <f>'Current Assumptions'!B103</f>
        <v>5</v>
      </c>
      <c r="D32" s="616" t="s">
        <v>1064</v>
      </c>
      <c r="K32" s="375"/>
      <c r="L32" s="663">
        <f>'Expected Assumptions'!E103</f>
        <v>0</v>
      </c>
      <c r="M32" s="881" t="s">
        <v>1064</v>
      </c>
      <c r="N32" s="864"/>
      <c r="O32" s="864"/>
      <c r="P32" s="864"/>
      <c r="Q32" s="864"/>
      <c r="R32" s="320"/>
    </row>
    <row r="33" spans="1:18">
      <c r="B33" s="357"/>
      <c r="C33" s="960">
        <f>'Current Assumptions'!B109</f>
        <v>0.75</v>
      </c>
      <c r="D33" s="616" t="s">
        <v>934</v>
      </c>
      <c r="I33" s="318"/>
      <c r="K33" s="357"/>
      <c r="L33" s="960">
        <f>'Expected Assumptions'!E109</f>
        <v>0.75</v>
      </c>
      <c r="M33" s="881" t="s">
        <v>934</v>
      </c>
      <c r="N33" s="859"/>
      <c r="O33" s="859"/>
      <c r="P33" s="859"/>
      <c r="Q33" s="859"/>
      <c r="R33" s="32"/>
    </row>
    <row r="34" spans="1:18">
      <c r="B34" s="332"/>
      <c r="C34" s="126"/>
      <c r="D34" s="126"/>
      <c r="K34" s="332"/>
      <c r="L34" s="881"/>
      <c r="M34" s="881"/>
      <c r="N34" s="859"/>
      <c r="O34" s="859"/>
      <c r="P34" s="859"/>
      <c r="Q34" s="859"/>
      <c r="R34" s="32"/>
    </row>
    <row r="35" spans="1:18">
      <c r="B35" s="332"/>
      <c r="C35" s="779">
        <f>Owners_Rep._Administrative_Rate</f>
        <v>16.88</v>
      </c>
      <c r="D35" s="615" t="str">
        <f>Owners_Rep._Administrative_Rate_N</f>
        <v>Owners Rep. Administrative Rate ($ / hour)</v>
      </c>
      <c r="G35" s="743">
        <f>C35*C29*C33</f>
        <v>63.3</v>
      </c>
      <c r="H35" s="742"/>
      <c r="K35" s="332"/>
      <c r="L35" s="779">
        <f>Owners_Rep._Administrative_Rate</f>
        <v>16.88</v>
      </c>
      <c r="M35" s="874" t="str">
        <f>Owners_Rep._Administrative_Rate_N</f>
        <v>Owners Rep. Administrative Rate ($ / hour)</v>
      </c>
      <c r="N35" s="859"/>
      <c r="O35" s="859"/>
      <c r="P35" s="930">
        <f>L35*L29*L33</f>
        <v>63.3</v>
      </c>
      <c r="Q35" s="742"/>
      <c r="R35" s="32"/>
    </row>
    <row r="36" spans="1:18">
      <c r="B36" s="332"/>
      <c r="C36" s="128"/>
      <c r="G36" s="742"/>
      <c r="H36" s="742"/>
      <c r="K36" s="332"/>
      <c r="L36" s="859"/>
      <c r="M36" s="859"/>
      <c r="N36" s="859"/>
      <c r="O36" s="859"/>
      <c r="P36" s="742"/>
      <c r="Q36" s="742"/>
      <c r="R36" s="32"/>
    </row>
    <row r="37" spans="1:18">
      <c r="B37" s="332"/>
      <c r="C37" s="128"/>
      <c r="D37" s="128" t="s">
        <v>428</v>
      </c>
      <c r="G37" s="743">
        <f>(C30*SUM(C25:C28))*C29*C32</f>
        <v>539.99999999999989</v>
      </c>
      <c r="H37" s="742"/>
      <c r="K37" s="332"/>
      <c r="L37" s="859"/>
      <c r="M37" s="859" t="s">
        <v>428</v>
      </c>
      <c r="N37" s="859"/>
      <c r="O37" s="859"/>
      <c r="P37" s="930">
        <f>(L30*SUM(L25:L28))*L29*L32</f>
        <v>0</v>
      </c>
      <c r="Q37" s="742"/>
      <c r="R37" s="32"/>
    </row>
    <row r="38" spans="1:18">
      <c r="B38" s="332"/>
      <c r="C38" s="128"/>
      <c r="D38" s="128" t="s">
        <v>429</v>
      </c>
      <c r="G38" s="761">
        <f>C29*C31</f>
        <v>94</v>
      </c>
      <c r="H38" s="742"/>
      <c r="K38" s="332"/>
      <c r="L38" s="859"/>
      <c r="M38" s="859" t="s">
        <v>429</v>
      </c>
      <c r="N38" s="859"/>
      <c r="O38" s="859"/>
      <c r="P38" s="761">
        <f>L29*L31</f>
        <v>0</v>
      </c>
      <c r="Q38" s="742"/>
      <c r="R38" s="32"/>
    </row>
    <row r="39" spans="1:18" ht="15" customHeight="1">
      <c r="B39" s="332"/>
      <c r="C39" s="128"/>
      <c r="G39" s="742"/>
      <c r="H39" s="742"/>
      <c r="K39" s="332"/>
      <c r="L39" s="859"/>
      <c r="M39" s="859"/>
      <c r="N39" s="859"/>
      <c r="O39" s="859"/>
      <c r="P39" s="742"/>
      <c r="Q39" s="742"/>
      <c r="R39" s="32"/>
    </row>
    <row r="40" spans="1:18" ht="13.5" thickBot="1">
      <c r="B40" s="332"/>
      <c r="C40" s="128"/>
      <c r="D40" s="69" t="s">
        <v>42</v>
      </c>
      <c r="G40" s="742"/>
      <c r="H40" s="740">
        <f>SUM(G35:G38)</f>
        <v>697.29999999999984</v>
      </c>
      <c r="K40" s="332"/>
      <c r="L40" s="859"/>
      <c r="M40" s="867" t="s">
        <v>42</v>
      </c>
      <c r="N40" s="859"/>
      <c r="O40" s="859"/>
      <c r="P40" s="742"/>
      <c r="Q40" s="740">
        <f>SUM(P35:P38)</f>
        <v>63.3</v>
      </c>
      <c r="R40" s="32"/>
    </row>
    <row r="41" spans="1:18" s="290" customFormat="1">
      <c r="A41" s="492"/>
      <c r="B41" s="332"/>
      <c r="D41" s="69"/>
      <c r="G41" s="742"/>
      <c r="H41" s="760"/>
      <c r="K41" s="332"/>
      <c r="L41" s="859"/>
      <c r="M41" s="867"/>
      <c r="N41" s="859"/>
      <c r="O41" s="859"/>
      <c r="P41" s="742"/>
      <c r="Q41" s="760"/>
      <c r="R41" s="320"/>
    </row>
    <row r="42" spans="1:18">
      <c r="B42" s="298" t="s">
        <v>233</v>
      </c>
      <c r="C42" s="139" t="s">
        <v>235</v>
      </c>
      <c r="G42" s="742"/>
      <c r="H42" s="742"/>
      <c r="K42" s="878" t="s">
        <v>233</v>
      </c>
      <c r="L42" s="884" t="s">
        <v>235</v>
      </c>
      <c r="M42" s="859"/>
      <c r="N42" s="859"/>
      <c r="O42" s="859"/>
      <c r="P42" s="742"/>
      <c r="Q42" s="742"/>
      <c r="R42" s="32"/>
    </row>
    <row r="43" spans="1:18">
      <c r="B43" s="100"/>
      <c r="C43" s="128"/>
      <c r="G43" s="742"/>
      <c r="H43" s="742"/>
      <c r="K43" s="100"/>
      <c r="L43" s="859"/>
      <c r="M43" s="859"/>
      <c r="N43" s="859"/>
      <c r="O43" s="859"/>
      <c r="P43" s="742"/>
      <c r="Q43" s="742"/>
      <c r="R43" s="36"/>
    </row>
    <row r="44" spans="1:18">
      <c r="A44" s="1314" t="s">
        <v>979</v>
      </c>
      <c r="B44" s="409" t="s">
        <v>234</v>
      </c>
      <c r="C44" s="527" t="s">
        <v>783</v>
      </c>
      <c r="G44" s="742"/>
      <c r="H44" s="742"/>
      <c r="K44" s="870" t="s">
        <v>234</v>
      </c>
      <c r="L44" s="867" t="s">
        <v>783</v>
      </c>
      <c r="M44" s="859"/>
      <c r="N44" s="859"/>
      <c r="O44" s="859"/>
      <c r="P44" s="742"/>
      <c r="Q44" s="742"/>
      <c r="R44" s="32"/>
    </row>
    <row r="45" spans="1:18">
      <c r="A45" s="1314"/>
      <c r="B45" s="100"/>
      <c r="C45" s="902">
        <f>Avg._Time_to_Log_Transmittals</f>
        <v>0.25</v>
      </c>
      <c r="D45" s="997" t="str">
        <f>Avg._Time_to_Log_Transmittals_N</f>
        <v>Avg. Time to Log (hours / transmittal)</v>
      </c>
      <c r="E45" s="290"/>
      <c r="G45" s="742"/>
      <c r="H45" s="742"/>
      <c r="K45" s="100"/>
      <c r="L45" s="902">
        <f>'Expected Assumptions'!E13</f>
        <v>0</v>
      </c>
      <c r="M45" s="881" t="str">
        <f>Avg._Time_to_Log_Transmittals_N</f>
        <v>Avg. Time to Log (hours / transmittal)</v>
      </c>
      <c r="N45" s="859"/>
      <c r="O45" s="859"/>
      <c r="P45" s="742"/>
      <c r="Q45" s="742"/>
      <c r="R45" s="32"/>
    </row>
    <row r="46" spans="1:18">
      <c r="B46" s="100"/>
      <c r="C46" s="128"/>
      <c r="G46" s="742"/>
      <c r="H46" s="742"/>
      <c r="K46" s="100"/>
      <c r="L46" s="859"/>
      <c r="M46" s="859"/>
      <c r="N46" s="859"/>
      <c r="O46" s="859"/>
      <c r="P46" s="742"/>
      <c r="Q46" s="742"/>
      <c r="R46" s="32"/>
    </row>
    <row r="47" spans="1:18">
      <c r="B47" s="100"/>
      <c r="C47" s="776">
        <f>Drafter_Rate</f>
        <v>70.703325000000007</v>
      </c>
      <c r="D47" s="444" t="str">
        <f>Drafter_Rate_N</f>
        <v>Architect Drafter Rate ($ / hour)</v>
      </c>
      <c r="G47" s="761">
        <f>C45*C47</f>
        <v>17.675831250000002</v>
      </c>
      <c r="H47" s="742"/>
      <c r="K47" s="100"/>
      <c r="L47" s="1023">
        <f>Drafter_Rate</f>
        <v>70.703325000000007</v>
      </c>
      <c r="M47" s="623" t="str">
        <f>Drafter_Rate_N</f>
        <v>Architect Drafter Rate ($ / hour)</v>
      </c>
      <c r="N47" s="859"/>
      <c r="O47" s="859"/>
      <c r="P47" s="761">
        <f>L45*L47</f>
        <v>0</v>
      </c>
      <c r="Q47" s="742"/>
      <c r="R47" s="32"/>
    </row>
    <row r="48" spans="1:18" ht="15" customHeight="1">
      <c r="B48" s="100"/>
      <c r="C48" s="128"/>
      <c r="G48" s="742"/>
      <c r="H48" s="742"/>
      <c r="K48" s="100"/>
      <c r="L48" s="859"/>
      <c r="M48" s="859"/>
      <c r="N48" s="859"/>
      <c r="O48" s="859"/>
      <c r="P48" s="742"/>
      <c r="Q48" s="742"/>
      <c r="R48" s="32"/>
    </row>
    <row r="49" spans="1:18" ht="13.5" thickBot="1">
      <c r="B49" s="100"/>
      <c r="C49" s="128"/>
      <c r="D49" s="69" t="s">
        <v>42</v>
      </c>
      <c r="G49" s="742"/>
      <c r="H49" s="740">
        <f>SUM(G47:G47)</f>
        <v>17.675831250000002</v>
      </c>
      <c r="K49" s="100"/>
      <c r="L49" s="859"/>
      <c r="M49" s="867" t="s">
        <v>42</v>
      </c>
      <c r="N49" s="859"/>
      <c r="O49" s="859"/>
      <c r="P49" s="742"/>
      <c r="Q49" s="740">
        <f>SUM(P47:P47)</f>
        <v>0</v>
      </c>
      <c r="R49" s="32"/>
    </row>
    <row r="50" spans="1:18" s="290" customFormat="1">
      <c r="A50" s="492"/>
      <c r="B50" s="100"/>
      <c r="D50" s="69"/>
      <c r="G50" s="742"/>
      <c r="H50" s="760"/>
      <c r="K50" s="100"/>
      <c r="L50" s="859"/>
      <c r="M50" s="867"/>
      <c r="N50" s="859"/>
      <c r="O50" s="859"/>
      <c r="P50" s="742"/>
      <c r="Q50" s="760"/>
      <c r="R50" s="320"/>
    </row>
    <row r="51" spans="1:18">
      <c r="B51" s="530" t="s">
        <v>236</v>
      </c>
      <c r="C51" s="517" t="s">
        <v>757</v>
      </c>
      <c r="G51" s="767"/>
      <c r="H51" s="767"/>
      <c r="K51" s="878" t="s">
        <v>236</v>
      </c>
      <c r="L51" s="517" t="s">
        <v>757</v>
      </c>
      <c r="M51" s="859"/>
      <c r="N51" s="859"/>
      <c r="O51" s="859"/>
      <c r="P51" s="767"/>
      <c r="Q51" s="767"/>
      <c r="R51" s="32"/>
    </row>
    <row r="52" spans="1:18" ht="15" customHeight="1">
      <c r="B52" s="100"/>
      <c r="C52" s="128"/>
      <c r="G52" s="742"/>
      <c r="H52" s="742"/>
      <c r="K52" s="100"/>
      <c r="L52" s="859"/>
      <c r="M52" s="859"/>
      <c r="N52" s="859"/>
      <c r="O52" s="859"/>
      <c r="P52" s="742"/>
      <c r="Q52" s="742"/>
      <c r="R52" s="32"/>
    </row>
    <row r="53" spans="1:18" s="290" customFormat="1">
      <c r="A53" s="492"/>
      <c r="B53" s="530" t="s">
        <v>237</v>
      </c>
      <c r="C53" s="301" t="s">
        <v>557</v>
      </c>
      <c r="D53" s="342"/>
      <c r="E53" s="342"/>
      <c r="F53" s="342"/>
      <c r="G53" s="768"/>
      <c r="H53" s="768"/>
      <c r="K53" s="878" t="s">
        <v>237</v>
      </c>
      <c r="L53" s="884" t="s">
        <v>557</v>
      </c>
      <c r="M53" s="342"/>
      <c r="N53" s="342"/>
      <c r="O53" s="342"/>
      <c r="P53" s="768"/>
      <c r="Q53" s="768"/>
      <c r="R53" s="320"/>
    </row>
    <row r="54" spans="1:18" s="290" customFormat="1">
      <c r="A54" s="492"/>
      <c r="B54" s="368"/>
      <c r="C54" s="342"/>
      <c r="D54" s="342"/>
      <c r="E54" s="342"/>
      <c r="F54" s="342"/>
      <c r="G54" s="768"/>
      <c r="H54" s="768"/>
      <c r="K54" s="368"/>
      <c r="L54" s="342"/>
      <c r="M54" s="342"/>
      <c r="N54" s="342"/>
      <c r="O54" s="342"/>
      <c r="P54" s="768"/>
      <c r="Q54" s="768"/>
      <c r="R54" s="320"/>
    </row>
    <row r="55" spans="1:18" s="290" customFormat="1">
      <c r="A55" s="1314" t="s">
        <v>978</v>
      </c>
      <c r="B55" s="529" t="s">
        <v>238</v>
      </c>
      <c r="C55" s="406" t="s">
        <v>674</v>
      </c>
      <c r="D55" s="342"/>
      <c r="E55" s="342"/>
      <c r="F55" s="342"/>
      <c r="G55" s="768"/>
      <c r="H55" s="768"/>
      <c r="K55" s="870" t="s">
        <v>238</v>
      </c>
      <c r="L55" s="867" t="s">
        <v>674</v>
      </c>
      <c r="M55" s="342"/>
      <c r="N55" s="342"/>
      <c r="O55" s="342"/>
      <c r="P55" s="768"/>
      <c r="Q55" s="768"/>
      <c r="R55" s="320"/>
    </row>
    <row r="56" spans="1:18" s="290" customFormat="1">
      <c r="A56" s="1314"/>
      <c r="B56" s="368"/>
      <c r="C56" s="649">
        <f>'Current Assumptions'!B101</f>
        <v>15</v>
      </c>
      <c r="D56" s="412" t="s">
        <v>566</v>
      </c>
      <c r="E56" s="342"/>
      <c r="F56" s="342"/>
      <c r="G56" s="768"/>
      <c r="H56" s="768"/>
      <c r="K56" s="368"/>
      <c r="L56" s="961">
        <f xml:space="preserve"> 'Expected Assumptions'!E101</f>
        <v>15</v>
      </c>
      <c r="M56" s="881" t="s">
        <v>566</v>
      </c>
      <c r="N56" s="342"/>
      <c r="O56" s="342"/>
      <c r="P56" s="768"/>
      <c r="Q56" s="768"/>
      <c r="R56" s="320"/>
    </row>
    <row r="57" spans="1:18" s="290" customFormat="1">
      <c r="A57" s="492"/>
      <c r="B57" s="368"/>
      <c r="C57" s="649">
        <f>'Current Assumptions'!B102</f>
        <v>2</v>
      </c>
      <c r="D57" s="412" t="s">
        <v>565</v>
      </c>
      <c r="E57" s="342"/>
      <c r="F57" s="342"/>
      <c r="G57" s="768"/>
      <c r="H57" s="768"/>
      <c r="K57" s="368"/>
      <c r="L57" s="961">
        <f xml:space="preserve"> 'Expected Assumptions'!E102</f>
        <v>2</v>
      </c>
      <c r="M57" s="881" t="s">
        <v>565</v>
      </c>
      <c r="N57" s="342"/>
      <c r="O57" s="342"/>
      <c r="P57" s="768"/>
      <c r="Q57" s="768"/>
      <c r="R57" s="320"/>
    </row>
    <row r="58" spans="1:18" s="290" customFormat="1">
      <c r="A58" s="492"/>
      <c r="B58" s="368"/>
      <c r="C58" s="779">
        <f>Avg._Per_Page_Copy_Cost</f>
        <v>0.15</v>
      </c>
      <c r="D58" s="118" t="str">
        <f>Avg._Per_Page_Copy_Cost_N</f>
        <v>Avg. Per Page Copy Cost ($ / page)</v>
      </c>
      <c r="E58" s="342"/>
      <c r="F58" s="342"/>
      <c r="G58" s="768"/>
      <c r="H58" s="768"/>
      <c r="K58" s="368"/>
      <c r="L58" s="779">
        <f>Avg._Per_Page_Copy_Cost*0</f>
        <v>0</v>
      </c>
      <c r="M58" s="874" t="str">
        <f>Avg._Per_Page_Copy_Cost_N</f>
        <v>Avg. Per Page Copy Cost ($ / page)</v>
      </c>
      <c r="N58" s="342"/>
      <c r="O58" s="342"/>
      <c r="P58" s="768"/>
      <c r="Q58" s="768"/>
      <c r="R58" s="320"/>
    </row>
    <row r="59" spans="1:18" s="290" customFormat="1">
      <c r="A59" s="492"/>
      <c r="B59" s="368"/>
      <c r="C59" s="781">
        <f>Avg._Per_Sheet_Copy_Cost</f>
        <v>3</v>
      </c>
      <c r="D59" s="118" t="str">
        <f>Avg._Per_Sheet_Copy_Cost_N</f>
        <v>Avg. Per Sheet Copy Cost ($ / sheet)</v>
      </c>
      <c r="E59" s="342"/>
      <c r="F59" s="342"/>
      <c r="G59" s="768"/>
      <c r="H59" s="768"/>
      <c r="K59" s="368"/>
      <c r="L59" s="781">
        <f>Avg._Per_Sheet_Copy_Cost*0</f>
        <v>0</v>
      </c>
      <c r="M59" s="874" t="str">
        <f>Avg._Per_Sheet_Copy_Cost_N</f>
        <v>Avg. Per Sheet Copy Cost ($ / sheet)</v>
      </c>
      <c r="N59" s="342"/>
      <c r="O59" s="342"/>
      <c r="P59" s="768"/>
      <c r="Q59" s="768"/>
      <c r="R59" s="320"/>
    </row>
    <row r="60" spans="1:18" s="290" customFormat="1">
      <c r="A60" s="492"/>
      <c r="B60" s="368"/>
      <c r="C60" s="664">
        <f>Avg._Submittal_Sets_Reqd._PreDesign</f>
        <v>4</v>
      </c>
      <c r="D60" s="412" t="str">
        <f>Avg._Pre.Design_Submittal_Sets_Reqd._PreDesign_N</f>
        <v>Avg. Pre-Design Submittal Sets Reqd. (sets / submittal)</v>
      </c>
      <c r="E60" s="342"/>
      <c r="F60" s="342"/>
      <c r="G60" s="768"/>
      <c r="H60" s="768"/>
      <c r="K60" s="368"/>
      <c r="L60" s="664">
        <f>'Expected Assumptions'!E17</f>
        <v>0</v>
      </c>
      <c r="M60" s="881" t="str">
        <f>Avg._Pre.Design_Submittal_Sets_Reqd._PreDesign_N</f>
        <v>Avg. Pre-Design Submittal Sets Reqd. (sets / submittal)</v>
      </c>
      <c r="N60" s="342"/>
      <c r="O60" s="342"/>
      <c r="P60" s="768"/>
      <c r="Q60" s="768"/>
      <c r="R60" s="320"/>
    </row>
    <row r="61" spans="1:18" s="290" customFormat="1">
      <c r="A61" s="492"/>
      <c r="B61" s="368"/>
      <c r="C61" s="845">
        <f>'Current Assumptions'!B106</f>
        <v>1.6E-2</v>
      </c>
      <c r="D61" s="616" t="s">
        <v>824</v>
      </c>
      <c r="E61" s="350"/>
      <c r="F61" s="350"/>
      <c r="G61" s="769"/>
      <c r="H61" s="768"/>
      <c r="K61" s="368"/>
      <c r="L61" s="845">
        <f>'Expected Assumptions'!E106</f>
        <v>0</v>
      </c>
      <c r="M61" s="881" t="s">
        <v>824</v>
      </c>
      <c r="N61" s="901"/>
      <c r="O61" s="901"/>
      <c r="P61" s="769"/>
      <c r="Q61" s="768"/>
      <c r="R61" s="320"/>
    </row>
    <row r="62" spans="1:18" s="290" customFormat="1">
      <c r="A62" s="492"/>
      <c r="B62" s="368"/>
      <c r="C62" s="419"/>
      <c r="D62" s="345"/>
      <c r="E62" s="345"/>
      <c r="F62" s="345"/>
      <c r="G62" s="768"/>
      <c r="H62" s="768"/>
      <c r="K62" s="368"/>
      <c r="L62" s="893"/>
      <c r="M62" s="424"/>
      <c r="N62" s="424"/>
      <c r="O62" s="424"/>
      <c r="P62" s="768"/>
      <c r="Q62" s="768"/>
      <c r="R62" s="320"/>
    </row>
    <row r="63" spans="1:18" s="290" customFormat="1">
      <c r="A63" s="492"/>
      <c r="B63" s="368"/>
      <c r="C63" s="779">
        <f>Drafter_Rate</f>
        <v>70.703325000000007</v>
      </c>
      <c r="D63" s="874" t="str">
        <f>Drafter_Rate_N</f>
        <v>Architect Drafter Rate ($ / hour)</v>
      </c>
      <c r="E63" s="344"/>
      <c r="F63" s="344"/>
      <c r="G63" s="770">
        <f>C61*C60*C63</f>
        <v>4.5250128000000007</v>
      </c>
      <c r="H63" s="771"/>
      <c r="K63" s="368"/>
      <c r="L63" s="779">
        <f>Drafter_Rate</f>
        <v>70.703325000000007</v>
      </c>
      <c r="M63" s="874" t="str">
        <f>Drafter_Rate_N</f>
        <v>Architect Drafter Rate ($ / hour)</v>
      </c>
      <c r="N63" s="898"/>
      <c r="O63" s="898"/>
      <c r="P63" s="770">
        <f>L61*L60*L63</f>
        <v>0</v>
      </c>
      <c r="Q63" s="771"/>
      <c r="R63" s="320"/>
    </row>
    <row r="64" spans="1:18" s="290" customFormat="1">
      <c r="A64" s="492"/>
      <c r="B64" s="368"/>
      <c r="C64" s="369"/>
      <c r="D64" s="118"/>
      <c r="E64" s="366"/>
      <c r="F64" s="344"/>
      <c r="G64" s="772"/>
      <c r="H64" s="771"/>
      <c r="K64" s="368"/>
      <c r="L64" s="369"/>
      <c r="M64" s="874"/>
      <c r="N64" s="366"/>
      <c r="O64" s="898"/>
      <c r="P64" s="772"/>
      <c r="Q64" s="771"/>
      <c r="R64" s="320"/>
    </row>
    <row r="65" spans="1:18" s="290" customFormat="1">
      <c r="A65" s="492"/>
      <c r="B65" s="368"/>
      <c r="C65" s="349"/>
      <c r="D65" s="118" t="s">
        <v>199</v>
      </c>
      <c r="E65" s="344"/>
      <c r="F65" s="344"/>
      <c r="G65" s="773">
        <f>((C56*C58)+(C57*C59))*C60</f>
        <v>33</v>
      </c>
      <c r="H65" s="771"/>
      <c r="K65" s="368"/>
      <c r="L65" s="900"/>
      <c r="M65" s="874" t="s">
        <v>199</v>
      </c>
      <c r="N65" s="898"/>
      <c r="O65" s="898"/>
      <c r="P65" s="773">
        <f>((L56*L58)+(L57*L59))*L60</f>
        <v>0</v>
      </c>
      <c r="Q65" s="771"/>
      <c r="R65" s="320"/>
    </row>
    <row r="66" spans="1:18" s="290" customFormat="1">
      <c r="A66" s="492"/>
      <c r="B66" s="368"/>
      <c r="C66" s="342"/>
      <c r="D66" s="420"/>
      <c r="E66" s="345"/>
      <c r="F66" s="345"/>
      <c r="G66" s="771"/>
      <c r="H66" s="771"/>
      <c r="K66" s="368"/>
      <c r="L66" s="342"/>
      <c r="M66" s="894"/>
      <c r="N66" s="424"/>
      <c r="O66" s="424"/>
      <c r="P66" s="771"/>
      <c r="Q66" s="771"/>
      <c r="R66" s="320"/>
    </row>
    <row r="67" spans="1:18" s="290" customFormat="1" ht="13.5" thickBot="1">
      <c r="A67" s="492"/>
      <c r="B67" s="368"/>
      <c r="C67" s="342"/>
      <c r="D67" s="305" t="s">
        <v>42</v>
      </c>
      <c r="E67" s="345"/>
      <c r="F67" s="345"/>
      <c r="G67" s="771"/>
      <c r="H67" s="774">
        <f>SUM(G63:G65)</f>
        <v>37.525012799999999</v>
      </c>
      <c r="K67" s="368"/>
      <c r="L67" s="342"/>
      <c r="M67" s="887" t="s">
        <v>42</v>
      </c>
      <c r="N67" s="424"/>
      <c r="O67" s="424"/>
      <c r="P67" s="771"/>
      <c r="Q67" s="774">
        <f>SUM(P63:P65)</f>
        <v>0</v>
      </c>
      <c r="R67" s="320"/>
    </row>
    <row r="68" spans="1:18" s="290" customFormat="1">
      <c r="A68" s="492"/>
      <c r="B68" s="298"/>
      <c r="C68" s="345"/>
      <c r="G68" s="742"/>
      <c r="H68" s="742"/>
      <c r="K68" s="878"/>
      <c r="L68" s="424"/>
      <c r="M68" s="859"/>
      <c r="N68" s="859"/>
      <c r="O68" s="859"/>
      <c r="P68" s="742"/>
      <c r="Q68" s="742"/>
      <c r="R68" s="320"/>
    </row>
    <row r="69" spans="1:18" s="322" customFormat="1">
      <c r="A69" s="1314" t="s">
        <v>979</v>
      </c>
      <c r="B69" s="529" t="s">
        <v>239</v>
      </c>
      <c r="C69" s="406" t="s">
        <v>536</v>
      </c>
      <c r="G69" s="66"/>
      <c r="H69" s="66"/>
      <c r="I69" s="338"/>
      <c r="K69" s="870" t="s">
        <v>239</v>
      </c>
      <c r="L69" s="867" t="s">
        <v>536</v>
      </c>
      <c r="M69" s="864"/>
      <c r="N69" s="864"/>
      <c r="O69" s="864"/>
      <c r="P69" s="66"/>
      <c r="Q69" s="66"/>
      <c r="R69" s="320"/>
    </row>
    <row r="70" spans="1:18">
      <c r="A70" s="1314"/>
      <c r="B70" s="100"/>
      <c r="C70" s="437">
        <f>'Current Assumptions'!B105</f>
        <v>1</v>
      </c>
      <c r="D70" s="616" t="s">
        <v>931</v>
      </c>
      <c r="E70" s="290"/>
      <c r="F70" s="290"/>
      <c r="G70" s="742"/>
      <c r="H70" s="742"/>
      <c r="K70" s="100"/>
      <c r="L70" s="915">
        <f>'Expected Assumptions'!E105</f>
        <v>1</v>
      </c>
      <c r="M70" s="881" t="s">
        <v>931</v>
      </c>
      <c r="N70" s="859"/>
      <c r="O70" s="859"/>
      <c r="P70" s="742"/>
      <c r="Q70" s="742"/>
      <c r="R70" s="32"/>
    </row>
    <row r="71" spans="1:18" s="322" customFormat="1">
      <c r="A71" s="490"/>
      <c r="B71" s="332"/>
      <c r="C71" s="737">
        <f>'Current Assumptions'!B108</f>
        <v>18.8</v>
      </c>
      <c r="D71" s="881" t="s">
        <v>552</v>
      </c>
      <c r="E71" s="290"/>
      <c r="F71" s="290"/>
      <c r="G71" s="742"/>
      <c r="H71" s="742"/>
      <c r="I71" s="333"/>
      <c r="K71" s="332"/>
      <c r="L71" s="737">
        <f>'Expected Assumptions'!E108</f>
        <v>18.8</v>
      </c>
      <c r="M71" s="881" t="s">
        <v>552</v>
      </c>
      <c r="N71" s="859"/>
      <c r="O71" s="859"/>
      <c r="P71" s="742"/>
      <c r="Q71" s="742"/>
      <c r="R71" s="320"/>
    </row>
    <row r="72" spans="1:18" s="322" customFormat="1">
      <c r="A72" s="490"/>
      <c r="B72" s="332"/>
      <c r="C72" s="838">
        <f>'Current Assumptions'!B110</f>
        <v>1</v>
      </c>
      <c r="D72" s="616" t="s">
        <v>934</v>
      </c>
      <c r="E72" s="290"/>
      <c r="F72" s="290"/>
      <c r="G72" s="742"/>
      <c r="H72" s="742"/>
      <c r="I72" s="333"/>
      <c r="J72" s="334"/>
      <c r="K72" s="332"/>
      <c r="L72" s="838">
        <f>'Expected Assumptions'!E110</f>
        <v>1</v>
      </c>
      <c r="M72" s="881" t="s">
        <v>934</v>
      </c>
      <c r="N72" s="859"/>
      <c r="O72" s="859"/>
      <c r="P72" s="742"/>
      <c r="Q72" s="742"/>
      <c r="R72" s="320"/>
    </row>
    <row r="73" spans="1:18" s="322" customFormat="1">
      <c r="A73" s="490"/>
      <c r="B73" s="332"/>
      <c r="C73" s="290"/>
      <c r="D73" s="290"/>
      <c r="E73" s="290"/>
      <c r="F73" s="290"/>
      <c r="G73" s="742"/>
      <c r="H73" s="742"/>
      <c r="I73" s="333"/>
      <c r="J73" s="334"/>
      <c r="K73" s="332"/>
      <c r="L73" s="859"/>
      <c r="M73" s="859"/>
      <c r="N73" s="859"/>
      <c r="O73" s="859"/>
      <c r="P73" s="742"/>
      <c r="Q73" s="742"/>
      <c r="R73" s="320"/>
    </row>
    <row r="74" spans="1:18" s="322" customFormat="1">
      <c r="A74" s="490"/>
      <c r="B74" s="332"/>
      <c r="C74" s="778">
        <f>Drafter_Rate</f>
        <v>70.703325000000007</v>
      </c>
      <c r="D74" s="623" t="str">
        <f>Drafter_Rate_N</f>
        <v>Architect Drafter Rate ($ / hour)</v>
      </c>
      <c r="E74" s="350"/>
      <c r="F74" s="350"/>
      <c r="G74" s="743">
        <f>C74*C70*C72</f>
        <v>70.703325000000007</v>
      </c>
      <c r="H74" s="742"/>
      <c r="I74" s="338"/>
      <c r="J74" s="334"/>
      <c r="K74" s="332"/>
      <c r="L74" s="778">
        <f>Drafter_Rate</f>
        <v>70.703325000000007</v>
      </c>
      <c r="M74" s="623" t="str">
        <f>Drafter_Rate_N</f>
        <v>Architect Drafter Rate ($ / hour)</v>
      </c>
      <c r="N74" s="901"/>
      <c r="O74" s="901"/>
      <c r="P74" s="930">
        <f>L74*L70*L72</f>
        <v>70.703325000000007</v>
      </c>
      <c r="Q74" s="742"/>
      <c r="R74" s="320"/>
    </row>
    <row r="75" spans="1:18" s="322" customFormat="1">
      <c r="A75" s="490"/>
      <c r="B75" s="332"/>
      <c r="C75" s="290"/>
      <c r="D75" s="290"/>
      <c r="E75" s="290"/>
      <c r="F75" s="290"/>
      <c r="G75" s="742"/>
      <c r="H75" s="742"/>
      <c r="I75" s="338"/>
      <c r="J75" s="334"/>
      <c r="K75" s="332"/>
      <c r="L75" s="859"/>
      <c r="M75" s="859"/>
      <c r="N75" s="859"/>
      <c r="O75" s="859"/>
      <c r="P75" s="742"/>
      <c r="Q75" s="742"/>
      <c r="R75" s="320"/>
    </row>
    <row r="76" spans="1:18" s="322" customFormat="1">
      <c r="A76" s="490"/>
      <c r="B76" s="362"/>
      <c r="C76" s="290"/>
      <c r="D76" s="241" t="s">
        <v>204</v>
      </c>
      <c r="E76" s="290"/>
      <c r="F76" s="290"/>
      <c r="G76" s="761">
        <f>C70*C71</f>
        <v>18.8</v>
      </c>
      <c r="H76" s="742"/>
      <c r="I76" s="338"/>
      <c r="J76" s="334"/>
      <c r="K76" s="362"/>
      <c r="L76" s="859"/>
      <c r="M76" s="894" t="s">
        <v>204</v>
      </c>
      <c r="N76" s="859"/>
      <c r="O76" s="859"/>
      <c r="P76" s="761">
        <f>L70*L71</f>
        <v>18.8</v>
      </c>
      <c r="Q76" s="742"/>
      <c r="R76" s="320"/>
    </row>
    <row r="77" spans="1:18" s="322" customFormat="1">
      <c r="A77" s="490"/>
      <c r="B77" s="332"/>
      <c r="C77" s="290"/>
      <c r="D77" s="290"/>
      <c r="E77" s="290"/>
      <c r="F77" s="290"/>
      <c r="G77" s="742"/>
      <c r="H77" s="742"/>
      <c r="I77" s="338"/>
      <c r="J77" s="334"/>
      <c r="K77" s="332"/>
      <c r="L77" s="859"/>
      <c r="M77" s="859"/>
      <c r="N77" s="859"/>
      <c r="O77" s="859"/>
      <c r="P77" s="742"/>
      <c r="Q77" s="742"/>
      <c r="R77" s="320"/>
    </row>
    <row r="78" spans="1:18" ht="13.5" thickBot="1">
      <c r="B78" s="100"/>
      <c r="C78" s="290"/>
      <c r="D78" s="69" t="s">
        <v>42</v>
      </c>
      <c r="E78" s="290"/>
      <c r="F78" s="290"/>
      <c r="G78" s="742"/>
      <c r="H78" s="748">
        <f>SUM(G74:G76)</f>
        <v>89.503325000000004</v>
      </c>
      <c r="K78" s="100"/>
      <c r="L78" s="859"/>
      <c r="M78" s="867" t="s">
        <v>42</v>
      </c>
      <c r="N78" s="859"/>
      <c r="O78" s="859"/>
      <c r="P78" s="742"/>
      <c r="Q78" s="748">
        <f>SUM(P74:P76)</f>
        <v>89.503325000000004</v>
      </c>
      <c r="R78" s="32"/>
    </row>
    <row r="79" spans="1:18">
      <c r="B79" s="100"/>
      <c r="C79" s="120"/>
      <c r="D79" s="320"/>
      <c r="E79" s="320"/>
      <c r="F79" s="320"/>
      <c r="G79" s="165"/>
      <c r="H79" s="165"/>
      <c r="K79" s="100"/>
      <c r="L79" s="875"/>
      <c r="M79" s="401"/>
      <c r="N79" s="401"/>
      <c r="O79" s="401"/>
      <c r="P79" s="888"/>
      <c r="Q79" s="888"/>
      <c r="R79" s="36"/>
    </row>
    <row r="80" spans="1:18" ht="15" customHeight="1">
      <c r="B80" s="100"/>
      <c r="C80" s="128"/>
      <c r="G80" s="742"/>
      <c r="H80" s="742"/>
      <c r="K80" s="100"/>
      <c r="L80" s="859"/>
      <c r="M80" s="859"/>
      <c r="N80" s="859"/>
      <c r="O80" s="859"/>
      <c r="P80" s="742"/>
      <c r="Q80" s="742"/>
      <c r="R80" s="32"/>
    </row>
    <row r="81" spans="2:18" ht="15.75" customHeight="1" thickBot="1">
      <c r="B81" s="100"/>
      <c r="C81" s="128"/>
      <c r="G81" s="753" t="s">
        <v>179</v>
      </c>
      <c r="H81" s="765">
        <f>SUM(H40:H78)</f>
        <v>842.00416904999986</v>
      </c>
      <c r="K81" s="100"/>
      <c r="L81" s="859"/>
      <c r="M81" s="859"/>
      <c r="N81" s="859"/>
      <c r="O81" s="859"/>
      <c r="P81" s="753" t="s">
        <v>179</v>
      </c>
      <c r="Q81" s="765">
        <f>SUM(Q40:Q78)</f>
        <v>152.803325</v>
      </c>
      <c r="R81" s="32"/>
    </row>
    <row r="82" spans="2:18" ht="13.5" thickTop="1">
      <c r="K82" s="105"/>
      <c r="L82" s="140"/>
      <c r="M82" s="200"/>
      <c r="N82" s="32"/>
      <c r="O82" s="32"/>
      <c r="P82" s="32"/>
      <c r="Q82" s="32"/>
      <c r="R82" s="32"/>
    </row>
    <row r="83" spans="2:18">
      <c r="K83" s="105"/>
      <c r="L83" s="140"/>
      <c r="M83" s="32"/>
      <c r="N83" s="32"/>
      <c r="O83" s="32"/>
      <c r="P83" s="32"/>
      <c r="Q83" s="32"/>
      <c r="R83" s="32"/>
    </row>
    <row r="84" spans="2:18">
      <c r="K84" s="105"/>
      <c r="L84" s="140"/>
      <c r="M84" s="32"/>
      <c r="N84" s="32"/>
      <c r="O84" s="32"/>
      <c r="P84" s="32"/>
      <c r="Q84" s="32"/>
      <c r="R84" s="32"/>
    </row>
    <row r="85" spans="2:18">
      <c r="K85" s="105"/>
      <c r="L85" s="32"/>
      <c r="M85" s="32"/>
      <c r="N85" s="32"/>
      <c r="O85" s="32"/>
      <c r="P85" s="32"/>
      <c r="Q85" s="32"/>
      <c r="R85" s="32"/>
    </row>
    <row r="86" spans="2:18">
      <c r="K86" s="105"/>
      <c r="L86" s="120"/>
      <c r="M86" s="32"/>
      <c r="N86" s="32"/>
      <c r="O86" s="32"/>
      <c r="P86" s="32"/>
      <c r="Q86" s="36"/>
      <c r="R86" s="32"/>
    </row>
    <row r="87" spans="2:18">
      <c r="K87" s="105"/>
      <c r="L87" s="32"/>
      <c r="M87" s="32"/>
      <c r="N87" s="32"/>
      <c r="O87" s="32"/>
      <c r="P87" s="32"/>
      <c r="Q87" s="32"/>
      <c r="R87" s="32"/>
    </row>
    <row r="88" spans="2:18">
      <c r="K88" s="105"/>
      <c r="L88" s="32"/>
      <c r="M88" s="32"/>
      <c r="N88" s="32"/>
      <c r="O88" s="32"/>
      <c r="P88" s="32"/>
      <c r="Q88" s="36"/>
      <c r="R88" s="32"/>
    </row>
    <row r="89" spans="2:18">
      <c r="K89" s="105"/>
      <c r="L89" s="32"/>
      <c r="M89" s="32"/>
      <c r="N89" s="32"/>
      <c r="O89" s="32"/>
      <c r="P89" s="32"/>
      <c r="Q89" s="208"/>
      <c r="R89" s="32"/>
    </row>
    <row r="90" spans="2:18">
      <c r="K90" s="105"/>
      <c r="L90" s="32"/>
      <c r="M90" s="32"/>
      <c r="N90" s="32"/>
      <c r="O90" s="32"/>
      <c r="P90" s="32"/>
      <c r="Q90" s="32"/>
      <c r="R90" s="32"/>
    </row>
    <row r="91" spans="2:18">
      <c r="K91" s="105"/>
      <c r="L91" s="32"/>
      <c r="M91" s="32"/>
      <c r="N91" s="32"/>
      <c r="O91" s="32"/>
      <c r="P91" s="32"/>
      <c r="Q91" s="32"/>
      <c r="R91" s="36"/>
    </row>
    <row r="92" spans="2:18">
      <c r="K92" s="105"/>
      <c r="L92" s="32"/>
      <c r="M92" s="32"/>
      <c r="N92" s="32"/>
      <c r="O92" s="32"/>
      <c r="P92" s="32"/>
      <c r="Q92" s="32"/>
      <c r="R92" s="32"/>
    </row>
    <row r="93" spans="2:18">
      <c r="K93" s="32"/>
      <c r="L93" s="32"/>
      <c r="M93" s="32"/>
      <c r="N93" s="32"/>
      <c r="O93" s="32"/>
      <c r="P93" s="32"/>
      <c r="Q93" s="32"/>
      <c r="R93" s="32"/>
    </row>
    <row r="94" spans="2:18">
      <c r="K94" s="32"/>
      <c r="L94" s="32"/>
      <c r="M94" s="32"/>
      <c r="N94" s="32"/>
      <c r="O94" s="32"/>
      <c r="P94" s="32"/>
      <c r="Q94" s="32"/>
      <c r="R94" s="32"/>
    </row>
    <row r="95" spans="2:18">
      <c r="K95" s="32"/>
      <c r="L95" s="32"/>
      <c r="M95" s="32"/>
      <c r="N95" s="32"/>
      <c r="O95" s="32"/>
      <c r="P95" s="32"/>
      <c r="Q95" s="32"/>
      <c r="R95" s="32"/>
    </row>
    <row r="96" spans="2:18">
      <c r="L96" s="64"/>
      <c r="M96" s="64"/>
      <c r="N96" s="64"/>
      <c r="O96" s="64"/>
      <c r="P96" s="64"/>
      <c r="Q96" s="64"/>
    </row>
    <row r="97" spans="12:17">
      <c r="L97" s="64"/>
      <c r="M97" s="64"/>
      <c r="N97" s="64"/>
      <c r="O97" s="64"/>
      <c r="P97" s="64"/>
      <c r="Q97" s="64"/>
    </row>
    <row r="98" spans="12:17">
      <c r="L98" s="64"/>
      <c r="M98" s="64"/>
      <c r="N98" s="64"/>
      <c r="O98" s="64"/>
      <c r="P98" s="64"/>
      <c r="Q98" s="64"/>
    </row>
    <row r="99" spans="12:17">
      <c r="L99" s="64"/>
      <c r="M99" s="64"/>
      <c r="N99" s="64"/>
      <c r="O99" s="64"/>
      <c r="P99" s="64"/>
      <c r="Q99" s="64"/>
    </row>
    <row r="100" spans="12:17">
      <c r="L100" s="64"/>
      <c r="M100" s="64"/>
      <c r="N100" s="64"/>
      <c r="O100" s="64"/>
      <c r="P100" s="64"/>
      <c r="Q100" s="64"/>
    </row>
    <row r="101" spans="12:17">
      <c r="L101" s="64"/>
      <c r="M101" s="64"/>
      <c r="N101" s="64"/>
      <c r="O101" s="64"/>
      <c r="P101" s="64"/>
      <c r="Q101" s="64"/>
    </row>
    <row r="102" spans="12:17">
      <c r="L102" s="64"/>
      <c r="M102" s="64"/>
      <c r="N102" s="64"/>
      <c r="O102" s="64"/>
      <c r="P102" s="64"/>
      <c r="Q102" s="64"/>
    </row>
    <row r="103" spans="12:17">
      <c r="L103" s="64"/>
      <c r="M103" s="64"/>
      <c r="N103" s="64"/>
      <c r="O103" s="64"/>
      <c r="P103" s="64"/>
      <c r="Q103" s="64"/>
    </row>
    <row r="104" spans="12:17">
      <c r="L104" s="64"/>
      <c r="M104" s="64"/>
      <c r="N104" s="64"/>
      <c r="O104" s="64"/>
      <c r="P104" s="64"/>
      <c r="Q104" s="64"/>
    </row>
    <row r="105" spans="12:17">
      <c r="L105" s="64"/>
      <c r="M105" s="64"/>
      <c r="N105" s="64"/>
      <c r="O105" s="64"/>
      <c r="P105" s="64"/>
      <c r="Q105" s="64"/>
    </row>
    <row r="106" spans="12:17">
      <c r="L106" s="64"/>
      <c r="M106" s="64"/>
      <c r="N106" s="64"/>
      <c r="O106" s="64"/>
      <c r="P106" s="64"/>
      <c r="Q106" s="64"/>
    </row>
    <row r="107" spans="12:17">
      <c r="L107" s="64"/>
      <c r="M107" s="64"/>
      <c r="N107" s="64"/>
      <c r="O107" s="64"/>
      <c r="P107" s="64"/>
      <c r="Q107" s="64"/>
    </row>
    <row r="108" spans="12:17">
      <c r="L108" s="64"/>
      <c r="M108" s="64"/>
      <c r="N108" s="64"/>
      <c r="O108" s="64"/>
      <c r="P108" s="64"/>
      <c r="Q108" s="64"/>
    </row>
    <row r="109" spans="12:17">
      <c r="L109" s="64"/>
      <c r="M109" s="64"/>
      <c r="N109" s="64"/>
      <c r="O109" s="64"/>
      <c r="P109" s="64"/>
      <c r="Q109" s="64"/>
    </row>
    <row r="110" spans="12:17">
      <c r="L110" s="64"/>
      <c r="M110" s="64"/>
      <c r="N110" s="64"/>
      <c r="O110" s="64"/>
      <c r="P110" s="64"/>
      <c r="Q110" s="64"/>
    </row>
    <row r="111" spans="12:17">
      <c r="L111" s="64"/>
      <c r="M111" s="64"/>
      <c r="N111" s="64"/>
      <c r="O111" s="64"/>
      <c r="P111" s="64"/>
      <c r="Q111" s="64"/>
    </row>
    <row r="112" spans="12:17">
      <c r="L112" s="64"/>
      <c r="M112" s="64"/>
      <c r="N112" s="64"/>
      <c r="O112" s="64"/>
      <c r="P112" s="64"/>
      <c r="Q112" s="64"/>
    </row>
    <row r="113" spans="12:17">
      <c r="L113" s="64"/>
      <c r="M113" s="64"/>
      <c r="N113" s="64"/>
      <c r="O113" s="64"/>
      <c r="P113" s="64"/>
      <c r="Q113" s="64"/>
    </row>
    <row r="114" spans="12:17">
      <c r="L114" s="64"/>
      <c r="M114" s="64"/>
      <c r="N114" s="64"/>
      <c r="O114" s="64"/>
      <c r="P114" s="64"/>
      <c r="Q114" s="64"/>
    </row>
    <row r="115" spans="12:17">
      <c r="L115" s="64"/>
      <c r="M115" s="64"/>
      <c r="N115" s="64"/>
      <c r="O115" s="64"/>
      <c r="P115" s="64"/>
      <c r="Q115" s="64"/>
    </row>
    <row r="116" spans="12:17">
      <c r="L116" s="64"/>
      <c r="M116" s="64"/>
      <c r="N116" s="64"/>
      <c r="O116" s="64"/>
      <c r="P116" s="64"/>
      <c r="Q116" s="64"/>
    </row>
    <row r="117" spans="12:17">
      <c r="L117" s="64"/>
      <c r="M117" s="64"/>
      <c r="N117" s="64"/>
      <c r="O117" s="64"/>
      <c r="P117" s="64"/>
      <c r="Q117" s="64"/>
    </row>
    <row r="118" spans="12:17">
      <c r="L118" s="64"/>
      <c r="M118" s="64"/>
      <c r="N118" s="64"/>
      <c r="O118" s="64"/>
      <c r="P118" s="64"/>
      <c r="Q118" s="64"/>
    </row>
    <row r="119" spans="12:17">
      <c r="L119" s="64"/>
      <c r="M119" s="64"/>
      <c r="N119" s="64"/>
      <c r="O119" s="64"/>
      <c r="P119" s="64"/>
      <c r="Q119" s="64"/>
    </row>
    <row r="120" spans="12:17">
      <c r="L120" s="64"/>
      <c r="M120" s="64"/>
      <c r="N120" s="64"/>
      <c r="O120" s="64"/>
      <c r="P120" s="64"/>
      <c r="Q120" s="64"/>
    </row>
    <row r="121" spans="12:17">
      <c r="L121" s="64"/>
      <c r="M121" s="64"/>
      <c r="N121" s="64"/>
      <c r="O121" s="64"/>
      <c r="P121" s="64"/>
      <c r="Q121" s="64"/>
    </row>
    <row r="122" spans="12:17">
      <c r="L122" s="64"/>
      <c r="M122" s="64"/>
      <c r="N122" s="64"/>
      <c r="O122" s="64"/>
      <c r="P122" s="64"/>
      <c r="Q122" s="64"/>
    </row>
    <row r="123" spans="12:17">
      <c r="L123" s="64"/>
      <c r="M123" s="64"/>
      <c r="N123" s="64"/>
      <c r="O123" s="64"/>
      <c r="P123" s="64"/>
      <c r="Q123" s="64"/>
    </row>
    <row r="124" spans="12:17">
      <c r="L124" s="64"/>
      <c r="M124" s="64"/>
      <c r="N124" s="64"/>
      <c r="O124" s="64"/>
      <c r="P124" s="64"/>
      <c r="Q124" s="64"/>
    </row>
    <row r="125" spans="12:17">
      <c r="L125" s="64"/>
      <c r="M125" s="64"/>
      <c r="N125" s="64"/>
      <c r="O125" s="64"/>
      <c r="P125" s="64"/>
      <c r="Q125" s="64"/>
    </row>
    <row r="126" spans="12:17">
      <c r="L126" s="64"/>
      <c r="M126" s="64"/>
      <c r="N126" s="64"/>
      <c r="O126" s="64"/>
      <c r="P126" s="64"/>
      <c r="Q126" s="64"/>
    </row>
    <row r="127" spans="12:17">
      <c r="L127" s="64"/>
      <c r="M127" s="64"/>
      <c r="N127" s="64"/>
      <c r="O127" s="64"/>
      <c r="P127" s="64"/>
      <c r="Q127" s="64"/>
    </row>
    <row r="128" spans="12:17">
      <c r="L128" s="64"/>
      <c r="M128" s="64"/>
      <c r="N128" s="64"/>
      <c r="O128" s="64"/>
      <c r="P128" s="64"/>
      <c r="Q128" s="64"/>
    </row>
    <row r="129" spans="12:17">
      <c r="L129" s="64"/>
      <c r="M129" s="64"/>
      <c r="N129" s="64"/>
      <c r="O129" s="64"/>
      <c r="P129" s="64"/>
      <c r="Q129" s="64"/>
    </row>
    <row r="130" spans="12:17">
      <c r="L130" s="64"/>
      <c r="M130" s="64"/>
      <c r="N130" s="64"/>
      <c r="O130" s="64"/>
      <c r="P130" s="64"/>
      <c r="Q130" s="64"/>
    </row>
    <row r="131" spans="12:17">
      <c r="L131" s="64"/>
      <c r="M131" s="64"/>
      <c r="N131" s="64"/>
      <c r="O131" s="64"/>
      <c r="P131" s="64"/>
      <c r="Q131" s="64"/>
    </row>
    <row r="132" spans="12:17">
      <c r="L132" s="64"/>
      <c r="M132" s="64"/>
      <c r="N132" s="64"/>
      <c r="O132" s="64"/>
      <c r="P132" s="64"/>
      <c r="Q132" s="64"/>
    </row>
    <row r="133" spans="12:17">
      <c r="L133" s="64"/>
      <c r="M133" s="64"/>
      <c r="N133" s="64"/>
      <c r="O133" s="64"/>
      <c r="P133" s="64"/>
      <c r="Q133" s="64"/>
    </row>
    <row r="134" spans="12:17">
      <c r="L134" s="64"/>
      <c r="M134" s="64"/>
      <c r="N134" s="64"/>
      <c r="O134" s="64"/>
      <c r="P134" s="64"/>
      <c r="Q134" s="64"/>
    </row>
    <row r="135" spans="12:17">
      <c r="L135" s="64"/>
      <c r="M135" s="64"/>
      <c r="N135" s="64"/>
      <c r="O135" s="64"/>
      <c r="P135" s="64"/>
      <c r="Q135" s="64"/>
    </row>
    <row r="136" spans="12:17">
      <c r="L136" s="64"/>
      <c r="M136" s="64"/>
      <c r="N136" s="64"/>
      <c r="O136" s="64"/>
      <c r="P136" s="64"/>
      <c r="Q136" s="64"/>
    </row>
    <row r="137" spans="12:17">
      <c r="L137" s="64"/>
      <c r="M137" s="64"/>
      <c r="N137" s="64"/>
      <c r="O137" s="64"/>
      <c r="P137" s="64"/>
      <c r="Q137" s="64"/>
    </row>
  </sheetData>
  <customSheetViews>
    <customSheetView guid="{0C5E73BF-4F4A-42B1-AFFC-19145C7AC19A}" topLeftCell="B1">
      <selection activeCell="K13" sqref="K13"/>
      <pageMargins left="0.7" right="0.7" top="0.75" bottom="0.75" header="0.3" footer="0.3"/>
      <pageSetup scale="70" orientation="portrait" r:id="rId1"/>
    </customSheetView>
    <customSheetView guid="{F7690BCD-287A-473A-9EA1-298139938D77}" topLeftCell="A52">
      <selection activeCell="E53" sqref="E53"/>
      <pageMargins left="0.7" right="0.7" top="0.75" bottom="0.75" header="0.3" footer="0.3"/>
      <pageSetup orientation="portrait" r:id="rId2"/>
    </customSheetView>
    <customSheetView guid="{8F78BEB5-8927-4030-9153-90C7FA4937A5}">
      <pane ySplit="14" topLeftCell="A57" activePane="bottomLeft" state="frozen"/>
      <selection pane="bottomLeft" activeCell="I26" sqref="I26"/>
      <pageMargins left="0.7" right="0.7" top="0.75" bottom="0.75" header="0.3" footer="0.3"/>
      <pageSetup orientation="portrait" r:id="rId3"/>
    </customSheetView>
    <customSheetView guid="{81801A75-92C7-4ED5-97DB-E3E6B3965D30}">
      <pane ySplit="14" topLeftCell="A57" activePane="bottomLeft" state="frozen"/>
      <selection pane="bottomLeft" activeCell="I26" sqref="I26"/>
      <pageMargins left="0.7" right="0.7" top="0.75" bottom="0.75" header="0.3" footer="0.3"/>
      <pageSetup orientation="portrait" r:id="rId4"/>
    </customSheetView>
  </customSheetViews>
  <mergeCells count="6">
    <mergeCell ref="C18:R18"/>
    <mergeCell ref="C6:I6"/>
    <mergeCell ref="A69:A70"/>
    <mergeCell ref="A55:A56"/>
    <mergeCell ref="A44:A45"/>
    <mergeCell ref="A24:A26"/>
  </mergeCells>
  <pageMargins left="0.7" right="0.7" top="0.75" bottom="0.75" header="0.3" footer="0.3"/>
  <pageSetup scale="70" orientation="portrait" r:id="rId5"/>
</worksheet>
</file>

<file path=xl/worksheets/sheet14.xml><?xml version="1.0" encoding="utf-8"?>
<worksheet xmlns="http://schemas.openxmlformats.org/spreadsheetml/2006/main" xmlns:r="http://schemas.openxmlformats.org/officeDocument/2006/relationships">
  <sheetPr codeName="Sheet11">
    <tabColor rgb="FFFFCC00"/>
  </sheetPr>
  <dimension ref="A1:U341"/>
  <sheetViews>
    <sheetView topLeftCell="A58" workbookViewId="0">
      <selection activeCell="K11" sqref="K11"/>
    </sheetView>
  </sheetViews>
  <sheetFormatPr defaultColWidth="9.140625" defaultRowHeight="12.75"/>
  <cols>
    <col min="1" max="1" width="17.7109375" style="492" customWidth="1"/>
    <col min="2" max="2" width="14.85546875" style="50" customWidth="1"/>
    <col min="3" max="3" width="9.7109375" style="50" customWidth="1"/>
    <col min="4" max="4" width="16.42578125" style="50" customWidth="1"/>
    <col min="5" max="5" width="14.7109375" style="50" customWidth="1"/>
    <col min="6" max="6" width="14.7109375" style="52" customWidth="1"/>
    <col min="7" max="7" width="14.7109375" style="50" customWidth="1"/>
    <col min="8" max="8" width="16" style="393" bestFit="1" customWidth="1"/>
    <col min="9" max="10" width="14.7109375" style="50" customWidth="1"/>
    <col min="11" max="14" width="12.7109375" style="50" customWidth="1"/>
    <col min="15" max="15" width="17.5703125" style="50" customWidth="1"/>
    <col min="16" max="17" width="12.7109375" style="50" customWidth="1"/>
    <col min="18" max="18" width="11.28515625" style="50" bestFit="1" customWidth="1"/>
    <col min="19" max="19" width="10.28515625" style="50" bestFit="1" customWidth="1"/>
    <col min="20" max="20" width="10.140625" style="50" bestFit="1" customWidth="1"/>
    <col min="21" max="16384" width="9.140625" style="50"/>
  </cols>
  <sheetData>
    <row r="1" spans="1:21" s="128" customFormat="1">
      <c r="A1" s="492"/>
      <c r="F1" s="52"/>
      <c r="H1" s="393"/>
    </row>
    <row r="2" spans="1:21">
      <c r="B2" s="6" t="s">
        <v>28</v>
      </c>
      <c r="C2" s="8" t="s">
        <v>131</v>
      </c>
      <c r="D2" s="8"/>
      <c r="E2" s="8"/>
      <c r="K2" s="8"/>
      <c r="R2" s="17"/>
    </row>
    <row r="3" spans="1:21">
      <c r="B3" s="6" t="s">
        <v>29</v>
      </c>
      <c r="C3" s="44" t="s">
        <v>88</v>
      </c>
      <c r="D3" s="8"/>
      <c r="E3" s="8"/>
      <c r="K3" s="8"/>
    </row>
    <row r="4" spans="1:21">
      <c r="B4" s="6" t="s">
        <v>30</v>
      </c>
      <c r="C4" s="44" t="s">
        <v>89</v>
      </c>
      <c r="D4" s="7"/>
      <c r="E4" s="7"/>
      <c r="F4" s="5"/>
      <c r="K4" s="7"/>
    </row>
    <row r="5" spans="1:21" ht="16.5" customHeight="1">
      <c r="B5" s="6"/>
      <c r="C5" s="44"/>
      <c r="D5" s="7"/>
      <c r="E5" s="7"/>
      <c r="F5" s="5"/>
      <c r="K5" s="7"/>
      <c r="L5" s="25"/>
    </row>
    <row r="6" spans="1:21" ht="78" customHeight="1">
      <c r="B6" s="98" t="s">
        <v>129</v>
      </c>
      <c r="C6" s="1316" t="s">
        <v>501</v>
      </c>
      <c r="D6" s="1317"/>
      <c r="E6" s="1317"/>
      <c r="F6" s="1317"/>
      <c r="G6" s="1317"/>
      <c r="H6" s="1317"/>
      <c r="I6" s="1317"/>
      <c r="J6" s="246"/>
      <c r="K6" s="246"/>
      <c r="L6" s="246"/>
      <c r="M6" s="246"/>
      <c r="N6" s="246"/>
      <c r="O6" s="246"/>
      <c r="P6" s="246"/>
      <c r="Q6" s="82"/>
    </row>
    <row r="7" spans="1:21" ht="13.5" customHeight="1">
      <c r="B7" s="6"/>
      <c r="C7" s="233"/>
      <c r="D7" s="233"/>
      <c r="E7" s="233"/>
      <c r="F7" s="233"/>
      <c r="G7" s="233"/>
      <c r="H7" s="680"/>
      <c r="I7" s="233"/>
      <c r="J7" s="233"/>
      <c r="K7" s="233"/>
      <c r="L7" s="233"/>
      <c r="M7" s="233"/>
    </row>
    <row r="8" spans="1:21" ht="27" customHeight="1">
      <c r="B8" s="74" t="s">
        <v>130</v>
      </c>
      <c r="C8" s="233"/>
      <c r="D8" s="233"/>
      <c r="E8" s="233"/>
      <c r="F8" s="233"/>
      <c r="G8" s="233"/>
      <c r="H8" s="680"/>
      <c r="I8" s="1211"/>
      <c r="J8" s="1211"/>
      <c r="K8" s="1229"/>
      <c r="L8" s="1229"/>
      <c r="M8" s="1209"/>
      <c r="N8" s="1209"/>
      <c r="O8" s="1213"/>
      <c r="P8" s="1209"/>
      <c r="Q8" s="1209"/>
      <c r="R8" s="1209"/>
      <c r="S8" s="1229"/>
      <c r="T8" s="1209"/>
      <c r="U8" s="1209"/>
    </row>
    <row r="9" spans="1:21" s="128" customFormat="1" ht="12.75" customHeight="1">
      <c r="A9" s="492"/>
      <c r="B9" s="74"/>
      <c r="C9" s="233"/>
      <c r="D9" s="233"/>
      <c r="E9" s="233"/>
      <c r="F9" s="233"/>
      <c r="G9" s="233"/>
      <c r="H9" s="680"/>
      <c r="I9" s="1211"/>
      <c r="J9" s="1211"/>
      <c r="K9" s="1229"/>
      <c r="L9" s="1229"/>
      <c r="M9" s="1209"/>
      <c r="N9" s="1209"/>
      <c r="O9" s="1213"/>
      <c r="P9" s="1209"/>
      <c r="Q9" s="1209"/>
      <c r="R9" s="1209"/>
      <c r="S9" s="1229"/>
      <c r="T9" s="1209"/>
      <c r="U9" s="1209"/>
    </row>
    <row r="10" spans="1:21" s="128" customFormat="1" ht="12.75" customHeight="1">
      <c r="A10" s="492"/>
      <c r="B10" s="74"/>
      <c r="E10" s="187" t="s">
        <v>434</v>
      </c>
      <c r="F10" s="188" t="s">
        <v>433</v>
      </c>
      <c r="G10" s="187" t="s">
        <v>432</v>
      </c>
      <c r="H10" s="680"/>
      <c r="I10" s="1209"/>
      <c r="J10" s="1209"/>
      <c r="K10" s="1209"/>
      <c r="L10" s="1212" t="s">
        <v>434</v>
      </c>
      <c r="M10" s="1212" t="s">
        <v>433</v>
      </c>
      <c r="N10" s="1212" t="s">
        <v>432</v>
      </c>
      <c r="O10" s="1209"/>
      <c r="P10" s="1209"/>
      <c r="Q10" s="1209"/>
      <c r="R10" s="1209"/>
      <c r="S10" s="1212" t="s">
        <v>434</v>
      </c>
      <c r="T10" s="1212" t="s">
        <v>433</v>
      </c>
      <c r="U10" s="1212" t="s">
        <v>432</v>
      </c>
    </row>
    <row r="11" spans="1:21" s="128" customFormat="1" ht="12.75" customHeight="1">
      <c r="A11" s="492"/>
      <c r="B11" s="74"/>
      <c r="C11" s="6" t="s">
        <v>53</v>
      </c>
      <c r="D11" s="17">
        <f>H263</f>
        <v>6322.6701105145494</v>
      </c>
      <c r="E11" s="17">
        <f>SUM(H39,H46,H128,H136,H147,H155,H220,H229,H241,H250)</f>
        <v>1156.4158312499999</v>
      </c>
      <c r="F11" s="17">
        <f>SUM(H55,H70,H83,H99,H110,H118,H165,H173,H188,H200,H209,H261)</f>
        <v>5166.25427926455</v>
      </c>
      <c r="G11" s="17">
        <v>0</v>
      </c>
      <c r="H11" s="680"/>
      <c r="I11" s="1209"/>
      <c r="J11" s="1210" t="s">
        <v>1306</v>
      </c>
      <c r="K11" s="1229">
        <f>SUM(H39,H46,H55,H99,H110,H118,H128,H147,H155,H165,H188,H200,H209,H220,H241,H250,H261)</f>
        <v>1575.3552179000001</v>
      </c>
      <c r="L11" s="1229">
        <f>SUM(H39,H46,H128,H147,H155,H220,H241,H250)</f>
        <v>161.21583125000001</v>
      </c>
      <c r="M11" s="1229">
        <f>SUM(H55,H99,H110,H118,H165,H188,H200,H209,H261)</f>
        <v>1414.13938665</v>
      </c>
      <c r="N11" s="1213">
        <v>0</v>
      </c>
      <c r="O11" s="1209"/>
      <c r="P11" s="1209"/>
      <c r="Q11" s="1210" t="s">
        <v>1304</v>
      </c>
      <c r="R11" s="1229">
        <f>SUM(H70,H83,H136,H173,H229,)</f>
        <v>4747.3148926145514</v>
      </c>
      <c r="S11" s="1229">
        <f>SUM(H136,H229)</f>
        <v>995.2</v>
      </c>
      <c r="T11" s="1229">
        <f>SUM(H70,H83,H173,)</f>
        <v>3752.1148926145506</v>
      </c>
      <c r="U11" s="1213">
        <v>0</v>
      </c>
    </row>
    <row r="12" spans="1:21" s="128" customFormat="1" ht="12.75" customHeight="1">
      <c r="A12" s="492"/>
      <c r="B12" s="74"/>
      <c r="C12" s="1210" t="s">
        <v>1303</v>
      </c>
      <c r="D12" s="742">
        <f>Q263</f>
        <v>1545.2211377843651</v>
      </c>
      <c r="E12" s="742">
        <f>SUM(Q39,Q46,Q128,Q136,Q147,Q155,Q220,Q229,Q241,Q250)</f>
        <v>516.79200000000003</v>
      </c>
      <c r="F12" s="742">
        <f>SUM(Q55,Q70,Q83,Q99,Q110,Q118,Q165,Q173,Q188,Q200,Q209,Q261)</f>
        <v>1028.4291377843651</v>
      </c>
      <c r="G12" s="17">
        <v>0</v>
      </c>
      <c r="H12" s="680"/>
      <c r="I12" s="1209"/>
      <c r="J12" s="1210" t="s">
        <v>1307</v>
      </c>
      <c r="K12" s="1229">
        <f>SUM(Q39,Q46,Q55,Q99,Q110,Q118,Q128,Q147,Q155,Q165,Q188,Q200,Q209,Q220,Q241,Q250,Q261)</f>
        <v>28.676000000000002</v>
      </c>
      <c r="L12" s="1229">
        <f>SUM(Q39,Q46,Q128,Q147,Q155,Q220,Q241,Q250)</f>
        <v>19.192</v>
      </c>
      <c r="M12" s="1229">
        <f>SUM(Q55,Q99,Q110,Q118,Q165,Q188,Q200,Q209,Q261)</f>
        <v>9.484</v>
      </c>
      <c r="N12" s="1213">
        <v>0</v>
      </c>
      <c r="O12" s="1209"/>
      <c r="P12" s="1209"/>
      <c r="Q12" s="1210" t="s">
        <v>1305</v>
      </c>
      <c r="R12" s="1229">
        <f>SUM(Q70,Q83,Q136,Q173,Q229,)</f>
        <v>1516.5451377843651</v>
      </c>
      <c r="S12" s="1229">
        <f>SUM(Q136,Q229)</f>
        <v>497.6</v>
      </c>
      <c r="T12" s="1229">
        <f>SUM(Q70,Q83,Q173,)</f>
        <v>1018.9451377843651</v>
      </c>
      <c r="U12" s="1213">
        <v>0</v>
      </c>
    </row>
    <row r="13" spans="1:21" s="128" customFormat="1" ht="12.75" customHeight="1" thickBot="1">
      <c r="A13" s="492"/>
      <c r="B13" s="74"/>
      <c r="C13" s="25" t="s">
        <v>174</v>
      </c>
      <c r="D13" s="26">
        <f>D11-D12</f>
        <v>4777.4489727301843</v>
      </c>
      <c r="E13" s="26">
        <f>E11-E12</f>
        <v>639.62383124999985</v>
      </c>
      <c r="F13" s="26">
        <f>F11-F12</f>
        <v>4137.8251414801853</v>
      </c>
      <c r="G13" s="26">
        <f>G11-G12</f>
        <v>0</v>
      </c>
      <c r="H13" s="680"/>
      <c r="I13" s="1209"/>
      <c r="J13" s="1214" t="s">
        <v>174</v>
      </c>
      <c r="K13" s="1215">
        <f>K11-K12</f>
        <v>1546.6792179000001</v>
      </c>
      <c r="L13" s="1215">
        <f>L11-L12</f>
        <v>142.02383125</v>
      </c>
      <c r="M13" s="1215">
        <f>M11-M12</f>
        <v>1404.6553866500001</v>
      </c>
      <c r="N13" s="1215">
        <f>N11-N12</f>
        <v>0</v>
      </c>
      <c r="O13" s="1209"/>
      <c r="P13" s="1209"/>
      <c r="Q13" s="1214" t="s">
        <v>174</v>
      </c>
      <c r="R13" s="1215">
        <f>R11-R12</f>
        <v>3230.7697548301862</v>
      </c>
      <c r="S13" s="1215">
        <f>S11-S12</f>
        <v>497.6</v>
      </c>
      <c r="T13" s="1215">
        <f>T11-T12</f>
        <v>2733.1697548301854</v>
      </c>
      <c r="U13" s="1215">
        <f>U11-U12</f>
        <v>0</v>
      </c>
    </row>
    <row r="14" spans="1:21" ht="13.5" thickTop="1"/>
    <row r="15" spans="1:21">
      <c r="E15" s="297"/>
    </row>
    <row r="16" spans="1:21">
      <c r="B16" s="55" t="s">
        <v>156</v>
      </c>
      <c r="C16" s="55"/>
      <c r="D16" s="55"/>
      <c r="E16" s="55"/>
      <c r="F16" s="55"/>
      <c r="G16" s="55"/>
      <c r="H16" s="55"/>
      <c r="I16" s="55"/>
      <c r="J16" s="55"/>
      <c r="K16" s="55"/>
      <c r="L16" s="55"/>
      <c r="M16" s="55"/>
      <c r="N16" s="55"/>
      <c r="O16" s="55"/>
      <c r="P16" s="55"/>
      <c r="Q16" s="55"/>
      <c r="R16" s="55"/>
    </row>
    <row r="18" spans="1:18">
      <c r="C18" s="1285" t="s">
        <v>176</v>
      </c>
      <c r="D18" s="1285"/>
      <c r="E18" s="1285"/>
      <c r="F18" s="1285"/>
      <c r="G18" s="1285"/>
      <c r="H18" s="1285"/>
      <c r="I18" s="1285"/>
      <c r="J18" s="1285"/>
      <c r="K18" s="1285"/>
      <c r="L18" s="1285"/>
      <c r="M18" s="1285"/>
      <c r="N18" s="1285"/>
      <c r="O18" s="1285"/>
      <c r="P18" s="1285"/>
      <c r="Q18" s="1285"/>
      <c r="R18" s="1285"/>
    </row>
    <row r="19" spans="1:18">
      <c r="C19" s="99"/>
      <c r="D19" s="99"/>
      <c r="E19" s="99"/>
      <c r="F19" s="99"/>
      <c r="G19" s="99"/>
      <c r="H19" s="659"/>
      <c r="I19" s="99"/>
      <c r="J19" s="99"/>
      <c r="K19" s="99"/>
      <c r="L19" s="99"/>
      <c r="M19" s="99"/>
      <c r="N19" s="99"/>
      <c r="O19" s="99"/>
      <c r="P19" s="99"/>
      <c r="Q19" s="99"/>
      <c r="R19" s="99"/>
    </row>
    <row r="20" spans="1:18">
      <c r="B20" s="58" t="s">
        <v>31</v>
      </c>
      <c r="C20" s="58"/>
      <c r="D20" s="58"/>
      <c r="E20" s="59"/>
      <c r="F20" s="58"/>
      <c r="G20" s="59"/>
      <c r="H20" s="58"/>
      <c r="I20" s="60"/>
      <c r="K20" s="61" t="s">
        <v>1288</v>
      </c>
      <c r="L20" s="61"/>
      <c r="M20" s="61"/>
      <c r="N20" s="61"/>
      <c r="O20" s="61"/>
      <c r="P20" s="61"/>
      <c r="Q20" s="61"/>
      <c r="R20" s="61"/>
    </row>
    <row r="21" spans="1:18">
      <c r="B21" s="100"/>
      <c r="E21" s="52"/>
      <c r="F21" s="50"/>
      <c r="G21" s="52"/>
      <c r="H21" s="527"/>
    </row>
    <row r="22" spans="1:18">
      <c r="B22" s="173" t="s">
        <v>240</v>
      </c>
      <c r="C22" s="132" t="s">
        <v>241</v>
      </c>
      <c r="D22" s="32"/>
      <c r="E22" s="32"/>
      <c r="F22" s="32"/>
      <c r="G22" s="32"/>
      <c r="H22" s="533"/>
      <c r="I22" s="32"/>
      <c r="K22" s="540" t="s">
        <v>240</v>
      </c>
      <c r="L22" s="132" t="s">
        <v>241</v>
      </c>
      <c r="M22" s="401"/>
      <c r="N22" s="401"/>
      <c r="O22" s="401"/>
      <c r="P22" s="401"/>
      <c r="Q22" s="533"/>
      <c r="R22" s="401"/>
    </row>
    <row r="23" spans="1:18" ht="15">
      <c r="B23" s="106"/>
      <c r="C23" s="140"/>
      <c r="D23" s="32"/>
      <c r="E23" s="86"/>
      <c r="F23" s="32"/>
      <c r="G23" s="86"/>
      <c r="H23" s="533"/>
      <c r="K23" s="106"/>
      <c r="L23" s="140"/>
      <c r="M23" s="401"/>
      <c r="N23" s="868"/>
      <c r="O23" s="401"/>
      <c r="P23" s="868"/>
      <c r="Q23" s="533"/>
      <c r="R23" s="859"/>
    </row>
    <row r="24" spans="1:18">
      <c r="B24" s="298" t="s">
        <v>242</v>
      </c>
      <c r="C24" s="303" t="s">
        <v>243</v>
      </c>
      <c r="D24" s="207"/>
      <c r="E24" s="310"/>
      <c r="F24" s="32"/>
      <c r="G24" s="36"/>
      <c r="H24" s="533"/>
      <c r="K24" s="878" t="s">
        <v>242</v>
      </c>
      <c r="L24" s="535" t="s">
        <v>243</v>
      </c>
      <c r="M24" s="207"/>
      <c r="N24" s="310"/>
      <c r="O24" s="401"/>
      <c r="P24" s="862"/>
      <c r="Q24" s="533"/>
      <c r="R24" s="859"/>
    </row>
    <row r="25" spans="1:18" s="128" customFormat="1">
      <c r="A25" s="492"/>
      <c r="B25" s="141"/>
      <c r="C25" s="32"/>
      <c r="D25" s="32"/>
      <c r="E25" s="33"/>
      <c r="F25" s="32"/>
      <c r="G25" s="32"/>
      <c r="H25" s="533"/>
      <c r="I25" s="50"/>
      <c r="K25" s="141"/>
      <c r="L25" s="401"/>
      <c r="M25" s="401"/>
      <c r="N25" s="389"/>
      <c r="O25" s="401"/>
      <c r="P25" s="401"/>
      <c r="Q25" s="533"/>
      <c r="R25" s="859"/>
    </row>
    <row r="26" spans="1:18" s="128" customFormat="1">
      <c r="A26" s="1314" t="s">
        <v>979</v>
      </c>
      <c r="B26" s="109" t="s">
        <v>244</v>
      </c>
      <c r="C26" s="397" t="s">
        <v>678</v>
      </c>
      <c r="D26" s="32"/>
      <c r="E26" s="33"/>
      <c r="F26" s="32"/>
      <c r="G26" s="32"/>
      <c r="H26" s="533"/>
      <c r="I26" s="50"/>
      <c r="K26" s="870" t="s">
        <v>244</v>
      </c>
      <c r="L26" s="533" t="s">
        <v>678</v>
      </c>
      <c r="M26" s="401"/>
      <c r="N26" s="389"/>
      <c r="O26" s="401"/>
      <c r="P26" s="401"/>
      <c r="Q26" s="533"/>
      <c r="R26" s="859"/>
    </row>
    <row r="27" spans="1:18" s="128" customFormat="1" ht="15">
      <c r="A27" s="1314"/>
      <c r="B27" s="105"/>
      <c r="C27" s="127">
        <f>Avg._Number_of_Pages_in_Space_Program</f>
        <v>36</v>
      </c>
      <c r="D27" s="126" t="str">
        <f>Avg._Number_of_Pages_in_Space_Program_N</f>
        <v xml:space="preserve">Avg. Number of Pages in Space Program </v>
      </c>
      <c r="E27" s="33"/>
      <c r="F27" s="34"/>
      <c r="G27" s="36"/>
      <c r="H27" s="533"/>
      <c r="I27" s="300"/>
      <c r="K27" s="105"/>
      <c r="L27" s="127">
        <f>Avg._Number_of_Pages_in_Space_Program</f>
        <v>36</v>
      </c>
      <c r="M27" s="881" t="str">
        <f>Avg._Number_of_Pages_in_Space_Program_N</f>
        <v xml:space="preserve">Avg. Number of Pages in Space Program </v>
      </c>
      <c r="N27" s="389"/>
      <c r="O27" s="34"/>
      <c r="P27" s="862"/>
      <c r="Q27" s="533"/>
      <c r="R27" s="881"/>
    </row>
    <row r="28" spans="1:18" s="128" customFormat="1">
      <c r="A28" s="492"/>
      <c r="B28" s="105"/>
      <c r="C28" s="127">
        <f>Avg._Number_of_Pages_in_Product_Program</f>
        <v>40</v>
      </c>
      <c r="D28" s="126" t="str">
        <f>Avg._Number_of_Pages_in_Product_Program_N</f>
        <v xml:space="preserve">Avg. Number of Pages in Product Program </v>
      </c>
      <c r="E28" s="33"/>
      <c r="F28" s="32"/>
      <c r="G28" s="46"/>
      <c r="H28" s="533"/>
      <c r="I28" s="344"/>
      <c r="K28" s="105"/>
      <c r="L28" s="127">
        <f>Avg._Number_of_Pages_in_Product_Program</f>
        <v>40</v>
      </c>
      <c r="M28" s="881" t="str">
        <f>Avg._Number_of_Pages_in_Product_Program_N</f>
        <v xml:space="preserve">Avg. Number of Pages in Product Program </v>
      </c>
      <c r="N28" s="389"/>
      <c r="O28" s="401"/>
      <c r="P28" s="46"/>
      <c r="Q28" s="533"/>
      <c r="R28" s="898"/>
    </row>
    <row r="29" spans="1:18" s="128" customFormat="1">
      <c r="A29" s="492"/>
      <c r="B29" s="141"/>
      <c r="C29" s="127">
        <f>Avg._Number_of_Pages_in_Project_Definition</f>
        <v>43</v>
      </c>
      <c r="D29" s="126" t="str">
        <f>Avg._Number_of_Pages_in_Project_Definition_N</f>
        <v xml:space="preserve">Avg. Number of Pages in Project Definition </v>
      </c>
      <c r="E29" s="33"/>
      <c r="F29" s="32"/>
      <c r="G29" s="32"/>
      <c r="H29" s="533"/>
      <c r="I29" s="241"/>
      <c r="K29" s="141"/>
      <c r="L29" s="127">
        <f>Avg._Number_of_Pages_in_Project_Definition</f>
        <v>43</v>
      </c>
      <c r="M29" s="881" t="str">
        <f>Avg._Number_of_Pages_in_Project_Definition_N</f>
        <v xml:space="preserve">Avg. Number of Pages in Project Definition </v>
      </c>
      <c r="N29" s="389"/>
      <c r="O29" s="401"/>
      <c r="P29" s="401"/>
      <c r="Q29" s="533"/>
      <c r="R29" s="894"/>
    </row>
    <row r="30" spans="1:18">
      <c r="B30" s="141"/>
      <c r="C30" s="778">
        <f>Avg._Per_Page_Copy_Cost</f>
        <v>0.15</v>
      </c>
      <c r="D30" s="128" t="str">
        <f>Avg._Per_Page_Copy_Cost_N</f>
        <v>Avg. Per Page Copy Cost ($ / page)</v>
      </c>
      <c r="E30" s="33"/>
      <c r="F30" s="32"/>
      <c r="G30" s="32"/>
      <c r="H30" s="533"/>
      <c r="I30" s="345"/>
      <c r="K30" s="141"/>
      <c r="L30" s="778">
        <f>'Expected Assumptions'!E64</f>
        <v>0</v>
      </c>
      <c r="M30" s="859" t="str">
        <f>Avg._Per_Page_Copy_Cost_N</f>
        <v>Avg. Per Page Copy Cost ($ / page)</v>
      </c>
      <c r="N30" s="389"/>
      <c r="O30" s="401"/>
      <c r="P30" s="401"/>
      <c r="Q30" s="533"/>
      <c r="R30" s="424"/>
    </row>
    <row r="31" spans="1:18">
      <c r="B31" s="141"/>
      <c r="C31" s="737">
        <f>'Current Assumptions'!B122</f>
        <v>16.5</v>
      </c>
      <c r="D31" s="881" t="s">
        <v>552</v>
      </c>
      <c r="E31" s="33"/>
      <c r="F31" s="32"/>
      <c r="G31" s="32"/>
      <c r="H31" s="533"/>
      <c r="I31" s="344"/>
      <c r="K31" s="141"/>
      <c r="L31" s="737">
        <f>'Expected Assumptions'!E122</f>
        <v>0</v>
      </c>
      <c r="M31" s="881" t="s">
        <v>552</v>
      </c>
      <c r="N31" s="389"/>
      <c r="O31" s="401"/>
      <c r="P31" s="401"/>
      <c r="Q31" s="533"/>
      <c r="R31" s="898"/>
    </row>
    <row r="32" spans="1:18">
      <c r="B32" s="105"/>
      <c r="C32" s="844">
        <f>'Current Assumptions'!B124</f>
        <v>0.5</v>
      </c>
      <c r="D32" s="616" t="s">
        <v>934</v>
      </c>
      <c r="E32" s="33"/>
      <c r="F32" s="32"/>
      <c r="G32" s="32"/>
      <c r="H32" s="533"/>
      <c r="I32" s="300"/>
      <c r="K32" s="105"/>
      <c r="L32" s="844">
        <f>'Expected Assumptions'!E124</f>
        <v>0.2</v>
      </c>
      <c r="M32" s="881" t="s">
        <v>934</v>
      </c>
      <c r="N32" s="389"/>
      <c r="O32" s="401"/>
      <c r="P32" s="401"/>
      <c r="Q32" s="533"/>
      <c r="R32" s="881"/>
    </row>
    <row r="33" spans="1:18" ht="15">
      <c r="B33" s="105"/>
      <c r="C33" s="32"/>
      <c r="D33" s="32"/>
      <c r="E33" s="33"/>
      <c r="F33" s="34"/>
      <c r="G33" s="36"/>
      <c r="H33" s="533"/>
      <c r="K33" s="105"/>
      <c r="L33" s="401"/>
      <c r="M33" s="401"/>
      <c r="N33" s="389"/>
      <c r="O33" s="34"/>
      <c r="P33" s="862"/>
      <c r="Q33" s="533"/>
      <c r="R33" s="859"/>
    </row>
    <row r="34" spans="1:18">
      <c r="B34" s="105"/>
      <c r="C34" s="779">
        <f>Owners_Rep._Administrative_Rate</f>
        <v>16.88</v>
      </c>
      <c r="D34" s="118" t="str">
        <f>Owners_Rep._Administrative_Rate_N</f>
        <v>Owners Rep. Administrative Rate ($ / hour)</v>
      </c>
      <c r="E34" s="33"/>
      <c r="F34" s="50"/>
      <c r="G34" s="743">
        <f>C34*C32</f>
        <v>8.44</v>
      </c>
      <c r="H34" s="744"/>
      <c r="K34" s="105"/>
      <c r="L34" s="779">
        <f>Owners_Rep._Administrative_Rate</f>
        <v>16.88</v>
      </c>
      <c r="M34" s="874" t="str">
        <f>Owners_Rep._Administrative_Rate_N</f>
        <v>Owners Rep. Administrative Rate ($ / hour)</v>
      </c>
      <c r="N34" s="389"/>
      <c r="O34" s="859"/>
      <c r="P34" s="930">
        <f>L34*L32</f>
        <v>3.3759999999999999</v>
      </c>
      <c r="Q34" s="744"/>
      <c r="R34" s="859"/>
    </row>
    <row r="35" spans="1:18">
      <c r="B35" s="141"/>
      <c r="C35" s="32"/>
      <c r="E35" s="33"/>
      <c r="F35" s="50"/>
      <c r="G35" s="742"/>
      <c r="H35" s="744"/>
      <c r="K35" s="141"/>
      <c r="L35" s="401"/>
      <c r="M35" s="859"/>
      <c r="N35" s="389"/>
      <c r="O35" s="859"/>
      <c r="P35" s="742"/>
      <c r="Q35" s="744"/>
      <c r="R35" s="859"/>
    </row>
    <row r="36" spans="1:18">
      <c r="B36" s="105"/>
      <c r="C36" s="32"/>
      <c r="D36" s="32" t="s">
        <v>428</v>
      </c>
      <c r="E36" s="33"/>
      <c r="F36" s="50"/>
      <c r="G36" s="743">
        <f>SUM(C27:C29)*C30</f>
        <v>17.849999999999998</v>
      </c>
      <c r="H36" s="744"/>
      <c r="K36" s="105"/>
      <c r="L36" s="401"/>
      <c r="M36" s="401" t="s">
        <v>428</v>
      </c>
      <c r="N36" s="389"/>
      <c r="O36" s="859"/>
      <c r="P36" s="930">
        <f>SUM(L27:L29)*L30</f>
        <v>0</v>
      </c>
      <c r="Q36" s="744"/>
      <c r="R36" s="859"/>
    </row>
    <row r="37" spans="1:18">
      <c r="B37" s="105"/>
      <c r="C37" s="32"/>
      <c r="D37" s="32" t="s">
        <v>429</v>
      </c>
      <c r="E37" s="33"/>
      <c r="F37" s="50"/>
      <c r="G37" s="761">
        <f>C31</f>
        <v>16.5</v>
      </c>
      <c r="H37" s="744"/>
      <c r="K37" s="105"/>
      <c r="L37" s="401"/>
      <c r="M37" s="401" t="s">
        <v>429</v>
      </c>
      <c r="N37" s="389"/>
      <c r="O37" s="859"/>
      <c r="P37" s="761">
        <f>L31</f>
        <v>0</v>
      </c>
      <c r="Q37" s="744"/>
      <c r="R37" s="859"/>
    </row>
    <row r="38" spans="1:18">
      <c r="E38" s="33"/>
      <c r="F38" s="50"/>
      <c r="G38" s="742"/>
      <c r="H38" s="744"/>
      <c r="K38" s="859"/>
      <c r="L38" s="859"/>
      <c r="M38" s="859"/>
      <c r="N38" s="389"/>
      <c r="O38" s="859"/>
      <c r="P38" s="742"/>
      <c r="Q38" s="744"/>
      <c r="R38" s="859"/>
    </row>
    <row r="39" spans="1:18" ht="13.5" thickBot="1">
      <c r="D39" s="69" t="s">
        <v>42</v>
      </c>
      <c r="E39" s="52"/>
      <c r="F39" s="50"/>
      <c r="G39" s="742"/>
      <c r="H39" s="740">
        <f>SUM(G34:G37)</f>
        <v>42.79</v>
      </c>
      <c r="K39" s="859"/>
      <c r="L39" s="859"/>
      <c r="M39" s="867" t="s">
        <v>42</v>
      </c>
      <c r="N39" s="52"/>
      <c r="O39" s="859"/>
      <c r="P39" s="742"/>
      <c r="Q39" s="740">
        <f>SUM(P34:P37)</f>
        <v>3.3759999999999999</v>
      </c>
      <c r="R39" s="859"/>
    </row>
    <row r="40" spans="1:18" s="290" customFormat="1">
      <c r="A40" s="492"/>
      <c r="D40" s="69"/>
      <c r="E40" s="52"/>
      <c r="G40" s="742"/>
      <c r="H40" s="760"/>
      <c r="K40" s="859"/>
      <c r="L40" s="859"/>
      <c r="M40" s="867"/>
      <c r="N40" s="52"/>
      <c r="O40" s="859"/>
      <c r="P40" s="742"/>
      <c r="Q40" s="760"/>
      <c r="R40" s="859"/>
    </row>
    <row r="41" spans="1:18" s="290" customFormat="1">
      <c r="A41" s="1314" t="s">
        <v>979</v>
      </c>
      <c r="B41" s="304" t="s">
        <v>245</v>
      </c>
      <c r="C41" s="545" t="s">
        <v>784</v>
      </c>
      <c r="D41" s="356"/>
      <c r="E41" s="356"/>
      <c r="F41" s="356"/>
      <c r="G41" s="745"/>
      <c r="H41" s="745"/>
      <c r="K41" s="304" t="s">
        <v>245</v>
      </c>
      <c r="L41" s="893" t="s">
        <v>784</v>
      </c>
      <c r="M41" s="904"/>
      <c r="N41" s="904"/>
      <c r="O41" s="904"/>
      <c r="P41" s="745"/>
      <c r="Q41" s="745"/>
      <c r="R41" s="859"/>
    </row>
    <row r="42" spans="1:18" s="290" customFormat="1">
      <c r="A42" s="1314"/>
      <c r="B42" s="356"/>
      <c r="C42" s="445">
        <f>Avg._Time_to_Log_Transmittals</f>
        <v>0.25</v>
      </c>
      <c r="D42" s="412" t="str">
        <f>Avg._Time_to_Log_Transmittals_N</f>
        <v>Avg. Time to Log (hours / transmittal)</v>
      </c>
      <c r="E42" s="356"/>
      <c r="F42" s="356"/>
      <c r="G42" s="745"/>
      <c r="H42" s="745"/>
      <c r="K42" s="904"/>
      <c r="L42" s="445">
        <f>'Expected Assumptions'!E13</f>
        <v>0</v>
      </c>
      <c r="M42" s="881" t="str">
        <f>Avg._Time_to_Log_Transmittals_N</f>
        <v>Avg. Time to Log (hours / transmittal)</v>
      </c>
      <c r="N42" s="904"/>
      <c r="O42" s="904"/>
      <c r="P42" s="745"/>
      <c r="Q42" s="745"/>
      <c r="R42" s="859"/>
    </row>
    <row r="43" spans="1:18" s="290" customFormat="1">
      <c r="A43" s="492"/>
      <c r="B43" s="356"/>
      <c r="C43" s="356"/>
      <c r="D43" s="359"/>
      <c r="E43" s="356"/>
      <c r="F43" s="356"/>
      <c r="G43" s="745"/>
      <c r="H43" s="745"/>
      <c r="K43" s="904"/>
      <c r="L43" s="904"/>
      <c r="M43" s="906"/>
      <c r="N43" s="904"/>
      <c r="O43" s="904"/>
      <c r="P43" s="745"/>
      <c r="Q43" s="745"/>
      <c r="R43" s="859"/>
    </row>
    <row r="44" spans="1:18" s="290" customFormat="1">
      <c r="A44" s="492"/>
      <c r="B44" s="356"/>
      <c r="C44" s="779">
        <f>Owners_Rep._Administrative_Rate</f>
        <v>16.88</v>
      </c>
      <c r="D44" s="615" t="str">
        <f>Owners_Rep._Administrative_Rate_N</f>
        <v>Owners Rep. Administrative Rate ($ / hour)</v>
      </c>
      <c r="E44" s="356"/>
      <c r="F44" s="356"/>
      <c r="G44" s="773">
        <f>C42*C44</f>
        <v>4.22</v>
      </c>
      <c r="H44" s="745"/>
      <c r="K44" s="904"/>
      <c r="L44" s="779">
        <f>Owners_Rep._Administrative_Rate</f>
        <v>16.88</v>
      </c>
      <c r="M44" s="874" t="str">
        <f>Owners_Rep._Administrative_Rate_N</f>
        <v>Owners Rep. Administrative Rate ($ / hour)</v>
      </c>
      <c r="N44" s="904"/>
      <c r="O44" s="904"/>
      <c r="P44" s="773">
        <f>L42*L44</f>
        <v>0</v>
      </c>
      <c r="Q44" s="745"/>
      <c r="R44" s="859"/>
    </row>
    <row r="45" spans="1:18" s="290" customFormat="1">
      <c r="A45" s="492"/>
      <c r="G45" s="742"/>
      <c r="H45" s="744"/>
      <c r="K45" s="859"/>
      <c r="L45" s="859"/>
      <c r="M45" s="859"/>
      <c r="N45" s="859"/>
      <c r="O45" s="859"/>
      <c r="P45" s="742"/>
      <c r="Q45" s="744"/>
      <c r="R45" s="859"/>
    </row>
    <row r="46" spans="1:18" s="290" customFormat="1" ht="13.5" thickBot="1">
      <c r="A46" s="492"/>
      <c r="D46" s="69" t="s">
        <v>42</v>
      </c>
      <c r="G46" s="742"/>
      <c r="H46" s="740">
        <f>G44</f>
        <v>4.22</v>
      </c>
      <c r="K46" s="859"/>
      <c r="L46" s="859"/>
      <c r="M46" s="867" t="s">
        <v>42</v>
      </c>
      <c r="N46" s="859"/>
      <c r="O46" s="859"/>
      <c r="P46" s="742"/>
      <c r="Q46" s="740">
        <f>P44</f>
        <v>0</v>
      </c>
      <c r="R46" s="859"/>
    </row>
    <row r="47" spans="1:18" s="290" customFormat="1">
      <c r="A47" s="492"/>
      <c r="D47" s="69"/>
      <c r="E47" s="52"/>
      <c r="G47" s="742"/>
      <c r="H47" s="760"/>
      <c r="K47" s="859"/>
      <c r="L47" s="859"/>
      <c r="M47" s="867"/>
      <c r="N47" s="52"/>
      <c r="O47" s="859"/>
      <c r="P47" s="742"/>
      <c r="Q47" s="760"/>
      <c r="R47" s="859"/>
    </row>
    <row r="48" spans="1:18">
      <c r="B48" s="173" t="s">
        <v>247</v>
      </c>
      <c r="C48" s="132" t="s">
        <v>246</v>
      </c>
      <c r="D48" s="32"/>
      <c r="E48" s="52"/>
      <c r="F48" s="50"/>
      <c r="G48" s="742"/>
      <c r="H48" s="744"/>
      <c r="K48" s="540" t="s">
        <v>247</v>
      </c>
      <c r="L48" s="132" t="s">
        <v>246</v>
      </c>
      <c r="M48" s="401"/>
      <c r="N48" s="52"/>
      <c r="O48" s="859"/>
      <c r="P48" s="742"/>
      <c r="Q48" s="744"/>
      <c r="R48" s="859"/>
    </row>
    <row r="49" spans="1:18" s="290" customFormat="1">
      <c r="A49" s="492"/>
      <c r="B49" s="173"/>
      <c r="C49" s="132"/>
      <c r="D49" s="320"/>
      <c r="E49" s="52"/>
      <c r="G49" s="742"/>
      <c r="H49" s="744"/>
      <c r="K49" s="540"/>
      <c r="L49" s="132"/>
      <c r="M49" s="401"/>
      <c r="N49" s="52"/>
      <c r="O49" s="859"/>
      <c r="P49" s="742"/>
      <c r="Q49" s="744"/>
      <c r="R49" s="859"/>
    </row>
    <row r="50" spans="1:18" s="290" customFormat="1">
      <c r="A50" s="1314" t="s">
        <v>979</v>
      </c>
      <c r="B50" s="304" t="s">
        <v>248</v>
      </c>
      <c r="C50" s="539" t="s">
        <v>785</v>
      </c>
      <c r="D50" s="356"/>
      <c r="E50" s="356"/>
      <c r="F50" s="356"/>
      <c r="G50" s="745"/>
      <c r="H50" s="745"/>
      <c r="K50" s="304" t="s">
        <v>248</v>
      </c>
      <c r="L50" s="887" t="s">
        <v>785</v>
      </c>
      <c r="M50" s="904"/>
      <c r="N50" s="904"/>
      <c r="O50" s="904"/>
      <c r="P50" s="745"/>
      <c r="Q50" s="745"/>
      <c r="R50" s="859"/>
    </row>
    <row r="51" spans="1:18" s="290" customFormat="1">
      <c r="A51" s="1314"/>
      <c r="B51" s="364"/>
      <c r="C51" s="445">
        <f>Avg._Time_to_Log_Transmittals</f>
        <v>0.25</v>
      </c>
      <c r="D51" s="412" t="str">
        <f>Avg._Time_to_Log_Transmittals_N</f>
        <v>Avg. Time to Log (hours / transmittal)</v>
      </c>
      <c r="E51" s="356"/>
      <c r="F51" s="356"/>
      <c r="G51" s="745"/>
      <c r="H51" s="745"/>
      <c r="K51" s="364"/>
      <c r="L51" s="445">
        <f>'Expected Assumptions'!E13</f>
        <v>0</v>
      </c>
      <c r="M51" s="881" t="str">
        <f>Avg._Time_to_Log_Transmittals_N</f>
        <v>Avg. Time to Log (hours / transmittal)</v>
      </c>
      <c r="N51" s="904"/>
      <c r="O51" s="904"/>
      <c r="P51" s="745"/>
      <c r="Q51" s="745"/>
      <c r="R51" s="859"/>
    </row>
    <row r="52" spans="1:18" s="290" customFormat="1">
      <c r="A52" s="492"/>
      <c r="B52" s="364"/>
      <c r="C52" s="356"/>
      <c r="D52" s="356"/>
      <c r="E52" s="356"/>
      <c r="F52" s="356"/>
      <c r="G52" s="745"/>
      <c r="H52" s="745"/>
      <c r="K52" s="364"/>
      <c r="L52" s="904"/>
      <c r="M52" s="904"/>
      <c r="N52" s="904"/>
      <c r="O52" s="904"/>
      <c r="P52" s="745"/>
      <c r="Q52" s="745"/>
      <c r="R52" s="859"/>
    </row>
    <row r="53" spans="1:18" s="290" customFormat="1">
      <c r="A53" s="492"/>
      <c r="B53" s="364"/>
      <c r="C53" s="779">
        <f>Drafter_Rate</f>
        <v>70.703325000000007</v>
      </c>
      <c r="D53" s="623" t="str">
        <f>Drafter_Rate_N</f>
        <v>Architect Drafter Rate ($ / hour)</v>
      </c>
      <c r="E53" s="356"/>
      <c r="F53" s="356"/>
      <c r="G53" s="782">
        <f>C51*C53</f>
        <v>17.675831250000002</v>
      </c>
      <c r="H53" s="783"/>
      <c r="K53" s="364"/>
      <c r="L53" s="779">
        <f>Drafter_Rate</f>
        <v>70.703325000000007</v>
      </c>
      <c r="M53" s="623" t="str">
        <f>Drafter_Rate_N</f>
        <v>Architect Drafter Rate ($ / hour)</v>
      </c>
      <c r="N53" s="904"/>
      <c r="O53" s="904"/>
      <c r="P53" s="782">
        <f>L51*L53</f>
        <v>0</v>
      </c>
      <c r="Q53" s="783"/>
      <c r="R53" s="859"/>
    </row>
    <row r="54" spans="1:18" s="290" customFormat="1">
      <c r="A54" s="492"/>
      <c r="B54" s="364"/>
      <c r="C54" s="356"/>
      <c r="D54" s="356"/>
      <c r="E54" s="356"/>
      <c r="F54" s="356"/>
      <c r="G54" s="771"/>
      <c r="H54" s="783"/>
      <c r="K54" s="364"/>
      <c r="L54" s="904"/>
      <c r="M54" s="904"/>
      <c r="N54" s="904"/>
      <c r="O54" s="904"/>
      <c r="P54" s="771"/>
      <c r="Q54" s="783"/>
      <c r="R54" s="859"/>
    </row>
    <row r="55" spans="1:18" s="290" customFormat="1" ht="13.5" thickBot="1">
      <c r="A55" s="492"/>
      <c r="B55" s="364"/>
      <c r="C55" s="356"/>
      <c r="D55" s="305" t="s">
        <v>42</v>
      </c>
      <c r="E55" s="356"/>
      <c r="F55" s="356"/>
      <c r="G55" s="771"/>
      <c r="H55" s="774">
        <f>G53</f>
        <v>17.675831250000002</v>
      </c>
      <c r="K55" s="364"/>
      <c r="L55" s="904"/>
      <c r="M55" s="887" t="s">
        <v>42</v>
      </c>
      <c r="N55" s="904"/>
      <c r="O55" s="904"/>
      <c r="P55" s="771"/>
      <c r="Q55" s="774">
        <f>P53</f>
        <v>0</v>
      </c>
      <c r="R55" s="859"/>
    </row>
    <row r="56" spans="1:18" s="290" customFormat="1">
      <c r="A56" s="492"/>
      <c r="B56" s="173"/>
      <c r="C56" s="132"/>
      <c r="D56" s="320"/>
      <c r="E56" s="52"/>
      <c r="G56" s="742"/>
      <c r="H56" s="744"/>
      <c r="K56" s="540"/>
      <c r="L56" s="132"/>
      <c r="M56" s="401"/>
      <c r="N56" s="52"/>
      <c r="O56" s="859"/>
      <c r="P56" s="742"/>
      <c r="Q56" s="744"/>
      <c r="R56" s="859"/>
    </row>
    <row r="57" spans="1:18" ht="15" customHeight="1">
      <c r="B57" s="298" t="s">
        <v>708</v>
      </c>
      <c r="C57" s="532" t="s">
        <v>758</v>
      </c>
      <c r="D57" s="125"/>
      <c r="E57" s="311"/>
      <c r="F57" s="50"/>
      <c r="G57" s="742"/>
      <c r="H57" s="744"/>
      <c r="K57" s="878" t="s">
        <v>708</v>
      </c>
      <c r="L57" s="884" t="s">
        <v>758</v>
      </c>
      <c r="M57" s="880"/>
      <c r="N57" s="311"/>
      <c r="O57" s="859"/>
      <c r="P57" s="742"/>
      <c r="Q57" s="744"/>
      <c r="R57" s="859"/>
    </row>
    <row r="58" spans="1:18">
      <c r="B58" s="109"/>
      <c r="C58" s="69"/>
      <c r="D58" s="128"/>
      <c r="E58" s="52"/>
      <c r="F58" s="128"/>
      <c r="G58" s="742"/>
      <c r="H58" s="744"/>
      <c r="K58" s="870"/>
      <c r="L58" s="867"/>
      <c r="M58" s="859"/>
      <c r="N58" s="52"/>
      <c r="O58" s="859"/>
      <c r="P58" s="742"/>
      <c r="Q58" s="744"/>
      <c r="R58" s="859"/>
    </row>
    <row r="59" spans="1:18" ht="15" customHeight="1">
      <c r="A59" s="1314" t="s">
        <v>973</v>
      </c>
      <c r="B59" s="409" t="s">
        <v>249</v>
      </c>
      <c r="C59" s="527" t="s">
        <v>972</v>
      </c>
      <c r="E59" s="52"/>
      <c r="F59" s="50"/>
      <c r="G59" s="742"/>
      <c r="H59" s="744"/>
      <c r="K59" s="870" t="s">
        <v>249</v>
      </c>
      <c r="L59" s="867" t="s">
        <v>972</v>
      </c>
      <c r="M59" s="859"/>
      <c r="N59" s="52"/>
      <c r="O59" s="859"/>
      <c r="P59" s="742"/>
      <c r="Q59" s="744"/>
      <c r="R59" s="859"/>
    </row>
    <row r="60" spans="1:18" s="268" customFormat="1" ht="12.75" customHeight="1">
      <c r="A60" s="1314"/>
      <c r="B60" s="109"/>
      <c r="C60" s="630">
        <f>Avg._Number_of_Space_Types_per_Building</f>
        <v>99</v>
      </c>
      <c r="D60" s="412" t="str">
        <f>Avg._Number_of_Space_Types_per_Building_N</f>
        <v>Avg. Number of Space Types per Building</v>
      </c>
      <c r="E60" s="52"/>
      <c r="F60" s="290"/>
      <c r="G60" s="756"/>
      <c r="H60" s="744"/>
      <c r="I60" s="130"/>
      <c r="K60" s="870"/>
      <c r="L60" s="630">
        <f>Avg._Number_of_Space_Types_per_Building</f>
        <v>99</v>
      </c>
      <c r="M60" s="881" t="str">
        <f>Avg._Number_of_Space_Types_per_Building_N</f>
        <v>Avg. Number of Space Types per Building</v>
      </c>
      <c r="N60" s="52"/>
      <c r="O60" s="859"/>
      <c r="P60" s="756"/>
      <c r="Q60" s="744"/>
      <c r="R60" s="883"/>
    </row>
    <row r="61" spans="1:18" s="128" customFormat="1">
      <c r="A61" s="492"/>
      <c r="B61" s="109"/>
      <c r="C61" s="835">
        <f>'Current Assumptions'!B112</f>
        <v>0.16666</v>
      </c>
      <c r="D61" s="881" t="s">
        <v>1196</v>
      </c>
      <c r="E61" s="52"/>
      <c r="G61" s="756"/>
      <c r="H61" s="744"/>
      <c r="I61" s="130"/>
      <c r="K61" s="870"/>
      <c r="L61" s="835">
        <f>'Expected Assumptions'!E112</f>
        <v>4.9998000000000001E-2</v>
      </c>
      <c r="M61" s="881" t="s">
        <v>1196</v>
      </c>
      <c r="N61" s="52"/>
      <c r="O61" s="859"/>
      <c r="P61" s="756"/>
      <c r="Q61" s="744"/>
      <c r="R61" s="883"/>
    </row>
    <row r="62" spans="1:18" s="322" customFormat="1">
      <c r="A62" s="490"/>
      <c r="C62" s="351">
        <f>Avg._Number_of_Equipment_Types</f>
        <v>50</v>
      </c>
      <c r="D62" s="412" t="str">
        <f xml:space="preserve"> Avg._Number_of_Equipment_Types_N</f>
        <v>Avg. Number of Equipment (product) Types (Types / project)</v>
      </c>
      <c r="G62" s="66"/>
      <c r="H62" s="766"/>
      <c r="I62" s="338"/>
      <c r="K62" s="864"/>
      <c r="L62" s="902">
        <f>Avg._Number_of_Equipment_Types</f>
        <v>50</v>
      </c>
      <c r="M62" s="881" t="str">
        <f xml:space="preserve"> Avg._Number_of_Equipment_Types_N</f>
        <v>Avg. Number of Equipment (product) Types (Types / project)</v>
      </c>
      <c r="N62" s="864"/>
      <c r="O62" s="864"/>
      <c r="P62" s="66"/>
      <c r="Q62" s="766"/>
      <c r="R62" s="897"/>
    </row>
    <row r="63" spans="1:18" s="322" customFormat="1">
      <c r="A63" s="490"/>
      <c r="C63" s="627">
        <f>'Current Assumptions'!B113</f>
        <v>0.25</v>
      </c>
      <c r="D63" s="881" t="s">
        <v>1195</v>
      </c>
      <c r="G63" s="66"/>
      <c r="H63" s="766"/>
      <c r="K63" s="864"/>
      <c r="L63" s="835">
        <f>'Expected Assumptions'!E113</f>
        <v>7.4999999999999997E-2</v>
      </c>
      <c r="M63" s="881" t="s">
        <v>1195</v>
      </c>
      <c r="N63" s="864"/>
      <c r="O63" s="864"/>
      <c r="P63" s="66"/>
      <c r="Q63" s="766"/>
      <c r="R63" s="864"/>
    </row>
    <row r="64" spans="1:18" s="268" customFormat="1" ht="12.75" customHeight="1">
      <c r="B64" s="529"/>
      <c r="C64" s="654">
        <f>'Current Assumptions'!B118</f>
        <v>0.9</v>
      </c>
      <c r="D64" s="881" t="s">
        <v>1135</v>
      </c>
      <c r="E64" s="52"/>
      <c r="F64" s="668"/>
      <c r="G64" s="756"/>
      <c r="H64" s="744"/>
      <c r="I64" s="413"/>
      <c r="K64" s="870"/>
      <c r="L64" s="654">
        <f>'Expected Assumptions'!E118</f>
        <v>0.9</v>
      </c>
      <c r="M64" s="881" t="s">
        <v>1135</v>
      </c>
      <c r="N64" s="52"/>
      <c r="O64" s="859"/>
      <c r="P64" s="756"/>
      <c r="Q64" s="744"/>
      <c r="R64" s="883"/>
    </row>
    <row r="65" spans="1:18" s="268" customFormat="1" ht="12.75" customHeight="1">
      <c r="B65" s="529"/>
      <c r="C65" s="654">
        <f>'Current Assumptions'!B119</f>
        <v>0.1</v>
      </c>
      <c r="D65" s="881" t="s">
        <v>1134</v>
      </c>
      <c r="E65" s="52"/>
      <c r="F65" s="668"/>
      <c r="G65" s="756"/>
      <c r="H65" s="744"/>
      <c r="I65" s="413"/>
      <c r="K65" s="870"/>
      <c r="L65" s="654">
        <f>'Expected Assumptions'!E119</f>
        <v>0.1</v>
      </c>
      <c r="M65" s="881" t="s">
        <v>1134</v>
      </c>
      <c r="N65" s="52"/>
      <c r="O65" s="859"/>
      <c r="P65" s="756"/>
      <c r="Q65" s="744"/>
      <c r="R65" s="883"/>
    </row>
    <row r="66" spans="1:18" s="128" customFormat="1">
      <c r="A66" s="492"/>
      <c r="B66" s="109"/>
      <c r="C66" s="69"/>
      <c r="E66" s="52"/>
      <c r="G66" s="742"/>
      <c r="H66" s="744"/>
      <c r="I66" s="130"/>
      <c r="K66" s="870"/>
      <c r="L66" s="867"/>
      <c r="M66" s="859"/>
      <c r="N66" s="52"/>
      <c r="O66" s="859"/>
      <c r="P66" s="742"/>
      <c r="Q66" s="744"/>
      <c r="R66" s="883"/>
    </row>
    <row r="67" spans="1:18" s="322" customFormat="1">
      <c r="A67" s="490"/>
      <c r="B67" s="330"/>
      <c r="C67" s="779">
        <f>Licensed_Professional_Rate</f>
        <v>109.989</v>
      </c>
      <c r="D67" s="443" t="str">
        <f>Licensed_Professional_Rate_N</f>
        <v>Licensed Professional Architect Rate ($ / hour)</v>
      </c>
      <c r="E67" s="67"/>
      <c r="G67" s="755">
        <f>C67*((C60*(C64*C61))+(C62*(C64*C63)))</f>
        <v>2870.6475665340004</v>
      </c>
      <c r="H67" s="766"/>
      <c r="I67" s="338"/>
      <c r="K67" s="422"/>
      <c r="L67" s="779">
        <f>Licensed_Professional_Rate</f>
        <v>109.989</v>
      </c>
      <c r="M67" s="443" t="str">
        <f>Licensed_Professional_Rate_N</f>
        <v>Licensed Professional Architect Rate ($ / hour)</v>
      </c>
      <c r="N67" s="865"/>
      <c r="O67" s="864"/>
      <c r="P67" s="755">
        <f>L67*((L60*(L64*L61))+(L62*(L64*L63)))</f>
        <v>861.19426996020013</v>
      </c>
      <c r="Q67" s="766"/>
      <c r="R67" s="897"/>
    </row>
    <row r="68" spans="1:18" s="322" customFormat="1">
      <c r="A68" s="490"/>
      <c r="B68" s="330"/>
      <c r="C68" s="779">
        <f>Drafter_Rate</f>
        <v>70.703325000000007</v>
      </c>
      <c r="D68" s="443" t="str">
        <f>Drafter_Rate_N</f>
        <v>Architect Drafter Rate ($ / hour)</v>
      </c>
      <c r="E68" s="67"/>
      <c r="G68" s="755">
        <f>C68*((C60*(C65*C61))+(C62*(C65*C63)))</f>
        <v>205.03497608055002</v>
      </c>
      <c r="H68" s="766"/>
      <c r="I68" s="338"/>
      <c r="K68" s="422"/>
      <c r="L68" s="779">
        <f>Drafter_Rate</f>
        <v>70.703325000000007</v>
      </c>
      <c r="M68" s="443" t="str">
        <f>Drafter_Rate_N</f>
        <v>Architect Drafter Rate ($ / hour)</v>
      </c>
      <c r="N68" s="865"/>
      <c r="O68" s="864"/>
      <c r="P68" s="755">
        <f>L68*((L60*(L65*L61))+(L62*(L65*L63)))</f>
        <v>61.510492824165013</v>
      </c>
      <c r="Q68" s="766"/>
      <c r="R68" s="897"/>
    </row>
    <row r="69" spans="1:18">
      <c r="B69" s="109"/>
      <c r="C69" s="69"/>
      <c r="D69" s="128"/>
      <c r="E69" s="52"/>
      <c r="F69" s="128"/>
      <c r="G69" s="756"/>
      <c r="H69" s="744"/>
      <c r="I69" s="130"/>
      <c r="K69" s="870"/>
      <c r="L69" s="867"/>
      <c r="M69" s="859"/>
      <c r="N69" s="52"/>
      <c r="O69" s="859"/>
      <c r="P69" s="756"/>
      <c r="Q69" s="744"/>
      <c r="R69" s="883"/>
    </row>
    <row r="70" spans="1:18" ht="13.5" thickBot="1">
      <c r="B70" s="109"/>
      <c r="C70" s="69"/>
      <c r="D70" s="69" t="s">
        <v>42</v>
      </c>
      <c r="E70" s="52"/>
      <c r="F70" s="128"/>
      <c r="G70" s="756"/>
      <c r="H70" s="740">
        <f>SUM(G67:G68)</f>
        <v>3075.6825426145506</v>
      </c>
      <c r="I70" s="130"/>
      <c r="K70" s="870"/>
      <c r="L70" s="867"/>
      <c r="M70" s="867" t="s">
        <v>42</v>
      </c>
      <c r="N70" s="52"/>
      <c r="O70" s="859"/>
      <c r="P70" s="756"/>
      <c r="Q70" s="740">
        <f>SUM(P67:P68)</f>
        <v>922.70476278436513</v>
      </c>
      <c r="R70" s="883"/>
    </row>
    <row r="71" spans="1:18">
      <c r="B71" s="109"/>
      <c r="C71" s="69"/>
      <c r="D71" s="128"/>
      <c r="E71" s="52"/>
      <c r="F71" s="128"/>
      <c r="G71" s="742"/>
      <c r="H71" s="744"/>
      <c r="I71" s="130"/>
      <c r="K71" s="870"/>
      <c r="L71" s="867"/>
      <c r="M71" s="859"/>
      <c r="N71" s="52"/>
      <c r="O71" s="859"/>
      <c r="P71" s="742"/>
      <c r="Q71" s="744"/>
      <c r="R71" s="883"/>
    </row>
    <row r="72" spans="1:18" ht="15" customHeight="1">
      <c r="B72" s="298" t="s">
        <v>250</v>
      </c>
      <c r="C72" s="301" t="s">
        <v>531</v>
      </c>
      <c r="E72" s="52"/>
      <c r="F72" s="50"/>
      <c r="G72" s="742"/>
      <c r="H72" s="744"/>
      <c r="I72" s="130"/>
      <c r="K72" s="878" t="s">
        <v>250</v>
      </c>
      <c r="L72" s="884" t="s">
        <v>531</v>
      </c>
      <c r="M72" s="859"/>
      <c r="N72" s="52"/>
      <c r="O72" s="859"/>
      <c r="P72" s="742"/>
      <c r="Q72" s="744"/>
      <c r="R72" s="883"/>
    </row>
    <row r="73" spans="1:18" s="268" customFormat="1" ht="13.15" customHeight="1">
      <c r="B73" s="109"/>
      <c r="C73" s="50"/>
      <c r="D73" s="50"/>
      <c r="E73" s="52"/>
      <c r="F73" s="50"/>
      <c r="G73" s="742"/>
      <c r="H73" s="744"/>
      <c r="I73" s="50"/>
      <c r="K73" s="870"/>
      <c r="L73" s="859"/>
      <c r="M73" s="859"/>
      <c r="N73" s="52"/>
      <c r="O73" s="859"/>
      <c r="P73" s="742"/>
      <c r="Q73" s="744"/>
      <c r="R73" s="859"/>
    </row>
    <row r="74" spans="1:18" s="128" customFormat="1">
      <c r="A74" s="492"/>
      <c r="B74" s="298" t="s">
        <v>252</v>
      </c>
      <c r="C74" s="301" t="s">
        <v>251</v>
      </c>
      <c r="D74" s="125"/>
      <c r="E74" s="311"/>
      <c r="F74" s="125"/>
      <c r="G74" s="742"/>
      <c r="H74" s="744"/>
      <c r="I74" s="50"/>
      <c r="K74" s="878" t="s">
        <v>252</v>
      </c>
      <c r="L74" s="884" t="s">
        <v>251</v>
      </c>
      <c r="M74" s="880"/>
      <c r="N74" s="311"/>
      <c r="O74" s="880"/>
      <c r="P74" s="742"/>
      <c r="Q74" s="744"/>
      <c r="R74" s="859"/>
    </row>
    <row r="75" spans="1:18" s="128" customFormat="1">
      <c r="A75" s="492"/>
      <c r="B75" s="100"/>
      <c r="C75" s="69"/>
      <c r="E75" s="52"/>
      <c r="G75" s="742"/>
      <c r="H75" s="744"/>
      <c r="I75" s="50"/>
      <c r="K75" s="100"/>
      <c r="L75" s="867"/>
      <c r="M75" s="859"/>
      <c r="N75" s="52"/>
      <c r="O75" s="859"/>
      <c r="P75" s="742"/>
      <c r="Q75" s="744"/>
      <c r="R75" s="859"/>
    </row>
    <row r="76" spans="1:18" s="268" customFormat="1" ht="13.9" customHeight="1">
      <c r="B76" s="298" t="s">
        <v>253</v>
      </c>
      <c r="C76" s="139" t="s">
        <v>420</v>
      </c>
      <c r="D76" s="50"/>
      <c r="E76" s="52"/>
      <c r="F76" s="50"/>
      <c r="G76" s="742"/>
      <c r="H76" s="744"/>
      <c r="I76" s="50"/>
      <c r="K76" s="878" t="s">
        <v>253</v>
      </c>
      <c r="L76" s="884" t="s">
        <v>420</v>
      </c>
      <c r="M76" s="859"/>
      <c r="N76" s="52"/>
      <c r="O76" s="859"/>
      <c r="P76" s="742"/>
      <c r="Q76" s="744"/>
      <c r="R76" s="859"/>
    </row>
    <row r="77" spans="1:18" s="128" customFormat="1">
      <c r="A77" s="492"/>
      <c r="B77" s="142"/>
      <c r="E77" s="52"/>
      <c r="G77" s="742"/>
      <c r="H77" s="744"/>
      <c r="K77" s="396"/>
      <c r="L77" s="859"/>
      <c r="M77" s="859"/>
      <c r="N77" s="52"/>
      <c r="O77" s="859"/>
      <c r="P77" s="742"/>
      <c r="Q77" s="744"/>
      <c r="R77" s="859"/>
    </row>
    <row r="78" spans="1:18" s="128" customFormat="1">
      <c r="A78" s="1314" t="s">
        <v>974</v>
      </c>
      <c r="B78" s="304" t="s">
        <v>709</v>
      </c>
      <c r="C78" s="305" t="s">
        <v>667</v>
      </c>
      <c r="D78" s="50"/>
      <c r="E78" s="52"/>
      <c r="F78" s="50"/>
      <c r="G78" s="742"/>
      <c r="H78" s="744"/>
      <c r="I78" s="305"/>
      <c r="K78" s="304" t="s">
        <v>709</v>
      </c>
      <c r="L78" s="887" t="s">
        <v>667</v>
      </c>
      <c r="M78" s="859"/>
      <c r="N78" s="52"/>
      <c r="O78" s="859"/>
      <c r="P78" s="742"/>
      <c r="Q78" s="744"/>
      <c r="R78" s="887"/>
    </row>
    <row r="79" spans="1:18" s="492" customFormat="1">
      <c r="A79" s="1314"/>
      <c r="B79" s="510"/>
      <c r="C79" s="612">
        <f>'Current Assumptions'!B114</f>
        <v>2.4000000000000004</v>
      </c>
      <c r="D79" s="494" t="s">
        <v>856</v>
      </c>
      <c r="E79" s="52"/>
      <c r="G79" s="742"/>
      <c r="H79" s="744"/>
      <c r="I79" s="305"/>
      <c r="K79" s="510"/>
      <c r="L79" s="962">
        <f>'Expected Assumptions'!D114</f>
        <v>0.5</v>
      </c>
      <c r="M79" s="881" t="s">
        <v>856</v>
      </c>
      <c r="N79" s="52"/>
      <c r="O79" s="859"/>
      <c r="P79" s="742"/>
      <c r="Q79" s="744"/>
      <c r="R79" s="887"/>
    </row>
    <row r="80" spans="1:18" s="492" customFormat="1">
      <c r="B80" s="298"/>
      <c r="C80" s="301"/>
      <c r="E80" s="52"/>
      <c r="G80" s="742"/>
      <c r="H80" s="744"/>
      <c r="I80" s="305"/>
      <c r="K80" s="878"/>
      <c r="L80" s="884"/>
      <c r="M80" s="859"/>
      <c r="N80" s="52"/>
      <c r="O80" s="859"/>
      <c r="P80" s="742"/>
      <c r="Q80" s="744"/>
      <c r="R80" s="887"/>
    </row>
    <row r="81" spans="1:18" s="420" customFormat="1" ht="15">
      <c r="B81" s="181"/>
      <c r="C81" s="622">
        <f>Licensed_Professional_Rate</f>
        <v>109.989</v>
      </c>
      <c r="D81" s="443" t="str">
        <f>Licensed_Professional_Rate_N</f>
        <v>Licensed Professional Architect Rate ($ / hour)</v>
      </c>
      <c r="E81" s="394"/>
      <c r="F81" s="394"/>
      <c r="G81" s="739">
        <f>C81*C79</f>
        <v>263.97360000000003</v>
      </c>
      <c r="H81" s="783"/>
      <c r="K81" s="889"/>
      <c r="L81" s="622">
        <f>Licensed_Professional_Rate</f>
        <v>109.989</v>
      </c>
      <c r="M81" s="443" t="str">
        <f>Licensed_Professional_Rate_N</f>
        <v>Licensed Professional Architect Rate ($ / hour)</v>
      </c>
      <c r="N81" s="868"/>
      <c r="O81" s="868"/>
      <c r="P81" s="739">
        <f>L81*L79</f>
        <v>54.994500000000002</v>
      </c>
      <c r="Q81" s="783"/>
      <c r="R81" s="894"/>
    </row>
    <row r="82" spans="1:18" s="420" customFormat="1">
      <c r="B82" s="181"/>
      <c r="C82" s="305"/>
      <c r="G82" s="771"/>
      <c r="H82" s="783"/>
      <c r="K82" s="889"/>
      <c r="L82" s="887"/>
      <c r="M82" s="894"/>
      <c r="N82" s="894"/>
      <c r="O82" s="894"/>
      <c r="P82" s="771"/>
      <c r="Q82" s="783"/>
      <c r="R82" s="894"/>
    </row>
    <row r="83" spans="1:18" s="420" customFormat="1" ht="13.5" thickBot="1">
      <c r="B83" s="181"/>
      <c r="C83" s="305"/>
      <c r="D83" s="406" t="s">
        <v>42</v>
      </c>
      <c r="E83" s="52"/>
      <c r="F83" s="492"/>
      <c r="G83" s="756"/>
      <c r="H83" s="740">
        <f>G81</f>
        <v>263.97360000000003</v>
      </c>
      <c r="K83" s="889"/>
      <c r="L83" s="887"/>
      <c r="M83" s="867" t="s">
        <v>42</v>
      </c>
      <c r="N83" s="52"/>
      <c r="O83" s="859"/>
      <c r="P83" s="756"/>
      <c r="Q83" s="740">
        <f>P81</f>
        <v>54.994500000000002</v>
      </c>
      <c r="R83" s="894"/>
    </row>
    <row r="84" spans="1:18" s="492" customFormat="1">
      <c r="B84" s="298"/>
      <c r="C84" s="301"/>
      <c r="E84" s="52"/>
      <c r="G84" s="742"/>
      <c r="H84" s="744"/>
      <c r="I84" s="305"/>
      <c r="K84" s="878"/>
      <c r="L84" s="884"/>
      <c r="M84" s="859"/>
      <c r="N84" s="52"/>
      <c r="O84" s="859"/>
      <c r="P84" s="742"/>
      <c r="Q84" s="744"/>
      <c r="R84" s="887"/>
    </row>
    <row r="85" spans="1:18" s="128" customFormat="1">
      <c r="A85" s="492"/>
      <c r="B85" s="298" t="s">
        <v>710</v>
      </c>
      <c r="C85" s="301" t="s">
        <v>529</v>
      </c>
      <c r="D85" s="50"/>
      <c r="E85" s="52"/>
      <c r="F85" s="50"/>
      <c r="G85" s="742"/>
      <c r="H85" s="744"/>
      <c r="K85" s="878" t="s">
        <v>710</v>
      </c>
      <c r="L85" s="884" t="s">
        <v>529</v>
      </c>
      <c r="M85" s="859"/>
      <c r="N85" s="52"/>
      <c r="O85" s="859"/>
      <c r="P85" s="742"/>
      <c r="Q85" s="744"/>
      <c r="R85" s="859"/>
    </row>
    <row r="86" spans="1:18" s="268" customFormat="1" ht="15" customHeight="1">
      <c r="B86" s="142"/>
      <c r="C86" s="128"/>
      <c r="D86" s="128"/>
      <c r="E86" s="52"/>
      <c r="F86" s="128"/>
      <c r="G86" s="742"/>
      <c r="H86" s="744"/>
      <c r="I86" s="128"/>
      <c r="K86" s="396"/>
      <c r="L86" s="859"/>
      <c r="M86" s="859"/>
      <c r="N86" s="52"/>
      <c r="O86" s="859"/>
      <c r="P86" s="742"/>
      <c r="Q86" s="744"/>
      <c r="R86" s="859"/>
    </row>
    <row r="87" spans="1:18" s="128" customFormat="1">
      <c r="A87" s="1314" t="s">
        <v>978</v>
      </c>
      <c r="B87" s="409" t="s">
        <v>711</v>
      </c>
      <c r="C87" s="305" t="s">
        <v>675</v>
      </c>
      <c r="D87" s="50"/>
      <c r="E87" s="52"/>
      <c r="F87" s="50"/>
      <c r="G87" s="742"/>
      <c r="H87" s="744"/>
      <c r="K87" s="870" t="s">
        <v>711</v>
      </c>
      <c r="L87" s="887" t="s">
        <v>675</v>
      </c>
      <c r="M87" s="859"/>
      <c r="N87" s="52"/>
      <c r="O87" s="859"/>
      <c r="P87" s="742"/>
      <c r="Q87" s="744"/>
      <c r="R87" s="859"/>
    </row>
    <row r="88" spans="1:18" s="290" customFormat="1">
      <c r="A88" s="1314"/>
      <c r="B88" s="109"/>
      <c r="C88" s="127">
        <f>Avg._Number_of_Design_Early_Drawings</f>
        <v>32</v>
      </c>
      <c r="D88" s="126" t="str">
        <f>Avg._Number_of_Design_Early_Drawings_N</f>
        <v>Avg. Number of Sheets in Design Early Drawings</v>
      </c>
      <c r="E88" s="52"/>
      <c r="F88" s="128"/>
      <c r="G88" s="742"/>
      <c r="H88" s="744"/>
      <c r="K88" s="870"/>
      <c r="L88" s="127">
        <f>Avg._Number_of_Design_Early_Drawings</f>
        <v>32</v>
      </c>
      <c r="M88" s="881" t="str">
        <f>Avg._Number_of_Design_Early_Drawings_N</f>
        <v>Avg. Number of Sheets in Design Early Drawings</v>
      </c>
      <c r="N88" s="52"/>
      <c r="O88" s="859"/>
      <c r="P88" s="742"/>
      <c r="Q88" s="744"/>
      <c r="R88" s="859"/>
    </row>
    <row r="89" spans="1:18" s="290" customFormat="1">
      <c r="A89" s="492"/>
      <c r="B89" s="109"/>
      <c r="C89" s="127">
        <f>Avg._Number_of_Pages_in_a_Design_Early_Narrative</f>
        <v>10</v>
      </c>
      <c r="D89" s="328" t="str">
        <f>Avg._Number_of_Pages_in_a_Design_Early_Narrative_N</f>
        <v>Avg. Number of Letter-Sized Pages in Design Early Narrative</v>
      </c>
      <c r="E89" s="52"/>
      <c r="G89" s="742"/>
      <c r="H89" s="744"/>
      <c r="K89" s="870"/>
      <c r="L89" s="127">
        <f>Avg._Number_of_Pages_in_a_Design_Early_Narrative</f>
        <v>10</v>
      </c>
      <c r="M89" s="618" t="str">
        <f>Avg._Number_of_Pages_in_a_Design_Early_Narrative_N</f>
        <v>Avg. Number of Letter-Sized Pages in Design Early Narrative</v>
      </c>
      <c r="N89" s="52"/>
      <c r="O89" s="859"/>
      <c r="P89" s="742"/>
      <c r="Q89" s="744"/>
      <c r="R89" s="859"/>
    </row>
    <row r="90" spans="1:18" s="322" customFormat="1">
      <c r="A90" s="490"/>
      <c r="B90" s="330"/>
      <c r="C90" s="365">
        <f>Avg._Submittal_Sets_Reqd._Design</f>
        <v>6</v>
      </c>
      <c r="D90" s="328" t="str">
        <f>Avg._Submittal_Sets_Reqd._Design_N</f>
        <v>Number of Design Submittal Sets Reqd. (sets / submittal)</v>
      </c>
      <c r="E90" s="67"/>
      <c r="G90" s="66"/>
      <c r="H90" s="766"/>
      <c r="K90" s="422"/>
      <c r="L90" s="799">
        <f>'Expected Assumptions'!E24</f>
        <v>0</v>
      </c>
      <c r="M90" s="618" t="str">
        <f>Avg._Submittal_Sets_Reqd._Design_N</f>
        <v>Number of Design Submittal Sets Reqd. (sets / submittal)</v>
      </c>
      <c r="N90" s="865"/>
      <c r="O90" s="864"/>
      <c r="P90" s="66"/>
      <c r="Q90" s="766"/>
      <c r="R90" s="864"/>
    </row>
    <row r="91" spans="1:18" s="290" customFormat="1">
      <c r="A91" s="492"/>
      <c r="B91" s="109"/>
      <c r="C91" s="776">
        <f>Avg._Per_Page_Copy_Cost</f>
        <v>0.15</v>
      </c>
      <c r="D91" s="64" t="str">
        <f>Avg._Per_Page_Copy_Cost_N</f>
        <v>Avg. Per Page Copy Cost ($ / page)</v>
      </c>
      <c r="E91" s="52"/>
      <c r="G91" s="742"/>
      <c r="H91" s="744"/>
      <c r="K91" s="870"/>
      <c r="L91" s="776">
        <f>'Expected Assumptions'!E64</f>
        <v>0</v>
      </c>
      <c r="M91" s="864" t="str">
        <f>Avg._Per_Page_Copy_Cost_N</f>
        <v>Avg. Per Page Copy Cost ($ / page)</v>
      </c>
      <c r="N91" s="52"/>
      <c r="O91" s="859"/>
      <c r="P91" s="742"/>
      <c r="Q91" s="744"/>
      <c r="R91" s="859"/>
    </row>
    <row r="92" spans="1:18" s="290" customFormat="1">
      <c r="A92" s="492"/>
      <c r="B92" s="109"/>
      <c r="C92" s="776">
        <f>Avg._Per_Sheet_Copy_Cost</f>
        <v>3</v>
      </c>
      <c r="D92" s="64" t="str">
        <f>Avg._Per_Sheet_Copy_Cost_N</f>
        <v>Avg. Per Sheet Copy Cost ($ / sheet)</v>
      </c>
      <c r="E92" s="52"/>
      <c r="G92" s="742"/>
      <c r="H92" s="744"/>
      <c r="K92" s="870"/>
      <c r="L92" s="776">
        <f>'Expected Assumptions'!E65</f>
        <v>0</v>
      </c>
      <c r="M92" s="864" t="str">
        <f>Avg._Per_Sheet_Copy_Cost_N</f>
        <v>Avg. Per Sheet Copy Cost ($ / sheet)</v>
      </c>
      <c r="N92" s="52"/>
      <c r="O92" s="859"/>
      <c r="P92" s="742"/>
      <c r="Q92" s="744"/>
      <c r="R92" s="859"/>
    </row>
    <row r="93" spans="1:18" s="290" customFormat="1">
      <c r="A93" s="492"/>
      <c r="B93" s="448"/>
      <c r="C93" s="651">
        <f>'Current Assumptions'!B121</f>
        <v>9.6000000000000002E-2</v>
      </c>
      <c r="D93" s="616" t="s">
        <v>824</v>
      </c>
      <c r="E93" s="52"/>
      <c r="G93" s="742"/>
      <c r="H93" s="744"/>
      <c r="K93" s="448"/>
      <c r="L93" s="856">
        <f>'Expected Assumptions'!E121</f>
        <v>0</v>
      </c>
      <c r="M93" s="881" t="s">
        <v>824</v>
      </c>
      <c r="N93" s="52"/>
      <c r="O93" s="859"/>
      <c r="P93" s="742"/>
      <c r="Q93" s="744"/>
      <c r="R93" s="859"/>
    </row>
    <row r="94" spans="1:18" s="128" customFormat="1">
      <c r="A94" s="492"/>
      <c r="B94" s="109"/>
      <c r="C94" s="69"/>
      <c r="D94" s="290"/>
      <c r="E94" s="52"/>
      <c r="G94" s="742"/>
      <c r="H94" s="744"/>
      <c r="K94" s="870"/>
      <c r="L94" s="867"/>
      <c r="M94" s="859"/>
      <c r="N94" s="52"/>
      <c r="O94" s="859"/>
      <c r="P94" s="742"/>
      <c r="Q94" s="744"/>
      <c r="R94" s="859"/>
    </row>
    <row r="95" spans="1:18" s="128" customFormat="1">
      <c r="A95" s="492"/>
      <c r="B95" s="109"/>
      <c r="C95" s="779">
        <f>Drafter_Rate</f>
        <v>70.703325000000007</v>
      </c>
      <c r="D95" s="623" t="str">
        <f>Drafter_Rate_N</f>
        <v>Architect Drafter Rate ($ / hour)</v>
      </c>
      <c r="E95" s="52"/>
      <c r="G95" s="743">
        <f>C95*C93*C90</f>
        <v>40.725115200000005</v>
      </c>
      <c r="H95" s="744"/>
      <c r="I95" s="50"/>
      <c r="K95" s="870"/>
      <c r="L95" s="779">
        <f>Drafter_Rate</f>
        <v>70.703325000000007</v>
      </c>
      <c r="M95" s="623" t="str">
        <f>Drafter_Rate_N</f>
        <v>Architect Drafter Rate ($ / hour)</v>
      </c>
      <c r="N95" s="52"/>
      <c r="O95" s="859"/>
      <c r="P95" s="930">
        <f>L95*L93*L90</f>
        <v>0</v>
      </c>
      <c r="Q95" s="744"/>
      <c r="R95" s="859"/>
    </row>
    <row r="96" spans="1:18">
      <c r="B96" s="109"/>
      <c r="C96" s="69"/>
      <c r="D96" s="128"/>
      <c r="E96" s="52"/>
      <c r="F96" s="128"/>
      <c r="G96" s="756"/>
      <c r="H96" s="744"/>
      <c r="I96" s="128"/>
      <c r="K96" s="870"/>
      <c r="L96" s="867"/>
      <c r="M96" s="859"/>
      <c r="N96" s="52"/>
      <c r="O96" s="859"/>
      <c r="P96" s="756"/>
      <c r="Q96" s="744"/>
      <c r="R96" s="859"/>
    </row>
    <row r="97" spans="1:18" ht="15" customHeight="1">
      <c r="B97" s="109"/>
      <c r="C97" s="69"/>
      <c r="D97" s="128" t="s">
        <v>428</v>
      </c>
      <c r="E97" s="52"/>
      <c r="F97" s="128"/>
      <c r="G97" s="761">
        <f>((C88*C92)+(C89*C91))*C90</f>
        <v>585</v>
      </c>
      <c r="H97" s="744"/>
      <c r="I97" s="128"/>
      <c r="K97" s="870"/>
      <c r="L97" s="867"/>
      <c r="M97" s="859" t="s">
        <v>428</v>
      </c>
      <c r="N97" s="52"/>
      <c r="O97" s="859"/>
      <c r="P97" s="761">
        <f>((L88*L92)+(L89*L91))*L90</f>
        <v>0</v>
      </c>
      <c r="Q97" s="744"/>
      <c r="R97" s="859"/>
    </row>
    <row r="98" spans="1:18">
      <c r="B98" s="109"/>
      <c r="C98" s="69"/>
      <c r="D98" s="128"/>
      <c r="E98" s="52"/>
      <c r="F98" s="128"/>
      <c r="G98" s="756"/>
      <c r="H98" s="744"/>
      <c r="I98" s="128"/>
      <c r="K98" s="870"/>
      <c r="L98" s="867"/>
      <c r="M98" s="859"/>
      <c r="N98" s="52"/>
      <c r="O98" s="859"/>
      <c r="P98" s="756"/>
      <c r="Q98" s="744"/>
      <c r="R98" s="859"/>
    </row>
    <row r="99" spans="1:18" ht="15" customHeight="1" thickBot="1">
      <c r="B99" s="109"/>
      <c r="C99" s="69"/>
      <c r="D99" s="69" t="s">
        <v>42</v>
      </c>
      <c r="E99" s="52"/>
      <c r="F99" s="128"/>
      <c r="G99" s="756"/>
      <c r="H99" s="740">
        <f>SUM(G95:G97)</f>
        <v>625.7251152</v>
      </c>
      <c r="I99" s="128"/>
      <c r="K99" s="870"/>
      <c r="L99" s="867"/>
      <c r="M99" s="867" t="s">
        <v>42</v>
      </c>
      <c r="N99" s="52"/>
      <c r="O99" s="859"/>
      <c r="P99" s="756"/>
      <c r="Q99" s="740">
        <f>SUM(P95:P97)</f>
        <v>0</v>
      </c>
      <c r="R99" s="859"/>
    </row>
    <row r="100" spans="1:18">
      <c r="B100" s="142"/>
      <c r="E100" s="52"/>
      <c r="F100" s="50"/>
      <c r="G100" s="742"/>
      <c r="H100" s="744"/>
      <c r="I100" s="128"/>
      <c r="K100" s="396"/>
      <c r="L100" s="859"/>
      <c r="M100" s="859"/>
      <c r="N100" s="52"/>
      <c r="O100" s="859"/>
      <c r="P100" s="742"/>
      <c r="Q100" s="744"/>
      <c r="R100" s="859"/>
    </row>
    <row r="101" spans="1:18" ht="15" customHeight="1">
      <c r="A101" s="1314" t="s">
        <v>979</v>
      </c>
      <c r="B101" s="304" t="s">
        <v>712</v>
      </c>
      <c r="C101" s="539" t="s">
        <v>839</v>
      </c>
      <c r="E101" s="52"/>
      <c r="F101" s="50"/>
      <c r="G101" s="742"/>
      <c r="H101" s="744"/>
      <c r="I101" s="128"/>
      <c r="K101" s="304" t="s">
        <v>712</v>
      </c>
      <c r="L101" s="887" t="s">
        <v>839</v>
      </c>
      <c r="M101" s="859"/>
      <c r="N101" s="52"/>
      <c r="O101" s="859"/>
      <c r="P101" s="742"/>
      <c r="Q101" s="744"/>
      <c r="R101" s="859"/>
    </row>
    <row r="102" spans="1:18">
      <c r="A102" s="1314"/>
      <c r="B102" s="162"/>
      <c r="C102" s="437">
        <f>'Current Assumptions'!B120</f>
        <v>1</v>
      </c>
      <c r="D102" s="616" t="s">
        <v>931</v>
      </c>
      <c r="E102" s="290"/>
      <c r="F102" s="290"/>
      <c r="G102" s="742"/>
      <c r="H102" s="744"/>
      <c r="I102" s="128"/>
      <c r="K102" s="304"/>
      <c r="L102" s="915">
        <f>'Expected Assumptions'!E120</f>
        <v>1</v>
      </c>
      <c r="M102" s="881" t="s">
        <v>931</v>
      </c>
      <c r="N102" s="859"/>
      <c r="O102" s="859"/>
      <c r="P102" s="742"/>
      <c r="Q102" s="744"/>
      <c r="R102" s="859"/>
    </row>
    <row r="103" spans="1:18">
      <c r="A103" s="550"/>
      <c r="B103" s="335"/>
      <c r="C103" s="737">
        <f>'Current Assumptions'!B123</f>
        <v>25.3</v>
      </c>
      <c r="D103" s="618" t="s">
        <v>552</v>
      </c>
      <c r="E103" s="290"/>
      <c r="F103" s="290"/>
      <c r="G103" s="742"/>
      <c r="H103" s="744"/>
      <c r="J103" s="290"/>
      <c r="K103" s="335"/>
      <c r="L103" s="737">
        <f>'Expected Assumptions'!E123</f>
        <v>0</v>
      </c>
      <c r="M103" s="618" t="s">
        <v>552</v>
      </c>
      <c r="N103" s="859"/>
      <c r="O103" s="859"/>
      <c r="P103" s="742"/>
      <c r="Q103" s="744"/>
      <c r="R103" s="859"/>
    </row>
    <row r="104" spans="1:18" s="128" customFormat="1">
      <c r="A104" s="492"/>
      <c r="B104" s="162"/>
      <c r="C104" s="631">
        <f>'Current Assumptions'!B124</f>
        <v>0.5</v>
      </c>
      <c r="D104" s="616" t="s">
        <v>934</v>
      </c>
      <c r="E104" s="290"/>
      <c r="F104" s="290"/>
      <c r="G104" s="742"/>
      <c r="H104" s="744"/>
      <c r="J104" s="130"/>
      <c r="K104" s="304"/>
      <c r="L104" s="838">
        <f>'Expected Assumptions'!E124</f>
        <v>0.2</v>
      </c>
      <c r="M104" s="881" t="s">
        <v>934</v>
      </c>
      <c r="N104" s="859"/>
      <c r="O104" s="859"/>
      <c r="P104" s="742"/>
      <c r="Q104" s="744"/>
      <c r="R104" s="859"/>
    </row>
    <row r="105" spans="1:18" s="128" customFormat="1">
      <c r="A105" s="492"/>
      <c r="B105" s="162"/>
      <c r="C105" s="163"/>
      <c r="E105" s="52"/>
      <c r="G105" s="742"/>
      <c r="H105" s="744"/>
      <c r="K105" s="304"/>
      <c r="L105" s="887"/>
      <c r="M105" s="859"/>
      <c r="N105" s="52"/>
      <c r="O105" s="859"/>
      <c r="P105" s="742"/>
      <c r="Q105" s="744"/>
      <c r="R105" s="859"/>
    </row>
    <row r="106" spans="1:18" ht="15" customHeight="1">
      <c r="B106" s="162"/>
      <c r="C106" s="441">
        <f>Owner_Administrative_Rate</f>
        <v>23.71</v>
      </c>
      <c r="D106" s="623" t="str">
        <f>Drafter_Rate_N</f>
        <v>Architect Drafter Rate ($ / hour)</v>
      </c>
      <c r="E106" s="52"/>
      <c r="F106" s="128"/>
      <c r="G106" s="761">
        <f>C106*C102*C104</f>
        <v>11.855</v>
      </c>
      <c r="H106" s="744"/>
      <c r="K106" s="304"/>
      <c r="L106" s="622">
        <f>Owner_Administrative_Rate</f>
        <v>23.71</v>
      </c>
      <c r="M106" s="623" t="str">
        <f>Drafter_Rate_N</f>
        <v>Architect Drafter Rate ($ / hour)</v>
      </c>
      <c r="N106" s="52"/>
      <c r="O106" s="859"/>
      <c r="P106" s="761">
        <f>L106*L102*L104</f>
        <v>4.742</v>
      </c>
      <c r="Q106" s="744"/>
      <c r="R106" s="859"/>
    </row>
    <row r="107" spans="1:18">
      <c r="B107" s="162"/>
      <c r="C107" s="69"/>
      <c r="D107" s="128"/>
      <c r="E107" s="52"/>
      <c r="F107" s="128"/>
      <c r="G107" s="756"/>
      <c r="H107" s="744"/>
      <c r="K107" s="304"/>
      <c r="L107" s="867"/>
      <c r="M107" s="859"/>
      <c r="N107" s="52"/>
      <c r="O107" s="859"/>
      <c r="P107" s="756"/>
      <c r="Q107" s="744"/>
      <c r="R107" s="859"/>
    </row>
    <row r="108" spans="1:18" s="128" customFormat="1">
      <c r="A108" s="492"/>
      <c r="B108" s="142"/>
      <c r="C108" s="69"/>
      <c r="D108" s="128" t="s">
        <v>429</v>
      </c>
      <c r="E108" s="52"/>
      <c r="G108" s="761">
        <f>C103*C102</f>
        <v>25.3</v>
      </c>
      <c r="H108" s="744"/>
      <c r="I108" s="50"/>
      <c r="K108" s="396"/>
      <c r="L108" s="867"/>
      <c r="M108" s="859" t="s">
        <v>429</v>
      </c>
      <c r="N108" s="52"/>
      <c r="O108" s="859"/>
      <c r="P108" s="761">
        <f>L103*L102</f>
        <v>0</v>
      </c>
      <c r="Q108" s="744"/>
      <c r="R108" s="859"/>
    </row>
    <row r="109" spans="1:18">
      <c r="C109" s="69"/>
      <c r="D109" s="128"/>
      <c r="E109" s="52"/>
      <c r="F109" s="128"/>
      <c r="G109" s="742"/>
      <c r="H109" s="744"/>
      <c r="K109" s="859"/>
      <c r="L109" s="867"/>
      <c r="M109" s="859"/>
      <c r="N109" s="52"/>
      <c r="O109" s="859"/>
      <c r="P109" s="742"/>
      <c r="Q109" s="744"/>
      <c r="R109" s="859"/>
    </row>
    <row r="110" spans="1:18" s="290" customFormat="1" ht="13.5" thickBot="1">
      <c r="A110" s="492"/>
      <c r="B110" s="159"/>
      <c r="C110" s="69"/>
      <c r="D110" s="69" t="s">
        <v>42</v>
      </c>
      <c r="E110" s="52"/>
      <c r="F110" s="128"/>
      <c r="G110" s="742"/>
      <c r="H110" s="740">
        <f>SUM(G106:G108)</f>
        <v>37.155000000000001</v>
      </c>
      <c r="K110" s="885"/>
      <c r="L110" s="867"/>
      <c r="M110" s="867" t="s">
        <v>42</v>
      </c>
      <c r="N110" s="52"/>
      <c r="O110" s="859"/>
      <c r="P110" s="742"/>
      <c r="Q110" s="740">
        <f>SUM(P106:P108)</f>
        <v>4.742</v>
      </c>
      <c r="R110" s="859"/>
    </row>
    <row r="111" spans="1:18">
      <c r="B111" s="142"/>
      <c r="E111" s="52"/>
      <c r="F111" s="50"/>
      <c r="G111" s="66"/>
      <c r="H111" s="744"/>
      <c r="I111" s="128"/>
      <c r="K111" s="396"/>
      <c r="L111" s="859"/>
      <c r="M111" s="859"/>
      <c r="N111" s="52"/>
      <c r="O111" s="859"/>
      <c r="P111" s="66"/>
      <c r="Q111" s="744"/>
      <c r="R111" s="859"/>
    </row>
    <row r="112" spans="1:18">
      <c r="A112" s="1314" t="s">
        <v>979</v>
      </c>
      <c r="B112" s="409" t="s">
        <v>713</v>
      </c>
      <c r="C112" s="527" t="s">
        <v>786</v>
      </c>
      <c r="E112" s="52"/>
      <c r="F112" s="50"/>
      <c r="G112" s="742"/>
      <c r="H112" s="744"/>
      <c r="I112" s="128"/>
      <c r="K112" s="870" t="s">
        <v>713</v>
      </c>
      <c r="L112" s="867" t="s">
        <v>786</v>
      </c>
      <c r="M112" s="859"/>
      <c r="N112" s="52"/>
      <c r="O112" s="859"/>
      <c r="P112" s="742"/>
      <c r="Q112" s="744"/>
      <c r="R112" s="859"/>
    </row>
    <row r="113" spans="1:18">
      <c r="A113" s="1314"/>
      <c r="B113" s="142"/>
      <c r="C113" s="437">
        <f>'Current Assumptions'!B120</f>
        <v>1</v>
      </c>
      <c r="D113" s="616" t="s">
        <v>931</v>
      </c>
      <c r="E113" s="290"/>
      <c r="F113" s="290"/>
      <c r="G113" s="742"/>
      <c r="H113" s="760"/>
      <c r="I113" s="128"/>
      <c r="K113" s="396"/>
      <c r="L113" s="915">
        <f>'Expected Assumptions'!E120</f>
        <v>1</v>
      </c>
      <c r="M113" s="881" t="s">
        <v>931</v>
      </c>
      <c r="N113" s="859"/>
      <c r="O113" s="859"/>
      <c r="P113" s="742"/>
      <c r="Q113" s="760"/>
      <c r="R113" s="859"/>
    </row>
    <row r="114" spans="1:18">
      <c r="B114" s="142"/>
      <c r="C114" s="351">
        <f>Avg._Time_to_Log_Transmittals</f>
        <v>0.25</v>
      </c>
      <c r="D114" s="418" t="str">
        <f>Avg._Time_to_Log_Transmittals_N</f>
        <v>Avg. Time to Log (hours / transmittal)</v>
      </c>
      <c r="E114" s="128"/>
      <c r="F114" s="128"/>
      <c r="G114" s="742"/>
      <c r="H114" s="744"/>
      <c r="I114" s="128"/>
      <c r="K114" s="396"/>
      <c r="L114" s="902">
        <f>'Expected Assumptions'!E13</f>
        <v>0</v>
      </c>
      <c r="M114" s="618" t="str">
        <f>Avg._Time_to_Log_Transmittals_N</f>
        <v>Avg. Time to Log (hours / transmittal)</v>
      </c>
      <c r="N114" s="859"/>
      <c r="O114" s="859"/>
      <c r="P114" s="742"/>
      <c r="Q114" s="744"/>
      <c r="R114" s="859"/>
    </row>
    <row r="115" spans="1:18" ht="15" customHeight="1">
      <c r="B115" s="142"/>
      <c r="C115" s="128"/>
      <c r="D115" s="128"/>
      <c r="E115" s="128"/>
      <c r="F115" s="128"/>
      <c r="G115" s="742"/>
      <c r="H115" s="744"/>
      <c r="K115" s="396"/>
      <c r="L115" s="859"/>
      <c r="M115" s="859"/>
      <c r="N115" s="859"/>
      <c r="O115" s="859"/>
      <c r="P115" s="742"/>
      <c r="Q115" s="744"/>
      <c r="R115" s="859"/>
    </row>
    <row r="116" spans="1:18">
      <c r="B116" s="142"/>
      <c r="C116" s="779">
        <f>Drafter_Rate</f>
        <v>70.703325000000007</v>
      </c>
      <c r="D116" s="623" t="str">
        <f>Drafter_Rate_N</f>
        <v>Architect Drafter Rate ($ / hour)</v>
      </c>
      <c r="E116" s="128"/>
      <c r="F116" s="128"/>
      <c r="G116" s="761">
        <f>C114*C113*C116</f>
        <v>17.675831250000002</v>
      </c>
      <c r="H116" s="744"/>
      <c r="K116" s="396"/>
      <c r="L116" s="779">
        <f>Drafter_Rate</f>
        <v>70.703325000000007</v>
      </c>
      <c r="M116" s="623" t="str">
        <f>Drafter_Rate_N</f>
        <v>Architect Drafter Rate ($ / hour)</v>
      </c>
      <c r="N116" s="859"/>
      <c r="O116" s="859"/>
      <c r="P116" s="761">
        <f>L114*L113*L116</f>
        <v>0</v>
      </c>
      <c r="Q116" s="744"/>
      <c r="R116" s="859"/>
    </row>
    <row r="117" spans="1:18" ht="15" customHeight="1">
      <c r="C117" s="128"/>
      <c r="D117" s="128"/>
      <c r="E117" s="128"/>
      <c r="F117" s="128"/>
      <c r="G117" s="742"/>
      <c r="H117" s="744"/>
      <c r="K117" s="859"/>
      <c r="L117" s="859"/>
      <c r="M117" s="859"/>
      <c r="N117" s="859"/>
      <c r="O117" s="859"/>
      <c r="P117" s="742"/>
      <c r="Q117" s="744"/>
      <c r="R117" s="859"/>
    </row>
    <row r="118" spans="1:18" ht="13.5" thickBot="1">
      <c r="C118" s="128"/>
      <c r="D118" s="69" t="s">
        <v>42</v>
      </c>
      <c r="E118" s="128"/>
      <c r="F118" s="128"/>
      <c r="G118" s="742"/>
      <c r="H118" s="740">
        <f>G116</f>
        <v>17.675831250000002</v>
      </c>
      <c r="K118" s="859"/>
      <c r="L118" s="859"/>
      <c r="M118" s="867" t="s">
        <v>42</v>
      </c>
      <c r="N118" s="859"/>
      <c r="O118" s="859"/>
      <c r="P118" s="742"/>
      <c r="Q118" s="740">
        <f>P116</f>
        <v>0</v>
      </c>
      <c r="R118" s="859"/>
    </row>
    <row r="119" spans="1:18" s="128" customFormat="1" ht="15" customHeight="1">
      <c r="A119" s="492"/>
      <c r="C119" s="50"/>
      <c r="D119" s="50"/>
      <c r="E119" s="52"/>
      <c r="F119" s="50"/>
      <c r="G119" s="742"/>
      <c r="H119" s="744"/>
      <c r="I119" s="50"/>
      <c r="K119" s="859"/>
      <c r="L119" s="859"/>
      <c r="M119" s="859"/>
      <c r="N119" s="52"/>
      <c r="O119" s="859"/>
      <c r="P119" s="742"/>
      <c r="Q119" s="744"/>
      <c r="R119" s="859"/>
    </row>
    <row r="120" spans="1:18" s="128" customFormat="1">
      <c r="A120" s="492"/>
      <c r="B120" s="298" t="s">
        <v>255</v>
      </c>
      <c r="C120" s="139" t="s">
        <v>254</v>
      </c>
      <c r="D120" s="50"/>
      <c r="E120" s="52"/>
      <c r="F120" s="50"/>
      <c r="G120" s="742"/>
      <c r="H120" s="744"/>
      <c r="I120" s="50"/>
      <c r="K120" s="878" t="s">
        <v>255</v>
      </c>
      <c r="L120" s="884" t="s">
        <v>254</v>
      </c>
      <c r="M120" s="859"/>
      <c r="N120" s="52"/>
      <c r="O120" s="859"/>
      <c r="P120" s="742"/>
      <c r="Q120" s="744"/>
      <c r="R120" s="859"/>
    </row>
    <row r="121" spans="1:18" s="128" customFormat="1" ht="15" customHeight="1">
      <c r="A121" s="492"/>
      <c r="B121" s="142"/>
      <c r="C121" s="50"/>
      <c r="D121" s="50"/>
      <c r="E121" s="52"/>
      <c r="F121" s="50"/>
      <c r="G121" s="742"/>
      <c r="H121" s="744"/>
      <c r="I121" s="50"/>
      <c r="K121" s="396"/>
      <c r="L121" s="859"/>
      <c r="M121" s="859"/>
      <c r="N121" s="52"/>
      <c r="O121" s="859"/>
      <c r="P121" s="742"/>
      <c r="Q121" s="744"/>
      <c r="R121" s="859"/>
    </row>
    <row r="122" spans="1:18" s="128" customFormat="1">
      <c r="A122" s="1314" t="s">
        <v>979</v>
      </c>
      <c r="B122" s="409" t="s">
        <v>256</v>
      </c>
      <c r="C122" s="527" t="s">
        <v>787</v>
      </c>
      <c r="D122" s="50"/>
      <c r="E122" s="52"/>
      <c r="F122" s="50"/>
      <c r="G122" s="742"/>
      <c r="H122" s="744"/>
      <c r="I122" s="50"/>
      <c r="K122" s="870" t="s">
        <v>256</v>
      </c>
      <c r="L122" s="867" t="s">
        <v>787</v>
      </c>
      <c r="M122" s="859"/>
      <c r="N122" s="52"/>
      <c r="O122" s="859"/>
      <c r="P122" s="742"/>
      <c r="Q122" s="744"/>
      <c r="R122" s="859"/>
    </row>
    <row r="123" spans="1:18" s="290" customFormat="1">
      <c r="A123" s="1314"/>
      <c r="B123" s="109"/>
      <c r="C123" s="437">
        <f>'Current Assumptions'!B120</f>
        <v>1</v>
      </c>
      <c r="D123" s="616" t="s">
        <v>931</v>
      </c>
      <c r="E123" s="52"/>
      <c r="G123" s="742"/>
      <c r="H123" s="744"/>
      <c r="K123" s="870"/>
      <c r="L123" s="915">
        <f>'Expected Assumptions'!E120</f>
        <v>1</v>
      </c>
      <c r="M123" s="881" t="s">
        <v>931</v>
      </c>
      <c r="N123" s="52"/>
      <c r="O123" s="859"/>
      <c r="P123" s="742"/>
      <c r="Q123" s="744"/>
      <c r="R123" s="859"/>
    </row>
    <row r="124" spans="1:18" s="290" customFormat="1">
      <c r="A124" s="492"/>
      <c r="B124" s="109"/>
      <c r="C124" s="351">
        <f>Avg._Time_to_Log_Transmittals</f>
        <v>0.25</v>
      </c>
      <c r="D124" s="418" t="str">
        <f>Avg._Time_to_Log_Transmittals_N</f>
        <v>Avg. Time to Log (hours / transmittal)</v>
      </c>
      <c r="E124" s="52"/>
      <c r="G124" s="763"/>
      <c r="H124" s="744"/>
      <c r="K124" s="870"/>
      <c r="L124" s="902">
        <f>'Expected Assumptions'!E13</f>
        <v>0</v>
      </c>
      <c r="M124" s="618" t="str">
        <f>Avg._Time_to_Log_Transmittals_N</f>
        <v>Avg. Time to Log (hours / transmittal)</v>
      </c>
      <c r="N124" s="52"/>
      <c r="O124" s="859"/>
      <c r="P124" s="763"/>
      <c r="Q124" s="744"/>
      <c r="R124" s="859"/>
    </row>
    <row r="125" spans="1:18" s="128" customFormat="1">
      <c r="A125" s="492"/>
      <c r="B125" s="142"/>
      <c r="G125" s="742"/>
      <c r="H125" s="744"/>
      <c r="I125" s="50"/>
      <c r="K125" s="396"/>
      <c r="L125" s="859"/>
      <c r="M125" s="859"/>
      <c r="N125" s="859"/>
      <c r="O125" s="859"/>
      <c r="P125" s="742"/>
      <c r="Q125" s="744"/>
      <c r="R125" s="859"/>
    </row>
    <row r="126" spans="1:18" s="128" customFormat="1">
      <c r="A126" s="492"/>
      <c r="B126" s="142"/>
      <c r="C126" s="779">
        <f>Owners_Rep._Administrative_Rate</f>
        <v>16.88</v>
      </c>
      <c r="D126" s="615" t="str">
        <f>Owners_Rep._Administrative_Rate_N</f>
        <v>Owners Rep. Administrative Rate ($ / hour)</v>
      </c>
      <c r="G126" s="761">
        <f>C124*C123*C126</f>
        <v>4.22</v>
      </c>
      <c r="H126" s="744"/>
      <c r="I126" s="50"/>
      <c r="K126" s="396"/>
      <c r="L126" s="779">
        <f>Owners_Rep._Administrative_Rate</f>
        <v>16.88</v>
      </c>
      <c r="M126" s="874" t="str">
        <f>Owners_Rep._Administrative_Rate_N</f>
        <v>Owners Rep. Administrative Rate ($ / hour)</v>
      </c>
      <c r="N126" s="859"/>
      <c r="O126" s="859"/>
      <c r="P126" s="761">
        <f>L124*L123*L126</f>
        <v>0</v>
      </c>
      <c r="Q126" s="744"/>
      <c r="R126" s="859"/>
    </row>
    <row r="127" spans="1:18" s="128" customFormat="1">
      <c r="A127" s="492"/>
      <c r="B127" s="142"/>
      <c r="G127" s="742"/>
      <c r="H127" s="744"/>
      <c r="I127" s="50"/>
      <c r="K127" s="396"/>
      <c r="L127" s="859"/>
      <c r="M127" s="859"/>
      <c r="N127" s="859"/>
      <c r="O127" s="859"/>
      <c r="P127" s="742"/>
      <c r="Q127" s="744"/>
      <c r="R127" s="859"/>
    </row>
    <row r="128" spans="1:18" s="128" customFormat="1" ht="13.5" thickBot="1">
      <c r="A128" s="492"/>
      <c r="B128" s="142"/>
      <c r="D128" s="69" t="s">
        <v>42</v>
      </c>
      <c r="G128" s="742"/>
      <c r="H128" s="740">
        <f>G126</f>
        <v>4.22</v>
      </c>
      <c r="I128" s="50"/>
      <c r="K128" s="396"/>
      <c r="L128" s="859"/>
      <c r="M128" s="867" t="s">
        <v>42</v>
      </c>
      <c r="N128" s="859"/>
      <c r="O128" s="859"/>
      <c r="P128" s="742"/>
      <c r="Q128" s="740">
        <f>P126</f>
        <v>0</v>
      </c>
      <c r="R128" s="859"/>
    </row>
    <row r="129" spans="1:18">
      <c r="B129" s="142"/>
      <c r="C129" s="128"/>
      <c r="D129" s="128"/>
      <c r="E129" s="128"/>
      <c r="F129" s="128"/>
      <c r="G129" s="742"/>
      <c r="H129" s="744"/>
      <c r="K129" s="396"/>
      <c r="L129" s="859"/>
      <c r="M129" s="859"/>
      <c r="N129" s="859"/>
      <c r="O129" s="859"/>
      <c r="P129" s="742"/>
      <c r="Q129" s="744"/>
      <c r="R129" s="859"/>
    </row>
    <row r="130" spans="1:18" s="128" customFormat="1">
      <c r="A130" s="492"/>
      <c r="B130" s="109"/>
      <c r="C130" s="69"/>
      <c r="E130" s="52"/>
      <c r="G130" s="742"/>
      <c r="H130" s="744"/>
      <c r="K130" s="870"/>
      <c r="L130" s="867"/>
      <c r="M130" s="859"/>
      <c r="N130" s="52"/>
      <c r="O130" s="859"/>
      <c r="P130" s="742"/>
      <c r="Q130" s="744"/>
      <c r="R130" s="859"/>
    </row>
    <row r="131" spans="1:18" ht="12.75" customHeight="1">
      <c r="A131" s="1314" t="s">
        <v>988</v>
      </c>
      <c r="B131" s="529" t="s">
        <v>844</v>
      </c>
      <c r="C131" s="406" t="s">
        <v>688</v>
      </c>
      <c r="D131" s="125"/>
      <c r="E131" s="52"/>
      <c r="F131" s="50"/>
      <c r="G131" s="742"/>
      <c r="H131" s="744"/>
      <c r="I131" s="128"/>
      <c r="K131" s="870" t="s">
        <v>844</v>
      </c>
      <c r="L131" s="867" t="s">
        <v>688</v>
      </c>
      <c r="M131" s="880"/>
      <c r="N131" s="52"/>
      <c r="O131" s="859"/>
      <c r="P131" s="742"/>
      <c r="Q131" s="744"/>
      <c r="R131" s="859"/>
    </row>
    <row r="132" spans="1:18" s="290" customFormat="1" ht="12.75" customHeight="1">
      <c r="A132" s="1314"/>
      <c r="B132" s="109"/>
      <c r="C132" s="571">
        <f>'Current Assumptions'!B115</f>
        <v>8</v>
      </c>
      <c r="D132" s="494" t="s">
        <v>836</v>
      </c>
      <c r="E132" s="356"/>
      <c r="F132" s="356"/>
      <c r="G132" s="745"/>
      <c r="H132" s="745"/>
      <c r="K132" s="870"/>
      <c r="L132" s="844">
        <f>'Expected Assumptions'!E115</f>
        <v>4</v>
      </c>
      <c r="M132" s="881" t="s">
        <v>836</v>
      </c>
      <c r="N132" s="904"/>
      <c r="O132" s="904"/>
      <c r="P132" s="745"/>
      <c r="Q132" s="745"/>
      <c r="R132" s="859"/>
    </row>
    <row r="133" spans="1:18" s="290" customFormat="1" ht="15" customHeight="1">
      <c r="A133" s="492"/>
      <c r="B133" s="109"/>
      <c r="C133" s="137"/>
      <c r="D133" s="418"/>
      <c r="E133" s="356"/>
      <c r="F133" s="356"/>
      <c r="G133" s="745"/>
      <c r="H133" s="745"/>
      <c r="K133" s="870"/>
      <c r="L133" s="137"/>
      <c r="M133" s="618"/>
      <c r="N133" s="904"/>
      <c r="O133" s="904"/>
      <c r="P133" s="745"/>
      <c r="Q133" s="745"/>
      <c r="R133" s="859"/>
    </row>
    <row r="134" spans="1:18" s="290" customFormat="1" ht="12.75" customHeight="1">
      <c r="A134" s="492"/>
      <c r="B134" s="109"/>
      <c r="C134" s="779">
        <f>Owners_Rep._Rate</f>
        <v>62.2</v>
      </c>
      <c r="D134" s="118" t="str">
        <f>Owners_Rep._Rate_N</f>
        <v>Owners Rep. Rate ($ / hour)</v>
      </c>
      <c r="E134" s="359"/>
      <c r="F134" s="359"/>
      <c r="G134" s="770">
        <f>C132*C134</f>
        <v>497.6</v>
      </c>
      <c r="H134" s="784"/>
      <c r="K134" s="870"/>
      <c r="L134" s="779">
        <f>Owners_Rep._Rate</f>
        <v>62.2</v>
      </c>
      <c r="M134" s="874" t="str">
        <f>Owners_Rep._Rate_N</f>
        <v>Owners Rep. Rate ($ / hour)</v>
      </c>
      <c r="N134" s="906"/>
      <c r="O134" s="906"/>
      <c r="P134" s="770">
        <f>L132*L134</f>
        <v>248.8</v>
      </c>
      <c r="Q134" s="784"/>
      <c r="R134" s="859"/>
    </row>
    <row r="135" spans="1:18" s="290" customFormat="1" ht="12.75" customHeight="1">
      <c r="A135" s="492"/>
      <c r="B135" s="109"/>
      <c r="G135" s="785"/>
      <c r="H135" s="744"/>
      <c r="K135" s="870"/>
      <c r="L135" s="859"/>
      <c r="M135" s="859"/>
      <c r="N135" s="859"/>
      <c r="O135" s="859"/>
      <c r="P135" s="785"/>
      <c r="Q135" s="744"/>
      <c r="R135" s="859"/>
    </row>
    <row r="136" spans="1:18" s="290" customFormat="1" ht="12.75" customHeight="1" thickBot="1">
      <c r="A136" s="492"/>
      <c r="B136" s="109"/>
      <c r="D136" s="69" t="s">
        <v>42</v>
      </c>
      <c r="G136" s="786"/>
      <c r="H136" s="740">
        <f>G134</f>
        <v>497.6</v>
      </c>
      <c r="K136" s="870"/>
      <c r="L136" s="859"/>
      <c r="M136" s="867" t="s">
        <v>42</v>
      </c>
      <c r="N136" s="859"/>
      <c r="O136" s="859"/>
      <c r="P136" s="786"/>
      <c r="Q136" s="740">
        <f>P134</f>
        <v>248.8</v>
      </c>
      <c r="R136" s="859"/>
    </row>
    <row r="137" spans="1:18">
      <c r="B137" s="146"/>
      <c r="E137" s="52"/>
      <c r="F137" s="50"/>
      <c r="G137" s="742"/>
      <c r="H137" s="744"/>
      <c r="K137" s="146"/>
      <c r="L137" s="859"/>
      <c r="M137" s="859"/>
      <c r="N137" s="52"/>
      <c r="O137" s="859"/>
      <c r="P137" s="742"/>
      <c r="Q137" s="744"/>
      <c r="R137" s="859"/>
    </row>
    <row r="138" spans="1:18" ht="12.75" customHeight="1">
      <c r="A138" s="1314" t="s">
        <v>979</v>
      </c>
      <c r="B138" s="529" t="s">
        <v>845</v>
      </c>
      <c r="C138" s="69" t="s">
        <v>257</v>
      </c>
      <c r="E138" s="52"/>
      <c r="F138" s="50"/>
      <c r="G138" s="742"/>
      <c r="H138" s="744"/>
      <c r="K138" s="870" t="s">
        <v>845</v>
      </c>
      <c r="L138" s="867" t="s">
        <v>257</v>
      </c>
      <c r="M138" s="859"/>
      <c r="N138" s="52"/>
      <c r="O138" s="859"/>
      <c r="P138" s="742"/>
      <c r="Q138" s="744"/>
      <c r="R138" s="859"/>
    </row>
    <row r="139" spans="1:18">
      <c r="A139" s="1314"/>
      <c r="B139" s="146"/>
      <c r="C139" s="437">
        <f>'Current Assumptions'!B120</f>
        <v>1</v>
      </c>
      <c r="D139" s="616" t="s">
        <v>931</v>
      </c>
      <c r="E139" s="52"/>
      <c r="F139" s="290"/>
      <c r="G139" s="742"/>
      <c r="H139" s="744"/>
      <c r="K139" s="146"/>
      <c r="L139" s="915">
        <f>'Expected Assumptions'!E120</f>
        <v>1</v>
      </c>
      <c r="M139" s="881" t="s">
        <v>931</v>
      </c>
      <c r="N139" s="52"/>
      <c r="O139" s="859"/>
      <c r="P139" s="742"/>
      <c r="Q139" s="744"/>
      <c r="R139" s="859"/>
    </row>
    <row r="140" spans="1:18">
      <c r="B140" s="146"/>
      <c r="C140" s="488">
        <f>'Current Assumptions'!B122</f>
        <v>16.5</v>
      </c>
      <c r="D140" s="618" t="s">
        <v>552</v>
      </c>
      <c r="E140" s="52"/>
      <c r="F140" s="290"/>
      <c r="G140" s="742"/>
      <c r="H140" s="744"/>
      <c r="K140" s="146"/>
      <c r="L140" s="737">
        <f>'Expected Assumptions'!E122</f>
        <v>0</v>
      </c>
      <c r="M140" s="618" t="s">
        <v>552</v>
      </c>
      <c r="N140" s="52"/>
      <c r="O140" s="859"/>
      <c r="P140" s="742"/>
      <c r="Q140" s="744"/>
      <c r="R140" s="859"/>
    </row>
    <row r="141" spans="1:18">
      <c r="B141" s="146"/>
      <c r="C141" s="838">
        <f>'Current Assumptions'!B124</f>
        <v>0.5</v>
      </c>
      <c r="D141" s="616" t="s">
        <v>934</v>
      </c>
      <c r="E141" s="52"/>
      <c r="F141" s="290"/>
      <c r="G141" s="742"/>
      <c r="H141" s="744"/>
      <c r="K141" s="146"/>
      <c r="L141" s="838">
        <f>'Expected Assumptions'!E124</f>
        <v>0.2</v>
      </c>
      <c r="M141" s="881" t="s">
        <v>934</v>
      </c>
      <c r="N141" s="52"/>
      <c r="O141" s="859"/>
      <c r="P141" s="742"/>
      <c r="Q141" s="744"/>
      <c r="R141" s="859"/>
    </row>
    <row r="142" spans="1:18">
      <c r="B142" s="146"/>
      <c r="C142" s="163"/>
      <c r="D142" s="128"/>
      <c r="E142" s="52"/>
      <c r="F142" s="128"/>
      <c r="G142" s="742"/>
      <c r="H142" s="744"/>
      <c r="K142" s="146"/>
      <c r="L142" s="887"/>
      <c r="M142" s="859"/>
      <c r="N142" s="52"/>
      <c r="O142" s="859"/>
      <c r="P142" s="742"/>
      <c r="Q142" s="744"/>
      <c r="R142" s="859"/>
    </row>
    <row r="143" spans="1:18" ht="15">
      <c r="B143" s="146"/>
      <c r="C143" s="779">
        <f>Owners_Rep._Administrative_Rate</f>
        <v>16.88</v>
      </c>
      <c r="D143" s="615" t="str">
        <f>Owners_Rep._Administrative_Rate_N</f>
        <v>Owners Rep. Administrative Rate ($ / hour)</v>
      </c>
      <c r="E143" s="86"/>
      <c r="F143" s="128"/>
      <c r="G143" s="761">
        <f>C143*C139*C141</f>
        <v>8.44</v>
      </c>
      <c r="H143" s="744"/>
      <c r="K143" s="146"/>
      <c r="L143" s="779">
        <f>Owners_Rep._Administrative_Rate</f>
        <v>16.88</v>
      </c>
      <c r="M143" s="874" t="str">
        <f>Owners_Rep._Administrative_Rate_N</f>
        <v>Owners Rep. Administrative Rate ($ / hour)</v>
      </c>
      <c r="N143" s="868"/>
      <c r="O143" s="859"/>
      <c r="P143" s="761">
        <f>L143*L139*L141</f>
        <v>3.3759999999999999</v>
      </c>
      <c r="Q143" s="744"/>
      <c r="R143" s="859"/>
    </row>
    <row r="144" spans="1:18">
      <c r="B144" s="146"/>
      <c r="C144" s="69"/>
      <c r="D144" s="128"/>
      <c r="E144" s="52"/>
      <c r="F144" s="128"/>
      <c r="G144" s="756"/>
      <c r="H144" s="744"/>
      <c r="K144" s="146"/>
      <c r="L144" s="867"/>
      <c r="M144" s="859"/>
      <c r="N144" s="52"/>
      <c r="O144" s="859"/>
      <c r="P144" s="756"/>
      <c r="Q144" s="744"/>
      <c r="R144" s="859"/>
    </row>
    <row r="145" spans="1:18" ht="15" customHeight="1">
      <c r="B145" s="146"/>
      <c r="C145" s="69"/>
      <c r="D145" s="128" t="s">
        <v>429</v>
      </c>
      <c r="E145" s="52"/>
      <c r="F145" s="128"/>
      <c r="G145" s="761">
        <f>C140*C139</f>
        <v>16.5</v>
      </c>
      <c r="H145" s="744"/>
      <c r="K145" s="146"/>
      <c r="L145" s="867"/>
      <c r="M145" s="859" t="s">
        <v>429</v>
      </c>
      <c r="N145" s="52"/>
      <c r="O145" s="859"/>
      <c r="P145" s="761">
        <f>L140*L139</f>
        <v>0</v>
      </c>
      <c r="Q145" s="744"/>
      <c r="R145" s="859"/>
    </row>
    <row r="146" spans="1:18">
      <c r="B146" s="146"/>
      <c r="C146" s="69"/>
      <c r="D146" s="128"/>
      <c r="E146" s="52"/>
      <c r="F146" s="128"/>
      <c r="G146" s="742"/>
      <c r="H146" s="744"/>
      <c r="K146" s="146"/>
      <c r="L146" s="867"/>
      <c r="M146" s="859"/>
      <c r="N146" s="52"/>
      <c r="O146" s="859"/>
      <c r="P146" s="742"/>
      <c r="Q146" s="744"/>
      <c r="R146" s="859"/>
    </row>
    <row r="147" spans="1:18" ht="15" customHeight="1" thickBot="1">
      <c r="B147" s="146"/>
      <c r="C147" s="69"/>
      <c r="D147" s="69" t="s">
        <v>42</v>
      </c>
      <c r="E147" s="52"/>
      <c r="F147" s="128"/>
      <c r="G147" s="742"/>
      <c r="H147" s="740">
        <f>SUM(G143:G145)</f>
        <v>24.939999999999998</v>
      </c>
      <c r="K147" s="146"/>
      <c r="L147" s="867"/>
      <c r="M147" s="867" t="s">
        <v>42</v>
      </c>
      <c r="N147" s="52"/>
      <c r="O147" s="859"/>
      <c r="P147" s="742"/>
      <c r="Q147" s="740">
        <f>SUM(P143:P145)</f>
        <v>3.3759999999999999</v>
      </c>
      <c r="R147" s="859"/>
    </row>
    <row r="148" spans="1:18" s="492" customFormat="1" ht="15" customHeight="1">
      <c r="B148" s="146"/>
      <c r="C148" s="527"/>
      <c r="D148" s="527"/>
      <c r="E148" s="52"/>
      <c r="G148" s="742"/>
      <c r="H148" s="760"/>
      <c r="K148" s="146"/>
      <c r="L148" s="867"/>
      <c r="M148" s="867"/>
      <c r="N148" s="52"/>
      <c r="O148" s="859"/>
      <c r="P148" s="742"/>
      <c r="Q148" s="760"/>
      <c r="R148" s="859"/>
    </row>
    <row r="149" spans="1:18" s="492" customFormat="1">
      <c r="A149" s="1314" t="s">
        <v>979</v>
      </c>
      <c r="B149" s="529" t="s">
        <v>861</v>
      </c>
      <c r="C149" s="527" t="s">
        <v>816</v>
      </c>
      <c r="E149" s="52"/>
      <c r="G149" s="165"/>
      <c r="H149" s="744"/>
      <c r="K149" s="870" t="s">
        <v>861</v>
      </c>
      <c r="L149" s="867" t="s">
        <v>816</v>
      </c>
      <c r="M149" s="859"/>
      <c r="N149" s="52"/>
      <c r="O149" s="859"/>
      <c r="P149" s="888"/>
      <c r="Q149" s="744"/>
      <c r="R149" s="859"/>
    </row>
    <row r="150" spans="1:18" s="492" customFormat="1">
      <c r="A150" s="1314"/>
      <c r="B150" s="529"/>
      <c r="C150" s="486">
        <f>'Current Assumptions'!B120</f>
        <v>1</v>
      </c>
      <c r="D150" s="616" t="s">
        <v>931</v>
      </c>
      <c r="E150" s="52"/>
      <c r="G150" s="165"/>
      <c r="H150" s="744"/>
      <c r="K150" s="870"/>
      <c r="L150" s="915">
        <f>'Expected Assumptions'!E120</f>
        <v>1</v>
      </c>
      <c r="M150" s="881" t="s">
        <v>931</v>
      </c>
      <c r="N150" s="52"/>
      <c r="O150" s="859"/>
      <c r="P150" s="888"/>
      <c r="Q150" s="744"/>
      <c r="R150" s="859"/>
    </row>
    <row r="151" spans="1:18" s="492" customFormat="1">
      <c r="B151" s="146"/>
      <c r="C151" s="351">
        <f>Avg._Time_to_Log_Transmittals</f>
        <v>0.25</v>
      </c>
      <c r="D151" s="546" t="str">
        <f>Avg._Time_to_Log_Transmittals_N</f>
        <v>Avg. Time to Log (hours / transmittal)</v>
      </c>
      <c r="E151" s="52"/>
      <c r="F151" s="401"/>
      <c r="G151" s="756"/>
      <c r="H151" s="760"/>
      <c r="K151" s="146"/>
      <c r="L151" s="902">
        <f>'Expected Assumptions'!E13</f>
        <v>0</v>
      </c>
      <c r="M151" s="618" t="str">
        <f>Avg._Time_to_Log_Transmittals_N</f>
        <v>Avg. Time to Log (hours / transmittal)</v>
      </c>
      <c r="N151" s="52"/>
      <c r="O151" s="401"/>
      <c r="P151" s="756"/>
      <c r="Q151" s="760"/>
      <c r="R151" s="859"/>
    </row>
    <row r="152" spans="1:18" s="492" customFormat="1">
      <c r="B152" s="146"/>
      <c r="C152" s="447"/>
      <c r="D152" s="353"/>
      <c r="E152" s="52"/>
      <c r="F152" s="401"/>
      <c r="G152" s="756"/>
      <c r="H152" s="760"/>
      <c r="K152" s="146"/>
      <c r="L152" s="447"/>
      <c r="M152" s="353"/>
      <c r="N152" s="52"/>
      <c r="O152" s="401"/>
      <c r="P152" s="756"/>
      <c r="Q152" s="760"/>
      <c r="R152" s="859"/>
    </row>
    <row r="153" spans="1:18" s="492" customFormat="1">
      <c r="B153" s="146"/>
      <c r="C153" s="779">
        <f>Owners_Rep._Administrative_Rate</f>
        <v>16.88</v>
      </c>
      <c r="D153" s="615" t="str">
        <f>Owners_Rep._Administrative_Rate_N</f>
        <v>Owners Rep. Administrative Rate ($ / hour)</v>
      </c>
      <c r="E153" s="407"/>
      <c r="F153" s="528"/>
      <c r="G153" s="787">
        <f>C150*C151*C153</f>
        <v>4.22</v>
      </c>
      <c r="H153" s="760"/>
      <c r="K153" s="146"/>
      <c r="L153" s="779">
        <f>Owners_Rep._Administrative_Rate</f>
        <v>16.88</v>
      </c>
      <c r="M153" s="874" t="str">
        <f>Owners_Rep._Administrative_Rate_N</f>
        <v>Owners Rep. Administrative Rate ($ / hour)</v>
      </c>
      <c r="N153" s="407"/>
      <c r="O153" s="528"/>
      <c r="P153" s="787">
        <f>L150*L151*L153</f>
        <v>0</v>
      </c>
      <c r="Q153" s="760"/>
      <c r="R153" s="859"/>
    </row>
    <row r="154" spans="1:18" s="492" customFormat="1">
      <c r="B154" s="146"/>
      <c r="C154" s="528"/>
      <c r="D154" s="401"/>
      <c r="E154" s="389"/>
      <c r="F154" s="401"/>
      <c r="G154" s="742"/>
      <c r="H154" s="760"/>
      <c r="K154" s="146"/>
      <c r="L154" s="528"/>
      <c r="M154" s="401"/>
      <c r="N154" s="389"/>
      <c r="O154" s="401"/>
      <c r="P154" s="742"/>
      <c r="Q154" s="760"/>
      <c r="R154" s="859"/>
    </row>
    <row r="155" spans="1:18" s="492" customFormat="1">
      <c r="B155" s="146"/>
      <c r="C155" s="401"/>
      <c r="D155" s="527" t="s">
        <v>42</v>
      </c>
      <c r="E155" s="52"/>
      <c r="G155" s="742"/>
      <c r="H155" s="788">
        <f>G153</f>
        <v>4.22</v>
      </c>
      <c r="K155" s="146"/>
      <c r="L155" s="401"/>
      <c r="M155" s="867" t="s">
        <v>42</v>
      </c>
      <c r="N155" s="52"/>
      <c r="O155" s="859"/>
      <c r="P155" s="742"/>
      <c r="Q155" s="788">
        <f>P153</f>
        <v>0</v>
      </c>
      <c r="R155" s="859"/>
    </row>
    <row r="156" spans="1:18" s="492" customFormat="1" ht="15" customHeight="1">
      <c r="B156" s="146"/>
      <c r="C156" s="527"/>
      <c r="D156" s="527"/>
      <c r="E156" s="52"/>
      <c r="G156" s="742"/>
      <c r="H156" s="760"/>
      <c r="K156" s="146"/>
      <c r="L156" s="867"/>
      <c r="M156" s="867"/>
      <c r="N156" s="52"/>
      <c r="O156" s="859"/>
      <c r="P156" s="742"/>
      <c r="Q156" s="760"/>
      <c r="R156" s="859"/>
    </row>
    <row r="157" spans="1:18" ht="15" customHeight="1">
      <c r="B157" s="530" t="s">
        <v>846</v>
      </c>
      <c r="C157" s="139" t="s">
        <v>269</v>
      </c>
      <c r="E157" s="52"/>
      <c r="F157" s="50"/>
      <c r="G157" s="742"/>
      <c r="H157" s="744"/>
      <c r="K157" s="878" t="s">
        <v>846</v>
      </c>
      <c r="L157" s="884" t="s">
        <v>269</v>
      </c>
      <c r="M157" s="859"/>
      <c r="N157" s="52"/>
      <c r="O157" s="859"/>
      <c r="P157" s="742"/>
      <c r="Q157" s="744"/>
      <c r="R157" s="859"/>
    </row>
    <row r="158" spans="1:18">
      <c r="B158" s="146"/>
      <c r="E158" s="52"/>
      <c r="F158" s="50"/>
      <c r="G158" s="165"/>
      <c r="H158" s="744"/>
      <c r="K158" s="146"/>
      <c r="L158" s="859"/>
      <c r="M158" s="859"/>
      <c r="N158" s="52"/>
      <c r="O158" s="859"/>
      <c r="P158" s="888"/>
      <c r="Q158" s="744"/>
      <c r="R158" s="859"/>
    </row>
    <row r="159" spans="1:18" s="128" customFormat="1">
      <c r="A159" s="1314" t="s">
        <v>979</v>
      </c>
      <c r="B159" s="529" t="s">
        <v>448</v>
      </c>
      <c r="C159" s="527" t="s">
        <v>788</v>
      </c>
      <c r="D159" s="50"/>
      <c r="E159" s="52"/>
      <c r="F159" s="50"/>
      <c r="G159" s="165"/>
      <c r="H159" s="744"/>
      <c r="I159" s="50"/>
      <c r="K159" s="870" t="s">
        <v>448</v>
      </c>
      <c r="L159" s="867" t="s">
        <v>788</v>
      </c>
      <c r="M159" s="859"/>
      <c r="N159" s="52"/>
      <c r="O159" s="859"/>
      <c r="P159" s="888"/>
      <c r="Q159" s="744"/>
      <c r="R159" s="859"/>
    </row>
    <row r="160" spans="1:18" s="290" customFormat="1">
      <c r="A160" s="1314"/>
      <c r="B160" s="109"/>
      <c r="C160" s="437">
        <f>'Current Assumptions'!B120</f>
        <v>1</v>
      </c>
      <c r="D160" s="616" t="s">
        <v>931</v>
      </c>
      <c r="E160" s="52"/>
      <c r="G160" s="165"/>
      <c r="H160" s="744"/>
      <c r="K160" s="870"/>
      <c r="L160" s="915">
        <f>'Expected Assumptions'!E120</f>
        <v>1</v>
      </c>
      <c r="M160" s="881" t="s">
        <v>931</v>
      </c>
      <c r="N160" s="52"/>
      <c r="O160" s="859"/>
      <c r="P160" s="888"/>
      <c r="Q160" s="744"/>
      <c r="R160" s="859"/>
    </row>
    <row r="161" spans="1:18">
      <c r="B161" s="146"/>
      <c r="C161" s="351">
        <f>Avg._Time_to_Log_Transmittals</f>
        <v>0.25</v>
      </c>
      <c r="D161" s="418" t="str">
        <f>Avg._Time_to_Log_Transmittals_N</f>
        <v>Avg. Time to Log (hours / transmittal)</v>
      </c>
      <c r="E161" s="52"/>
      <c r="F161" s="32"/>
      <c r="G161" s="756"/>
      <c r="H161" s="760"/>
      <c r="K161" s="146"/>
      <c r="L161" s="902">
        <f>'Expected Assumptions'!E13</f>
        <v>0</v>
      </c>
      <c r="M161" s="618" t="str">
        <f>Avg._Time_to_Log_Transmittals_N</f>
        <v>Avg. Time to Log (hours / transmittal)</v>
      </c>
      <c r="N161" s="52"/>
      <c r="O161" s="401"/>
      <c r="P161" s="756"/>
      <c r="Q161" s="760"/>
      <c r="R161" s="859"/>
    </row>
    <row r="162" spans="1:18" s="290" customFormat="1">
      <c r="A162" s="492"/>
      <c r="B162" s="146"/>
      <c r="C162" s="447"/>
      <c r="D162" s="353"/>
      <c r="E162" s="52"/>
      <c r="F162" s="320"/>
      <c r="G162" s="756"/>
      <c r="H162" s="760"/>
      <c r="K162" s="146"/>
      <c r="L162" s="447"/>
      <c r="M162" s="353"/>
      <c r="N162" s="52"/>
      <c r="O162" s="401"/>
      <c r="P162" s="756"/>
      <c r="Q162" s="760"/>
      <c r="R162" s="859"/>
    </row>
    <row r="163" spans="1:18">
      <c r="B163" s="146"/>
      <c r="C163" s="779">
        <f>Drafter_Rate</f>
        <v>70.703325000000007</v>
      </c>
      <c r="D163" s="623" t="str">
        <f>Drafter_Rate_N</f>
        <v>Architect Drafter Rate ($ / hour)</v>
      </c>
      <c r="E163" s="104"/>
      <c r="F163" s="103"/>
      <c r="G163" s="787">
        <f>C160*C161*C163</f>
        <v>17.675831250000002</v>
      </c>
      <c r="H163" s="760"/>
      <c r="K163" s="146"/>
      <c r="L163" s="779">
        <f>Drafter_Rate</f>
        <v>70.703325000000007</v>
      </c>
      <c r="M163" s="623" t="str">
        <f>Drafter_Rate_N</f>
        <v>Architect Drafter Rate ($ / hour)</v>
      </c>
      <c r="N163" s="407"/>
      <c r="O163" s="528"/>
      <c r="P163" s="787">
        <f>L160*L161*L163</f>
        <v>0</v>
      </c>
      <c r="Q163" s="760"/>
      <c r="R163" s="859"/>
    </row>
    <row r="164" spans="1:18">
      <c r="B164" s="146"/>
      <c r="C164" s="103"/>
      <c r="D164" s="32"/>
      <c r="E164" s="33"/>
      <c r="F164" s="32"/>
      <c r="G164" s="742"/>
      <c r="H164" s="760"/>
      <c r="I164" s="128"/>
      <c r="K164" s="146"/>
      <c r="L164" s="528"/>
      <c r="M164" s="401"/>
      <c r="N164" s="389"/>
      <c r="O164" s="401"/>
      <c r="P164" s="742"/>
      <c r="Q164" s="760"/>
      <c r="R164" s="859"/>
    </row>
    <row r="165" spans="1:18" s="128" customFormat="1">
      <c r="A165" s="492"/>
      <c r="B165" s="146"/>
      <c r="C165" s="32"/>
      <c r="D165" s="69" t="s">
        <v>42</v>
      </c>
      <c r="E165" s="52"/>
      <c r="G165" s="742"/>
      <c r="H165" s="788">
        <f>G163</f>
        <v>17.675831250000002</v>
      </c>
      <c r="I165" s="50"/>
      <c r="K165" s="146"/>
      <c r="L165" s="401"/>
      <c r="M165" s="867" t="s">
        <v>42</v>
      </c>
      <c r="N165" s="52"/>
      <c r="O165" s="859"/>
      <c r="P165" s="742"/>
      <c r="Q165" s="788">
        <f>P163</f>
        <v>0</v>
      </c>
      <c r="R165" s="859"/>
    </row>
    <row r="166" spans="1:18" s="492" customFormat="1">
      <c r="B166" s="146"/>
      <c r="C166" s="401"/>
      <c r="D166" s="527"/>
      <c r="E166" s="52"/>
      <c r="G166" s="742"/>
      <c r="H166" s="789"/>
      <c r="K166" s="146"/>
      <c r="L166" s="401"/>
      <c r="M166" s="867"/>
      <c r="N166" s="52"/>
      <c r="O166" s="859"/>
      <c r="P166" s="742"/>
      <c r="Q166" s="789"/>
      <c r="R166" s="859"/>
    </row>
    <row r="167" spans="1:18" s="492" customFormat="1">
      <c r="A167" s="1314" t="s">
        <v>982</v>
      </c>
      <c r="B167" s="304" t="s">
        <v>449</v>
      </c>
      <c r="C167" s="539" t="s">
        <v>529</v>
      </c>
      <c r="D167" s="527"/>
      <c r="E167" s="52"/>
      <c r="G167" s="742"/>
      <c r="H167" s="790"/>
      <c r="K167" s="304" t="s">
        <v>449</v>
      </c>
      <c r="L167" s="887" t="s">
        <v>529</v>
      </c>
      <c r="M167" s="867"/>
      <c r="N167" s="52"/>
      <c r="O167" s="859"/>
      <c r="P167" s="742"/>
      <c r="Q167" s="790"/>
      <c r="R167" s="859"/>
    </row>
    <row r="168" spans="1:18" s="128" customFormat="1">
      <c r="A168" s="1314"/>
      <c r="B168" s="146"/>
      <c r="C168" s="486">
        <f>'Current Assumptions'!B116</f>
        <v>3.75</v>
      </c>
      <c r="D168" s="494" t="s">
        <v>817</v>
      </c>
      <c r="E168" s="52"/>
      <c r="F168" s="50"/>
      <c r="G168" s="742"/>
      <c r="H168" s="744"/>
      <c r="K168" s="146"/>
      <c r="L168" s="915">
        <f>'Expected Assumptions'!E116</f>
        <v>0.375</v>
      </c>
      <c r="M168" s="881" t="s">
        <v>817</v>
      </c>
      <c r="N168" s="52"/>
      <c r="O168" s="859"/>
      <c r="P168" s="742"/>
      <c r="Q168" s="744"/>
      <c r="R168" s="859"/>
    </row>
    <row r="169" spans="1:18" s="492" customFormat="1">
      <c r="B169" s="448"/>
      <c r="C169" s="624">
        <f>'Current Assumptions'!B117</f>
        <v>1</v>
      </c>
      <c r="D169" s="494" t="s">
        <v>828</v>
      </c>
      <c r="E169" s="52"/>
      <c r="G169" s="742"/>
      <c r="H169" s="744"/>
      <c r="K169" s="448"/>
      <c r="L169" s="624">
        <f>'Expected Assumptions'!E117</f>
        <v>1</v>
      </c>
      <c r="M169" s="881" t="s">
        <v>828</v>
      </c>
      <c r="N169" s="52"/>
      <c r="O169" s="859"/>
      <c r="P169" s="742"/>
      <c r="Q169" s="744"/>
      <c r="R169" s="859"/>
    </row>
    <row r="170" spans="1:18" s="492" customFormat="1">
      <c r="B170" s="146"/>
      <c r="E170" s="52"/>
      <c r="G170" s="742"/>
      <c r="H170" s="744"/>
      <c r="K170" s="146"/>
      <c r="L170" s="859"/>
      <c r="M170" s="859"/>
      <c r="N170" s="52"/>
      <c r="O170" s="859"/>
      <c r="P170" s="742"/>
      <c r="Q170" s="744"/>
      <c r="R170" s="859"/>
    </row>
    <row r="171" spans="1:18" s="492" customFormat="1">
      <c r="B171" s="146"/>
      <c r="C171" s="779">
        <f>Licensed_Professional_Rate</f>
        <v>109.989</v>
      </c>
      <c r="D171" s="643" t="str">
        <f>Licensed_Professional_Rate_N</f>
        <v>Licensed Professional Architect Rate ($ / hour)</v>
      </c>
      <c r="E171" s="52"/>
      <c r="G171" s="787">
        <f>C168*C169*C171</f>
        <v>412.45875000000001</v>
      </c>
      <c r="H171" s="744"/>
      <c r="K171" s="146"/>
      <c r="L171" s="779">
        <f>Licensed_Professional_Rate</f>
        <v>109.989</v>
      </c>
      <c r="M171" s="643" t="str">
        <f>Licensed_Professional_Rate_N</f>
        <v>Licensed Professional Architect Rate ($ / hour)</v>
      </c>
      <c r="N171" s="52"/>
      <c r="O171" s="859"/>
      <c r="P171" s="787">
        <f>L168*L169*L171</f>
        <v>41.245874999999998</v>
      </c>
      <c r="Q171" s="744"/>
      <c r="R171" s="859"/>
    </row>
    <row r="172" spans="1:18" s="525" customFormat="1">
      <c r="B172" s="551"/>
      <c r="C172" s="552"/>
      <c r="D172" s="546"/>
      <c r="E172" s="67"/>
      <c r="G172" s="763"/>
      <c r="H172" s="766"/>
      <c r="K172" s="551"/>
      <c r="L172" s="552"/>
      <c r="M172" s="618"/>
      <c r="N172" s="865"/>
      <c r="O172" s="864"/>
      <c r="P172" s="763"/>
      <c r="Q172" s="766"/>
      <c r="R172" s="864"/>
    </row>
    <row r="173" spans="1:18" s="492" customFormat="1">
      <c r="B173" s="146"/>
      <c r="D173" s="527" t="s">
        <v>42</v>
      </c>
      <c r="E173" s="52"/>
      <c r="G173" s="742"/>
      <c r="H173" s="788">
        <f>G171</f>
        <v>412.45875000000001</v>
      </c>
      <c r="K173" s="146"/>
      <c r="L173" s="859"/>
      <c r="M173" s="867" t="s">
        <v>42</v>
      </c>
      <c r="N173" s="52"/>
      <c r="O173" s="859"/>
      <c r="P173" s="742"/>
      <c r="Q173" s="788">
        <f>P171</f>
        <v>41.245874999999998</v>
      </c>
      <c r="R173" s="859"/>
    </row>
    <row r="174" spans="1:18" s="492" customFormat="1">
      <c r="B174" s="146"/>
      <c r="E174" s="52"/>
      <c r="G174" s="742"/>
      <c r="H174" s="789"/>
      <c r="K174" s="146"/>
      <c r="L174" s="859"/>
      <c r="M174" s="859"/>
      <c r="N174" s="52"/>
      <c r="O174" s="859"/>
      <c r="P174" s="742"/>
      <c r="Q174" s="789"/>
      <c r="R174" s="859"/>
    </row>
    <row r="175" spans="1:18" s="492" customFormat="1">
      <c r="A175" s="1314" t="s">
        <v>978</v>
      </c>
      <c r="B175" s="529" t="s">
        <v>714</v>
      </c>
      <c r="C175" s="539" t="s">
        <v>840</v>
      </c>
      <c r="E175" s="52"/>
      <c r="G175" s="742"/>
      <c r="H175" s="744"/>
      <c r="K175" s="870" t="s">
        <v>714</v>
      </c>
      <c r="L175" s="887" t="s">
        <v>840</v>
      </c>
      <c r="M175" s="859"/>
      <c r="N175" s="52"/>
      <c r="O175" s="859"/>
      <c r="P175" s="742"/>
      <c r="Q175" s="744"/>
      <c r="R175" s="859"/>
    </row>
    <row r="176" spans="1:18" s="492" customFormat="1">
      <c r="A176" s="1314"/>
      <c r="B176" s="529"/>
      <c r="C176" s="127">
        <f>Avg._Number_of_Design_Early_Drawings</f>
        <v>32</v>
      </c>
      <c r="D176" s="494" t="str">
        <f>Avg._Number_of_Design_Early_Drawings_N</f>
        <v>Avg. Number of Sheets in Design Early Drawings</v>
      </c>
      <c r="E176" s="52"/>
      <c r="G176" s="742"/>
      <c r="H176" s="744"/>
      <c r="K176" s="870"/>
      <c r="L176" s="127">
        <f>Avg._Number_of_Design_Early_Drawings</f>
        <v>32</v>
      </c>
      <c r="M176" s="881" t="str">
        <f>Avg._Number_of_Design_Early_Drawings_N</f>
        <v>Avg. Number of Sheets in Design Early Drawings</v>
      </c>
      <c r="N176" s="52"/>
      <c r="O176" s="859"/>
      <c r="P176" s="742"/>
      <c r="Q176" s="744"/>
      <c r="R176" s="859"/>
    </row>
    <row r="177" spans="1:18" s="492" customFormat="1">
      <c r="B177" s="529"/>
      <c r="C177" s="127">
        <f>Avg._Number_of_Pages_in_a_Design_Early_Narrative</f>
        <v>10</v>
      </c>
      <c r="D177" s="546" t="str">
        <f>Avg._Number_of_Pages_in_a_Design_Early_Narrative_N</f>
        <v>Avg. Number of Letter-Sized Pages in Design Early Narrative</v>
      </c>
      <c r="E177" s="52"/>
      <c r="G177" s="742"/>
      <c r="H177" s="744"/>
      <c r="K177" s="870"/>
      <c r="L177" s="127">
        <f>Avg._Number_of_Pages_in_a_Design_Early_Narrative</f>
        <v>10</v>
      </c>
      <c r="M177" s="618" t="str">
        <f>Avg._Number_of_Pages_in_a_Design_Early_Narrative_N</f>
        <v>Avg. Number of Letter-Sized Pages in Design Early Narrative</v>
      </c>
      <c r="N177" s="52"/>
      <c r="O177" s="859"/>
      <c r="P177" s="742"/>
      <c r="Q177" s="744"/>
      <c r="R177" s="859"/>
    </row>
    <row r="178" spans="1:18" s="525" customFormat="1">
      <c r="B178" s="422"/>
      <c r="C178" s="365">
        <f>Avg._Submittal_Sets_Reqd._Design</f>
        <v>6</v>
      </c>
      <c r="D178" s="546" t="str">
        <f>Avg._Submittal_Sets_Reqd._Design_N</f>
        <v>Number of Design Submittal Sets Reqd. (sets / submittal)</v>
      </c>
      <c r="E178" s="67"/>
      <c r="G178" s="66"/>
      <c r="H178" s="766"/>
      <c r="K178" s="422"/>
      <c r="L178" s="799">
        <f>'Expected Assumptions'!E24</f>
        <v>0</v>
      </c>
      <c r="M178" s="618" t="str">
        <f>Avg._Submittal_Sets_Reqd._Design_N</f>
        <v>Number of Design Submittal Sets Reqd. (sets / submittal)</v>
      </c>
      <c r="N178" s="865"/>
      <c r="O178" s="864"/>
      <c r="P178" s="66"/>
      <c r="Q178" s="766"/>
      <c r="R178" s="864"/>
    </row>
    <row r="179" spans="1:18" s="492" customFormat="1">
      <c r="B179" s="529"/>
      <c r="C179" s="776">
        <f>Avg._Per_Page_Copy_Cost</f>
        <v>0.15</v>
      </c>
      <c r="D179" s="525" t="str">
        <f>Avg._Per_Page_Copy_Cost_N</f>
        <v>Avg. Per Page Copy Cost ($ / page)</v>
      </c>
      <c r="E179" s="52"/>
      <c r="G179" s="742"/>
      <c r="H179" s="744"/>
      <c r="K179" s="870"/>
      <c r="L179" s="776">
        <f>'Expected Assumptions'!E64</f>
        <v>0</v>
      </c>
      <c r="M179" s="864" t="str">
        <f>Avg._Per_Page_Copy_Cost_N</f>
        <v>Avg. Per Page Copy Cost ($ / page)</v>
      </c>
      <c r="N179" s="52"/>
      <c r="O179" s="859"/>
      <c r="P179" s="742"/>
      <c r="Q179" s="744"/>
      <c r="R179" s="859"/>
    </row>
    <row r="180" spans="1:18" s="492" customFormat="1">
      <c r="B180" s="529"/>
      <c r="C180" s="776">
        <f>Avg._Per_Sheet_Copy_Cost</f>
        <v>3</v>
      </c>
      <c r="D180" s="525" t="str">
        <f>Avg._Per_Sheet_Copy_Cost_N</f>
        <v>Avg. Per Sheet Copy Cost ($ / sheet)</v>
      </c>
      <c r="E180" s="52"/>
      <c r="G180" s="742"/>
      <c r="H180" s="744"/>
      <c r="K180" s="870"/>
      <c r="L180" s="776">
        <f>'Expected Assumptions'!E65</f>
        <v>0</v>
      </c>
      <c r="M180" s="864" t="str">
        <f>Avg._Per_Sheet_Copy_Cost_N</f>
        <v>Avg. Per Sheet Copy Cost ($ / sheet)</v>
      </c>
      <c r="N180" s="52"/>
      <c r="O180" s="859"/>
      <c r="P180" s="742"/>
      <c r="Q180" s="744"/>
      <c r="R180" s="859"/>
    </row>
    <row r="181" spans="1:18" s="492" customFormat="1">
      <c r="B181" s="448"/>
      <c r="C181" s="624">
        <f>'Current Assumptions'!B121</f>
        <v>9.6000000000000002E-2</v>
      </c>
      <c r="D181" s="616" t="s">
        <v>824</v>
      </c>
      <c r="E181" s="52"/>
      <c r="G181" s="742"/>
      <c r="H181" s="744"/>
      <c r="K181" s="448"/>
      <c r="L181" s="963">
        <f>'Expected Assumptions'!E121</f>
        <v>0</v>
      </c>
      <c r="M181" s="881" t="s">
        <v>824</v>
      </c>
      <c r="N181" s="52"/>
      <c r="O181" s="859"/>
      <c r="P181" s="742"/>
      <c r="Q181" s="744"/>
      <c r="R181" s="859"/>
    </row>
    <row r="182" spans="1:18" s="492" customFormat="1">
      <c r="B182" s="448"/>
      <c r="C182" s="624">
        <f>'Current Assumptions'!B117</f>
        <v>1</v>
      </c>
      <c r="D182" s="494" t="s">
        <v>828</v>
      </c>
      <c r="E182" s="52"/>
      <c r="G182" s="742"/>
      <c r="H182" s="744"/>
      <c r="K182" s="448"/>
      <c r="L182" s="624">
        <f>'Expected Assumptions'!E117</f>
        <v>1</v>
      </c>
      <c r="M182" s="881" t="s">
        <v>828</v>
      </c>
      <c r="N182" s="52"/>
      <c r="O182" s="859"/>
      <c r="P182" s="742"/>
      <c r="Q182" s="744"/>
      <c r="R182" s="859"/>
    </row>
    <row r="183" spans="1:18" s="492" customFormat="1">
      <c r="B183" s="529"/>
      <c r="C183" s="527"/>
      <c r="E183" s="52"/>
      <c r="G183" s="742"/>
      <c r="H183" s="744"/>
      <c r="K183" s="870"/>
      <c r="L183" s="867"/>
      <c r="M183" s="859"/>
      <c r="N183" s="52"/>
      <c r="O183" s="859"/>
      <c r="P183" s="742"/>
      <c r="Q183" s="744"/>
      <c r="R183" s="859"/>
    </row>
    <row r="184" spans="1:18" s="492" customFormat="1">
      <c r="B184" s="529"/>
      <c r="C184" s="779">
        <f>Drafter_Rate</f>
        <v>70.703325000000007</v>
      </c>
      <c r="D184" s="623" t="str">
        <f>Drafter_Rate_N</f>
        <v>Architect Drafter Rate ($ / hour)</v>
      </c>
      <c r="E184" s="52"/>
      <c r="G184" s="743">
        <f>C184*C181*C178*C182</f>
        <v>40.725115200000005</v>
      </c>
      <c r="H184" s="744"/>
      <c r="K184" s="870"/>
      <c r="L184" s="779">
        <f>Drafter_Rate</f>
        <v>70.703325000000007</v>
      </c>
      <c r="M184" s="623" t="str">
        <f>Drafter_Rate_N</f>
        <v>Architect Drafter Rate ($ / hour)</v>
      </c>
      <c r="N184" s="52"/>
      <c r="O184" s="859"/>
      <c r="P184" s="930">
        <f>L184*L181*L178*L182</f>
        <v>0</v>
      </c>
      <c r="Q184" s="744"/>
      <c r="R184" s="859"/>
    </row>
    <row r="185" spans="1:18" s="492" customFormat="1">
      <c r="B185" s="529"/>
      <c r="C185" s="527"/>
      <c r="E185" s="52"/>
      <c r="G185" s="756"/>
      <c r="H185" s="744"/>
      <c r="K185" s="870"/>
      <c r="L185" s="867"/>
      <c r="M185" s="859"/>
      <c r="N185" s="52"/>
      <c r="O185" s="859"/>
      <c r="P185" s="756"/>
      <c r="Q185" s="744"/>
      <c r="R185" s="859"/>
    </row>
    <row r="186" spans="1:18" s="492" customFormat="1" ht="15" customHeight="1">
      <c r="B186" s="529"/>
      <c r="C186" s="527"/>
      <c r="D186" s="492" t="s">
        <v>428</v>
      </c>
      <c r="E186" s="52"/>
      <c r="G186" s="761">
        <f>((C176*C180)+(C177*C179))*C178*C182</f>
        <v>585</v>
      </c>
      <c r="H186" s="744"/>
      <c r="K186" s="870"/>
      <c r="L186" s="867"/>
      <c r="M186" s="859" t="s">
        <v>428</v>
      </c>
      <c r="N186" s="52"/>
      <c r="O186" s="859"/>
      <c r="P186" s="761">
        <f>((L176*L180)+(L177*L179))*L178*L182</f>
        <v>0</v>
      </c>
      <c r="Q186" s="744"/>
      <c r="R186" s="859"/>
    </row>
    <row r="187" spans="1:18" s="492" customFormat="1">
      <c r="B187" s="529"/>
      <c r="C187" s="527"/>
      <c r="E187" s="52"/>
      <c r="G187" s="756"/>
      <c r="H187" s="744"/>
      <c r="K187" s="870"/>
      <c r="L187" s="867"/>
      <c r="M187" s="859"/>
      <c r="N187" s="52"/>
      <c r="O187" s="859"/>
      <c r="P187" s="756"/>
      <c r="Q187" s="744"/>
      <c r="R187" s="859"/>
    </row>
    <row r="188" spans="1:18" s="492" customFormat="1" ht="15" customHeight="1" thickBot="1">
      <c r="B188" s="529"/>
      <c r="C188" s="527"/>
      <c r="D188" s="527" t="s">
        <v>42</v>
      </c>
      <c r="E188" s="52"/>
      <c r="G188" s="756"/>
      <c r="H188" s="740">
        <f>SUM(G184:G186)</f>
        <v>625.7251152</v>
      </c>
      <c r="K188" s="870"/>
      <c r="L188" s="867"/>
      <c r="M188" s="867" t="s">
        <v>42</v>
      </c>
      <c r="N188" s="52"/>
      <c r="O188" s="859"/>
      <c r="P188" s="756"/>
      <c r="Q188" s="740">
        <f>SUM(P184:P186)</f>
        <v>0</v>
      </c>
      <c r="R188" s="859"/>
    </row>
    <row r="189" spans="1:18" s="492" customFormat="1">
      <c r="B189" s="396"/>
      <c r="E189" s="52"/>
      <c r="G189" s="742"/>
      <c r="H189" s="744"/>
      <c r="K189" s="396"/>
      <c r="L189" s="859"/>
      <c r="M189" s="859"/>
      <c r="N189" s="52"/>
      <c r="O189" s="859"/>
      <c r="P189" s="742"/>
      <c r="Q189" s="744"/>
      <c r="R189" s="859"/>
    </row>
    <row r="190" spans="1:18" s="492" customFormat="1" ht="15" customHeight="1">
      <c r="A190" s="1314" t="s">
        <v>979</v>
      </c>
      <c r="B190" s="304" t="s">
        <v>818</v>
      </c>
      <c r="C190" s="539" t="s">
        <v>841</v>
      </c>
      <c r="E190" s="52"/>
      <c r="G190" s="742"/>
      <c r="H190" s="744"/>
      <c r="K190" s="304" t="s">
        <v>818</v>
      </c>
      <c r="L190" s="887" t="s">
        <v>841</v>
      </c>
      <c r="M190" s="859"/>
      <c r="N190" s="52"/>
      <c r="O190" s="859"/>
      <c r="P190" s="742"/>
      <c r="Q190" s="744"/>
      <c r="R190" s="859"/>
    </row>
    <row r="191" spans="1:18" s="492" customFormat="1">
      <c r="A191" s="1314"/>
      <c r="B191" s="304"/>
      <c r="C191" s="486">
        <f>'Current Assumptions'!B120</f>
        <v>1</v>
      </c>
      <c r="D191" s="616" t="s">
        <v>931</v>
      </c>
      <c r="G191" s="742"/>
      <c r="H191" s="744"/>
      <c r="K191" s="304"/>
      <c r="L191" s="915">
        <f>'Expected Assumptions'!E120</f>
        <v>1</v>
      </c>
      <c r="M191" s="881" t="s">
        <v>931</v>
      </c>
      <c r="N191" s="859"/>
      <c r="O191" s="859"/>
      <c r="P191" s="742"/>
      <c r="Q191" s="744"/>
      <c r="R191" s="859"/>
    </row>
    <row r="192" spans="1:18" s="492" customFormat="1">
      <c r="B192" s="335"/>
      <c r="C192" s="488">
        <f>'Current Assumptions'!B123</f>
        <v>25.3</v>
      </c>
      <c r="D192" s="618" t="s">
        <v>552</v>
      </c>
      <c r="G192" s="742"/>
      <c r="H192" s="744"/>
      <c r="K192" s="335"/>
      <c r="L192" s="737">
        <f>'Expected Assumptions'!E123</f>
        <v>0</v>
      </c>
      <c r="M192" s="618" t="s">
        <v>552</v>
      </c>
      <c r="N192" s="859"/>
      <c r="O192" s="859"/>
      <c r="P192" s="742"/>
      <c r="Q192" s="744"/>
      <c r="R192" s="859"/>
    </row>
    <row r="193" spans="1:18" s="492" customFormat="1">
      <c r="B193" s="304"/>
      <c r="C193" s="838">
        <f>'Current Assumptions'!B124</f>
        <v>0.5</v>
      </c>
      <c r="D193" s="616" t="s">
        <v>934</v>
      </c>
      <c r="G193" s="742"/>
      <c r="H193" s="744"/>
      <c r="J193" s="413"/>
      <c r="K193" s="304"/>
      <c r="L193" s="838">
        <f>'Expected Assumptions'!E124</f>
        <v>0.2</v>
      </c>
      <c r="M193" s="881" t="s">
        <v>934</v>
      </c>
      <c r="N193" s="859"/>
      <c r="O193" s="859"/>
      <c r="P193" s="742"/>
      <c r="Q193" s="744"/>
      <c r="R193" s="859"/>
    </row>
    <row r="194" spans="1:18" s="492" customFormat="1">
      <c r="B194" s="448"/>
      <c r="C194" s="624">
        <f>'Current Assumptions'!B117</f>
        <v>1</v>
      </c>
      <c r="D194" s="494" t="s">
        <v>828</v>
      </c>
      <c r="E194" s="52"/>
      <c r="G194" s="742"/>
      <c r="H194" s="744"/>
      <c r="K194" s="448"/>
      <c r="L194" s="624">
        <f>'Expected Assumptions'!E117</f>
        <v>1</v>
      </c>
      <c r="M194" s="881" t="s">
        <v>828</v>
      </c>
      <c r="N194" s="52"/>
      <c r="O194" s="859"/>
      <c r="P194" s="742"/>
      <c r="Q194" s="744"/>
      <c r="R194" s="859"/>
    </row>
    <row r="195" spans="1:18" s="492" customFormat="1">
      <c r="B195" s="304"/>
      <c r="C195" s="539"/>
      <c r="E195" s="52"/>
      <c r="G195" s="742"/>
      <c r="H195" s="744"/>
      <c r="K195" s="304"/>
      <c r="L195" s="887"/>
      <c r="M195" s="859"/>
      <c r="N195" s="52"/>
      <c r="O195" s="859"/>
      <c r="P195" s="742"/>
      <c r="Q195" s="744"/>
      <c r="R195" s="859"/>
    </row>
    <row r="196" spans="1:18" s="492" customFormat="1" ht="15" customHeight="1">
      <c r="B196" s="304"/>
      <c r="C196" s="779">
        <f>Owner_Administrative_Rate</f>
        <v>23.71</v>
      </c>
      <c r="D196" s="623" t="str">
        <f>Drafter_Rate_N</f>
        <v>Architect Drafter Rate ($ / hour)</v>
      </c>
      <c r="E196" s="52"/>
      <c r="G196" s="761">
        <f>C196*C191*C193*C194</f>
        <v>11.855</v>
      </c>
      <c r="H196" s="744"/>
      <c r="K196" s="304"/>
      <c r="L196" s="779">
        <f>Owner_Administrative_Rate</f>
        <v>23.71</v>
      </c>
      <c r="M196" s="623" t="str">
        <f>Drafter_Rate_N</f>
        <v>Architect Drafter Rate ($ / hour)</v>
      </c>
      <c r="N196" s="52"/>
      <c r="O196" s="859"/>
      <c r="P196" s="761">
        <f>L196*L191*L193*L194</f>
        <v>4.742</v>
      </c>
      <c r="Q196" s="744"/>
      <c r="R196" s="859"/>
    </row>
    <row r="197" spans="1:18" s="492" customFormat="1">
      <c r="B197" s="304"/>
      <c r="C197" s="527"/>
      <c r="E197" s="52"/>
      <c r="G197" s="756"/>
      <c r="H197" s="744"/>
      <c r="K197" s="304"/>
      <c r="L197" s="867"/>
      <c r="M197" s="859"/>
      <c r="N197" s="52"/>
      <c r="O197" s="859"/>
      <c r="P197" s="756"/>
      <c r="Q197" s="744"/>
      <c r="R197" s="859"/>
    </row>
    <row r="198" spans="1:18" s="492" customFormat="1">
      <c r="B198" s="396"/>
      <c r="C198" s="527"/>
      <c r="D198" s="492" t="s">
        <v>429</v>
      </c>
      <c r="E198" s="52"/>
      <c r="G198" s="761">
        <f>C192*C191*C194</f>
        <v>25.3</v>
      </c>
      <c r="H198" s="744"/>
      <c r="K198" s="396"/>
      <c r="L198" s="867"/>
      <c r="M198" s="859" t="s">
        <v>429</v>
      </c>
      <c r="N198" s="52"/>
      <c r="O198" s="859"/>
      <c r="P198" s="761">
        <f>L192*L191*L194</f>
        <v>0</v>
      </c>
      <c r="Q198" s="744"/>
      <c r="R198" s="859"/>
    </row>
    <row r="199" spans="1:18" s="492" customFormat="1">
      <c r="C199" s="527"/>
      <c r="E199" s="52"/>
      <c r="G199" s="742"/>
      <c r="H199" s="744"/>
      <c r="K199" s="859"/>
      <c r="L199" s="867"/>
      <c r="M199" s="859"/>
      <c r="N199" s="52"/>
      <c r="O199" s="859"/>
      <c r="P199" s="742"/>
      <c r="Q199" s="744"/>
      <c r="R199" s="859"/>
    </row>
    <row r="200" spans="1:18" s="492" customFormat="1" ht="13.5" thickBot="1">
      <c r="B200" s="538"/>
      <c r="C200" s="527"/>
      <c r="D200" s="527" t="s">
        <v>42</v>
      </c>
      <c r="E200" s="52"/>
      <c r="G200" s="742"/>
      <c r="H200" s="740">
        <f>SUM(G196:G198)</f>
        <v>37.155000000000001</v>
      </c>
      <c r="K200" s="885"/>
      <c r="L200" s="867"/>
      <c r="M200" s="867" t="s">
        <v>42</v>
      </c>
      <c r="N200" s="52"/>
      <c r="O200" s="859"/>
      <c r="P200" s="742"/>
      <c r="Q200" s="740">
        <f>SUM(P196:P198)</f>
        <v>4.742</v>
      </c>
      <c r="R200" s="859"/>
    </row>
    <row r="201" spans="1:18" s="492" customFormat="1">
      <c r="B201" s="396"/>
      <c r="E201" s="52"/>
      <c r="G201" s="66"/>
      <c r="H201" s="744"/>
      <c r="K201" s="396"/>
      <c r="L201" s="859"/>
      <c r="M201" s="859"/>
      <c r="N201" s="52"/>
      <c r="O201" s="859"/>
      <c r="P201" s="66"/>
      <c r="Q201" s="744"/>
      <c r="R201" s="859"/>
    </row>
    <row r="202" spans="1:18" s="492" customFormat="1">
      <c r="A202" s="1314" t="s">
        <v>979</v>
      </c>
      <c r="B202" s="529" t="s">
        <v>847</v>
      </c>
      <c r="C202" s="527" t="s">
        <v>842</v>
      </c>
      <c r="E202" s="52"/>
      <c r="G202" s="742"/>
      <c r="H202" s="744"/>
      <c r="K202" s="870" t="s">
        <v>847</v>
      </c>
      <c r="L202" s="867" t="s">
        <v>842</v>
      </c>
      <c r="M202" s="859"/>
      <c r="N202" s="52"/>
      <c r="O202" s="859"/>
      <c r="P202" s="742"/>
      <c r="Q202" s="744"/>
      <c r="R202" s="859"/>
    </row>
    <row r="203" spans="1:18" s="492" customFormat="1">
      <c r="A203" s="1314"/>
      <c r="B203" s="396"/>
      <c r="C203" s="486">
        <f>'Current Assumptions'!B120</f>
        <v>1</v>
      </c>
      <c r="D203" s="616" t="s">
        <v>931</v>
      </c>
      <c r="G203" s="742"/>
      <c r="H203" s="760"/>
      <c r="K203" s="396"/>
      <c r="L203" s="915">
        <f>'Expected Assumptions'!E120</f>
        <v>1</v>
      </c>
      <c r="M203" s="881" t="s">
        <v>931</v>
      </c>
      <c r="N203" s="859"/>
      <c r="O203" s="859"/>
      <c r="P203" s="742"/>
      <c r="Q203" s="760"/>
      <c r="R203" s="859"/>
    </row>
    <row r="204" spans="1:18" s="492" customFormat="1">
      <c r="B204" s="396"/>
      <c r="C204" s="351">
        <f>Avg._Time_to_Log_Transmittals</f>
        <v>0.25</v>
      </c>
      <c r="D204" s="546" t="str">
        <f>Avg._Time_to_Log_Transmittals_N</f>
        <v>Avg. Time to Log (hours / transmittal)</v>
      </c>
      <c r="G204" s="742"/>
      <c r="H204" s="744"/>
      <c r="K204" s="396"/>
      <c r="L204" s="902">
        <f>'Expected Assumptions'!E13</f>
        <v>0</v>
      </c>
      <c r="M204" s="618" t="str">
        <f>Avg._Time_to_Log_Transmittals_N</f>
        <v>Avg. Time to Log (hours / transmittal)</v>
      </c>
      <c r="N204" s="859"/>
      <c r="O204" s="859"/>
      <c r="P204" s="742"/>
      <c r="Q204" s="744"/>
      <c r="R204" s="859"/>
    </row>
    <row r="205" spans="1:18" s="492" customFormat="1">
      <c r="B205" s="448"/>
      <c r="C205" s="624">
        <f>'Current Assumptions'!B117</f>
        <v>1</v>
      </c>
      <c r="D205" s="494" t="s">
        <v>828</v>
      </c>
      <c r="E205" s="52"/>
      <c r="G205" s="742"/>
      <c r="H205" s="744"/>
      <c r="K205" s="448"/>
      <c r="L205" s="624">
        <f>'Expected Assumptions'!E117</f>
        <v>1</v>
      </c>
      <c r="M205" s="881" t="s">
        <v>828</v>
      </c>
      <c r="N205" s="52"/>
      <c r="O205" s="859"/>
      <c r="P205" s="742"/>
      <c r="Q205" s="744"/>
      <c r="R205" s="859"/>
    </row>
    <row r="206" spans="1:18" s="492" customFormat="1" ht="15" customHeight="1">
      <c r="B206" s="396"/>
      <c r="G206" s="742"/>
      <c r="H206" s="744"/>
      <c r="K206" s="396"/>
      <c r="L206" s="859"/>
      <c r="M206" s="859"/>
      <c r="N206" s="859"/>
      <c r="O206" s="859"/>
      <c r="P206" s="742"/>
      <c r="Q206" s="744"/>
      <c r="R206" s="859"/>
    </row>
    <row r="207" spans="1:18" s="492" customFormat="1">
      <c r="B207" s="396"/>
      <c r="C207" s="779">
        <f>Drafter_Rate</f>
        <v>70.703325000000007</v>
      </c>
      <c r="D207" s="623" t="str">
        <f>Drafter_Rate_N</f>
        <v>Architect Drafter Rate ($ / hour)</v>
      </c>
      <c r="G207" s="761">
        <f>C204*C203*C207*C205</f>
        <v>17.675831250000002</v>
      </c>
      <c r="H207" s="744"/>
      <c r="K207" s="396"/>
      <c r="L207" s="779">
        <f>Drafter_Rate</f>
        <v>70.703325000000007</v>
      </c>
      <c r="M207" s="623" t="str">
        <f>Drafter_Rate_N</f>
        <v>Architect Drafter Rate ($ / hour)</v>
      </c>
      <c r="N207" s="859"/>
      <c r="O207" s="859"/>
      <c r="P207" s="761">
        <f>L204*L203*L207*L205</f>
        <v>0</v>
      </c>
      <c r="Q207" s="744"/>
      <c r="R207" s="859"/>
    </row>
    <row r="208" spans="1:18" s="492" customFormat="1" ht="15" customHeight="1">
      <c r="G208" s="742"/>
      <c r="H208" s="744"/>
      <c r="K208" s="859"/>
      <c r="L208" s="859"/>
      <c r="M208" s="859"/>
      <c r="N208" s="859"/>
      <c r="O208" s="859"/>
      <c r="P208" s="742"/>
      <c r="Q208" s="744"/>
      <c r="R208" s="859"/>
    </row>
    <row r="209" spans="1:18" s="492" customFormat="1" ht="13.5" thickBot="1">
      <c r="D209" s="527" t="s">
        <v>42</v>
      </c>
      <c r="G209" s="742"/>
      <c r="H209" s="740">
        <f>G207</f>
        <v>17.675831250000002</v>
      </c>
      <c r="K209" s="859"/>
      <c r="L209" s="859"/>
      <c r="M209" s="867" t="s">
        <v>42</v>
      </c>
      <c r="N209" s="859"/>
      <c r="O209" s="859"/>
      <c r="P209" s="742"/>
      <c r="Q209" s="740">
        <f>P207</f>
        <v>0</v>
      </c>
      <c r="R209" s="859"/>
    </row>
    <row r="210" spans="1:18" s="492" customFormat="1" ht="15" customHeight="1">
      <c r="E210" s="52"/>
      <c r="G210" s="742"/>
      <c r="H210" s="744"/>
      <c r="K210" s="859"/>
      <c r="L210" s="859"/>
      <c r="M210" s="859"/>
      <c r="N210" s="52"/>
      <c r="O210" s="859"/>
      <c r="P210" s="742"/>
      <c r="Q210" s="744"/>
      <c r="R210" s="859"/>
    </row>
    <row r="211" spans="1:18" s="492" customFormat="1">
      <c r="B211" s="530" t="s">
        <v>848</v>
      </c>
      <c r="C211" s="532" t="s">
        <v>254</v>
      </c>
      <c r="E211" s="52"/>
      <c r="G211" s="742"/>
      <c r="H211" s="744"/>
      <c r="K211" s="878" t="s">
        <v>848</v>
      </c>
      <c r="L211" s="884" t="s">
        <v>254</v>
      </c>
      <c r="M211" s="859"/>
      <c r="N211" s="52"/>
      <c r="O211" s="859"/>
      <c r="P211" s="742"/>
      <c r="Q211" s="744"/>
      <c r="R211" s="859"/>
    </row>
    <row r="212" spans="1:18" s="492" customFormat="1" ht="15" customHeight="1">
      <c r="B212" s="396"/>
      <c r="E212" s="52"/>
      <c r="G212" s="742"/>
      <c r="H212" s="744"/>
      <c r="K212" s="396"/>
      <c r="L212" s="859"/>
      <c r="M212" s="859"/>
      <c r="N212" s="52"/>
      <c r="O212" s="859"/>
      <c r="P212" s="742"/>
      <c r="Q212" s="744"/>
      <c r="R212" s="859"/>
    </row>
    <row r="213" spans="1:18" s="492" customFormat="1">
      <c r="A213" s="1314" t="s">
        <v>979</v>
      </c>
      <c r="B213" s="529" t="s">
        <v>849</v>
      </c>
      <c r="C213" s="527" t="s">
        <v>843</v>
      </c>
      <c r="E213" s="52"/>
      <c r="G213" s="742"/>
      <c r="H213" s="744"/>
      <c r="K213" s="870" t="s">
        <v>849</v>
      </c>
      <c r="L213" s="867" t="s">
        <v>843</v>
      </c>
      <c r="M213" s="859"/>
      <c r="N213" s="52"/>
      <c r="O213" s="859"/>
      <c r="P213" s="742"/>
      <c r="Q213" s="744"/>
      <c r="R213" s="859"/>
    </row>
    <row r="214" spans="1:18" s="492" customFormat="1">
      <c r="A214" s="1314"/>
      <c r="B214" s="529"/>
      <c r="C214" s="486">
        <f>'Current Assumptions'!B120</f>
        <v>1</v>
      </c>
      <c r="D214" s="616" t="s">
        <v>931</v>
      </c>
      <c r="E214" s="52"/>
      <c r="G214" s="742"/>
      <c r="H214" s="744"/>
      <c r="K214" s="870"/>
      <c r="L214" s="915">
        <f>'Expected Assumptions'!E120</f>
        <v>1</v>
      </c>
      <c r="M214" s="881" t="s">
        <v>931</v>
      </c>
      <c r="N214" s="52"/>
      <c r="O214" s="859"/>
      <c r="P214" s="742"/>
      <c r="Q214" s="744"/>
      <c r="R214" s="859"/>
    </row>
    <row r="215" spans="1:18" s="492" customFormat="1">
      <c r="B215" s="529"/>
      <c r="C215" s="351">
        <f>Avg._Time_to_Log_Transmittals</f>
        <v>0.25</v>
      </c>
      <c r="D215" s="546" t="str">
        <f>Avg._Time_to_Log_Transmittals_N</f>
        <v>Avg. Time to Log (hours / transmittal)</v>
      </c>
      <c r="E215" s="52"/>
      <c r="G215" s="763"/>
      <c r="H215" s="744"/>
      <c r="K215" s="870"/>
      <c r="L215" s="902">
        <f>'Expected Assumptions'!E13</f>
        <v>0</v>
      </c>
      <c r="M215" s="618" t="str">
        <f>Avg._Time_to_Log_Transmittals_N</f>
        <v>Avg. Time to Log (hours / transmittal)</v>
      </c>
      <c r="N215" s="52"/>
      <c r="O215" s="859"/>
      <c r="P215" s="763"/>
      <c r="Q215" s="744"/>
      <c r="R215" s="859"/>
    </row>
    <row r="216" spans="1:18" s="492" customFormat="1">
      <c r="B216" s="448"/>
      <c r="C216" s="624">
        <f>'Current Assumptions'!B117</f>
        <v>1</v>
      </c>
      <c r="D216" s="616" t="s">
        <v>828</v>
      </c>
      <c r="E216" s="52"/>
      <c r="G216" s="742"/>
      <c r="H216" s="744"/>
      <c r="K216" s="448"/>
      <c r="L216" s="624">
        <f>'Expected Assumptions'!E117</f>
        <v>1</v>
      </c>
      <c r="M216" s="881" t="s">
        <v>828</v>
      </c>
      <c r="N216" s="52"/>
      <c r="O216" s="859"/>
      <c r="P216" s="742"/>
      <c r="Q216" s="744"/>
      <c r="R216" s="859"/>
    </row>
    <row r="217" spans="1:18" s="492" customFormat="1">
      <c r="B217" s="396"/>
      <c r="G217" s="742"/>
      <c r="H217" s="744"/>
      <c r="K217" s="396"/>
      <c r="L217" s="859"/>
      <c r="M217" s="859"/>
      <c r="N217" s="859"/>
      <c r="O217" s="859"/>
      <c r="P217" s="742"/>
      <c r="Q217" s="744"/>
      <c r="R217" s="859"/>
    </row>
    <row r="218" spans="1:18" s="492" customFormat="1">
      <c r="B218" s="396"/>
      <c r="C218" s="779">
        <f>Owners_Rep._Rate</f>
        <v>62.2</v>
      </c>
      <c r="D218" s="474" t="str">
        <f>Owners_Rep._Administrative_Rate_N</f>
        <v>Owners Rep. Administrative Rate ($ / hour)</v>
      </c>
      <c r="G218" s="761">
        <f>C215*C214*C218*C216</f>
        <v>15.55</v>
      </c>
      <c r="H218" s="744"/>
      <c r="K218" s="396"/>
      <c r="L218" s="779">
        <f>Owners_Rep._Rate</f>
        <v>62.2</v>
      </c>
      <c r="M218" s="874" t="str">
        <f>Owners_Rep._Administrative_Rate_N</f>
        <v>Owners Rep. Administrative Rate ($ / hour)</v>
      </c>
      <c r="N218" s="859"/>
      <c r="O218" s="859"/>
      <c r="P218" s="761">
        <f>L215*L214*L218*L216</f>
        <v>0</v>
      </c>
      <c r="Q218" s="744"/>
      <c r="R218" s="859"/>
    </row>
    <row r="219" spans="1:18" s="492" customFormat="1">
      <c r="B219" s="396"/>
      <c r="G219" s="742"/>
      <c r="H219" s="744"/>
      <c r="K219" s="396"/>
      <c r="L219" s="859"/>
      <c r="M219" s="859"/>
      <c r="N219" s="859"/>
      <c r="O219" s="859"/>
      <c r="P219" s="742"/>
      <c r="Q219" s="744"/>
      <c r="R219" s="859"/>
    </row>
    <row r="220" spans="1:18" s="492" customFormat="1" ht="13.5" thickBot="1">
      <c r="B220" s="396"/>
      <c r="D220" s="527" t="s">
        <v>42</v>
      </c>
      <c r="G220" s="742"/>
      <c r="H220" s="740">
        <f>G218</f>
        <v>15.55</v>
      </c>
      <c r="K220" s="396"/>
      <c r="L220" s="859"/>
      <c r="M220" s="867" t="s">
        <v>42</v>
      </c>
      <c r="N220" s="859"/>
      <c r="O220" s="859"/>
      <c r="P220" s="742"/>
      <c r="Q220" s="740">
        <f>P218</f>
        <v>0</v>
      </c>
      <c r="R220" s="859"/>
    </row>
    <row r="221" spans="1:18" s="492" customFormat="1">
      <c r="B221" s="396"/>
      <c r="G221" s="742"/>
      <c r="H221" s="744"/>
      <c r="K221" s="396"/>
      <c r="L221" s="859"/>
      <c r="M221" s="859"/>
      <c r="N221" s="859"/>
      <c r="O221" s="859"/>
      <c r="P221" s="742"/>
      <c r="Q221" s="744"/>
      <c r="R221" s="859"/>
    </row>
    <row r="222" spans="1:18" s="492" customFormat="1">
      <c r="B222" s="529"/>
      <c r="C222" s="527"/>
      <c r="E222" s="52"/>
      <c r="G222" s="742"/>
      <c r="H222" s="744"/>
      <c r="K222" s="870"/>
      <c r="L222" s="867"/>
      <c r="M222" s="859"/>
      <c r="N222" s="52"/>
      <c r="O222" s="859"/>
      <c r="P222" s="742"/>
      <c r="Q222" s="744"/>
      <c r="R222" s="859"/>
    </row>
    <row r="223" spans="1:18" s="492" customFormat="1" ht="12.75" customHeight="1">
      <c r="A223" s="1314" t="s">
        <v>988</v>
      </c>
      <c r="B223" s="529" t="s">
        <v>850</v>
      </c>
      <c r="C223" s="527" t="s">
        <v>884</v>
      </c>
      <c r="D223" s="125"/>
      <c r="E223" s="52"/>
      <c r="G223" s="742"/>
      <c r="H223" s="744"/>
      <c r="K223" s="870" t="s">
        <v>850</v>
      </c>
      <c r="L223" s="867" t="s">
        <v>884</v>
      </c>
      <c r="M223" s="880"/>
      <c r="N223" s="52"/>
      <c r="O223" s="859"/>
      <c r="P223" s="742"/>
      <c r="Q223" s="744"/>
      <c r="R223" s="859"/>
    </row>
    <row r="224" spans="1:18" s="492" customFormat="1" ht="12.75" customHeight="1">
      <c r="A224" s="1314"/>
      <c r="B224" s="529"/>
      <c r="C224" s="578">
        <f>'Current Assumptions'!B115</f>
        <v>8</v>
      </c>
      <c r="D224" s="576" t="s">
        <v>836</v>
      </c>
      <c r="E224" s="356"/>
      <c r="F224" s="356"/>
      <c r="G224" s="745"/>
      <c r="H224" s="745"/>
      <c r="K224" s="870"/>
      <c r="L224" s="844">
        <f>'Expected Assumptions'!E115</f>
        <v>4</v>
      </c>
      <c r="M224" s="881" t="s">
        <v>836</v>
      </c>
      <c r="N224" s="904"/>
      <c r="O224" s="904"/>
      <c r="P224" s="745"/>
      <c r="Q224" s="745"/>
      <c r="R224" s="859"/>
    </row>
    <row r="225" spans="1:18" s="492" customFormat="1">
      <c r="B225" s="448"/>
      <c r="C225" s="624">
        <f>'Current Assumptions'!B117</f>
        <v>1</v>
      </c>
      <c r="D225" s="494" t="s">
        <v>828</v>
      </c>
      <c r="E225" s="52"/>
      <c r="G225" s="742"/>
      <c r="H225" s="744"/>
      <c r="K225" s="448"/>
      <c r="L225" s="624">
        <f>'Expected Assumptions'!E117</f>
        <v>1</v>
      </c>
      <c r="M225" s="881" t="s">
        <v>828</v>
      </c>
      <c r="N225" s="52"/>
      <c r="O225" s="859"/>
      <c r="P225" s="742"/>
      <c r="Q225" s="744"/>
      <c r="R225" s="859"/>
    </row>
    <row r="226" spans="1:18" s="492" customFormat="1" ht="15" customHeight="1">
      <c r="B226" s="529"/>
      <c r="C226" s="137"/>
      <c r="D226" s="546"/>
      <c r="E226" s="356"/>
      <c r="F226" s="356"/>
      <c r="G226" s="745"/>
      <c r="H226" s="745"/>
      <c r="K226" s="870"/>
      <c r="L226" s="137"/>
      <c r="M226" s="618"/>
      <c r="N226" s="904"/>
      <c r="O226" s="904"/>
      <c r="P226" s="745"/>
      <c r="Q226" s="745"/>
      <c r="R226" s="859"/>
    </row>
    <row r="227" spans="1:18" s="492" customFormat="1" ht="12.75" customHeight="1">
      <c r="B227" s="529"/>
      <c r="C227" s="779">
        <f>Owners_Rep._Rate</f>
        <v>62.2</v>
      </c>
      <c r="D227" s="474" t="str">
        <f>Owners_Rep._Rate_N</f>
        <v>Owners Rep. Rate ($ / hour)</v>
      </c>
      <c r="E227" s="426"/>
      <c r="F227" s="426"/>
      <c r="G227" s="770">
        <f>C224*C227*C225</f>
        <v>497.6</v>
      </c>
      <c r="H227" s="784"/>
      <c r="K227" s="870"/>
      <c r="L227" s="779">
        <f>Owners_Rep._Rate</f>
        <v>62.2</v>
      </c>
      <c r="M227" s="874" t="str">
        <f>Owners_Rep._Rate_N</f>
        <v>Owners Rep. Rate ($ / hour)</v>
      </c>
      <c r="N227" s="906"/>
      <c r="O227" s="906"/>
      <c r="P227" s="770">
        <f>L224*L227*L225</f>
        <v>248.8</v>
      </c>
      <c r="Q227" s="784"/>
      <c r="R227" s="859"/>
    </row>
    <row r="228" spans="1:18" s="492" customFormat="1" ht="12.75" customHeight="1">
      <c r="B228" s="529"/>
      <c r="G228" s="785"/>
      <c r="H228" s="744"/>
      <c r="K228" s="870"/>
      <c r="L228" s="859"/>
      <c r="M228" s="859"/>
      <c r="N228" s="859"/>
      <c r="O228" s="859"/>
      <c r="P228" s="785"/>
      <c r="Q228" s="744"/>
      <c r="R228" s="859"/>
    </row>
    <row r="229" spans="1:18" s="492" customFormat="1" ht="12.75" customHeight="1" thickBot="1">
      <c r="B229" s="529"/>
      <c r="D229" s="527" t="s">
        <v>42</v>
      </c>
      <c r="G229" s="786"/>
      <c r="H229" s="740">
        <f>G227</f>
        <v>497.6</v>
      </c>
      <c r="K229" s="870"/>
      <c r="L229" s="859"/>
      <c r="M229" s="867" t="s">
        <v>42</v>
      </c>
      <c r="N229" s="859"/>
      <c r="O229" s="859"/>
      <c r="P229" s="786"/>
      <c r="Q229" s="740">
        <f>P227</f>
        <v>248.8</v>
      </c>
      <c r="R229" s="859"/>
    </row>
    <row r="230" spans="1:18" s="492" customFormat="1">
      <c r="B230" s="146"/>
      <c r="E230" s="52"/>
      <c r="G230" s="742"/>
      <c r="H230" s="744"/>
      <c r="K230" s="146"/>
      <c r="L230" s="859"/>
      <c r="M230" s="859"/>
      <c r="N230" s="52"/>
      <c r="O230" s="859"/>
      <c r="P230" s="742"/>
      <c r="Q230" s="744"/>
      <c r="R230" s="859"/>
    </row>
    <row r="231" spans="1:18" s="492" customFormat="1" ht="12.75" customHeight="1">
      <c r="A231" s="1314" t="s">
        <v>979</v>
      </c>
      <c r="B231" s="529" t="s">
        <v>851</v>
      </c>
      <c r="C231" s="527" t="s">
        <v>257</v>
      </c>
      <c r="E231" s="52"/>
      <c r="G231" s="742"/>
      <c r="H231" s="744"/>
      <c r="K231" s="870" t="s">
        <v>851</v>
      </c>
      <c r="L231" s="867" t="s">
        <v>257</v>
      </c>
      <c r="M231" s="859"/>
      <c r="N231" s="52"/>
      <c r="O231" s="859"/>
      <c r="P231" s="742"/>
      <c r="Q231" s="744"/>
      <c r="R231" s="859"/>
    </row>
    <row r="232" spans="1:18" s="492" customFormat="1">
      <c r="A232" s="1314"/>
      <c r="B232" s="146"/>
      <c r="C232" s="486">
        <f>'Current Assumptions'!B120</f>
        <v>1</v>
      </c>
      <c r="D232" s="616" t="s">
        <v>931</v>
      </c>
      <c r="E232" s="52"/>
      <c r="G232" s="742"/>
      <c r="H232" s="744"/>
      <c r="K232" s="146"/>
      <c r="L232" s="915">
        <f>'Expected Assumptions'!E120</f>
        <v>1</v>
      </c>
      <c r="M232" s="881" t="s">
        <v>931</v>
      </c>
      <c r="N232" s="52"/>
      <c r="O232" s="859"/>
      <c r="P232" s="742"/>
      <c r="Q232" s="744"/>
      <c r="R232" s="859"/>
    </row>
    <row r="233" spans="1:18" s="492" customFormat="1">
      <c r="B233" s="146"/>
      <c r="C233" s="737">
        <f>'Current Assumptions'!B122</f>
        <v>16.5</v>
      </c>
      <c r="D233" s="618" t="s">
        <v>552</v>
      </c>
      <c r="E233" s="52"/>
      <c r="G233" s="742"/>
      <c r="H233" s="744"/>
      <c r="K233" s="146"/>
      <c r="L233" s="737">
        <f>'Expected Assumptions'!E122</f>
        <v>0</v>
      </c>
      <c r="M233" s="618" t="s">
        <v>552</v>
      </c>
      <c r="N233" s="52"/>
      <c r="O233" s="859"/>
      <c r="P233" s="742"/>
      <c r="Q233" s="744"/>
      <c r="R233" s="859"/>
    </row>
    <row r="234" spans="1:18" s="492" customFormat="1">
      <c r="B234" s="146"/>
      <c r="C234" s="838">
        <f>'Current Assumptions'!B124</f>
        <v>0.5</v>
      </c>
      <c r="D234" s="616" t="s">
        <v>934</v>
      </c>
      <c r="E234" s="52"/>
      <c r="G234" s="742"/>
      <c r="H234" s="744"/>
      <c r="K234" s="146"/>
      <c r="L234" s="838">
        <f>'Expected Assumptions'!E124</f>
        <v>0.2</v>
      </c>
      <c r="M234" s="881" t="s">
        <v>934</v>
      </c>
      <c r="N234" s="52"/>
      <c r="O234" s="859"/>
      <c r="P234" s="742"/>
      <c r="Q234" s="744"/>
      <c r="R234" s="859"/>
    </row>
    <row r="235" spans="1:18" s="492" customFormat="1">
      <c r="B235" s="448"/>
      <c r="C235" s="624">
        <f>'Current Assumptions'!B117</f>
        <v>1</v>
      </c>
      <c r="D235" s="494" t="s">
        <v>828</v>
      </c>
      <c r="E235" s="52"/>
      <c r="G235" s="742"/>
      <c r="H235" s="744"/>
      <c r="K235" s="448"/>
      <c r="L235" s="624">
        <f>'Expected Assumptions'!E117</f>
        <v>1</v>
      </c>
      <c r="M235" s="881" t="s">
        <v>828</v>
      </c>
      <c r="N235" s="52"/>
      <c r="O235" s="859"/>
      <c r="P235" s="742"/>
      <c r="Q235" s="744"/>
      <c r="R235" s="859"/>
    </row>
    <row r="236" spans="1:18" s="492" customFormat="1">
      <c r="B236" s="146"/>
      <c r="C236" s="539"/>
      <c r="E236" s="52"/>
      <c r="G236" s="742"/>
      <c r="H236" s="744"/>
      <c r="K236" s="146"/>
      <c r="L236" s="887"/>
      <c r="M236" s="859"/>
      <c r="N236" s="52"/>
      <c r="O236" s="859"/>
      <c r="P236" s="742"/>
      <c r="Q236" s="744"/>
      <c r="R236" s="859"/>
    </row>
    <row r="237" spans="1:18" s="492" customFormat="1" ht="15">
      <c r="B237" s="146"/>
      <c r="C237" s="779">
        <f>Owners_Rep._Rate</f>
        <v>62.2</v>
      </c>
      <c r="D237" s="474" t="str">
        <f>'Current Assumptions'!A51</f>
        <v>Owners Rep. Administrative Rate ($ / hour)</v>
      </c>
      <c r="E237" s="394"/>
      <c r="G237" s="761">
        <f>C237*C232*C234*C235</f>
        <v>31.1</v>
      </c>
      <c r="H237" s="744"/>
      <c r="K237" s="146"/>
      <c r="L237" s="779">
        <f>Owners_Rep._Rate</f>
        <v>62.2</v>
      </c>
      <c r="M237" s="874" t="str">
        <f>Owners_Rep._Administrative_Rate_N</f>
        <v>Owners Rep. Administrative Rate ($ / hour)</v>
      </c>
      <c r="N237" s="868"/>
      <c r="O237" s="859"/>
      <c r="P237" s="761">
        <f>L237*L232*L234*L235</f>
        <v>12.440000000000001</v>
      </c>
      <c r="Q237" s="744"/>
      <c r="R237" s="859"/>
    </row>
    <row r="238" spans="1:18" s="492" customFormat="1">
      <c r="B238" s="146"/>
      <c r="C238" s="527"/>
      <c r="E238" s="52"/>
      <c r="G238" s="756"/>
      <c r="H238" s="744"/>
      <c r="K238" s="146"/>
      <c r="L238" s="867"/>
      <c r="M238" s="859"/>
      <c r="N238" s="52"/>
      <c r="O238" s="859"/>
      <c r="P238" s="756"/>
      <c r="Q238" s="744"/>
      <c r="R238" s="859"/>
    </row>
    <row r="239" spans="1:18" s="492" customFormat="1" ht="15" customHeight="1">
      <c r="B239" s="146"/>
      <c r="C239" s="527"/>
      <c r="D239" s="492" t="s">
        <v>429</v>
      </c>
      <c r="E239" s="52"/>
      <c r="G239" s="761">
        <f>C233*C232*C235</f>
        <v>16.5</v>
      </c>
      <c r="H239" s="744"/>
      <c r="K239" s="146"/>
      <c r="L239" s="867"/>
      <c r="M239" s="859" t="s">
        <v>429</v>
      </c>
      <c r="N239" s="52"/>
      <c r="O239" s="859"/>
      <c r="P239" s="761">
        <f>L233*L232*L235</f>
        <v>0</v>
      </c>
      <c r="Q239" s="744"/>
      <c r="R239" s="859"/>
    </row>
    <row r="240" spans="1:18" s="492" customFormat="1">
      <c r="B240" s="146"/>
      <c r="C240" s="527"/>
      <c r="E240" s="52"/>
      <c r="G240" s="742"/>
      <c r="H240" s="744"/>
      <c r="K240" s="146"/>
      <c r="L240" s="867"/>
      <c r="M240" s="859"/>
      <c r="N240" s="52"/>
      <c r="O240" s="859"/>
      <c r="P240" s="742"/>
      <c r="Q240" s="744"/>
      <c r="R240" s="859"/>
    </row>
    <row r="241" spans="1:18" s="492" customFormat="1" ht="15" customHeight="1" thickBot="1">
      <c r="B241" s="146"/>
      <c r="C241" s="527"/>
      <c r="D241" s="527" t="s">
        <v>42</v>
      </c>
      <c r="E241" s="52"/>
      <c r="G241" s="742"/>
      <c r="H241" s="740">
        <f>SUM(G237:G239)</f>
        <v>47.6</v>
      </c>
      <c r="K241" s="146"/>
      <c r="L241" s="867"/>
      <c r="M241" s="867" t="s">
        <v>42</v>
      </c>
      <c r="N241" s="52"/>
      <c r="O241" s="859"/>
      <c r="P241" s="742"/>
      <c r="Q241" s="740">
        <f>SUM(P237:P239)</f>
        <v>12.440000000000001</v>
      </c>
      <c r="R241" s="859"/>
    </row>
    <row r="242" spans="1:18" s="492" customFormat="1" ht="15" customHeight="1">
      <c r="B242" s="146"/>
      <c r="C242" s="527"/>
      <c r="D242" s="527"/>
      <c r="E242" s="52"/>
      <c r="G242" s="742"/>
      <c r="H242" s="760"/>
      <c r="K242" s="146"/>
      <c r="L242" s="867"/>
      <c r="M242" s="867"/>
      <c r="N242" s="52"/>
      <c r="O242" s="859"/>
      <c r="P242" s="742"/>
      <c r="Q242" s="760"/>
      <c r="R242" s="859"/>
    </row>
    <row r="243" spans="1:18" s="492" customFormat="1">
      <c r="A243" s="1314" t="s">
        <v>979</v>
      </c>
      <c r="B243" s="529" t="s">
        <v>852</v>
      </c>
      <c r="C243" s="527" t="s">
        <v>816</v>
      </c>
      <c r="E243" s="52"/>
      <c r="G243" s="165"/>
      <c r="H243" s="744"/>
      <c r="K243" s="870" t="s">
        <v>852</v>
      </c>
      <c r="L243" s="867" t="s">
        <v>816</v>
      </c>
      <c r="M243" s="859"/>
      <c r="N243" s="52"/>
      <c r="O243" s="859"/>
      <c r="P243" s="888"/>
      <c r="Q243" s="744"/>
      <c r="R243" s="859"/>
    </row>
    <row r="244" spans="1:18" s="492" customFormat="1">
      <c r="A244" s="1314"/>
      <c r="B244" s="529"/>
      <c r="C244" s="486">
        <f>'Current Assumptions'!B120</f>
        <v>1</v>
      </c>
      <c r="D244" s="616" t="s">
        <v>931</v>
      </c>
      <c r="E244" s="52"/>
      <c r="G244" s="165"/>
      <c r="H244" s="744"/>
      <c r="K244" s="870"/>
      <c r="L244" s="915">
        <f>'Expected Assumptions'!E120</f>
        <v>1</v>
      </c>
      <c r="M244" s="881" t="s">
        <v>931</v>
      </c>
      <c r="N244" s="52"/>
      <c r="O244" s="859"/>
      <c r="P244" s="888"/>
      <c r="Q244" s="744"/>
      <c r="R244" s="859"/>
    </row>
    <row r="245" spans="1:18" s="492" customFormat="1">
      <c r="B245" s="146"/>
      <c r="C245" s="351">
        <f>Avg._Time_to_Log_Transmittals</f>
        <v>0.25</v>
      </c>
      <c r="D245" s="546" t="str">
        <f>Avg._Time_to_Log_Transmittals_N</f>
        <v>Avg. Time to Log (hours / transmittal)</v>
      </c>
      <c r="E245" s="52"/>
      <c r="F245" s="401"/>
      <c r="G245" s="756"/>
      <c r="H245" s="760"/>
      <c r="K245" s="146"/>
      <c r="L245" s="902">
        <f>'Expected Assumptions'!E13</f>
        <v>0</v>
      </c>
      <c r="M245" s="618" t="str">
        <f>Avg._Time_to_Log_Transmittals_N</f>
        <v>Avg. Time to Log (hours / transmittal)</v>
      </c>
      <c r="N245" s="52"/>
      <c r="O245" s="401"/>
      <c r="P245" s="756"/>
      <c r="Q245" s="760"/>
      <c r="R245" s="859"/>
    </row>
    <row r="246" spans="1:18" s="492" customFormat="1">
      <c r="B246" s="448"/>
      <c r="C246" s="624">
        <f>'Current Assumptions'!B117</f>
        <v>1</v>
      </c>
      <c r="D246" s="494" t="s">
        <v>828</v>
      </c>
      <c r="E246" s="52"/>
      <c r="G246" s="742"/>
      <c r="H246" s="744"/>
      <c r="K246" s="448"/>
      <c r="L246" s="624">
        <f>'Expected Assumptions'!E117</f>
        <v>1</v>
      </c>
      <c r="M246" s="881" t="s">
        <v>828</v>
      </c>
      <c r="N246" s="52"/>
      <c r="O246" s="859"/>
      <c r="P246" s="742"/>
      <c r="Q246" s="744"/>
      <c r="R246" s="859"/>
    </row>
    <row r="247" spans="1:18" s="492" customFormat="1">
      <c r="B247" s="146"/>
      <c r="C247" s="447"/>
      <c r="D247" s="353"/>
      <c r="E247" s="52"/>
      <c r="F247" s="401"/>
      <c r="G247" s="756"/>
      <c r="H247" s="760"/>
      <c r="K247" s="146"/>
      <c r="L247" s="447"/>
      <c r="M247" s="353"/>
      <c r="N247" s="52"/>
      <c r="O247" s="401"/>
      <c r="P247" s="756"/>
      <c r="Q247" s="760"/>
      <c r="R247" s="859"/>
    </row>
    <row r="248" spans="1:18" s="492" customFormat="1">
      <c r="B248" s="146"/>
      <c r="C248" s="779">
        <f>Drafter_Rate</f>
        <v>70.703325000000007</v>
      </c>
      <c r="D248" s="444" t="str">
        <f>'Current Assumptions'!A51</f>
        <v>Owners Rep. Administrative Rate ($ / hour)</v>
      </c>
      <c r="E248" s="407"/>
      <c r="F248" s="528"/>
      <c r="G248" s="787">
        <f>C244*C245*C248*C246</f>
        <v>17.675831250000002</v>
      </c>
      <c r="H248" s="760"/>
      <c r="K248" s="146"/>
      <c r="L248" s="779">
        <f>Drafter_Rate</f>
        <v>70.703325000000007</v>
      </c>
      <c r="M248" s="623" t="str">
        <f>Owners_Rep._Administrative_Rate_N</f>
        <v>Owners Rep. Administrative Rate ($ / hour)</v>
      </c>
      <c r="N248" s="407"/>
      <c r="O248" s="528"/>
      <c r="P248" s="787">
        <f>L244*L245*L248*L246</f>
        <v>0</v>
      </c>
      <c r="Q248" s="760"/>
      <c r="R248" s="859"/>
    </row>
    <row r="249" spans="1:18" s="492" customFormat="1">
      <c r="B249" s="146"/>
      <c r="C249" s="528"/>
      <c r="D249" s="401"/>
      <c r="E249" s="389"/>
      <c r="F249" s="401"/>
      <c r="G249" s="742"/>
      <c r="H249" s="760"/>
      <c r="K249" s="146"/>
      <c r="L249" s="528"/>
      <c r="M249" s="401"/>
      <c r="N249" s="389"/>
      <c r="O249" s="401"/>
      <c r="P249" s="742"/>
      <c r="Q249" s="760"/>
      <c r="R249" s="859"/>
    </row>
    <row r="250" spans="1:18" s="492" customFormat="1">
      <c r="B250" s="146"/>
      <c r="C250" s="401"/>
      <c r="D250" s="527" t="s">
        <v>42</v>
      </c>
      <c r="E250" s="52"/>
      <c r="G250" s="742"/>
      <c r="H250" s="788">
        <f>G248</f>
        <v>17.675831250000002</v>
      </c>
      <c r="K250" s="146"/>
      <c r="L250" s="401"/>
      <c r="M250" s="867" t="s">
        <v>42</v>
      </c>
      <c r="N250" s="52"/>
      <c r="O250" s="859"/>
      <c r="P250" s="742"/>
      <c r="Q250" s="788">
        <f>P248</f>
        <v>0</v>
      </c>
      <c r="R250" s="859"/>
    </row>
    <row r="251" spans="1:18" s="492" customFormat="1" ht="15" customHeight="1">
      <c r="B251" s="146"/>
      <c r="C251" s="527"/>
      <c r="D251" s="527"/>
      <c r="E251" s="52"/>
      <c r="G251" s="742"/>
      <c r="H251" s="760"/>
      <c r="K251" s="146"/>
      <c r="L251" s="867"/>
      <c r="M251" s="867"/>
      <c r="N251" s="52"/>
      <c r="O251" s="859"/>
      <c r="P251" s="742"/>
      <c r="Q251" s="760"/>
      <c r="R251" s="859"/>
    </row>
    <row r="252" spans="1:18" s="492" customFormat="1" ht="15" customHeight="1">
      <c r="B252" s="530" t="s">
        <v>853</v>
      </c>
      <c r="C252" s="532" t="s">
        <v>269</v>
      </c>
      <c r="E252" s="52"/>
      <c r="G252" s="742"/>
      <c r="H252" s="744"/>
      <c r="K252" s="878" t="s">
        <v>853</v>
      </c>
      <c r="L252" s="884" t="s">
        <v>269</v>
      </c>
      <c r="M252" s="859"/>
      <c r="N252" s="52"/>
      <c r="O252" s="859"/>
      <c r="P252" s="742"/>
      <c r="Q252" s="744"/>
      <c r="R252" s="859"/>
    </row>
    <row r="253" spans="1:18" s="492" customFormat="1">
      <c r="B253" s="146"/>
      <c r="E253" s="52"/>
      <c r="G253" s="165"/>
      <c r="H253" s="744"/>
      <c r="K253" s="146"/>
      <c r="L253" s="859"/>
      <c r="M253" s="859"/>
      <c r="N253" s="52"/>
      <c r="O253" s="859"/>
      <c r="P253" s="888"/>
      <c r="Q253" s="744"/>
      <c r="R253" s="859"/>
    </row>
    <row r="254" spans="1:18" s="492" customFormat="1">
      <c r="A254" s="1314" t="s">
        <v>979</v>
      </c>
      <c r="B254" s="529" t="s">
        <v>854</v>
      </c>
      <c r="C254" s="527" t="s">
        <v>788</v>
      </c>
      <c r="E254" s="52"/>
      <c r="G254" s="165"/>
      <c r="H254" s="744"/>
      <c r="K254" s="870" t="s">
        <v>854</v>
      </c>
      <c r="L254" s="867" t="s">
        <v>788</v>
      </c>
      <c r="M254" s="859"/>
      <c r="N254" s="52"/>
      <c r="O254" s="859"/>
      <c r="P254" s="888"/>
      <c r="Q254" s="744"/>
      <c r="R254" s="859"/>
    </row>
    <row r="255" spans="1:18" s="492" customFormat="1">
      <c r="A255" s="1314"/>
      <c r="B255" s="529"/>
      <c r="C255" s="486">
        <f>'Current Assumptions'!B120</f>
        <v>1</v>
      </c>
      <c r="D255" s="616" t="s">
        <v>931</v>
      </c>
      <c r="E255" s="52"/>
      <c r="G255" s="165"/>
      <c r="H255" s="744"/>
      <c r="K255" s="870"/>
      <c r="L255" s="915">
        <f>'Expected Assumptions'!E120</f>
        <v>1</v>
      </c>
      <c r="M255" s="881" t="s">
        <v>931</v>
      </c>
      <c r="N255" s="52"/>
      <c r="O255" s="859"/>
      <c r="P255" s="888"/>
      <c r="Q255" s="744"/>
      <c r="R255" s="859"/>
    </row>
    <row r="256" spans="1:18" s="492" customFormat="1">
      <c r="B256" s="146"/>
      <c r="C256" s="351">
        <f>Avg._Time_to_Log_Transmittals</f>
        <v>0.25</v>
      </c>
      <c r="D256" s="546" t="str">
        <f>Avg._Time_to_Log_Transmittals_N</f>
        <v>Avg. Time to Log (hours / transmittal)</v>
      </c>
      <c r="E256" s="52"/>
      <c r="F256" s="401"/>
      <c r="G256" s="756"/>
      <c r="H256" s="760"/>
      <c r="K256" s="146"/>
      <c r="L256" s="902">
        <f>'Expected Assumptions'!E13</f>
        <v>0</v>
      </c>
      <c r="M256" s="618" t="str">
        <f>Avg._Time_to_Log_Transmittals_N</f>
        <v>Avg. Time to Log (hours / transmittal)</v>
      </c>
      <c r="N256" s="52"/>
      <c r="O256" s="401"/>
      <c r="P256" s="756"/>
      <c r="Q256" s="760"/>
      <c r="R256" s="859"/>
    </row>
    <row r="257" spans="1:18" s="492" customFormat="1">
      <c r="B257" s="448"/>
      <c r="C257" s="624">
        <f>'Current Assumptions'!B117</f>
        <v>1</v>
      </c>
      <c r="D257" s="494" t="s">
        <v>828</v>
      </c>
      <c r="E257" s="52"/>
      <c r="G257" s="742"/>
      <c r="H257" s="744"/>
      <c r="K257" s="448"/>
      <c r="L257" s="624">
        <f>'Expected Assumptions'!E117</f>
        <v>1</v>
      </c>
      <c r="M257" s="881" t="s">
        <v>828</v>
      </c>
      <c r="N257" s="52"/>
      <c r="O257" s="859"/>
      <c r="P257" s="742"/>
      <c r="Q257" s="744"/>
      <c r="R257" s="859"/>
    </row>
    <row r="258" spans="1:18" s="492" customFormat="1">
      <c r="B258" s="553"/>
      <c r="C258" s="447"/>
      <c r="D258" s="353"/>
      <c r="E258" s="52"/>
      <c r="F258" s="401"/>
      <c r="G258" s="756"/>
      <c r="H258" s="760"/>
      <c r="K258" s="553"/>
      <c r="L258" s="447"/>
      <c r="M258" s="353"/>
      <c r="N258" s="52"/>
      <c r="O258" s="401"/>
      <c r="P258" s="756"/>
      <c r="Q258" s="760"/>
      <c r="R258" s="859"/>
    </row>
    <row r="259" spans="1:18" s="492" customFormat="1">
      <c r="B259" s="146"/>
      <c r="C259" s="779">
        <f>Drafter_Rate</f>
        <v>70.703325000000007</v>
      </c>
      <c r="D259" s="444" t="str">
        <f>Drafter_Rate_N</f>
        <v>Architect Drafter Rate ($ / hour)</v>
      </c>
      <c r="E259" s="407"/>
      <c r="F259" s="528"/>
      <c r="G259" s="787">
        <f>C255*C256*C259*C257</f>
        <v>17.675831250000002</v>
      </c>
      <c r="H259" s="760"/>
      <c r="K259" s="146"/>
      <c r="L259" s="779">
        <f>Drafter_Rate</f>
        <v>70.703325000000007</v>
      </c>
      <c r="M259" s="623" t="str">
        <f>Drafter_Rate_N</f>
        <v>Architect Drafter Rate ($ / hour)</v>
      </c>
      <c r="N259" s="407"/>
      <c r="O259" s="528"/>
      <c r="P259" s="787">
        <f>L255*L256*L259*L257</f>
        <v>0</v>
      </c>
      <c r="Q259" s="760"/>
      <c r="R259" s="859"/>
    </row>
    <row r="260" spans="1:18" s="492" customFormat="1">
      <c r="B260" s="146"/>
      <c r="C260" s="528"/>
      <c r="D260" s="401"/>
      <c r="E260" s="389"/>
      <c r="F260" s="401"/>
      <c r="G260" s="742"/>
      <c r="H260" s="760"/>
      <c r="K260" s="146"/>
      <c r="L260" s="528"/>
      <c r="M260" s="401"/>
      <c r="N260" s="389"/>
      <c r="O260" s="401"/>
      <c r="P260" s="742"/>
      <c r="Q260" s="760"/>
      <c r="R260" s="859"/>
    </row>
    <row r="261" spans="1:18" s="492" customFormat="1">
      <c r="B261" s="146"/>
      <c r="C261" s="401"/>
      <c r="D261" s="527" t="s">
        <v>42</v>
      </c>
      <c r="E261" s="52"/>
      <c r="G261" s="742"/>
      <c r="H261" s="788">
        <f>G259</f>
        <v>17.675831250000002</v>
      </c>
      <c r="K261" s="146"/>
      <c r="L261" s="401"/>
      <c r="M261" s="867" t="s">
        <v>42</v>
      </c>
      <c r="N261" s="52"/>
      <c r="O261" s="859"/>
      <c r="P261" s="742"/>
      <c r="Q261" s="788">
        <f>P259</f>
        <v>0</v>
      </c>
      <c r="R261" s="859"/>
    </row>
    <row r="262" spans="1:18" s="492" customFormat="1">
      <c r="B262" s="146"/>
      <c r="E262" s="52"/>
      <c r="G262" s="742"/>
      <c r="H262" s="744"/>
      <c r="K262" s="146"/>
      <c r="L262" s="859"/>
      <c r="M262" s="859"/>
      <c r="N262" s="52"/>
      <c r="O262" s="859"/>
      <c r="P262" s="742"/>
      <c r="Q262" s="744"/>
      <c r="R262" s="859"/>
    </row>
    <row r="263" spans="1:18" s="128" customFormat="1" ht="13.5" thickBot="1">
      <c r="A263" s="492"/>
      <c r="B263" s="50"/>
      <c r="E263" s="52"/>
      <c r="G263" s="753" t="s">
        <v>179</v>
      </c>
      <c r="H263" s="740">
        <f>SUM(H39:H261)</f>
        <v>6322.6701105145494</v>
      </c>
      <c r="I263" s="32"/>
      <c r="K263" s="859"/>
      <c r="L263" s="859"/>
      <c r="M263" s="859"/>
      <c r="N263" s="52"/>
      <c r="O263" s="859"/>
      <c r="P263" s="753" t="s">
        <v>179</v>
      </c>
      <c r="Q263" s="740">
        <f>SUM(Q39:Q261)</f>
        <v>1545.2211377843651</v>
      </c>
      <c r="R263" s="401"/>
    </row>
    <row r="264" spans="1:18" s="128" customFormat="1">
      <c r="A264" s="492"/>
      <c r="B264" s="50"/>
      <c r="G264" s="32"/>
      <c r="H264" s="533"/>
      <c r="I264" s="32"/>
      <c r="K264" s="145"/>
      <c r="L264" s="143"/>
      <c r="M264" s="32"/>
      <c r="N264" s="33"/>
      <c r="O264" s="32"/>
      <c r="P264" s="32"/>
      <c r="Q264" s="33"/>
      <c r="R264" s="32"/>
    </row>
    <row r="265" spans="1:18">
      <c r="C265" s="117"/>
      <c r="D265" s="128"/>
      <c r="E265" s="128"/>
      <c r="F265" s="128"/>
      <c r="G265" s="32"/>
      <c r="H265" s="533"/>
      <c r="I265" s="32"/>
      <c r="K265" s="144"/>
      <c r="L265" s="140"/>
      <c r="M265" s="32"/>
      <c r="N265" s="33"/>
      <c r="O265" s="32"/>
      <c r="P265" s="32"/>
      <c r="Q265" s="33"/>
      <c r="R265" s="32"/>
    </row>
    <row r="266" spans="1:18" s="128" customFormat="1" ht="15" customHeight="1">
      <c r="A266" s="492"/>
      <c r="B266" s="50"/>
      <c r="C266" s="117"/>
      <c r="D266" s="198"/>
      <c r="E266" s="32"/>
      <c r="F266" s="32"/>
      <c r="G266" s="32"/>
      <c r="H266" s="533"/>
      <c r="I266" s="32"/>
      <c r="K266" s="144"/>
      <c r="L266" s="198"/>
      <c r="M266" s="200"/>
      <c r="N266" s="33"/>
      <c r="O266" s="32"/>
      <c r="P266" s="32"/>
      <c r="Q266" s="33"/>
      <c r="R266" s="32"/>
    </row>
    <row r="267" spans="1:18" s="128" customFormat="1">
      <c r="A267" s="492"/>
      <c r="B267" s="50"/>
      <c r="C267" s="117"/>
      <c r="D267" s="199"/>
      <c r="E267" s="32"/>
      <c r="F267" s="32"/>
      <c r="H267" s="527"/>
      <c r="K267" s="144"/>
      <c r="L267" s="198"/>
      <c r="M267" s="200"/>
      <c r="N267" s="33"/>
      <c r="O267" s="32"/>
      <c r="P267" s="32"/>
      <c r="Q267" s="33"/>
      <c r="R267" s="32"/>
    </row>
    <row r="268" spans="1:18" s="128" customFormat="1" ht="15" customHeight="1">
      <c r="A268" s="492"/>
      <c r="B268" s="50"/>
      <c r="C268" s="117"/>
      <c r="D268" s="32"/>
      <c r="E268" s="32"/>
      <c r="F268" s="32"/>
      <c r="G268" s="50"/>
      <c r="H268" s="393"/>
      <c r="I268" s="50"/>
      <c r="K268" s="144"/>
      <c r="L268" s="32"/>
      <c r="M268" s="32"/>
      <c r="N268" s="33"/>
      <c r="O268" s="32"/>
      <c r="P268" s="32"/>
      <c r="Q268" s="33"/>
      <c r="R268" s="32"/>
    </row>
    <row r="269" spans="1:18" s="128" customFormat="1" ht="15">
      <c r="A269" s="492"/>
      <c r="B269" s="50"/>
      <c r="C269" s="117"/>
      <c r="D269" s="32"/>
      <c r="E269" s="32"/>
      <c r="F269" s="32"/>
      <c r="G269" s="50"/>
      <c r="H269" s="393"/>
      <c r="I269" s="50"/>
      <c r="K269" s="144"/>
      <c r="L269" s="120"/>
      <c r="M269" s="32"/>
      <c r="N269" s="86"/>
      <c r="O269" s="32"/>
      <c r="P269" s="32"/>
      <c r="Q269" s="36"/>
      <c r="R269" s="32"/>
    </row>
    <row r="270" spans="1:18" s="128" customFormat="1">
      <c r="A270" s="492"/>
      <c r="B270" s="50"/>
      <c r="C270" s="117"/>
      <c r="G270" s="50"/>
      <c r="H270" s="393"/>
      <c r="I270" s="50"/>
      <c r="K270" s="144"/>
      <c r="L270" s="32"/>
      <c r="M270" s="32"/>
      <c r="N270" s="33"/>
      <c r="O270" s="32"/>
      <c r="P270" s="32"/>
      <c r="Q270" s="33"/>
      <c r="R270" s="32"/>
    </row>
    <row r="271" spans="1:18" s="128" customFormat="1">
      <c r="A271" s="492"/>
      <c r="B271" s="50"/>
      <c r="C271" s="146"/>
      <c r="D271" s="50"/>
      <c r="E271" s="50"/>
      <c r="F271" s="52"/>
      <c r="G271" s="50"/>
      <c r="H271" s="393"/>
      <c r="I271" s="50"/>
      <c r="K271" s="144"/>
      <c r="L271" s="32"/>
      <c r="M271" s="32"/>
      <c r="N271" s="33"/>
      <c r="O271" s="32"/>
      <c r="P271" s="32"/>
      <c r="Q271" s="33"/>
      <c r="R271" s="36"/>
    </row>
    <row r="272" spans="1:18" s="128" customFormat="1">
      <c r="A272" s="492"/>
      <c r="B272" s="50"/>
      <c r="C272" s="146"/>
      <c r="D272" s="50"/>
      <c r="E272" s="50"/>
      <c r="F272" s="52"/>
      <c r="G272" s="50"/>
      <c r="H272" s="393"/>
      <c r="I272" s="50"/>
      <c r="K272" s="144"/>
      <c r="L272" s="32"/>
      <c r="M272" s="32"/>
      <c r="N272" s="33"/>
      <c r="O272" s="32"/>
      <c r="P272" s="32"/>
      <c r="Q272" s="33"/>
      <c r="R272" s="32"/>
    </row>
    <row r="273" spans="1:18" s="128" customFormat="1" ht="15" customHeight="1">
      <c r="A273" s="492"/>
      <c r="B273" s="50"/>
      <c r="C273" s="146"/>
      <c r="D273" s="50"/>
      <c r="E273" s="50"/>
      <c r="F273" s="52"/>
      <c r="G273" s="50"/>
      <c r="H273" s="393"/>
      <c r="I273" s="50"/>
      <c r="K273" s="145"/>
      <c r="L273" s="143"/>
      <c r="M273" s="32"/>
      <c r="N273" s="33"/>
      <c r="O273" s="32"/>
      <c r="P273" s="32"/>
      <c r="Q273" s="33"/>
      <c r="R273" s="32"/>
    </row>
    <row r="274" spans="1:18" s="128" customFormat="1">
      <c r="A274" s="492"/>
      <c r="B274" s="50"/>
      <c r="C274" s="146"/>
      <c r="D274" s="50"/>
      <c r="E274" s="50"/>
      <c r="F274" s="52"/>
      <c r="G274" s="50"/>
      <c r="H274" s="393"/>
      <c r="I274" s="50"/>
      <c r="K274" s="145"/>
      <c r="L274" s="140"/>
      <c r="M274" s="32"/>
      <c r="N274" s="33"/>
      <c r="O274" s="32"/>
      <c r="P274" s="32"/>
      <c r="Q274" s="33"/>
      <c r="R274" s="32"/>
    </row>
    <row r="275" spans="1:18" ht="15" customHeight="1">
      <c r="C275" s="146"/>
      <c r="K275" s="145"/>
      <c r="L275" s="209"/>
      <c r="M275" s="200"/>
      <c r="N275" s="33"/>
      <c r="O275" s="32"/>
      <c r="P275" s="32"/>
      <c r="Q275" s="33"/>
      <c r="R275" s="32"/>
    </row>
    <row r="276" spans="1:18">
      <c r="C276" s="146"/>
      <c r="K276" s="145"/>
      <c r="L276" s="120"/>
      <c r="M276" s="32"/>
      <c r="N276" s="33"/>
      <c r="O276" s="32"/>
      <c r="P276" s="32"/>
      <c r="Q276" s="33"/>
      <c r="R276" s="32"/>
    </row>
    <row r="277" spans="1:18">
      <c r="C277" s="146"/>
      <c r="K277" s="145"/>
      <c r="L277" s="120"/>
      <c r="M277" s="32"/>
      <c r="N277" s="33"/>
      <c r="O277" s="32"/>
      <c r="P277" s="32"/>
      <c r="Q277" s="33"/>
      <c r="R277" s="32"/>
    </row>
    <row r="278" spans="1:18">
      <c r="C278" s="146"/>
      <c r="K278" s="145"/>
      <c r="L278" s="137"/>
      <c r="M278" s="200"/>
      <c r="N278" s="33"/>
      <c r="O278" s="32"/>
      <c r="P278" s="32"/>
      <c r="Q278" s="33"/>
      <c r="R278" s="32"/>
    </row>
    <row r="279" spans="1:18">
      <c r="C279" s="146"/>
      <c r="K279" s="145"/>
      <c r="L279" s="137"/>
      <c r="M279" s="200"/>
      <c r="N279" s="33"/>
      <c r="O279" s="32"/>
      <c r="P279" s="32"/>
      <c r="Q279" s="33"/>
      <c r="R279" s="32"/>
    </row>
    <row r="280" spans="1:18">
      <c r="C280" s="146"/>
      <c r="K280" s="145"/>
      <c r="L280" s="137"/>
      <c r="M280" s="200"/>
      <c r="N280" s="33"/>
      <c r="O280" s="32"/>
      <c r="P280" s="32"/>
      <c r="Q280" s="33"/>
      <c r="R280" s="32"/>
    </row>
    <row r="281" spans="1:18" s="128" customFormat="1">
      <c r="A281" s="492"/>
      <c r="B281" s="50"/>
      <c r="C281" s="146"/>
      <c r="D281" s="50"/>
      <c r="E281" s="50"/>
      <c r="F281" s="52"/>
      <c r="G281" s="50"/>
      <c r="H281" s="393"/>
      <c r="I281" s="50"/>
      <c r="K281" s="145"/>
      <c r="L281" s="155"/>
      <c r="M281" s="32"/>
      <c r="N281" s="33"/>
      <c r="O281" s="32"/>
      <c r="P281" s="32"/>
      <c r="Q281" s="33"/>
      <c r="R281" s="32"/>
    </row>
    <row r="282" spans="1:18" s="128" customFormat="1" ht="15">
      <c r="A282" s="492"/>
      <c r="B282" s="50"/>
      <c r="C282" s="146"/>
      <c r="D282" s="50"/>
      <c r="E282" s="50"/>
      <c r="F282" s="52"/>
      <c r="G282" s="50"/>
      <c r="H282" s="393"/>
      <c r="I282" s="50"/>
      <c r="K282" s="145"/>
      <c r="L282" s="120"/>
      <c r="M282" s="32"/>
      <c r="N282" s="86"/>
      <c r="O282" s="32"/>
      <c r="P282" s="32"/>
      <c r="Q282" s="36"/>
      <c r="R282" s="32"/>
    </row>
    <row r="283" spans="1:18" s="128" customFormat="1">
      <c r="A283" s="492"/>
      <c r="B283" s="50"/>
      <c r="C283" s="146"/>
      <c r="D283" s="50"/>
      <c r="E283" s="50"/>
      <c r="F283" s="52"/>
      <c r="G283" s="50"/>
      <c r="H283" s="393"/>
      <c r="I283" s="50"/>
      <c r="K283" s="144"/>
      <c r="L283" s="143"/>
      <c r="M283" s="32"/>
      <c r="N283" s="33"/>
      <c r="O283" s="32"/>
      <c r="P283" s="32"/>
      <c r="Q283" s="33"/>
      <c r="R283" s="32"/>
    </row>
    <row r="284" spans="1:18" s="128" customFormat="1" ht="15" customHeight="1">
      <c r="A284" s="492"/>
      <c r="B284" s="50"/>
      <c r="C284" s="146"/>
      <c r="D284" s="50"/>
      <c r="E284" s="50"/>
      <c r="F284" s="52"/>
      <c r="G284" s="50"/>
      <c r="H284" s="393"/>
      <c r="I284" s="50"/>
      <c r="K284" s="144"/>
      <c r="L284" s="143"/>
      <c r="M284" s="32"/>
      <c r="N284" s="33"/>
      <c r="O284" s="32"/>
      <c r="P284" s="32"/>
      <c r="Q284" s="208"/>
      <c r="R284" s="32"/>
    </row>
    <row r="285" spans="1:18" s="128" customFormat="1">
      <c r="A285" s="492"/>
      <c r="B285" s="50"/>
      <c r="C285" s="146"/>
      <c r="D285" s="50"/>
      <c r="E285" s="50"/>
      <c r="F285" s="52"/>
      <c r="G285" s="50"/>
      <c r="H285" s="393"/>
      <c r="I285" s="50"/>
      <c r="K285" s="144"/>
      <c r="L285" s="143"/>
      <c r="M285" s="32"/>
      <c r="N285" s="33"/>
      <c r="O285" s="32"/>
      <c r="P285" s="32"/>
      <c r="Q285" s="33"/>
      <c r="R285" s="32"/>
    </row>
    <row r="286" spans="1:18" s="128" customFormat="1">
      <c r="A286" s="492"/>
      <c r="B286" s="50"/>
      <c r="C286" s="50"/>
      <c r="D286" s="50"/>
      <c r="E286" s="50"/>
      <c r="F286" s="52"/>
      <c r="G286" s="50"/>
      <c r="H286" s="393"/>
      <c r="I286" s="50"/>
      <c r="K286" s="144"/>
      <c r="L286" s="143"/>
      <c r="M286" s="32"/>
      <c r="N286" s="33"/>
      <c r="O286" s="32"/>
      <c r="P286" s="32"/>
      <c r="Q286" s="33"/>
      <c r="R286" s="36"/>
    </row>
    <row r="287" spans="1:18" s="128" customFormat="1">
      <c r="A287" s="492"/>
      <c r="B287" s="50"/>
      <c r="C287" s="50"/>
      <c r="D287" s="50"/>
      <c r="E287" s="50"/>
      <c r="F287" s="52"/>
      <c r="G287" s="50"/>
      <c r="H287" s="393"/>
      <c r="I287" s="50"/>
      <c r="K287" s="144"/>
      <c r="L287" s="32"/>
      <c r="M287" s="32"/>
      <c r="N287" s="33"/>
      <c r="O287" s="32"/>
      <c r="P287" s="32"/>
      <c r="Q287" s="33"/>
      <c r="R287" s="32"/>
    </row>
    <row r="288" spans="1:18">
      <c r="K288" s="145"/>
      <c r="L288" s="143"/>
      <c r="M288" s="32"/>
      <c r="N288" s="33"/>
      <c r="O288" s="32"/>
      <c r="P288" s="32"/>
      <c r="Q288" s="33"/>
      <c r="R288" s="32"/>
    </row>
    <row r="289" spans="11:18" ht="15" customHeight="1">
      <c r="K289" s="145"/>
      <c r="L289" s="140"/>
      <c r="M289" s="32"/>
      <c r="N289" s="33"/>
      <c r="O289" s="32"/>
      <c r="P289" s="32"/>
      <c r="Q289" s="33"/>
      <c r="R289" s="32"/>
    </row>
    <row r="290" spans="11:18">
      <c r="K290" s="145"/>
      <c r="L290" s="198"/>
      <c r="M290" s="200"/>
      <c r="N290" s="33"/>
      <c r="O290" s="32"/>
      <c r="P290" s="32"/>
      <c r="Q290" s="33"/>
      <c r="R290" s="32"/>
    </row>
    <row r="291" spans="11:18" ht="15" customHeight="1">
      <c r="K291" s="145"/>
      <c r="L291" s="32"/>
      <c r="M291" s="32"/>
      <c r="N291" s="33"/>
      <c r="O291" s="32"/>
      <c r="P291" s="32"/>
      <c r="Q291" s="33"/>
      <c r="R291" s="32"/>
    </row>
    <row r="292" spans="11:18" ht="15">
      <c r="K292" s="145"/>
      <c r="L292" s="120"/>
      <c r="M292" s="32"/>
      <c r="N292" s="86"/>
      <c r="O292" s="32"/>
      <c r="P292" s="32"/>
      <c r="Q292" s="36"/>
      <c r="R292" s="32"/>
    </row>
    <row r="293" spans="11:18">
      <c r="K293" s="145"/>
      <c r="L293" s="143"/>
      <c r="M293" s="32"/>
      <c r="N293" s="33"/>
      <c r="O293" s="32"/>
      <c r="P293" s="32"/>
      <c r="Q293" s="33"/>
      <c r="R293" s="32"/>
    </row>
    <row r="294" spans="11:18">
      <c r="K294" s="145"/>
      <c r="L294" s="143"/>
      <c r="M294" s="32"/>
      <c r="N294" s="33"/>
      <c r="O294" s="32"/>
      <c r="P294" s="32"/>
      <c r="Q294" s="33"/>
      <c r="R294" s="36"/>
    </row>
    <row r="295" spans="11:18">
      <c r="K295" s="145"/>
      <c r="L295" s="143"/>
      <c r="M295" s="32"/>
      <c r="N295" s="33"/>
      <c r="O295" s="32"/>
      <c r="P295" s="32"/>
      <c r="Q295" s="33"/>
      <c r="R295" s="32"/>
    </row>
    <row r="296" spans="11:18">
      <c r="K296" s="152"/>
      <c r="L296" s="153"/>
      <c r="M296" s="32"/>
      <c r="N296" s="33"/>
      <c r="O296" s="32"/>
      <c r="P296" s="32"/>
      <c r="Q296" s="33"/>
      <c r="R296" s="32"/>
    </row>
    <row r="297" spans="11:18">
      <c r="K297" s="213"/>
      <c r="L297" s="32"/>
      <c r="M297" s="32"/>
      <c r="N297" s="33"/>
      <c r="O297" s="32"/>
      <c r="P297" s="32"/>
      <c r="Q297" s="33"/>
      <c r="R297" s="32"/>
    </row>
    <row r="298" spans="11:18">
      <c r="K298" s="214"/>
      <c r="L298" s="143"/>
      <c r="M298" s="32"/>
      <c r="N298" s="33"/>
      <c r="O298" s="32"/>
      <c r="P298" s="32"/>
      <c r="Q298" s="33"/>
      <c r="R298" s="32"/>
    </row>
    <row r="299" spans="11:18">
      <c r="K299" s="213"/>
      <c r="L299" s="140"/>
      <c r="M299" s="32"/>
      <c r="N299" s="33"/>
      <c r="O299" s="32"/>
      <c r="P299" s="32"/>
      <c r="Q299" s="33"/>
      <c r="R299" s="32"/>
    </row>
    <row r="300" spans="11:18" ht="15" customHeight="1">
      <c r="K300" s="213"/>
      <c r="L300" s="198"/>
      <c r="M300" s="200"/>
      <c r="N300" s="33"/>
      <c r="O300" s="32"/>
      <c r="P300" s="32"/>
      <c r="Q300" s="33"/>
      <c r="R300" s="32"/>
    </row>
    <row r="301" spans="11:18">
      <c r="K301" s="213"/>
      <c r="L301" s="32"/>
      <c r="M301" s="32"/>
      <c r="N301" s="33"/>
      <c r="O301" s="32"/>
      <c r="P301" s="32"/>
      <c r="Q301" s="33"/>
      <c r="R301" s="32"/>
    </row>
    <row r="302" spans="11:18" ht="15">
      <c r="K302" s="213"/>
      <c r="L302" s="120"/>
      <c r="M302" s="32"/>
      <c r="N302" s="86"/>
      <c r="O302" s="32"/>
      <c r="P302" s="32"/>
      <c r="Q302" s="36"/>
      <c r="R302" s="32"/>
    </row>
    <row r="303" spans="11:18">
      <c r="K303" s="213"/>
      <c r="L303" s="143"/>
      <c r="M303" s="32"/>
      <c r="N303" s="33"/>
      <c r="O303" s="32"/>
      <c r="P303" s="32"/>
      <c r="Q303" s="33"/>
      <c r="R303" s="32"/>
    </row>
    <row r="304" spans="11:18">
      <c r="K304" s="213"/>
      <c r="L304" s="143"/>
      <c r="M304" s="32"/>
      <c r="N304" s="33"/>
      <c r="O304" s="32"/>
      <c r="P304" s="32"/>
      <c r="Q304" s="33"/>
      <c r="R304" s="36"/>
    </row>
    <row r="305" spans="1:18">
      <c r="K305" s="213"/>
      <c r="L305" s="143"/>
      <c r="M305" s="32"/>
      <c r="N305" s="33"/>
      <c r="O305" s="32"/>
      <c r="P305" s="32"/>
      <c r="Q305" s="33"/>
      <c r="R305" s="32"/>
    </row>
    <row r="306" spans="1:18">
      <c r="K306" s="214"/>
      <c r="L306" s="143"/>
      <c r="M306" s="32"/>
      <c r="N306" s="33"/>
      <c r="O306" s="32"/>
      <c r="P306" s="32"/>
      <c r="Q306" s="33"/>
      <c r="R306" s="32"/>
    </row>
    <row r="307" spans="1:18">
      <c r="K307" s="213"/>
      <c r="L307" s="140"/>
      <c r="M307" s="32"/>
      <c r="N307" s="33"/>
      <c r="O307" s="32"/>
      <c r="P307" s="32"/>
      <c r="Q307" s="33"/>
      <c r="R307" s="32"/>
    </row>
    <row r="308" spans="1:18">
      <c r="K308" s="213"/>
      <c r="L308" s="198"/>
      <c r="M308" s="200"/>
      <c r="N308" s="33"/>
      <c r="O308" s="32"/>
      <c r="P308" s="32"/>
      <c r="Q308" s="33"/>
      <c r="R308" s="32"/>
    </row>
    <row r="309" spans="1:18" s="128" customFormat="1" ht="15" customHeight="1">
      <c r="A309" s="492"/>
      <c r="B309" s="50"/>
      <c r="C309" s="50"/>
      <c r="D309" s="50"/>
      <c r="E309" s="50"/>
      <c r="F309" s="52"/>
      <c r="G309" s="50"/>
      <c r="H309" s="393"/>
      <c r="I309" s="50"/>
      <c r="K309" s="213"/>
      <c r="L309" s="32"/>
      <c r="M309" s="32"/>
      <c r="N309" s="33"/>
      <c r="O309" s="32"/>
      <c r="P309" s="32"/>
      <c r="Q309" s="33"/>
      <c r="R309" s="32"/>
    </row>
    <row r="310" spans="1:18" ht="13.5" customHeight="1">
      <c r="K310" s="213"/>
      <c r="L310" s="120"/>
      <c r="M310" s="32"/>
      <c r="N310" s="86"/>
      <c r="O310" s="32"/>
      <c r="P310" s="32"/>
      <c r="Q310" s="36"/>
      <c r="R310" s="32"/>
    </row>
    <row r="311" spans="1:18" ht="15" customHeight="1">
      <c r="K311" s="213"/>
      <c r="L311" s="143"/>
      <c r="M311" s="32"/>
      <c r="N311" s="33"/>
      <c r="O311" s="32"/>
      <c r="P311" s="32"/>
      <c r="Q311" s="33"/>
      <c r="R311" s="32"/>
    </row>
    <row r="312" spans="1:18" s="128" customFormat="1" ht="15" customHeight="1">
      <c r="A312" s="492"/>
      <c r="B312" s="50"/>
      <c r="C312" s="50"/>
      <c r="D312" s="50"/>
      <c r="E312" s="50"/>
      <c r="F312" s="52"/>
      <c r="G312" s="50"/>
      <c r="H312" s="393"/>
      <c r="I312" s="50"/>
      <c r="K312" s="213"/>
      <c r="L312" s="143"/>
      <c r="M312" s="32"/>
      <c r="N312" s="33"/>
      <c r="O312" s="32"/>
      <c r="P312" s="32"/>
      <c r="Q312" s="33"/>
      <c r="R312" s="32"/>
    </row>
    <row r="313" spans="1:18" ht="15.75" customHeight="1">
      <c r="K313" s="213"/>
      <c r="L313" s="143"/>
      <c r="M313" s="32"/>
      <c r="N313" s="33"/>
      <c r="O313" s="32"/>
      <c r="P313" s="32"/>
      <c r="Q313" s="33"/>
      <c r="R313" s="36"/>
    </row>
    <row r="314" spans="1:18">
      <c r="J314" s="128"/>
      <c r="K314" s="213"/>
      <c r="L314" s="32"/>
      <c r="M314" s="32"/>
      <c r="N314" s="33"/>
      <c r="O314" s="32"/>
      <c r="P314" s="32"/>
      <c r="Q314" s="33"/>
      <c r="R314" s="32"/>
    </row>
    <row r="315" spans="1:18">
      <c r="J315" s="32"/>
      <c r="K315" s="214"/>
      <c r="L315" s="143"/>
      <c r="M315" s="32"/>
      <c r="N315" s="33"/>
      <c r="O315" s="32"/>
      <c r="P315" s="32"/>
      <c r="Q315" s="33"/>
      <c r="R315" s="32"/>
    </row>
    <row r="316" spans="1:18">
      <c r="J316" s="32"/>
      <c r="K316" s="213"/>
      <c r="L316" s="209"/>
      <c r="M316" s="200"/>
      <c r="N316" s="33"/>
      <c r="O316" s="32"/>
      <c r="P316" s="32"/>
      <c r="Q316" s="33"/>
      <c r="R316" s="32"/>
    </row>
    <row r="317" spans="1:18">
      <c r="J317" s="32"/>
      <c r="K317" s="213"/>
      <c r="L317" s="120"/>
      <c r="M317" s="32"/>
      <c r="N317" s="33"/>
      <c r="O317" s="32"/>
      <c r="P317" s="32"/>
      <c r="Q317" s="33"/>
      <c r="R317" s="32"/>
    </row>
    <row r="318" spans="1:18">
      <c r="J318" s="36"/>
      <c r="K318" s="213"/>
      <c r="L318" s="198"/>
      <c r="M318" s="32"/>
      <c r="N318" s="33"/>
      <c r="O318" s="32"/>
      <c r="P318" s="32"/>
      <c r="Q318" s="33"/>
      <c r="R318" s="32"/>
    </row>
    <row r="319" spans="1:18">
      <c r="J319" s="128"/>
      <c r="K319" s="213"/>
      <c r="L319" s="155"/>
      <c r="M319" s="32"/>
      <c r="N319" s="33"/>
      <c r="O319" s="32"/>
      <c r="P319" s="32"/>
      <c r="Q319" s="33"/>
      <c r="R319" s="32"/>
    </row>
    <row r="320" spans="1:18" ht="15">
      <c r="K320" s="213"/>
      <c r="L320" s="120"/>
      <c r="M320" s="32"/>
      <c r="N320" s="86"/>
      <c r="O320" s="32"/>
      <c r="P320" s="32"/>
      <c r="Q320" s="36"/>
      <c r="R320" s="32"/>
    </row>
    <row r="321" spans="11:18">
      <c r="K321" s="213"/>
      <c r="L321" s="143"/>
      <c r="M321" s="32"/>
      <c r="N321" s="33"/>
      <c r="O321" s="32"/>
      <c r="P321" s="32"/>
      <c r="Q321" s="33"/>
      <c r="R321" s="32"/>
    </row>
    <row r="322" spans="11:18">
      <c r="K322" s="213"/>
      <c r="L322" s="143"/>
      <c r="M322" s="32"/>
      <c r="N322" s="33"/>
      <c r="O322" s="32"/>
      <c r="P322" s="32"/>
      <c r="Q322" s="208"/>
      <c r="R322" s="32"/>
    </row>
    <row r="323" spans="11:18">
      <c r="K323" s="213"/>
      <c r="L323" s="143"/>
      <c r="M323" s="32"/>
      <c r="N323" s="33"/>
      <c r="O323" s="32"/>
      <c r="P323" s="32"/>
      <c r="Q323" s="33"/>
      <c r="R323" s="32"/>
    </row>
    <row r="324" spans="11:18">
      <c r="K324" s="213"/>
      <c r="L324" s="143"/>
      <c r="M324" s="32"/>
      <c r="N324" s="33"/>
      <c r="O324" s="32"/>
      <c r="P324" s="32"/>
      <c r="Q324" s="33"/>
      <c r="R324" s="36"/>
    </row>
    <row r="325" spans="11:18">
      <c r="K325" s="213"/>
      <c r="L325" s="32"/>
      <c r="M325" s="32"/>
      <c r="N325" s="33"/>
      <c r="O325" s="32"/>
      <c r="P325" s="32"/>
      <c r="Q325" s="33"/>
      <c r="R325" s="32"/>
    </row>
    <row r="326" spans="11:18">
      <c r="K326" s="152"/>
      <c r="L326" s="153"/>
      <c r="M326" s="32"/>
      <c r="N326" s="33"/>
      <c r="O326" s="32"/>
      <c r="P326" s="32"/>
      <c r="Q326" s="33"/>
      <c r="R326" s="32"/>
    </row>
    <row r="327" spans="11:18">
      <c r="K327" s="213"/>
      <c r="L327" s="32"/>
      <c r="M327" s="32"/>
      <c r="N327" s="33"/>
      <c r="O327" s="32"/>
      <c r="P327" s="32"/>
      <c r="Q327" s="33"/>
      <c r="R327" s="32"/>
    </row>
    <row r="328" spans="11:18">
      <c r="K328" s="214"/>
      <c r="L328" s="143"/>
      <c r="M328" s="32"/>
      <c r="N328" s="33"/>
      <c r="O328" s="32"/>
      <c r="P328" s="32"/>
      <c r="Q328" s="33"/>
      <c r="R328" s="32"/>
    </row>
    <row r="329" spans="11:18">
      <c r="K329" s="213"/>
      <c r="L329" s="209"/>
      <c r="M329" s="200"/>
      <c r="N329" s="33"/>
      <c r="O329" s="32"/>
      <c r="P329" s="32"/>
      <c r="Q329" s="33"/>
      <c r="R329" s="32"/>
    </row>
    <row r="330" spans="11:18">
      <c r="K330" s="213"/>
      <c r="L330" s="103"/>
      <c r="M330" s="103"/>
      <c r="N330" s="104"/>
      <c r="O330" s="32"/>
      <c r="P330" s="32"/>
      <c r="Q330" s="33"/>
      <c r="R330" s="32"/>
    </row>
    <row r="331" spans="11:18">
      <c r="K331" s="213"/>
      <c r="L331" s="120"/>
      <c r="M331" s="32"/>
      <c r="N331" s="104"/>
      <c r="O331" s="103"/>
      <c r="P331" s="32"/>
      <c r="Q331" s="104"/>
      <c r="R331" s="208"/>
    </row>
    <row r="332" spans="11:18">
      <c r="K332" s="213"/>
      <c r="L332" s="103"/>
      <c r="M332" s="32"/>
      <c r="N332" s="33"/>
      <c r="O332" s="32"/>
      <c r="P332" s="33"/>
      <c r="Q332" s="32"/>
      <c r="R332" s="32"/>
    </row>
    <row r="333" spans="11:18">
      <c r="K333" s="213"/>
      <c r="L333" s="32"/>
      <c r="M333" s="32"/>
      <c r="N333" s="33"/>
      <c r="O333" s="32"/>
      <c r="P333" s="32"/>
      <c r="Q333" s="33"/>
      <c r="R333" s="36"/>
    </row>
    <row r="334" spans="11:18">
      <c r="K334" s="213"/>
      <c r="L334" s="32"/>
      <c r="M334" s="32"/>
      <c r="N334" s="33"/>
      <c r="O334" s="32"/>
      <c r="P334" s="33"/>
      <c r="Q334" s="32"/>
      <c r="R334" s="32"/>
    </row>
    <row r="335" spans="11:18">
      <c r="K335" s="157"/>
      <c r="L335" s="32"/>
      <c r="M335" s="32"/>
      <c r="N335" s="32"/>
      <c r="O335" s="32"/>
      <c r="P335" s="32"/>
      <c r="Q335" s="32"/>
      <c r="R335" s="36"/>
    </row>
    <row r="336" spans="11:18">
      <c r="K336" s="157"/>
      <c r="L336" s="32"/>
      <c r="M336" s="32"/>
      <c r="N336" s="32"/>
      <c r="O336" s="32"/>
      <c r="P336" s="32"/>
      <c r="Q336" s="32"/>
      <c r="R336" s="32"/>
    </row>
    <row r="337" spans="11:18">
      <c r="K337" s="157"/>
      <c r="L337" s="198"/>
      <c r="M337" s="32"/>
      <c r="N337" s="32"/>
      <c r="O337" s="32"/>
      <c r="P337" s="32"/>
      <c r="Q337" s="32"/>
      <c r="R337" s="32"/>
    </row>
    <row r="338" spans="11:18">
      <c r="K338" s="157"/>
      <c r="L338" s="199"/>
      <c r="M338" s="32"/>
      <c r="N338" s="32"/>
      <c r="O338" s="32"/>
      <c r="P338" s="32"/>
      <c r="Q338" s="32"/>
      <c r="R338" s="32"/>
    </row>
    <row r="339" spans="11:18">
      <c r="K339" s="157"/>
      <c r="L339" s="32"/>
      <c r="M339" s="32"/>
      <c r="N339" s="32"/>
      <c r="O339" s="32"/>
      <c r="P339" s="32"/>
      <c r="Q339" s="32"/>
      <c r="R339" s="32"/>
    </row>
    <row r="340" spans="11:18">
      <c r="K340" s="157"/>
      <c r="L340" s="32"/>
      <c r="M340" s="32"/>
      <c r="N340" s="32"/>
      <c r="O340" s="32"/>
      <c r="P340" s="32"/>
      <c r="Q340" s="32"/>
      <c r="R340" s="36"/>
    </row>
    <row r="341" spans="11:18">
      <c r="K341" s="117"/>
      <c r="L341" s="128"/>
      <c r="M341" s="128"/>
      <c r="N341" s="128"/>
      <c r="O341" s="128"/>
      <c r="P341" s="128"/>
      <c r="Q341" s="128"/>
      <c r="R341" s="128"/>
    </row>
  </sheetData>
  <customSheetViews>
    <customSheetView guid="{0C5E73BF-4F4A-42B1-AFFC-19145C7AC19A}" topLeftCell="B1">
      <selection activeCell="K13" sqref="K13"/>
      <pageMargins left="0.51" right="0.5" top="0.6" bottom="0.7" header="0.3" footer="0.3"/>
      <pageSetup scale="70" orientation="portrait" r:id="rId1"/>
    </customSheetView>
    <customSheetView guid="{F7690BCD-287A-473A-9EA1-298139938D77}" topLeftCell="A84">
      <selection activeCell="H102" sqref="H102:H103"/>
      <pageMargins left="0.7" right="0.7" top="0.75" bottom="0.75" header="0.3" footer="0.3"/>
      <pageSetup orientation="portrait" r:id="rId2"/>
    </customSheetView>
    <customSheetView guid="{8F78BEB5-8927-4030-9153-90C7FA4937A5}" topLeftCell="A163">
      <selection activeCell="B179" sqref="B179"/>
      <pageMargins left="0.7" right="0.7" top="0.75" bottom="0.75" header="0.3" footer="0.3"/>
      <pageSetup orientation="portrait" r:id="rId3"/>
    </customSheetView>
    <customSheetView guid="{81801A75-92C7-4ED5-97DB-E3E6B3965D30}" topLeftCell="A136">
      <selection activeCell="A177" sqref="A177"/>
      <pageMargins left="0.7" right="0.7" top="0.75" bottom="0.75" header="0.3" footer="0.3"/>
      <pageSetup orientation="portrait" r:id="rId4"/>
    </customSheetView>
  </customSheetViews>
  <mergeCells count="24">
    <mergeCell ref="A243:A244"/>
    <mergeCell ref="A254:A255"/>
    <mergeCell ref="A26:A27"/>
    <mergeCell ref="A41:A42"/>
    <mergeCell ref="A50:A51"/>
    <mergeCell ref="A87:A88"/>
    <mergeCell ref="A159:A160"/>
    <mergeCell ref="A149:A150"/>
    <mergeCell ref="A138:A139"/>
    <mergeCell ref="A122:A123"/>
    <mergeCell ref="A112:A113"/>
    <mergeCell ref="A175:A176"/>
    <mergeCell ref="A190:A191"/>
    <mergeCell ref="A223:A224"/>
    <mergeCell ref="A131:A132"/>
    <mergeCell ref="C18:R18"/>
    <mergeCell ref="C6:I6"/>
    <mergeCell ref="A202:A203"/>
    <mergeCell ref="A213:A214"/>
    <mergeCell ref="A231:A232"/>
    <mergeCell ref="A78:A79"/>
    <mergeCell ref="A59:A60"/>
    <mergeCell ref="A101:A102"/>
    <mergeCell ref="A167:A168"/>
  </mergeCells>
  <pageMargins left="0.51" right="0.5" top="0.6" bottom="0.7" header="0.3" footer="0.3"/>
  <pageSetup scale="70" orientation="portrait" r:id="rId5"/>
</worksheet>
</file>

<file path=xl/worksheets/sheet15.xml><?xml version="1.0" encoding="utf-8"?>
<worksheet xmlns="http://schemas.openxmlformats.org/spreadsheetml/2006/main" xmlns:r="http://schemas.openxmlformats.org/officeDocument/2006/relationships">
  <sheetPr codeName="Sheet12">
    <tabColor rgb="FFFFCC00"/>
  </sheetPr>
  <dimension ref="A1:U267"/>
  <sheetViews>
    <sheetView topLeftCell="A25" workbookViewId="0">
      <selection activeCell="S9" sqref="K8:S9"/>
    </sheetView>
  </sheetViews>
  <sheetFormatPr defaultColWidth="9.140625" defaultRowHeight="12.75"/>
  <cols>
    <col min="1" max="1" width="16.5703125" style="492" customWidth="1"/>
    <col min="2" max="2" width="14.7109375" style="50" customWidth="1"/>
    <col min="3" max="3" width="9.7109375" style="50" customWidth="1"/>
    <col min="4" max="6" width="14.7109375" style="50" customWidth="1"/>
    <col min="7" max="7" width="15.5703125" style="50" customWidth="1"/>
    <col min="8" max="8" width="16.140625" style="527" customWidth="1"/>
    <col min="9" max="10" width="14.7109375" style="50" customWidth="1"/>
    <col min="11" max="11" width="14.85546875" style="50" customWidth="1"/>
    <col min="12" max="12" width="12.28515625" style="50" customWidth="1"/>
    <col min="13" max="14" width="14.85546875" style="50" customWidth="1"/>
    <col min="15" max="15" width="14.85546875" style="128" customWidth="1"/>
    <col min="16" max="18" width="14.85546875" style="50" customWidth="1"/>
    <col min="19" max="20" width="13.28515625" style="50" customWidth="1"/>
    <col min="21" max="16384" width="9.140625" style="50"/>
  </cols>
  <sheetData>
    <row r="1" spans="1:21" s="128" customFormat="1">
      <c r="A1" s="492"/>
      <c r="H1" s="527"/>
    </row>
    <row r="2" spans="1:21">
      <c r="B2" s="6" t="s">
        <v>28</v>
      </c>
      <c r="C2" s="97" t="s">
        <v>424</v>
      </c>
      <c r="D2" s="97"/>
      <c r="E2" s="8"/>
      <c r="F2" s="52"/>
      <c r="H2" s="393"/>
      <c r="L2" s="8"/>
    </row>
    <row r="3" spans="1:21">
      <c r="B3" s="6" t="s">
        <v>29</v>
      </c>
      <c r="C3" s="44" t="s">
        <v>90</v>
      </c>
      <c r="D3" s="8"/>
      <c r="E3" s="8"/>
      <c r="F3" s="52"/>
      <c r="H3" s="393"/>
      <c r="L3" s="8"/>
    </row>
    <row r="4" spans="1:21">
      <c r="B4" s="6" t="s">
        <v>30</v>
      </c>
      <c r="C4" s="44" t="s">
        <v>89</v>
      </c>
      <c r="D4" s="7"/>
      <c r="E4" s="7"/>
      <c r="F4" s="5"/>
      <c r="H4" s="393"/>
      <c r="L4" s="7"/>
    </row>
    <row r="5" spans="1:21" ht="16.5" customHeight="1">
      <c r="B5" s="6"/>
      <c r="C5" s="44"/>
      <c r="D5" s="7"/>
      <c r="E5" s="7"/>
      <c r="F5" s="5"/>
      <c r="H5" s="393"/>
      <c r="L5" s="7"/>
      <c r="M5" s="25"/>
    </row>
    <row r="6" spans="1:21" ht="67.5" customHeight="1">
      <c r="B6" s="98" t="s">
        <v>129</v>
      </c>
      <c r="C6" s="1315" t="s">
        <v>502</v>
      </c>
      <c r="D6" s="1315"/>
      <c r="E6" s="1315"/>
      <c r="F6" s="1315"/>
      <c r="G6" s="1315"/>
      <c r="H6" s="1315"/>
      <c r="I6" s="1315"/>
      <c r="J6" s="244"/>
      <c r="K6" s="244"/>
      <c r="L6" s="244"/>
      <c r="M6" s="244"/>
      <c r="N6" s="244"/>
      <c r="O6" s="244"/>
      <c r="P6" s="244"/>
      <c r="Q6" s="244"/>
      <c r="R6" s="228"/>
      <c r="S6" s="228"/>
      <c r="T6" s="228"/>
    </row>
    <row r="7" spans="1:21" ht="13.5" customHeight="1">
      <c r="B7" s="6"/>
      <c r="C7" s="7"/>
      <c r="D7" s="7"/>
      <c r="E7" s="7"/>
      <c r="F7" s="5"/>
      <c r="G7" s="7"/>
      <c r="H7" s="681"/>
      <c r="I7" s="7"/>
      <c r="J7" s="7"/>
    </row>
    <row r="8" spans="1:21" ht="27" customHeight="1">
      <c r="B8" s="74" t="s">
        <v>130</v>
      </c>
      <c r="C8" s="7"/>
      <c r="D8" s="7"/>
      <c r="E8" s="7"/>
      <c r="F8" s="5"/>
      <c r="G8" s="7"/>
      <c r="H8" s="681"/>
      <c r="I8" s="1211"/>
      <c r="J8" s="1211"/>
      <c r="K8" s="1229"/>
      <c r="L8" s="1229"/>
      <c r="M8" s="1209"/>
      <c r="N8" s="1209"/>
      <c r="O8" s="1213"/>
      <c r="P8" s="1209"/>
      <c r="Q8" s="1209"/>
      <c r="R8" s="1209"/>
      <c r="S8" s="1229"/>
      <c r="T8" s="1209"/>
      <c r="U8" s="1209"/>
    </row>
    <row r="9" spans="1:21" s="128" customFormat="1" ht="12.75" customHeight="1">
      <c r="A9" s="492"/>
      <c r="B9" s="74"/>
      <c r="C9" s="7"/>
      <c r="D9" s="7"/>
      <c r="E9" s="7"/>
      <c r="F9" s="5"/>
      <c r="G9" s="7"/>
      <c r="H9" s="681"/>
      <c r="I9" s="1211"/>
      <c r="J9" s="1211"/>
      <c r="K9" s="1229"/>
      <c r="L9" s="1229"/>
      <c r="M9" s="1209"/>
      <c r="N9" s="1209"/>
      <c r="O9" s="1213"/>
      <c r="P9" s="1209"/>
      <c r="Q9" s="1209"/>
      <c r="R9" s="1209"/>
      <c r="S9" s="1229"/>
      <c r="T9" s="1209"/>
      <c r="U9" s="1209"/>
    </row>
    <row r="10" spans="1:21" s="128" customFormat="1" ht="12.75" customHeight="1">
      <c r="A10" s="492"/>
      <c r="B10" s="74"/>
      <c r="E10" s="187" t="s">
        <v>434</v>
      </c>
      <c r="F10" s="188" t="s">
        <v>433</v>
      </c>
      <c r="G10" s="187" t="s">
        <v>432</v>
      </c>
      <c r="H10" s="682"/>
      <c r="I10" s="1209"/>
      <c r="J10" s="1209"/>
      <c r="K10" s="1209"/>
      <c r="L10" s="1212" t="s">
        <v>434</v>
      </c>
      <c r="M10" s="1212" t="s">
        <v>433</v>
      </c>
      <c r="N10" s="1212" t="s">
        <v>432</v>
      </c>
      <c r="O10" s="1209"/>
      <c r="P10" s="1209"/>
      <c r="Q10" s="1209"/>
      <c r="R10" s="1209"/>
      <c r="S10" s="1212" t="s">
        <v>434</v>
      </c>
      <c r="T10" s="1212" t="s">
        <v>433</v>
      </c>
      <c r="U10" s="1212" t="s">
        <v>432</v>
      </c>
    </row>
    <row r="11" spans="1:21" s="128" customFormat="1" ht="12.75" customHeight="1">
      <c r="A11" s="492"/>
      <c r="B11" s="74"/>
      <c r="C11" s="6" t="s">
        <v>53</v>
      </c>
      <c r="D11" s="17">
        <f>H235</f>
        <v>9300.9783674584996</v>
      </c>
      <c r="E11" s="17">
        <f>SUM(H100,H107,H118,H126,H191,H200,H212,H221)</f>
        <v>1061.9600000000003</v>
      </c>
      <c r="F11" s="17">
        <f>SUM(H35,H43,H54,H71,H82,H90,H136,H143,H159,H171,H180,H233)</f>
        <v>8239.0183674585005</v>
      </c>
      <c r="G11" s="17">
        <v>0</v>
      </c>
      <c r="H11" s="682"/>
      <c r="I11" s="1209"/>
      <c r="J11" s="1210" t="s">
        <v>1306</v>
      </c>
      <c r="K11" s="1229">
        <f>SUM(H71,H82,H90,H100,H118,H126,H136,H159,H171,H180,H191,H212,H221,H233)</f>
        <v>4602.1096174999993</v>
      </c>
      <c r="L11" s="1229">
        <f>SUM(H100,H118,H126,H191,H212,H221)</f>
        <v>66.759999999999991</v>
      </c>
      <c r="M11" s="1229">
        <f>SUM(H71,H82,H90,H136,H159,H171,H180,H233)</f>
        <v>4535.3496175</v>
      </c>
      <c r="N11" s="1213">
        <v>0</v>
      </c>
      <c r="O11" s="1209"/>
      <c r="P11" s="1209"/>
      <c r="Q11" s="1210" t="s">
        <v>1304</v>
      </c>
      <c r="R11" s="1229">
        <f>SUM(H35,H43,H54,H107,H143,H200)</f>
        <v>4698.8687499585003</v>
      </c>
      <c r="S11" s="1229">
        <f>SUM(H107,H200,)</f>
        <v>995.2</v>
      </c>
      <c r="T11" s="1229">
        <f>SUM(H35,H43,H54,H143,)</f>
        <v>3703.6687499584996</v>
      </c>
      <c r="U11" s="1213">
        <v>0</v>
      </c>
    </row>
    <row r="12" spans="1:21" s="128" customFormat="1" ht="12.75" customHeight="1">
      <c r="A12" s="492"/>
      <c r="B12" s="74"/>
      <c r="C12" s="1210" t="s">
        <v>1303</v>
      </c>
      <c r="D12" s="297">
        <f>Q235</f>
        <v>1558.0625634958499</v>
      </c>
      <c r="E12" s="297">
        <f>SUM(Q100,Q107,Q118,Q126,Q191,Q200,Q212,Q221)</f>
        <v>504.35199999999998</v>
      </c>
      <c r="F12" s="742">
        <f>SUM(Q35,Q43,Q54,Q71,Q82,Q90,Q136,Q143,Q159,Q171,Q180,Q233)</f>
        <v>1053.71056349585</v>
      </c>
      <c r="G12" s="297">
        <v>0</v>
      </c>
      <c r="H12" s="682"/>
      <c r="I12" s="1209"/>
      <c r="J12" s="1210" t="s">
        <v>1307</v>
      </c>
      <c r="K12" s="1229">
        <f>SUM(Q71,Q82,Q90,Q100,Q118,Q126,Q136,Q159,Q171,Q180,Q191,Q212,Q221,Q233)</f>
        <v>35.033330000000007</v>
      </c>
      <c r="L12" s="1229">
        <f>SUM(Q100,Q118,Q126,Q191,Q212,Q221)</f>
        <v>6.7519999999999998</v>
      </c>
      <c r="M12" s="1229">
        <f>SUM(Q71,Q82,Q90,Q136,Q159,Q171,Q180,Q233)</f>
        <v>28.281330000000004</v>
      </c>
      <c r="N12" s="1213">
        <v>0</v>
      </c>
      <c r="O12" s="1209"/>
      <c r="P12" s="1209"/>
      <c r="Q12" s="1210" t="s">
        <v>1305</v>
      </c>
      <c r="R12" s="1229">
        <f>SUM(Q35,Q43,Q54,Q107,Q143,Q200)</f>
        <v>1523.0292334958501</v>
      </c>
      <c r="S12" s="1229">
        <f>SUM(Q107,Q200,)</f>
        <v>497.6</v>
      </c>
      <c r="T12" s="1229">
        <f>SUM(Q35,Q43,Q54,Q143,)</f>
        <v>1025.42923349585</v>
      </c>
      <c r="U12" s="1213">
        <v>0</v>
      </c>
    </row>
    <row r="13" spans="1:21" s="128" customFormat="1" ht="12.75" customHeight="1" thickBot="1">
      <c r="A13" s="492"/>
      <c r="B13" s="74"/>
      <c r="C13" s="25" t="s">
        <v>174</v>
      </c>
      <c r="D13" s="26">
        <f>D11-D12</f>
        <v>7742.91580396265</v>
      </c>
      <c r="E13" s="26">
        <f>E11-E12</f>
        <v>557.60800000000029</v>
      </c>
      <c r="F13" s="26">
        <f>F11-F12</f>
        <v>7185.3078039626507</v>
      </c>
      <c r="G13" s="26">
        <f>G11-G12</f>
        <v>0</v>
      </c>
      <c r="H13" s="682"/>
      <c r="I13" s="1209"/>
      <c r="J13" s="1214" t="s">
        <v>174</v>
      </c>
      <c r="K13" s="1215">
        <f>K11-K12</f>
        <v>4567.0762874999991</v>
      </c>
      <c r="L13" s="1215">
        <f>L11-L12</f>
        <v>60.007999999999988</v>
      </c>
      <c r="M13" s="1191">
        <f>M11-M12</f>
        <v>4507.0682875000002</v>
      </c>
      <c r="N13" s="1215">
        <f>N11-N12</f>
        <v>0</v>
      </c>
      <c r="O13" s="1209"/>
      <c r="P13" s="1209"/>
      <c r="Q13" s="1214" t="s">
        <v>174</v>
      </c>
      <c r="R13" s="1215">
        <f>R11-R12</f>
        <v>3175.83951646265</v>
      </c>
      <c r="S13" s="1215">
        <f>S11-S12</f>
        <v>497.6</v>
      </c>
      <c r="T13" s="1191">
        <f>T11-T12</f>
        <v>2678.2395164626496</v>
      </c>
      <c r="U13" s="1215">
        <f>U11-U12</f>
        <v>0</v>
      </c>
    </row>
    <row r="14" spans="1:21" ht="13.5" thickTop="1">
      <c r="F14" s="52"/>
      <c r="H14" s="393"/>
    </row>
    <row r="15" spans="1:21">
      <c r="E15" s="297"/>
      <c r="F15" s="52"/>
      <c r="H15" s="393"/>
    </row>
    <row r="16" spans="1:21">
      <c r="B16" s="55" t="s">
        <v>156</v>
      </c>
      <c r="C16" s="55"/>
      <c r="D16" s="55"/>
      <c r="E16" s="55"/>
      <c r="F16" s="55"/>
      <c r="G16" s="55"/>
      <c r="H16" s="55"/>
      <c r="I16" s="55"/>
      <c r="J16" s="55"/>
      <c r="K16" s="55"/>
      <c r="L16" s="55"/>
      <c r="M16" s="55"/>
      <c r="N16" s="55"/>
      <c r="O16" s="55"/>
      <c r="P16" s="55"/>
      <c r="Q16" s="55"/>
      <c r="R16" s="55"/>
      <c r="S16" s="55"/>
    </row>
    <row r="17" spans="1:19" s="64" customFormat="1">
      <c r="A17" s="525"/>
      <c r="B17" s="39"/>
      <c r="C17" s="39"/>
      <c r="D17" s="39"/>
      <c r="E17" s="39"/>
      <c r="F17" s="39"/>
      <c r="G17" s="39"/>
      <c r="H17" s="39"/>
      <c r="I17" s="39"/>
      <c r="J17" s="39"/>
      <c r="K17" s="39"/>
      <c r="L17" s="39"/>
      <c r="M17" s="39"/>
      <c r="N17" s="39"/>
      <c r="O17" s="39"/>
      <c r="P17" s="39"/>
      <c r="Q17" s="39"/>
      <c r="R17" s="39"/>
      <c r="S17" s="39"/>
    </row>
    <row r="18" spans="1:19">
      <c r="B18" s="269" t="s">
        <v>176</v>
      </c>
      <c r="C18" s="269"/>
      <c r="D18" s="269"/>
      <c r="E18" s="269"/>
      <c r="F18" s="269"/>
      <c r="G18" s="269"/>
      <c r="H18" s="659"/>
      <c r="I18" s="269"/>
      <c r="J18" s="269"/>
      <c r="K18" s="269"/>
      <c r="L18" s="269"/>
      <c r="M18" s="269"/>
      <c r="N18" s="269"/>
      <c r="O18" s="269"/>
      <c r="P18" s="269"/>
      <c r="Q18" s="269"/>
      <c r="R18" s="269"/>
      <c r="S18" s="269"/>
    </row>
    <row r="19" spans="1:19">
      <c r="B19" s="128"/>
      <c r="C19" s="128"/>
      <c r="D19" s="128"/>
      <c r="E19" s="52"/>
      <c r="F19" s="128"/>
      <c r="G19" s="52"/>
      <c r="I19" s="128"/>
      <c r="J19" s="128"/>
      <c r="K19" s="128"/>
      <c r="L19" s="128"/>
      <c r="M19" s="128"/>
      <c r="N19" s="128"/>
      <c r="P19" s="128"/>
      <c r="Q19" s="128"/>
      <c r="R19" s="128"/>
      <c r="S19" s="128"/>
    </row>
    <row r="20" spans="1:19">
      <c r="B20" s="58" t="s">
        <v>31</v>
      </c>
      <c r="C20" s="58"/>
      <c r="D20" s="58"/>
      <c r="E20" s="59"/>
      <c r="F20" s="58"/>
      <c r="G20" s="59"/>
      <c r="H20" s="58"/>
      <c r="I20" s="60"/>
      <c r="J20" s="128"/>
      <c r="K20" s="61" t="s">
        <v>1288</v>
      </c>
      <c r="L20" s="61"/>
      <c r="M20" s="61"/>
      <c r="N20" s="61"/>
      <c r="O20" s="61"/>
      <c r="P20" s="61"/>
      <c r="Q20" s="61"/>
      <c r="R20" s="61"/>
      <c r="S20" s="61"/>
    </row>
    <row r="21" spans="1:19">
      <c r="B21" s="128"/>
      <c r="C21" s="128"/>
      <c r="D21" s="128"/>
      <c r="E21" s="128"/>
      <c r="F21" s="128"/>
      <c r="G21" s="128"/>
      <c r="J21" s="128"/>
      <c r="K21" s="128"/>
      <c r="L21" s="128"/>
      <c r="M21" s="128"/>
      <c r="N21" s="128"/>
      <c r="P21" s="128"/>
      <c r="Q21" s="128"/>
      <c r="R21" s="128"/>
      <c r="S21" s="128"/>
    </row>
    <row r="22" spans="1:19">
      <c r="B22" s="128"/>
      <c r="C22" s="64"/>
      <c r="D22" s="64"/>
      <c r="E22" s="64"/>
      <c r="F22" s="64"/>
      <c r="G22" s="64"/>
      <c r="J22" s="128"/>
      <c r="K22" s="128"/>
      <c r="L22" s="64"/>
      <c r="M22" s="64"/>
      <c r="N22" s="64"/>
      <c r="O22" s="64"/>
      <c r="P22" s="64"/>
      <c r="Q22" s="64"/>
      <c r="R22" s="64"/>
      <c r="S22" s="128"/>
    </row>
    <row r="23" spans="1:19">
      <c r="B23" s="298" t="s">
        <v>258</v>
      </c>
      <c r="C23" s="280" t="s">
        <v>819</v>
      </c>
      <c r="D23" s="207"/>
      <c r="E23" s="207"/>
      <c r="F23" s="207"/>
      <c r="G23" s="32"/>
      <c r="H23" s="533"/>
      <c r="J23" s="128"/>
      <c r="K23" s="878" t="s">
        <v>258</v>
      </c>
      <c r="L23" s="280" t="s">
        <v>819</v>
      </c>
      <c r="M23" s="207"/>
      <c r="N23" s="207"/>
      <c r="O23" s="207"/>
      <c r="P23" s="401"/>
      <c r="Q23" s="533"/>
      <c r="R23" s="32"/>
      <c r="S23" s="32"/>
    </row>
    <row r="24" spans="1:19" ht="15" customHeight="1">
      <c r="B24" s="109"/>
      <c r="C24" s="150"/>
      <c r="D24" s="32"/>
      <c r="E24" s="32"/>
      <c r="F24" s="32"/>
      <c r="G24" s="32"/>
      <c r="H24" s="533"/>
      <c r="J24" s="32"/>
      <c r="K24" s="870"/>
      <c r="L24" s="150"/>
      <c r="M24" s="401"/>
      <c r="N24" s="401"/>
      <c r="O24" s="401"/>
      <c r="P24" s="401"/>
      <c r="Q24" s="533"/>
      <c r="R24" s="32"/>
      <c r="S24" s="32"/>
    </row>
    <row r="25" spans="1:19" ht="12.75" customHeight="1">
      <c r="A25" s="1314" t="s">
        <v>982</v>
      </c>
      <c r="B25" s="326" t="s">
        <v>716</v>
      </c>
      <c r="C25" s="537" t="s">
        <v>820</v>
      </c>
      <c r="D25" s="32"/>
      <c r="E25" s="33"/>
      <c r="F25" s="32"/>
      <c r="G25" s="36"/>
      <c r="H25" s="533"/>
      <c r="J25" s="32"/>
      <c r="K25" s="536" t="s">
        <v>716</v>
      </c>
      <c r="L25" s="537" t="s">
        <v>820</v>
      </c>
      <c r="M25" s="401"/>
      <c r="N25" s="389"/>
      <c r="O25" s="401"/>
      <c r="P25" s="862"/>
      <c r="Q25" s="533"/>
      <c r="R25" s="33"/>
      <c r="S25" s="36"/>
    </row>
    <row r="26" spans="1:19" s="290" customFormat="1" ht="12.75" customHeight="1">
      <c r="A26" s="1314"/>
      <c r="B26" s="157"/>
      <c r="C26" s="588">
        <f>'Current Assumptions'!B126</f>
        <v>12</v>
      </c>
      <c r="D26" s="546" t="s">
        <v>838</v>
      </c>
      <c r="E26" s="32"/>
      <c r="F26" s="32"/>
      <c r="H26" s="533"/>
      <c r="J26" s="32"/>
      <c r="K26" s="157"/>
      <c r="L26" s="628">
        <f>'Expected Assumptions'!E126</f>
        <v>12</v>
      </c>
      <c r="M26" s="618" t="s">
        <v>838</v>
      </c>
      <c r="N26" s="401"/>
      <c r="O26" s="401"/>
      <c r="P26" s="859"/>
      <c r="Q26" s="533"/>
      <c r="R26" s="32"/>
    </row>
    <row r="27" spans="1:19" s="322" customFormat="1">
      <c r="A27" s="525"/>
      <c r="B27" s="158"/>
      <c r="C27" s="630">
        <f>Avg_QTO_Time_for_Equipment_Components</f>
        <v>8.3333333333333329E-2</v>
      </c>
      <c r="D27" s="328" t="str">
        <f>Avg_QTO_Time_for_Equipment_Components_N</f>
        <v>Avg QTO Time for Equipment Components (hours / plan drawing)</v>
      </c>
      <c r="E27" s="67"/>
      <c r="F27" s="320"/>
      <c r="G27" s="320"/>
      <c r="H27" s="344"/>
      <c r="J27" s="320"/>
      <c r="K27" s="158"/>
      <c r="L27" s="842">
        <f>'Expected Assumptions'!E38</f>
        <v>3.3333333333333333E-2</v>
      </c>
      <c r="M27" s="618" t="str">
        <f>Avg_QTO_Time_for_Equipment_Components_N</f>
        <v>Avg QTO Time for Equipment Components (hours / plan drawing)</v>
      </c>
      <c r="N27" s="865"/>
      <c r="O27" s="401"/>
      <c r="P27" s="401"/>
      <c r="Q27" s="898"/>
      <c r="R27" s="320"/>
    </row>
    <row r="28" spans="1:19" s="490" customFormat="1">
      <c r="A28" s="492"/>
      <c r="B28" s="508"/>
      <c r="C28" s="507">
        <f>Avg_QTO_Time_for_Spaces_in_building</f>
        <v>0.16666666666666666</v>
      </c>
      <c r="D28" s="618" t="str">
        <f>Avg_QTO_Time_for_Spaces_in_building_N</f>
        <v>Avg QTO Time for Spaces in building (hours / plan drawing)</v>
      </c>
      <c r="E28" s="67"/>
      <c r="F28" s="401"/>
      <c r="G28" s="401"/>
      <c r="H28" s="344"/>
      <c r="J28" s="401"/>
      <c r="K28" s="508"/>
      <c r="L28" s="966">
        <f>'Expected Assumptions'!E39</f>
        <v>6.6666666666666666E-2</v>
      </c>
      <c r="M28" s="618" t="str">
        <f>Avg_QTO_Time_for_Spaces_in_building_N</f>
        <v>Avg QTO Time for Spaces in building (hours / plan drawing)</v>
      </c>
      <c r="N28" s="865"/>
      <c r="O28" s="401"/>
      <c r="P28" s="401"/>
      <c r="Q28" s="898"/>
      <c r="R28" s="401"/>
    </row>
    <row r="29" spans="1:19" s="671" customFormat="1">
      <c r="A29" s="668"/>
      <c r="B29" s="508"/>
      <c r="C29" s="855">
        <f>'Current Assumptions'!B132</f>
        <v>0.8</v>
      </c>
      <c r="D29" s="881" t="s">
        <v>1135</v>
      </c>
      <c r="E29" s="67"/>
      <c r="F29" s="401"/>
      <c r="G29" s="401"/>
      <c r="H29" s="344"/>
      <c r="J29" s="401"/>
      <c r="K29" s="508"/>
      <c r="L29" s="855">
        <f>'Expected Assumptions'!E132</f>
        <v>0.8</v>
      </c>
      <c r="M29" s="881" t="s">
        <v>1135</v>
      </c>
      <c r="N29" s="865"/>
      <c r="O29" s="401"/>
      <c r="P29" s="401"/>
      <c r="Q29" s="898"/>
      <c r="R29" s="401"/>
    </row>
    <row r="30" spans="1:19" s="671" customFormat="1">
      <c r="A30" s="668"/>
      <c r="B30" s="508"/>
      <c r="C30" s="855">
        <f>'Current Assumptions'!B133</f>
        <v>0.2</v>
      </c>
      <c r="D30" s="881" t="s">
        <v>1134</v>
      </c>
      <c r="E30" s="67"/>
      <c r="F30" s="401"/>
      <c r="G30" s="401"/>
      <c r="H30" s="344"/>
      <c r="J30" s="401"/>
      <c r="K30" s="508"/>
      <c r="L30" s="855">
        <f>'Expected Assumptions'!E133</f>
        <v>0.2</v>
      </c>
      <c r="M30" s="881" t="s">
        <v>1134</v>
      </c>
      <c r="N30" s="865"/>
      <c r="O30" s="401"/>
      <c r="P30" s="401"/>
      <c r="Q30" s="898"/>
      <c r="R30" s="401"/>
    </row>
    <row r="31" spans="1:19" s="290" customFormat="1" ht="15">
      <c r="A31" s="492"/>
      <c r="B31" s="158"/>
      <c r="C31" s="32"/>
      <c r="D31" s="32"/>
      <c r="E31" s="86"/>
      <c r="F31" s="86"/>
      <c r="G31" s="86"/>
      <c r="H31" s="533"/>
      <c r="I31" s="130"/>
      <c r="J31" s="32"/>
      <c r="K31" s="158"/>
      <c r="L31" s="401"/>
      <c r="M31" s="401"/>
      <c r="N31" s="868"/>
      <c r="O31" s="868"/>
      <c r="P31" s="868"/>
      <c r="Q31" s="533"/>
      <c r="R31" s="32"/>
    </row>
    <row r="32" spans="1:19" s="322" customFormat="1" ht="12.75" customHeight="1">
      <c r="A32" s="525"/>
      <c r="B32" s="158"/>
      <c r="C32" s="779">
        <f>Licensed_Professional_Rate</f>
        <v>109.989</v>
      </c>
      <c r="D32" s="643" t="str">
        <f>Licensed_Professional_Rate_N</f>
        <v>Licensed Professional Architect Rate ($ / hour)</v>
      </c>
      <c r="E32" s="86"/>
      <c r="F32" s="86"/>
      <c r="G32" s="743">
        <f>C32*C26*(C29*(C27+C28))</f>
        <v>263.97359999999998</v>
      </c>
      <c r="H32" s="760"/>
      <c r="I32" s="338"/>
      <c r="J32" s="320"/>
      <c r="K32" s="158"/>
      <c r="L32" s="779">
        <f>Licensed_Professional_Rate</f>
        <v>109.989</v>
      </c>
      <c r="M32" s="643" t="str">
        <f>Licensed_Professional_Rate_N</f>
        <v>Licensed Professional Architect Rate ($ / hour)</v>
      </c>
      <c r="N32" s="868"/>
      <c r="O32" s="868"/>
      <c r="P32" s="930">
        <f>L32*L26*(L29*(L27+L28))</f>
        <v>105.58944000000001</v>
      </c>
      <c r="Q32" s="760"/>
      <c r="R32" s="320"/>
    </row>
    <row r="33" spans="1:19" s="322" customFormat="1" ht="12.75" customHeight="1">
      <c r="A33" s="525"/>
      <c r="B33" s="158"/>
      <c r="C33" s="779">
        <f>Drafter_Rate</f>
        <v>70.703325000000007</v>
      </c>
      <c r="D33" s="643" t="str">
        <f>Drafter_Rate_N</f>
        <v>Architect Drafter Rate ($ / hour)</v>
      </c>
      <c r="E33" s="33"/>
      <c r="F33" s="34"/>
      <c r="G33" s="739">
        <f>C33*C26*(C30*(C27+C28))</f>
        <v>42.42199500000001</v>
      </c>
      <c r="H33" s="760"/>
      <c r="I33" s="338"/>
      <c r="J33" s="320"/>
      <c r="K33" s="158"/>
      <c r="L33" s="779">
        <f>Drafter_Rate</f>
        <v>70.703325000000007</v>
      </c>
      <c r="M33" s="643" t="str">
        <f>Drafter_Rate_N</f>
        <v>Architect Drafter Rate ($ / hour)</v>
      </c>
      <c r="N33" s="389"/>
      <c r="O33" s="34"/>
      <c r="P33" s="739">
        <f>L33*L26*(L30*(L27+L28))</f>
        <v>16.968798000000003</v>
      </c>
      <c r="Q33" s="760"/>
      <c r="R33" s="321"/>
    </row>
    <row r="34" spans="1:19" s="290" customFormat="1">
      <c r="A34" s="144"/>
      <c r="B34" s="144"/>
      <c r="C34" s="32"/>
      <c r="D34" s="32"/>
      <c r="E34" s="32"/>
      <c r="F34" s="32"/>
      <c r="G34" s="165"/>
      <c r="H34" s="760"/>
      <c r="I34" s="130"/>
      <c r="J34" s="32"/>
      <c r="K34" s="144"/>
      <c r="L34" s="401"/>
      <c r="M34" s="401"/>
      <c r="N34" s="401"/>
      <c r="O34" s="401"/>
      <c r="P34" s="888"/>
      <c r="Q34" s="760"/>
      <c r="R34" s="32"/>
    </row>
    <row r="35" spans="1:19" s="290" customFormat="1" ht="13.5" customHeight="1" thickBot="1">
      <c r="A35" s="492"/>
      <c r="C35" s="32"/>
      <c r="D35" s="69" t="s">
        <v>42</v>
      </c>
      <c r="E35" s="52"/>
      <c r="G35" s="756"/>
      <c r="H35" s="740">
        <f>SUM(G32:G33)</f>
        <v>306.39559499999996</v>
      </c>
      <c r="I35" s="130"/>
      <c r="J35" s="32"/>
      <c r="K35" s="859"/>
      <c r="L35" s="401"/>
      <c r="M35" s="867" t="s">
        <v>42</v>
      </c>
      <c r="N35" s="52"/>
      <c r="O35" s="859"/>
      <c r="P35" s="756"/>
      <c r="Q35" s="740">
        <f>SUM(P32:P33)</f>
        <v>122.55823800000002</v>
      </c>
      <c r="R35" s="32"/>
    </row>
    <row r="36" spans="1:19" ht="15" customHeight="1">
      <c r="B36" s="144"/>
      <c r="C36" s="69"/>
      <c r="D36" s="128"/>
      <c r="E36" s="52"/>
      <c r="F36" s="128"/>
      <c r="G36" s="165"/>
      <c r="H36" s="760"/>
      <c r="I36" s="130"/>
      <c r="J36" s="32"/>
      <c r="K36" s="144"/>
      <c r="L36" s="867"/>
      <c r="M36" s="859"/>
      <c r="N36" s="52"/>
      <c r="O36" s="859"/>
      <c r="P36" s="888"/>
      <c r="Q36" s="760"/>
      <c r="R36" s="32"/>
      <c r="S36" s="32"/>
    </row>
    <row r="37" spans="1:19" ht="15" customHeight="1">
      <c r="A37" s="1314" t="s">
        <v>983</v>
      </c>
      <c r="B37" s="326" t="s">
        <v>717</v>
      </c>
      <c r="C37" s="537" t="s">
        <v>821</v>
      </c>
      <c r="D37" s="416"/>
      <c r="E37" s="509"/>
      <c r="F37" s="509"/>
      <c r="G37" s="754"/>
      <c r="H37" s="760"/>
      <c r="I37" s="130"/>
      <c r="J37" s="32"/>
      <c r="K37" s="536" t="s">
        <v>717</v>
      </c>
      <c r="L37" s="537" t="s">
        <v>821</v>
      </c>
      <c r="M37" s="674"/>
      <c r="N37" s="509"/>
      <c r="O37" s="509"/>
      <c r="P37" s="754"/>
      <c r="Q37" s="760"/>
      <c r="R37" s="36"/>
      <c r="S37" s="32"/>
    </row>
    <row r="38" spans="1:19" s="492" customFormat="1">
      <c r="A38" s="1314"/>
      <c r="B38" s="326"/>
      <c r="C38" s="351">
        <f>Avg._Number_of_Equipment_Types</f>
        <v>50</v>
      </c>
      <c r="D38" s="494" t="str">
        <f xml:space="preserve"> Avg._Number_of_Equipment_Types_N</f>
        <v>Avg. Number of Equipment (product) Types (Types / project)</v>
      </c>
      <c r="E38" s="309"/>
      <c r="F38" s="325"/>
      <c r="G38" s="165"/>
      <c r="H38" s="760"/>
      <c r="I38" s="413"/>
      <c r="J38" s="401"/>
      <c r="K38" s="536"/>
      <c r="L38" s="902">
        <f>Avg._Number_of_Equipment_Types</f>
        <v>50</v>
      </c>
      <c r="M38" s="881" t="str">
        <f xml:space="preserve"> Avg._Number_of_Equipment_Types_N</f>
        <v>Avg. Number of Equipment (product) Types (Types / project)</v>
      </c>
      <c r="N38" s="309"/>
      <c r="O38" s="325"/>
      <c r="P38" s="888"/>
      <c r="Q38" s="760"/>
      <c r="R38" s="402"/>
      <c r="S38" s="401"/>
    </row>
    <row r="39" spans="1:19" s="492" customFormat="1">
      <c r="B39" s="326"/>
      <c r="C39" s="964">
        <f>'Current Assumptions'!B127</f>
        <v>0.25</v>
      </c>
      <c r="D39" s="494" t="s">
        <v>661</v>
      </c>
      <c r="E39" s="309"/>
      <c r="F39" s="325"/>
      <c r="G39" s="165"/>
      <c r="H39" s="760"/>
      <c r="I39" s="413"/>
      <c r="J39" s="401"/>
      <c r="K39" s="536"/>
      <c r="L39" s="964">
        <f>'Expected Assumptions'!E127</f>
        <v>2.5000000000000001E-2</v>
      </c>
      <c r="M39" s="881" t="s">
        <v>661</v>
      </c>
      <c r="N39" s="309"/>
      <c r="O39" s="325"/>
      <c r="P39" s="888"/>
      <c r="Q39" s="760"/>
      <c r="R39" s="402"/>
      <c r="S39" s="401"/>
    </row>
    <row r="40" spans="1:19" s="492" customFormat="1">
      <c r="B40" s="326"/>
      <c r="C40" s="155"/>
      <c r="D40" s="325"/>
      <c r="E40" s="309"/>
      <c r="F40" s="325"/>
      <c r="G40" s="165"/>
      <c r="H40" s="760"/>
      <c r="I40" s="413"/>
      <c r="J40" s="401"/>
      <c r="K40" s="536"/>
      <c r="L40" s="537"/>
      <c r="M40" s="325"/>
      <c r="N40" s="309"/>
      <c r="O40" s="325"/>
      <c r="P40" s="888"/>
      <c r="Q40" s="760"/>
      <c r="R40" s="402"/>
      <c r="S40" s="401"/>
    </row>
    <row r="41" spans="1:19" s="492" customFormat="1">
      <c r="B41" s="144"/>
      <c r="C41" s="977">
        <f>Specifier</f>
        <v>109.99</v>
      </c>
      <c r="D41" s="443" t="str">
        <f>Specifier_N</f>
        <v>Specifier</v>
      </c>
      <c r="E41" s="52"/>
      <c r="G41" s="739">
        <f>C38*C39*C41</f>
        <v>1374.875</v>
      </c>
      <c r="H41" s="744"/>
      <c r="J41" s="401"/>
      <c r="K41" s="144"/>
      <c r="L41" s="977">
        <f>Specifier</f>
        <v>109.99</v>
      </c>
      <c r="M41" s="443" t="str">
        <f>Specifier_N</f>
        <v>Specifier</v>
      </c>
      <c r="N41" s="52"/>
      <c r="O41" s="859"/>
      <c r="P41" s="739">
        <f>L38*L39*L41</f>
        <v>137.48749999999998</v>
      </c>
      <c r="Q41" s="744"/>
      <c r="R41" s="402"/>
      <c r="S41" s="401"/>
    </row>
    <row r="42" spans="1:19" s="492" customFormat="1" ht="15" customHeight="1">
      <c r="B42" s="144"/>
      <c r="C42" s="406"/>
      <c r="E42" s="52"/>
      <c r="G42" s="756"/>
      <c r="H42" s="744"/>
      <c r="J42" s="401"/>
      <c r="K42" s="144"/>
      <c r="L42" s="867"/>
      <c r="M42" s="859"/>
      <c r="N42" s="52"/>
      <c r="O42" s="859"/>
      <c r="P42" s="756"/>
      <c r="Q42" s="744"/>
      <c r="R42" s="402"/>
      <c r="S42" s="401"/>
    </row>
    <row r="43" spans="1:19" s="492" customFormat="1" ht="13.5" customHeight="1" thickBot="1">
      <c r="B43" s="144"/>
      <c r="C43" s="406"/>
      <c r="D43" s="406" t="s">
        <v>42</v>
      </c>
      <c r="E43" s="52"/>
      <c r="G43" s="756"/>
      <c r="H43" s="740">
        <f>G41</f>
        <v>1374.875</v>
      </c>
      <c r="J43" s="401"/>
      <c r="K43" s="144"/>
      <c r="L43" s="867"/>
      <c r="M43" s="867" t="s">
        <v>42</v>
      </c>
      <c r="N43" s="52"/>
      <c r="O43" s="859"/>
      <c r="P43" s="756"/>
      <c r="Q43" s="740">
        <f>P41</f>
        <v>137.48749999999998</v>
      </c>
      <c r="R43" s="402"/>
      <c r="S43" s="401"/>
    </row>
    <row r="44" spans="1:19" s="492" customFormat="1" ht="15">
      <c r="B44" s="302"/>
      <c r="C44" s="303"/>
      <c r="D44" s="207"/>
      <c r="E44" s="312"/>
      <c r="F44" s="312"/>
      <c r="G44" s="754"/>
      <c r="H44" s="760"/>
      <c r="I44" s="413"/>
      <c r="J44" s="401"/>
      <c r="K44" s="534"/>
      <c r="L44" s="535"/>
      <c r="M44" s="207"/>
      <c r="N44" s="312"/>
      <c r="O44" s="312"/>
      <c r="P44" s="754"/>
      <c r="Q44" s="760"/>
      <c r="R44" s="402"/>
      <c r="S44" s="401"/>
    </row>
    <row r="45" spans="1:19" s="128" customFormat="1">
      <c r="A45" s="492"/>
      <c r="B45" s="302" t="s">
        <v>259</v>
      </c>
      <c r="C45" s="303" t="s">
        <v>260</v>
      </c>
      <c r="D45" s="207"/>
      <c r="E45" s="313"/>
      <c r="F45" s="207"/>
      <c r="G45" s="165"/>
      <c r="H45" s="760"/>
      <c r="J45" s="32"/>
      <c r="K45" s="534" t="s">
        <v>259</v>
      </c>
      <c r="L45" s="535" t="s">
        <v>260</v>
      </c>
      <c r="M45" s="207"/>
      <c r="N45" s="313"/>
      <c r="O45" s="207"/>
      <c r="P45" s="888"/>
      <c r="Q45" s="760"/>
      <c r="R45" s="36"/>
      <c r="S45" s="32"/>
    </row>
    <row r="46" spans="1:19" s="128" customFormat="1" ht="15" customHeight="1">
      <c r="A46" s="492"/>
      <c r="B46" s="144"/>
      <c r="C46" s="32"/>
      <c r="D46" s="32"/>
      <c r="E46" s="33"/>
      <c r="F46" s="32"/>
      <c r="G46" s="165"/>
      <c r="H46" s="760"/>
      <c r="J46" s="32"/>
      <c r="K46" s="144"/>
      <c r="L46" s="401"/>
      <c r="M46" s="401"/>
      <c r="N46" s="389"/>
      <c r="O46" s="401"/>
      <c r="P46" s="888"/>
      <c r="Q46" s="760"/>
      <c r="R46" s="32"/>
      <c r="S46" s="32"/>
    </row>
    <row r="47" spans="1:19" s="128" customFormat="1">
      <c r="A47" s="492"/>
      <c r="B47" s="285" t="s">
        <v>261</v>
      </c>
      <c r="C47" s="286" t="s">
        <v>262</v>
      </c>
      <c r="D47" s="32"/>
      <c r="E47" s="33"/>
      <c r="F47" s="32"/>
      <c r="G47" s="165"/>
      <c r="H47" s="760"/>
      <c r="J47" s="32"/>
      <c r="K47" s="534" t="s">
        <v>261</v>
      </c>
      <c r="L47" s="535" t="s">
        <v>262</v>
      </c>
      <c r="M47" s="401"/>
      <c r="N47" s="389"/>
      <c r="O47" s="401"/>
      <c r="P47" s="888"/>
      <c r="Q47" s="760"/>
      <c r="R47" s="32"/>
      <c r="S47" s="32"/>
    </row>
    <row r="48" spans="1:19" ht="15">
      <c r="B48" s="148"/>
      <c r="C48" s="32"/>
      <c r="D48" s="32"/>
      <c r="E48" s="33"/>
      <c r="F48" s="34"/>
      <c r="G48" s="165"/>
      <c r="H48" s="791"/>
      <c r="J48" s="32"/>
      <c r="K48" s="324"/>
      <c r="L48" s="401"/>
      <c r="M48" s="401"/>
      <c r="N48" s="389"/>
      <c r="O48" s="34"/>
      <c r="P48" s="888"/>
      <c r="Q48" s="791"/>
      <c r="R48" s="32"/>
      <c r="S48" s="32"/>
    </row>
    <row r="49" spans="1:19" ht="15">
      <c r="A49" s="1314" t="s">
        <v>988</v>
      </c>
      <c r="B49" s="326" t="s">
        <v>263</v>
      </c>
      <c r="C49" s="305" t="s">
        <v>667</v>
      </c>
      <c r="D49" s="32"/>
      <c r="E49" s="33"/>
      <c r="F49" s="34"/>
      <c r="G49" s="165"/>
      <c r="H49" s="792"/>
      <c r="I49" s="420"/>
      <c r="J49" s="32"/>
      <c r="K49" s="536" t="s">
        <v>263</v>
      </c>
      <c r="L49" s="887" t="s">
        <v>667</v>
      </c>
      <c r="M49" s="401"/>
      <c r="N49" s="389"/>
      <c r="O49" s="34"/>
      <c r="P49" s="888"/>
      <c r="Q49" s="792"/>
      <c r="R49" s="32"/>
      <c r="S49" s="32"/>
    </row>
    <row r="50" spans="1:19" s="492" customFormat="1">
      <c r="A50" s="1314"/>
      <c r="B50" s="510"/>
      <c r="C50" s="612">
        <f>'Current Assumptions'!B128</f>
        <v>12.8</v>
      </c>
      <c r="D50" s="494" t="s">
        <v>855</v>
      </c>
      <c r="E50" s="52"/>
      <c r="G50" s="742"/>
      <c r="H50" s="744"/>
      <c r="I50" s="539"/>
      <c r="K50" s="510"/>
      <c r="L50" s="962">
        <f>'Expected Assumptions'!E128</f>
        <v>6.4</v>
      </c>
      <c r="M50" s="881" t="s">
        <v>855</v>
      </c>
      <c r="N50" s="52"/>
      <c r="O50" s="859"/>
      <c r="P50" s="742"/>
      <c r="Q50" s="744"/>
      <c r="R50" s="401"/>
      <c r="S50" s="401"/>
    </row>
    <row r="51" spans="1:19" s="420" customFormat="1">
      <c r="B51" s="181"/>
      <c r="C51" s="305"/>
      <c r="G51" s="771"/>
      <c r="H51" s="783"/>
      <c r="K51" s="889"/>
      <c r="L51" s="887"/>
      <c r="M51" s="894"/>
      <c r="N51" s="894"/>
      <c r="O51" s="894"/>
      <c r="P51" s="771"/>
      <c r="Q51" s="783"/>
      <c r="R51" s="325"/>
    </row>
    <row r="52" spans="1:19" s="420" customFormat="1" ht="15" customHeight="1">
      <c r="B52" s="181"/>
      <c r="C52" s="779">
        <f>Licensed_Professional_Rate</f>
        <v>109.989</v>
      </c>
      <c r="D52" s="443" t="str">
        <f>Licensed_Professional_Rate_N</f>
        <v>Licensed Professional Architect Rate ($ / hour)</v>
      </c>
      <c r="E52" s="394"/>
      <c r="F52" s="394"/>
      <c r="G52" s="739">
        <f>C52*C50</f>
        <v>1407.8592000000001</v>
      </c>
      <c r="H52" s="783"/>
      <c r="K52" s="889"/>
      <c r="L52" s="779">
        <f>Licensed_Professional_Rate</f>
        <v>109.989</v>
      </c>
      <c r="M52" s="443" t="str">
        <f>Licensed_Professional_Rate_N</f>
        <v>Licensed Professional Architect Rate ($ / hour)</v>
      </c>
      <c r="N52" s="868"/>
      <c r="O52" s="868"/>
      <c r="P52" s="739">
        <f>L52*L50</f>
        <v>703.92960000000005</v>
      </c>
      <c r="Q52" s="783"/>
      <c r="R52" s="325"/>
    </row>
    <row r="53" spans="1:19" s="420" customFormat="1">
      <c r="B53" s="181"/>
      <c r="C53" s="305"/>
      <c r="G53" s="771"/>
      <c r="H53" s="783"/>
      <c r="K53" s="889"/>
      <c r="L53" s="887"/>
      <c r="M53" s="894"/>
      <c r="N53" s="894"/>
      <c r="O53" s="894"/>
      <c r="P53" s="771"/>
      <c r="Q53" s="783"/>
      <c r="R53" s="325"/>
    </row>
    <row r="54" spans="1:19" s="420" customFormat="1" ht="13.5" thickBot="1">
      <c r="B54" s="181"/>
      <c r="C54" s="305"/>
      <c r="D54" s="406" t="s">
        <v>42</v>
      </c>
      <c r="E54" s="52"/>
      <c r="F54" s="492"/>
      <c r="G54" s="756"/>
      <c r="H54" s="740">
        <f>G52</f>
        <v>1407.8592000000001</v>
      </c>
      <c r="K54" s="889"/>
      <c r="L54" s="887"/>
      <c r="M54" s="867" t="s">
        <v>42</v>
      </c>
      <c r="N54" s="52"/>
      <c r="O54" s="859"/>
      <c r="P54" s="756"/>
      <c r="Q54" s="740">
        <f>P52</f>
        <v>703.92960000000005</v>
      </c>
      <c r="R54" s="325"/>
    </row>
    <row r="55" spans="1:19" s="492" customFormat="1" ht="15">
      <c r="B55" s="302"/>
      <c r="C55" s="303"/>
      <c r="D55" s="401"/>
      <c r="E55" s="389"/>
      <c r="F55" s="34"/>
      <c r="G55" s="165"/>
      <c r="H55" s="760"/>
      <c r="J55" s="401"/>
      <c r="K55" s="534"/>
      <c r="L55" s="535"/>
      <c r="M55" s="401"/>
      <c r="N55" s="389"/>
      <c r="O55" s="34"/>
      <c r="P55" s="888"/>
      <c r="Q55" s="760"/>
      <c r="R55" s="401"/>
      <c r="S55" s="401"/>
    </row>
    <row r="56" spans="1:19">
      <c r="B56" s="302" t="s">
        <v>264</v>
      </c>
      <c r="C56" s="303" t="s">
        <v>722</v>
      </c>
      <c r="D56" s="32"/>
      <c r="E56" s="35"/>
      <c r="F56" s="32"/>
      <c r="G56" s="165"/>
      <c r="H56" s="760"/>
      <c r="J56" s="319"/>
      <c r="K56" s="534" t="s">
        <v>264</v>
      </c>
      <c r="L56" s="535" t="s">
        <v>722</v>
      </c>
      <c r="M56" s="401"/>
      <c r="N56" s="35"/>
      <c r="O56" s="401"/>
      <c r="P56" s="888"/>
      <c r="Q56" s="760"/>
      <c r="R56" s="32"/>
      <c r="S56" s="32"/>
    </row>
    <row r="57" spans="1:19" s="128" customFormat="1" ht="15" customHeight="1">
      <c r="A57" s="492"/>
      <c r="B57" s="144"/>
      <c r="C57" s="32"/>
      <c r="E57" s="52"/>
      <c r="G57" s="756"/>
      <c r="H57" s="760"/>
      <c r="J57" s="32"/>
      <c r="K57" s="144"/>
      <c r="L57" s="401"/>
      <c r="M57" s="859"/>
      <c r="N57" s="52"/>
      <c r="O57" s="859"/>
      <c r="P57" s="756"/>
      <c r="Q57" s="760"/>
      <c r="R57" s="32"/>
      <c r="S57" s="32"/>
    </row>
    <row r="58" spans="1:19" s="128" customFormat="1">
      <c r="A58" s="1314" t="s">
        <v>978</v>
      </c>
      <c r="B58" s="145" t="s">
        <v>265</v>
      </c>
      <c r="C58" s="155" t="s">
        <v>721</v>
      </c>
      <c r="D58" s="32"/>
      <c r="E58" s="33"/>
      <c r="F58" s="32"/>
      <c r="G58" s="165"/>
      <c r="H58" s="760"/>
      <c r="J58" s="32"/>
      <c r="K58" s="398" t="s">
        <v>265</v>
      </c>
      <c r="L58" s="537" t="s">
        <v>721</v>
      </c>
      <c r="M58" s="401"/>
      <c r="N58" s="389"/>
      <c r="O58" s="401"/>
      <c r="P58" s="888"/>
      <c r="Q58" s="760"/>
      <c r="R58" s="32"/>
      <c r="S58" s="32"/>
    </row>
    <row r="59" spans="1:19" s="290" customFormat="1">
      <c r="A59" s="1314"/>
      <c r="B59" s="323"/>
      <c r="C59" s="127">
        <f>Avg._Number_of_Design_Schematic_Drawings</f>
        <v>111</v>
      </c>
      <c r="D59" s="126" t="str">
        <f>Avg._Number_of_Design_Schematic_Drawings_N</f>
        <v>Avg. Number of Sheets in Design Schematic Drawings</v>
      </c>
      <c r="E59" s="33"/>
      <c r="F59" s="32"/>
      <c r="G59" s="165"/>
      <c r="H59" s="760"/>
      <c r="J59" s="320"/>
      <c r="K59" s="398"/>
      <c r="L59" s="127">
        <f>Avg._Number_of_Design_Schematic_Drawings</f>
        <v>111</v>
      </c>
      <c r="M59" s="881" t="str">
        <f>Avg._Number_of_Design_Schematic_Drawings_N</f>
        <v>Avg. Number of Sheets in Design Schematic Drawings</v>
      </c>
      <c r="N59" s="389"/>
      <c r="O59" s="401"/>
      <c r="P59" s="888"/>
      <c r="Q59" s="760"/>
      <c r="R59" s="320"/>
      <c r="S59" s="320"/>
    </row>
    <row r="60" spans="1:19" s="322" customFormat="1">
      <c r="A60" s="525"/>
      <c r="B60" s="323"/>
      <c r="C60" s="664">
        <f>Avg._Number_of_Pages_in_a_Design_Schematic_Narrative</f>
        <v>20</v>
      </c>
      <c r="D60" s="378" t="str">
        <f>Avg._Number_of_Pages_in_a_Design_Schematic_N</f>
        <v>Avg. Number of Letter Sized Pages in Design Schematic Narrative</v>
      </c>
      <c r="E60" s="33"/>
      <c r="F60" s="320"/>
      <c r="G60" s="165"/>
      <c r="H60" s="760"/>
      <c r="J60" s="320"/>
      <c r="K60" s="398"/>
      <c r="L60" s="664">
        <f>Avg._Number_of_Pages_in_a_Design_Schematic_Narrative</f>
        <v>20</v>
      </c>
      <c r="M60" s="378" t="str">
        <f>Avg._Number_of_Pages_in_a_Design_Schematic_N</f>
        <v>Avg. Number of Letter Sized Pages in Design Schematic Narrative</v>
      </c>
      <c r="N60" s="389"/>
      <c r="O60" s="401"/>
      <c r="P60" s="888"/>
      <c r="Q60" s="760"/>
      <c r="R60" s="320"/>
      <c r="S60" s="320"/>
    </row>
    <row r="61" spans="1:19" s="322" customFormat="1" ht="12.75" customHeight="1">
      <c r="A61" s="525"/>
      <c r="B61" s="323"/>
      <c r="C61" s="127">
        <f>Avg._Number_of_Pages_in_a_Design_Schematic_Specification</f>
        <v>5</v>
      </c>
      <c r="D61" s="378" t="str">
        <f>Avg._Number_of_Pages_in_a_Design_Schematic_Specification_N</f>
        <v>Avg. Number of Letter Sized Pages in a Design Schematic Specification</v>
      </c>
      <c r="E61" s="33"/>
      <c r="F61" s="320"/>
      <c r="G61" s="165"/>
      <c r="H61" s="760"/>
      <c r="J61" s="320"/>
      <c r="K61" s="398"/>
      <c r="L61" s="127">
        <f>Avg._Number_of_Pages_in_a_Design_Schematic_Specification</f>
        <v>5</v>
      </c>
      <c r="M61" s="378" t="str">
        <f>Avg._Number_of_Pages_in_a_Design_Schematic_Specification_N</f>
        <v>Avg. Number of Letter Sized Pages in a Design Schematic Specification</v>
      </c>
      <c r="N61" s="389"/>
      <c r="O61" s="401"/>
      <c r="P61" s="888"/>
      <c r="Q61" s="760"/>
      <c r="R61" s="320"/>
      <c r="S61" s="320"/>
    </row>
    <row r="62" spans="1:19" s="290" customFormat="1">
      <c r="A62" s="492"/>
      <c r="B62" s="323"/>
      <c r="C62" s="365">
        <f>Avg._Submittal_Sets_Reqd._Design</f>
        <v>6</v>
      </c>
      <c r="D62" s="618" t="str">
        <f>Avg._Submittal_Sets_Reqd._Design_N</f>
        <v>Number of Design Submittal Sets Reqd. (sets / submittal)</v>
      </c>
      <c r="E62" s="33"/>
      <c r="F62" s="320"/>
      <c r="G62" s="165"/>
      <c r="H62" s="760"/>
      <c r="J62" s="320"/>
      <c r="K62" s="398"/>
      <c r="L62" s="799">
        <f>'Expected Assumptions'!E24</f>
        <v>0</v>
      </c>
      <c r="M62" s="618" t="str">
        <f>Avg._Submittal_Sets_Reqd._Design_N</f>
        <v>Number of Design Submittal Sets Reqd. (sets / submittal)</v>
      </c>
      <c r="N62" s="389"/>
      <c r="O62" s="401"/>
      <c r="P62" s="888"/>
      <c r="Q62" s="760"/>
      <c r="R62" s="320"/>
      <c r="S62" s="320"/>
    </row>
    <row r="63" spans="1:19" s="290" customFormat="1">
      <c r="A63" s="492"/>
      <c r="B63" s="323"/>
      <c r="C63" s="776">
        <f>Avg._Per_Page_Copy_Cost</f>
        <v>0.15</v>
      </c>
      <c r="D63" s="32" t="str">
        <f>Avg._Per_Page_Copy_Cost_N</f>
        <v>Avg. Per Page Copy Cost ($ / page)</v>
      </c>
      <c r="E63" s="33"/>
      <c r="F63" s="320"/>
      <c r="G63" s="165"/>
      <c r="H63" s="760"/>
      <c r="J63" s="320"/>
      <c r="K63" s="398"/>
      <c r="L63" s="776">
        <f>'Expected Assumptions'!E64</f>
        <v>0</v>
      </c>
      <c r="M63" s="401" t="str">
        <f>Avg._Per_Page_Copy_Cost_N</f>
        <v>Avg. Per Page Copy Cost ($ / page)</v>
      </c>
      <c r="N63" s="389"/>
      <c r="O63" s="401"/>
      <c r="P63" s="888"/>
      <c r="Q63" s="760"/>
      <c r="R63" s="320"/>
      <c r="S63" s="320"/>
    </row>
    <row r="64" spans="1:19" s="290" customFormat="1">
      <c r="A64" s="492"/>
      <c r="B64" s="323"/>
      <c r="C64" s="776">
        <f>Avg._Per_Sheet_Copy_Cost</f>
        <v>3</v>
      </c>
      <c r="D64" s="32" t="str">
        <f>Avg._Per_Sheet_Copy_Cost_N</f>
        <v>Avg. Per Sheet Copy Cost ($ / sheet)</v>
      </c>
      <c r="E64" s="33"/>
      <c r="F64" s="320"/>
      <c r="G64" s="165"/>
      <c r="H64" s="760"/>
      <c r="J64" s="320"/>
      <c r="K64" s="398"/>
      <c r="L64" s="776">
        <f>'Expected Assumptions'!E65</f>
        <v>0</v>
      </c>
      <c r="M64" s="401" t="str">
        <f>Avg._Per_Sheet_Copy_Cost_N</f>
        <v>Avg. Per Sheet Copy Cost ($ / sheet)</v>
      </c>
      <c r="N64" s="389"/>
      <c r="O64" s="401"/>
      <c r="P64" s="888"/>
      <c r="Q64" s="760"/>
      <c r="R64" s="320"/>
      <c r="S64" s="320"/>
    </row>
    <row r="65" spans="1:19" s="128" customFormat="1">
      <c r="A65" s="492"/>
      <c r="B65" s="511"/>
      <c r="C65" s="446">
        <f>'Current Assumptions'!B135</f>
        <v>0.32500000000000001</v>
      </c>
      <c r="D65" s="616" t="s">
        <v>824</v>
      </c>
      <c r="E65" s="33"/>
      <c r="F65" s="102"/>
      <c r="G65" s="165"/>
      <c r="H65" s="760"/>
      <c r="J65" s="137"/>
      <c r="K65" s="511"/>
      <c r="L65" s="963">
        <f>'Expected Assumptions'!E135</f>
        <v>0</v>
      </c>
      <c r="M65" s="881" t="s">
        <v>824</v>
      </c>
      <c r="N65" s="389"/>
      <c r="O65" s="102"/>
      <c r="P65" s="888"/>
      <c r="Q65" s="760"/>
      <c r="R65" s="32"/>
      <c r="S65" s="32"/>
    </row>
    <row r="66" spans="1:19">
      <c r="B66" s="144"/>
      <c r="E66" s="33"/>
      <c r="F66" s="102"/>
      <c r="G66" s="165"/>
      <c r="H66" s="760"/>
      <c r="J66" s="137"/>
      <c r="K66" s="144"/>
      <c r="L66" s="859"/>
      <c r="M66" s="859"/>
      <c r="N66" s="389"/>
      <c r="O66" s="102"/>
      <c r="P66" s="888"/>
      <c r="Q66" s="760"/>
      <c r="R66" s="32"/>
      <c r="S66" s="32"/>
    </row>
    <row r="67" spans="1:19" s="128" customFormat="1">
      <c r="A67" s="492"/>
      <c r="B67" s="144"/>
      <c r="C67" s="779">
        <f>Drafter_Rate</f>
        <v>70.703325000000007</v>
      </c>
      <c r="D67" s="118" t="str">
        <f>Drafter_Rate_N</f>
        <v>Architect Drafter Rate ($ / hour)</v>
      </c>
      <c r="E67" s="104"/>
      <c r="F67" s="103"/>
      <c r="G67" s="743">
        <f>C67*C65*C62</f>
        <v>137.87148375000001</v>
      </c>
      <c r="H67" s="760"/>
      <c r="J67" s="32"/>
      <c r="K67" s="144"/>
      <c r="L67" s="779">
        <f>Drafter_Rate</f>
        <v>70.703325000000007</v>
      </c>
      <c r="M67" s="874" t="str">
        <f>Drafter_Rate_N</f>
        <v>Architect Drafter Rate ($ / hour)</v>
      </c>
      <c r="N67" s="407"/>
      <c r="O67" s="528"/>
      <c r="P67" s="930">
        <f>L67*L65*L62</f>
        <v>0</v>
      </c>
      <c r="Q67" s="760"/>
      <c r="R67" s="32"/>
      <c r="S67" s="32"/>
    </row>
    <row r="68" spans="1:19" s="128" customFormat="1">
      <c r="A68" s="492"/>
      <c r="B68" s="144"/>
      <c r="C68" s="32"/>
      <c r="D68" s="103"/>
      <c r="E68" s="104"/>
      <c r="F68" s="103"/>
      <c r="G68" s="793"/>
      <c r="H68" s="760"/>
      <c r="J68" s="32"/>
      <c r="K68" s="144"/>
      <c r="L68" s="401"/>
      <c r="M68" s="528"/>
      <c r="N68" s="407"/>
      <c r="O68" s="528"/>
      <c r="P68" s="793"/>
      <c r="Q68" s="760"/>
      <c r="R68" s="32"/>
      <c r="S68" s="32"/>
    </row>
    <row r="69" spans="1:19">
      <c r="B69" s="144"/>
      <c r="C69" s="32"/>
      <c r="D69" s="32" t="s">
        <v>428</v>
      </c>
      <c r="E69" s="104"/>
      <c r="F69" s="103"/>
      <c r="G69" s="761">
        <f>C62*((C59*C64)+(C63*(C60+C61)))</f>
        <v>2020.5</v>
      </c>
      <c r="H69" s="760"/>
      <c r="J69" s="32"/>
      <c r="K69" s="144"/>
      <c r="L69" s="401"/>
      <c r="M69" s="401" t="s">
        <v>428</v>
      </c>
      <c r="N69" s="407"/>
      <c r="O69" s="528"/>
      <c r="P69" s="761">
        <f>L62*((L59*L64)+(L63*(L60+L61)))</f>
        <v>0</v>
      </c>
      <c r="Q69" s="760"/>
      <c r="R69" s="208"/>
      <c r="S69" s="32"/>
    </row>
    <row r="70" spans="1:19" ht="15" customHeight="1">
      <c r="B70" s="144"/>
      <c r="C70" s="32"/>
      <c r="D70" s="103"/>
      <c r="E70" s="104"/>
      <c r="F70" s="103"/>
      <c r="G70" s="793"/>
      <c r="H70" s="760"/>
      <c r="J70" s="32"/>
      <c r="K70" s="144"/>
      <c r="L70" s="401"/>
      <c r="M70" s="528"/>
      <c r="N70" s="407"/>
      <c r="O70" s="528"/>
      <c r="P70" s="793"/>
      <c r="Q70" s="760"/>
      <c r="R70" s="32"/>
      <c r="S70" s="32"/>
    </row>
    <row r="71" spans="1:19" ht="13.5" thickBot="1">
      <c r="B71" s="144"/>
      <c r="C71" s="32"/>
      <c r="D71" s="69" t="s">
        <v>42</v>
      </c>
      <c r="E71" s="52"/>
      <c r="F71" s="128"/>
      <c r="G71" s="756"/>
      <c r="H71" s="740">
        <f>SUM(G67:G69)</f>
        <v>2158.3714837500002</v>
      </c>
      <c r="J71" s="32"/>
      <c r="K71" s="144"/>
      <c r="L71" s="401"/>
      <c r="M71" s="867" t="s">
        <v>42</v>
      </c>
      <c r="N71" s="52"/>
      <c r="O71" s="859"/>
      <c r="P71" s="756"/>
      <c r="Q71" s="740">
        <f>SUM(P67:P69)</f>
        <v>0</v>
      </c>
      <c r="R71" s="33"/>
      <c r="S71" s="36"/>
    </row>
    <row r="72" spans="1:19" ht="15" customHeight="1">
      <c r="B72" s="149"/>
      <c r="C72" s="103"/>
      <c r="D72" s="32"/>
      <c r="E72" s="33"/>
      <c r="F72" s="32"/>
      <c r="G72" s="165"/>
      <c r="H72" s="760"/>
      <c r="J72" s="32"/>
      <c r="K72" s="149"/>
      <c r="L72" s="528"/>
      <c r="M72" s="401"/>
      <c r="N72" s="389"/>
      <c r="O72" s="401"/>
      <c r="P72" s="888"/>
      <c r="Q72" s="760"/>
      <c r="R72" s="33"/>
      <c r="S72" s="32"/>
    </row>
    <row r="73" spans="1:19">
      <c r="A73" s="1314" t="s">
        <v>979</v>
      </c>
      <c r="B73" s="326" t="s">
        <v>718</v>
      </c>
      <c r="C73" s="155" t="s">
        <v>650</v>
      </c>
      <c r="D73" s="32"/>
      <c r="E73" s="33"/>
      <c r="F73" s="32"/>
      <c r="G73" s="165"/>
      <c r="H73" s="760"/>
      <c r="J73" s="32"/>
      <c r="K73" s="536" t="s">
        <v>718</v>
      </c>
      <c r="L73" s="537" t="s">
        <v>650</v>
      </c>
      <c r="M73" s="401"/>
      <c r="N73" s="389"/>
      <c r="O73" s="401"/>
      <c r="P73" s="888"/>
      <c r="Q73" s="760"/>
      <c r="R73" s="32"/>
      <c r="S73" s="32"/>
    </row>
    <row r="74" spans="1:19" s="290" customFormat="1">
      <c r="A74" s="1314"/>
      <c r="B74" s="326"/>
      <c r="C74" s="437">
        <f>'Current Assumptions'!B134</f>
        <v>1</v>
      </c>
      <c r="D74" s="616" t="s">
        <v>931</v>
      </c>
      <c r="G74" s="742"/>
      <c r="H74" s="744"/>
      <c r="J74" s="320"/>
      <c r="K74" s="536"/>
      <c r="L74" s="915">
        <f>'Expected Assumptions'!E134</f>
        <v>1</v>
      </c>
      <c r="M74" s="881" t="s">
        <v>931</v>
      </c>
      <c r="N74" s="859"/>
      <c r="O74" s="859"/>
      <c r="P74" s="742"/>
      <c r="Q74" s="744"/>
      <c r="R74" s="320"/>
      <c r="S74" s="320"/>
    </row>
    <row r="75" spans="1:19" s="290" customFormat="1">
      <c r="A75" s="492"/>
      <c r="B75" s="326"/>
      <c r="C75" s="737">
        <f>'Current Assumptions'!B137</f>
        <v>38.6</v>
      </c>
      <c r="D75" s="881" t="s">
        <v>552</v>
      </c>
      <c r="G75" s="742"/>
      <c r="H75" s="744"/>
      <c r="J75" s="320"/>
      <c r="K75" s="536"/>
      <c r="L75" s="737">
        <f>'Expected Assumptions'!E137</f>
        <v>0</v>
      </c>
      <c r="M75" s="881" t="s">
        <v>552</v>
      </c>
      <c r="N75" s="859"/>
      <c r="O75" s="859"/>
      <c r="P75" s="742"/>
      <c r="Q75" s="744"/>
      <c r="R75" s="320"/>
      <c r="S75" s="320"/>
    </row>
    <row r="76" spans="1:19" s="290" customFormat="1">
      <c r="A76" s="492"/>
      <c r="B76" s="326"/>
      <c r="C76" s="631">
        <f>'Current Assumptions'!B138</f>
        <v>0.5</v>
      </c>
      <c r="D76" s="616" t="s">
        <v>934</v>
      </c>
      <c r="G76" s="742"/>
      <c r="H76" s="744"/>
      <c r="J76" s="320"/>
      <c r="K76" s="536"/>
      <c r="L76" s="838">
        <f>'Expected Assumptions'!E138</f>
        <v>0.2</v>
      </c>
      <c r="M76" s="881" t="s">
        <v>934</v>
      </c>
      <c r="N76" s="859"/>
      <c r="O76" s="859"/>
      <c r="P76" s="742"/>
      <c r="Q76" s="744"/>
      <c r="R76" s="320"/>
      <c r="S76" s="320"/>
    </row>
    <row r="77" spans="1:19" s="290" customFormat="1">
      <c r="A77" s="492"/>
      <c r="B77" s="326"/>
      <c r="C77" s="305"/>
      <c r="E77" s="52"/>
      <c r="G77" s="742"/>
      <c r="H77" s="744"/>
      <c r="J77" s="320"/>
      <c r="K77" s="536"/>
      <c r="L77" s="887"/>
      <c r="M77" s="859"/>
      <c r="N77" s="52"/>
      <c r="O77" s="859"/>
      <c r="P77" s="742"/>
      <c r="Q77" s="744"/>
      <c r="R77" s="320"/>
      <c r="S77" s="320"/>
    </row>
    <row r="78" spans="1:19" s="290" customFormat="1">
      <c r="A78" s="492"/>
      <c r="B78" s="326"/>
      <c r="C78" s="779">
        <f>Drafter_Rate</f>
        <v>70.703325000000007</v>
      </c>
      <c r="D78" s="118" t="str">
        <f>Drafter_Rate_N</f>
        <v>Architect Drafter Rate ($ / hour)</v>
      </c>
      <c r="E78" s="52"/>
      <c r="G78" s="761">
        <f>C78*C76*C74</f>
        <v>35.351662500000003</v>
      </c>
      <c r="H78" s="744"/>
      <c r="J78" s="320"/>
      <c r="K78" s="536"/>
      <c r="L78" s="779">
        <f>Drafter_Rate</f>
        <v>70.703325000000007</v>
      </c>
      <c r="M78" s="874" t="str">
        <f>Drafter_Rate_N</f>
        <v>Architect Drafter Rate ($ / hour)</v>
      </c>
      <c r="N78" s="52"/>
      <c r="O78" s="859"/>
      <c r="P78" s="761">
        <f>L78*L76*L74</f>
        <v>14.140665000000002</v>
      </c>
      <c r="Q78" s="744"/>
      <c r="R78" s="320"/>
      <c r="S78" s="320"/>
    </row>
    <row r="79" spans="1:19" s="290" customFormat="1" ht="12.75" customHeight="1">
      <c r="A79" s="492"/>
      <c r="B79" s="326"/>
      <c r="C79" s="69"/>
      <c r="E79" s="52"/>
      <c r="G79" s="756"/>
      <c r="H79" s="744"/>
      <c r="J79" s="320"/>
      <c r="K79" s="536"/>
      <c r="L79" s="867"/>
      <c r="M79" s="859"/>
      <c r="N79" s="52"/>
      <c r="O79" s="859"/>
      <c r="P79" s="756"/>
      <c r="Q79" s="744"/>
      <c r="R79" s="320"/>
      <c r="S79" s="320"/>
    </row>
    <row r="80" spans="1:19" s="290" customFormat="1">
      <c r="A80" s="492"/>
      <c r="B80" s="326"/>
      <c r="C80" s="69"/>
      <c r="D80" s="290" t="s">
        <v>429</v>
      </c>
      <c r="E80" s="52"/>
      <c r="G80" s="761">
        <f>C74*C75</f>
        <v>38.6</v>
      </c>
      <c r="H80" s="744"/>
      <c r="J80" s="320"/>
      <c r="K80" s="536"/>
      <c r="L80" s="867"/>
      <c r="M80" s="859" t="s">
        <v>429</v>
      </c>
      <c r="N80" s="52"/>
      <c r="O80" s="859"/>
      <c r="P80" s="761">
        <f>L74*L75</f>
        <v>0</v>
      </c>
      <c r="Q80" s="744"/>
      <c r="R80" s="320"/>
      <c r="S80" s="320"/>
    </row>
    <row r="81" spans="1:19" s="290" customFormat="1">
      <c r="A81" s="492"/>
      <c r="B81" s="326"/>
      <c r="C81" s="69"/>
      <c r="E81" s="52"/>
      <c r="G81" s="742"/>
      <c r="H81" s="744"/>
      <c r="J81" s="320"/>
      <c r="K81" s="536"/>
      <c r="L81" s="867"/>
      <c r="M81" s="859"/>
      <c r="N81" s="52"/>
      <c r="O81" s="859"/>
      <c r="P81" s="742"/>
      <c r="Q81" s="744"/>
      <c r="R81" s="320"/>
      <c r="S81" s="320"/>
    </row>
    <row r="82" spans="1:19" s="290" customFormat="1" ht="13.5" thickBot="1">
      <c r="A82" s="492"/>
      <c r="B82" s="326"/>
      <c r="C82" s="69"/>
      <c r="D82" s="69" t="s">
        <v>42</v>
      </c>
      <c r="E82" s="52"/>
      <c r="G82" s="742"/>
      <c r="H82" s="740">
        <f>SUM(G78:G80)</f>
        <v>73.951662499999998</v>
      </c>
      <c r="J82" s="320"/>
      <c r="K82" s="536"/>
      <c r="L82" s="867"/>
      <c r="M82" s="867" t="s">
        <v>42</v>
      </c>
      <c r="N82" s="52"/>
      <c r="O82" s="859"/>
      <c r="P82" s="742"/>
      <c r="Q82" s="740">
        <f>SUM(P78:P80)</f>
        <v>14.140665000000002</v>
      </c>
      <c r="R82" s="320"/>
      <c r="S82" s="320"/>
    </row>
    <row r="83" spans="1:19" s="290" customFormat="1">
      <c r="A83" s="492"/>
      <c r="B83" s="326"/>
      <c r="C83" s="155"/>
      <c r="D83" s="320"/>
      <c r="E83" s="33"/>
      <c r="F83" s="320"/>
      <c r="G83" s="165"/>
      <c r="H83" s="760"/>
      <c r="J83" s="320"/>
      <c r="K83" s="536"/>
      <c r="L83" s="537"/>
      <c r="M83" s="401"/>
      <c r="N83" s="389"/>
      <c r="O83" s="401"/>
      <c r="P83" s="888"/>
      <c r="Q83" s="760"/>
      <c r="R83" s="320"/>
      <c r="S83" s="320"/>
    </row>
    <row r="84" spans="1:19">
      <c r="A84" s="1314" t="s">
        <v>979</v>
      </c>
      <c r="B84" s="398" t="s">
        <v>719</v>
      </c>
      <c r="C84" s="533" t="s">
        <v>789</v>
      </c>
      <c r="D84" s="32"/>
      <c r="E84" s="33"/>
      <c r="F84" s="32"/>
      <c r="G84" s="165"/>
      <c r="H84" s="760"/>
      <c r="J84" s="32"/>
      <c r="K84" s="398" t="s">
        <v>719</v>
      </c>
      <c r="L84" s="533" t="s">
        <v>789</v>
      </c>
      <c r="M84" s="401"/>
      <c r="N84" s="389"/>
      <c r="O84" s="401"/>
      <c r="P84" s="888"/>
      <c r="Q84" s="760"/>
      <c r="R84" s="32"/>
      <c r="S84" s="32"/>
    </row>
    <row r="85" spans="1:19" s="290" customFormat="1">
      <c r="A85" s="1314"/>
      <c r="B85" s="323"/>
      <c r="C85" s="437">
        <f>'Current Assumptions'!B134</f>
        <v>1</v>
      </c>
      <c r="D85" s="616" t="s">
        <v>931</v>
      </c>
      <c r="E85" s="33"/>
      <c r="F85" s="320"/>
      <c r="G85" s="165"/>
      <c r="H85" s="760"/>
      <c r="J85" s="320"/>
      <c r="K85" s="398"/>
      <c r="L85" s="915">
        <f>'Expected Assumptions'!E134</f>
        <v>1</v>
      </c>
      <c r="M85" s="881" t="s">
        <v>931</v>
      </c>
      <c r="N85" s="389"/>
      <c r="O85" s="401"/>
      <c r="P85" s="888"/>
      <c r="Q85" s="760"/>
      <c r="R85" s="320"/>
      <c r="S85" s="320"/>
    </row>
    <row r="86" spans="1:19">
      <c r="B86" s="144"/>
      <c r="C86" s="351">
        <f>Avg._Time_to_Log_Transmittals</f>
        <v>0.25</v>
      </c>
      <c r="D86" s="412" t="str">
        <f>Avg._Time_to_Log_Transmittals_N</f>
        <v>Avg. Time to Log (hours / transmittal)</v>
      </c>
      <c r="E86" s="33"/>
      <c r="F86" s="32"/>
      <c r="G86" s="165"/>
      <c r="H86" s="760"/>
      <c r="J86" s="32"/>
      <c r="K86" s="144"/>
      <c r="L86" s="902">
        <f>'Expected Assumptions'!E13</f>
        <v>0</v>
      </c>
      <c r="M86" s="881" t="str">
        <f>Avg._Time_to_Log_Transmittals_N</f>
        <v>Avg. Time to Log (hours / transmittal)</v>
      </c>
      <c r="N86" s="389"/>
      <c r="O86" s="401"/>
      <c r="P86" s="888"/>
      <c r="Q86" s="760"/>
      <c r="R86" s="32"/>
      <c r="S86" s="32"/>
    </row>
    <row r="87" spans="1:19" s="322" customFormat="1">
      <c r="A87" s="525"/>
      <c r="C87" s="290"/>
      <c r="D87" s="290"/>
      <c r="G87" s="66"/>
      <c r="H87" s="762"/>
      <c r="K87" s="864"/>
      <c r="L87" s="859"/>
      <c r="M87" s="859"/>
      <c r="N87" s="864"/>
      <c r="O87" s="864"/>
      <c r="P87" s="66"/>
      <c r="Q87" s="762"/>
      <c r="R87" s="320"/>
      <c r="S87" s="320"/>
    </row>
    <row r="88" spans="1:19" ht="12.75" customHeight="1">
      <c r="B88" s="144"/>
      <c r="C88" s="779">
        <f>Drafter_Rate</f>
        <v>70.703325000000007</v>
      </c>
      <c r="D88" s="118" t="str">
        <f>Drafter_Rate_N</f>
        <v>Architect Drafter Rate ($ / hour)</v>
      </c>
      <c r="E88" s="33"/>
      <c r="F88" s="32"/>
      <c r="G88" s="761">
        <f>C88*C86*C85</f>
        <v>17.675831250000002</v>
      </c>
      <c r="H88" s="760"/>
      <c r="J88" s="32"/>
      <c r="K88" s="144"/>
      <c r="L88" s="779">
        <f>Drafter_Rate</f>
        <v>70.703325000000007</v>
      </c>
      <c r="M88" s="874" t="str">
        <f>Drafter_Rate_N</f>
        <v>Architect Drafter Rate ($ / hour)</v>
      </c>
      <c r="N88" s="389"/>
      <c r="O88" s="401"/>
      <c r="P88" s="761">
        <f>L88*L86*L85</f>
        <v>0</v>
      </c>
      <c r="Q88" s="760"/>
      <c r="R88" s="32"/>
      <c r="S88" s="32"/>
    </row>
    <row r="89" spans="1:19" ht="15" customHeight="1">
      <c r="B89" s="148"/>
      <c r="C89" s="32"/>
      <c r="D89" s="32"/>
      <c r="E89" s="33"/>
      <c r="F89" s="32"/>
      <c r="G89" s="165"/>
      <c r="H89" s="760"/>
      <c r="J89" s="32"/>
      <c r="K89" s="324"/>
      <c r="L89" s="401"/>
      <c r="M89" s="401"/>
      <c r="N89" s="389"/>
      <c r="O89" s="401"/>
      <c r="P89" s="888"/>
      <c r="Q89" s="760"/>
      <c r="R89" s="32"/>
      <c r="S89" s="32"/>
    </row>
    <row r="90" spans="1:19" ht="13.5" thickBot="1">
      <c r="B90" s="144"/>
      <c r="C90" s="32"/>
      <c r="D90" s="69" t="s">
        <v>42</v>
      </c>
      <c r="E90" s="52"/>
      <c r="F90" s="128"/>
      <c r="G90" s="756"/>
      <c r="H90" s="740">
        <f>SUM(G88)</f>
        <v>17.675831250000002</v>
      </c>
      <c r="J90" s="32"/>
      <c r="K90" s="144"/>
      <c r="L90" s="401"/>
      <c r="M90" s="867" t="s">
        <v>42</v>
      </c>
      <c r="N90" s="52"/>
      <c r="O90" s="859"/>
      <c r="P90" s="756"/>
      <c r="Q90" s="740">
        <f>SUM(P88)</f>
        <v>0</v>
      </c>
      <c r="R90" s="32"/>
      <c r="S90" s="32"/>
    </row>
    <row r="91" spans="1:19" ht="15" customHeight="1">
      <c r="B91" s="144"/>
      <c r="C91" s="32"/>
      <c r="D91" s="32"/>
      <c r="E91" s="35"/>
      <c r="F91" s="32"/>
      <c r="G91" s="165"/>
      <c r="H91" s="760"/>
      <c r="J91" s="32"/>
      <c r="K91" s="144"/>
      <c r="L91" s="401"/>
      <c r="M91" s="401"/>
      <c r="N91" s="35"/>
      <c r="O91" s="401"/>
      <c r="P91" s="888"/>
      <c r="Q91" s="760"/>
      <c r="R91" s="32"/>
      <c r="S91" s="32"/>
    </row>
    <row r="92" spans="1:19">
      <c r="B92" s="152" t="s">
        <v>266</v>
      </c>
      <c r="C92" s="303" t="s">
        <v>715</v>
      </c>
      <c r="D92" s="32"/>
      <c r="E92" s="33"/>
      <c r="F92" s="102"/>
      <c r="G92" s="165"/>
      <c r="H92" s="760"/>
      <c r="J92" s="32"/>
      <c r="K92" s="534" t="s">
        <v>266</v>
      </c>
      <c r="L92" s="535" t="s">
        <v>715</v>
      </c>
      <c r="M92" s="401"/>
      <c r="N92" s="389"/>
      <c r="O92" s="102"/>
      <c r="P92" s="888"/>
      <c r="Q92" s="760"/>
      <c r="R92" s="32"/>
      <c r="S92" s="32"/>
    </row>
    <row r="93" spans="1:19">
      <c r="B93" s="144"/>
      <c r="C93" s="32"/>
      <c r="D93" s="32"/>
      <c r="E93" s="33"/>
      <c r="F93" s="32"/>
      <c r="G93" s="165"/>
      <c r="H93" s="760"/>
      <c r="J93" s="32"/>
      <c r="K93" s="144"/>
      <c r="L93" s="401"/>
      <c r="M93" s="401"/>
      <c r="N93" s="389"/>
      <c r="O93" s="401"/>
      <c r="P93" s="888"/>
      <c r="Q93" s="760"/>
      <c r="R93" s="32"/>
      <c r="S93" s="32"/>
    </row>
    <row r="94" spans="1:19">
      <c r="A94" s="1314" t="s">
        <v>979</v>
      </c>
      <c r="B94" s="154" t="s">
        <v>267</v>
      </c>
      <c r="C94" s="537" t="s">
        <v>1045</v>
      </c>
      <c r="D94" s="32"/>
      <c r="E94" s="33"/>
      <c r="F94" s="32"/>
      <c r="G94" s="165"/>
      <c r="H94" s="794"/>
      <c r="J94" s="32"/>
      <c r="K94" s="536" t="s">
        <v>267</v>
      </c>
      <c r="L94" s="537" t="s">
        <v>1045</v>
      </c>
      <c r="M94" s="401"/>
      <c r="N94" s="389"/>
      <c r="O94" s="401"/>
      <c r="P94" s="888"/>
      <c r="Q94" s="794"/>
      <c r="R94" s="32"/>
      <c r="S94" s="32"/>
    </row>
    <row r="95" spans="1:19" s="290" customFormat="1">
      <c r="A95" s="1314"/>
      <c r="B95" s="326"/>
      <c r="C95" s="437">
        <f>'Current Assumptions'!B134</f>
        <v>1</v>
      </c>
      <c r="D95" s="616" t="s">
        <v>931</v>
      </c>
      <c r="E95" s="52"/>
      <c r="G95" s="742"/>
      <c r="H95" s="794"/>
      <c r="J95" s="320"/>
      <c r="K95" s="536"/>
      <c r="L95" s="915">
        <f>'Expected Assumptions'!E134</f>
        <v>1</v>
      </c>
      <c r="M95" s="881" t="s">
        <v>931</v>
      </c>
      <c r="N95" s="52"/>
      <c r="O95" s="859"/>
      <c r="P95" s="742"/>
      <c r="Q95" s="794"/>
      <c r="R95" s="320"/>
      <c r="S95" s="320"/>
    </row>
    <row r="96" spans="1:19" s="290" customFormat="1">
      <c r="A96" s="492"/>
      <c r="B96" s="326"/>
      <c r="C96" s="351">
        <f>Avg._Time_to_Log_Transmittals</f>
        <v>0.25</v>
      </c>
      <c r="D96" s="412" t="str">
        <f>Avg._Time_to_Log_Transmittals_N</f>
        <v>Avg. Time to Log (hours / transmittal)</v>
      </c>
      <c r="E96" s="52"/>
      <c r="G96" s="763"/>
      <c r="H96" s="794"/>
      <c r="J96" s="320"/>
      <c r="K96" s="536"/>
      <c r="L96" s="902">
        <f>'Expected Assumptions'!E13</f>
        <v>0</v>
      </c>
      <c r="M96" s="881" t="str">
        <f>Avg._Time_to_Log_Transmittals_N</f>
        <v>Avg. Time to Log (hours / transmittal)</v>
      </c>
      <c r="N96" s="52"/>
      <c r="O96" s="859"/>
      <c r="P96" s="763"/>
      <c r="Q96" s="794"/>
      <c r="R96" s="320"/>
      <c r="S96" s="320"/>
    </row>
    <row r="97" spans="1:19" s="290" customFormat="1">
      <c r="A97" s="492"/>
      <c r="B97" s="326"/>
      <c r="C97" s="212"/>
      <c r="D97" s="300"/>
      <c r="G97" s="763"/>
      <c r="H97" s="794"/>
      <c r="J97" s="320"/>
      <c r="K97" s="536"/>
      <c r="L97" s="212"/>
      <c r="M97" s="881"/>
      <c r="N97" s="859"/>
      <c r="O97" s="859"/>
      <c r="P97" s="763"/>
      <c r="Q97" s="794"/>
      <c r="R97" s="320"/>
      <c r="S97" s="320"/>
    </row>
    <row r="98" spans="1:19">
      <c r="B98" s="144"/>
      <c r="C98" s="779">
        <f>Owners_Rep._Administrative_Rate</f>
        <v>16.88</v>
      </c>
      <c r="D98" s="615" t="str">
        <f>Owners_Rep._Administrative_Rate_N</f>
        <v>Owners Rep. Administrative Rate ($ / hour)</v>
      </c>
      <c r="E98" s="290"/>
      <c r="F98" s="290"/>
      <c r="G98" s="761">
        <f>C98*C96*C95</f>
        <v>4.22</v>
      </c>
      <c r="H98" s="760"/>
      <c r="J98" s="32"/>
      <c r="K98" s="144"/>
      <c r="L98" s="779">
        <f>Owners_Rep._Administrative_Rate</f>
        <v>16.88</v>
      </c>
      <c r="M98" s="874" t="str">
        <f>Owners_Rep._Administrative_Rate_N</f>
        <v>Owners Rep. Administrative Rate ($ / hour)</v>
      </c>
      <c r="N98" s="859"/>
      <c r="O98" s="859"/>
      <c r="P98" s="761">
        <f>L98*L96*L95</f>
        <v>0</v>
      </c>
      <c r="Q98" s="760"/>
      <c r="R98" s="103"/>
      <c r="S98" s="32"/>
    </row>
    <row r="99" spans="1:19" ht="15" customHeight="1">
      <c r="B99" s="149"/>
      <c r="C99" s="103"/>
      <c r="D99" s="32"/>
      <c r="E99" s="33"/>
      <c r="F99" s="32"/>
      <c r="G99" s="165"/>
      <c r="H99" s="760"/>
      <c r="J99" s="32"/>
      <c r="K99" s="149"/>
      <c r="L99" s="528"/>
      <c r="M99" s="401"/>
      <c r="N99" s="389"/>
      <c r="O99" s="401"/>
      <c r="P99" s="888"/>
      <c r="Q99" s="760"/>
      <c r="R99" s="208"/>
      <c r="S99" s="32"/>
    </row>
    <row r="100" spans="1:19" ht="13.5" thickBot="1">
      <c r="B100" s="302"/>
      <c r="C100" s="303"/>
      <c r="D100" s="69" t="s">
        <v>42</v>
      </c>
      <c r="E100" s="52"/>
      <c r="F100" s="128"/>
      <c r="G100" s="756"/>
      <c r="H100" s="740">
        <f>SUM(G98)</f>
        <v>4.22</v>
      </c>
      <c r="J100" s="32"/>
      <c r="K100" s="534"/>
      <c r="L100" s="535"/>
      <c r="M100" s="867" t="s">
        <v>42</v>
      </c>
      <c r="N100" s="52"/>
      <c r="O100" s="859"/>
      <c r="P100" s="756"/>
      <c r="Q100" s="740">
        <f>SUM(P98)</f>
        <v>0</v>
      </c>
      <c r="R100" s="103"/>
      <c r="S100" s="32"/>
    </row>
    <row r="101" spans="1:19" ht="15">
      <c r="B101" s="144"/>
      <c r="C101" s="32"/>
      <c r="D101" s="32"/>
      <c r="E101" s="33"/>
      <c r="F101" s="34"/>
      <c r="G101" s="165"/>
      <c r="H101" s="760"/>
      <c r="J101" s="32"/>
      <c r="K101" s="144"/>
      <c r="L101" s="401"/>
      <c r="M101" s="401"/>
      <c r="N101" s="389"/>
      <c r="O101" s="34"/>
      <c r="P101" s="888"/>
      <c r="Q101" s="760"/>
      <c r="R101" s="33"/>
      <c r="S101" s="36"/>
    </row>
    <row r="102" spans="1:19" ht="12.75" customHeight="1">
      <c r="A102" s="1314" t="s">
        <v>988</v>
      </c>
      <c r="B102" s="398" t="s">
        <v>858</v>
      </c>
      <c r="C102" s="537" t="s">
        <v>1046</v>
      </c>
      <c r="D102" s="125"/>
      <c r="E102" s="128"/>
      <c r="F102" s="128"/>
      <c r="G102" s="742"/>
      <c r="H102" s="744"/>
      <c r="J102" s="128"/>
      <c r="K102" s="398" t="s">
        <v>858</v>
      </c>
      <c r="L102" s="537" t="s">
        <v>1046</v>
      </c>
      <c r="M102" s="880"/>
      <c r="N102" s="859"/>
      <c r="O102" s="859"/>
      <c r="P102" s="742"/>
      <c r="Q102" s="744"/>
      <c r="R102" s="32"/>
      <c r="S102" s="32"/>
    </row>
    <row r="103" spans="1:19" s="290" customFormat="1" ht="12.75" customHeight="1">
      <c r="A103" s="1314"/>
      <c r="B103" s="109"/>
      <c r="C103" s="588">
        <f>'Current Assumptions'!B129</f>
        <v>8</v>
      </c>
      <c r="D103" s="494" t="s">
        <v>837</v>
      </c>
      <c r="E103" s="356"/>
      <c r="F103" s="356"/>
      <c r="G103" s="745"/>
      <c r="H103" s="745"/>
      <c r="K103" s="870"/>
      <c r="L103" s="665">
        <f>'Expected Assumptions'!E129</f>
        <v>4</v>
      </c>
      <c r="M103" s="881" t="s">
        <v>837</v>
      </c>
      <c r="N103" s="904"/>
      <c r="O103" s="904"/>
      <c r="P103" s="745"/>
      <c r="Q103" s="745"/>
      <c r="R103" s="33"/>
      <c r="S103" s="320"/>
    </row>
    <row r="104" spans="1:19" s="290" customFormat="1" ht="12.75" customHeight="1">
      <c r="A104" s="492"/>
      <c r="B104" s="109"/>
      <c r="C104" s="137"/>
      <c r="D104" s="412"/>
      <c r="E104" s="356"/>
      <c r="F104" s="356"/>
      <c r="G104" s="745"/>
      <c r="H104" s="745"/>
      <c r="K104" s="870"/>
      <c r="L104" s="137"/>
      <c r="M104" s="881"/>
      <c r="N104" s="904"/>
      <c r="O104" s="904"/>
      <c r="P104" s="745"/>
      <c r="Q104" s="745"/>
      <c r="R104" s="33"/>
      <c r="S104" s="320"/>
    </row>
    <row r="105" spans="1:19" s="290" customFormat="1" ht="12.75" customHeight="1">
      <c r="A105" s="492"/>
      <c r="B105" s="109"/>
      <c r="C105" s="779">
        <f>Owners_Rep._Rate</f>
        <v>62.2</v>
      </c>
      <c r="D105" s="118" t="str">
        <f>Owners_Rep._Rate_N</f>
        <v>Owners Rep. Rate ($ / hour)</v>
      </c>
      <c r="E105" s="359"/>
      <c r="F105" s="359"/>
      <c r="G105" s="770">
        <f>C103*C105</f>
        <v>497.6</v>
      </c>
      <c r="H105" s="784"/>
      <c r="K105" s="870"/>
      <c r="L105" s="779">
        <f>Owners_Rep._Rate</f>
        <v>62.2</v>
      </c>
      <c r="M105" s="874" t="str">
        <f>Owners_Rep._Rate_N</f>
        <v>Owners Rep. Rate ($ / hour)</v>
      </c>
      <c r="N105" s="906"/>
      <c r="O105" s="906"/>
      <c r="P105" s="770">
        <f>L103*L105</f>
        <v>248.8</v>
      </c>
      <c r="Q105" s="784"/>
      <c r="R105" s="33"/>
      <c r="S105" s="320"/>
    </row>
    <row r="106" spans="1:19" s="290" customFormat="1" ht="15" customHeight="1">
      <c r="A106" s="492"/>
      <c r="B106" s="109"/>
      <c r="G106" s="785"/>
      <c r="H106" s="744"/>
      <c r="K106" s="870"/>
      <c r="L106" s="859"/>
      <c r="M106" s="859"/>
      <c r="N106" s="859"/>
      <c r="O106" s="859"/>
      <c r="P106" s="785"/>
      <c r="Q106" s="744"/>
      <c r="R106" s="33"/>
      <c r="S106" s="320"/>
    </row>
    <row r="107" spans="1:19" s="290" customFormat="1" ht="15" customHeight="1" thickBot="1">
      <c r="A107" s="492"/>
      <c r="B107" s="109"/>
      <c r="D107" s="69" t="s">
        <v>42</v>
      </c>
      <c r="G107" s="786"/>
      <c r="H107" s="740">
        <f>SUM(G105:G105)</f>
        <v>497.6</v>
      </c>
      <c r="K107" s="870"/>
      <c r="L107" s="859"/>
      <c r="M107" s="867" t="s">
        <v>42</v>
      </c>
      <c r="N107" s="859"/>
      <c r="O107" s="859"/>
      <c r="P107" s="786"/>
      <c r="Q107" s="740">
        <f>SUM(P105:P105)</f>
        <v>248.8</v>
      </c>
      <c r="R107" s="33"/>
      <c r="S107" s="320"/>
    </row>
    <row r="108" spans="1:19" s="128" customFormat="1" ht="13.5" customHeight="1">
      <c r="A108" s="492"/>
      <c r="B108" s="142"/>
      <c r="C108" s="32"/>
      <c r="E108" s="52"/>
      <c r="G108" s="756"/>
      <c r="H108" s="744"/>
      <c r="K108" s="396"/>
      <c r="L108" s="401"/>
      <c r="M108" s="859"/>
      <c r="N108" s="52"/>
      <c r="O108" s="859"/>
      <c r="P108" s="756"/>
      <c r="Q108" s="744"/>
      <c r="R108" s="208"/>
      <c r="S108" s="32"/>
    </row>
    <row r="109" spans="1:19" s="128" customFormat="1">
      <c r="A109" s="1314" t="s">
        <v>979</v>
      </c>
      <c r="B109" s="529" t="s">
        <v>859</v>
      </c>
      <c r="C109" s="69" t="s">
        <v>257</v>
      </c>
      <c r="G109" s="742"/>
      <c r="H109" s="744"/>
      <c r="K109" s="870" t="s">
        <v>859</v>
      </c>
      <c r="L109" s="867" t="s">
        <v>257</v>
      </c>
      <c r="M109" s="859"/>
      <c r="N109" s="859"/>
      <c r="O109" s="859"/>
      <c r="P109" s="742"/>
      <c r="Q109" s="744"/>
      <c r="R109" s="208"/>
      <c r="S109" s="32"/>
    </row>
    <row r="110" spans="1:19">
      <c r="A110" s="1314"/>
      <c r="B110" s="144"/>
      <c r="C110" s="486">
        <f>'Current Assumptions'!B134</f>
        <v>1</v>
      </c>
      <c r="D110" s="616" t="s">
        <v>931</v>
      </c>
      <c r="E110" s="52"/>
      <c r="F110" s="290"/>
      <c r="G110" s="742"/>
      <c r="H110" s="744"/>
      <c r="J110" s="128"/>
      <c r="K110" s="144"/>
      <c r="L110" s="915">
        <f>'Expected Assumptions'!E134</f>
        <v>1</v>
      </c>
      <c r="M110" s="881" t="s">
        <v>931</v>
      </c>
      <c r="N110" s="52"/>
      <c r="O110" s="859"/>
      <c r="P110" s="742"/>
      <c r="Q110" s="744"/>
      <c r="R110" s="32"/>
      <c r="S110" s="32"/>
    </row>
    <row r="111" spans="1:19" s="322" customFormat="1">
      <c r="A111" s="525"/>
      <c r="B111" s="144"/>
      <c r="C111" s="737">
        <f>'Current Assumptions'!B136</f>
        <v>16.5</v>
      </c>
      <c r="D111" s="881" t="s">
        <v>552</v>
      </c>
      <c r="E111" s="52"/>
      <c r="F111" s="290"/>
      <c r="G111" s="742"/>
      <c r="H111" s="744"/>
      <c r="I111" s="336"/>
      <c r="K111" s="144"/>
      <c r="L111" s="737">
        <f>'Expected Assumptions'!E136</f>
        <v>0</v>
      </c>
      <c r="M111" s="881" t="s">
        <v>552</v>
      </c>
      <c r="N111" s="52"/>
      <c r="O111" s="859"/>
      <c r="P111" s="742"/>
      <c r="Q111" s="744"/>
      <c r="R111" s="33"/>
      <c r="S111" s="321"/>
    </row>
    <row r="112" spans="1:19">
      <c r="B112" s="144"/>
      <c r="C112" s="838">
        <f>'Current Assumptions'!B138</f>
        <v>0.5</v>
      </c>
      <c r="D112" s="616" t="s">
        <v>934</v>
      </c>
      <c r="E112" s="52"/>
      <c r="F112" s="290"/>
      <c r="G112" s="742"/>
      <c r="H112" s="744"/>
      <c r="J112" s="128"/>
      <c r="K112" s="144"/>
      <c r="L112" s="838">
        <f>'Expected Assumptions'!E138</f>
        <v>0.2</v>
      </c>
      <c r="M112" s="881" t="s">
        <v>934</v>
      </c>
      <c r="N112" s="52"/>
      <c r="O112" s="859"/>
      <c r="P112" s="742"/>
      <c r="Q112" s="744"/>
      <c r="R112" s="32"/>
      <c r="S112" s="32"/>
    </row>
    <row r="113" spans="1:19" ht="12.75" customHeight="1">
      <c r="B113" s="144"/>
      <c r="C113" s="305"/>
      <c r="D113" s="290"/>
      <c r="E113" s="52"/>
      <c r="F113" s="290"/>
      <c r="G113" s="742"/>
      <c r="H113" s="744"/>
      <c r="J113" s="128"/>
      <c r="K113" s="144"/>
      <c r="L113" s="887"/>
      <c r="M113" s="859"/>
      <c r="N113" s="52"/>
      <c r="O113" s="859"/>
      <c r="P113" s="742"/>
      <c r="Q113" s="744"/>
      <c r="R113" s="32"/>
      <c r="S113" s="32"/>
    </row>
    <row r="114" spans="1:19" ht="15">
      <c r="B114" s="144"/>
      <c r="C114" s="779">
        <f>Owners_Rep._Administrative_Rate</f>
        <v>16.88</v>
      </c>
      <c r="D114" s="615" t="str">
        <f>Owners_Rep._Administrative_Rate_N</f>
        <v>Owners Rep. Administrative Rate ($ / hour)</v>
      </c>
      <c r="E114" s="86"/>
      <c r="F114" s="290"/>
      <c r="G114" s="743">
        <f>C114*C110*C112</f>
        <v>8.44</v>
      </c>
      <c r="H114" s="744"/>
      <c r="J114" s="128"/>
      <c r="K114" s="144"/>
      <c r="L114" s="779">
        <f>Owners_Rep._Administrative_Rate</f>
        <v>16.88</v>
      </c>
      <c r="M114" s="874" t="str">
        <f>Owners_Rep._Administrative_Rate_N</f>
        <v>Owners Rep. Administrative Rate ($ / hour)</v>
      </c>
      <c r="N114" s="868"/>
      <c r="O114" s="859"/>
      <c r="P114" s="930">
        <f>L114*L110*L112</f>
        <v>3.3759999999999999</v>
      </c>
      <c r="Q114" s="744"/>
      <c r="R114" s="32"/>
      <c r="S114" s="32"/>
    </row>
    <row r="115" spans="1:19">
      <c r="B115" s="144"/>
      <c r="C115" s="69"/>
      <c r="D115" s="290"/>
      <c r="E115" s="52"/>
      <c r="F115" s="290"/>
      <c r="G115" s="756"/>
      <c r="H115" s="744"/>
      <c r="J115" s="128"/>
      <c r="K115" s="144"/>
      <c r="L115" s="867"/>
      <c r="M115" s="859"/>
      <c r="N115" s="52"/>
      <c r="O115" s="859"/>
      <c r="P115" s="756"/>
      <c r="Q115" s="744"/>
      <c r="R115" s="32"/>
      <c r="S115" s="32"/>
    </row>
    <row r="116" spans="1:19">
      <c r="B116" s="144"/>
      <c r="C116" s="69"/>
      <c r="D116" s="290" t="s">
        <v>429</v>
      </c>
      <c r="E116" s="52"/>
      <c r="F116" s="290"/>
      <c r="G116" s="761">
        <f>C110*C111</f>
        <v>16.5</v>
      </c>
      <c r="H116" s="744"/>
      <c r="J116" s="128"/>
      <c r="K116" s="144"/>
      <c r="L116" s="867"/>
      <c r="M116" s="859" t="s">
        <v>429</v>
      </c>
      <c r="N116" s="52"/>
      <c r="O116" s="859"/>
      <c r="P116" s="761">
        <f>L110*L111</f>
        <v>0</v>
      </c>
      <c r="Q116" s="744"/>
      <c r="R116" s="32"/>
      <c r="S116" s="32"/>
    </row>
    <row r="117" spans="1:19" s="128" customFormat="1" ht="15" customHeight="1">
      <c r="A117" s="492"/>
      <c r="B117" s="144"/>
      <c r="C117" s="69"/>
      <c r="D117" s="290"/>
      <c r="E117" s="52"/>
      <c r="F117" s="290"/>
      <c r="G117" s="742"/>
      <c r="H117" s="744"/>
      <c r="K117" s="144"/>
      <c r="L117" s="867"/>
      <c r="M117" s="859"/>
      <c r="N117" s="52"/>
      <c r="O117" s="859"/>
      <c r="P117" s="742"/>
      <c r="Q117" s="744"/>
      <c r="R117" s="32"/>
      <c r="S117" s="32"/>
    </row>
    <row r="118" spans="1:19" s="128" customFormat="1" ht="13.5" thickBot="1">
      <c r="A118" s="492"/>
      <c r="B118" s="144"/>
      <c r="C118" s="69"/>
      <c r="D118" s="69" t="s">
        <v>42</v>
      </c>
      <c r="E118" s="52"/>
      <c r="F118" s="290"/>
      <c r="G118" s="742"/>
      <c r="H118" s="740">
        <f>SUM(G114:G116)</f>
        <v>24.939999999999998</v>
      </c>
      <c r="K118" s="144"/>
      <c r="L118" s="867"/>
      <c r="M118" s="867" t="s">
        <v>42</v>
      </c>
      <c r="N118" s="52"/>
      <c r="O118" s="859"/>
      <c r="P118" s="742"/>
      <c r="Q118" s="740">
        <f>SUM(P114:P116)</f>
        <v>3.3759999999999999</v>
      </c>
      <c r="R118" s="32"/>
      <c r="S118" s="32"/>
    </row>
    <row r="119" spans="1:19" s="492" customFormat="1">
      <c r="B119" s="144"/>
      <c r="C119" s="527"/>
      <c r="D119" s="527"/>
      <c r="E119" s="52"/>
      <c r="G119" s="742"/>
      <c r="H119" s="760"/>
      <c r="K119" s="144"/>
      <c r="L119" s="867"/>
      <c r="M119" s="867"/>
      <c r="N119" s="52"/>
      <c r="O119" s="859"/>
      <c r="P119" s="742"/>
      <c r="Q119" s="760"/>
      <c r="R119" s="401"/>
      <c r="S119" s="401"/>
    </row>
    <row r="120" spans="1:19" s="492" customFormat="1">
      <c r="A120" s="1314" t="s">
        <v>979</v>
      </c>
      <c r="B120" s="529" t="s">
        <v>862</v>
      </c>
      <c r="C120" s="527" t="s">
        <v>816</v>
      </c>
      <c r="E120" s="52"/>
      <c r="G120" s="165"/>
      <c r="H120" s="744"/>
      <c r="K120" s="870" t="s">
        <v>862</v>
      </c>
      <c r="L120" s="867" t="s">
        <v>816</v>
      </c>
      <c r="M120" s="859"/>
      <c r="N120" s="52"/>
      <c r="O120" s="859"/>
      <c r="P120" s="888"/>
      <c r="Q120" s="744"/>
      <c r="R120" s="401"/>
      <c r="S120" s="401"/>
    </row>
    <row r="121" spans="1:19" s="492" customFormat="1">
      <c r="A121" s="1314"/>
      <c r="B121" s="529"/>
      <c r="C121" s="586">
        <f>'Current Assumptions'!B134</f>
        <v>1</v>
      </c>
      <c r="D121" s="616" t="s">
        <v>931</v>
      </c>
      <c r="E121" s="52"/>
      <c r="G121" s="165"/>
      <c r="H121" s="744"/>
      <c r="K121" s="870"/>
      <c r="L121" s="915">
        <f>'Expected Assumptions'!E134</f>
        <v>1</v>
      </c>
      <c r="M121" s="881" t="s">
        <v>931</v>
      </c>
      <c r="N121" s="52"/>
      <c r="O121" s="859"/>
      <c r="P121" s="888"/>
      <c r="Q121" s="744"/>
      <c r="R121" s="401"/>
      <c r="S121" s="401"/>
    </row>
    <row r="122" spans="1:19" s="492" customFormat="1">
      <c r="B122" s="146"/>
      <c r="C122" s="351">
        <f>Avg._Time_to_Log_Transmittals</f>
        <v>0.25</v>
      </c>
      <c r="D122" s="546" t="str">
        <f>Avg._Time_to_Log_Transmittals_N</f>
        <v>Avg. Time to Log (hours / transmittal)</v>
      </c>
      <c r="E122" s="52"/>
      <c r="F122" s="401"/>
      <c r="G122" s="756"/>
      <c r="H122" s="760"/>
      <c r="K122" s="146"/>
      <c r="L122" s="902">
        <f>'Expected Assumptions'!E13</f>
        <v>0</v>
      </c>
      <c r="M122" s="618" t="str">
        <f>Avg._Time_to_Log_Transmittals_N</f>
        <v>Avg. Time to Log (hours / transmittal)</v>
      </c>
      <c r="N122" s="52"/>
      <c r="O122" s="401"/>
      <c r="P122" s="756"/>
      <c r="Q122" s="760"/>
      <c r="R122" s="401"/>
      <c r="S122" s="401"/>
    </row>
    <row r="123" spans="1:19" s="492" customFormat="1" ht="12.75" customHeight="1">
      <c r="B123" s="146"/>
      <c r="C123" s="447"/>
      <c r="D123" s="353"/>
      <c r="E123" s="52"/>
      <c r="F123" s="401"/>
      <c r="G123" s="756"/>
      <c r="H123" s="760"/>
      <c r="K123" s="146"/>
      <c r="L123" s="447"/>
      <c r="M123" s="353"/>
      <c r="N123" s="52"/>
      <c r="O123" s="401"/>
      <c r="P123" s="756"/>
      <c r="Q123" s="760"/>
      <c r="R123" s="401"/>
      <c r="S123" s="401"/>
    </row>
    <row r="124" spans="1:19" s="492" customFormat="1">
      <c r="B124" s="146"/>
      <c r="C124" s="779">
        <f>Owners_Rep._Administrative_Rate</f>
        <v>16.88</v>
      </c>
      <c r="D124" s="615" t="str">
        <f>Owners_Rep._Administrative_Rate_N</f>
        <v>Owners Rep. Administrative Rate ($ / hour)</v>
      </c>
      <c r="E124" s="407"/>
      <c r="G124" s="787">
        <f>C121*C122*C124</f>
        <v>4.22</v>
      </c>
      <c r="H124" s="760"/>
      <c r="K124" s="146"/>
      <c r="L124" s="779">
        <f>Owners_Rep._Administrative_Rate</f>
        <v>16.88</v>
      </c>
      <c r="M124" s="874" t="str">
        <f>Owners_Rep._Administrative_Rate_N</f>
        <v>Owners Rep. Administrative Rate ($ / hour)</v>
      </c>
      <c r="N124" s="407"/>
      <c r="O124" s="859"/>
      <c r="P124" s="787">
        <f>L121*L122*L124</f>
        <v>0</v>
      </c>
      <c r="Q124" s="760"/>
      <c r="R124" s="401"/>
      <c r="S124" s="401"/>
    </row>
    <row r="125" spans="1:19" s="492" customFormat="1">
      <c r="B125" s="146"/>
      <c r="C125" s="528"/>
      <c r="D125" s="528"/>
      <c r="E125" s="389"/>
      <c r="F125" s="401"/>
      <c r="G125" s="742"/>
      <c r="H125" s="760"/>
      <c r="K125" s="146"/>
      <c r="L125" s="528"/>
      <c r="M125" s="528"/>
      <c r="N125" s="389"/>
      <c r="O125" s="401"/>
      <c r="P125" s="742"/>
      <c r="Q125" s="760"/>
      <c r="R125" s="208"/>
      <c r="S125" s="401"/>
    </row>
    <row r="126" spans="1:19" s="492" customFormat="1">
      <c r="B126" s="146"/>
      <c r="C126" s="401"/>
      <c r="D126" s="527" t="s">
        <v>42</v>
      </c>
      <c r="E126" s="52"/>
      <c r="G126" s="742"/>
      <c r="H126" s="788">
        <f>G124</f>
        <v>4.22</v>
      </c>
      <c r="K126" s="146"/>
      <c r="L126" s="401"/>
      <c r="M126" s="867" t="s">
        <v>42</v>
      </c>
      <c r="N126" s="52"/>
      <c r="O126" s="859"/>
      <c r="P126" s="742"/>
      <c r="Q126" s="788">
        <f>P124</f>
        <v>0</v>
      </c>
      <c r="R126" s="401"/>
      <c r="S126" s="401"/>
    </row>
    <row r="127" spans="1:19" ht="15" customHeight="1">
      <c r="B127" s="144"/>
      <c r="C127" s="320"/>
      <c r="D127" s="320"/>
      <c r="E127" s="320"/>
      <c r="F127" s="320"/>
      <c r="G127" s="165"/>
      <c r="H127" s="760"/>
      <c r="J127" s="128"/>
      <c r="K127" s="144"/>
      <c r="L127" s="401"/>
      <c r="M127" s="401"/>
      <c r="N127" s="401"/>
      <c r="O127" s="401"/>
      <c r="P127" s="888"/>
      <c r="Q127" s="760"/>
      <c r="R127" s="208"/>
      <c r="S127" s="32"/>
    </row>
    <row r="128" spans="1:19">
      <c r="B128" s="530" t="s">
        <v>863</v>
      </c>
      <c r="C128" s="139" t="s">
        <v>269</v>
      </c>
      <c r="D128" s="128"/>
      <c r="E128" s="128"/>
      <c r="F128" s="128"/>
      <c r="G128" s="742"/>
      <c r="H128" s="744"/>
      <c r="J128" s="128"/>
      <c r="K128" s="878" t="s">
        <v>863</v>
      </c>
      <c r="L128" s="884" t="s">
        <v>269</v>
      </c>
      <c r="M128" s="859"/>
      <c r="N128" s="859"/>
      <c r="O128" s="859"/>
      <c r="P128" s="742"/>
      <c r="Q128" s="744"/>
      <c r="R128" s="33"/>
      <c r="S128" s="36"/>
    </row>
    <row r="129" spans="1:20">
      <c r="B129" s="142"/>
      <c r="C129" s="128"/>
      <c r="D129" s="128"/>
      <c r="E129" s="128"/>
      <c r="F129" s="128"/>
      <c r="G129" s="742"/>
      <c r="H129" s="744"/>
      <c r="J129" s="128"/>
      <c r="K129" s="396"/>
      <c r="L129" s="859"/>
      <c r="M129" s="859"/>
      <c r="N129" s="859"/>
      <c r="O129" s="859"/>
      <c r="P129" s="742"/>
      <c r="Q129" s="744"/>
      <c r="R129" s="33"/>
      <c r="S129" s="32"/>
    </row>
    <row r="130" spans="1:20">
      <c r="A130" s="1314" t="s">
        <v>979</v>
      </c>
      <c r="B130" s="529" t="s">
        <v>720</v>
      </c>
      <c r="C130" s="527" t="s">
        <v>788</v>
      </c>
      <c r="D130" s="128"/>
      <c r="E130" s="128"/>
      <c r="F130" s="128"/>
      <c r="G130" s="742"/>
      <c r="H130" s="744"/>
      <c r="J130" s="128"/>
      <c r="K130" s="870" t="s">
        <v>720</v>
      </c>
      <c r="L130" s="867" t="s">
        <v>788</v>
      </c>
      <c r="M130" s="859"/>
      <c r="N130" s="859"/>
      <c r="O130" s="859"/>
      <c r="P130" s="742"/>
      <c r="Q130" s="744"/>
      <c r="R130" s="32"/>
      <c r="S130" s="32"/>
    </row>
    <row r="131" spans="1:20">
      <c r="A131" s="1314"/>
      <c r="B131" s="142"/>
      <c r="C131" s="437">
        <f>'Current Assumptions'!B134</f>
        <v>1</v>
      </c>
      <c r="D131" s="616" t="s">
        <v>931</v>
      </c>
      <c r="E131" s="52"/>
      <c r="F131" s="290"/>
      <c r="G131" s="165"/>
      <c r="H131" s="744"/>
      <c r="J131" s="128"/>
      <c r="K131" s="396"/>
      <c r="L131" s="915">
        <f>'Expected Assumptions'!E134</f>
        <v>1</v>
      </c>
      <c r="M131" s="881" t="s">
        <v>931</v>
      </c>
      <c r="N131" s="52"/>
      <c r="O131" s="859"/>
      <c r="P131" s="888"/>
      <c r="Q131" s="744"/>
      <c r="R131" s="32"/>
      <c r="S131" s="32"/>
    </row>
    <row r="132" spans="1:20" s="322" customFormat="1" ht="12.75" customHeight="1">
      <c r="A132" s="525"/>
      <c r="C132" s="351">
        <f>Avg._Time_to_Log_Transmittals</f>
        <v>0.25</v>
      </c>
      <c r="D132" s="412" t="str">
        <f>Avg._Time_to_Log_Transmittals_N</f>
        <v>Avg. Time to Log (hours / transmittal)</v>
      </c>
      <c r="E132" s="52"/>
      <c r="F132" s="320"/>
      <c r="G132" s="756"/>
      <c r="H132" s="760"/>
      <c r="K132" s="864"/>
      <c r="L132" s="902">
        <f>'Expected Assumptions'!E13</f>
        <v>0</v>
      </c>
      <c r="M132" s="881" t="str">
        <f>Avg._Time_to_Log_Transmittals_N</f>
        <v>Avg. Time to Log (hours / transmittal)</v>
      </c>
      <c r="N132" s="52"/>
      <c r="O132" s="401"/>
      <c r="P132" s="756"/>
      <c r="Q132" s="760"/>
      <c r="R132" s="320"/>
      <c r="S132" s="320"/>
    </row>
    <row r="133" spans="1:20">
      <c r="B133" s="62"/>
      <c r="C133" s="447"/>
      <c r="D133" s="449"/>
      <c r="E133" s="52"/>
      <c r="F133" s="320"/>
      <c r="G133" s="756"/>
      <c r="H133" s="760"/>
      <c r="K133" s="62"/>
      <c r="L133" s="447"/>
      <c r="M133" s="449"/>
      <c r="N133" s="52"/>
      <c r="O133" s="401"/>
      <c r="P133" s="756"/>
      <c r="Q133" s="760"/>
      <c r="R133" s="32"/>
      <c r="S133" s="32"/>
      <c r="T133" s="32"/>
    </row>
    <row r="134" spans="1:20" ht="15" customHeight="1">
      <c r="C134" s="779">
        <f>Drafter_Rate</f>
        <v>70.703325000000007</v>
      </c>
      <c r="D134" s="118" t="str">
        <f>Drafter_Rate_N</f>
        <v>Architect Drafter Rate ($ / hour)</v>
      </c>
      <c r="E134" s="104"/>
      <c r="F134" s="103"/>
      <c r="G134" s="761">
        <f>C134*C132*C131</f>
        <v>17.675831250000002</v>
      </c>
      <c r="H134" s="760"/>
      <c r="K134" s="859"/>
      <c r="L134" s="779">
        <f>Drafter_Rate</f>
        <v>70.703325000000007</v>
      </c>
      <c r="M134" s="874" t="str">
        <f>Drafter_Rate_N</f>
        <v>Architect Drafter Rate ($ / hour)</v>
      </c>
      <c r="N134" s="407"/>
      <c r="O134" s="528"/>
      <c r="P134" s="761">
        <f>L134*L132*L131</f>
        <v>0</v>
      </c>
      <c r="Q134" s="760"/>
      <c r="R134" s="104"/>
      <c r="S134" s="208"/>
      <c r="T134" s="32"/>
    </row>
    <row r="135" spans="1:20">
      <c r="C135" s="103"/>
      <c r="D135" s="320"/>
      <c r="E135" s="33"/>
      <c r="F135" s="320"/>
      <c r="G135" s="742"/>
      <c r="H135" s="760"/>
      <c r="K135" s="859"/>
      <c r="L135" s="528"/>
      <c r="M135" s="401"/>
      <c r="N135" s="389"/>
      <c r="O135" s="401"/>
      <c r="P135" s="742"/>
      <c r="Q135" s="760"/>
      <c r="R135" s="33"/>
      <c r="S135" s="32"/>
      <c r="T135" s="32"/>
    </row>
    <row r="136" spans="1:20" ht="15" customHeight="1" thickBot="1">
      <c r="C136" s="320"/>
      <c r="D136" s="69" t="s">
        <v>42</v>
      </c>
      <c r="E136" s="52"/>
      <c r="F136" s="290"/>
      <c r="G136" s="742"/>
      <c r="H136" s="740">
        <f>SUM(G134)</f>
        <v>17.675831250000002</v>
      </c>
      <c r="K136" s="859"/>
      <c r="L136" s="401"/>
      <c r="M136" s="867" t="s">
        <v>42</v>
      </c>
      <c r="N136" s="52"/>
      <c r="O136" s="859"/>
      <c r="P136" s="742"/>
      <c r="Q136" s="740">
        <f>SUM(P134)</f>
        <v>0</v>
      </c>
      <c r="R136" s="32"/>
      <c r="S136" s="33"/>
      <c r="T136" s="36"/>
    </row>
    <row r="137" spans="1:20" s="492" customFormat="1" ht="15" customHeight="1">
      <c r="C137" s="401"/>
      <c r="D137" s="527"/>
      <c r="E137" s="52"/>
      <c r="G137" s="742"/>
      <c r="H137" s="760"/>
      <c r="K137" s="859"/>
      <c r="L137" s="401"/>
      <c r="M137" s="867"/>
      <c r="N137" s="52"/>
      <c r="O137" s="859"/>
      <c r="P137" s="742"/>
      <c r="Q137" s="760"/>
      <c r="R137" s="401"/>
      <c r="S137" s="389"/>
      <c r="T137" s="402"/>
    </row>
    <row r="138" spans="1:20" s="492" customFormat="1">
      <c r="A138" s="1314" t="s">
        <v>982</v>
      </c>
      <c r="B138" s="529" t="s">
        <v>268</v>
      </c>
      <c r="C138" s="539" t="s">
        <v>529</v>
      </c>
      <c r="D138" s="527"/>
      <c r="E138" s="52"/>
      <c r="G138" s="742"/>
      <c r="H138" s="790"/>
      <c r="K138" s="870" t="s">
        <v>268</v>
      </c>
      <c r="L138" s="887" t="s">
        <v>529</v>
      </c>
      <c r="M138" s="867"/>
      <c r="N138" s="52"/>
      <c r="O138" s="859"/>
      <c r="P138" s="742"/>
      <c r="Q138" s="790"/>
      <c r="R138" s="401"/>
      <c r="S138" s="401"/>
    </row>
    <row r="139" spans="1:20" s="492" customFormat="1" ht="12.75" customHeight="1">
      <c r="A139" s="1314"/>
      <c r="B139" s="146"/>
      <c r="C139" s="960">
        <f>'Current Assumptions'!B130</f>
        <v>5.5872764999999998</v>
      </c>
      <c r="D139" s="494" t="s">
        <v>817</v>
      </c>
      <c r="E139" s="52"/>
      <c r="G139" s="742"/>
      <c r="H139" s="744"/>
      <c r="K139" s="146"/>
      <c r="L139" s="915">
        <f>'Expected Assumptions'!E130</f>
        <v>0.55872765000000002</v>
      </c>
      <c r="M139" s="881" t="s">
        <v>817</v>
      </c>
      <c r="N139" s="52"/>
      <c r="O139" s="859"/>
      <c r="P139" s="742"/>
      <c r="Q139" s="744"/>
      <c r="R139" s="401"/>
      <c r="S139" s="402"/>
    </row>
    <row r="140" spans="1:20" s="492" customFormat="1">
      <c r="B140" s="448"/>
      <c r="C140" s="624">
        <f>'Current Assumptions'!B131</f>
        <v>1</v>
      </c>
      <c r="D140" s="494" t="s">
        <v>828</v>
      </c>
      <c r="E140" s="52"/>
      <c r="G140" s="742"/>
      <c r="H140" s="744"/>
      <c r="K140" s="448"/>
      <c r="L140" s="965">
        <f>'Expected Assumptions'!E131</f>
        <v>1</v>
      </c>
      <c r="M140" s="881" t="s">
        <v>828</v>
      </c>
      <c r="N140" s="52"/>
      <c r="O140" s="859"/>
      <c r="P140" s="742"/>
      <c r="Q140" s="744"/>
      <c r="R140" s="401"/>
      <c r="S140" s="401"/>
    </row>
    <row r="141" spans="1:20" s="525" customFormat="1">
      <c r="B141" s="398"/>
      <c r="C141" s="554"/>
      <c r="D141" s="415"/>
      <c r="E141" s="67"/>
      <c r="G141" s="66"/>
      <c r="H141" s="766"/>
      <c r="K141" s="398"/>
      <c r="L141" s="554"/>
      <c r="M141" s="415"/>
      <c r="N141" s="865"/>
      <c r="O141" s="864"/>
      <c r="P141" s="66"/>
      <c r="Q141" s="766"/>
      <c r="R141" s="401"/>
      <c r="S141" s="401"/>
    </row>
    <row r="142" spans="1:20" s="492" customFormat="1">
      <c r="B142" s="146"/>
      <c r="C142" s="779">
        <f>Licensed_Professional_Rate</f>
        <v>109.989</v>
      </c>
      <c r="D142" s="444" t="str">
        <f>Licensed_Professional_Rate_N</f>
        <v>Licensed Professional Architect Rate ($ / hour)</v>
      </c>
      <c r="E142" s="52"/>
      <c r="G142" s="787">
        <f>C139*C140*C142</f>
        <v>614.53895495849997</v>
      </c>
      <c r="H142" s="744"/>
      <c r="K142" s="146"/>
      <c r="L142" s="779">
        <f>Licensed_Professional_Rate</f>
        <v>109.989</v>
      </c>
      <c r="M142" s="623" t="str">
        <f>Licensed_Professional_Rate_N</f>
        <v>Licensed Professional Architect Rate ($ / hour)</v>
      </c>
      <c r="N142" s="52"/>
      <c r="O142" s="859"/>
      <c r="P142" s="787">
        <f>L139*L140*L142</f>
        <v>61.453895495850006</v>
      </c>
      <c r="Q142" s="744"/>
      <c r="R142" s="401"/>
      <c r="S142" s="402"/>
    </row>
    <row r="143" spans="1:20" s="492" customFormat="1">
      <c r="B143" s="146"/>
      <c r="E143" s="52"/>
      <c r="G143" s="742"/>
      <c r="H143" s="788">
        <f>G142</f>
        <v>614.53895495849997</v>
      </c>
      <c r="K143" s="146"/>
      <c r="L143" s="859"/>
      <c r="M143" s="859"/>
      <c r="N143" s="52"/>
      <c r="O143" s="859"/>
      <c r="P143" s="742"/>
      <c r="Q143" s="788">
        <f>P142</f>
        <v>61.453895495850006</v>
      </c>
      <c r="R143" s="401"/>
      <c r="S143" s="402"/>
    </row>
    <row r="144" spans="1:20" s="492" customFormat="1">
      <c r="B144" s="146"/>
      <c r="E144" s="52"/>
      <c r="G144" s="742"/>
      <c r="H144" s="789"/>
      <c r="K144" s="146"/>
      <c r="L144" s="859"/>
      <c r="M144" s="859"/>
      <c r="N144" s="52"/>
      <c r="O144" s="859"/>
      <c r="P144" s="742"/>
      <c r="Q144" s="789"/>
      <c r="R144" s="401"/>
      <c r="S144" s="402"/>
    </row>
    <row r="145" spans="1:19" s="492" customFormat="1" ht="12.75" customHeight="1">
      <c r="A145" s="1314" t="s">
        <v>978</v>
      </c>
      <c r="B145" s="529" t="s">
        <v>270</v>
      </c>
      <c r="C145" s="539" t="s">
        <v>872</v>
      </c>
      <c r="E145" s="52"/>
      <c r="G145" s="742"/>
      <c r="H145" s="744"/>
      <c r="K145" s="870" t="s">
        <v>270</v>
      </c>
      <c r="L145" s="887" t="s">
        <v>872</v>
      </c>
      <c r="M145" s="859"/>
      <c r="N145" s="52"/>
      <c r="O145" s="859"/>
      <c r="P145" s="742"/>
      <c r="Q145" s="744"/>
      <c r="R145" s="401"/>
      <c r="S145" s="401"/>
    </row>
    <row r="146" spans="1:19" s="492" customFormat="1">
      <c r="A146" s="1314"/>
      <c r="B146" s="529"/>
      <c r="C146" s="127">
        <f>Avg._Number_of_Design_Schematic_Drawings</f>
        <v>111</v>
      </c>
      <c r="D146" s="494" t="str">
        <f>Avg._Number_of_Design_Schematic_Drawings_N</f>
        <v>Avg. Number of Sheets in Design Schematic Drawings</v>
      </c>
      <c r="E146" s="52"/>
      <c r="G146" s="742"/>
      <c r="H146" s="744"/>
      <c r="K146" s="870"/>
      <c r="L146" s="127">
        <f>Avg._Number_of_Design_Schematic_Drawings</f>
        <v>111</v>
      </c>
      <c r="M146" s="881" t="str">
        <f>Avg._Number_of_Design_Schematic_Drawings_N</f>
        <v>Avg. Number of Sheets in Design Schematic Drawings</v>
      </c>
      <c r="N146" s="52"/>
      <c r="O146" s="859"/>
      <c r="P146" s="742"/>
      <c r="Q146" s="744"/>
      <c r="R146" s="401"/>
      <c r="S146" s="401"/>
    </row>
    <row r="147" spans="1:19" s="492" customFormat="1">
      <c r="B147" s="529"/>
      <c r="C147" s="664">
        <f>Avg._Number_of_Pages_in_a_Design_Schematic_Narrative</f>
        <v>20</v>
      </c>
      <c r="D147" s="378" t="str">
        <f>Avg._Number_of_Pages_in_a_Design_Schematic_N</f>
        <v>Avg. Number of Letter Sized Pages in Design Schematic Narrative</v>
      </c>
      <c r="E147" s="52"/>
      <c r="G147" s="742"/>
      <c r="H147" s="744"/>
      <c r="K147" s="870"/>
      <c r="L147" s="664">
        <f>Avg._Number_of_Pages_in_a_Design_Schematic_Narrative</f>
        <v>20</v>
      </c>
      <c r="M147" s="378" t="str">
        <f>Avg._Number_of_Pages_in_a_Design_Schematic_N</f>
        <v>Avg. Number of Letter Sized Pages in Design Schematic Narrative</v>
      </c>
      <c r="N147" s="52"/>
      <c r="O147" s="859"/>
      <c r="P147" s="742"/>
      <c r="Q147" s="744"/>
      <c r="R147" s="401"/>
      <c r="S147" s="401"/>
    </row>
    <row r="148" spans="1:19" s="525" customFormat="1">
      <c r="B148" s="422"/>
      <c r="C148" s="127">
        <f>Avg._Number_of_Pages_in_a_Design_Schematic_Specification</f>
        <v>5</v>
      </c>
      <c r="D148" s="378" t="str">
        <f>Avg._Number_of_Pages_in_a_Design_Schematic_Specification_N</f>
        <v>Avg. Number of Letter Sized Pages in a Design Schematic Specification</v>
      </c>
      <c r="E148" s="67"/>
      <c r="G148" s="66"/>
      <c r="H148" s="766"/>
      <c r="K148" s="422"/>
      <c r="L148" s="127">
        <f>Avg._Number_of_Pages_in_a_Design_Schematic_Specification</f>
        <v>5</v>
      </c>
      <c r="M148" s="378" t="str">
        <f>Avg._Number_of_Pages_in_a_Design_Schematic_Specification_N</f>
        <v>Avg. Number of Letter Sized Pages in a Design Schematic Specification</v>
      </c>
      <c r="N148" s="865"/>
      <c r="O148" s="864"/>
      <c r="P148" s="66"/>
      <c r="Q148" s="766"/>
      <c r="R148" s="401"/>
      <c r="S148" s="401"/>
    </row>
    <row r="149" spans="1:19" s="601" customFormat="1">
      <c r="B149" s="398"/>
      <c r="C149" s="365">
        <f>Avg._Submittal_Sets_Reqd._Design</f>
        <v>6</v>
      </c>
      <c r="D149" s="618" t="str">
        <f>Avg._Submittal_Sets_Reqd._Design_N</f>
        <v>Number of Design Submittal Sets Reqd. (sets / submittal)</v>
      </c>
      <c r="E149" s="389"/>
      <c r="F149" s="401"/>
      <c r="G149" s="165"/>
      <c r="H149" s="760"/>
      <c r="J149" s="401"/>
      <c r="K149" s="398"/>
      <c r="L149" s="799">
        <f>'Expected Assumptions'!E24</f>
        <v>0</v>
      </c>
      <c r="M149" s="618" t="str">
        <f>Avg._Submittal_Sets_Reqd._Design_N</f>
        <v>Number of Design Submittal Sets Reqd. (sets / submittal)</v>
      </c>
      <c r="N149" s="389"/>
      <c r="O149" s="401"/>
      <c r="P149" s="888"/>
      <c r="Q149" s="760"/>
      <c r="R149" s="401"/>
      <c r="S149" s="401"/>
    </row>
    <row r="150" spans="1:19" s="492" customFormat="1">
      <c r="B150" s="529"/>
      <c r="C150" s="776">
        <f>Avg._Per_Page_Copy_Cost</f>
        <v>0.15</v>
      </c>
      <c r="D150" s="525" t="str">
        <f>Avg._Per_Page_Copy_Cost_N</f>
        <v>Avg. Per Page Copy Cost ($ / page)</v>
      </c>
      <c r="E150" s="52"/>
      <c r="G150" s="742"/>
      <c r="H150" s="744"/>
      <c r="K150" s="870"/>
      <c r="L150" s="776">
        <f>'Expected Assumptions'!E64</f>
        <v>0</v>
      </c>
      <c r="M150" s="864" t="str">
        <f>Avg._Per_Page_Copy_Cost_N</f>
        <v>Avg. Per Page Copy Cost ($ / page)</v>
      </c>
      <c r="N150" s="52"/>
      <c r="O150" s="859"/>
      <c r="P150" s="742"/>
      <c r="Q150" s="744"/>
      <c r="R150" s="401"/>
      <c r="S150" s="401"/>
    </row>
    <row r="151" spans="1:19" s="492" customFormat="1">
      <c r="B151" s="529"/>
      <c r="C151" s="776">
        <f>Avg._Per_Sheet_Copy_Cost</f>
        <v>3</v>
      </c>
      <c r="D151" s="525" t="str">
        <f>Avg._Per_Sheet_Copy_Cost_N</f>
        <v>Avg. Per Sheet Copy Cost ($ / sheet)</v>
      </c>
      <c r="E151" s="52"/>
      <c r="G151" s="742"/>
      <c r="H151" s="744"/>
      <c r="K151" s="870"/>
      <c r="L151" s="776">
        <f>'Expected Assumptions'!E65</f>
        <v>0</v>
      </c>
      <c r="M151" s="864" t="str">
        <f>Avg._Per_Sheet_Copy_Cost_N</f>
        <v>Avg. Per Sheet Copy Cost ($ / sheet)</v>
      </c>
      <c r="N151" s="52"/>
      <c r="O151" s="859"/>
      <c r="P151" s="742"/>
      <c r="Q151" s="744"/>
      <c r="R151" s="401"/>
      <c r="S151" s="401"/>
    </row>
    <row r="152" spans="1:19" s="492" customFormat="1" ht="12.75" customHeight="1">
      <c r="B152" s="448"/>
      <c r="C152" s="624">
        <f>'Current Assumptions'!B135</f>
        <v>0.32500000000000001</v>
      </c>
      <c r="D152" s="616" t="s">
        <v>824</v>
      </c>
      <c r="E152" s="52"/>
      <c r="G152" s="742"/>
      <c r="H152" s="744"/>
      <c r="K152" s="448"/>
      <c r="L152" s="963">
        <f>'Expected Assumptions'!E135</f>
        <v>0</v>
      </c>
      <c r="M152" s="881" t="s">
        <v>824</v>
      </c>
      <c r="N152" s="52"/>
      <c r="O152" s="859"/>
      <c r="P152" s="742"/>
      <c r="Q152" s="744"/>
      <c r="R152" s="401"/>
      <c r="S152" s="401"/>
    </row>
    <row r="153" spans="1:19" s="492" customFormat="1">
      <c r="B153" s="448"/>
      <c r="C153" s="624">
        <f>'Current Assumptions'!B131</f>
        <v>1</v>
      </c>
      <c r="D153" s="494" t="s">
        <v>828</v>
      </c>
      <c r="E153" s="52"/>
      <c r="G153" s="742"/>
      <c r="H153" s="744"/>
      <c r="K153" s="448"/>
      <c r="L153" s="965">
        <f>'Expected Assumptions'!E131</f>
        <v>1</v>
      </c>
      <c r="M153" s="881" t="s">
        <v>828</v>
      </c>
      <c r="N153" s="52"/>
      <c r="O153" s="859"/>
      <c r="P153" s="742"/>
      <c r="Q153" s="744"/>
      <c r="R153" s="401"/>
      <c r="S153" s="401"/>
    </row>
    <row r="154" spans="1:19" s="492" customFormat="1">
      <c r="B154" s="529"/>
      <c r="C154" s="527"/>
      <c r="E154" s="52"/>
      <c r="G154" s="742"/>
      <c r="H154" s="744"/>
      <c r="K154" s="870"/>
      <c r="L154" s="867"/>
      <c r="M154" s="859"/>
      <c r="N154" s="52"/>
      <c r="O154" s="859"/>
      <c r="P154" s="742"/>
      <c r="Q154" s="744"/>
      <c r="R154" s="401"/>
      <c r="S154" s="401"/>
    </row>
    <row r="155" spans="1:19" s="492" customFormat="1">
      <c r="B155" s="529"/>
      <c r="C155" s="779">
        <f>Drafter_Rate</f>
        <v>70.703325000000007</v>
      </c>
      <c r="D155" s="444" t="str">
        <f>Drafter_Rate_N</f>
        <v>Architect Drafter Rate ($ / hour)</v>
      </c>
      <c r="E155" s="52"/>
      <c r="G155" s="743">
        <f>C155*C152*C149*C153</f>
        <v>137.87148375000001</v>
      </c>
      <c r="H155" s="744"/>
      <c r="K155" s="870"/>
      <c r="L155" s="779">
        <f>Drafter_Rate</f>
        <v>70.703325000000007</v>
      </c>
      <c r="M155" s="623" t="str">
        <f>Drafter_Rate_N</f>
        <v>Architect Drafter Rate ($ / hour)</v>
      </c>
      <c r="N155" s="52"/>
      <c r="O155" s="859"/>
      <c r="P155" s="930">
        <f>L155*L152*L149*L153</f>
        <v>0</v>
      </c>
      <c r="Q155" s="744"/>
      <c r="R155" s="401"/>
      <c r="S155" s="401"/>
    </row>
    <row r="156" spans="1:19" s="492" customFormat="1">
      <c r="B156" s="529"/>
      <c r="C156" s="527"/>
      <c r="E156" s="52"/>
      <c r="G156" s="756"/>
      <c r="H156" s="744"/>
      <c r="K156" s="870"/>
      <c r="L156" s="867"/>
      <c r="M156" s="859"/>
      <c r="N156" s="52"/>
      <c r="O156" s="859"/>
      <c r="P156" s="756"/>
      <c r="Q156" s="744"/>
      <c r="R156" s="401"/>
      <c r="S156" s="401"/>
    </row>
    <row r="157" spans="1:19" s="492" customFormat="1" ht="15" customHeight="1">
      <c r="B157" s="529"/>
      <c r="C157" s="527"/>
      <c r="D157" s="492" t="s">
        <v>428</v>
      </c>
      <c r="E157" s="52"/>
      <c r="G157" s="761">
        <f>C153*(((C146*C151)+((C147+C148)*C150))*C149)</f>
        <v>2020.5</v>
      </c>
      <c r="H157" s="744"/>
      <c r="K157" s="870"/>
      <c r="L157" s="867"/>
      <c r="M157" s="859" t="s">
        <v>428</v>
      </c>
      <c r="N157" s="52"/>
      <c r="O157" s="859"/>
      <c r="P157" s="761">
        <f>L153*(((L146*L151)+((L147+L148)*L150))*L149)</f>
        <v>0</v>
      </c>
      <c r="Q157" s="744"/>
      <c r="R157" s="402"/>
      <c r="S157" s="401"/>
    </row>
    <row r="158" spans="1:19" s="492" customFormat="1">
      <c r="B158" s="529"/>
      <c r="C158" s="527"/>
      <c r="E158" s="52"/>
      <c r="G158" s="756"/>
      <c r="H158" s="744"/>
      <c r="K158" s="870"/>
      <c r="L158" s="867"/>
      <c r="M158" s="859"/>
      <c r="N158" s="52"/>
      <c r="O158" s="859"/>
      <c r="P158" s="756"/>
      <c r="Q158" s="744"/>
      <c r="R158" s="402"/>
      <c r="S158" s="401"/>
    </row>
    <row r="159" spans="1:19" s="492" customFormat="1" ht="15" customHeight="1" thickBot="1">
      <c r="B159" s="529"/>
      <c r="C159" s="527"/>
      <c r="D159" s="527" t="s">
        <v>42</v>
      </c>
      <c r="E159" s="52"/>
      <c r="G159" s="756"/>
      <c r="H159" s="740">
        <f>SUM(G155:G157)</f>
        <v>2158.3714837500002</v>
      </c>
      <c r="K159" s="870"/>
      <c r="L159" s="867"/>
      <c r="M159" s="867" t="s">
        <v>42</v>
      </c>
      <c r="N159" s="52"/>
      <c r="O159" s="859"/>
      <c r="P159" s="756"/>
      <c r="Q159" s="740">
        <f>SUM(P155:P157)</f>
        <v>0</v>
      </c>
      <c r="R159" s="402"/>
      <c r="S159" s="401"/>
    </row>
    <row r="160" spans="1:19" s="492" customFormat="1">
      <c r="B160" s="396"/>
      <c r="E160" s="52"/>
      <c r="G160" s="742"/>
      <c r="H160" s="744"/>
      <c r="K160" s="396"/>
      <c r="L160" s="859"/>
      <c r="M160" s="859"/>
      <c r="N160" s="52"/>
      <c r="O160" s="859"/>
      <c r="P160" s="742"/>
      <c r="Q160" s="744"/>
      <c r="R160" s="208"/>
      <c r="S160" s="401"/>
    </row>
    <row r="161" spans="1:19" s="492" customFormat="1" ht="15" customHeight="1">
      <c r="A161" s="1314" t="s">
        <v>979</v>
      </c>
      <c r="B161" s="529" t="s">
        <v>864</v>
      </c>
      <c r="C161" s="539" t="s">
        <v>873</v>
      </c>
      <c r="E161" s="52"/>
      <c r="G161" s="742"/>
      <c r="H161" s="744"/>
      <c r="K161" s="870" t="s">
        <v>864</v>
      </c>
      <c r="L161" s="887" t="s">
        <v>873</v>
      </c>
      <c r="M161" s="859"/>
      <c r="N161" s="52"/>
      <c r="O161" s="859"/>
      <c r="P161" s="742"/>
      <c r="Q161" s="744"/>
      <c r="R161" s="401"/>
      <c r="S161" s="401"/>
    </row>
    <row r="162" spans="1:19" s="492" customFormat="1">
      <c r="A162" s="1314"/>
      <c r="B162" s="304"/>
      <c r="C162" s="486">
        <f>'Current Assumptions'!B134</f>
        <v>1</v>
      </c>
      <c r="D162" s="616" t="s">
        <v>931</v>
      </c>
      <c r="G162" s="742"/>
      <c r="H162" s="744"/>
      <c r="K162" s="304"/>
      <c r="L162" s="915">
        <f>'Expected Assumptions'!E134</f>
        <v>1</v>
      </c>
      <c r="M162" s="881" t="s">
        <v>931</v>
      </c>
      <c r="N162" s="859"/>
      <c r="O162" s="859"/>
      <c r="P162" s="742"/>
      <c r="Q162" s="744"/>
      <c r="R162" s="402"/>
      <c r="S162" s="401"/>
    </row>
    <row r="163" spans="1:19" s="492" customFormat="1" ht="12.75" customHeight="1">
      <c r="B163" s="335"/>
      <c r="C163" s="737">
        <f>'Current Assumptions'!B137</f>
        <v>38.6</v>
      </c>
      <c r="D163" s="618" t="s">
        <v>552</v>
      </c>
      <c r="G163" s="742"/>
      <c r="H163" s="744"/>
      <c r="K163" s="335"/>
      <c r="L163" s="737">
        <f>'Expected Assumptions'!E137</f>
        <v>0</v>
      </c>
      <c r="M163" s="618" t="s">
        <v>552</v>
      </c>
      <c r="N163" s="859"/>
      <c r="O163" s="859"/>
      <c r="P163" s="742"/>
      <c r="Q163" s="744"/>
      <c r="R163" s="401"/>
      <c r="S163" s="401"/>
    </row>
    <row r="164" spans="1:19" s="492" customFormat="1">
      <c r="B164" s="304"/>
      <c r="C164" s="838">
        <f>'Current Assumptions'!B138</f>
        <v>0.5</v>
      </c>
      <c r="D164" s="616" t="s">
        <v>934</v>
      </c>
      <c r="G164" s="742"/>
      <c r="H164" s="744"/>
      <c r="J164" s="413"/>
      <c r="K164" s="304"/>
      <c r="L164" s="838">
        <f>'Expected Assumptions'!E138</f>
        <v>0.2</v>
      </c>
      <c r="M164" s="881" t="s">
        <v>934</v>
      </c>
      <c r="N164" s="859"/>
      <c r="O164" s="859"/>
      <c r="P164" s="742"/>
      <c r="Q164" s="744"/>
      <c r="R164" s="401"/>
      <c r="S164" s="401"/>
    </row>
    <row r="165" spans="1:19" s="492" customFormat="1">
      <c r="B165" s="448"/>
      <c r="C165" s="624">
        <f>'Current Assumptions'!B131</f>
        <v>1</v>
      </c>
      <c r="D165" s="494" t="s">
        <v>828</v>
      </c>
      <c r="E165" s="52"/>
      <c r="G165" s="742"/>
      <c r="H165" s="744"/>
      <c r="K165" s="448"/>
      <c r="L165" s="965">
        <f>'Expected Assumptions'!E131</f>
        <v>1</v>
      </c>
      <c r="M165" s="881" t="s">
        <v>828</v>
      </c>
      <c r="N165" s="52"/>
      <c r="O165" s="859"/>
      <c r="P165" s="742"/>
      <c r="Q165" s="744"/>
      <c r="R165" s="401"/>
      <c r="S165" s="401"/>
    </row>
    <row r="166" spans="1:19" s="492" customFormat="1">
      <c r="B166" s="304"/>
      <c r="C166" s="539"/>
      <c r="E166" s="52"/>
      <c r="G166" s="742"/>
      <c r="H166" s="744"/>
      <c r="K166" s="304"/>
      <c r="L166" s="887"/>
      <c r="M166" s="859"/>
      <c r="N166" s="52"/>
      <c r="O166" s="859"/>
      <c r="P166" s="742"/>
      <c r="Q166" s="744"/>
      <c r="R166" s="401"/>
      <c r="S166" s="401"/>
    </row>
    <row r="167" spans="1:19" s="492" customFormat="1" ht="15" customHeight="1">
      <c r="B167" s="304"/>
      <c r="C167" s="779">
        <f>Drafter_Rate</f>
        <v>70.703325000000007</v>
      </c>
      <c r="D167" s="444" t="str">
        <f>Drafter_Rate_N</f>
        <v>Architect Drafter Rate ($ / hour)</v>
      </c>
      <c r="E167" s="52"/>
      <c r="G167" s="761">
        <f>C167*C162*C164*C165</f>
        <v>35.351662500000003</v>
      </c>
      <c r="H167" s="744"/>
      <c r="K167" s="304"/>
      <c r="L167" s="779">
        <f>Drafter_Rate</f>
        <v>70.703325000000007</v>
      </c>
      <c r="M167" s="623" t="str">
        <f>Drafter_Rate_N</f>
        <v>Architect Drafter Rate ($ / hour)</v>
      </c>
      <c r="N167" s="52"/>
      <c r="O167" s="859"/>
      <c r="P167" s="761">
        <f>L167*L162*L164*L165</f>
        <v>14.140665000000002</v>
      </c>
      <c r="Q167" s="744"/>
      <c r="R167" s="401"/>
      <c r="S167" s="401"/>
    </row>
    <row r="168" spans="1:19" s="492" customFormat="1">
      <c r="B168" s="304"/>
      <c r="C168" s="527"/>
      <c r="E168" s="52"/>
      <c r="G168" s="756"/>
      <c r="H168" s="744"/>
      <c r="K168" s="304"/>
      <c r="L168" s="867"/>
      <c r="M168" s="859"/>
      <c r="N168" s="52"/>
      <c r="O168" s="859"/>
      <c r="P168" s="756"/>
      <c r="Q168" s="744"/>
      <c r="R168" s="401"/>
      <c r="S168" s="401"/>
    </row>
    <row r="169" spans="1:19" s="492" customFormat="1">
      <c r="B169" s="396"/>
      <c r="C169" s="527"/>
      <c r="D169" s="492" t="s">
        <v>429</v>
      </c>
      <c r="E169" s="52"/>
      <c r="G169" s="761">
        <f>C163*C162*C165</f>
        <v>38.6</v>
      </c>
      <c r="H169" s="744"/>
      <c r="K169" s="396"/>
      <c r="L169" s="867"/>
      <c r="M169" s="859" t="s">
        <v>429</v>
      </c>
      <c r="N169" s="52"/>
      <c r="O169" s="859"/>
      <c r="P169" s="761">
        <f>L163*L162*L165</f>
        <v>0</v>
      </c>
      <c r="Q169" s="744"/>
      <c r="R169" s="401"/>
      <c r="S169" s="401"/>
    </row>
    <row r="170" spans="1:19" s="492" customFormat="1">
      <c r="C170" s="527"/>
      <c r="E170" s="52"/>
      <c r="G170" s="742"/>
      <c r="H170" s="744"/>
      <c r="K170" s="859"/>
      <c r="L170" s="867"/>
      <c r="M170" s="859"/>
      <c r="N170" s="52"/>
      <c r="O170" s="859"/>
      <c r="P170" s="742"/>
      <c r="Q170" s="744"/>
      <c r="R170" s="402"/>
      <c r="S170" s="401"/>
    </row>
    <row r="171" spans="1:19" s="492" customFormat="1" ht="13.5" thickBot="1">
      <c r="B171" s="538"/>
      <c r="C171" s="527"/>
      <c r="D171" s="527" t="s">
        <v>42</v>
      </c>
      <c r="E171" s="52"/>
      <c r="G171" s="742"/>
      <c r="H171" s="740">
        <f>SUM(G167:G169)</f>
        <v>73.951662499999998</v>
      </c>
      <c r="K171" s="885"/>
      <c r="L171" s="867"/>
      <c r="M171" s="867" t="s">
        <v>42</v>
      </c>
      <c r="N171" s="52"/>
      <c r="O171" s="859"/>
      <c r="P171" s="742"/>
      <c r="Q171" s="740">
        <f>SUM(P167:P169)</f>
        <v>14.140665000000002</v>
      </c>
      <c r="R171" s="401"/>
      <c r="S171" s="401"/>
    </row>
    <row r="172" spans="1:19" s="492" customFormat="1">
      <c r="B172" s="396"/>
      <c r="E172" s="52"/>
      <c r="G172" s="66"/>
      <c r="H172" s="744"/>
      <c r="K172" s="396"/>
      <c r="L172" s="859"/>
      <c r="M172" s="859"/>
      <c r="N172" s="52"/>
      <c r="O172" s="859"/>
      <c r="P172" s="66"/>
      <c r="Q172" s="744"/>
      <c r="R172" s="402"/>
      <c r="S172" s="401"/>
    </row>
    <row r="173" spans="1:19" s="492" customFormat="1">
      <c r="A173" s="1314" t="s">
        <v>979</v>
      </c>
      <c r="B173" s="529" t="s">
        <v>865</v>
      </c>
      <c r="C173" s="533" t="s">
        <v>881</v>
      </c>
      <c r="E173" s="52"/>
      <c r="G173" s="742"/>
      <c r="H173" s="744"/>
      <c r="K173" s="870" t="s">
        <v>865</v>
      </c>
      <c r="L173" s="533" t="s">
        <v>881</v>
      </c>
      <c r="M173" s="859"/>
      <c r="N173" s="52"/>
      <c r="O173" s="859"/>
      <c r="P173" s="742"/>
      <c r="Q173" s="744"/>
      <c r="R173" s="208"/>
      <c r="S173" s="401"/>
    </row>
    <row r="174" spans="1:19" s="492" customFormat="1">
      <c r="A174" s="1314"/>
      <c r="B174" s="396"/>
      <c r="C174" s="486">
        <f>'Current Assumptions'!B134</f>
        <v>1</v>
      </c>
      <c r="D174" s="616" t="s">
        <v>931</v>
      </c>
      <c r="G174" s="742"/>
      <c r="H174" s="760"/>
      <c r="K174" s="396"/>
      <c r="L174" s="915">
        <f>'Expected Assumptions'!E134</f>
        <v>1</v>
      </c>
      <c r="M174" s="881" t="s">
        <v>931</v>
      </c>
      <c r="N174" s="859"/>
      <c r="O174" s="859"/>
      <c r="P174" s="742"/>
      <c r="Q174" s="760"/>
      <c r="R174" s="389"/>
      <c r="S174" s="401"/>
    </row>
    <row r="175" spans="1:19" s="492" customFormat="1">
      <c r="B175" s="396"/>
      <c r="C175" s="351">
        <f>Avg._Time_to_Log_Transmittals</f>
        <v>0.25</v>
      </c>
      <c r="D175" s="546" t="str">
        <f>Avg._Time_to_Log_Transmittals_N</f>
        <v>Avg. Time to Log (hours / transmittal)</v>
      </c>
      <c r="G175" s="742"/>
      <c r="H175" s="744"/>
      <c r="K175" s="396"/>
      <c r="L175" s="902">
        <f>'Expected Assumptions'!E13</f>
        <v>0</v>
      </c>
      <c r="M175" s="618" t="str">
        <f>Avg._Time_to_Log_Transmittals_N</f>
        <v>Avg. Time to Log (hours / transmittal)</v>
      </c>
      <c r="N175" s="859"/>
      <c r="O175" s="859"/>
      <c r="P175" s="742"/>
      <c r="Q175" s="744"/>
      <c r="R175" s="389"/>
      <c r="S175" s="402"/>
    </row>
    <row r="176" spans="1:19" s="492" customFormat="1">
      <c r="B176" s="448"/>
      <c r="C176" s="624">
        <f>'Current Assumptions'!B131</f>
        <v>1</v>
      </c>
      <c r="D176" s="494" t="s">
        <v>828</v>
      </c>
      <c r="E176" s="52"/>
      <c r="G176" s="742"/>
      <c r="H176" s="744"/>
      <c r="K176" s="448"/>
      <c r="L176" s="965">
        <f>'Expected Assumptions'!E131</f>
        <v>1</v>
      </c>
      <c r="M176" s="881" t="s">
        <v>828</v>
      </c>
      <c r="N176" s="52"/>
      <c r="O176" s="859"/>
      <c r="P176" s="742"/>
      <c r="Q176" s="744"/>
      <c r="R176" s="401"/>
      <c r="S176" s="401"/>
    </row>
    <row r="177" spans="1:19" s="492" customFormat="1" ht="15" customHeight="1">
      <c r="B177" s="396"/>
      <c r="G177" s="742"/>
      <c r="H177" s="744"/>
      <c r="K177" s="396"/>
      <c r="L177" s="859"/>
      <c r="M177" s="859"/>
      <c r="N177" s="859"/>
      <c r="O177" s="859"/>
      <c r="P177" s="742"/>
      <c r="Q177" s="744"/>
      <c r="R177" s="401"/>
      <c r="S177" s="401"/>
    </row>
    <row r="178" spans="1:19" s="492" customFormat="1">
      <c r="B178" s="396"/>
      <c r="C178" s="779">
        <f>Drafter_Rate</f>
        <v>70.703325000000007</v>
      </c>
      <c r="D178" s="444" t="str">
        <f>Drafter_Rate_N</f>
        <v>Architect Drafter Rate ($ / hour)</v>
      </c>
      <c r="G178" s="761">
        <f>C175*C174*C178*C176</f>
        <v>17.675831250000002</v>
      </c>
      <c r="H178" s="744"/>
      <c r="K178" s="396"/>
      <c r="L178" s="779">
        <f>Drafter_Rate</f>
        <v>70.703325000000007</v>
      </c>
      <c r="M178" s="623" t="str">
        <f>Drafter_Rate_N</f>
        <v>Architect Drafter Rate ($ / hour)</v>
      </c>
      <c r="N178" s="859"/>
      <c r="O178" s="859"/>
      <c r="P178" s="761">
        <f>L175*L174*L178*L176</f>
        <v>0</v>
      </c>
      <c r="Q178" s="744"/>
      <c r="R178" s="401"/>
      <c r="S178" s="401"/>
    </row>
    <row r="179" spans="1:19" s="492" customFormat="1" ht="15" customHeight="1">
      <c r="G179" s="742"/>
      <c r="H179" s="744"/>
      <c r="K179" s="859"/>
      <c r="L179" s="859"/>
      <c r="M179" s="859"/>
      <c r="N179" s="859"/>
      <c r="O179" s="859"/>
      <c r="P179" s="742"/>
      <c r="Q179" s="744"/>
      <c r="R179" s="401"/>
      <c r="S179" s="401"/>
    </row>
    <row r="180" spans="1:19" s="492" customFormat="1" ht="13.5" customHeight="1" thickBot="1">
      <c r="D180" s="527" t="s">
        <v>42</v>
      </c>
      <c r="G180" s="742"/>
      <c r="H180" s="740">
        <f>G178</f>
        <v>17.675831250000002</v>
      </c>
      <c r="K180" s="859"/>
      <c r="L180" s="859"/>
      <c r="M180" s="867" t="s">
        <v>42</v>
      </c>
      <c r="N180" s="859"/>
      <c r="O180" s="859"/>
      <c r="P180" s="742"/>
      <c r="Q180" s="740">
        <f>P178</f>
        <v>0</v>
      </c>
      <c r="R180" s="401"/>
      <c r="S180" s="401"/>
    </row>
    <row r="181" spans="1:19" s="492" customFormat="1" ht="15" customHeight="1">
      <c r="E181" s="52"/>
      <c r="G181" s="742"/>
      <c r="H181" s="744"/>
      <c r="K181" s="859"/>
      <c r="L181" s="859"/>
      <c r="M181" s="859"/>
      <c r="N181" s="52"/>
      <c r="O181" s="859"/>
      <c r="P181" s="742"/>
      <c r="Q181" s="744"/>
      <c r="R181" s="401"/>
      <c r="S181" s="401"/>
    </row>
    <row r="182" spans="1:19" s="492" customFormat="1">
      <c r="B182" s="289" t="s">
        <v>866</v>
      </c>
      <c r="C182" s="532" t="s">
        <v>254</v>
      </c>
      <c r="E182" s="52"/>
      <c r="G182" s="742"/>
      <c r="H182" s="744"/>
      <c r="K182" s="886" t="s">
        <v>866</v>
      </c>
      <c r="L182" s="884" t="s">
        <v>254</v>
      </c>
      <c r="M182" s="859"/>
      <c r="N182" s="52"/>
      <c r="O182" s="859"/>
      <c r="P182" s="742"/>
      <c r="Q182" s="744"/>
      <c r="R182" s="401"/>
      <c r="S182" s="401"/>
    </row>
    <row r="183" spans="1:19" s="492" customFormat="1" ht="15" customHeight="1">
      <c r="B183" s="396"/>
      <c r="E183" s="52"/>
      <c r="G183" s="742"/>
      <c r="H183" s="744"/>
      <c r="K183" s="396"/>
      <c r="L183" s="859"/>
      <c r="M183" s="859"/>
      <c r="N183" s="52"/>
      <c r="O183" s="859"/>
      <c r="P183" s="742"/>
      <c r="Q183" s="744"/>
      <c r="R183" s="401"/>
      <c r="S183" s="401"/>
    </row>
    <row r="184" spans="1:19" s="492" customFormat="1">
      <c r="A184" s="1314" t="s">
        <v>979</v>
      </c>
      <c r="B184" s="529" t="s">
        <v>867</v>
      </c>
      <c r="C184" s="527" t="s">
        <v>882</v>
      </c>
      <c r="E184" s="52"/>
      <c r="G184" s="742"/>
      <c r="H184" s="744"/>
      <c r="K184" s="870" t="s">
        <v>867</v>
      </c>
      <c r="L184" s="867" t="s">
        <v>882</v>
      </c>
      <c r="M184" s="859"/>
      <c r="N184" s="52"/>
      <c r="O184" s="859"/>
      <c r="P184" s="742"/>
      <c r="Q184" s="744"/>
      <c r="R184" s="401"/>
      <c r="S184" s="401"/>
    </row>
    <row r="185" spans="1:19" s="492" customFormat="1">
      <c r="A185" s="1314"/>
      <c r="B185" s="529"/>
      <c r="C185" s="486">
        <f>'Current Assumptions'!B134</f>
        <v>1</v>
      </c>
      <c r="D185" s="616" t="s">
        <v>931</v>
      </c>
      <c r="E185" s="52"/>
      <c r="G185" s="742"/>
      <c r="H185" s="744"/>
      <c r="K185" s="870"/>
      <c r="L185" s="915">
        <f>'Expected Assumptions'!E134</f>
        <v>1</v>
      </c>
      <c r="M185" s="881" t="s">
        <v>931</v>
      </c>
      <c r="N185" s="52"/>
      <c r="O185" s="859"/>
      <c r="P185" s="742"/>
      <c r="Q185" s="744"/>
      <c r="R185" s="401"/>
      <c r="S185" s="401"/>
    </row>
    <row r="186" spans="1:19" s="492" customFormat="1">
      <c r="B186" s="529"/>
      <c r="C186" s="351">
        <f>Avg._Time_to_Log_Transmittals</f>
        <v>0.25</v>
      </c>
      <c r="D186" s="546" t="str">
        <f>Avg._Time_to_Log_Transmittals_N</f>
        <v>Avg. Time to Log (hours / transmittal)</v>
      </c>
      <c r="E186" s="52"/>
      <c r="G186" s="763"/>
      <c r="H186" s="744"/>
      <c r="K186" s="870"/>
      <c r="L186" s="902">
        <f>'Expected Assumptions'!E13</f>
        <v>0</v>
      </c>
      <c r="M186" s="618" t="str">
        <f>Avg._Time_to_Log_Transmittals_N</f>
        <v>Avg. Time to Log (hours / transmittal)</v>
      </c>
      <c r="N186" s="52"/>
      <c r="O186" s="859"/>
      <c r="P186" s="763"/>
      <c r="Q186" s="744"/>
      <c r="R186" s="401"/>
      <c r="S186" s="401"/>
    </row>
    <row r="187" spans="1:19" s="492" customFormat="1">
      <c r="B187" s="448"/>
      <c r="C187" s="624">
        <f>'Current Assumptions'!B131</f>
        <v>1</v>
      </c>
      <c r="D187" s="494" t="s">
        <v>828</v>
      </c>
      <c r="E187" s="52"/>
      <c r="G187" s="742"/>
      <c r="H187" s="744"/>
      <c r="K187" s="448"/>
      <c r="L187" s="965">
        <f>'Expected Assumptions'!E131</f>
        <v>1</v>
      </c>
      <c r="M187" s="881" t="s">
        <v>828</v>
      </c>
      <c r="N187" s="52"/>
      <c r="O187" s="859"/>
      <c r="P187" s="742"/>
      <c r="Q187" s="744"/>
      <c r="R187" s="401"/>
      <c r="S187" s="401"/>
    </row>
    <row r="188" spans="1:19" s="492" customFormat="1">
      <c r="B188" s="396"/>
      <c r="G188" s="742"/>
      <c r="H188" s="744"/>
      <c r="K188" s="396"/>
      <c r="L188" s="859"/>
      <c r="M188" s="859"/>
      <c r="N188" s="859"/>
      <c r="O188" s="859"/>
      <c r="P188" s="742"/>
      <c r="Q188" s="744"/>
      <c r="R188" s="389"/>
      <c r="S188" s="401"/>
    </row>
    <row r="189" spans="1:19" s="492" customFormat="1">
      <c r="B189" s="396"/>
      <c r="C189" s="779">
        <f>Owners_Rep._Administrative_Rate</f>
        <v>16.88</v>
      </c>
      <c r="D189" s="615" t="str">
        <f>Owners_Rep._Administrative_Rate_N</f>
        <v>Owners Rep. Administrative Rate ($ / hour)</v>
      </c>
      <c r="G189" s="761">
        <f>C186*C185*C189*C187</f>
        <v>4.22</v>
      </c>
      <c r="H189" s="744"/>
      <c r="K189" s="396"/>
      <c r="L189" s="779">
        <f>Owners_Rep._Administrative_Rate</f>
        <v>16.88</v>
      </c>
      <c r="M189" s="874" t="str">
        <f>Owners_Rep._Administrative_Rate_N</f>
        <v>Owners Rep. Administrative Rate ($ / hour)</v>
      </c>
      <c r="N189" s="859"/>
      <c r="O189" s="859"/>
      <c r="P189" s="761">
        <f>L186*L185*L189*L187</f>
        <v>0</v>
      </c>
      <c r="Q189" s="744"/>
      <c r="R189" s="389"/>
      <c r="S189" s="402"/>
    </row>
    <row r="190" spans="1:19" s="492" customFormat="1">
      <c r="B190" s="396"/>
      <c r="G190" s="742"/>
      <c r="H190" s="744"/>
      <c r="K190" s="396"/>
      <c r="L190" s="859"/>
      <c r="M190" s="859"/>
      <c r="N190" s="859"/>
      <c r="O190" s="859"/>
      <c r="P190" s="742"/>
      <c r="Q190" s="744"/>
      <c r="R190" s="401"/>
      <c r="S190" s="401"/>
    </row>
    <row r="191" spans="1:19" s="492" customFormat="1" ht="13.5" thickBot="1">
      <c r="B191" s="396"/>
      <c r="D191" s="527" t="s">
        <v>42</v>
      </c>
      <c r="G191" s="742"/>
      <c r="H191" s="740">
        <f>G189</f>
        <v>4.22</v>
      </c>
      <c r="K191" s="396"/>
      <c r="L191" s="859"/>
      <c r="M191" s="867" t="s">
        <v>42</v>
      </c>
      <c r="N191" s="859"/>
      <c r="O191" s="859"/>
      <c r="P191" s="742"/>
      <c r="Q191" s="740">
        <f>P189</f>
        <v>0</v>
      </c>
      <c r="R191" s="401"/>
      <c r="S191" s="401"/>
    </row>
    <row r="192" spans="1:19" s="492" customFormat="1">
      <c r="B192" s="396"/>
      <c r="G192" s="742"/>
      <c r="H192" s="744"/>
      <c r="K192" s="396"/>
      <c r="L192" s="859"/>
      <c r="M192" s="859"/>
      <c r="N192" s="859"/>
      <c r="O192" s="859"/>
      <c r="P192" s="742"/>
      <c r="Q192" s="744"/>
      <c r="R192" s="401"/>
      <c r="S192" s="401"/>
    </row>
    <row r="193" spans="1:19" s="492" customFormat="1">
      <c r="B193" s="529"/>
      <c r="C193" s="527"/>
      <c r="E193" s="52"/>
      <c r="G193" s="742"/>
      <c r="H193" s="744"/>
      <c r="K193" s="870"/>
      <c r="L193" s="867"/>
      <c r="M193" s="859"/>
      <c r="N193" s="52"/>
      <c r="O193" s="859"/>
      <c r="P193" s="742"/>
      <c r="Q193" s="744"/>
      <c r="R193" s="402"/>
      <c r="S193" s="401"/>
    </row>
    <row r="194" spans="1:19" s="492" customFormat="1" ht="12.75" customHeight="1">
      <c r="A194" s="1314" t="s">
        <v>988</v>
      </c>
      <c r="B194" s="529" t="s">
        <v>868</v>
      </c>
      <c r="C194" s="527" t="s">
        <v>883</v>
      </c>
      <c r="D194" s="125"/>
      <c r="E194" s="52"/>
      <c r="G194" s="742"/>
      <c r="H194" s="744"/>
      <c r="K194" s="870" t="s">
        <v>868</v>
      </c>
      <c r="L194" s="867" t="s">
        <v>883</v>
      </c>
      <c r="M194" s="880"/>
      <c r="N194" s="52"/>
      <c r="O194" s="859"/>
      <c r="P194" s="742"/>
      <c r="Q194" s="744"/>
      <c r="R194" s="389"/>
      <c r="S194" s="401"/>
    </row>
    <row r="195" spans="1:19" s="492" customFormat="1" ht="12.75" customHeight="1">
      <c r="A195" s="1314"/>
      <c r="B195" s="529"/>
      <c r="C195" s="629">
        <f>'Current Assumptions'!B129</f>
        <v>8</v>
      </c>
      <c r="D195" s="494" t="s">
        <v>837</v>
      </c>
      <c r="E195" s="356"/>
      <c r="F195" s="356"/>
      <c r="G195" s="745"/>
      <c r="H195" s="745"/>
      <c r="K195" s="870"/>
      <c r="L195" s="844">
        <f>'Expected Assumptions'!E129</f>
        <v>4</v>
      </c>
      <c r="M195" s="881" t="s">
        <v>837</v>
      </c>
      <c r="N195" s="904"/>
      <c r="O195" s="904"/>
      <c r="P195" s="745"/>
      <c r="Q195" s="745"/>
      <c r="R195" s="389"/>
      <c r="S195" s="401"/>
    </row>
    <row r="196" spans="1:19" s="492" customFormat="1">
      <c r="B196" s="448"/>
      <c r="C196" s="624">
        <f>'Current Assumptions'!B131</f>
        <v>1</v>
      </c>
      <c r="D196" s="494" t="s">
        <v>828</v>
      </c>
      <c r="E196" s="52"/>
      <c r="G196" s="742"/>
      <c r="H196" s="744"/>
      <c r="K196" s="448"/>
      <c r="L196" s="965">
        <f>'Expected Assumptions'!E131</f>
        <v>1</v>
      </c>
      <c r="M196" s="881" t="s">
        <v>828</v>
      </c>
      <c r="N196" s="52"/>
      <c r="O196" s="859"/>
      <c r="P196" s="742"/>
      <c r="Q196" s="744"/>
      <c r="R196" s="401"/>
      <c r="S196" s="401"/>
    </row>
    <row r="197" spans="1:19" s="492" customFormat="1" ht="15" customHeight="1">
      <c r="B197" s="529"/>
      <c r="C197" s="137"/>
      <c r="D197" s="546"/>
      <c r="E197" s="356"/>
      <c r="F197" s="356"/>
      <c r="G197" s="745"/>
      <c r="H197" s="745"/>
      <c r="K197" s="870"/>
      <c r="L197" s="137"/>
      <c r="M197" s="618"/>
      <c r="N197" s="904"/>
      <c r="O197" s="904"/>
      <c r="P197" s="745"/>
      <c r="Q197" s="745"/>
      <c r="R197" s="389"/>
      <c r="S197" s="401"/>
    </row>
    <row r="198" spans="1:19" s="492" customFormat="1" ht="12.75" customHeight="1">
      <c r="B198" s="529"/>
      <c r="C198" s="779">
        <f>Owners_Rep._Rate</f>
        <v>62.2</v>
      </c>
      <c r="D198" s="474" t="str">
        <f>Owners_Rep._Rate_N</f>
        <v>Owners Rep. Rate ($ / hour)</v>
      </c>
      <c r="E198" s="426"/>
      <c r="F198" s="426"/>
      <c r="G198" s="770">
        <f>C195*C198*C196</f>
        <v>497.6</v>
      </c>
      <c r="H198" s="784"/>
      <c r="K198" s="870"/>
      <c r="L198" s="779">
        <f>Owners_Rep._Rate</f>
        <v>62.2</v>
      </c>
      <c r="M198" s="874" t="str">
        <f>Owners_Rep._Rate_N</f>
        <v>Owners Rep. Rate ($ / hour)</v>
      </c>
      <c r="N198" s="906"/>
      <c r="O198" s="906"/>
      <c r="P198" s="770">
        <f>L195*L198*L196</f>
        <v>248.8</v>
      </c>
      <c r="Q198" s="784"/>
      <c r="R198" s="389"/>
      <c r="S198" s="401"/>
    </row>
    <row r="199" spans="1:19" s="492" customFormat="1" ht="12.75" customHeight="1">
      <c r="B199" s="529"/>
      <c r="G199" s="785"/>
      <c r="H199" s="744"/>
      <c r="K199" s="870"/>
      <c r="L199" s="859"/>
      <c r="M199" s="859"/>
      <c r="N199" s="859"/>
      <c r="O199" s="859"/>
      <c r="P199" s="785"/>
      <c r="Q199" s="744"/>
      <c r="R199" s="389"/>
      <c r="S199" s="401"/>
    </row>
    <row r="200" spans="1:19" s="492" customFormat="1" ht="12.75" customHeight="1" thickBot="1">
      <c r="B200" s="529"/>
      <c r="D200" s="527" t="s">
        <v>42</v>
      </c>
      <c r="G200" s="786"/>
      <c r="H200" s="740">
        <f>G198</f>
        <v>497.6</v>
      </c>
      <c r="K200" s="870"/>
      <c r="L200" s="859"/>
      <c r="M200" s="867" t="s">
        <v>42</v>
      </c>
      <c r="N200" s="859"/>
      <c r="O200" s="859"/>
      <c r="P200" s="786"/>
      <c r="Q200" s="740">
        <f>P198</f>
        <v>248.8</v>
      </c>
      <c r="R200" s="389"/>
      <c r="S200" s="401"/>
    </row>
    <row r="201" spans="1:19" s="492" customFormat="1">
      <c r="B201" s="146"/>
      <c r="E201" s="52"/>
      <c r="G201" s="742"/>
      <c r="H201" s="744"/>
      <c r="K201" s="146"/>
      <c r="L201" s="859"/>
      <c r="M201" s="859"/>
      <c r="N201" s="52"/>
      <c r="O201" s="859"/>
      <c r="P201" s="742"/>
      <c r="Q201" s="744"/>
      <c r="R201" s="401"/>
      <c r="S201" s="401"/>
    </row>
    <row r="202" spans="1:19" s="492" customFormat="1" ht="12.75" customHeight="1">
      <c r="A202" s="1314" t="s">
        <v>979</v>
      </c>
      <c r="B202" s="529" t="s">
        <v>869</v>
      </c>
      <c r="C202" s="527" t="s">
        <v>257</v>
      </c>
      <c r="E202" s="52"/>
      <c r="G202" s="742"/>
      <c r="H202" s="744"/>
      <c r="K202" s="870" t="s">
        <v>869</v>
      </c>
      <c r="L202" s="867" t="s">
        <v>257</v>
      </c>
      <c r="M202" s="859"/>
      <c r="N202" s="52"/>
      <c r="O202" s="859"/>
      <c r="P202" s="742"/>
      <c r="Q202" s="744"/>
      <c r="R202" s="401"/>
      <c r="S202" s="401"/>
    </row>
    <row r="203" spans="1:19" s="492" customFormat="1">
      <c r="A203" s="1314"/>
      <c r="B203" s="146"/>
      <c r="C203" s="486">
        <f>'Current Assumptions'!B134</f>
        <v>1</v>
      </c>
      <c r="D203" s="616" t="s">
        <v>931</v>
      </c>
      <c r="E203" s="52"/>
      <c r="G203" s="742"/>
      <c r="H203" s="744"/>
      <c r="K203" s="146"/>
      <c r="L203" s="915">
        <f>'Expected Assumptions'!E134</f>
        <v>1</v>
      </c>
      <c r="M203" s="881" t="s">
        <v>931</v>
      </c>
      <c r="N203" s="52"/>
      <c r="O203" s="859"/>
      <c r="P203" s="742"/>
      <c r="Q203" s="744"/>
      <c r="R203" s="401"/>
      <c r="S203" s="401"/>
    </row>
    <row r="204" spans="1:19" s="492" customFormat="1">
      <c r="B204" s="146"/>
      <c r="C204" s="737">
        <f>'Current Assumptions'!B136</f>
        <v>16.5</v>
      </c>
      <c r="D204" s="618" t="s">
        <v>552</v>
      </c>
      <c r="E204" s="52"/>
      <c r="G204" s="742"/>
      <c r="H204" s="744"/>
      <c r="K204" s="146"/>
      <c r="L204" s="737">
        <f>'Expected Assumptions'!E136</f>
        <v>0</v>
      </c>
      <c r="M204" s="618" t="s">
        <v>552</v>
      </c>
      <c r="N204" s="52"/>
      <c r="O204" s="859"/>
      <c r="P204" s="742"/>
      <c r="Q204" s="744"/>
      <c r="R204" s="401"/>
      <c r="S204" s="401"/>
    </row>
    <row r="205" spans="1:19" s="492" customFormat="1">
      <c r="B205" s="146"/>
      <c r="C205" s="838">
        <f>'Current Assumptions'!B138</f>
        <v>0.5</v>
      </c>
      <c r="D205" s="616" t="s">
        <v>934</v>
      </c>
      <c r="E205" s="52"/>
      <c r="G205" s="742"/>
      <c r="H205" s="744"/>
      <c r="K205" s="146"/>
      <c r="L205" s="838">
        <f>'Expected Assumptions'!E138</f>
        <v>0.2</v>
      </c>
      <c r="M205" s="881" t="s">
        <v>934</v>
      </c>
      <c r="N205" s="52"/>
      <c r="O205" s="859"/>
      <c r="P205" s="742"/>
      <c r="Q205" s="744"/>
      <c r="R205" s="401"/>
      <c r="S205" s="401"/>
    </row>
    <row r="206" spans="1:19" s="492" customFormat="1">
      <c r="B206" s="448"/>
      <c r="C206" s="624">
        <f>'Current Assumptions'!B131</f>
        <v>1</v>
      </c>
      <c r="D206" s="494" t="s">
        <v>828</v>
      </c>
      <c r="E206" s="52"/>
      <c r="G206" s="742"/>
      <c r="H206" s="744"/>
      <c r="K206" s="448"/>
      <c r="L206" s="965">
        <f>'Expected Assumptions'!E131</f>
        <v>1</v>
      </c>
      <c r="M206" s="881" t="s">
        <v>828</v>
      </c>
      <c r="N206" s="52"/>
      <c r="O206" s="859"/>
      <c r="P206" s="742"/>
      <c r="Q206" s="744"/>
      <c r="R206" s="401"/>
      <c r="S206" s="401"/>
    </row>
    <row r="207" spans="1:19" s="492" customFormat="1">
      <c r="B207" s="146"/>
      <c r="C207" s="539"/>
      <c r="E207" s="52"/>
      <c r="G207" s="742"/>
      <c r="H207" s="744"/>
      <c r="K207" s="146"/>
      <c r="L207" s="887"/>
      <c r="M207" s="859"/>
      <c r="N207" s="52"/>
      <c r="O207" s="859"/>
      <c r="P207" s="742"/>
      <c r="Q207" s="744"/>
      <c r="R207" s="401"/>
      <c r="S207" s="401"/>
    </row>
    <row r="208" spans="1:19" s="492" customFormat="1" ht="15" customHeight="1">
      <c r="B208" s="146"/>
      <c r="C208" s="779">
        <f>Owners_Rep._Administrative_Rate</f>
        <v>16.88</v>
      </c>
      <c r="D208" s="615" t="str">
        <f>Owners_Rep._Administrative_Rate_N</f>
        <v>Owners Rep. Administrative Rate ($ / hour)</v>
      </c>
      <c r="E208" s="394"/>
      <c r="G208" s="761">
        <f>C208*C203*C205*C206</f>
        <v>8.44</v>
      </c>
      <c r="H208" s="744"/>
      <c r="K208" s="146"/>
      <c r="L208" s="779">
        <f>Owners_Rep._Administrative_Rate</f>
        <v>16.88</v>
      </c>
      <c r="M208" s="874" t="str">
        <f>Owners_Rep._Administrative_Rate_N</f>
        <v>Owners Rep. Administrative Rate ($ / hour)</v>
      </c>
      <c r="N208" s="868"/>
      <c r="O208" s="859"/>
      <c r="P208" s="761">
        <f>L208*L203*L205*L206</f>
        <v>3.3759999999999999</v>
      </c>
      <c r="Q208" s="744"/>
      <c r="R208" s="402"/>
      <c r="S208" s="401"/>
    </row>
    <row r="209" spans="1:19" s="492" customFormat="1">
      <c r="B209" s="146"/>
      <c r="C209" s="527"/>
      <c r="E209" s="52"/>
      <c r="G209" s="756"/>
      <c r="H209" s="744"/>
      <c r="K209" s="146"/>
      <c r="L209" s="867"/>
      <c r="M209" s="859"/>
      <c r="N209" s="52"/>
      <c r="O209" s="859"/>
      <c r="P209" s="756"/>
      <c r="Q209" s="744"/>
      <c r="R209" s="389"/>
      <c r="S209" s="401"/>
    </row>
    <row r="210" spans="1:19" s="492" customFormat="1" ht="15" customHeight="1">
      <c r="B210" s="146"/>
      <c r="C210" s="527"/>
      <c r="D210" s="492" t="s">
        <v>429</v>
      </c>
      <c r="E210" s="52"/>
      <c r="G210" s="761">
        <f>C204*C203*C206</f>
        <v>16.5</v>
      </c>
      <c r="H210" s="744"/>
      <c r="K210" s="146"/>
      <c r="L210" s="867"/>
      <c r="M210" s="859" t="s">
        <v>429</v>
      </c>
      <c r="N210" s="52"/>
      <c r="O210" s="859"/>
      <c r="P210" s="761">
        <f>L204*L203*L206</f>
        <v>0</v>
      </c>
      <c r="Q210" s="744"/>
      <c r="R210" s="208"/>
      <c r="S210" s="401"/>
    </row>
    <row r="211" spans="1:19" s="492" customFormat="1">
      <c r="B211" s="146"/>
      <c r="C211" s="527"/>
      <c r="E211" s="52"/>
      <c r="G211" s="742"/>
      <c r="H211" s="744"/>
      <c r="K211" s="146"/>
      <c r="L211" s="867"/>
      <c r="M211" s="859"/>
      <c r="N211" s="52"/>
      <c r="O211" s="859"/>
      <c r="P211" s="742"/>
      <c r="Q211" s="744"/>
      <c r="R211" s="389"/>
      <c r="S211" s="401"/>
    </row>
    <row r="212" spans="1:19" s="492" customFormat="1" ht="15" customHeight="1" thickBot="1">
      <c r="B212" s="146"/>
      <c r="C212" s="527"/>
      <c r="D212" s="527" t="s">
        <v>42</v>
      </c>
      <c r="E212" s="52"/>
      <c r="G212" s="742"/>
      <c r="H212" s="740">
        <f>SUM(G208:G210)</f>
        <v>24.939999999999998</v>
      </c>
      <c r="K212" s="146"/>
      <c r="L212" s="867"/>
      <c r="M212" s="867" t="s">
        <v>42</v>
      </c>
      <c r="N212" s="52"/>
      <c r="O212" s="859"/>
      <c r="P212" s="742"/>
      <c r="Q212" s="740">
        <f>SUM(P208:P210)</f>
        <v>3.3759999999999999</v>
      </c>
      <c r="R212" s="389"/>
      <c r="S212" s="402"/>
    </row>
    <row r="213" spans="1:19" s="492" customFormat="1" ht="15" customHeight="1">
      <c r="B213" s="146"/>
      <c r="C213" s="527"/>
      <c r="D213" s="527"/>
      <c r="E213" s="52"/>
      <c r="G213" s="742"/>
      <c r="H213" s="760"/>
      <c r="K213" s="146"/>
      <c r="L213" s="867"/>
      <c r="M213" s="867"/>
      <c r="N213" s="52"/>
      <c r="O213" s="859"/>
      <c r="P213" s="742"/>
      <c r="Q213" s="760"/>
      <c r="R213" s="389"/>
      <c r="S213" s="402"/>
    </row>
    <row r="214" spans="1:19" s="492" customFormat="1">
      <c r="A214" s="1314" t="s">
        <v>979</v>
      </c>
      <c r="B214" s="529" t="s">
        <v>860</v>
      </c>
      <c r="C214" s="527" t="s">
        <v>816</v>
      </c>
      <c r="E214" s="52"/>
      <c r="G214" s="165"/>
      <c r="H214" s="744"/>
      <c r="K214" s="870" t="s">
        <v>860</v>
      </c>
      <c r="L214" s="867" t="s">
        <v>816</v>
      </c>
      <c r="M214" s="859"/>
      <c r="N214" s="52"/>
      <c r="O214" s="859"/>
      <c r="P214" s="888"/>
      <c r="Q214" s="744"/>
      <c r="R214" s="401"/>
      <c r="S214" s="401"/>
    </row>
    <row r="215" spans="1:19" s="492" customFormat="1">
      <c r="A215" s="1314"/>
      <c r="B215" s="529"/>
      <c r="C215" s="486">
        <f>'Current Assumptions'!B134</f>
        <v>1</v>
      </c>
      <c r="D215" s="616" t="s">
        <v>931</v>
      </c>
      <c r="E215" s="52"/>
      <c r="G215" s="165"/>
      <c r="H215" s="744"/>
      <c r="K215" s="870"/>
      <c r="L215" s="915">
        <f>'Expected Assumptions'!E134</f>
        <v>1</v>
      </c>
      <c r="M215" s="881" t="s">
        <v>931</v>
      </c>
      <c r="N215" s="52"/>
      <c r="O215" s="859"/>
      <c r="P215" s="888"/>
      <c r="Q215" s="744"/>
      <c r="R215" s="401"/>
      <c r="S215" s="401"/>
    </row>
    <row r="216" spans="1:19" s="492" customFormat="1">
      <c r="B216" s="146"/>
      <c r="C216" s="351">
        <f>Avg._Time_to_Log_Transmittals</f>
        <v>0.25</v>
      </c>
      <c r="D216" s="546" t="str">
        <f>Avg._Time_to_Log_Transmittals_N</f>
        <v>Avg. Time to Log (hours / transmittal)</v>
      </c>
      <c r="E216" s="52"/>
      <c r="F216" s="401"/>
      <c r="G216" s="756"/>
      <c r="H216" s="760"/>
      <c r="K216" s="146"/>
      <c r="L216" s="902">
        <f>'Expected Assumptions'!E13</f>
        <v>0</v>
      </c>
      <c r="M216" s="618" t="str">
        <f>Avg._Time_to_Log_Transmittals_N</f>
        <v>Avg. Time to Log (hours / transmittal)</v>
      </c>
      <c r="N216" s="52"/>
      <c r="O216" s="401"/>
      <c r="P216" s="756"/>
      <c r="Q216" s="760"/>
      <c r="R216" s="401"/>
      <c r="S216" s="401"/>
    </row>
    <row r="217" spans="1:19" s="492" customFormat="1">
      <c r="B217" s="448"/>
      <c r="C217" s="624">
        <f>'Current Assumptions'!B131</f>
        <v>1</v>
      </c>
      <c r="D217" s="494" t="s">
        <v>828</v>
      </c>
      <c r="E217" s="52"/>
      <c r="G217" s="742"/>
      <c r="H217" s="744"/>
      <c r="K217" s="448"/>
      <c r="L217" s="965">
        <f>'Expected Assumptions'!E131</f>
        <v>1</v>
      </c>
      <c r="M217" s="881" t="s">
        <v>828</v>
      </c>
      <c r="N217" s="52"/>
      <c r="O217" s="859"/>
      <c r="P217" s="742"/>
      <c r="Q217" s="744"/>
      <c r="R217" s="401"/>
      <c r="S217" s="401"/>
    </row>
    <row r="218" spans="1:19" s="492" customFormat="1">
      <c r="B218" s="146"/>
      <c r="C218" s="447"/>
      <c r="D218" s="353"/>
      <c r="E218" s="52"/>
      <c r="F218" s="401"/>
      <c r="G218" s="756"/>
      <c r="H218" s="760"/>
      <c r="K218" s="146"/>
      <c r="L218" s="447"/>
      <c r="M218" s="353"/>
      <c r="N218" s="52"/>
      <c r="O218" s="401"/>
      <c r="P218" s="756"/>
      <c r="Q218" s="760"/>
      <c r="R218" s="401"/>
      <c r="S218" s="401"/>
    </row>
    <row r="219" spans="1:19" s="492" customFormat="1" ht="12.75" customHeight="1">
      <c r="B219" s="146"/>
      <c r="C219" s="779">
        <f>Owners_Rep._Administrative_Rate</f>
        <v>16.88</v>
      </c>
      <c r="D219" s="615" t="str">
        <f>Owners_Rep._Administrative_Rate_N</f>
        <v>Owners Rep. Administrative Rate ($ / hour)</v>
      </c>
      <c r="E219" s="407"/>
      <c r="F219" s="528"/>
      <c r="G219" s="787">
        <f>C215*C216*C219*C217</f>
        <v>4.22</v>
      </c>
      <c r="H219" s="760"/>
      <c r="K219" s="146"/>
      <c r="L219" s="779">
        <f>Owners_Rep._Administrative_Rate</f>
        <v>16.88</v>
      </c>
      <c r="M219" s="874" t="str">
        <f>Owners_Rep._Administrative_Rate_N</f>
        <v>Owners Rep. Administrative Rate ($ / hour)</v>
      </c>
      <c r="N219" s="407"/>
      <c r="O219" s="528"/>
      <c r="P219" s="787">
        <f>L215*L216*L219*L217</f>
        <v>0</v>
      </c>
      <c r="Q219" s="760"/>
      <c r="R219" s="401"/>
      <c r="S219" s="401"/>
    </row>
    <row r="220" spans="1:19" s="492" customFormat="1">
      <c r="B220" s="146"/>
      <c r="C220" s="528"/>
      <c r="D220" s="401"/>
      <c r="E220" s="389"/>
      <c r="F220" s="401"/>
      <c r="G220" s="742"/>
      <c r="H220" s="760"/>
      <c r="K220" s="146"/>
      <c r="L220" s="528"/>
      <c r="M220" s="401"/>
      <c r="N220" s="389"/>
      <c r="O220" s="401"/>
      <c r="P220" s="742"/>
      <c r="Q220" s="760"/>
      <c r="R220" s="208"/>
      <c r="S220" s="401"/>
    </row>
    <row r="221" spans="1:19" s="492" customFormat="1">
      <c r="B221" s="146"/>
      <c r="C221" s="401"/>
      <c r="D221" s="527" t="s">
        <v>42</v>
      </c>
      <c r="E221" s="52"/>
      <c r="G221" s="742"/>
      <c r="H221" s="788">
        <f>G219</f>
        <v>4.22</v>
      </c>
      <c r="K221" s="146"/>
      <c r="L221" s="401"/>
      <c r="M221" s="867" t="s">
        <v>42</v>
      </c>
      <c r="N221" s="52"/>
      <c r="O221" s="859"/>
      <c r="P221" s="742"/>
      <c r="Q221" s="788">
        <f>P219</f>
        <v>0</v>
      </c>
      <c r="R221" s="401"/>
      <c r="S221" s="401"/>
    </row>
    <row r="222" spans="1:19" s="492" customFormat="1" ht="15" customHeight="1">
      <c r="B222" s="146"/>
      <c r="C222" s="527"/>
      <c r="D222" s="527"/>
      <c r="E222" s="52"/>
      <c r="G222" s="742"/>
      <c r="H222" s="760"/>
      <c r="K222" s="146"/>
      <c r="L222" s="867"/>
      <c r="M222" s="867"/>
      <c r="N222" s="52"/>
      <c r="O222" s="859"/>
      <c r="P222" s="742"/>
      <c r="Q222" s="760"/>
      <c r="R222" s="389"/>
      <c r="S222" s="402"/>
    </row>
    <row r="223" spans="1:19" s="492" customFormat="1">
      <c r="B223" s="146"/>
      <c r="E223" s="52"/>
      <c r="G223" s="742"/>
      <c r="H223" s="744"/>
      <c r="K223" s="146"/>
      <c r="L223" s="859"/>
      <c r="M223" s="859"/>
      <c r="N223" s="52"/>
      <c r="O223" s="859"/>
      <c r="P223" s="742"/>
      <c r="Q223" s="744"/>
      <c r="R223" s="389"/>
      <c r="S223" s="401"/>
    </row>
    <row r="224" spans="1:19" s="492" customFormat="1" ht="15" customHeight="1">
      <c r="B224" s="289" t="s">
        <v>870</v>
      </c>
      <c r="C224" s="532" t="s">
        <v>269</v>
      </c>
      <c r="E224" s="52"/>
      <c r="G224" s="742"/>
      <c r="H224" s="744"/>
      <c r="K224" s="886" t="s">
        <v>870</v>
      </c>
      <c r="L224" s="884" t="s">
        <v>269</v>
      </c>
      <c r="M224" s="859"/>
      <c r="N224" s="52"/>
      <c r="O224" s="859"/>
      <c r="P224" s="742"/>
      <c r="Q224" s="744"/>
      <c r="R224" s="401"/>
      <c r="S224" s="401"/>
    </row>
    <row r="225" spans="1:20" s="492" customFormat="1">
      <c r="B225" s="146"/>
      <c r="E225" s="52"/>
      <c r="G225" s="165"/>
      <c r="H225" s="744"/>
      <c r="K225" s="146"/>
      <c r="L225" s="859"/>
      <c r="M225" s="859"/>
      <c r="N225" s="52"/>
      <c r="O225" s="859"/>
      <c r="P225" s="888"/>
      <c r="Q225" s="744"/>
      <c r="R225" s="401"/>
      <c r="S225" s="401"/>
    </row>
    <row r="226" spans="1:20" s="492" customFormat="1">
      <c r="A226" s="1314" t="s">
        <v>979</v>
      </c>
      <c r="B226" s="529" t="s">
        <v>871</v>
      </c>
      <c r="C226" s="527" t="s">
        <v>788</v>
      </c>
      <c r="E226" s="52"/>
      <c r="G226" s="165"/>
      <c r="H226" s="744"/>
      <c r="K226" s="870" t="s">
        <v>871</v>
      </c>
      <c r="L226" s="867" t="s">
        <v>788</v>
      </c>
      <c r="M226" s="859"/>
      <c r="N226" s="52"/>
      <c r="O226" s="859"/>
      <c r="P226" s="888"/>
      <c r="Q226" s="744"/>
      <c r="R226" s="401"/>
      <c r="S226" s="401"/>
    </row>
    <row r="227" spans="1:20" s="492" customFormat="1">
      <c r="A227" s="1314"/>
      <c r="B227" s="529"/>
      <c r="C227" s="486">
        <f>'Current Assumptions'!B134</f>
        <v>1</v>
      </c>
      <c r="D227" s="616" t="s">
        <v>931</v>
      </c>
      <c r="E227" s="52"/>
      <c r="G227" s="165"/>
      <c r="H227" s="744"/>
      <c r="K227" s="870"/>
      <c r="L227" s="915">
        <f>'Expected Assumptions'!E134</f>
        <v>1</v>
      </c>
      <c r="M227" s="881" t="s">
        <v>931</v>
      </c>
      <c r="N227" s="52"/>
      <c r="O227" s="859"/>
      <c r="P227" s="888"/>
      <c r="Q227" s="744"/>
      <c r="R227" s="401"/>
      <c r="S227" s="401"/>
    </row>
    <row r="228" spans="1:20" s="492" customFormat="1" ht="12.75" customHeight="1">
      <c r="B228" s="146"/>
      <c r="C228" s="351">
        <f>Avg._Time_to_Log_Transmittals</f>
        <v>0.25</v>
      </c>
      <c r="D228" s="546" t="str">
        <f>Avg._Time_to_Log_Transmittals_N</f>
        <v>Avg. Time to Log (hours / transmittal)</v>
      </c>
      <c r="E228" s="52"/>
      <c r="F228" s="401"/>
      <c r="G228" s="756"/>
      <c r="H228" s="760"/>
      <c r="K228" s="146"/>
      <c r="L228" s="902">
        <f>'Expected Assumptions'!E13</f>
        <v>0</v>
      </c>
      <c r="M228" s="618" t="str">
        <f>Avg._Time_to_Log_Transmittals_N</f>
        <v>Avg. Time to Log (hours / transmittal)</v>
      </c>
      <c r="N228" s="52"/>
      <c r="O228" s="401"/>
      <c r="P228" s="756"/>
      <c r="Q228" s="760"/>
      <c r="R228" s="401"/>
      <c r="S228" s="401"/>
    </row>
    <row r="229" spans="1:20" s="492" customFormat="1">
      <c r="B229" s="448"/>
      <c r="C229" s="624">
        <f>'Current Assumptions'!B131</f>
        <v>1</v>
      </c>
      <c r="D229" s="494" t="s">
        <v>828</v>
      </c>
      <c r="E229" s="52"/>
      <c r="G229" s="742"/>
      <c r="H229" s="744"/>
      <c r="K229" s="448"/>
      <c r="L229" s="965">
        <f>'Expected Assumptions'!E131</f>
        <v>1</v>
      </c>
      <c r="M229" s="881" t="s">
        <v>828</v>
      </c>
      <c r="N229" s="52"/>
      <c r="O229" s="859"/>
      <c r="P229" s="742"/>
      <c r="Q229" s="744"/>
      <c r="R229" s="401"/>
      <c r="S229" s="401"/>
    </row>
    <row r="230" spans="1:20" s="492" customFormat="1">
      <c r="B230" s="146"/>
      <c r="C230" s="447"/>
      <c r="D230" s="353"/>
      <c r="E230" s="52"/>
      <c r="F230" s="401"/>
      <c r="G230" s="756"/>
      <c r="H230" s="760"/>
      <c r="K230" s="146"/>
      <c r="L230" s="447"/>
      <c r="M230" s="353"/>
      <c r="N230" s="52"/>
      <c r="O230" s="401"/>
      <c r="P230" s="756"/>
      <c r="Q230" s="760"/>
      <c r="R230" s="401"/>
      <c r="S230" s="401"/>
    </row>
    <row r="231" spans="1:20" s="492" customFormat="1">
      <c r="B231" s="146"/>
      <c r="C231" s="779">
        <f>Drafter_Rate</f>
        <v>70.703325000000007</v>
      </c>
      <c r="D231" s="444" t="str">
        <f>Drafter_Rate_N</f>
        <v>Architect Drafter Rate ($ / hour)</v>
      </c>
      <c r="E231" s="407"/>
      <c r="F231" s="528"/>
      <c r="G231" s="787">
        <f>C227*C228*C231*C229</f>
        <v>17.675831250000002</v>
      </c>
      <c r="H231" s="760"/>
      <c r="K231" s="146"/>
      <c r="L231" s="779">
        <f>Drafter_Rate</f>
        <v>70.703325000000007</v>
      </c>
      <c r="M231" s="623" t="str">
        <f>Drafter_Rate_N</f>
        <v>Architect Drafter Rate ($ / hour)</v>
      </c>
      <c r="N231" s="407"/>
      <c r="O231" s="528"/>
      <c r="P231" s="787">
        <f>L227*L228*L231*L229</f>
        <v>0</v>
      </c>
      <c r="Q231" s="760"/>
      <c r="R231" s="401"/>
      <c r="S231" s="401"/>
    </row>
    <row r="232" spans="1:20" s="492" customFormat="1">
      <c r="B232" s="146"/>
      <c r="C232" s="528"/>
      <c r="D232" s="401"/>
      <c r="E232" s="389"/>
      <c r="F232" s="401"/>
      <c r="G232" s="742"/>
      <c r="H232" s="760"/>
      <c r="K232" s="146"/>
      <c r="L232" s="528"/>
      <c r="M232" s="401"/>
      <c r="N232" s="389"/>
      <c r="O232" s="401"/>
      <c r="P232" s="742"/>
      <c r="Q232" s="760"/>
      <c r="R232" s="208"/>
      <c r="S232" s="401"/>
    </row>
    <row r="233" spans="1:20" s="492" customFormat="1">
      <c r="B233" s="146"/>
      <c r="C233" s="401"/>
      <c r="D233" s="527" t="s">
        <v>42</v>
      </c>
      <c r="E233" s="52"/>
      <c r="G233" s="742"/>
      <c r="H233" s="788">
        <f>G231</f>
        <v>17.675831250000002</v>
      </c>
      <c r="K233" s="146"/>
      <c r="L233" s="401"/>
      <c r="M233" s="867" t="s">
        <v>42</v>
      </c>
      <c r="N233" s="52"/>
      <c r="O233" s="859"/>
      <c r="P233" s="742"/>
      <c r="Q233" s="788">
        <f>P231</f>
        <v>0</v>
      </c>
      <c r="R233" s="401"/>
      <c r="S233" s="401"/>
    </row>
    <row r="234" spans="1:20" s="128" customFormat="1" ht="15" customHeight="1">
      <c r="A234" s="492"/>
      <c r="G234" s="742"/>
      <c r="H234" s="744"/>
      <c r="K234" s="859"/>
      <c r="L234" s="859"/>
      <c r="M234" s="859"/>
      <c r="N234" s="859"/>
      <c r="O234" s="859"/>
      <c r="P234" s="742"/>
      <c r="Q234" s="744"/>
      <c r="R234" s="32"/>
      <c r="S234" s="33"/>
      <c r="T234" s="36"/>
    </row>
    <row r="235" spans="1:20" ht="15.75" customHeight="1" thickBot="1">
      <c r="C235" s="128"/>
      <c r="D235" s="128"/>
      <c r="E235" s="128"/>
      <c r="F235" s="128"/>
      <c r="G235" s="753" t="s">
        <v>179</v>
      </c>
      <c r="H235" s="765">
        <f>SUM(H35:H233)</f>
        <v>9300.9783674584996</v>
      </c>
      <c r="K235" s="859"/>
      <c r="L235" s="859"/>
      <c r="M235" s="859"/>
      <c r="N235" s="859"/>
      <c r="O235" s="859"/>
      <c r="P235" s="753" t="s">
        <v>179</v>
      </c>
      <c r="Q235" s="765">
        <f>SUM(Q35:Q233)</f>
        <v>1558.0625634958499</v>
      </c>
      <c r="R235" s="32"/>
      <c r="S235" s="32"/>
      <c r="T235" s="32"/>
    </row>
    <row r="236" spans="1:20" ht="13.5" customHeight="1" thickTop="1">
      <c r="C236" s="117"/>
      <c r="D236" s="128"/>
      <c r="E236" s="128"/>
      <c r="F236" s="128"/>
      <c r="G236" s="128"/>
      <c r="J236" s="128"/>
      <c r="L236" s="145"/>
      <c r="M236" s="143"/>
      <c r="N236" s="32"/>
      <c r="O236" s="32"/>
      <c r="P236" s="32"/>
      <c r="Q236" s="32"/>
      <c r="R236" s="32"/>
      <c r="S236" s="32"/>
      <c r="T236" s="32"/>
    </row>
    <row r="237" spans="1:20">
      <c r="C237" s="117"/>
      <c r="D237" s="198"/>
      <c r="E237" s="32"/>
      <c r="F237" s="32"/>
      <c r="G237" s="32"/>
      <c r="H237" s="533"/>
      <c r="J237" s="32"/>
      <c r="L237" s="144"/>
      <c r="M237" s="209"/>
      <c r="N237" s="200"/>
      <c r="O237" s="200"/>
      <c r="P237" s="32"/>
      <c r="Q237" s="32"/>
      <c r="R237" s="32"/>
      <c r="S237" s="32"/>
      <c r="T237" s="32"/>
    </row>
    <row r="238" spans="1:20">
      <c r="C238" s="117"/>
      <c r="D238" s="199"/>
      <c r="E238" s="32"/>
      <c r="F238" s="32"/>
      <c r="G238" s="32"/>
      <c r="H238" s="533"/>
      <c r="J238" s="32"/>
      <c r="L238" s="144"/>
      <c r="M238" s="120"/>
      <c r="N238" s="32"/>
      <c r="O238" s="32"/>
      <c r="P238" s="32"/>
      <c r="Q238" s="32"/>
      <c r="R238" s="32"/>
      <c r="S238" s="32"/>
      <c r="T238" s="32"/>
    </row>
    <row r="239" spans="1:20">
      <c r="C239" s="117"/>
      <c r="D239" s="32"/>
      <c r="E239" s="32"/>
      <c r="F239" s="32"/>
      <c r="G239" s="32"/>
      <c r="H239" s="533"/>
      <c r="J239" s="32"/>
      <c r="L239" s="144"/>
      <c r="M239" s="198"/>
      <c r="N239" s="32"/>
      <c r="O239" s="32"/>
      <c r="P239" s="33"/>
      <c r="Q239" s="32"/>
      <c r="R239" s="33"/>
      <c r="S239" s="32"/>
      <c r="T239" s="32"/>
    </row>
    <row r="240" spans="1:20">
      <c r="C240" s="117"/>
      <c r="D240" s="32"/>
      <c r="E240" s="32"/>
      <c r="F240" s="32"/>
      <c r="G240" s="32"/>
      <c r="H240" s="533"/>
      <c r="J240" s="36"/>
      <c r="L240" s="144"/>
      <c r="M240" s="32"/>
      <c r="N240" s="32"/>
      <c r="O240" s="32"/>
      <c r="P240" s="32"/>
      <c r="Q240" s="32"/>
      <c r="R240" s="32"/>
      <c r="S240" s="32"/>
      <c r="T240" s="32"/>
    </row>
    <row r="241" spans="3:20">
      <c r="C241" s="117"/>
      <c r="D241" s="128"/>
      <c r="E241" s="128"/>
      <c r="F241" s="128"/>
      <c r="G241" s="128"/>
      <c r="J241" s="128"/>
      <c r="L241" s="144"/>
      <c r="M241" s="120"/>
      <c r="N241" s="32"/>
      <c r="O241" s="32"/>
      <c r="P241" s="104"/>
      <c r="Q241" s="103"/>
      <c r="R241" s="104"/>
      <c r="S241" s="36"/>
      <c r="T241" s="32"/>
    </row>
    <row r="242" spans="3:20">
      <c r="C242" s="142"/>
      <c r="L242" s="144"/>
      <c r="M242" s="103"/>
      <c r="N242" s="32"/>
      <c r="O242" s="32"/>
      <c r="P242" s="33"/>
      <c r="Q242" s="32"/>
      <c r="R242" s="33"/>
      <c r="S242" s="32"/>
      <c r="T242" s="32"/>
    </row>
    <row r="243" spans="3:20">
      <c r="C243" s="142"/>
      <c r="L243" s="144"/>
      <c r="M243" s="103"/>
      <c r="N243" s="32"/>
      <c r="O243" s="32"/>
      <c r="P243" s="33"/>
      <c r="Q243" s="32"/>
      <c r="R243" s="33"/>
      <c r="S243" s="208"/>
      <c r="T243" s="32"/>
    </row>
    <row r="244" spans="3:20">
      <c r="C244" s="142"/>
      <c r="L244" s="144"/>
      <c r="M244" s="103"/>
      <c r="N244" s="32"/>
      <c r="O244" s="32"/>
      <c r="P244" s="33"/>
      <c r="Q244" s="32"/>
      <c r="R244" s="33"/>
      <c r="S244" s="32"/>
      <c r="T244" s="32"/>
    </row>
    <row r="245" spans="3:20">
      <c r="C245" s="142"/>
      <c r="L245" s="144"/>
      <c r="M245" s="32"/>
      <c r="N245" s="32"/>
      <c r="O245" s="32"/>
      <c r="P245" s="33"/>
      <c r="Q245" s="32"/>
      <c r="R245" s="32"/>
      <c r="S245" s="33"/>
      <c r="T245" s="36"/>
    </row>
    <row r="246" spans="3:20">
      <c r="C246" s="142"/>
      <c r="L246" s="144"/>
      <c r="M246" s="32"/>
      <c r="N246" s="32"/>
      <c r="O246" s="32"/>
      <c r="P246" s="32"/>
      <c r="Q246" s="32"/>
      <c r="R246" s="32"/>
      <c r="S246" s="32"/>
      <c r="T246" s="32"/>
    </row>
    <row r="247" spans="3:20" ht="12.75" customHeight="1">
      <c r="C247" s="142"/>
      <c r="L247" s="144"/>
      <c r="M247" s="32"/>
      <c r="N247" s="32"/>
      <c r="O247" s="32"/>
      <c r="P247" s="32"/>
      <c r="Q247" s="32"/>
      <c r="R247" s="32"/>
      <c r="S247" s="32"/>
      <c r="T247" s="32"/>
    </row>
    <row r="248" spans="3:20">
      <c r="C248" s="142"/>
      <c r="L248" s="152"/>
      <c r="M248" s="153"/>
      <c r="N248" s="32"/>
      <c r="O248" s="32"/>
      <c r="P248" s="32"/>
      <c r="Q248" s="32"/>
      <c r="R248" s="32"/>
      <c r="S248" s="32"/>
      <c r="T248" s="32"/>
    </row>
    <row r="249" spans="3:20">
      <c r="C249" s="142"/>
      <c r="L249" s="144"/>
      <c r="M249" s="32"/>
      <c r="N249" s="32"/>
      <c r="O249" s="32"/>
      <c r="P249" s="32"/>
      <c r="Q249" s="32"/>
      <c r="R249" s="32"/>
      <c r="S249" s="32"/>
      <c r="T249" s="32"/>
    </row>
    <row r="250" spans="3:20">
      <c r="C250" s="142"/>
      <c r="L250" s="145"/>
      <c r="M250" s="143"/>
      <c r="N250" s="32"/>
      <c r="O250" s="32"/>
      <c r="P250" s="32"/>
      <c r="Q250" s="32"/>
      <c r="R250" s="32"/>
      <c r="S250" s="32"/>
      <c r="T250" s="32"/>
    </row>
    <row r="251" spans="3:20">
      <c r="C251" s="142"/>
      <c r="L251" s="144"/>
      <c r="M251" s="209"/>
      <c r="N251" s="200"/>
      <c r="O251" s="200"/>
      <c r="P251" s="33"/>
      <c r="Q251" s="32"/>
      <c r="R251" s="33"/>
      <c r="S251" s="32"/>
      <c r="T251" s="32"/>
    </row>
    <row r="252" spans="3:20" ht="15">
      <c r="C252" s="142"/>
      <c r="L252" s="144"/>
      <c r="M252" s="32"/>
      <c r="N252" s="32"/>
      <c r="O252" s="32"/>
      <c r="P252" s="33"/>
      <c r="Q252" s="34"/>
      <c r="R252" s="35"/>
      <c r="S252" s="36"/>
      <c r="T252" s="32"/>
    </row>
    <row r="253" spans="3:20">
      <c r="C253" s="142"/>
      <c r="L253" s="144"/>
      <c r="M253" s="120"/>
      <c r="N253" s="32"/>
      <c r="O253" s="32"/>
      <c r="P253" s="33"/>
      <c r="Q253" s="32"/>
      <c r="R253" s="33"/>
      <c r="S253" s="208"/>
      <c r="T253" s="32"/>
    </row>
    <row r="254" spans="3:20">
      <c r="C254" s="142"/>
      <c r="L254" s="144"/>
      <c r="M254" s="32"/>
      <c r="N254" s="32"/>
      <c r="O254" s="32"/>
      <c r="P254" s="33"/>
      <c r="Q254" s="32"/>
      <c r="R254" s="33"/>
      <c r="S254" s="32"/>
      <c r="T254" s="32"/>
    </row>
    <row r="255" spans="3:20">
      <c r="C255" s="142"/>
      <c r="L255" s="144"/>
      <c r="M255" s="32"/>
      <c r="N255" s="32"/>
      <c r="O255" s="32"/>
      <c r="P255" s="33"/>
      <c r="Q255" s="32"/>
      <c r="R255" s="32"/>
      <c r="S255" s="33"/>
      <c r="T255" s="36"/>
    </row>
    <row r="256" spans="3:20">
      <c r="C256" s="142"/>
      <c r="L256" s="144"/>
      <c r="M256" s="32"/>
      <c r="N256" s="32"/>
      <c r="O256" s="32"/>
      <c r="P256" s="32"/>
      <c r="Q256" s="32"/>
      <c r="R256" s="32"/>
      <c r="S256" s="32"/>
      <c r="T256" s="32"/>
    </row>
    <row r="257" spans="3:20" ht="12.75" customHeight="1">
      <c r="C257" s="142"/>
      <c r="K257" s="128"/>
      <c r="L257" s="157"/>
      <c r="M257" s="32"/>
      <c r="N257" s="32"/>
      <c r="O257" s="32"/>
      <c r="P257" s="32"/>
      <c r="Q257" s="32"/>
      <c r="R257" s="32"/>
      <c r="S257" s="32"/>
      <c r="T257" s="36"/>
    </row>
    <row r="258" spans="3:20">
      <c r="C258" s="142"/>
      <c r="K258" s="128"/>
      <c r="L258" s="157"/>
      <c r="M258" s="32"/>
      <c r="N258" s="32"/>
      <c r="O258" s="32"/>
      <c r="P258" s="32"/>
      <c r="Q258" s="32"/>
      <c r="R258" s="32"/>
      <c r="S258" s="32"/>
      <c r="T258" s="32"/>
    </row>
    <row r="259" spans="3:20">
      <c r="C259" s="142"/>
      <c r="K259" s="128"/>
      <c r="L259" s="157"/>
      <c r="M259" s="198"/>
      <c r="N259" s="32"/>
      <c r="O259" s="32"/>
      <c r="P259" s="32"/>
      <c r="Q259" s="32"/>
      <c r="R259" s="32"/>
      <c r="S259" s="32"/>
      <c r="T259" s="32"/>
    </row>
    <row r="260" spans="3:20">
      <c r="C260" s="142"/>
      <c r="K260" s="128"/>
      <c r="L260" s="157"/>
      <c r="M260" s="199"/>
      <c r="N260" s="32"/>
      <c r="O260" s="32"/>
      <c r="P260" s="32"/>
      <c r="Q260" s="32"/>
      <c r="R260" s="32"/>
      <c r="S260" s="32"/>
      <c r="T260" s="32"/>
    </row>
    <row r="261" spans="3:20">
      <c r="C261" s="142"/>
      <c r="K261" s="128"/>
      <c r="L261" s="157"/>
      <c r="M261" s="32"/>
      <c r="N261" s="32"/>
      <c r="O261" s="32"/>
      <c r="P261" s="32"/>
      <c r="Q261" s="32"/>
      <c r="R261" s="32"/>
      <c r="S261" s="32"/>
      <c r="T261" s="32"/>
    </row>
    <row r="262" spans="3:20">
      <c r="C262" s="142"/>
      <c r="K262" s="128"/>
      <c r="L262" s="157"/>
      <c r="M262" s="32"/>
      <c r="N262" s="32"/>
      <c r="O262" s="32"/>
      <c r="P262" s="32"/>
      <c r="Q262" s="32"/>
      <c r="R262" s="32"/>
      <c r="S262" s="32"/>
      <c r="T262" s="36"/>
    </row>
    <row r="263" spans="3:20">
      <c r="C263" s="142"/>
      <c r="K263" s="128"/>
      <c r="L263" s="157"/>
      <c r="M263" s="32"/>
      <c r="N263" s="32"/>
      <c r="O263" s="32"/>
      <c r="P263" s="32"/>
      <c r="Q263" s="32"/>
      <c r="R263" s="32"/>
      <c r="S263" s="32"/>
      <c r="T263" s="32"/>
    </row>
    <row r="264" spans="3:20">
      <c r="C264" s="142"/>
    </row>
    <row r="265" spans="3:20">
      <c r="C265" s="142"/>
    </row>
    <row r="266" spans="3:20">
      <c r="C266" s="142"/>
    </row>
    <row r="267" spans="3:20">
      <c r="C267" s="142"/>
    </row>
  </sheetData>
  <customSheetViews>
    <customSheetView guid="{0C5E73BF-4F4A-42B1-AFFC-19145C7AC19A}" topLeftCell="E1">
      <selection activeCell="I8" sqref="I8:U13"/>
      <pageMargins left="0.7" right="0.7" top="0.49" bottom="0.66" header="0.22" footer="0.3"/>
      <pageSetup scale="70" orientation="portrait" r:id="rId1"/>
    </customSheetView>
    <customSheetView guid="{F7690BCD-287A-473A-9EA1-298139938D77}" topLeftCell="A16">
      <selection activeCell="H27" sqref="H27"/>
      <pageMargins left="0.7" right="0.7" top="0.75" bottom="0.75" header="0.3" footer="0.3"/>
      <pageSetup orientation="portrait" r:id="rId2"/>
    </customSheetView>
    <customSheetView guid="{8F78BEB5-8927-4030-9153-90C7FA4937A5}" topLeftCell="A147">
      <selection activeCell="B27" sqref="B27"/>
      <pageMargins left="0.7" right="0.7" top="0.75" bottom="0.75" header="0.3" footer="0.3"/>
      <pageSetup orientation="portrait" r:id="rId3"/>
    </customSheetView>
    <customSheetView guid="{81801A75-92C7-4ED5-97DB-E3E6B3965D30}" topLeftCell="A42">
      <selection activeCell="A47" sqref="A47:XFD79"/>
      <pageMargins left="0.7" right="0.7" top="0.75" bottom="0.75" header="0.3" footer="0.3"/>
      <pageSetup orientation="portrait" r:id="rId4"/>
    </customSheetView>
  </customSheetViews>
  <mergeCells count="21">
    <mergeCell ref="A226:A227"/>
    <mergeCell ref="A194:A195"/>
    <mergeCell ref="A161:A162"/>
    <mergeCell ref="A145:A146"/>
    <mergeCell ref="A138:A139"/>
    <mergeCell ref="A202:A203"/>
    <mergeCell ref="A214:A215"/>
    <mergeCell ref="A120:A121"/>
    <mergeCell ref="A130:A131"/>
    <mergeCell ref="A173:A174"/>
    <mergeCell ref="A184:A185"/>
    <mergeCell ref="A49:A50"/>
    <mergeCell ref="A58:A59"/>
    <mergeCell ref="A73:A74"/>
    <mergeCell ref="A84:A85"/>
    <mergeCell ref="A94:A95"/>
    <mergeCell ref="C6:I6"/>
    <mergeCell ref="A102:A103"/>
    <mergeCell ref="A37:A38"/>
    <mergeCell ref="A25:A26"/>
    <mergeCell ref="A109:A110"/>
  </mergeCells>
  <pageMargins left="0.7" right="0.7" top="0.49" bottom="0.66" header="0.22" footer="0.3"/>
  <pageSetup scale="70" orientation="portrait" r:id="rId5"/>
  <legacyDrawing r:id="rId6"/>
</worksheet>
</file>

<file path=xl/worksheets/sheet16.xml><?xml version="1.0" encoding="utf-8"?>
<worksheet xmlns="http://schemas.openxmlformats.org/spreadsheetml/2006/main" xmlns:r="http://schemas.openxmlformats.org/officeDocument/2006/relationships">
  <sheetPr codeName="Sheet13">
    <tabColor rgb="FFFFCC00"/>
  </sheetPr>
  <dimension ref="A1:U471"/>
  <sheetViews>
    <sheetView topLeftCell="B91" workbookViewId="0">
      <selection activeCell="K8" sqref="K8"/>
    </sheetView>
  </sheetViews>
  <sheetFormatPr defaultColWidth="9.140625" defaultRowHeight="12.75"/>
  <cols>
    <col min="1" max="1" width="16.28515625" style="492" customWidth="1"/>
    <col min="2" max="2" width="14.7109375" style="50" customWidth="1"/>
    <col min="3" max="3" width="9.7109375" style="50" customWidth="1"/>
    <col min="4" max="7" width="14.7109375" style="50" customWidth="1"/>
    <col min="8" max="8" width="14.7109375" style="527" customWidth="1"/>
    <col min="9" max="10" width="14.7109375" style="50" customWidth="1"/>
    <col min="11" max="11" width="12.7109375" style="50" customWidth="1"/>
    <col min="12" max="12" width="11.28515625" style="50" customWidth="1"/>
    <col min="13" max="14" width="12.7109375" style="50" customWidth="1"/>
    <col min="15" max="15" width="14.7109375" style="50" customWidth="1"/>
    <col min="16" max="18" width="12.7109375" style="50" customWidth="1"/>
    <col min="19" max="19" width="13" style="50" customWidth="1"/>
    <col min="20" max="20" width="10.140625" style="50" bestFit="1" customWidth="1"/>
    <col min="21" max="16384" width="9.140625" style="50"/>
  </cols>
  <sheetData>
    <row r="1" spans="1:21" s="128" customFormat="1">
      <c r="A1" s="492"/>
      <c r="H1" s="527"/>
    </row>
    <row r="2" spans="1:21">
      <c r="B2" s="6" t="s">
        <v>28</v>
      </c>
      <c r="C2" s="8" t="s">
        <v>426</v>
      </c>
      <c r="D2" s="8"/>
      <c r="E2" s="8"/>
      <c r="F2" s="52"/>
      <c r="H2" s="393"/>
      <c r="L2" s="8"/>
    </row>
    <row r="3" spans="1:21">
      <c r="B3" s="6" t="s">
        <v>29</v>
      </c>
      <c r="C3" s="8" t="s">
        <v>91</v>
      </c>
      <c r="D3" s="8"/>
      <c r="E3" s="8"/>
      <c r="F3" s="52"/>
      <c r="H3" s="393"/>
      <c r="L3" s="8"/>
    </row>
    <row r="4" spans="1:21">
      <c r="B4" s="6" t="s">
        <v>30</v>
      </c>
      <c r="C4" s="44" t="s">
        <v>92</v>
      </c>
      <c r="D4" s="7"/>
      <c r="E4" s="7"/>
      <c r="F4" s="5"/>
      <c r="H4" s="393"/>
      <c r="L4" s="7"/>
    </row>
    <row r="5" spans="1:21" ht="16.5" customHeight="1">
      <c r="B5" s="6"/>
      <c r="C5" s="44"/>
      <c r="D5" s="7"/>
      <c r="E5" s="7"/>
      <c r="F5" s="5"/>
      <c r="H5" s="393"/>
      <c r="L5" s="7"/>
      <c r="M5" s="25"/>
    </row>
    <row r="6" spans="1:21" ht="90" customHeight="1">
      <c r="B6" s="98" t="s">
        <v>129</v>
      </c>
      <c r="C6" s="1315" t="s">
        <v>503</v>
      </c>
      <c r="D6" s="1315"/>
      <c r="E6" s="1315"/>
      <c r="F6" s="1315"/>
      <c r="G6" s="1315"/>
      <c r="H6" s="1315"/>
      <c r="I6" s="1315"/>
      <c r="J6" s="244"/>
      <c r="K6" s="244"/>
      <c r="L6" s="244"/>
      <c r="M6" s="244"/>
      <c r="N6" s="244"/>
      <c r="O6" s="244"/>
      <c r="P6" s="244"/>
      <c r="Q6" s="244"/>
      <c r="R6" s="228"/>
      <c r="S6" s="228"/>
      <c r="T6" s="228"/>
    </row>
    <row r="7" spans="1:21" ht="13.5" customHeight="1">
      <c r="B7" s="6"/>
      <c r="C7" s="7"/>
      <c r="D7" s="7"/>
      <c r="E7" s="7"/>
      <c r="F7" s="5"/>
      <c r="G7" s="7"/>
      <c r="H7" s="681"/>
      <c r="I7" s="7"/>
      <c r="J7" s="7"/>
    </row>
    <row r="8" spans="1:21" ht="27" customHeight="1">
      <c r="B8" s="74" t="s">
        <v>130</v>
      </c>
      <c r="C8" s="7"/>
      <c r="D8" s="7"/>
      <c r="E8" s="7"/>
      <c r="F8" s="5"/>
      <c r="G8" s="7"/>
      <c r="H8" s="681"/>
      <c r="I8" s="1211"/>
      <c r="J8" s="1211"/>
      <c r="K8" s="1229"/>
      <c r="L8" s="1229"/>
      <c r="M8" s="1209"/>
      <c r="N8" s="1209"/>
      <c r="O8" s="1213"/>
      <c r="P8" s="1209"/>
      <c r="Q8" s="1209"/>
      <c r="R8" s="1209"/>
      <c r="S8" s="1229"/>
      <c r="T8" s="1209"/>
      <c r="U8" s="1209"/>
    </row>
    <row r="9" spans="1:21" s="128" customFormat="1" ht="12.75" customHeight="1">
      <c r="A9" s="492"/>
      <c r="B9" s="74"/>
      <c r="C9" s="7"/>
      <c r="D9" s="7"/>
      <c r="E9" s="7"/>
      <c r="F9" s="5"/>
      <c r="G9" s="7"/>
      <c r="H9" s="681"/>
      <c r="I9" s="1211"/>
      <c r="J9" s="1211"/>
      <c r="K9" s="1229"/>
      <c r="L9" s="1229"/>
      <c r="M9" s="1209"/>
      <c r="N9" s="1209"/>
      <c r="O9" s="1213"/>
      <c r="P9" s="1209"/>
      <c r="Q9" s="1209"/>
      <c r="R9" s="1209"/>
      <c r="S9" s="1229"/>
      <c r="T9" s="1209"/>
      <c r="U9" s="1209"/>
    </row>
    <row r="10" spans="1:21" s="128" customFormat="1" ht="12.75" customHeight="1">
      <c r="A10" s="492"/>
      <c r="B10" s="74"/>
      <c r="E10" s="187" t="s">
        <v>434</v>
      </c>
      <c r="F10" s="188" t="s">
        <v>433</v>
      </c>
      <c r="G10" s="187" t="s">
        <v>432</v>
      </c>
      <c r="H10" s="682"/>
      <c r="I10" s="1209"/>
      <c r="J10" s="1209"/>
      <c r="K10" s="1209"/>
      <c r="L10" s="1212" t="s">
        <v>434</v>
      </c>
      <c r="M10" s="1212" t="s">
        <v>433</v>
      </c>
      <c r="N10" s="1212" t="s">
        <v>432</v>
      </c>
      <c r="O10" s="1209"/>
      <c r="P10" s="1209"/>
      <c r="Q10" s="1209"/>
      <c r="R10" s="1209"/>
      <c r="S10" s="1212" t="s">
        <v>434</v>
      </c>
      <c r="T10" s="1212" t="s">
        <v>433</v>
      </c>
      <c r="U10" s="1212" t="s">
        <v>432</v>
      </c>
    </row>
    <row r="11" spans="1:21" s="128" customFormat="1" ht="12.75" customHeight="1">
      <c r="A11" s="492"/>
      <c r="B11" s="74"/>
      <c r="C11" s="6" t="s">
        <v>53</v>
      </c>
      <c r="D11" s="17">
        <f>H249</f>
        <v>27014.84753488249</v>
      </c>
      <c r="E11" s="17">
        <f>SUM(H115,H122,H133,H141,H206,H215,,H227,H236)</f>
        <v>1061.9600000000003</v>
      </c>
      <c r="F11" s="17">
        <f>SUM(H34,H42,H50,H61,H70,H86,H97,H105,H151,H158,H174,H186,H195,H247)</f>
        <v>25952.887534882491</v>
      </c>
      <c r="G11" s="17">
        <v>0</v>
      </c>
      <c r="H11" s="682"/>
      <c r="I11" s="1209"/>
      <c r="J11" s="1210" t="s">
        <v>1306</v>
      </c>
      <c r="K11" s="1229">
        <f>SUM(H86,H97,H105,H115,H133,H141,H151,H174,H186,H195,H206,H227,H236,H247)</f>
        <v>6660.7509480999988</v>
      </c>
      <c r="L11" s="1229">
        <f>SUM(H115,H133,H141,H206,H227,H236)</f>
        <v>66.759999999999991</v>
      </c>
      <c r="M11" s="1229">
        <f>SUM(H86,H97,H105,H151,H174,H186,H195,H247)</f>
        <v>6593.9909480999995</v>
      </c>
      <c r="N11" s="1213">
        <v>0</v>
      </c>
      <c r="O11" s="1209"/>
      <c r="P11" s="1209"/>
      <c r="Q11" s="1210" t="s">
        <v>1304</v>
      </c>
      <c r="R11" s="1229">
        <f>SUM(H34,H42,H50,H61,H70,H122,H158,H215)</f>
        <v>20354.096586782496</v>
      </c>
      <c r="S11" s="1229">
        <f>SUM(H122,H215,)</f>
        <v>995.2</v>
      </c>
      <c r="T11" s="1229">
        <f>SUM(H34,H42,H50,H61,H70,H158,)</f>
        <v>19358.896586782499</v>
      </c>
      <c r="U11" s="1213">
        <v>0</v>
      </c>
    </row>
    <row r="12" spans="1:21" s="128" customFormat="1" ht="12.75" customHeight="1">
      <c r="A12" s="492"/>
      <c r="B12" s="74"/>
      <c r="C12" s="1210" t="s">
        <v>1303</v>
      </c>
      <c r="D12" s="297">
        <f>Q249</f>
        <v>2833.5779955532507</v>
      </c>
      <c r="E12" s="297">
        <f>SUM(Q115,Q122,Q133,Q141,Q206,Q215,,Q227,Q236)</f>
        <v>255.55200000000002</v>
      </c>
      <c r="F12" s="297">
        <f>SUM(Q34,Q42,Q50,Q61,Q70,Q86,Q97,Q105,Q151,Q158,Q174,Q186,Q195,Q247)</f>
        <v>2578.0259955532501</v>
      </c>
      <c r="G12" s="17">
        <v>0</v>
      </c>
      <c r="H12" s="682"/>
      <c r="I12" s="1209"/>
      <c r="J12" s="1210" t="s">
        <v>1307</v>
      </c>
      <c r="K12" s="1229">
        <f>SUM(Q86,Q97,Q105,Q115,Q133,Q141,Q151,Q174,Q186,Q195,Q206,Q227,Q236,Q247)</f>
        <v>35.033330000000007</v>
      </c>
      <c r="L12" s="1229">
        <f>SUM(Q115,Q133,Q141,Q206,Q227,Q236)</f>
        <v>6.7519999999999998</v>
      </c>
      <c r="M12" s="1229">
        <f>SUM(Q86,Q97,Q105,Q151,Q174,Q186,Q195,Q247)</f>
        <v>28.281330000000004</v>
      </c>
      <c r="N12" s="1213">
        <v>0</v>
      </c>
      <c r="O12" s="1209"/>
      <c r="P12" s="1209"/>
      <c r="Q12" s="1210" t="s">
        <v>1305</v>
      </c>
      <c r="R12" s="1229">
        <f>SUM(Q34,Q42,Q50,Q61,Q70,Q122,Q158,Q215)</f>
        <v>2798.5446655532505</v>
      </c>
      <c r="S12" s="1229">
        <f>SUM(Q122,Q215,)</f>
        <v>248.8</v>
      </c>
      <c r="T12" s="1229">
        <f>SUM(Q34,Q42,Q50,Q61,Q70,Q158,)</f>
        <v>2549.7446655532503</v>
      </c>
      <c r="U12" s="1213">
        <v>0</v>
      </c>
    </row>
    <row r="13" spans="1:21" s="128" customFormat="1" ht="12.75" customHeight="1" thickBot="1">
      <c r="A13" s="492"/>
      <c r="B13" s="74"/>
      <c r="C13" s="25" t="s">
        <v>174</v>
      </c>
      <c r="D13" s="26">
        <f>D11-D12</f>
        <v>24181.269539329238</v>
      </c>
      <c r="E13" s="26">
        <f>E11-E12</f>
        <v>806.40800000000024</v>
      </c>
      <c r="F13" s="26">
        <f>F11-F12</f>
        <v>23374.861539329242</v>
      </c>
      <c r="G13" s="26">
        <f>G11-G12</f>
        <v>0</v>
      </c>
      <c r="H13" s="682"/>
      <c r="I13" s="1209"/>
      <c r="J13" s="1214" t="s">
        <v>174</v>
      </c>
      <c r="K13" s="1215">
        <f>K11-K12</f>
        <v>6625.7176180999986</v>
      </c>
      <c r="L13" s="1215">
        <f>L11-L12</f>
        <v>60.007999999999988</v>
      </c>
      <c r="M13" s="1191">
        <f>M11-M12</f>
        <v>6565.7096180999997</v>
      </c>
      <c r="N13" s="1215">
        <f>N11-N12</f>
        <v>0</v>
      </c>
      <c r="O13" s="1209"/>
      <c r="P13" s="1209"/>
      <c r="Q13" s="1214" t="s">
        <v>174</v>
      </c>
      <c r="R13" s="1215">
        <f>R11-R12</f>
        <v>17555.551921229246</v>
      </c>
      <c r="S13" s="1215">
        <f>S11-S12</f>
        <v>746.40000000000009</v>
      </c>
      <c r="T13" s="1191">
        <f>T11-T12</f>
        <v>16809.151921229248</v>
      </c>
      <c r="U13" s="1215">
        <f>U11-U12</f>
        <v>0</v>
      </c>
    </row>
    <row r="14" spans="1:21" ht="13.5" thickTop="1">
      <c r="F14" s="52"/>
      <c r="H14" s="393"/>
    </row>
    <row r="15" spans="1:21">
      <c r="E15" s="297"/>
      <c r="F15" s="52"/>
      <c r="H15" s="393"/>
    </row>
    <row r="16" spans="1:21">
      <c r="B16" s="55" t="s">
        <v>156</v>
      </c>
      <c r="C16" s="55"/>
      <c r="D16" s="55"/>
      <c r="E16" s="55"/>
      <c r="F16" s="55"/>
      <c r="G16" s="55"/>
      <c r="H16" s="55"/>
      <c r="I16" s="55"/>
      <c r="J16" s="55"/>
      <c r="K16" s="55"/>
      <c r="L16" s="55"/>
      <c r="M16" s="55"/>
      <c r="N16" s="55"/>
      <c r="O16" s="55"/>
      <c r="P16" s="55"/>
      <c r="Q16" s="55"/>
      <c r="R16" s="55"/>
    </row>
    <row r="17" spans="1:18">
      <c r="B17" s="128"/>
      <c r="C17" s="128"/>
      <c r="D17" s="128"/>
      <c r="E17" s="52"/>
      <c r="F17" s="128"/>
      <c r="G17" s="52"/>
      <c r="I17" s="128"/>
      <c r="J17" s="128"/>
      <c r="K17" s="128"/>
      <c r="L17" s="128"/>
      <c r="M17" s="128"/>
      <c r="N17" s="128"/>
      <c r="O17" s="128"/>
      <c r="P17" s="128"/>
      <c r="Q17" s="128"/>
      <c r="R17" s="128"/>
    </row>
    <row r="18" spans="1:18">
      <c r="B18" s="269" t="s">
        <v>176</v>
      </c>
      <c r="C18" s="269"/>
      <c r="D18" s="269"/>
      <c r="E18" s="269"/>
      <c r="F18" s="269"/>
      <c r="G18" s="269"/>
      <c r="H18" s="659"/>
      <c r="I18" s="269"/>
      <c r="J18" s="269"/>
      <c r="K18" s="269"/>
      <c r="L18" s="269"/>
      <c r="M18" s="269"/>
      <c r="N18" s="269"/>
      <c r="O18" s="269"/>
      <c r="P18" s="269"/>
      <c r="Q18" s="269"/>
      <c r="R18" s="269"/>
    </row>
    <row r="19" spans="1:18">
      <c r="B19" s="51"/>
      <c r="C19" s="51"/>
      <c r="D19" s="51"/>
      <c r="E19" s="54"/>
      <c r="F19" s="51"/>
      <c r="G19" s="54"/>
      <c r="H19" s="51"/>
      <c r="I19" s="128"/>
      <c r="J19" s="128"/>
      <c r="K19" s="128"/>
      <c r="L19" s="128"/>
      <c r="M19" s="128"/>
      <c r="N19" s="128"/>
      <c r="O19" s="128"/>
      <c r="P19" s="128"/>
      <c r="Q19" s="128"/>
      <c r="R19" s="128"/>
    </row>
    <row r="20" spans="1:18">
      <c r="B20" s="58" t="s">
        <v>31</v>
      </c>
      <c r="C20" s="58"/>
      <c r="D20" s="58"/>
      <c r="E20" s="59"/>
      <c r="F20" s="58"/>
      <c r="G20" s="59"/>
      <c r="H20" s="58"/>
      <c r="I20" s="60"/>
      <c r="J20" s="128"/>
      <c r="K20" s="61" t="s">
        <v>1288</v>
      </c>
      <c r="L20" s="61"/>
      <c r="M20" s="61"/>
      <c r="N20" s="61"/>
      <c r="O20" s="61"/>
      <c r="P20" s="61"/>
      <c r="Q20" s="61"/>
      <c r="R20" s="61"/>
    </row>
    <row r="21" spans="1:18">
      <c r="B21" s="128"/>
      <c r="C21" s="128"/>
      <c r="D21" s="128"/>
      <c r="E21" s="128"/>
      <c r="F21" s="128"/>
      <c r="G21" s="128"/>
      <c r="I21" s="128"/>
      <c r="J21" s="128"/>
      <c r="K21" s="128"/>
      <c r="L21" s="128"/>
      <c r="M21" s="128"/>
      <c r="N21" s="128"/>
      <c r="O21" s="128"/>
      <c r="P21" s="128"/>
      <c r="Q21" s="128"/>
      <c r="R21" s="128"/>
    </row>
    <row r="22" spans="1:18">
      <c r="B22" s="289">
        <v>100.01</v>
      </c>
      <c r="C22" s="314" t="s">
        <v>271</v>
      </c>
      <c r="D22" s="207"/>
      <c r="E22" s="207"/>
      <c r="F22" s="207"/>
      <c r="G22" s="32"/>
      <c r="H22" s="533"/>
      <c r="J22" s="128"/>
      <c r="K22" s="886">
        <v>100.01</v>
      </c>
      <c r="L22" s="314" t="s">
        <v>271</v>
      </c>
      <c r="M22" s="207"/>
      <c r="N22" s="207"/>
      <c r="O22" s="207"/>
      <c r="P22" s="401"/>
      <c r="Q22" s="533"/>
      <c r="R22" s="32"/>
    </row>
    <row r="23" spans="1:18" ht="15">
      <c r="B23" s="156"/>
      <c r="C23" s="140"/>
      <c r="D23" s="32"/>
      <c r="E23" s="86"/>
      <c r="F23" s="86"/>
      <c r="G23" s="86"/>
      <c r="H23" s="533"/>
      <c r="J23" s="128"/>
      <c r="K23" s="156"/>
      <c r="L23" s="140"/>
      <c r="M23" s="401"/>
      <c r="N23" s="868"/>
      <c r="O23" s="868"/>
      <c r="P23" s="868"/>
      <c r="Q23" s="533"/>
      <c r="R23" s="32"/>
    </row>
    <row r="24" spans="1:18" ht="15" customHeight="1">
      <c r="A24" s="1314" t="s">
        <v>982</v>
      </c>
      <c r="B24" s="538" t="s">
        <v>723</v>
      </c>
      <c r="C24" s="528" t="s">
        <v>822</v>
      </c>
      <c r="D24" s="32"/>
      <c r="E24" s="33"/>
      <c r="F24" s="32"/>
      <c r="G24" s="36"/>
      <c r="H24" s="533"/>
      <c r="J24" s="128"/>
      <c r="K24" s="885" t="s">
        <v>723</v>
      </c>
      <c r="L24" s="528" t="s">
        <v>822</v>
      </c>
      <c r="M24" s="401"/>
      <c r="N24" s="389"/>
      <c r="O24" s="401"/>
      <c r="P24" s="862"/>
      <c r="Q24" s="533"/>
      <c r="R24" s="36"/>
    </row>
    <row r="25" spans="1:18" ht="15" customHeight="1">
      <c r="A25" s="1314"/>
      <c r="B25" s="157"/>
      <c r="C25" s="588">
        <f>'Current Assumptions'!B140</f>
        <v>25</v>
      </c>
      <c r="D25" s="584" t="s">
        <v>921</v>
      </c>
      <c r="E25" s="32"/>
      <c r="F25" s="32"/>
      <c r="G25" s="32"/>
      <c r="H25" s="533"/>
      <c r="J25" s="32"/>
      <c r="K25" s="157"/>
      <c r="L25" s="628">
        <f>'Expected Assumptions'!E140</f>
        <v>25</v>
      </c>
      <c r="M25" s="618" t="s">
        <v>921</v>
      </c>
      <c r="N25" s="401"/>
      <c r="O25" s="401"/>
      <c r="P25" s="401"/>
      <c r="Q25" s="533"/>
      <c r="R25" s="32"/>
    </row>
    <row r="26" spans="1:18" s="322" customFormat="1">
      <c r="A26" s="492"/>
      <c r="B26" s="158"/>
      <c r="C26" s="967">
        <f>Avg_QTO_Time_for_Equipment_Components</f>
        <v>8.3333333333333329E-2</v>
      </c>
      <c r="D26" s="328" t="str">
        <f>Avg_QTO_Time_for_Equipment_Components_N</f>
        <v>Avg QTO Time for Equipment Components (hours / plan drawing)</v>
      </c>
      <c r="E26" s="67"/>
      <c r="F26" s="320"/>
      <c r="G26" s="320"/>
      <c r="H26" s="344"/>
      <c r="J26" s="320"/>
      <c r="K26" s="158"/>
      <c r="L26" s="967">
        <f>'Expected Assumptions'!E38</f>
        <v>3.3333333333333333E-2</v>
      </c>
      <c r="M26" s="618" t="str">
        <f>Avg_QTO_Time_for_Equipment_Components_N</f>
        <v>Avg QTO Time for Equipment Components (hours / plan drawing)</v>
      </c>
      <c r="N26" s="865"/>
      <c r="O26" s="401"/>
      <c r="P26" s="401"/>
      <c r="Q26" s="898"/>
      <c r="R26" s="320"/>
    </row>
    <row r="27" spans="1:18" s="490" customFormat="1">
      <c r="A27" s="492"/>
      <c r="B27" s="508"/>
      <c r="C27" s="966">
        <f>Avg_QTO_Time_for_Spaces_in_building</f>
        <v>0.16666666666666666</v>
      </c>
      <c r="D27" s="618" t="str">
        <f>Avg_QTO_Time_for_Spaces_in_building_N</f>
        <v>Avg QTO Time for Spaces in building (hours / plan drawing)</v>
      </c>
      <c r="E27" s="67"/>
      <c r="F27" s="401"/>
      <c r="G27" s="401"/>
      <c r="H27" s="344"/>
      <c r="J27" s="401"/>
      <c r="K27" s="508"/>
      <c r="L27" s="966">
        <f>'Expected Assumptions'!E39</f>
        <v>6.6666666666666666E-2</v>
      </c>
      <c r="M27" s="618" t="str">
        <f>Avg_QTO_Time_for_Spaces_in_building_N</f>
        <v>Avg QTO Time for Spaces in building (hours / plan drawing)</v>
      </c>
      <c r="N27" s="865"/>
      <c r="O27" s="401"/>
      <c r="P27" s="401"/>
      <c r="Q27" s="898"/>
      <c r="R27" s="401"/>
    </row>
    <row r="28" spans="1:18" s="671" customFormat="1">
      <c r="A28" s="668"/>
      <c r="B28" s="508"/>
      <c r="C28" s="855">
        <f>'Current Assumptions'!B148</f>
        <v>0.8</v>
      </c>
      <c r="D28" s="881" t="s">
        <v>1135</v>
      </c>
      <c r="E28" s="67"/>
      <c r="F28" s="401"/>
      <c r="G28" s="401"/>
      <c r="H28" s="344"/>
      <c r="J28" s="401"/>
      <c r="K28" s="508"/>
      <c r="L28" s="855">
        <f>'Expected Assumptions'!E148</f>
        <v>0.8</v>
      </c>
      <c r="M28" s="881" t="s">
        <v>1135</v>
      </c>
      <c r="N28" s="865"/>
      <c r="O28" s="401"/>
      <c r="P28" s="401"/>
      <c r="Q28" s="898"/>
      <c r="R28" s="401"/>
    </row>
    <row r="29" spans="1:18" s="671" customFormat="1">
      <c r="A29" s="668"/>
      <c r="B29" s="508"/>
      <c r="C29" s="855">
        <f>'Current Assumptions'!B149</f>
        <v>0.2</v>
      </c>
      <c r="D29" s="881" t="s">
        <v>1134</v>
      </c>
      <c r="E29" s="67"/>
      <c r="F29" s="401"/>
      <c r="G29" s="401"/>
      <c r="H29" s="344"/>
      <c r="J29" s="401"/>
      <c r="K29" s="508"/>
      <c r="L29" s="855">
        <f>'Expected Assumptions'!E149</f>
        <v>0.2</v>
      </c>
      <c r="M29" s="881" t="s">
        <v>1134</v>
      </c>
      <c r="N29" s="865"/>
      <c r="O29" s="401"/>
      <c r="P29" s="401"/>
      <c r="Q29" s="898"/>
      <c r="R29" s="401"/>
    </row>
    <row r="30" spans="1:18" ht="15">
      <c r="B30" s="158"/>
      <c r="C30" s="32"/>
      <c r="D30" s="32"/>
      <c r="E30" s="86"/>
      <c r="F30" s="86"/>
      <c r="G30" s="86"/>
      <c r="H30" s="533"/>
      <c r="J30" s="32"/>
      <c r="K30" s="158"/>
      <c r="L30" s="401"/>
      <c r="M30" s="401"/>
      <c r="N30" s="868"/>
      <c r="O30" s="868"/>
      <c r="P30" s="868"/>
      <c r="Q30" s="533"/>
      <c r="R30" s="32"/>
    </row>
    <row r="31" spans="1:18" ht="15">
      <c r="B31" s="158"/>
      <c r="C31" s="779">
        <f>Licensed_Professional_Rate</f>
        <v>109.989</v>
      </c>
      <c r="D31" s="615" t="str">
        <f>Licensed_Professional_Rate_N</f>
        <v>Licensed Professional Architect Rate ($ / hour)</v>
      </c>
      <c r="E31" s="86"/>
      <c r="F31" s="86"/>
      <c r="G31" s="743">
        <f>C31*C25*(C28*(C26+C27))</f>
        <v>549.94500000000005</v>
      </c>
      <c r="H31" s="760"/>
      <c r="J31" s="32"/>
      <c r="K31" s="158"/>
      <c r="L31" s="779">
        <f>Licensed_Professional_Rate</f>
        <v>109.989</v>
      </c>
      <c r="M31" s="874" t="str">
        <f>Licensed_Professional_Rate_N</f>
        <v>Licensed Professional Architect Rate ($ / hour)</v>
      </c>
      <c r="N31" s="868"/>
      <c r="O31" s="868"/>
      <c r="P31" s="930">
        <f>L31*L25*(L28*(L26+L27))</f>
        <v>219.97800000000004</v>
      </c>
      <c r="Q31" s="760"/>
      <c r="R31" s="32"/>
    </row>
    <row r="32" spans="1:18" ht="15">
      <c r="B32" s="158"/>
      <c r="C32" s="779">
        <f>Drafter_Rate</f>
        <v>70.703325000000007</v>
      </c>
      <c r="D32" s="615" t="str">
        <f>Drafter_Rate_N</f>
        <v>Architect Drafter Rate ($ / hour)</v>
      </c>
      <c r="E32" s="33"/>
      <c r="F32" s="34"/>
      <c r="G32" s="739">
        <f>C32*C25*(C29*(C26+C27))</f>
        <v>88.379156250000008</v>
      </c>
      <c r="H32" s="760"/>
      <c r="J32" s="32"/>
      <c r="K32" s="158"/>
      <c r="L32" s="779">
        <f>Drafter_Rate</f>
        <v>70.703325000000007</v>
      </c>
      <c r="M32" s="874" t="str">
        <f>Drafter_Rate_N</f>
        <v>Architect Drafter Rate ($ / hour)</v>
      </c>
      <c r="N32" s="389"/>
      <c r="O32" s="34"/>
      <c r="P32" s="739">
        <f>L32*L25*(L29*(L26+L27))</f>
        <v>35.35166250000001</v>
      </c>
      <c r="Q32" s="760"/>
      <c r="R32" s="36"/>
    </row>
    <row r="33" spans="1:18">
      <c r="B33" s="144"/>
      <c r="C33" s="32"/>
      <c r="D33" s="32"/>
      <c r="E33" s="32"/>
      <c r="F33" s="32"/>
      <c r="G33" s="165"/>
      <c r="H33" s="760"/>
      <c r="J33" s="32"/>
      <c r="K33" s="144"/>
      <c r="L33" s="401"/>
      <c r="M33" s="401"/>
      <c r="N33" s="401"/>
      <c r="O33" s="401"/>
      <c r="P33" s="888"/>
      <c r="Q33" s="760"/>
      <c r="R33" s="32"/>
    </row>
    <row r="34" spans="1:18" ht="13.5" customHeight="1" thickBot="1">
      <c r="B34" s="144"/>
      <c r="C34" s="32"/>
      <c r="D34" s="69" t="s">
        <v>42</v>
      </c>
      <c r="E34" s="52"/>
      <c r="F34" s="128"/>
      <c r="G34" s="756"/>
      <c r="H34" s="740">
        <f>SUM(G31:G32)</f>
        <v>638.3241562500001</v>
      </c>
      <c r="J34" s="32"/>
      <c r="K34" s="144"/>
      <c r="L34" s="401"/>
      <c r="M34" s="867" t="s">
        <v>42</v>
      </c>
      <c r="N34" s="52"/>
      <c r="O34" s="859"/>
      <c r="P34" s="756"/>
      <c r="Q34" s="740">
        <f>SUM(P31:P32)</f>
        <v>255.32966250000004</v>
      </c>
      <c r="R34" s="32"/>
    </row>
    <row r="35" spans="1:18" s="492" customFormat="1" ht="13.5" customHeight="1">
      <c r="B35" s="144"/>
      <c r="C35" s="401"/>
      <c r="D35" s="406"/>
      <c r="E35" s="52"/>
      <c r="G35" s="756"/>
      <c r="H35" s="760"/>
      <c r="J35" s="401"/>
      <c r="K35" s="144"/>
      <c r="L35" s="401"/>
      <c r="M35" s="867"/>
      <c r="N35" s="52"/>
      <c r="O35" s="859"/>
      <c r="P35" s="756"/>
      <c r="Q35" s="760"/>
      <c r="R35" s="401"/>
    </row>
    <row r="36" spans="1:18" ht="15" customHeight="1">
      <c r="A36" s="1314" t="s">
        <v>984</v>
      </c>
      <c r="B36" s="160" t="s">
        <v>724</v>
      </c>
      <c r="C36" s="533" t="s">
        <v>823</v>
      </c>
      <c r="D36" s="32"/>
      <c r="E36" s="86"/>
      <c r="F36" s="86"/>
      <c r="G36" s="754"/>
      <c r="H36" s="760"/>
      <c r="J36" s="32"/>
      <c r="K36" s="160" t="s">
        <v>724</v>
      </c>
      <c r="L36" s="533" t="s">
        <v>823</v>
      </c>
      <c r="M36" s="401"/>
      <c r="N36" s="868"/>
      <c r="O36" s="868"/>
      <c r="P36" s="754"/>
      <c r="Q36" s="760"/>
      <c r="R36" s="32"/>
    </row>
    <row r="37" spans="1:18" s="290" customFormat="1" ht="15">
      <c r="A37" s="1314"/>
      <c r="B37" s="160"/>
      <c r="C37" s="351">
        <f>Avg._Number_of_Equipment_Types</f>
        <v>50</v>
      </c>
      <c r="D37" s="412" t="str">
        <f xml:space="preserve"> Avg._Number_of_Equipment_Types_N</f>
        <v>Avg. Number of Equipment (product) Types (Types / project)</v>
      </c>
      <c r="E37" s="86"/>
      <c r="F37" s="86"/>
      <c r="G37" s="754"/>
      <c r="H37" s="760"/>
      <c r="J37" s="320"/>
      <c r="K37" s="160"/>
      <c r="L37" s="902">
        <f>Avg._Number_of_Equipment_Types</f>
        <v>50</v>
      </c>
      <c r="M37" s="881" t="str">
        <f xml:space="preserve"> Avg._Number_of_Equipment_Types_N</f>
        <v>Avg. Number of Equipment (product) Types (Types / project)</v>
      </c>
      <c r="N37" s="868"/>
      <c r="O37" s="868"/>
      <c r="P37" s="754"/>
      <c r="Q37" s="760"/>
      <c r="R37" s="320"/>
    </row>
    <row r="38" spans="1:18" s="290" customFormat="1" ht="15" customHeight="1">
      <c r="A38" s="492"/>
      <c r="B38" s="160"/>
      <c r="C38" s="843">
        <f>'Current Assumptions'!B141</f>
        <v>2</v>
      </c>
      <c r="D38" s="603" t="s">
        <v>923</v>
      </c>
      <c r="E38" s="494"/>
      <c r="F38" s="494"/>
      <c r="G38" s="795"/>
      <c r="H38" s="796"/>
      <c r="I38" s="494"/>
      <c r="J38" s="320"/>
      <c r="K38" s="160"/>
      <c r="L38" s="843">
        <f>'Expected Assumptions'!E141</f>
        <v>0.2</v>
      </c>
      <c r="M38" s="881" t="s">
        <v>923</v>
      </c>
      <c r="N38" s="881"/>
      <c r="O38" s="881"/>
      <c r="P38" s="795"/>
      <c r="Q38" s="796"/>
      <c r="R38" s="320"/>
    </row>
    <row r="39" spans="1:18" ht="12.75" customHeight="1">
      <c r="B39" s="157"/>
      <c r="C39" s="32"/>
      <c r="D39" s="32"/>
      <c r="E39" s="33"/>
      <c r="F39" s="34"/>
      <c r="G39" s="165"/>
      <c r="H39" s="760"/>
      <c r="J39" s="128"/>
      <c r="K39" s="157"/>
      <c r="L39" s="401"/>
      <c r="M39" s="401"/>
      <c r="N39" s="389"/>
      <c r="O39" s="34"/>
      <c r="P39" s="888"/>
      <c r="Q39" s="760"/>
      <c r="R39" s="32"/>
    </row>
    <row r="40" spans="1:18" ht="15">
      <c r="B40" s="157"/>
      <c r="C40" s="779">
        <f>Licensed_Professional_Rate</f>
        <v>109.989</v>
      </c>
      <c r="D40" s="443" t="str">
        <f>Specifier_N</f>
        <v>Specifier</v>
      </c>
      <c r="E40" s="86"/>
      <c r="F40" s="86"/>
      <c r="G40" s="739">
        <f>C40*C37*C38</f>
        <v>10998.9</v>
      </c>
      <c r="H40" s="760"/>
      <c r="J40" s="128"/>
      <c r="K40" s="157"/>
      <c r="L40" s="779">
        <f>Licensed_Professional_Rate</f>
        <v>109.989</v>
      </c>
      <c r="M40" s="643" t="str">
        <f>Specifier_N</f>
        <v>Specifier</v>
      </c>
      <c r="N40" s="868"/>
      <c r="O40" s="868"/>
      <c r="P40" s="739">
        <f>L40*L37*L38</f>
        <v>1099.8900000000001</v>
      </c>
      <c r="Q40" s="760"/>
      <c r="R40" s="32"/>
    </row>
    <row r="41" spans="1:18">
      <c r="B41" s="157"/>
      <c r="C41" s="32"/>
      <c r="D41" s="32"/>
      <c r="E41" s="32"/>
      <c r="F41" s="32"/>
      <c r="G41" s="165"/>
      <c r="H41" s="760"/>
      <c r="J41" s="128"/>
      <c r="K41" s="157"/>
      <c r="L41" s="401"/>
      <c r="M41" s="401"/>
      <c r="N41" s="401"/>
      <c r="O41" s="401"/>
      <c r="P41" s="888"/>
      <c r="Q41" s="760"/>
      <c r="R41" s="32"/>
    </row>
    <row r="42" spans="1:18" ht="13.5" customHeight="1" thickBot="1">
      <c r="B42" s="117"/>
      <c r="C42" s="32"/>
      <c r="D42" s="69" t="s">
        <v>42</v>
      </c>
      <c r="E42" s="52"/>
      <c r="F42" s="128"/>
      <c r="G42" s="756"/>
      <c r="H42" s="740">
        <f>G40</f>
        <v>10998.9</v>
      </c>
      <c r="J42" s="128"/>
      <c r="K42" s="873"/>
      <c r="L42" s="401"/>
      <c r="M42" s="867" t="s">
        <v>42</v>
      </c>
      <c r="N42" s="52"/>
      <c r="O42" s="859"/>
      <c r="P42" s="756"/>
      <c r="Q42" s="740">
        <f>P40</f>
        <v>1099.8900000000001</v>
      </c>
      <c r="R42" s="32"/>
    </row>
    <row r="43" spans="1:18" s="492" customFormat="1" ht="13.5" customHeight="1">
      <c r="B43" s="117"/>
      <c r="C43" s="401"/>
      <c r="D43" s="406"/>
      <c r="E43" s="52"/>
      <c r="G43" s="756"/>
      <c r="H43" s="760"/>
      <c r="K43" s="873"/>
      <c r="L43" s="401"/>
      <c r="M43" s="867"/>
      <c r="N43" s="52"/>
      <c r="O43" s="859"/>
      <c r="P43" s="756"/>
      <c r="Q43" s="760"/>
      <c r="R43" s="401"/>
    </row>
    <row r="44" spans="1:18" s="492" customFormat="1" ht="13.5" customHeight="1">
      <c r="A44" s="1314" t="s">
        <v>985</v>
      </c>
      <c r="B44" s="160">
        <v>100.03</v>
      </c>
      <c r="C44" s="1318" t="s">
        <v>668</v>
      </c>
      <c r="D44" s="1318"/>
      <c r="E44" s="1318"/>
      <c r="G44" s="756"/>
      <c r="H44" s="760"/>
      <c r="K44" s="160">
        <v>100.03</v>
      </c>
      <c r="L44" s="1318" t="s">
        <v>668</v>
      </c>
      <c r="M44" s="1318"/>
      <c r="N44" s="1318"/>
      <c r="O44" s="859"/>
      <c r="P44" s="756"/>
      <c r="Q44" s="760"/>
      <c r="R44" s="401"/>
    </row>
    <row r="45" spans="1:18" s="492" customFormat="1" ht="13.5" customHeight="1">
      <c r="A45" s="1314"/>
      <c r="B45" s="117"/>
      <c r="C45" s="351">
        <f>Avg._Number_of_Equipment_Types</f>
        <v>50</v>
      </c>
      <c r="D45" s="494" t="str">
        <f xml:space="preserve"> Avg._Number_of_Equipment_Types_N</f>
        <v>Avg. Number of Equipment (product) Types (Types / project)</v>
      </c>
      <c r="E45" s="52"/>
      <c r="G45" s="756"/>
      <c r="H45" s="760"/>
      <c r="K45" s="873"/>
      <c r="L45" s="902">
        <f>Avg._Number_of_Equipment_Types</f>
        <v>50</v>
      </c>
      <c r="M45" s="881" t="str">
        <f xml:space="preserve"> Avg._Number_of_Equipment_Types_N</f>
        <v>Avg. Number of Equipment (product) Types (Types / project)</v>
      </c>
      <c r="N45" s="52"/>
      <c r="O45" s="859"/>
      <c r="P45" s="756"/>
      <c r="Q45" s="760"/>
      <c r="R45" s="401"/>
    </row>
    <row r="46" spans="1:18" s="492" customFormat="1" ht="13.5" customHeight="1">
      <c r="B46" s="117"/>
      <c r="C46" s="631">
        <f>'Current Assumptions'!B142</f>
        <v>1</v>
      </c>
      <c r="D46" s="603" t="s">
        <v>924</v>
      </c>
      <c r="E46" s="52"/>
      <c r="G46" s="756"/>
      <c r="H46" s="760"/>
      <c r="K46" s="873"/>
      <c r="L46" s="838">
        <f>'Expected Assumptions'!E142</f>
        <v>0.1</v>
      </c>
      <c r="M46" s="881" t="s">
        <v>924</v>
      </c>
      <c r="N46" s="52"/>
      <c r="O46" s="859"/>
      <c r="P46" s="756"/>
      <c r="Q46" s="760"/>
      <c r="R46" s="401"/>
    </row>
    <row r="47" spans="1:18" s="492" customFormat="1" ht="13.5" customHeight="1">
      <c r="B47" s="117"/>
      <c r="C47" s="401"/>
      <c r="D47" s="494"/>
      <c r="E47" s="52"/>
      <c r="G47" s="756"/>
      <c r="H47" s="760"/>
      <c r="K47" s="873"/>
      <c r="L47" s="401"/>
      <c r="M47" s="881"/>
      <c r="N47" s="52"/>
      <c r="O47" s="859"/>
      <c r="P47" s="756"/>
      <c r="Q47" s="760"/>
      <c r="R47" s="401"/>
    </row>
    <row r="48" spans="1:18" s="492" customFormat="1" ht="15" customHeight="1">
      <c r="B48" s="157"/>
      <c r="C48" s="779">
        <f>Licensed_Professional_Rate</f>
        <v>109.989</v>
      </c>
      <c r="D48" s="615" t="str">
        <f>Licensed_Professional_Rate_N</f>
        <v>Licensed Professional Architect Rate ($ / hour)</v>
      </c>
      <c r="E48" s="394"/>
      <c r="F48" s="394"/>
      <c r="G48" s="739">
        <f>C48*C45*C46</f>
        <v>5499.45</v>
      </c>
      <c r="H48" s="760"/>
      <c r="K48" s="157"/>
      <c r="L48" s="779">
        <f>Licensed_Professional_Rate</f>
        <v>109.989</v>
      </c>
      <c r="M48" s="874" t="str">
        <f>Licensed_Professional_Rate_N</f>
        <v>Licensed Professional Architect Rate ($ / hour)</v>
      </c>
      <c r="N48" s="868"/>
      <c r="O48" s="868"/>
      <c r="P48" s="739">
        <f>L48*L45*L46</f>
        <v>549.94500000000005</v>
      </c>
      <c r="Q48" s="760"/>
      <c r="R48" s="401"/>
    </row>
    <row r="49" spans="1:19" s="492" customFormat="1" ht="13.5" customHeight="1">
      <c r="B49" s="117"/>
      <c r="C49" s="401"/>
      <c r="D49" s="406"/>
      <c r="E49" s="52"/>
      <c r="G49" s="756"/>
      <c r="H49" s="760"/>
      <c r="K49" s="873"/>
      <c r="L49" s="401"/>
      <c r="M49" s="867"/>
      <c r="N49" s="52"/>
      <c r="O49" s="859"/>
      <c r="P49" s="756"/>
      <c r="Q49" s="760"/>
      <c r="R49" s="401"/>
    </row>
    <row r="50" spans="1:19" s="420" customFormat="1" ht="13.5" thickBot="1">
      <c r="B50" s="181"/>
      <c r="C50" s="305"/>
      <c r="D50" s="406" t="s">
        <v>42</v>
      </c>
      <c r="E50" s="52"/>
      <c r="F50" s="492"/>
      <c r="G50" s="756"/>
      <c r="H50" s="740">
        <f>G48</f>
        <v>5499.45</v>
      </c>
      <c r="K50" s="889"/>
      <c r="L50" s="887"/>
      <c r="M50" s="867" t="s">
        <v>42</v>
      </c>
      <c r="N50" s="52"/>
      <c r="O50" s="859"/>
      <c r="P50" s="756"/>
      <c r="Q50" s="740">
        <f>P48</f>
        <v>549.94500000000005</v>
      </c>
      <c r="R50" s="325"/>
    </row>
    <row r="51" spans="1:19">
      <c r="B51" s="117"/>
      <c r="C51" s="32"/>
      <c r="D51" s="128"/>
      <c r="E51" s="52"/>
      <c r="F51" s="128"/>
      <c r="G51" s="756"/>
      <c r="H51" s="760"/>
      <c r="J51" s="128"/>
      <c r="K51" s="873"/>
      <c r="L51" s="401"/>
      <c r="M51" s="859"/>
      <c r="N51" s="52"/>
      <c r="O51" s="859"/>
      <c r="P51" s="756"/>
      <c r="Q51" s="760"/>
      <c r="R51" s="32"/>
    </row>
    <row r="52" spans="1:19">
      <c r="B52" s="289">
        <v>100.04</v>
      </c>
      <c r="C52" s="301" t="s">
        <v>272</v>
      </c>
      <c r="D52" s="125"/>
      <c r="E52" s="125"/>
      <c r="F52" s="125"/>
      <c r="G52" s="742"/>
      <c r="H52" s="744"/>
      <c r="J52" s="128"/>
      <c r="K52" s="886">
        <v>100.04</v>
      </c>
      <c r="L52" s="884" t="s">
        <v>272</v>
      </c>
      <c r="M52" s="880"/>
      <c r="N52" s="880"/>
      <c r="O52" s="880"/>
      <c r="P52" s="742"/>
      <c r="Q52" s="744"/>
      <c r="R52" s="32"/>
    </row>
    <row r="53" spans="1:19">
      <c r="B53" s="117"/>
      <c r="C53" s="32"/>
      <c r="D53" s="128"/>
      <c r="E53" s="52"/>
      <c r="F53" s="128"/>
      <c r="G53" s="756"/>
      <c r="H53" s="744"/>
      <c r="J53" s="128"/>
      <c r="K53" s="873"/>
      <c r="L53" s="401"/>
      <c r="M53" s="859"/>
      <c r="N53" s="52"/>
      <c r="O53" s="859"/>
      <c r="P53" s="756"/>
      <c r="Q53" s="744"/>
      <c r="R53" s="32"/>
    </row>
    <row r="54" spans="1:19">
      <c r="B54" s="289">
        <v>100.05</v>
      </c>
      <c r="C54" s="288" t="s">
        <v>421</v>
      </c>
      <c r="D54" s="128"/>
      <c r="E54" s="128"/>
      <c r="F54" s="128"/>
      <c r="G54" s="742"/>
      <c r="H54" s="760"/>
      <c r="J54" s="128"/>
      <c r="K54" s="886">
        <v>100.05</v>
      </c>
      <c r="L54" s="884" t="s">
        <v>421</v>
      </c>
      <c r="M54" s="859"/>
      <c r="N54" s="859"/>
      <c r="O54" s="859"/>
      <c r="P54" s="742"/>
      <c r="Q54" s="760"/>
      <c r="R54" s="32"/>
    </row>
    <row r="55" spans="1:19" s="128" customFormat="1" ht="15" customHeight="1">
      <c r="A55" s="492"/>
      <c r="B55" s="117"/>
      <c r="G55" s="742"/>
      <c r="H55" s="744"/>
      <c r="K55" s="873"/>
      <c r="L55" s="859"/>
      <c r="M55" s="859"/>
      <c r="N55" s="859"/>
      <c r="O55" s="859"/>
      <c r="P55" s="742"/>
      <c r="Q55" s="744"/>
      <c r="R55" s="32"/>
    </row>
    <row r="56" spans="1:19" s="420" customFormat="1">
      <c r="A56" s="1314" t="s">
        <v>988</v>
      </c>
      <c r="B56" s="513">
        <v>100.06</v>
      </c>
      <c r="C56" s="305" t="s">
        <v>667</v>
      </c>
      <c r="G56" s="771"/>
      <c r="H56" s="783"/>
      <c r="K56" s="513">
        <v>100.06</v>
      </c>
      <c r="L56" s="887" t="s">
        <v>667</v>
      </c>
      <c r="M56" s="894"/>
      <c r="N56" s="894"/>
      <c r="O56" s="894"/>
      <c r="P56" s="771"/>
      <c r="Q56" s="783"/>
      <c r="R56" s="325"/>
    </row>
    <row r="57" spans="1:19" s="492" customFormat="1" ht="12.75" customHeight="1">
      <c r="A57" s="1314"/>
      <c r="B57" s="529"/>
      <c r="C57" s="628">
        <f>'Current Assumptions'!B143</f>
        <v>9.6</v>
      </c>
      <c r="D57" s="603" t="s">
        <v>874</v>
      </c>
      <c r="E57" s="356"/>
      <c r="F57" s="356"/>
      <c r="G57" s="745"/>
      <c r="H57" s="745"/>
      <c r="K57" s="870"/>
      <c r="L57" s="844">
        <f>'Expected Assumptions'!E143</f>
        <v>4.8</v>
      </c>
      <c r="M57" s="881" t="s">
        <v>874</v>
      </c>
      <c r="N57" s="904"/>
      <c r="O57" s="904"/>
      <c r="P57" s="745"/>
      <c r="Q57" s="745"/>
      <c r="R57" s="389"/>
      <c r="S57" s="401"/>
    </row>
    <row r="58" spans="1:19" s="420" customFormat="1">
      <c r="B58" s="181"/>
      <c r="C58" s="305"/>
      <c r="G58" s="771"/>
      <c r="H58" s="783"/>
      <c r="K58" s="889"/>
      <c r="L58" s="887"/>
      <c r="M58" s="894"/>
      <c r="N58" s="894"/>
      <c r="O58" s="894"/>
      <c r="P58" s="771"/>
      <c r="Q58" s="783"/>
      <c r="R58" s="325"/>
    </row>
    <row r="59" spans="1:19" s="420" customFormat="1" ht="15">
      <c r="B59" s="181"/>
      <c r="C59" s="779">
        <f>Licensed_Professional_Rate</f>
        <v>109.989</v>
      </c>
      <c r="D59" s="615" t="str">
        <f>Licensed_Professional_Rate_N</f>
        <v>Licensed Professional Architect Rate ($ / hour)</v>
      </c>
      <c r="E59" s="394"/>
      <c r="F59" s="394"/>
      <c r="G59" s="739">
        <f>C59*C57</f>
        <v>1055.8943999999999</v>
      </c>
      <c r="H59" s="783"/>
      <c r="K59" s="889"/>
      <c r="L59" s="779">
        <f>Licensed_Professional_Rate</f>
        <v>109.989</v>
      </c>
      <c r="M59" s="874" t="str">
        <f>Licensed_Professional_Rate_N</f>
        <v>Licensed Professional Architect Rate ($ / hour)</v>
      </c>
      <c r="N59" s="868"/>
      <c r="O59" s="868"/>
      <c r="P59" s="739">
        <f>L59*L57</f>
        <v>527.94719999999995</v>
      </c>
      <c r="Q59" s="783"/>
      <c r="R59" s="325"/>
    </row>
    <row r="60" spans="1:19" s="420" customFormat="1">
      <c r="B60" s="181"/>
      <c r="C60" s="305"/>
      <c r="G60" s="771"/>
      <c r="H60" s="783"/>
      <c r="K60" s="889"/>
      <c r="L60" s="887"/>
      <c r="M60" s="894"/>
      <c r="N60" s="894"/>
      <c r="O60" s="894"/>
      <c r="P60" s="771"/>
      <c r="Q60" s="783"/>
      <c r="R60" s="325"/>
    </row>
    <row r="61" spans="1:19" s="420" customFormat="1" ht="13.5" thickBot="1">
      <c r="B61" s="181"/>
      <c r="C61" s="305"/>
      <c r="D61" s="406" t="s">
        <v>42</v>
      </c>
      <c r="E61" s="52"/>
      <c r="F61" s="492"/>
      <c r="G61" s="756"/>
      <c r="H61" s="740">
        <f>G59</f>
        <v>1055.8943999999999</v>
      </c>
      <c r="K61" s="889"/>
      <c r="L61" s="887"/>
      <c r="M61" s="867" t="s">
        <v>42</v>
      </c>
      <c r="N61" s="52"/>
      <c r="O61" s="859"/>
      <c r="P61" s="756"/>
      <c r="Q61" s="740">
        <f>P59</f>
        <v>527.94719999999995</v>
      </c>
      <c r="R61" s="325"/>
    </row>
    <row r="62" spans="1:19" s="420" customFormat="1">
      <c r="B62" s="181"/>
      <c r="C62" s="305"/>
      <c r="G62" s="771"/>
      <c r="H62" s="783"/>
      <c r="K62" s="889"/>
      <c r="L62" s="887"/>
      <c r="M62" s="894"/>
      <c r="N62" s="894"/>
      <c r="O62" s="894"/>
      <c r="P62" s="771"/>
      <c r="Q62" s="783"/>
      <c r="R62" s="325"/>
    </row>
    <row r="63" spans="1:19" ht="12.75" customHeight="1">
      <c r="A63" s="1314" t="s">
        <v>986</v>
      </c>
      <c r="B63" s="181" t="s">
        <v>725</v>
      </c>
      <c r="C63" s="539" t="s">
        <v>768</v>
      </c>
      <c r="D63" s="128"/>
      <c r="E63" s="128"/>
      <c r="F63" s="128"/>
      <c r="G63" s="742"/>
      <c r="H63" s="744"/>
      <c r="J63" s="128"/>
      <c r="K63" s="889" t="s">
        <v>725</v>
      </c>
      <c r="L63" s="887" t="s">
        <v>768</v>
      </c>
      <c r="M63" s="859"/>
      <c r="N63" s="859"/>
      <c r="O63" s="859"/>
      <c r="P63" s="742"/>
      <c r="Q63" s="744"/>
      <c r="R63" s="36"/>
    </row>
    <row r="64" spans="1:19" s="492" customFormat="1">
      <c r="A64" s="1314"/>
      <c r="B64" s="181"/>
      <c r="C64" s="652">
        <f>'Current Assumptions'!B144</f>
        <v>0.15</v>
      </c>
      <c r="D64" s="601" t="s">
        <v>925</v>
      </c>
      <c r="G64" s="742"/>
      <c r="H64" s="744"/>
      <c r="K64" s="889"/>
      <c r="L64" s="652">
        <f>'Expected Assumptions'!E144</f>
        <v>0.15</v>
      </c>
      <c r="M64" s="859" t="s">
        <v>925</v>
      </c>
      <c r="N64" s="859"/>
      <c r="O64" s="859"/>
      <c r="P64" s="742"/>
      <c r="Q64" s="744"/>
      <c r="R64" s="402"/>
    </row>
    <row r="65" spans="1:18" s="492" customFormat="1" ht="13.5" customHeight="1">
      <c r="A65" s="1314"/>
      <c r="B65" s="117"/>
      <c r="C65" s="777">
        <f>Avg._Number_of_Equipment_Types</f>
        <v>50</v>
      </c>
      <c r="D65" s="494" t="str">
        <f xml:space="preserve"> Avg._Number_of_Equipment_Types_N</f>
        <v>Avg. Number of Equipment (product) Types (Types / project)</v>
      </c>
      <c r="E65" s="52"/>
      <c r="G65" s="756"/>
      <c r="H65" s="760"/>
      <c r="K65" s="873"/>
      <c r="L65" s="777">
        <f>Avg._Number_of_Equipment_Types</f>
        <v>50</v>
      </c>
      <c r="M65" s="881" t="str">
        <f xml:space="preserve"> Avg._Number_of_Equipment_Types_N</f>
        <v>Avg. Number of Equipment (product) Types (Types / project)</v>
      </c>
      <c r="N65" s="52"/>
      <c r="O65" s="859"/>
      <c r="P65" s="756"/>
      <c r="Q65" s="760"/>
      <c r="R65" s="401"/>
    </row>
    <row r="66" spans="1:18" s="492" customFormat="1" ht="13.5" customHeight="1">
      <c r="B66" s="117"/>
      <c r="C66" s="631">
        <f>'Current Assumptions'!B142</f>
        <v>1</v>
      </c>
      <c r="D66" s="603" t="s">
        <v>924</v>
      </c>
      <c r="E66" s="52"/>
      <c r="G66" s="756"/>
      <c r="H66" s="760"/>
      <c r="K66" s="873"/>
      <c r="L66" s="838">
        <f>'Expected Assumptions'!E142</f>
        <v>0.1</v>
      </c>
      <c r="M66" s="881" t="s">
        <v>924</v>
      </c>
      <c r="N66" s="52"/>
      <c r="O66" s="859"/>
      <c r="P66" s="756"/>
      <c r="Q66" s="760"/>
      <c r="R66" s="401"/>
    </row>
    <row r="67" spans="1:18" s="492" customFormat="1">
      <c r="B67" s="181"/>
      <c r="C67" s="305"/>
      <c r="G67" s="742"/>
      <c r="H67" s="744"/>
      <c r="K67" s="889"/>
      <c r="L67" s="887"/>
      <c r="M67" s="859"/>
      <c r="N67" s="859"/>
      <c r="O67" s="859"/>
      <c r="P67" s="742"/>
      <c r="Q67" s="744"/>
      <c r="R67" s="402"/>
    </row>
    <row r="68" spans="1:18" s="492" customFormat="1" ht="15">
      <c r="B68" s="157"/>
      <c r="C68" s="779">
        <f>Licensed_Professional_Rate</f>
        <v>109.989</v>
      </c>
      <c r="D68" s="615" t="str">
        <f>Licensed_Professional_Rate_N</f>
        <v>Licensed Professional Architect Rate ($ / hour)</v>
      </c>
      <c r="E68" s="394"/>
      <c r="F68" s="394"/>
      <c r="G68" s="739">
        <f>C68*((C64*C65)*C66)</f>
        <v>824.91750000000002</v>
      </c>
      <c r="H68" s="760"/>
      <c r="K68" s="157"/>
      <c r="L68" s="779">
        <f>Licensed_Professional_Rate</f>
        <v>109.989</v>
      </c>
      <c r="M68" s="874" t="str">
        <f>Licensed_Professional_Rate_N</f>
        <v>Licensed Professional Architect Rate ($ / hour)</v>
      </c>
      <c r="N68" s="868"/>
      <c r="O68" s="868"/>
      <c r="P68" s="739">
        <f>L68*((L64*L65)*L66)</f>
        <v>82.491749999999996</v>
      </c>
      <c r="Q68" s="760"/>
      <c r="R68" s="401"/>
    </row>
    <row r="69" spans="1:18" s="492" customFormat="1">
      <c r="B69" s="181"/>
      <c r="C69" s="305"/>
      <c r="G69" s="742"/>
      <c r="H69" s="744"/>
      <c r="K69" s="889"/>
      <c r="L69" s="887"/>
      <c r="M69" s="859"/>
      <c r="N69" s="859"/>
      <c r="O69" s="859"/>
      <c r="P69" s="742"/>
      <c r="Q69" s="744"/>
      <c r="R69" s="402"/>
    </row>
    <row r="70" spans="1:18" s="420" customFormat="1" ht="13.5" thickBot="1">
      <c r="B70" s="181"/>
      <c r="C70" s="305"/>
      <c r="D70" s="406" t="s">
        <v>42</v>
      </c>
      <c r="E70" s="52"/>
      <c r="F70" s="492"/>
      <c r="G70" s="756"/>
      <c r="H70" s="740">
        <f>G68</f>
        <v>824.91750000000002</v>
      </c>
      <c r="K70" s="889"/>
      <c r="L70" s="887"/>
      <c r="M70" s="867" t="s">
        <v>42</v>
      </c>
      <c r="N70" s="52"/>
      <c r="O70" s="859"/>
      <c r="P70" s="756"/>
      <c r="Q70" s="740">
        <f>P68</f>
        <v>82.491749999999996</v>
      </c>
      <c r="R70" s="325"/>
    </row>
    <row r="71" spans="1:18" s="420" customFormat="1">
      <c r="B71" s="181"/>
      <c r="C71" s="305"/>
      <c r="D71" s="406"/>
      <c r="E71" s="52"/>
      <c r="F71" s="492"/>
      <c r="G71" s="756"/>
      <c r="H71" s="760"/>
      <c r="K71" s="889"/>
      <c r="L71" s="887"/>
      <c r="M71" s="867"/>
      <c r="N71" s="52"/>
      <c r="O71" s="859"/>
      <c r="P71" s="756"/>
      <c r="Q71" s="760"/>
      <c r="R71" s="325"/>
    </row>
    <row r="72" spans="1:18" ht="15" customHeight="1">
      <c r="B72" s="159"/>
      <c r="C72" s="69"/>
      <c r="D72" s="128"/>
      <c r="E72" s="128"/>
      <c r="F72" s="128"/>
      <c r="G72" s="742"/>
      <c r="H72" s="744"/>
      <c r="J72" s="128"/>
      <c r="K72" s="885"/>
      <c r="L72" s="867"/>
      <c r="M72" s="859"/>
      <c r="N72" s="859"/>
      <c r="O72" s="859"/>
      <c r="P72" s="742"/>
      <c r="Q72" s="744"/>
      <c r="R72" s="32"/>
    </row>
    <row r="73" spans="1:18" ht="12.75" customHeight="1">
      <c r="A73" s="1314" t="s">
        <v>978</v>
      </c>
      <c r="B73" s="159" t="s">
        <v>726</v>
      </c>
      <c r="C73" s="305" t="s">
        <v>669</v>
      </c>
      <c r="D73" s="128"/>
      <c r="E73" s="128"/>
      <c r="F73" s="128"/>
      <c r="G73" s="742"/>
      <c r="H73" s="744"/>
      <c r="J73" s="128"/>
      <c r="K73" s="885" t="s">
        <v>726</v>
      </c>
      <c r="L73" s="887" t="s">
        <v>669</v>
      </c>
      <c r="M73" s="859"/>
      <c r="N73" s="859"/>
      <c r="O73" s="859"/>
      <c r="P73" s="742"/>
      <c r="Q73" s="744"/>
      <c r="R73" s="32"/>
    </row>
    <row r="74" spans="1:18" s="290" customFormat="1">
      <c r="A74" s="1314"/>
      <c r="B74" s="159"/>
      <c r="C74" s="127">
        <f>Avg._Number_of_Design_Coordinated_Drawings</f>
        <v>146</v>
      </c>
      <c r="D74" s="126" t="str">
        <f>Avg._Number_of_Design_Coordinated_Drawings_N</f>
        <v>Avg. Number of Sheets in Design Coordinated Drawings</v>
      </c>
      <c r="G74" s="742"/>
      <c r="H74" s="797"/>
      <c r="I74" s="200"/>
      <c r="J74" s="33"/>
      <c r="K74" s="885"/>
      <c r="L74" s="127">
        <f>Avg._Number_of_Design_Coordinated_Drawings</f>
        <v>146</v>
      </c>
      <c r="M74" s="881" t="str">
        <f>Avg._Number_of_Design_Coordinated_Drawings_N</f>
        <v>Avg. Number of Sheets in Design Coordinated Drawings</v>
      </c>
      <c r="N74" s="859"/>
      <c r="O74" s="859"/>
      <c r="P74" s="742"/>
      <c r="Q74" s="797"/>
      <c r="R74" s="320"/>
    </row>
    <row r="75" spans="1:18" s="322" customFormat="1">
      <c r="A75" s="525"/>
      <c r="B75" s="379"/>
      <c r="C75" s="799">
        <f>Avg._Number_of_Pages_in_a_Design_Coordinated_Narrative</f>
        <v>20</v>
      </c>
      <c r="D75" s="328" t="str">
        <f>Avg._Number_of_Pages_in_a_Design_Coordinated_Narrative_N</f>
        <v>Avg. Number of Letter Sized Pages in a Design Coordinated Narrative</v>
      </c>
      <c r="G75" s="66"/>
      <c r="H75" s="797"/>
      <c r="I75" s="221"/>
      <c r="J75" s="33"/>
      <c r="K75" s="379"/>
      <c r="L75" s="799">
        <f>Avg._Number_of_Pages_in_a_Design_Coordinated_Narrative</f>
        <v>20</v>
      </c>
      <c r="M75" s="618" t="str">
        <f>Avg._Number_of_Pages_in_a_Design_Coordinated_Narrative_N</f>
        <v>Avg. Number of Letter Sized Pages in a Design Coordinated Narrative</v>
      </c>
      <c r="N75" s="864"/>
      <c r="O75" s="864"/>
      <c r="P75" s="66"/>
      <c r="Q75" s="797"/>
      <c r="R75" s="320"/>
    </row>
    <row r="76" spans="1:18" s="322" customFormat="1">
      <c r="A76" s="525"/>
      <c r="B76" s="379"/>
      <c r="C76" s="365">
        <f>Avg._Number_of_Pages_in_a_Design_Coordinated_Specification</f>
        <v>300</v>
      </c>
      <c r="D76" s="328" t="str">
        <f>Avg._Number_of_Pages_in_a_Design_Coordinated_Specification_N</f>
        <v>Avg. Number of Letter Sized Pages in a Design Coordinated Specification</v>
      </c>
      <c r="G76" s="66"/>
      <c r="H76" s="797"/>
      <c r="I76" s="221"/>
      <c r="J76" s="33"/>
      <c r="K76" s="379"/>
      <c r="L76" s="365">
        <f>Avg._Number_of_Pages_in_a_Design_Coordinated_Specification</f>
        <v>300</v>
      </c>
      <c r="M76" s="618" t="str">
        <f>Avg._Number_of_Pages_in_a_Design_Coordinated_Specification_N</f>
        <v>Avg. Number of Letter Sized Pages in a Design Coordinated Specification</v>
      </c>
      <c r="N76" s="864"/>
      <c r="O76" s="864"/>
      <c r="P76" s="66"/>
      <c r="Q76" s="797"/>
      <c r="R76" s="320"/>
    </row>
    <row r="77" spans="1:18" s="290" customFormat="1">
      <c r="A77" s="492"/>
      <c r="B77" s="159"/>
      <c r="C77" s="365">
        <f>Avg._Submittal_Sets_Reqd._Design</f>
        <v>6</v>
      </c>
      <c r="D77" s="618" t="str">
        <f>Avg._Submittal_Sets_Reqd._Design_N</f>
        <v>Number of Design Submittal Sets Reqd. (sets / submittal)</v>
      </c>
      <c r="G77" s="742"/>
      <c r="H77" s="797"/>
      <c r="I77" s="200"/>
      <c r="J77" s="33"/>
      <c r="K77" s="885"/>
      <c r="L77" s="799">
        <f>'Expected Assumptions'!E24</f>
        <v>0</v>
      </c>
      <c r="M77" s="618" t="str">
        <f>Avg._Submittal_Sets_Reqd._Design_N</f>
        <v>Number of Design Submittal Sets Reqd. (sets / submittal)</v>
      </c>
      <c r="N77" s="859"/>
      <c r="O77" s="859"/>
      <c r="P77" s="742"/>
      <c r="Q77" s="797"/>
      <c r="R77" s="320"/>
    </row>
    <row r="78" spans="1:18" s="290" customFormat="1">
      <c r="A78" s="492"/>
      <c r="B78" s="159"/>
      <c r="C78" s="776">
        <f>Avg._Per_Page_Copy_Cost</f>
        <v>0.15</v>
      </c>
      <c r="D78" s="32" t="str">
        <f>Avg._Per_Page_Copy_Cost_N</f>
        <v>Avg. Per Page Copy Cost ($ / page)</v>
      </c>
      <c r="G78" s="742"/>
      <c r="H78" s="150"/>
      <c r="I78" s="320"/>
      <c r="J78" s="33"/>
      <c r="K78" s="885"/>
      <c r="L78" s="776">
        <f>'Expected Assumptions'!E64</f>
        <v>0</v>
      </c>
      <c r="M78" s="401" t="str">
        <f>Avg._Per_Page_Copy_Cost_N</f>
        <v>Avg. Per Page Copy Cost ($ / page)</v>
      </c>
      <c r="N78" s="859"/>
      <c r="O78" s="859"/>
      <c r="P78" s="742"/>
      <c r="Q78" s="150"/>
      <c r="R78" s="320"/>
    </row>
    <row r="79" spans="1:18" s="290" customFormat="1">
      <c r="A79" s="492"/>
      <c r="B79" s="159"/>
      <c r="C79" s="776">
        <f>Avg._Per_Sheet_Copy_Cost</f>
        <v>3</v>
      </c>
      <c r="D79" s="32" t="str">
        <f>Avg._Per_Sheet_Copy_Cost_N</f>
        <v>Avg. Per Sheet Copy Cost ($ / sheet)</v>
      </c>
      <c r="G79" s="742"/>
      <c r="H79" s="150"/>
      <c r="I79" s="320"/>
      <c r="J79" s="33"/>
      <c r="K79" s="885"/>
      <c r="L79" s="776">
        <f>'Expected Assumptions'!E65</f>
        <v>0</v>
      </c>
      <c r="M79" s="401" t="str">
        <f>Avg._Per_Sheet_Copy_Cost_N</f>
        <v>Avg. Per Sheet Copy Cost ($ / sheet)</v>
      </c>
      <c r="N79" s="859"/>
      <c r="O79" s="859"/>
      <c r="P79" s="742"/>
      <c r="Q79" s="150"/>
      <c r="R79" s="320"/>
    </row>
    <row r="80" spans="1:18" s="290" customFormat="1">
      <c r="A80" s="492"/>
      <c r="B80" s="450"/>
      <c r="C80" s="446">
        <f>'Current Assumptions'!B151</f>
        <v>0.61899999999999999</v>
      </c>
      <c r="D80" s="616" t="s">
        <v>824</v>
      </c>
      <c r="G80" s="742"/>
      <c r="H80" s="744"/>
      <c r="J80" s="33"/>
      <c r="K80" s="450"/>
      <c r="L80" s="963">
        <f>'Expected Assumptions'!E151</f>
        <v>0</v>
      </c>
      <c r="M80" s="881" t="s">
        <v>824</v>
      </c>
      <c r="N80" s="859"/>
      <c r="O80" s="859"/>
      <c r="P80" s="742"/>
      <c r="Q80" s="744"/>
      <c r="R80" s="320"/>
    </row>
    <row r="81" spans="1:19" s="290" customFormat="1">
      <c r="A81" s="492"/>
      <c r="B81" s="159"/>
      <c r="C81" s="356"/>
      <c r="G81" s="742"/>
      <c r="H81" s="744"/>
      <c r="J81" s="33"/>
      <c r="K81" s="885"/>
      <c r="L81" s="904"/>
      <c r="M81" s="859"/>
      <c r="N81" s="859"/>
      <c r="O81" s="859"/>
      <c r="P81" s="742"/>
      <c r="Q81" s="744"/>
      <c r="R81" s="320"/>
    </row>
    <row r="82" spans="1:19" s="290" customFormat="1">
      <c r="A82" s="492"/>
      <c r="B82" s="159"/>
      <c r="C82" s="779">
        <f>Drafter_Rate</f>
        <v>70.703325000000007</v>
      </c>
      <c r="D82" s="118" t="str">
        <f>Drafter_Rate_N</f>
        <v>Architect Drafter Rate ($ / hour)</v>
      </c>
      <c r="E82" s="104"/>
      <c r="F82" s="103"/>
      <c r="G82" s="743">
        <f>C82*C80*C77</f>
        <v>262.59214904999999</v>
      </c>
      <c r="H82" s="744"/>
      <c r="K82" s="885"/>
      <c r="L82" s="779">
        <f>Drafter_Rate</f>
        <v>70.703325000000007</v>
      </c>
      <c r="M82" s="874" t="str">
        <f>Drafter_Rate_N</f>
        <v>Architect Drafter Rate ($ / hour)</v>
      </c>
      <c r="N82" s="407"/>
      <c r="O82" s="528"/>
      <c r="P82" s="930">
        <f>L82*L80*L77</f>
        <v>0</v>
      </c>
      <c r="Q82" s="744"/>
      <c r="R82" s="320"/>
    </row>
    <row r="83" spans="1:19" s="290" customFormat="1" ht="12.75" customHeight="1">
      <c r="A83" s="492"/>
      <c r="B83" s="159"/>
      <c r="C83" s="356"/>
      <c r="G83" s="742"/>
      <c r="H83" s="744"/>
      <c r="K83" s="885"/>
      <c r="L83" s="904"/>
      <c r="M83" s="859"/>
      <c r="N83" s="859"/>
      <c r="O83" s="859"/>
      <c r="P83" s="742"/>
      <c r="Q83" s="744"/>
      <c r="R83" s="320"/>
    </row>
    <row r="84" spans="1:19">
      <c r="B84" s="117"/>
      <c r="C84" s="32"/>
      <c r="D84" s="32" t="s">
        <v>428</v>
      </c>
      <c r="E84" s="104"/>
      <c r="F84" s="103"/>
      <c r="G84" s="761">
        <f>C77*((C74*C79)+(C78*SUM(C75:C76)))</f>
        <v>2916</v>
      </c>
      <c r="H84" s="760"/>
      <c r="J84" s="128"/>
      <c r="K84" s="873"/>
      <c r="L84" s="401"/>
      <c r="M84" s="401" t="s">
        <v>428</v>
      </c>
      <c r="N84" s="407"/>
      <c r="O84" s="528"/>
      <c r="P84" s="761">
        <f>L77*((L74*L79)+(L78*SUM(L75:L76)))</f>
        <v>0</v>
      </c>
      <c r="Q84" s="760"/>
      <c r="R84" s="32"/>
    </row>
    <row r="85" spans="1:19" ht="15" customHeight="1">
      <c r="B85" s="117"/>
      <c r="C85" s="32"/>
      <c r="D85" s="103"/>
      <c r="E85" s="104"/>
      <c r="F85" s="103"/>
      <c r="G85" s="793"/>
      <c r="H85" s="760"/>
      <c r="J85" s="128"/>
      <c r="K85" s="873"/>
      <c r="L85" s="401"/>
      <c r="M85" s="528"/>
      <c r="N85" s="407"/>
      <c r="O85" s="528"/>
      <c r="P85" s="793"/>
      <c r="Q85" s="760"/>
      <c r="R85" s="32"/>
    </row>
    <row r="86" spans="1:19" ht="13.5" thickBot="1">
      <c r="B86" s="117"/>
      <c r="C86" s="32"/>
      <c r="D86" s="69" t="s">
        <v>42</v>
      </c>
      <c r="E86" s="52"/>
      <c r="F86" s="128"/>
      <c r="G86" s="756"/>
      <c r="H86" s="740">
        <f>SUM(G82:G84)</f>
        <v>3178.59214905</v>
      </c>
      <c r="J86" s="128"/>
      <c r="K86" s="873"/>
      <c r="L86" s="401"/>
      <c r="M86" s="867" t="s">
        <v>42</v>
      </c>
      <c r="N86" s="52"/>
      <c r="O86" s="859"/>
      <c r="P86" s="756"/>
      <c r="Q86" s="740">
        <f>SUM(P82:P84)</f>
        <v>0</v>
      </c>
      <c r="R86" s="32"/>
    </row>
    <row r="87" spans="1:19" ht="15" customHeight="1">
      <c r="B87" s="117"/>
      <c r="C87" s="128"/>
      <c r="D87" s="128"/>
      <c r="E87" s="128"/>
      <c r="F87" s="128"/>
      <c r="G87" s="742"/>
      <c r="H87" s="744"/>
      <c r="J87" s="128"/>
      <c r="K87" s="873"/>
      <c r="L87" s="859"/>
      <c r="M87" s="859"/>
      <c r="N87" s="859"/>
      <c r="O87" s="859"/>
      <c r="P87" s="742"/>
      <c r="Q87" s="744"/>
      <c r="R87" s="32"/>
    </row>
    <row r="88" spans="1:19" ht="12.75" customHeight="1">
      <c r="A88" s="1314" t="s">
        <v>979</v>
      </c>
      <c r="B88" s="181" t="s">
        <v>727</v>
      </c>
      <c r="C88" s="539" t="s">
        <v>835</v>
      </c>
      <c r="D88" s="128"/>
      <c r="E88" s="128"/>
      <c r="F88" s="128"/>
      <c r="G88" s="742"/>
      <c r="H88" s="744"/>
      <c r="J88" s="128"/>
      <c r="K88" s="889" t="s">
        <v>727</v>
      </c>
      <c r="L88" s="887" t="s">
        <v>835</v>
      </c>
      <c r="M88" s="859"/>
      <c r="N88" s="859"/>
      <c r="O88" s="859"/>
      <c r="P88" s="742"/>
      <c r="Q88" s="744"/>
      <c r="R88" s="32"/>
    </row>
    <row r="89" spans="1:19" s="290" customFormat="1">
      <c r="A89" s="1314"/>
      <c r="B89" s="326"/>
      <c r="C89" s="437">
        <f>'Current Assumptions'!B150</f>
        <v>1</v>
      </c>
      <c r="D89" s="616" t="s">
        <v>931</v>
      </c>
      <c r="G89" s="742"/>
      <c r="H89" s="744"/>
      <c r="J89" s="320"/>
      <c r="K89" s="536"/>
      <c r="L89" s="915">
        <f>'Expected Assumptions'!E150</f>
        <v>1</v>
      </c>
      <c r="M89" s="881" t="s">
        <v>931</v>
      </c>
      <c r="N89" s="859"/>
      <c r="O89" s="859"/>
      <c r="P89" s="742"/>
      <c r="Q89" s="744"/>
      <c r="R89" s="320"/>
      <c r="S89" s="320"/>
    </row>
    <row r="90" spans="1:19" s="290" customFormat="1">
      <c r="A90" s="492"/>
      <c r="B90" s="326"/>
      <c r="C90" s="737">
        <f>'Current Assumptions'!B153</f>
        <v>47.7</v>
      </c>
      <c r="D90" s="881" t="s">
        <v>552</v>
      </c>
      <c r="G90" s="742"/>
      <c r="H90" s="744"/>
      <c r="J90" s="320"/>
      <c r="K90" s="536"/>
      <c r="L90" s="737">
        <f>'Expected Assumptions'!E153</f>
        <v>0</v>
      </c>
      <c r="M90" s="881" t="s">
        <v>552</v>
      </c>
      <c r="N90" s="859"/>
      <c r="O90" s="859"/>
      <c r="P90" s="742"/>
      <c r="Q90" s="744"/>
      <c r="R90" s="320"/>
      <c r="S90" s="320"/>
    </row>
    <row r="91" spans="1:19" s="290" customFormat="1">
      <c r="A91" s="492"/>
      <c r="B91" s="326"/>
      <c r="C91" s="968">
        <f>'Current Assumptions'!B154</f>
        <v>0.5</v>
      </c>
      <c r="D91" s="616" t="s">
        <v>934</v>
      </c>
      <c r="G91" s="742"/>
      <c r="H91" s="744"/>
      <c r="J91" s="320"/>
      <c r="K91" s="536"/>
      <c r="L91" s="968">
        <f>'Expected Assumptions'!E154</f>
        <v>0.2</v>
      </c>
      <c r="M91" s="881" t="s">
        <v>934</v>
      </c>
      <c r="N91" s="859"/>
      <c r="O91" s="859"/>
      <c r="P91" s="742"/>
      <c r="Q91" s="744"/>
      <c r="R91" s="320"/>
      <c r="S91" s="320"/>
    </row>
    <row r="92" spans="1:19" s="290" customFormat="1">
      <c r="A92" s="492"/>
      <c r="B92" s="326"/>
      <c r="C92" s="305"/>
      <c r="E92" s="52"/>
      <c r="G92" s="742"/>
      <c r="H92" s="744"/>
      <c r="J92" s="320"/>
      <c r="K92" s="536"/>
      <c r="L92" s="887"/>
      <c r="M92" s="859"/>
      <c r="N92" s="52"/>
      <c r="O92" s="859"/>
      <c r="P92" s="742"/>
      <c r="Q92" s="744"/>
      <c r="R92" s="320"/>
      <c r="S92" s="320"/>
    </row>
    <row r="93" spans="1:19" s="290" customFormat="1" ht="12.75" customHeight="1">
      <c r="A93" s="492"/>
      <c r="B93" s="326"/>
      <c r="C93" s="779">
        <f>Drafter_Rate</f>
        <v>70.703325000000007</v>
      </c>
      <c r="D93" s="118" t="str">
        <f>Drafter_Rate_N</f>
        <v>Architect Drafter Rate ($ / hour)</v>
      </c>
      <c r="E93" s="52"/>
      <c r="G93" s="761">
        <f>C93*C91*C89</f>
        <v>35.351662500000003</v>
      </c>
      <c r="H93" s="744"/>
      <c r="J93" s="320"/>
      <c r="K93" s="536"/>
      <c r="L93" s="779">
        <f>Drafter_Rate</f>
        <v>70.703325000000007</v>
      </c>
      <c r="M93" s="874" t="str">
        <f>Drafter_Rate_N</f>
        <v>Architect Drafter Rate ($ / hour)</v>
      </c>
      <c r="N93" s="52"/>
      <c r="O93" s="859"/>
      <c r="P93" s="761">
        <f>L93*L91*L89</f>
        <v>14.140665000000002</v>
      </c>
      <c r="Q93" s="744"/>
      <c r="R93" s="320"/>
      <c r="S93" s="320"/>
    </row>
    <row r="94" spans="1:19">
      <c r="B94" s="181"/>
      <c r="C94" s="32"/>
      <c r="D94" s="103"/>
      <c r="E94" s="104"/>
      <c r="F94" s="103"/>
      <c r="G94" s="793"/>
      <c r="H94" s="760"/>
      <c r="J94" s="128"/>
      <c r="K94" s="889"/>
      <c r="L94" s="401"/>
      <c r="M94" s="528"/>
      <c r="N94" s="407"/>
      <c r="O94" s="528"/>
      <c r="P94" s="793"/>
      <c r="Q94" s="760"/>
      <c r="R94" s="32"/>
    </row>
    <row r="95" spans="1:19">
      <c r="B95" s="181"/>
      <c r="C95" s="32"/>
      <c r="D95" s="32" t="s">
        <v>429</v>
      </c>
      <c r="E95" s="104"/>
      <c r="F95" s="103"/>
      <c r="G95" s="761">
        <f>C89*C90</f>
        <v>47.7</v>
      </c>
      <c r="H95" s="760"/>
      <c r="J95" s="128"/>
      <c r="K95" s="889"/>
      <c r="L95" s="401"/>
      <c r="M95" s="401" t="s">
        <v>429</v>
      </c>
      <c r="N95" s="407"/>
      <c r="O95" s="528"/>
      <c r="P95" s="761">
        <f>L89*L90</f>
        <v>0</v>
      </c>
      <c r="Q95" s="760"/>
      <c r="R95" s="36"/>
    </row>
    <row r="96" spans="1:19" ht="15" customHeight="1">
      <c r="B96" s="181"/>
      <c r="C96" s="32"/>
      <c r="D96" s="103"/>
      <c r="E96" s="104"/>
      <c r="F96" s="103"/>
      <c r="G96" s="793"/>
      <c r="H96" s="760"/>
      <c r="J96" s="128"/>
      <c r="K96" s="889"/>
      <c r="L96" s="401"/>
      <c r="M96" s="528"/>
      <c r="N96" s="407"/>
      <c r="O96" s="528"/>
      <c r="P96" s="793"/>
      <c r="Q96" s="760"/>
      <c r="R96" s="32"/>
    </row>
    <row r="97" spans="1:19" ht="13.5" thickBot="1">
      <c r="B97" s="181"/>
      <c r="C97" s="32"/>
      <c r="D97" s="69" t="s">
        <v>42</v>
      </c>
      <c r="E97" s="52"/>
      <c r="F97" s="128"/>
      <c r="G97" s="756"/>
      <c r="H97" s="740">
        <f>SUM(G93:G95)</f>
        <v>83.051662500000006</v>
      </c>
      <c r="J97" s="128"/>
      <c r="K97" s="889"/>
      <c r="L97" s="401"/>
      <c r="M97" s="867" t="s">
        <v>42</v>
      </c>
      <c r="N97" s="52"/>
      <c r="O97" s="859"/>
      <c r="P97" s="756"/>
      <c r="Q97" s="740">
        <f>SUM(P93:P95)</f>
        <v>14.140665000000002</v>
      </c>
      <c r="R97" s="32"/>
    </row>
    <row r="98" spans="1:19" ht="15" customHeight="1">
      <c r="B98" s="181"/>
      <c r="C98" s="163"/>
      <c r="D98" s="128"/>
      <c r="E98" s="128"/>
      <c r="F98" s="128"/>
      <c r="G98" s="742"/>
      <c r="H98" s="744"/>
      <c r="J98" s="128"/>
      <c r="K98" s="889"/>
      <c r="L98" s="887"/>
      <c r="M98" s="859"/>
      <c r="N98" s="859"/>
      <c r="O98" s="859"/>
      <c r="P98" s="742"/>
      <c r="Q98" s="744"/>
      <c r="R98" s="32"/>
    </row>
    <row r="99" spans="1:19">
      <c r="A99" s="1314" t="s">
        <v>979</v>
      </c>
      <c r="B99" s="159" t="s">
        <v>728</v>
      </c>
      <c r="C99" s="527" t="s">
        <v>790</v>
      </c>
      <c r="D99" s="128"/>
      <c r="E99" s="128"/>
      <c r="F99" s="128"/>
      <c r="G99" s="742"/>
      <c r="H99" s="744"/>
      <c r="J99" s="128"/>
      <c r="K99" s="885" t="s">
        <v>728</v>
      </c>
      <c r="L99" s="867" t="s">
        <v>790</v>
      </c>
      <c r="M99" s="859"/>
      <c r="N99" s="859"/>
      <c r="O99" s="859"/>
      <c r="P99" s="742"/>
      <c r="Q99" s="744"/>
      <c r="R99" s="32"/>
    </row>
    <row r="100" spans="1:19" s="290" customFormat="1">
      <c r="A100" s="1314"/>
      <c r="B100" s="159"/>
      <c r="C100" s="437">
        <f>'Current Assumptions'!B150</f>
        <v>1</v>
      </c>
      <c r="D100" s="616" t="s">
        <v>931</v>
      </c>
      <c r="G100" s="742"/>
      <c r="H100" s="744"/>
      <c r="K100" s="885"/>
      <c r="L100" s="915">
        <f>'Expected Assumptions'!E150</f>
        <v>1</v>
      </c>
      <c r="M100" s="881" t="s">
        <v>931</v>
      </c>
      <c r="N100" s="859"/>
      <c r="O100" s="859"/>
      <c r="P100" s="742"/>
      <c r="Q100" s="744"/>
      <c r="R100" s="320"/>
    </row>
    <row r="101" spans="1:19" s="290" customFormat="1" ht="12.75" customHeight="1">
      <c r="A101" s="492"/>
      <c r="B101" s="159"/>
      <c r="C101" s="351">
        <f>Avg._Time_to_Log_Transmittals</f>
        <v>0.25</v>
      </c>
      <c r="D101" s="412" t="str">
        <f>Avg._Time_to_Log_Transmittals_N</f>
        <v>Avg. Time to Log (hours / transmittal)</v>
      </c>
      <c r="G101" s="742"/>
      <c r="H101" s="744"/>
      <c r="K101" s="885"/>
      <c r="L101" s="902">
        <f>'Expected Assumptions'!E13</f>
        <v>0</v>
      </c>
      <c r="M101" s="881" t="str">
        <f>Avg._Time_to_Log_Transmittals_N</f>
        <v>Avg. Time to Log (hours / transmittal)</v>
      </c>
      <c r="N101" s="859"/>
      <c r="O101" s="859"/>
      <c r="P101" s="742"/>
      <c r="Q101" s="744"/>
      <c r="R101" s="320"/>
    </row>
    <row r="102" spans="1:19" s="322" customFormat="1">
      <c r="A102" s="525"/>
      <c r="G102" s="66"/>
      <c r="H102" s="762"/>
      <c r="K102" s="864"/>
      <c r="L102" s="864"/>
      <c r="M102" s="864"/>
      <c r="N102" s="864"/>
      <c r="O102" s="864"/>
      <c r="P102" s="66"/>
      <c r="Q102" s="762"/>
      <c r="R102" s="320"/>
      <c r="S102" s="320"/>
    </row>
    <row r="103" spans="1:19">
      <c r="B103" s="117"/>
      <c r="C103" s="779">
        <f>Drafter_Rate</f>
        <v>70.703325000000007</v>
      </c>
      <c r="D103" s="118" t="str">
        <f>Drafter_Rate_N</f>
        <v>Architect Drafter Rate ($ / hour)</v>
      </c>
      <c r="E103" s="33"/>
      <c r="F103" s="32"/>
      <c r="G103" s="761">
        <f>C103*C100*C101</f>
        <v>17.675831250000002</v>
      </c>
      <c r="H103" s="760"/>
      <c r="J103" s="128"/>
      <c r="K103" s="873"/>
      <c r="L103" s="779">
        <f>Drafter_Rate</f>
        <v>70.703325000000007</v>
      </c>
      <c r="M103" s="874" t="str">
        <f>Drafter_Rate_N</f>
        <v>Architect Drafter Rate ($ / hour)</v>
      </c>
      <c r="N103" s="389"/>
      <c r="O103" s="401"/>
      <c r="P103" s="761">
        <f>L103*L100*L101</f>
        <v>0</v>
      </c>
      <c r="Q103" s="760"/>
      <c r="R103" s="32"/>
    </row>
    <row r="104" spans="1:19" ht="15" customHeight="1">
      <c r="B104" s="117"/>
      <c r="C104" s="32"/>
      <c r="D104" s="32"/>
      <c r="E104" s="33"/>
      <c r="F104" s="32"/>
      <c r="G104" s="165"/>
      <c r="H104" s="760"/>
      <c r="J104" s="128"/>
      <c r="K104" s="873"/>
      <c r="L104" s="401"/>
      <c r="M104" s="401"/>
      <c r="N104" s="389"/>
      <c r="O104" s="401"/>
      <c r="P104" s="888"/>
      <c r="Q104" s="760"/>
      <c r="R104" s="32"/>
    </row>
    <row r="105" spans="1:19" ht="13.5" thickBot="1">
      <c r="B105" s="117"/>
      <c r="C105" s="32"/>
      <c r="D105" s="69" t="s">
        <v>42</v>
      </c>
      <c r="E105" s="52"/>
      <c r="F105" s="128"/>
      <c r="G105" s="756"/>
      <c r="H105" s="740">
        <f>G103</f>
        <v>17.675831250000002</v>
      </c>
      <c r="J105" s="128"/>
      <c r="K105" s="873"/>
      <c r="L105" s="401"/>
      <c r="M105" s="867" t="s">
        <v>42</v>
      </c>
      <c r="N105" s="52"/>
      <c r="O105" s="859"/>
      <c r="P105" s="756"/>
      <c r="Q105" s="740">
        <f>P103</f>
        <v>0</v>
      </c>
      <c r="R105" s="32"/>
    </row>
    <row r="106" spans="1:19" ht="15" customHeight="1">
      <c r="B106" s="117"/>
      <c r="C106" s="128"/>
      <c r="D106" s="128"/>
      <c r="E106" s="128"/>
      <c r="F106" s="128"/>
      <c r="G106" s="742"/>
      <c r="H106" s="744"/>
      <c r="J106" s="128"/>
      <c r="K106" s="873"/>
      <c r="L106" s="859"/>
      <c r="M106" s="859"/>
      <c r="N106" s="859"/>
      <c r="O106" s="859"/>
      <c r="P106" s="742"/>
      <c r="Q106" s="744"/>
      <c r="R106" s="32"/>
    </row>
    <row r="107" spans="1:19">
      <c r="B107" s="161">
        <v>100.08</v>
      </c>
      <c r="C107" s="139" t="s">
        <v>273</v>
      </c>
      <c r="D107" s="128"/>
      <c r="E107" s="128"/>
      <c r="F107" s="128"/>
      <c r="G107" s="742"/>
      <c r="H107" s="744"/>
      <c r="J107" s="128"/>
      <c r="K107" s="886">
        <v>100.08</v>
      </c>
      <c r="L107" s="884" t="s">
        <v>273</v>
      </c>
      <c r="M107" s="859"/>
      <c r="N107" s="859"/>
      <c r="O107" s="859"/>
      <c r="P107" s="742"/>
      <c r="Q107" s="744"/>
      <c r="R107" s="32"/>
    </row>
    <row r="108" spans="1:19" ht="12.75" customHeight="1">
      <c r="B108" s="117"/>
      <c r="C108" s="128"/>
      <c r="D108" s="128"/>
      <c r="E108" s="128"/>
      <c r="F108" s="128"/>
      <c r="G108" s="742"/>
      <c r="H108" s="744"/>
      <c r="J108" s="128"/>
      <c r="K108" s="873"/>
      <c r="L108" s="859"/>
      <c r="M108" s="859"/>
      <c r="N108" s="859"/>
      <c r="O108" s="859"/>
      <c r="P108" s="742"/>
      <c r="Q108" s="744"/>
      <c r="R108" s="32"/>
    </row>
    <row r="109" spans="1:19">
      <c r="A109" s="1314" t="s">
        <v>979</v>
      </c>
      <c r="B109" s="159">
        <v>100.09</v>
      </c>
      <c r="C109" s="69" t="s">
        <v>274</v>
      </c>
      <c r="D109" s="128"/>
      <c r="E109" s="128"/>
      <c r="F109" s="128"/>
      <c r="G109" s="742"/>
      <c r="H109" s="744"/>
      <c r="J109" s="128"/>
      <c r="K109" s="885">
        <v>100.09</v>
      </c>
      <c r="L109" s="867" t="s">
        <v>274</v>
      </c>
      <c r="M109" s="859"/>
      <c r="N109" s="859"/>
      <c r="O109" s="859"/>
      <c r="P109" s="742"/>
      <c r="Q109" s="744"/>
      <c r="R109" s="32"/>
    </row>
    <row r="110" spans="1:19" s="290" customFormat="1">
      <c r="A110" s="1314"/>
      <c r="B110" s="159"/>
      <c r="C110" s="437">
        <f>'Current Assumptions'!B150</f>
        <v>1</v>
      </c>
      <c r="D110" s="616" t="s">
        <v>931</v>
      </c>
      <c r="G110" s="742"/>
      <c r="H110" s="744"/>
      <c r="K110" s="885"/>
      <c r="L110" s="915">
        <f>'Expected Assumptions'!E150</f>
        <v>1</v>
      </c>
      <c r="M110" s="881" t="s">
        <v>931</v>
      </c>
      <c r="N110" s="859"/>
      <c r="O110" s="859"/>
      <c r="P110" s="742"/>
      <c r="Q110" s="744"/>
      <c r="R110" s="320"/>
    </row>
    <row r="111" spans="1:19" s="290" customFormat="1">
      <c r="A111" s="492"/>
      <c r="B111" s="159"/>
      <c r="C111" s="351">
        <f>Avg._Time_to_Log_Transmittals</f>
        <v>0.25</v>
      </c>
      <c r="D111" s="412" t="str">
        <f>Avg._Time_to_Log_Transmittals_N</f>
        <v>Avg. Time to Log (hours / transmittal)</v>
      </c>
      <c r="G111" s="742"/>
      <c r="H111" s="744"/>
      <c r="K111" s="885"/>
      <c r="L111" s="902">
        <f>'Expected Assumptions'!E13</f>
        <v>0</v>
      </c>
      <c r="M111" s="881" t="str">
        <f>Avg._Time_to_Log_Transmittals_N</f>
        <v>Avg. Time to Log (hours / transmittal)</v>
      </c>
      <c r="N111" s="859"/>
      <c r="O111" s="859"/>
      <c r="P111" s="742"/>
      <c r="Q111" s="744"/>
      <c r="R111" s="320"/>
    </row>
    <row r="112" spans="1:19">
      <c r="B112" s="117"/>
      <c r="C112" s="103"/>
      <c r="D112" s="103"/>
      <c r="E112" s="104"/>
      <c r="F112" s="32"/>
      <c r="G112" s="165"/>
      <c r="H112" s="760"/>
      <c r="J112" s="128"/>
      <c r="K112" s="873"/>
      <c r="L112" s="528"/>
      <c r="M112" s="528"/>
      <c r="N112" s="407"/>
      <c r="O112" s="401"/>
      <c r="P112" s="888"/>
      <c r="Q112" s="760"/>
      <c r="R112" s="32"/>
    </row>
    <row r="113" spans="1:19">
      <c r="B113" s="117"/>
      <c r="C113" s="779">
        <f>Owners_Rep._Administrative_Rate</f>
        <v>16.88</v>
      </c>
      <c r="D113" s="615" t="str">
        <f>Owners_Rep._Administrative_Rate_N</f>
        <v>Owners Rep. Administrative Rate ($ / hour)</v>
      </c>
      <c r="E113" s="104"/>
      <c r="F113" s="103"/>
      <c r="G113" s="761">
        <f>C113*C110*C111</f>
        <v>4.22</v>
      </c>
      <c r="H113" s="760"/>
      <c r="J113" s="128"/>
      <c r="K113" s="873"/>
      <c r="L113" s="779">
        <f>Owners_Rep._Administrative_Rate</f>
        <v>16.88</v>
      </c>
      <c r="M113" s="874" t="str">
        <f>Owners_Rep._Administrative_Rate_N</f>
        <v>Owners Rep. Administrative Rate ($ / hour)</v>
      </c>
      <c r="N113" s="407"/>
      <c r="O113" s="528"/>
      <c r="P113" s="761">
        <f>L113*L110*L111</f>
        <v>0</v>
      </c>
      <c r="Q113" s="760"/>
      <c r="R113" s="36"/>
    </row>
    <row r="114" spans="1:19" ht="15" customHeight="1">
      <c r="B114" s="117"/>
      <c r="C114" s="103"/>
      <c r="D114" s="32"/>
      <c r="E114" s="33"/>
      <c r="F114" s="32"/>
      <c r="G114" s="165"/>
      <c r="H114" s="760"/>
      <c r="J114" s="128"/>
      <c r="K114" s="873"/>
      <c r="L114" s="528"/>
      <c r="M114" s="401"/>
      <c r="N114" s="389"/>
      <c r="O114" s="401"/>
      <c r="P114" s="888"/>
      <c r="Q114" s="760"/>
      <c r="R114" s="32"/>
    </row>
    <row r="115" spans="1:19" ht="13.5" thickBot="1">
      <c r="B115" s="117"/>
      <c r="C115" s="32"/>
      <c r="D115" s="69" t="s">
        <v>42</v>
      </c>
      <c r="E115" s="52"/>
      <c r="F115" s="128"/>
      <c r="G115" s="756"/>
      <c r="H115" s="740">
        <f>SUM(G113)</f>
        <v>4.22</v>
      </c>
      <c r="J115" s="128"/>
      <c r="K115" s="873"/>
      <c r="L115" s="401"/>
      <c r="M115" s="867" t="s">
        <v>42</v>
      </c>
      <c r="N115" s="52"/>
      <c r="O115" s="859"/>
      <c r="P115" s="756"/>
      <c r="Q115" s="740">
        <f>SUM(P113)</f>
        <v>0</v>
      </c>
      <c r="R115" s="32"/>
    </row>
    <row r="116" spans="1:19" ht="15" customHeight="1">
      <c r="B116" s="117"/>
      <c r="C116" s="128"/>
      <c r="D116" s="128"/>
      <c r="E116" s="128"/>
      <c r="F116" s="128"/>
      <c r="G116" s="742"/>
      <c r="H116" s="744"/>
      <c r="J116" s="128"/>
      <c r="K116" s="873"/>
      <c r="L116" s="859"/>
      <c r="M116" s="859"/>
      <c r="N116" s="859"/>
      <c r="O116" s="859"/>
      <c r="P116" s="742"/>
      <c r="Q116" s="744"/>
      <c r="R116" s="32"/>
    </row>
    <row r="117" spans="1:19">
      <c r="A117" s="1314" t="s">
        <v>988</v>
      </c>
      <c r="B117" s="632">
        <v>100.1</v>
      </c>
      <c r="C117" s="539" t="s">
        <v>689</v>
      </c>
      <c r="D117" s="125"/>
      <c r="E117" s="128"/>
      <c r="F117" s="128"/>
      <c r="G117" s="742"/>
      <c r="H117" s="744"/>
      <c r="J117" s="128"/>
      <c r="K117" s="632">
        <v>100.1</v>
      </c>
      <c r="L117" s="887" t="s">
        <v>689</v>
      </c>
      <c r="M117" s="880"/>
      <c r="N117" s="859"/>
      <c r="O117" s="859"/>
      <c r="P117" s="742"/>
      <c r="Q117" s="744"/>
      <c r="R117" s="32"/>
    </row>
    <row r="118" spans="1:19" s="290" customFormat="1" ht="15" customHeight="1">
      <c r="A118" s="1314"/>
      <c r="B118" s="109"/>
      <c r="C118" s="844">
        <f>'Current Assumptions'!B145</f>
        <v>8</v>
      </c>
      <c r="D118" s="494" t="s">
        <v>875</v>
      </c>
      <c r="E118" s="356"/>
      <c r="F118" s="356"/>
      <c r="G118" s="745"/>
      <c r="H118" s="745"/>
      <c r="K118" s="870"/>
      <c r="L118" s="844">
        <f>'Current Assumptions'!K145</f>
        <v>0</v>
      </c>
      <c r="M118" s="881" t="s">
        <v>875</v>
      </c>
      <c r="N118" s="904"/>
      <c r="O118" s="904"/>
      <c r="P118" s="745"/>
      <c r="Q118" s="745"/>
      <c r="R118" s="33"/>
      <c r="S118" s="320"/>
    </row>
    <row r="119" spans="1:19" s="290" customFormat="1" ht="15" customHeight="1">
      <c r="A119" s="492"/>
      <c r="B119" s="109"/>
      <c r="C119" s="137"/>
      <c r="D119" s="377"/>
      <c r="E119" s="356"/>
      <c r="F119" s="356"/>
      <c r="G119" s="745"/>
      <c r="H119" s="745"/>
      <c r="K119" s="870"/>
      <c r="L119" s="137"/>
      <c r="M119" s="377"/>
      <c r="N119" s="904"/>
      <c r="O119" s="904"/>
      <c r="P119" s="745"/>
      <c r="Q119" s="745"/>
      <c r="R119" s="33"/>
      <c r="S119" s="320"/>
    </row>
    <row r="120" spans="1:19" s="290" customFormat="1" ht="15" customHeight="1">
      <c r="A120" s="492"/>
      <c r="B120" s="109"/>
      <c r="C120" s="779">
        <f>Owners_Rep._Rate</f>
        <v>62.2</v>
      </c>
      <c r="D120" s="118" t="str">
        <f>Owners_Rep._Rate_N</f>
        <v>Owners Rep. Rate ($ / hour)</v>
      </c>
      <c r="E120" s="359"/>
      <c r="F120" s="359"/>
      <c r="G120" s="770">
        <f>C118*C120</f>
        <v>497.6</v>
      </c>
      <c r="H120" s="784"/>
      <c r="K120" s="870"/>
      <c r="L120" s="779">
        <f>Owners_Rep._Rate</f>
        <v>62.2</v>
      </c>
      <c r="M120" s="874" t="str">
        <f>Owners_Rep._Rate_N</f>
        <v>Owners Rep. Rate ($ / hour)</v>
      </c>
      <c r="N120" s="906"/>
      <c r="O120" s="906"/>
      <c r="P120" s="770">
        <f>L118*L120</f>
        <v>0</v>
      </c>
      <c r="Q120" s="784"/>
      <c r="R120" s="33"/>
      <c r="S120" s="320"/>
    </row>
    <row r="121" spans="1:19" s="290" customFormat="1" ht="15" customHeight="1">
      <c r="A121" s="492"/>
      <c r="B121" s="109"/>
      <c r="G121" s="785"/>
      <c r="H121" s="744"/>
      <c r="K121" s="870"/>
      <c r="L121" s="859"/>
      <c r="M121" s="859"/>
      <c r="N121" s="859"/>
      <c r="O121" s="859"/>
      <c r="P121" s="785"/>
      <c r="Q121" s="744"/>
      <c r="R121" s="33"/>
      <c r="S121" s="320"/>
    </row>
    <row r="122" spans="1:19" s="290" customFormat="1" ht="15" customHeight="1" thickBot="1">
      <c r="A122" s="492"/>
      <c r="B122" s="109"/>
      <c r="D122" s="69" t="s">
        <v>42</v>
      </c>
      <c r="G122" s="786"/>
      <c r="H122" s="740">
        <f>G120</f>
        <v>497.6</v>
      </c>
      <c r="K122" s="870"/>
      <c r="L122" s="859"/>
      <c r="M122" s="867" t="s">
        <v>42</v>
      </c>
      <c r="N122" s="859"/>
      <c r="O122" s="859"/>
      <c r="P122" s="786"/>
      <c r="Q122" s="740">
        <f>P120</f>
        <v>0</v>
      </c>
      <c r="R122" s="33"/>
      <c r="S122" s="320"/>
    </row>
    <row r="123" spans="1:19" s="290" customFormat="1">
      <c r="A123" s="492"/>
      <c r="B123" s="159"/>
      <c r="C123" s="69"/>
      <c r="D123" s="125"/>
      <c r="G123" s="742"/>
      <c r="H123" s="744"/>
      <c r="K123" s="885"/>
      <c r="L123" s="867"/>
      <c r="M123" s="880"/>
      <c r="N123" s="859"/>
      <c r="O123" s="859"/>
      <c r="P123" s="742"/>
      <c r="Q123" s="744"/>
      <c r="R123" s="320"/>
    </row>
    <row r="124" spans="1:19">
      <c r="A124" s="1314" t="s">
        <v>979</v>
      </c>
      <c r="B124" s="538" t="s">
        <v>885</v>
      </c>
      <c r="C124" s="69" t="s">
        <v>257</v>
      </c>
      <c r="D124" s="128"/>
      <c r="E124" s="128"/>
      <c r="F124" s="128"/>
      <c r="G124" s="742"/>
      <c r="H124" s="744"/>
      <c r="J124" s="128"/>
      <c r="K124" s="885" t="s">
        <v>885</v>
      </c>
      <c r="L124" s="867" t="s">
        <v>257</v>
      </c>
      <c r="M124" s="859"/>
      <c r="N124" s="859"/>
      <c r="O124" s="859"/>
      <c r="P124" s="742"/>
      <c r="Q124" s="744"/>
      <c r="R124" s="32"/>
    </row>
    <row r="125" spans="1:19" s="290" customFormat="1">
      <c r="A125" s="1314"/>
      <c r="B125" s="144"/>
      <c r="C125" s="437">
        <f>'Current Assumptions'!B150</f>
        <v>1</v>
      </c>
      <c r="D125" s="616" t="s">
        <v>931</v>
      </c>
      <c r="E125" s="52"/>
      <c r="G125" s="742"/>
      <c r="H125" s="744"/>
      <c r="K125" s="144"/>
      <c r="L125" s="915">
        <f>'Expected Assumptions'!E150</f>
        <v>1</v>
      </c>
      <c r="M125" s="881" t="s">
        <v>931</v>
      </c>
      <c r="N125" s="52"/>
      <c r="O125" s="859"/>
      <c r="P125" s="742"/>
      <c r="Q125" s="744"/>
      <c r="R125" s="320"/>
      <c r="S125" s="320"/>
    </row>
    <row r="126" spans="1:19" s="322" customFormat="1">
      <c r="A126" s="525"/>
      <c r="B126" s="144"/>
      <c r="C126" s="737">
        <f>'Current Assumptions'!B152</f>
        <v>16.5</v>
      </c>
      <c r="D126" s="881" t="s">
        <v>552</v>
      </c>
      <c r="E126" s="52"/>
      <c r="F126" s="290"/>
      <c r="G126" s="742"/>
      <c r="H126" s="744"/>
      <c r="I126" s="336"/>
      <c r="K126" s="144"/>
      <c r="L126" s="737">
        <f>'Expected Assumptions'!E152</f>
        <v>0</v>
      </c>
      <c r="M126" s="881" t="s">
        <v>552</v>
      </c>
      <c r="N126" s="52"/>
      <c r="O126" s="859"/>
      <c r="P126" s="742"/>
      <c r="Q126" s="744"/>
      <c r="R126" s="33"/>
      <c r="S126" s="321"/>
    </row>
    <row r="127" spans="1:19" s="290" customFormat="1">
      <c r="A127" s="492"/>
      <c r="B127" s="144"/>
      <c r="C127" s="838">
        <f>'Current Assumptions'!B154</f>
        <v>0.5</v>
      </c>
      <c r="D127" s="616" t="s">
        <v>934</v>
      </c>
      <c r="E127" s="52"/>
      <c r="G127" s="742"/>
      <c r="H127" s="744"/>
      <c r="K127" s="144"/>
      <c r="L127" s="838">
        <f>'Expected Assumptions'!E154</f>
        <v>0.2</v>
      </c>
      <c r="M127" s="881" t="s">
        <v>934</v>
      </c>
      <c r="N127" s="52"/>
      <c r="O127" s="859"/>
      <c r="P127" s="742"/>
      <c r="Q127" s="744"/>
      <c r="R127" s="320"/>
      <c r="S127" s="320"/>
    </row>
    <row r="128" spans="1:19" ht="12.75" customHeight="1">
      <c r="B128" s="117"/>
      <c r="C128" s="128"/>
      <c r="D128" s="128"/>
      <c r="E128" s="128"/>
      <c r="F128" s="128"/>
      <c r="G128" s="742"/>
      <c r="H128" s="744"/>
      <c r="J128" s="128"/>
      <c r="K128" s="873"/>
      <c r="L128" s="859"/>
      <c r="M128" s="859"/>
      <c r="N128" s="859"/>
      <c r="O128" s="859"/>
      <c r="P128" s="742"/>
      <c r="Q128" s="744"/>
      <c r="R128" s="32"/>
    </row>
    <row r="129" spans="1:19">
      <c r="B129" s="117"/>
      <c r="C129" s="779">
        <f>Owners_Rep._Administrative_Rate</f>
        <v>16.88</v>
      </c>
      <c r="D129" s="615" t="str">
        <f>Owners_Rep._Administrative_Rate_N</f>
        <v>Owners Rep. Administrative Rate ($ / hour)</v>
      </c>
      <c r="E129" s="104"/>
      <c r="F129" s="103"/>
      <c r="G129" s="743">
        <f>C129*C127*C125</f>
        <v>8.44</v>
      </c>
      <c r="H129" s="760"/>
      <c r="J129" s="128"/>
      <c r="K129" s="873"/>
      <c r="L129" s="779">
        <f>Owners_Rep._Administrative_Rate</f>
        <v>16.88</v>
      </c>
      <c r="M129" s="874" t="str">
        <f>Owners_Rep._Administrative_Rate_N</f>
        <v>Owners Rep. Administrative Rate ($ / hour)</v>
      </c>
      <c r="N129" s="407"/>
      <c r="O129" s="528"/>
      <c r="P129" s="930">
        <f>L129*L127*L125</f>
        <v>3.3759999999999999</v>
      </c>
      <c r="Q129" s="760"/>
      <c r="R129" s="32"/>
    </row>
    <row r="130" spans="1:19">
      <c r="B130" s="117"/>
      <c r="C130" s="103"/>
      <c r="D130" s="32"/>
      <c r="E130" s="33"/>
      <c r="F130" s="32"/>
      <c r="G130" s="165"/>
      <c r="H130" s="760"/>
      <c r="J130" s="128"/>
      <c r="K130" s="873"/>
      <c r="L130" s="528"/>
      <c r="M130" s="401"/>
      <c r="N130" s="389"/>
      <c r="O130" s="401"/>
      <c r="P130" s="888"/>
      <c r="Q130" s="760"/>
      <c r="R130" s="32"/>
    </row>
    <row r="131" spans="1:19">
      <c r="B131" s="117"/>
      <c r="C131" s="103"/>
      <c r="D131" s="32" t="s">
        <v>204</v>
      </c>
      <c r="E131" s="33"/>
      <c r="F131" s="32"/>
      <c r="G131" s="761">
        <f>C125*C126</f>
        <v>16.5</v>
      </c>
      <c r="H131" s="760"/>
      <c r="J131" s="128"/>
      <c r="K131" s="873"/>
      <c r="L131" s="528"/>
      <c r="M131" s="401" t="s">
        <v>204</v>
      </c>
      <c r="N131" s="389"/>
      <c r="O131" s="401"/>
      <c r="P131" s="761">
        <f>L125*L126</f>
        <v>0</v>
      </c>
      <c r="Q131" s="760"/>
      <c r="R131" s="32"/>
    </row>
    <row r="132" spans="1:19" ht="15" customHeight="1">
      <c r="B132" s="117"/>
      <c r="C132" s="103"/>
      <c r="D132" s="32"/>
      <c r="E132" s="33"/>
      <c r="F132" s="32"/>
      <c r="G132" s="165"/>
      <c r="H132" s="760"/>
      <c r="J132" s="128"/>
      <c r="K132" s="873"/>
      <c r="L132" s="528"/>
      <c r="M132" s="401"/>
      <c r="N132" s="389"/>
      <c r="O132" s="401"/>
      <c r="P132" s="888"/>
      <c r="Q132" s="760"/>
      <c r="R132" s="32"/>
    </row>
    <row r="133" spans="1:19" ht="13.5" thickBot="1">
      <c r="B133" s="117"/>
      <c r="C133" s="32"/>
      <c r="D133" s="69" t="s">
        <v>42</v>
      </c>
      <c r="E133" s="52"/>
      <c r="F133" s="128"/>
      <c r="G133" s="756"/>
      <c r="H133" s="740">
        <f>SUM(G131,G129)</f>
        <v>24.939999999999998</v>
      </c>
      <c r="J133" s="128"/>
      <c r="K133" s="873"/>
      <c r="L133" s="401"/>
      <c r="M133" s="867" t="s">
        <v>42</v>
      </c>
      <c r="N133" s="52"/>
      <c r="O133" s="859"/>
      <c r="P133" s="756"/>
      <c r="Q133" s="740">
        <f>SUM(P131,P129)</f>
        <v>3.3759999999999999</v>
      </c>
      <c r="R133" s="36"/>
    </row>
    <row r="134" spans="1:19" s="525" customFormat="1">
      <c r="B134" s="337"/>
      <c r="C134" s="401"/>
      <c r="D134" s="526"/>
      <c r="E134" s="67"/>
      <c r="G134" s="798"/>
      <c r="H134" s="760"/>
      <c r="K134" s="337"/>
      <c r="L134" s="401"/>
      <c r="M134" s="866"/>
      <c r="N134" s="865"/>
      <c r="O134" s="864"/>
      <c r="P134" s="798"/>
      <c r="Q134" s="760"/>
      <c r="R134" s="402"/>
    </row>
    <row r="135" spans="1:19" s="492" customFormat="1">
      <c r="A135" s="1314" t="s">
        <v>979</v>
      </c>
      <c r="B135" s="529" t="s">
        <v>912</v>
      </c>
      <c r="C135" s="527" t="s">
        <v>816</v>
      </c>
      <c r="E135" s="52"/>
      <c r="G135" s="165"/>
      <c r="H135" s="744"/>
      <c r="K135" s="870" t="s">
        <v>912</v>
      </c>
      <c r="L135" s="867" t="s">
        <v>816</v>
      </c>
      <c r="M135" s="859"/>
      <c r="N135" s="52"/>
      <c r="O135" s="859"/>
      <c r="P135" s="888"/>
      <c r="Q135" s="744"/>
      <c r="R135" s="401"/>
      <c r="S135" s="401"/>
    </row>
    <row r="136" spans="1:19" s="492" customFormat="1">
      <c r="A136" s="1314"/>
      <c r="B136" s="529"/>
      <c r="C136" s="486">
        <f>'Current Assumptions'!B150</f>
        <v>1</v>
      </c>
      <c r="D136" s="616" t="s">
        <v>931</v>
      </c>
      <c r="E136" s="52"/>
      <c r="G136" s="165"/>
      <c r="H136" s="744"/>
      <c r="K136" s="870"/>
      <c r="L136" s="915">
        <f>'Expected Assumptions'!E150</f>
        <v>1</v>
      </c>
      <c r="M136" s="881" t="s">
        <v>931</v>
      </c>
      <c r="N136" s="52"/>
      <c r="O136" s="859"/>
      <c r="P136" s="888"/>
      <c r="Q136" s="744"/>
      <c r="R136" s="401"/>
      <c r="S136" s="401"/>
    </row>
    <row r="137" spans="1:19" s="492" customFormat="1">
      <c r="B137" s="146"/>
      <c r="C137" s="351">
        <f>Avg._Time_to_Log_Transmittals</f>
        <v>0.25</v>
      </c>
      <c r="D137" s="546" t="str">
        <f>Avg._Time_to_Log_Transmittals_N</f>
        <v>Avg. Time to Log (hours / transmittal)</v>
      </c>
      <c r="E137" s="52"/>
      <c r="F137" s="401"/>
      <c r="G137" s="756"/>
      <c r="H137" s="760"/>
      <c r="K137" s="146"/>
      <c r="L137" s="902">
        <f>'Expected Assumptions'!E13</f>
        <v>0</v>
      </c>
      <c r="M137" s="618" t="str">
        <f>Avg._Time_to_Log_Transmittals_N</f>
        <v>Avg. Time to Log (hours / transmittal)</v>
      </c>
      <c r="N137" s="52"/>
      <c r="O137" s="401"/>
      <c r="P137" s="756"/>
      <c r="Q137" s="760"/>
      <c r="R137" s="401"/>
      <c r="S137" s="401"/>
    </row>
    <row r="138" spans="1:19" s="492" customFormat="1" ht="12.75" customHeight="1">
      <c r="B138" s="146"/>
      <c r="C138" s="447"/>
      <c r="D138" s="353"/>
      <c r="E138" s="52"/>
      <c r="F138" s="401"/>
      <c r="G138" s="756"/>
      <c r="H138" s="760"/>
      <c r="K138" s="146"/>
      <c r="L138" s="447"/>
      <c r="M138" s="353"/>
      <c r="N138" s="52"/>
      <c r="O138" s="401"/>
      <c r="P138" s="756"/>
      <c r="Q138" s="760"/>
      <c r="R138" s="401"/>
      <c r="S138" s="401"/>
    </row>
    <row r="139" spans="1:19" s="492" customFormat="1">
      <c r="B139" s="146"/>
      <c r="C139" s="779">
        <f>Owners_Rep._Administrative_Rate</f>
        <v>16.88</v>
      </c>
      <c r="D139" s="615" t="str">
        <f>Owners_Rep._Administrative_Rate_N</f>
        <v>Owners Rep. Administrative Rate ($ / hour)</v>
      </c>
      <c r="E139" s="407"/>
      <c r="G139" s="787">
        <f>C136*C137*C139</f>
        <v>4.22</v>
      </c>
      <c r="H139" s="760"/>
      <c r="K139" s="146"/>
      <c r="L139" s="779">
        <f>Owners_Rep._Administrative_Rate</f>
        <v>16.88</v>
      </c>
      <c r="M139" s="874" t="str">
        <f>Owners_Rep._Administrative_Rate_N</f>
        <v>Owners Rep. Administrative Rate ($ / hour)</v>
      </c>
      <c r="N139" s="407"/>
      <c r="O139" s="859"/>
      <c r="P139" s="787">
        <f>L136*L137*L139</f>
        <v>0</v>
      </c>
      <c r="Q139" s="760"/>
      <c r="R139" s="401"/>
      <c r="S139" s="401"/>
    </row>
    <row r="140" spans="1:19" s="492" customFormat="1">
      <c r="B140" s="146"/>
      <c r="C140" s="528"/>
      <c r="D140" s="528"/>
      <c r="E140" s="389"/>
      <c r="F140" s="401"/>
      <c r="G140" s="742"/>
      <c r="H140" s="760"/>
      <c r="K140" s="146"/>
      <c r="L140" s="528"/>
      <c r="M140" s="528"/>
      <c r="N140" s="389"/>
      <c r="O140" s="401"/>
      <c r="P140" s="742"/>
      <c r="Q140" s="760"/>
      <c r="R140" s="208"/>
      <c r="S140" s="401"/>
    </row>
    <row r="141" spans="1:19" s="492" customFormat="1">
      <c r="B141" s="146"/>
      <c r="C141" s="401"/>
      <c r="D141" s="527" t="s">
        <v>42</v>
      </c>
      <c r="E141" s="52"/>
      <c r="G141" s="742"/>
      <c r="H141" s="788">
        <f>G139</f>
        <v>4.22</v>
      </c>
      <c r="K141" s="146"/>
      <c r="L141" s="401"/>
      <c r="M141" s="867" t="s">
        <v>42</v>
      </c>
      <c r="N141" s="52"/>
      <c r="O141" s="859"/>
      <c r="P141" s="742"/>
      <c r="Q141" s="788">
        <f>P139</f>
        <v>0</v>
      </c>
      <c r="R141" s="401"/>
      <c r="S141" s="401"/>
    </row>
    <row r="142" spans="1:19" ht="15" customHeight="1">
      <c r="B142" s="117"/>
      <c r="C142" s="32"/>
      <c r="D142" s="128"/>
      <c r="E142" s="52"/>
      <c r="F142" s="128"/>
      <c r="G142" s="756"/>
      <c r="H142" s="744"/>
      <c r="J142" s="128"/>
      <c r="K142" s="873"/>
      <c r="L142" s="401"/>
      <c r="M142" s="859"/>
      <c r="N142" s="52"/>
      <c r="O142" s="859"/>
      <c r="P142" s="756"/>
      <c r="Q142" s="744"/>
      <c r="R142" s="32"/>
    </row>
    <row r="143" spans="1:19">
      <c r="B143" s="451">
        <v>100.12</v>
      </c>
      <c r="C143" s="139" t="s">
        <v>269</v>
      </c>
      <c r="D143" s="128"/>
      <c r="E143" s="128"/>
      <c r="F143" s="128"/>
      <c r="G143" s="742"/>
      <c r="H143" s="744"/>
      <c r="J143" s="128"/>
      <c r="K143" s="451">
        <v>100.12</v>
      </c>
      <c r="L143" s="884" t="s">
        <v>269</v>
      </c>
      <c r="M143" s="859"/>
      <c r="N143" s="859"/>
      <c r="O143" s="859"/>
      <c r="P143" s="742"/>
      <c r="Q143" s="744"/>
      <c r="R143" s="32"/>
    </row>
    <row r="144" spans="1:19">
      <c r="B144" s="117"/>
      <c r="C144" s="128"/>
      <c r="D144" s="128"/>
      <c r="E144" s="128"/>
      <c r="F144" s="128"/>
      <c r="G144" s="742"/>
      <c r="H144" s="744"/>
      <c r="J144" s="128"/>
      <c r="K144" s="873"/>
      <c r="L144" s="859"/>
      <c r="M144" s="859"/>
      <c r="N144" s="859"/>
      <c r="O144" s="859"/>
      <c r="P144" s="742"/>
      <c r="Q144" s="744"/>
      <c r="R144" s="32"/>
    </row>
    <row r="145" spans="1:20">
      <c r="A145" s="1314" t="s">
        <v>979</v>
      </c>
      <c r="B145" s="159">
        <v>100.13</v>
      </c>
      <c r="C145" s="527" t="s">
        <v>788</v>
      </c>
      <c r="D145" s="128"/>
      <c r="E145" s="128"/>
      <c r="F145" s="128"/>
      <c r="G145" s="742"/>
      <c r="H145" s="744"/>
      <c r="J145" s="128"/>
      <c r="K145" s="885">
        <v>100.13</v>
      </c>
      <c r="L145" s="867" t="s">
        <v>788</v>
      </c>
      <c r="M145" s="859"/>
      <c r="N145" s="859"/>
      <c r="O145" s="859"/>
      <c r="P145" s="742"/>
      <c r="Q145" s="744"/>
      <c r="R145" s="32"/>
    </row>
    <row r="146" spans="1:20" s="290" customFormat="1">
      <c r="A146" s="1314"/>
      <c r="B146" s="142"/>
      <c r="C146" s="437">
        <f>'Current Assumptions'!B150</f>
        <v>1</v>
      </c>
      <c r="D146" s="616" t="s">
        <v>931</v>
      </c>
      <c r="E146" s="52"/>
      <c r="G146" s="165"/>
      <c r="H146" s="744"/>
      <c r="K146" s="396"/>
      <c r="L146" s="915">
        <f>'Expected Assumptions'!E150</f>
        <v>1</v>
      </c>
      <c r="M146" s="881" t="s">
        <v>931</v>
      </c>
      <c r="N146" s="52"/>
      <c r="O146" s="859"/>
      <c r="P146" s="888"/>
      <c r="Q146" s="744"/>
      <c r="R146" s="320"/>
      <c r="S146" s="320"/>
    </row>
    <row r="147" spans="1:20" s="322" customFormat="1">
      <c r="A147" s="525"/>
      <c r="C147" s="351">
        <f>Avg._Time_to_Log_Transmittals</f>
        <v>0.25</v>
      </c>
      <c r="D147" s="412" t="str">
        <f>Avg._Time_to_Log_Transmittals_N</f>
        <v>Avg. Time to Log (hours / transmittal)</v>
      </c>
      <c r="E147" s="52"/>
      <c r="F147" s="320"/>
      <c r="G147" s="756"/>
      <c r="H147" s="760"/>
      <c r="K147" s="864"/>
      <c r="L147" s="902">
        <f>'Expected Assumptions'!E13</f>
        <v>0</v>
      </c>
      <c r="M147" s="881" t="str">
        <f>Avg._Time_to_Log_Transmittals_N</f>
        <v>Avg. Time to Log (hours / transmittal)</v>
      </c>
      <c r="N147" s="52"/>
      <c r="O147" s="401"/>
      <c r="P147" s="756"/>
      <c r="Q147" s="760"/>
      <c r="R147" s="320"/>
      <c r="S147" s="320"/>
    </row>
    <row r="148" spans="1:20" s="290" customFormat="1">
      <c r="A148" s="492"/>
      <c r="B148" s="62"/>
      <c r="C148" s="447"/>
      <c r="D148" s="449"/>
      <c r="E148" s="52"/>
      <c r="F148" s="320"/>
      <c r="G148" s="756"/>
      <c r="H148" s="760"/>
      <c r="K148" s="62"/>
      <c r="L148" s="447"/>
      <c r="M148" s="449"/>
      <c r="N148" s="52"/>
      <c r="O148" s="401"/>
      <c r="P148" s="756"/>
      <c r="Q148" s="760"/>
      <c r="R148" s="320"/>
      <c r="S148" s="320"/>
      <c r="T148" s="320"/>
    </row>
    <row r="149" spans="1:20" s="290" customFormat="1" ht="15" customHeight="1">
      <c r="A149" s="492"/>
      <c r="C149" s="779">
        <f>Drafter_Rate</f>
        <v>70.703325000000007</v>
      </c>
      <c r="D149" s="118" t="str">
        <f>Drafter_Rate_N</f>
        <v>Architect Drafter Rate ($ / hour)</v>
      </c>
      <c r="E149" s="104"/>
      <c r="F149" s="103"/>
      <c r="G149" s="761">
        <f>C149*C147*C146</f>
        <v>17.675831250000002</v>
      </c>
      <c r="H149" s="760"/>
      <c r="K149" s="859"/>
      <c r="L149" s="779">
        <f>Drafter_Rate</f>
        <v>70.703325000000007</v>
      </c>
      <c r="M149" s="874" t="str">
        <f>Drafter_Rate_N</f>
        <v>Architect Drafter Rate ($ / hour)</v>
      </c>
      <c r="N149" s="407"/>
      <c r="O149" s="528"/>
      <c r="P149" s="761">
        <f>L149*L147*L146</f>
        <v>0</v>
      </c>
      <c r="Q149" s="760"/>
      <c r="R149" s="104"/>
      <c r="S149" s="208"/>
      <c r="T149" s="320"/>
    </row>
    <row r="150" spans="1:20" ht="15" customHeight="1">
      <c r="B150" s="117"/>
      <c r="C150" s="32"/>
      <c r="D150" s="32"/>
      <c r="E150" s="33"/>
      <c r="F150" s="32"/>
      <c r="G150" s="165"/>
      <c r="H150" s="760"/>
      <c r="J150" s="128"/>
      <c r="K150" s="873"/>
      <c r="L150" s="401"/>
      <c r="M150" s="401"/>
      <c r="N150" s="389"/>
      <c r="O150" s="401"/>
      <c r="P150" s="888"/>
      <c r="Q150" s="760"/>
      <c r="R150" s="36"/>
    </row>
    <row r="151" spans="1:20" ht="13.5" thickBot="1">
      <c r="B151" s="117"/>
      <c r="C151" s="32"/>
      <c r="D151" s="69" t="s">
        <v>42</v>
      </c>
      <c r="E151" s="52"/>
      <c r="F151" s="128"/>
      <c r="G151" s="756"/>
      <c r="H151" s="740">
        <f>G149</f>
        <v>17.675831250000002</v>
      </c>
      <c r="J151" s="128"/>
      <c r="K151" s="873"/>
      <c r="L151" s="401"/>
      <c r="M151" s="867" t="s">
        <v>42</v>
      </c>
      <c r="N151" s="52"/>
      <c r="O151" s="859"/>
      <c r="P151" s="756"/>
      <c r="Q151" s="740">
        <f>P149</f>
        <v>0</v>
      </c>
      <c r="R151" s="32"/>
    </row>
    <row r="152" spans="1:20" ht="15" customHeight="1">
      <c r="B152" s="117"/>
      <c r="C152" s="128"/>
      <c r="D152" s="128"/>
      <c r="E152" s="128"/>
      <c r="F152" s="128"/>
      <c r="G152" s="742"/>
      <c r="H152" s="744"/>
      <c r="J152" s="128"/>
      <c r="K152" s="873"/>
      <c r="L152" s="859"/>
      <c r="M152" s="859"/>
      <c r="N152" s="859"/>
      <c r="O152" s="859"/>
      <c r="P152" s="742"/>
      <c r="Q152" s="744"/>
      <c r="R152" s="32"/>
    </row>
    <row r="153" spans="1:20" s="492" customFormat="1">
      <c r="A153" s="1314" t="s">
        <v>982</v>
      </c>
      <c r="B153" s="529" t="s">
        <v>886</v>
      </c>
      <c r="C153" s="539" t="s">
        <v>529</v>
      </c>
      <c r="D153" s="527"/>
      <c r="E153" s="52"/>
      <c r="G153" s="742"/>
      <c r="H153" s="790"/>
      <c r="K153" s="870" t="s">
        <v>886</v>
      </c>
      <c r="L153" s="887" t="s">
        <v>529</v>
      </c>
      <c r="M153" s="867"/>
      <c r="N153" s="52"/>
      <c r="O153" s="859"/>
      <c r="P153" s="742"/>
      <c r="Q153" s="790"/>
      <c r="R153" s="401"/>
      <c r="S153" s="401"/>
    </row>
    <row r="154" spans="1:20" s="492" customFormat="1" ht="12.75" customHeight="1">
      <c r="A154" s="1314"/>
      <c r="B154" s="146"/>
      <c r="C154" s="486">
        <f>'Current Assumptions'!B146</f>
        <v>3.1040425000000003</v>
      </c>
      <c r="D154" s="603" t="s">
        <v>926</v>
      </c>
      <c r="E154" s="52"/>
      <c r="G154" s="742"/>
      <c r="H154" s="744"/>
      <c r="K154" s="146"/>
      <c r="L154" s="915">
        <f>'Expected Assumptions'!E146</f>
        <v>0.31040425000000005</v>
      </c>
      <c r="M154" s="881" t="s">
        <v>926</v>
      </c>
      <c r="N154" s="52"/>
      <c r="O154" s="859"/>
      <c r="P154" s="742"/>
      <c r="Q154" s="744"/>
      <c r="R154" s="401"/>
      <c r="S154" s="402"/>
    </row>
    <row r="155" spans="1:20" s="492" customFormat="1">
      <c r="B155" s="448"/>
      <c r="C155" s="624">
        <f>'Current Assumptions'!B147</f>
        <v>1</v>
      </c>
      <c r="D155" s="494" t="s">
        <v>828</v>
      </c>
      <c r="E155" s="52"/>
      <c r="G155" s="742"/>
      <c r="H155" s="744"/>
      <c r="K155" s="448"/>
      <c r="L155" s="624">
        <f>'Expected Assumptions'!E147</f>
        <v>1</v>
      </c>
      <c r="M155" s="881" t="s">
        <v>828</v>
      </c>
      <c r="N155" s="52"/>
      <c r="O155" s="859"/>
      <c r="P155" s="742"/>
      <c r="Q155" s="744"/>
      <c r="R155" s="401"/>
      <c r="S155" s="401"/>
    </row>
    <row r="156" spans="1:20" s="525" customFormat="1">
      <c r="B156" s="398"/>
      <c r="C156" s="554"/>
      <c r="D156" s="415"/>
      <c r="E156" s="67"/>
      <c r="G156" s="66"/>
      <c r="H156" s="766"/>
      <c r="K156" s="398"/>
      <c r="L156" s="554"/>
      <c r="M156" s="415"/>
      <c r="N156" s="865"/>
      <c r="O156" s="864"/>
      <c r="P156" s="66"/>
      <c r="Q156" s="766"/>
      <c r="R156" s="401"/>
      <c r="S156" s="401"/>
    </row>
    <row r="157" spans="1:20" s="492" customFormat="1">
      <c r="B157" s="146"/>
      <c r="C157" s="781">
        <f>Licensed_Professional_Rate</f>
        <v>109.989</v>
      </c>
      <c r="D157" s="615" t="str">
        <f>Licensed_Professional_Rate_N</f>
        <v>Licensed Professional Architect Rate ($ / hour)</v>
      </c>
      <c r="E157" s="52"/>
      <c r="G157" s="787">
        <f>C154*C155*C157</f>
        <v>341.41053053250005</v>
      </c>
      <c r="H157" s="744"/>
      <c r="K157" s="146"/>
      <c r="L157" s="781">
        <f>Licensed_Professional_Rate</f>
        <v>109.989</v>
      </c>
      <c r="M157" s="874" t="str">
        <f>Licensed_Professional_Rate_N</f>
        <v>Licensed Professional Architect Rate ($ / hour)</v>
      </c>
      <c r="N157" s="52"/>
      <c r="O157" s="859"/>
      <c r="P157" s="787">
        <f>L154*L155*L157</f>
        <v>34.141053053250005</v>
      </c>
      <c r="Q157" s="744"/>
      <c r="R157" s="401"/>
      <c r="S157" s="402"/>
    </row>
    <row r="158" spans="1:20" s="492" customFormat="1">
      <c r="B158" s="146"/>
      <c r="E158" s="52"/>
      <c r="G158" s="742"/>
      <c r="H158" s="788">
        <f>G157</f>
        <v>341.41053053250005</v>
      </c>
      <c r="K158" s="146"/>
      <c r="L158" s="859"/>
      <c r="M158" s="859"/>
      <c r="N158" s="52"/>
      <c r="O158" s="859"/>
      <c r="P158" s="742"/>
      <c r="Q158" s="788">
        <f>P157</f>
        <v>34.141053053250005</v>
      </c>
      <c r="R158" s="401"/>
      <c r="S158" s="402"/>
    </row>
    <row r="159" spans="1:20" s="492" customFormat="1">
      <c r="B159" s="146"/>
      <c r="E159" s="52"/>
      <c r="G159" s="742"/>
      <c r="H159" s="789"/>
      <c r="K159" s="146"/>
      <c r="L159" s="859"/>
      <c r="M159" s="859"/>
      <c r="N159" s="52"/>
      <c r="O159" s="859"/>
      <c r="P159" s="742"/>
      <c r="Q159" s="789"/>
      <c r="R159" s="401"/>
      <c r="S159" s="402"/>
    </row>
    <row r="160" spans="1:20" s="492" customFormat="1" ht="12.75" customHeight="1">
      <c r="A160" s="1314" t="s">
        <v>978</v>
      </c>
      <c r="B160" s="529" t="s">
        <v>887</v>
      </c>
      <c r="C160" s="539" t="s">
        <v>876</v>
      </c>
      <c r="E160" s="52"/>
      <c r="G160" s="742"/>
      <c r="H160" s="744"/>
      <c r="K160" s="870" t="s">
        <v>887</v>
      </c>
      <c r="L160" s="887" t="s">
        <v>876</v>
      </c>
      <c r="M160" s="859"/>
      <c r="N160" s="52"/>
      <c r="O160" s="859"/>
      <c r="P160" s="742"/>
      <c r="Q160" s="744"/>
      <c r="R160" s="401"/>
      <c r="S160" s="401"/>
    </row>
    <row r="161" spans="1:19" s="492" customFormat="1">
      <c r="A161" s="1314"/>
      <c r="B161" s="529"/>
      <c r="C161" s="127">
        <f>Avg._Number_of_Design_Coordinated_Drawings</f>
        <v>146</v>
      </c>
      <c r="D161" s="494" t="str">
        <f>Avg._Number_of_Design_Coordinated_Drawings_N</f>
        <v>Avg. Number of Sheets in Design Coordinated Drawings</v>
      </c>
      <c r="E161" s="52"/>
      <c r="G161" s="742"/>
      <c r="H161" s="744"/>
      <c r="K161" s="870"/>
      <c r="L161" s="127">
        <f>Avg._Number_of_Design_Coordinated_Drawings</f>
        <v>146</v>
      </c>
      <c r="M161" s="881" t="str">
        <f>Avg._Number_of_Design_Coordinated_Drawings_N</f>
        <v>Avg. Number of Sheets in Design Coordinated Drawings</v>
      </c>
      <c r="N161" s="52"/>
      <c r="O161" s="859"/>
      <c r="P161" s="742"/>
      <c r="Q161" s="744"/>
      <c r="R161" s="401"/>
      <c r="S161" s="401"/>
    </row>
    <row r="162" spans="1:19" s="492" customFormat="1">
      <c r="B162" s="529"/>
      <c r="C162" s="799">
        <f>Avg._Number_of_Pages_in_a_Design_Coordinated_Narrative</f>
        <v>20</v>
      </c>
      <c r="D162" s="546" t="str">
        <f>Avg._Number_of_Pages_in_a_Design_Coordinated_Narrative_N</f>
        <v>Avg. Number of Letter Sized Pages in a Design Coordinated Narrative</v>
      </c>
      <c r="E162" s="52"/>
      <c r="G162" s="742"/>
      <c r="H162" s="744"/>
      <c r="K162" s="870"/>
      <c r="L162" s="799">
        <f>Avg._Number_of_Pages_in_a_Design_Coordinated_Narrative</f>
        <v>20</v>
      </c>
      <c r="M162" s="618" t="str">
        <f>Avg._Number_of_Pages_in_a_Design_Coordinated_Narrative_N</f>
        <v>Avg. Number of Letter Sized Pages in a Design Coordinated Narrative</v>
      </c>
      <c r="N162" s="52"/>
      <c r="O162" s="859"/>
      <c r="P162" s="742"/>
      <c r="Q162" s="744"/>
      <c r="R162" s="401"/>
      <c r="S162" s="401"/>
    </row>
    <row r="163" spans="1:19" s="525" customFormat="1">
      <c r="B163" s="422"/>
      <c r="C163" s="365">
        <f>Avg._Number_of_Pages_in_a_Design_Coordinated_Specification</f>
        <v>300</v>
      </c>
      <c r="D163" s="546" t="str">
        <f>Avg._Number_of_Pages_in_a_Design_Coordinated_Specification_N</f>
        <v>Avg. Number of Letter Sized Pages in a Design Coordinated Specification</v>
      </c>
      <c r="E163" s="67"/>
      <c r="G163" s="66"/>
      <c r="H163" s="766"/>
      <c r="K163" s="422"/>
      <c r="L163" s="365">
        <f>Avg._Number_of_Pages_in_a_Design_Coordinated_Specification</f>
        <v>300</v>
      </c>
      <c r="M163" s="618" t="str">
        <f>Avg._Number_of_Pages_in_a_Design_Coordinated_Specification_N</f>
        <v>Avg. Number of Letter Sized Pages in a Design Coordinated Specification</v>
      </c>
      <c r="N163" s="865"/>
      <c r="O163" s="864"/>
      <c r="P163" s="66"/>
      <c r="Q163" s="766"/>
      <c r="R163" s="401"/>
      <c r="S163" s="401"/>
    </row>
    <row r="164" spans="1:19" s="601" customFormat="1">
      <c r="B164" s="398"/>
      <c r="C164" s="365">
        <f>Avg._Submittal_Sets_Reqd._Design</f>
        <v>6</v>
      </c>
      <c r="D164" s="618" t="str">
        <f>Avg._Submittal_Sets_Reqd._Design_N</f>
        <v>Number of Design Submittal Sets Reqd. (sets / submittal)</v>
      </c>
      <c r="E164" s="389"/>
      <c r="F164" s="401"/>
      <c r="G164" s="165"/>
      <c r="H164" s="760"/>
      <c r="J164" s="401"/>
      <c r="K164" s="398"/>
      <c r="L164" s="799">
        <f>'Expected Assumptions'!E24</f>
        <v>0</v>
      </c>
      <c r="M164" s="618" t="str">
        <f>Avg._Submittal_Sets_Reqd._Design_N</f>
        <v>Number of Design Submittal Sets Reqd. (sets / submittal)</v>
      </c>
      <c r="N164" s="389"/>
      <c r="O164" s="401"/>
      <c r="P164" s="888"/>
      <c r="Q164" s="760"/>
      <c r="R164" s="401"/>
      <c r="S164" s="401"/>
    </row>
    <row r="165" spans="1:19" s="492" customFormat="1">
      <c r="B165" s="529"/>
      <c r="C165" s="776">
        <f>Avg._Per_Page_Copy_Cost</f>
        <v>0.15</v>
      </c>
      <c r="D165" s="525" t="str">
        <f>Avg._Per_Page_Copy_Cost_N</f>
        <v>Avg. Per Page Copy Cost ($ / page)</v>
      </c>
      <c r="E165" s="52"/>
      <c r="G165" s="742"/>
      <c r="H165" s="744"/>
      <c r="K165" s="870"/>
      <c r="L165" s="776">
        <f>'Expected Assumptions'!E64</f>
        <v>0</v>
      </c>
      <c r="M165" s="864" t="str">
        <f>Avg._Per_Page_Copy_Cost_N</f>
        <v>Avg. Per Page Copy Cost ($ / page)</v>
      </c>
      <c r="N165" s="52"/>
      <c r="O165" s="859"/>
      <c r="P165" s="742"/>
      <c r="Q165" s="744"/>
      <c r="R165" s="401"/>
      <c r="S165" s="401"/>
    </row>
    <row r="166" spans="1:19" s="492" customFormat="1">
      <c r="B166" s="529"/>
      <c r="C166" s="776">
        <f>Avg._Per_Sheet_Copy_Cost</f>
        <v>3</v>
      </c>
      <c r="D166" s="525" t="str">
        <f>Avg._Per_Sheet_Copy_Cost_N</f>
        <v>Avg. Per Sheet Copy Cost ($ / sheet)</v>
      </c>
      <c r="E166" s="52"/>
      <c r="G166" s="742"/>
      <c r="H166" s="744"/>
      <c r="K166" s="870"/>
      <c r="L166" s="776">
        <f>'Expected Assumptions'!E65</f>
        <v>0</v>
      </c>
      <c r="M166" s="864" t="str">
        <f>Avg._Per_Sheet_Copy_Cost_N</f>
        <v>Avg. Per Sheet Copy Cost ($ / sheet)</v>
      </c>
      <c r="N166" s="52"/>
      <c r="O166" s="859"/>
      <c r="P166" s="742"/>
      <c r="Q166" s="744"/>
      <c r="R166" s="401"/>
      <c r="S166" s="401"/>
    </row>
    <row r="167" spans="1:19" s="492" customFormat="1" ht="12.75" customHeight="1">
      <c r="B167" s="448"/>
      <c r="C167" s="624">
        <f>'Current Assumptions'!B151</f>
        <v>0.61899999999999999</v>
      </c>
      <c r="D167" s="616" t="s">
        <v>824</v>
      </c>
      <c r="E167" s="52"/>
      <c r="G167" s="742"/>
      <c r="H167" s="744"/>
      <c r="K167" s="448"/>
      <c r="L167" s="963">
        <f>'Expected Assumptions'!E151</f>
        <v>0</v>
      </c>
      <c r="M167" s="881" t="s">
        <v>824</v>
      </c>
      <c r="N167" s="52"/>
      <c r="O167" s="859"/>
      <c r="P167" s="742"/>
      <c r="Q167" s="744"/>
      <c r="R167" s="401"/>
      <c r="S167" s="401"/>
    </row>
    <row r="168" spans="1:19" s="492" customFormat="1">
      <c r="B168" s="448"/>
      <c r="C168" s="624">
        <f>'Current Assumptions'!B147</f>
        <v>1</v>
      </c>
      <c r="D168" s="494" t="s">
        <v>828</v>
      </c>
      <c r="E168" s="52"/>
      <c r="G168" s="742"/>
      <c r="H168" s="744"/>
      <c r="K168" s="448"/>
      <c r="L168" s="624">
        <f>'Expected Assumptions'!E147</f>
        <v>1</v>
      </c>
      <c r="M168" s="881" t="s">
        <v>828</v>
      </c>
      <c r="N168" s="52"/>
      <c r="O168" s="859"/>
      <c r="P168" s="742"/>
      <c r="Q168" s="744"/>
      <c r="R168" s="401"/>
      <c r="S168" s="401"/>
    </row>
    <row r="169" spans="1:19" s="492" customFormat="1">
      <c r="B169" s="529"/>
      <c r="C169" s="527"/>
      <c r="E169" s="52"/>
      <c r="G169" s="742"/>
      <c r="H169" s="744"/>
      <c r="K169" s="870"/>
      <c r="L169" s="867"/>
      <c r="M169" s="859"/>
      <c r="N169" s="52"/>
      <c r="O169" s="859"/>
      <c r="P169" s="742"/>
      <c r="Q169" s="744"/>
      <c r="R169" s="401"/>
      <c r="S169" s="401"/>
    </row>
    <row r="170" spans="1:19" s="492" customFormat="1">
      <c r="B170" s="529"/>
      <c r="C170" s="779">
        <f>Drafter_Rate</f>
        <v>70.703325000000007</v>
      </c>
      <c r="D170" s="444" t="str">
        <f>Drafter_Rate_N</f>
        <v>Architect Drafter Rate ($ / hour)</v>
      </c>
      <c r="E170" s="52"/>
      <c r="G170" s="743">
        <f>C170*C167*C164*C168</f>
        <v>262.59214904999999</v>
      </c>
      <c r="H170" s="744"/>
      <c r="K170" s="870"/>
      <c r="L170" s="779">
        <f>Drafter_Rate</f>
        <v>70.703325000000007</v>
      </c>
      <c r="M170" s="623" t="str">
        <f>Drafter_Rate_N</f>
        <v>Architect Drafter Rate ($ / hour)</v>
      </c>
      <c r="N170" s="52"/>
      <c r="O170" s="859"/>
      <c r="P170" s="930">
        <f>L170*L167*L164*L168</f>
        <v>0</v>
      </c>
      <c r="Q170" s="744"/>
      <c r="R170" s="401"/>
      <c r="S170" s="401"/>
    </row>
    <row r="171" spans="1:19" s="492" customFormat="1">
      <c r="B171" s="529"/>
      <c r="C171" s="527"/>
      <c r="E171" s="52"/>
      <c r="G171" s="756"/>
      <c r="H171" s="744"/>
      <c r="K171" s="870"/>
      <c r="L171" s="867"/>
      <c r="M171" s="859"/>
      <c r="N171" s="52"/>
      <c r="O171" s="859"/>
      <c r="P171" s="756"/>
      <c r="Q171" s="744"/>
      <c r="R171" s="401"/>
      <c r="S171" s="401"/>
    </row>
    <row r="172" spans="1:19" s="492" customFormat="1" ht="15" customHeight="1">
      <c r="B172" s="529"/>
      <c r="C172" s="527"/>
      <c r="D172" s="492" t="s">
        <v>428</v>
      </c>
      <c r="E172" s="52"/>
      <c r="G172" s="761">
        <f>((C161*C166)+((C162+C163)*C165))*C164*C168</f>
        <v>2916</v>
      </c>
      <c r="H172" s="744"/>
      <c r="K172" s="870"/>
      <c r="L172" s="867"/>
      <c r="M172" s="859" t="s">
        <v>428</v>
      </c>
      <c r="N172" s="52"/>
      <c r="O172" s="859"/>
      <c r="P172" s="761">
        <f>((L161*L166)+((L162+L163)*L165))*L164*L168</f>
        <v>0</v>
      </c>
      <c r="Q172" s="744"/>
      <c r="R172" s="402"/>
      <c r="S172" s="401"/>
    </row>
    <row r="173" spans="1:19" s="492" customFormat="1">
      <c r="B173" s="529"/>
      <c r="C173" s="527"/>
      <c r="E173" s="52"/>
      <c r="G173" s="756"/>
      <c r="H173" s="744"/>
      <c r="K173" s="870"/>
      <c r="L173" s="867"/>
      <c r="M173" s="859"/>
      <c r="N173" s="52"/>
      <c r="O173" s="859"/>
      <c r="P173" s="756"/>
      <c r="Q173" s="744"/>
      <c r="R173" s="402"/>
      <c r="S173" s="401"/>
    </row>
    <row r="174" spans="1:19" s="492" customFormat="1" ht="15" customHeight="1" thickBot="1">
      <c r="B174" s="529"/>
      <c r="C174" s="527"/>
      <c r="D174" s="527" t="s">
        <v>42</v>
      </c>
      <c r="E174" s="52"/>
      <c r="G174" s="756"/>
      <c r="H174" s="740">
        <f>SUM(G170:G172)</f>
        <v>3178.59214905</v>
      </c>
      <c r="K174" s="870"/>
      <c r="L174" s="867"/>
      <c r="M174" s="867" t="s">
        <v>42</v>
      </c>
      <c r="N174" s="52"/>
      <c r="O174" s="859"/>
      <c r="P174" s="756"/>
      <c r="Q174" s="740">
        <f>SUM(P170:P172)</f>
        <v>0</v>
      </c>
      <c r="R174" s="402"/>
      <c r="S174" s="401"/>
    </row>
    <row r="175" spans="1:19" s="492" customFormat="1">
      <c r="B175" s="396"/>
      <c r="E175" s="52"/>
      <c r="G175" s="742"/>
      <c r="H175" s="744"/>
      <c r="K175" s="396"/>
      <c r="L175" s="859"/>
      <c r="M175" s="859"/>
      <c r="N175" s="52"/>
      <c r="O175" s="859"/>
      <c r="P175" s="742"/>
      <c r="Q175" s="744"/>
      <c r="R175" s="208"/>
      <c r="S175" s="401"/>
    </row>
    <row r="176" spans="1:19" s="492" customFormat="1" ht="15" customHeight="1">
      <c r="A176" s="1314" t="s">
        <v>979</v>
      </c>
      <c r="B176" s="529" t="s">
        <v>888</v>
      </c>
      <c r="C176" s="539" t="s">
        <v>877</v>
      </c>
      <c r="E176" s="52"/>
      <c r="G176" s="742"/>
      <c r="H176" s="744"/>
      <c r="K176" s="870" t="s">
        <v>888</v>
      </c>
      <c r="L176" s="887" t="s">
        <v>877</v>
      </c>
      <c r="M176" s="859"/>
      <c r="N176" s="52"/>
      <c r="O176" s="859"/>
      <c r="P176" s="742"/>
      <c r="Q176" s="744"/>
      <c r="R176" s="401"/>
      <c r="S176" s="401"/>
    </row>
    <row r="177" spans="1:19" s="492" customFormat="1">
      <c r="A177" s="1314"/>
      <c r="B177" s="304"/>
      <c r="C177" s="486">
        <f>'Current Assumptions'!B150</f>
        <v>1</v>
      </c>
      <c r="D177" s="616" t="s">
        <v>931</v>
      </c>
      <c r="G177" s="742"/>
      <c r="H177" s="744"/>
      <c r="K177" s="304"/>
      <c r="L177" s="915">
        <f>'Expected Assumptions'!E150</f>
        <v>1</v>
      </c>
      <c r="M177" s="881" t="s">
        <v>931</v>
      </c>
      <c r="N177" s="859"/>
      <c r="O177" s="859"/>
      <c r="P177" s="742"/>
      <c r="Q177" s="744"/>
      <c r="R177" s="402"/>
      <c r="S177" s="401"/>
    </row>
    <row r="178" spans="1:19" s="492" customFormat="1" ht="12.75" customHeight="1">
      <c r="B178" s="335"/>
      <c r="C178" s="737">
        <f>'Current Assumptions'!B153</f>
        <v>47.7</v>
      </c>
      <c r="D178" s="618" t="s">
        <v>552</v>
      </c>
      <c r="G178" s="742"/>
      <c r="H178" s="744"/>
      <c r="K178" s="335"/>
      <c r="L178" s="737">
        <f>'Expected Assumptions'!E153</f>
        <v>0</v>
      </c>
      <c r="M178" s="618" t="s">
        <v>552</v>
      </c>
      <c r="N178" s="859"/>
      <c r="O178" s="859"/>
      <c r="P178" s="742"/>
      <c r="Q178" s="744"/>
      <c r="R178" s="401"/>
      <c r="S178" s="401"/>
    </row>
    <row r="179" spans="1:19" s="492" customFormat="1">
      <c r="B179" s="304"/>
      <c r="C179" s="838">
        <f>'Current Assumptions'!B154</f>
        <v>0.5</v>
      </c>
      <c r="D179" s="616" t="s">
        <v>934</v>
      </c>
      <c r="G179" s="742"/>
      <c r="H179" s="744"/>
      <c r="J179" s="413"/>
      <c r="K179" s="304"/>
      <c r="L179" s="838">
        <f>'Expected Assumptions'!E154</f>
        <v>0.2</v>
      </c>
      <c r="M179" s="881" t="s">
        <v>934</v>
      </c>
      <c r="N179" s="859"/>
      <c r="O179" s="859"/>
      <c r="P179" s="742"/>
      <c r="Q179" s="744"/>
      <c r="R179" s="401"/>
      <c r="S179" s="401"/>
    </row>
    <row r="180" spans="1:19" s="492" customFormat="1">
      <c r="B180" s="448"/>
      <c r="C180" s="624">
        <f>'Current Assumptions'!B147</f>
        <v>1</v>
      </c>
      <c r="D180" s="494" t="s">
        <v>828</v>
      </c>
      <c r="E180" s="52"/>
      <c r="G180" s="742"/>
      <c r="H180" s="744"/>
      <c r="K180" s="448"/>
      <c r="L180" s="624">
        <f>'Expected Assumptions'!E147</f>
        <v>1</v>
      </c>
      <c r="M180" s="881" t="s">
        <v>828</v>
      </c>
      <c r="N180" s="52"/>
      <c r="O180" s="859"/>
      <c r="P180" s="742"/>
      <c r="Q180" s="744"/>
      <c r="R180" s="401"/>
      <c r="S180" s="401"/>
    </row>
    <row r="181" spans="1:19" s="492" customFormat="1">
      <c r="B181" s="304"/>
      <c r="C181" s="539"/>
      <c r="E181" s="52"/>
      <c r="G181" s="742"/>
      <c r="H181" s="744"/>
      <c r="K181" s="304"/>
      <c r="L181" s="887"/>
      <c r="M181" s="859"/>
      <c r="N181" s="52"/>
      <c r="O181" s="859"/>
      <c r="P181" s="742"/>
      <c r="Q181" s="744"/>
      <c r="R181" s="401"/>
      <c r="S181" s="401"/>
    </row>
    <row r="182" spans="1:19" s="492" customFormat="1" ht="15" customHeight="1">
      <c r="B182" s="304"/>
      <c r="C182" s="779">
        <f>Drafter_Rate</f>
        <v>70.703325000000007</v>
      </c>
      <c r="D182" s="444" t="str">
        <f>Drafter_Rate_N</f>
        <v>Architect Drafter Rate ($ / hour)</v>
      </c>
      <c r="E182" s="52"/>
      <c r="G182" s="761">
        <f>C182*C177*C179*C180</f>
        <v>35.351662500000003</v>
      </c>
      <c r="H182" s="744"/>
      <c r="K182" s="304"/>
      <c r="L182" s="779">
        <f>Drafter_Rate</f>
        <v>70.703325000000007</v>
      </c>
      <c r="M182" s="623" t="str">
        <f>Drafter_Rate_N</f>
        <v>Architect Drafter Rate ($ / hour)</v>
      </c>
      <c r="N182" s="52"/>
      <c r="O182" s="859"/>
      <c r="P182" s="761">
        <f>L182*L177*L179*L180</f>
        <v>14.140665000000002</v>
      </c>
      <c r="Q182" s="744"/>
      <c r="R182" s="401"/>
      <c r="S182" s="401"/>
    </row>
    <row r="183" spans="1:19" s="492" customFormat="1">
      <c r="B183" s="304"/>
      <c r="C183" s="527"/>
      <c r="E183" s="52"/>
      <c r="G183" s="756"/>
      <c r="H183" s="744"/>
      <c r="K183" s="304"/>
      <c r="L183" s="867"/>
      <c r="M183" s="859"/>
      <c r="N183" s="52"/>
      <c r="O183" s="859"/>
      <c r="P183" s="756"/>
      <c r="Q183" s="744"/>
      <c r="R183" s="401"/>
      <c r="S183" s="401"/>
    </row>
    <row r="184" spans="1:19" s="492" customFormat="1">
      <c r="B184" s="396"/>
      <c r="C184" s="527"/>
      <c r="D184" s="492" t="s">
        <v>429</v>
      </c>
      <c r="E184" s="52"/>
      <c r="G184" s="761">
        <f>C178*C177*C180</f>
        <v>47.7</v>
      </c>
      <c r="H184" s="744"/>
      <c r="K184" s="396"/>
      <c r="L184" s="867"/>
      <c r="M184" s="859" t="s">
        <v>429</v>
      </c>
      <c r="N184" s="52"/>
      <c r="O184" s="859"/>
      <c r="P184" s="761">
        <f>L178*L177*L180</f>
        <v>0</v>
      </c>
      <c r="Q184" s="744"/>
      <c r="R184" s="401"/>
      <c r="S184" s="401"/>
    </row>
    <row r="185" spans="1:19" s="492" customFormat="1">
      <c r="C185" s="527"/>
      <c r="E185" s="52"/>
      <c r="G185" s="742"/>
      <c r="H185" s="744"/>
      <c r="K185" s="859"/>
      <c r="L185" s="867"/>
      <c r="M185" s="859"/>
      <c r="N185" s="52"/>
      <c r="O185" s="859"/>
      <c r="P185" s="742"/>
      <c r="Q185" s="744"/>
      <c r="R185" s="402"/>
      <c r="S185" s="401"/>
    </row>
    <row r="186" spans="1:19" s="492" customFormat="1" ht="13.5" thickBot="1">
      <c r="B186" s="538"/>
      <c r="C186" s="527"/>
      <c r="D186" s="527" t="s">
        <v>42</v>
      </c>
      <c r="E186" s="52"/>
      <c r="G186" s="742"/>
      <c r="H186" s="740">
        <f>SUM(G182:G184)</f>
        <v>83.051662500000006</v>
      </c>
      <c r="K186" s="885"/>
      <c r="L186" s="867"/>
      <c r="M186" s="867" t="s">
        <v>42</v>
      </c>
      <c r="N186" s="52"/>
      <c r="O186" s="859"/>
      <c r="P186" s="742"/>
      <c r="Q186" s="740">
        <f>SUM(P182:P184)</f>
        <v>14.140665000000002</v>
      </c>
      <c r="R186" s="401"/>
      <c r="S186" s="401"/>
    </row>
    <row r="187" spans="1:19" s="492" customFormat="1">
      <c r="B187" s="396"/>
      <c r="E187" s="52"/>
      <c r="G187" s="66"/>
      <c r="H187" s="744"/>
      <c r="K187" s="396"/>
      <c r="L187" s="859"/>
      <c r="M187" s="859"/>
      <c r="N187" s="52"/>
      <c r="O187" s="859"/>
      <c r="P187" s="66"/>
      <c r="Q187" s="744"/>
      <c r="R187" s="402"/>
      <c r="S187" s="401"/>
    </row>
    <row r="188" spans="1:19" s="492" customFormat="1">
      <c r="A188" s="1314" t="s">
        <v>979</v>
      </c>
      <c r="B188" s="529" t="s">
        <v>889</v>
      </c>
      <c r="C188" s="533" t="s">
        <v>878</v>
      </c>
      <c r="E188" s="52"/>
      <c r="G188" s="742"/>
      <c r="H188" s="744"/>
      <c r="K188" s="870" t="s">
        <v>889</v>
      </c>
      <c r="L188" s="533" t="s">
        <v>878</v>
      </c>
      <c r="M188" s="859"/>
      <c r="N188" s="52"/>
      <c r="O188" s="859"/>
      <c r="P188" s="742"/>
      <c r="Q188" s="744"/>
      <c r="R188" s="208"/>
      <c r="S188" s="401"/>
    </row>
    <row r="189" spans="1:19" s="492" customFormat="1">
      <c r="A189" s="1314"/>
      <c r="B189" s="396"/>
      <c r="C189" s="486">
        <f>'Current Assumptions'!B150</f>
        <v>1</v>
      </c>
      <c r="D189" s="616" t="s">
        <v>931</v>
      </c>
      <c r="G189" s="742"/>
      <c r="H189" s="760"/>
      <c r="K189" s="396"/>
      <c r="L189" s="915">
        <f>'Expected Assumptions'!E150</f>
        <v>1</v>
      </c>
      <c r="M189" s="881" t="s">
        <v>931</v>
      </c>
      <c r="N189" s="859"/>
      <c r="O189" s="859"/>
      <c r="P189" s="742"/>
      <c r="Q189" s="760"/>
      <c r="R189" s="389"/>
      <c r="S189" s="401"/>
    </row>
    <row r="190" spans="1:19" s="492" customFormat="1">
      <c r="B190" s="396"/>
      <c r="C190" s="351">
        <f>Avg._Time_to_Log_Transmittals</f>
        <v>0.25</v>
      </c>
      <c r="D190" s="546" t="str">
        <f>Avg._Time_to_Log_Transmittals_N</f>
        <v>Avg. Time to Log (hours / transmittal)</v>
      </c>
      <c r="G190" s="742"/>
      <c r="H190" s="744"/>
      <c r="K190" s="396"/>
      <c r="L190" s="902">
        <f>'Expected Assumptions'!E13</f>
        <v>0</v>
      </c>
      <c r="M190" s="618" t="str">
        <f>Avg._Time_to_Log_Transmittals_N</f>
        <v>Avg. Time to Log (hours / transmittal)</v>
      </c>
      <c r="N190" s="859"/>
      <c r="O190" s="859"/>
      <c r="P190" s="742"/>
      <c r="Q190" s="744"/>
      <c r="R190" s="389"/>
      <c r="S190" s="402"/>
    </row>
    <row r="191" spans="1:19" s="492" customFormat="1">
      <c r="B191" s="448"/>
      <c r="C191" s="624">
        <f>'Current Assumptions'!B147</f>
        <v>1</v>
      </c>
      <c r="D191" s="494" t="s">
        <v>828</v>
      </c>
      <c r="E191" s="52"/>
      <c r="G191" s="742"/>
      <c r="H191" s="744"/>
      <c r="K191" s="448"/>
      <c r="L191" s="624">
        <f>'Expected Assumptions'!E147</f>
        <v>1</v>
      </c>
      <c r="M191" s="881" t="s">
        <v>828</v>
      </c>
      <c r="N191" s="52"/>
      <c r="O191" s="859"/>
      <c r="P191" s="742"/>
      <c r="Q191" s="744"/>
      <c r="R191" s="401"/>
      <c r="S191" s="401"/>
    </row>
    <row r="192" spans="1:19" s="492" customFormat="1" ht="15" customHeight="1">
      <c r="B192" s="396"/>
      <c r="G192" s="742"/>
      <c r="H192" s="744"/>
      <c r="K192" s="396"/>
      <c r="L192" s="859"/>
      <c r="M192" s="859"/>
      <c r="N192" s="859"/>
      <c r="O192" s="859"/>
      <c r="P192" s="742"/>
      <c r="Q192" s="744"/>
      <c r="R192" s="401"/>
      <c r="S192" s="401"/>
    </row>
    <row r="193" spans="1:19" s="492" customFormat="1">
      <c r="B193" s="396"/>
      <c r="C193" s="779">
        <f>Drafter_Rate</f>
        <v>70.703325000000007</v>
      </c>
      <c r="D193" s="444" t="str">
        <f>Drafter_Rate_N</f>
        <v>Architect Drafter Rate ($ / hour)</v>
      </c>
      <c r="G193" s="761">
        <f>C190*C189*C193*C191</f>
        <v>17.675831250000002</v>
      </c>
      <c r="H193" s="744"/>
      <c r="K193" s="396"/>
      <c r="L193" s="779">
        <f>Drafter_Rate</f>
        <v>70.703325000000007</v>
      </c>
      <c r="M193" s="623" t="str">
        <f>Drafter_Rate_N</f>
        <v>Architect Drafter Rate ($ / hour)</v>
      </c>
      <c r="N193" s="859"/>
      <c r="O193" s="859"/>
      <c r="P193" s="761">
        <f>L190*L189*L193*L191</f>
        <v>0</v>
      </c>
      <c r="Q193" s="744"/>
      <c r="R193" s="401"/>
      <c r="S193" s="401"/>
    </row>
    <row r="194" spans="1:19" s="492" customFormat="1" ht="15" customHeight="1">
      <c r="G194" s="742"/>
      <c r="H194" s="744"/>
      <c r="K194" s="859"/>
      <c r="L194" s="859"/>
      <c r="M194" s="859"/>
      <c r="N194" s="859"/>
      <c r="O194" s="859"/>
      <c r="P194" s="742"/>
      <c r="Q194" s="744"/>
      <c r="R194" s="401"/>
      <c r="S194" s="401"/>
    </row>
    <row r="195" spans="1:19" s="492" customFormat="1" ht="13.5" customHeight="1" thickBot="1">
      <c r="D195" s="527" t="s">
        <v>42</v>
      </c>
      <c r="G195" s="742"/>
      <c r="H195" s="740">
        <f>G193</f>
        <v>17.675831250000002</v>
      </c>
      <c r="K195" s="859"/>
      <c r="L195" s="859"/>
      <c r="M195" s="867" t="s">
        <v>42</v>
      </c>
      <c r="N195" s="859"/>
      <c r="O195" s="859"/>
      <c r="P195" s="742"/>
      <c r="Q195" s="740">
        <f>P193</f>
        <v>0</v>
      </c>
      <c r="R195" s="401"/>
      <c r="S195" s="401"/>
    </row>
    <row r="196" spans="1:19" s="492" customFormat="1" ht="15" customHeight="1">
      <c r="E196" s="52"/>
      <c r="G196" s="742"/>
      <c r="H196" s="744"/>
      <c r="K196" s="859"/>
      <c r="L196" s="859"/>
      <c r="M196" s="859"/>
      <c r="N196" s="52"/>
      <c r="O196" s="859"/>
      <c r="P196" s="742"/>
      <c r="Q196" s="744"/>
      <c r="R196" s="401"/>
      <c r="S196" s="401"/>
    </row>
    <row r="197" spans="1:19" s="492" customFormat="1">
      <c r="B197" s="289">
        <v>100.18</v>
      </c>
      <c r="C197" s="532" t="s">
        <v>254</v>
      </c>
      <c r="E197" s="52"/>
      <c r="G197" s="742"/>
      <c r="H197" s="744"/>
      <c r="K197" s="886">
        <v>100.18</v>
      </c>
      <c r="L197" s="884" t="s">
        <v>254</v>
      </c>
      <c r="M197" s="859"/>
      <c r="N197" s="52"/>
      <c r="O197" s="859"/>
      <c r="P197" s="742"/>
      <c r="Q197" s="744"/>
      <c r="R197" s="401"/>
      <c r="S197" s="401"/>
    </row>
    <row r="198" spans="1:19" s="492" customFormat="1" ht="15" customHeight="1">
      <c r="B198" s="396"/>
      <c r="E198" s="52"/>
      <c r="G198" s="742"/>
      <c r="H198" s="744"/>
      <c r="K198" s="396"/>
      <c r="L198" s="859"/>
      <c r="M198" s="859"/>
      <c r="N198" s="52"/>
      <c r="O198" s="859"/>
      <c r="P198" s="742"/>
      <c r="Q198" s="744"/>
      <c r="R198" s="401"/>
      <c r="S198" s="401"/>
    </row>
    <row r="199" spans="1:19" s="492" customFormat="1">
      <c r="A199" s="1314" t="s">
        <v>979</v>
      </c>
      <c r="B199" s="529" t="s">
        <v>890</v>
      </c>
      <c r="C199" s="527" t="s">
        <v>879</v>
      </c>
      <c r="E199" s="52"/>
      <c r="G199" s="742"/>
      <c r="H199" s="744"/>
      <c r="K199" s="870" t="s">
        <v>890</v>
      </c>
      <c r="L199" s="867" t="s">
        <v>879</v>
      </c>
      <c r="M199" s="859"/>
      <c r="N199" s="52"/>
      <c r="O199" s="859"/>
      <c r="P199" s="742"/>
      <c r="Q199" s="744"/>
      <c r="R199" s="401"/>
      <c r="S199" s="401"/>
    </row>
    <row r="200" spans="1:19" s="492" customFormat="1">
      <c r="A200" s="1314"/>
      <c r="B200" s="529"/>
      <c r="C200" s="486">
        <f>'Current Assumptions'!B150</f>
        <v>1</v>
      </c>
      <c r="D200" s="616" t="s">
        <v>931</v>
      </c>
      <c r="E200" s="52"/>
      <c r="G200" s="742"/>
      <c r="H200" s="744"/>
      <c r="K200" s="870"/>
      <c r="L200" s="915">
        <f>'Expected Assumptions'!E150</f>
        <v>1</v>
      </c>
      <c r="M200" s="881" t="s">
        <v>931</v>
      </c>
      <c r="N200" s="52"/>
      <c r="O200" s="859"/>
      <c r="P200" s="742"/>
      <c r="Q200" s="744"/>
      <c r="R200" s="401"/>
      <c r="S200" s="401"/>
    </row>
    <row r="201" spans="1:19" s="492" customFormat="1">
      <c r="B201" s="529"/>
      <c r="C201" s="351">
        <f>Avg._Time_to_Log_Transmittals</f>
        <v>0.25</v>
      </c>
      <c r="D201" s="546" t="str">
        <f>Avg._Time_to_Log_Transmittals_N</f>
        <v>Avg. Time to Log (hours / transmittal)</v>
      </c>
      <c r="E201" s="52"/>
      <c r="G201" s="763"/>
      <c r="H201" s="744"/>
      <c r="K201" s="870"/>
      <c r="L201" s="902">
        <f>'Expected Assumptions'!E13</f>
        <v>0</v>
      </c>
      <c r="M201" s="618" t="str">
        <f>Avg._Time_to_Log_Transmittals_N</f>
        <v>Avg. Time to Log (hours / transmittal)</v>
      </c>
      <c r="N201" s="52"/>
      <c r="O201" s="859"/>
      <c r="P201" s="763"/>
      <c r="Q201" s="744"/>
      <c r="R201" s="401"/>
      <c r="S201" s="401"/>
    </row>
    <row r="202" spans="1:19" s="492" customFormat="1">
      <c r="B202" s="448"/>
      <c r="C202" s="624">
        <f>'Current Assumptions'!B147</f>
        <v>1</v>
      </c>
      <c r="D202" s="494" t="s">
        <v>828</v>
      </c>
      <c r="E202" s="52"/>
      <c r="G202" s="742"/>
      <c r="H202" s="744"/>
      <c r="K202" s="448"/>
      <c r="L202" s="965">
        <f>'Expected Assumptions'!E147</f>
        <v>1</v>
      </c>
      <c r="M202" s="881" t="s">
        <v>828</v>
      </c>
      <c r="N202" s="52"/>
      <c r="O202" s="859"/>
      <c r="P202" s="742"/>
      <c r="Q202" s="744"/>
      <c r="R202" s="401"/>
      <c r="S202" s="401"/>
    </row>
    <row r="203" spans="1:19" s="492" customFormat="1">
      <c r="B203" s="396"/>
      <c r="G203" s="742"/>
      <c r="H203" s="744"/>
      <c r="K203" s="396"/>
      <c r="L203" s="859"/>
      <c r="M203" s="859"/>
      <c r="N203" s="859"/>
      <c r="O203" s="859"/>
      <c r="P203" s="742"/>
      <c r="Q203" s="744"/>
      <c r="R203" s="389"/>
      <c r="S203" s="401"/>
    </row>
    <row r="204" spans="1:19" s="492" customFormat="1">
      <c r="B204" s="396"/>
      <c r="C204" s="779">
        <f>Owners_Rep._Administrative_Rate</f>
        <v>16.88</v>
      </c>
      <c r="D204" s="615" t="str">
        <f>Owners_Rep._Administrative_Rate_N</f>
        <v>Owners Rep. Administrative Rate ($ / hour)</v>
      </c>
      <c r="G204" s="761">
        <f>C201*C200*C204*C202</f>
        <v>4.22</v>
      </c>
      <c r="H204" s="744"/>
      <c r="K204" s="396"/>
      <c r="L204" s="779">
        <f>Owners_Rep._Administrative_Rate</f>
        <v>16.88</v>
      </c>
      <c r="M204" s="874" t="str">
        <f>Owners_Rep._Administrative_Rate_N</f>
        <v>Owners Rep. Administrative Rate ($ / hour)</v>
      </c>
      <c r="N204" s="859"/>
      <c r="O204" s="859"/>
      <c r="P204" s="761">
        <f>L201*L200*L204*L202</f>
        <v>0</v>
      </c>
      <c r="Q204" s="744"/>
      <c r="R204" s="389"/>
      <c r="S204" s="402"/>
    </row>
    <row r="205" spans="1:19" s="492" customFormat="1">
      <c r="B205" s="396"/>
      <c r="G205" s="742"/>
      <c r="H205" s="744"/>
      <c r="K205" s="396"/>
      <c r="L205" s="859"/>
      <c r="M205" s="859"/>
      <c r="N205" s="859"/>
      <c r="O205" s="859"/>
      <c r="P205" s="742"/>
      <c r="Q205" s="744"/>
      <c r="R205" s="401"/>
      <c r="S205" s="401"/>
    </row>
    <row r="206" spans="1:19" s="492" customFormat="1" ht="13.5" thickBot="1">
      <c r="B206" s="396"/>
      <c r="D206" s="527" t="s">
        <v>42</v>
      </c>
      <c r="G206" s="742"/>
      <c r="H206" s="740">
        <f>G204</f>
        <v>4.22</v>
      </c>
      <c r="K206" s="396"/>
      <c r="L206" s="859"/>
      <c r="M206" s="867" t="s">
        <v>42</v>
      </c>
      <c r="N206" s="859"/>
      <c r="O206" s="859"/>
      <c r="P206" s="742"/>
      <c r="Q206" s="740">
        <f>P204</f>
        <v>0</v>
      </c>
      <c r="R206" s="401"/>
      <c r="S206" s="401"/>
    </row>
    <row r="207" spans="1:19" s="492" customFormat="1">
      <c r="B207" s="396"/>
      <c r="G207" s="742"/>
      <c r="H207" s="744"/>
      <c r="K207" s="396"/>
      <c r="L207" s="859"/>
      <c r="M207" s="859"/>
      <c r="N207" s="859"/>
      <c r="O207" s="859"/>
      <c r="P207" s="742"/>
      <c r="Q207" s="744"/>
      <c r="R207" s="401"/>
      <c r="S207" s="401"/>
    </row>
    <row r="208" spans="1:19" s="492" customFormat="1">
      <c r="B208" s="529"/>
      <c r="C208" s="527"/>
      <c r="E208" s="52"/>
      <c r="G208" s="742"/>
      <c r="H208" s="744"/>
      <c r="K208" s="870"/>
      <c r="L208" s="867"/>
      <c r="M208" s="859"/>
      <c r="N208" s="52"/>
      <c r="O208" s="859"/>
      <c r="P208" s="742"/>
      <c r="Q208" s="744"/>
      <c r="R208" s="402"/>
      <c r="S208" s="401"/>
    </row>
    <row r="209" spans="1:19" s="492" customFormat="1" ht="12.75" customHeight="1">
      <c r="A209" s="1314" t="s">
        <v>988</v>
      </c>
      <c r="B209" s="529" t="s">
        <v>891</v>
      </c>
      <c r="C209" s="527" t="s">
        <v>880</v>
      </c>
      <c r="D209" s="125"/>
      <c r="E209" s="52"/>
      <c r="G209" s="742"/>
      <c r="H209" s="744"/>
      <c r="K209" s="870" t="s">
        <v>891</v>
      </c>
      <c r="L209" s="867" t="s">
        <v>880</v>
      </c>
      <c r="M209" s="880"/>
      <c r="N209" s="52"/>
      <c r="O209" s="859"/>
      <c r="P209" s="742"/>
      <c r="Q209" s="744"/>
      <c r="R209" s="389"/>
      <c r="S209" s="401"/>
    </row>
    <row r="210" spans="1:19" s="492" customFormat="1" ht="12.75" customHeight="1">
      <c r="A210" s="1314"/>
      <c r="B210" s="529"/>
      <c r="C210" s="628">
        <f>'Current Assumptions'!B145</f>
        <v>8</v>
      </c>
      <c r="D210" s="616" t="s">
        <v>875</v>
      </c>
      <c r="E210" s="356"/>
      <c r="F210" s="356"/>
      <c r="G210" s="745"/>
      <c r="H210" s="745"/>
      <c r="K210" s="870"/>
      <c r="L210" s="844">
        <f>'Expected Assumptions'!E145</f>
        <v>4</v>
      </c>
      <c r="M210" s="881" t="s">
        <v>875</v>
      </c>
      <c r="N210" s="904"/>
      <c r="O210" s="904"/>
      <c r="P210" s="745"/>
      <c r="Q210" s="745"/>
      <c r="R210" s="389"/>
      <c r="S210" s="401"/>
    </row>
    <row r="211" spans="1:19" s="492" customFormat="1">
      <c r="B211" s="448"/>
      <c r="C211" s="624">
        <f>'Current Assumptions'!B147</f>
        <v>1</v>
      </c>
      <c r="D211" s="494" t="s">
        <v>828</v>
      </c>
      <c r="E211" s="52"/>
      <c r="G211" s="742"/>
      <c r="H211" s="744"/>
      <c r="K211" s="448"/>
      <c r="L211" s="624">
        <f>'Expected Assumptions'!E147</f>
        <v>1</v>
      </c>
      <c r="M211" s="881" t="s">
        <v>828</v>
      </c>
      <c r="N211" s="52"/>
      <c r="O211" s="859"/>
      <c r="P211" s="742"/>
      <c r="Q211" s="744"/>
      <c r="R211" s="401"/>
      <c r="S211" s="401"/>
    </row>
    <row r="212" spans="1:19" s="492" customFormat="1" ht="15" customHeight="1">
      <c r="B212" s="529"/>
      <c r="C212" s="137"/>
      <c r="D212" s="546"/>
      <c r="E212" s="356"/>
      <c r="F212" s="356"/>
      <c r="G212" s="745"/>
      <c r="H212" s="745"/>
      <c r="K212" s="870"/>
      <c r="L212" s="137"/>
      <c r="M212" s="618"/>
      <c r="N212" s="904"/>
      <c r="O212" s="904"/>
      <c r="P212" s="745"/>
      <c r="Q212" s="745"/>
      <c r="R212" s="389"/>
      <c r="S212" s="401"/>
    </row>
    <row r="213" spans="1:19" s="492" customFormat="1" ht="12.75" customHeight="1">
      <c r="B213" s="529"/>
      <c r="C213" s="779">
        <f>Owners_Rep._Rate</f>
        <v>62.2</v>
      </c>
      <c r="D213" s="474" t="str">
        <f>Owners_Rep._Rate_N</f>
        <v>Owners Rep. Rate ($ / hour)</v>
      </c>
      <c r="E213" s="426"/>
      <c r="F213" s="426"/>
      <c r="G213" s="770">
        <f>$C$210*C211*C213</f>
        <v>497.6</v>
      </c>
      <c r="H213" s="784"/>
      <c r="K213" s="870"/>
      <c r="L213" s="779">
        <f>Owners_Rep._Rate</f>
        <v>62.2</v>
      </c>
      <c r="M213" s="874" t="str">
        <f>Owners_Rep._Rate_N</f>
        <v>Owners Rep. Rate ($ / hour)</v>
      </c>
      <c r="N213" s="906"/>
      <c r="O213" s="906"/>
      <c r="P213" s="770">
        <f>$L$210*L211*L213</f>
        <v>248.8</v>
      </c>
      <c r="Q213" s="784"/>
      <c r="R213" s="389"/>
      <c r="S213" s="401"/>
    </row>
    <row r="214" spans="1:19" s="492" customFormat="1" ht="12.75" customHeight="1">
      <c r="B214" s="529"/>
      <c r="G214" s="785"/>
      <c r="H214" s="744"/>
      <c r="K214" s="870"/>
      <c r="L214" s="859"/>
      <c r="M214" s="859"/>
      <c r="N214" s="859"/>
      <c r="O214" s="859"/>
      <c r="P214" s="785"/>
      <c r="Q214" s="744"/>
      <c r="R214" s="389"/>
      <c r="S214" s="401"/>
    </row>
    <row r="215" spans="1:19" s="492" customFormat="1" ht="12.75" customHeight="1" thickBot="1">
      <c r="B215" s="529"/>
      <c r="D215" s="527" t="s">
        <v>42</v>
      </c>
      <c r="G215" s="786"/>
      <c r="H215" s="740">
        <f>G213</f>
        <v>497.6</v>
      </c>
      <c r="K215" s="870"/>
      <c r="L215" s="859"/>
      <c r="M215" s="867" t="s">
        <v>42</v>
      </c>
      <c r="N215" s="859"/>
      <c r="O215" s="859"/>
      <c r="P215" s="786"/>
      <c r="Q215" s="740">
        <f>P213</f>
        <v>248.8</v>
      </c>
      <c r="R215" s="389"/>
      <c r="S215" s="401"/>
    </row>
    <row r="216" spans="1:19" s="492" customFormat="1">
      <c r="B216" s="146"/>
      <c r="E216" s="52"/>
      <c r="G216" s="742"/>
      <c r="H216" s="744"/>
      <c r="K216" s="146"/>
      <c r="L216" s="859"/>
      <c r="M216" s="859"/>
      <c r="N216" s="52"/>
      <c r="O216" s="859"/>
      <c r="P216" s="742"/>
      <c r="Q216" s="744"/>
      <c r="R216" s="401"/>
      <c r="S216" s="401"/>
    </row>
    <row r="217" spans="1:19" s="492" customFormat="1" ht="12.75" customHeight="1">
      <c r="A217" s="1314" t="s">
        <v>979</v>
      </c>
      <c r="B217" s="529" t="s">
        <v>892</v>
      </c>
      <c r="C217" s="527" t="s">
        <v>257</v>
      </c>
      <c r="E217" s="52"/>
      <c r="G217" s="742"/>
      <c r="H217" s="744"/>
      <c r="K217" s="870" t="s">
        <v>892</v>
      </c>
      <c r="L217" s="867" t="s">
        <v>257</v>
      </c>
      <c r="M217" s="859"/>
      <c r="N217" s="52"/>
      <c r="O217" s="859"/>
      <c r="P217" s="742"/>
      <c r="Q217" s="744"/>
      <c r="R217" s="401"/>
      <c r="S217" s="401"/>
    </row>
    <row r="218" spans="1:19" s="492" customFormat="1">
      <c r="A218" s="1314"/>
      <c r="B218" s="146"/>
      <c r="C218" s="486">
        <f>'Current Assumptions'!B150</f>
        <v>1</v>
      </c>
      <c r="D218" s="616" t="s">
        <v>931</v>
      </c>
      <c r="E218" s="52"/>
      <c r="G218" s="742"/>
      <c r="H218" s="744"/>
      <c r="K218" s="146"/>
      <c r="L218" s="915">
        <f>'Expected Assumptions'!E150</f>
        <v>1</v>
      </c>
      <c r="M218" s="881" t="s">
        <v>931</v>
      </c>
      <c r="N218" s="52"/>
      <c r="O218" s="859"/>
      <c r="P218" s="742"/>
      <c r="Q218" s="744"/>
      <c r="R218" s="401"/>
      <c r="S218" s="401"/>
    </row>
    <row r="219" spans="1:19" s="492" customFormat="1">
      <c r="B219" s="146"/>
      <c r="C219" s="737">
        <f>'Current Assumptions'!B152</f>
        <v>16.5</v>
      </c>
      <c r="D219" s="618" t="s">
        <v>552</v>
      </c>
      <c r="E219" s="52"/>
      <c r="G219" s="742"/>
      <c r="H219" s="744"/>
      <c r="K219" s="146"/>
      <c r="L219" s="737">
        <f>'Expected Assumptions'!E152</f>
        <v>0</v>
      </c>
      <c r="M219" s="618" t="s">
        <v>552</v>
      </c>
      <c r="N219" s="52"/>
      <c r="O219" s="859"/>
      <c r="P219" s="742"/>
      <c r="Q219" s="744"/>
      <c r="R219" s="401"/>
      <c r="S219" s="401"/>
    </row>
    <row r="220" spans="1:19" s="492" customFormat="1">
      <c r="B220" s="146"/>
      <c r="C220" s="838">
        <f>'Current Assumptions'!B154</f>
        <v>0.5</v>
      </c>
      <c r="D220" s="616" t="s">
        <v>934</v>
      </c>
      <c r="E220" s="52"/>
      <c r="G220" s="742"/>
      <c r="H220" s="744"/>
      <c r="K220" s="146"/>
      <c r="L220" s="838">
        <f>'Expected Assumptions'!E154</f>
        <v>0.2</v>
      </c>
      <c r="M220" s="881" t="s">
        <v>934</v>
      </c>
      <c r="N220" s="52"/>
      <c r="O220" s="859"/>
      <c r="P220" s="742"/>
      <c r="Q220" s="744"/>
      <c r="R220" s="401"/>
      <c r="S220" s="401"/>
    </row>
    <row r="221" spans="1:19" s="492" customFormat="1">
      <c r="B221" s="448"/>
      <c r="C221" s="624">
        <f>'Current Assumptions'!B147</f>
        <v>1</v>
      </c>
      <c r="D221" s="494" t="s">
        <v>828</v>
      </c>
      <c r="E221" s="52"/>
      <c r="G221" s="742"/>
      <c r="H221" s="744"/>
      <c r="K221" s="448"/>
      <c r="L221" s="624">
        <f>'Expected Assumptions'!E147</f>
        <v>1</v>
      </c>
      <c r="M221" s="881" t="s">
        <v>828</v>
      </c>
      <c r="N221" s="52"/>
      <c r="O221" s="859"/>
      <c r="P221" s="742"/>
      <c r="Q221" s="744"/>
      <c r="R221" s="401"/>
      <c r="S221" s="401"/>
    </row>
    <row r="222" spans="1:19" s="492" customFormat="1">
      <c r="B222" s="146"/>
      <c r="C222" s="539"/>
      <c r="E222" s="52"/>
      <c r="G222" s="742"/>
      <c r="H222" s="744"/>
      <c r="K222" s="146"/>
      <c r="L222" s="887"/>
      <c r="M222" s="859"/>
      <c r="N222" s="52"/>
      <c r="O222" s="859"/>
      <c r="P222" s="742"/>
      <c r="Q222" s="744"/>
      <c r="R222" s="401"/>
      <c r="S222" s="401"/>
    </row>
    <row r="223" spans="1:19" s="492" customFormat="1" ht="15" customHeight="1">
      <c r="B223" s="146"/>
      <c r="C223" s="779">
        <f>Owners_Rep._Administrative_Rate</f>
        <v>16.88</v>
      </c>
      <c r="D223" s="615" t="str">
        <f>Owners_Rep._Administrative_Rate_N</f>
        <v>Owners Rep. Administrative Rate ($ / hour)</v>
      </c>
      <c r="E223" s="394"/>
      <c r="G223" s="761">
        <f>C223*C218*C220*C221</f>
        <v>8.44</v>
      </c>
      <c r="H223" s="744"/>
      <c r="K223" s="146"/>
      <c r="L223" s="779">
        <f>Owners_Rep._Administrative_Rate</f>
        <v>16.88</v>
      </c>
      <c r="M223" s="874" t="str">
        <f>Owners_Rep._Administrative_Rate_N</f>
        <v>Owners Rep. Administrative Rate ($ / hour)</v>
      </c>
      <c r="N223" s="868"/>
      <c r="O223" s="859"/>
      <c r="P223" s="761">
        <f>L223*L218*L220*L221</f>
        <v>3.3759999999999999</v>
      </c>
      <c r="Q223" s="744"/>
      <c r="R223" s="402"/>
      <c r="S223" s="401"/>
    </row>
    <row r="224" spans="1:19" s="492" customFormat="1">
      <c r="B224" s="146"/>
      <c r="C224" s="527"/>
      <c r="E224" s="52"/>
      <c r="G224" s="756"/>
      <c r="H224" s="744"/>
      <c r="K224" s="146"/>
      <c r="L224" s="867"/>
      <c r="M224" s="859"/>
      <c r="N224" s="52"/>
      <c r="O224" s="859"/>
      <c r="P224" s="756"/>
      <c r="Q224" s="744"/>
      <c r="R224" s="389"/>
      <c r="S224" s="401"/>
    </row>
    <row r="225" spans="1:19" s="492" customFormat="1" ht="15" customHeight="1">
      <c r="B225" s="146"/>
      <c r="C225" s="527"/>
      <c r="D225" s="492" t="s">
        <v>429</v>
      </c>
      <c r="E225" s="52"/>
      <c r="G225" s="761">
        <f>C219*C218*C221</f>
        <v>16.5</v>
      </c>
      <c r="H225" s="744"/>
      <c r="K225" s="146"/>
      <c r="L225" s="867"/>
      <c r="M225" s="859" t="s">
        <v>429</v>
      </c>
      <c r="N225" s="52"/>
      <c r="O225" s="859"/>
      <c r="P225" s="761">
        <f>L219*L218*L221</f>
        <v>0</v>
      </c>
      <c r="Q225" s="744"/>
      <c r="R225" s="208"/>
      <c r="S225" s="401"/>
    </row>
    <row r="226" spans="1:19" s="492" customFormat="1">
      <c r="B226" s="146"/>
      <c r="C226" s="527"/>
      <c r="E226" s="52"/>
      <c r="G226" s="742"/>
      <c r="H226" s="744"/>
      <c r="K226" s="146"/>
      <c r="L226" s="867"/>
      <c r="M226" s="859"/>
      <c r="N226" s="52"/>
      <c r="O226" s="859"/>
      <c r="P226" s="742"/>
      <c r="Q226" s="744"/>
      <c r="R226" s="389"/>
      <c r="S226" s="401"/>
    </row>
    <row r="227" spans="1:19" s="492" customFormat="1" ht="15" customHeight="1" thickBot="1">
      <c r="B227" s="146"/>
      <c r="C227" s="527"/>
      <c r="D227" s="527" t="s">
        <v>42</v>
      </c>
      <c r="E227" s="52"/>
      <c r="G227" s="742"/>
      <c r="H227" s="740">
        <f>SUM(G223:G225)</f>
        <v>24.939999999999998</v>
      </c>
      <c r="K227" s="146"/>
      <c r="L227" s="867"/>
      <c r="M227" s="867" t="s">
        <v>42</v>
      </c>
      <c r="N227" s="52"/>
      <c r="O227" s="859"/>
      <c r="P227" s="742"/>
      <c r="Q227" s="740">
        <f>SUM(P223:P225)</f>
        <v>3.3759999999999999</v>
      </c>
      <c r="R227" s="389"/>
      <c r="S227" s="402"/>
    </row>
    <row r="228" spans="1:19" s="492" customFormat="1" ht="15" customHeight="1">
      <c r="B228" s="146"/>
      <c r="C228" s="527"/>
      <c r="D228" s="527"/>
      <c r="E228" s="52"/>
      <c r="G228" s="742"/>
      <c r="H228" s="760"/>
      <c r="K228" s="146"/>
      <c r="L228" s="867"/>
      <c r="M228" s="867"/>
      <c r="N228" s="52"/>
      <c r="O228" s="859"/>
      <c r="P228" s="742"/>
      <c r="Q228" s="760"/>
      <c r="R228" s="389"/>
      <c r="S228" s="402"/>
    </row>
    <row r="229" spans="1:19" s="492" customFormat="1">
      <c r="A229" s="1314" t="s">
        <v>979</v>
      </c>
      <c r="B229" s="529" t="s">
        <v>893</v>
      </c>
      <c r="C229" s="527" t="s">
        <v>816</v>
      </c>
      <c r="E229" s="52"/>
      <c r="G229" s="165"/>
      <c r="H229" s="744"/>
      <c r="K229" s="870" t="s">
        <v>893</v>
      </c>
      <c r="L229" s="867" t="s">
        <v>816</v>
      </c>
      <c r="M229" s="859"/>
      <c r="N229" s="52"/>
      <c r="O229" s="859"/>
      <c r="P229" s="888"/>
      <c r="Q229" s="744"/>
      <c r="R229" s="401"/>
      <c r="S229" s="401"/>
    </row>
    <row r="230" spans="1:19" s="492" customFormat="1">
      <c r="A230" s="1314"/>
      <c r="B230" s="529"/>
      <c r="C230" s="486">
        <f>'Current Assumptions'!B150</f>
        <v>1</v>
      </c>
      <c r="D230" s="616" t="s">
        <v>931</v>
      </c>
      <c r="E230" s="52"/>
      <c r="G230" s="165"/>
      <c r="H230" s="744"/>
      <c r="K230" s="870"/>
      <c r="L230" s="915">
        <f>'Expected Assumptions'!E150</f>
        <v>1</v>
      </c>
      <c r="M230" s="881" t="s">
        <v>931</v>
      </c>
      <c r="N230" s="52"/>
      <c r="O230" s="859"/>
      <c r="P230" s="888"/>
      <c r="Q230" s="744"/>
      <c r="R230" s="401"/>
      <c r="S230" s="401"/>
    </row>
    <row r="231" spans="1:19" s="492" customFormat="1">
      <c r="B231" s="146"/>
      <c r="C231" s="351">
        <f>Avg._Time_to_Log_Transmittals</f>
        <v>0.25</v>
      </c>
      <c r="D231" s="546" t="str">
        <f>Avg._Time_to_Log_Transmittals_N</f>
        <v>Avg. Time to Log (hours / transmittal)</v>
      </c>
      <c r="E231" s="52"/>
      <c r="F231" s="401"/>
      <c r="G231" s="756"/>
      <c r="H231" s="760"/>
      <c r="K231" s="146"/>
      <c r="L231" s="902">
        <f>'Expected Assumptions'!E13</f>
        <v>0</v>
      </c>
      <c r="M231" s="618" t="str">
        <f>Avg._Time_to_Log_Transmittals_N</f>
        <v>Avg. Time to Log (hours / transmittal)</v>
      </c>
      <c r="N231" s="52"/>
      <c r="O231" s="401"/>
      <c r="P231" s="756"/>
      <c r="Q231" s="760"/>
      <c r="R231" s="401"/>
      <c r="S231" s="401"/>
    </row>
    <row r="232" spans="1:19" s="492" customFormat="1">
      <c r="B232" s="448"/>
      <c r="C232" s="624">
        <f>'Current Assumptions'!B147</f>
        <v>1</v>
      </c>
      <c r="D232" s="494" t="s">
        <v>828</v>
      </c>
      <c r="E232" s="52"/>
      <c r="G232" s="742"/>
      <c r="H232" s="744"/>
      <c r="K232" s="448"/>
      <c r="L232" s="624">
        <f>'Expected Assumptions'!E147</f>
        <v>1</v>
      </c>
      <c r="M232" s="881" t="s">
        <v>828</v>
      </c>
      <c r="N232" s="52"/>
      <c r="O232" s="859"/>
      <c r="P232" s="742"/>
      <c r="Q232" s="744"/>
      <c r="R232" s="401"/>
      <c r="S232" s="401"/>
    </row>
    <row r="233" spans="1:19" s="492" customFormat="1">
      <c r="B233" s="146"/>
      <c r="C233" s="447"/>
      <c r="D233" s="353"/>
      <c r="E233" s="52"/>
      <c r="F233" s="401"/>
      <c r="G233" s="756"/>
      <c r="H233" s="760"/>
      <c r="K233" s="146"/>
      <c r="L233" s="447"/>
      <c r="M233" s="353"/>
      <c r="N233" s="52"/>
      <c r="O233" s="401"/>
      <c r="P233" s="756"/>
      <c r="Q233" s="760"/>
      <c r="R233" s="401"/>
      <c r="S233" s="401"/>
    </row>
    <row r="234" spans="1:19" s="492" customFormat="1" ht="12.75" customHeight="1">
      <c r="B234" s="146"/>
      <c r="C234" s="779">
        <f>Owners_Rep._Administrative_Rate</f>
        <v>16.88</v>
      </c>
      <c r="D234" s="615" t="str">
        <f>Owners_Rep._Administrative_Rate_N</f>
        <v>Owners Rep. Administrative Rate ($ / hour)</v>
      </c>
      <c r="E234" s="407"/>
      <c r="F234" s="528"/>
      <c r="G234" s="787">
        <f>C230*C231*C234*C232</f>
        <v>4.22</v>
      </c>
      <c r="H234" s="760"/>
      <c r="K234" s="146"/>
      <c r="L234" s="779">
        <f>Owners_Rep._Administrative_Rate</f>
        <v>16.88</v>
      </c>
      <c r="M234" s="874" t="str">
        <f>Owners_Rep._Administrative_Rate_N</f>
        <v>Owners Rep. Administrative Rate ($ / hour)</v>
      </c>
      <c r="N234" s="407"/>
      <c r="O234" s="528"/>
      <c r="P234" s="787">
        <f>L230*L231*L234*L232</f>
        <v>0</v>
      </c>
      <c r="Q234" s="760"/>
      <c r="R234" s="401"/>
      <c r="S234" s="401"/>
    </row>
    <row r="235" spans="1:19" s="492" customFormat="1">
      <c r="B235" s="146"/>
      <c r="C235" s="528"/>
      <c r="D235" s="401"/>
      <c r="E235" s="389"/>
      <c r="F235" s="401"/>
      <c r="G235" s="742"/>
      <c r="H235" s="760"/>
      <c r="K235" s="146"/>
      <c r="L235" s="528"/>
      <c r="M235" s="401"/>
      <c r="N235" s="389"/>
      <c r="O235" s="401"/>
      <c r="P235" s="742"/>
      <c r="Q235" s="760"/>
      <c r="R235" s="208"/>
      <c r="S235" s="401"/>
    </row>
    <row r="236" spans="1:19" s="492" customFormat="1">
      <c r="B236" s="146"/>
      <c r="C236" s="401"/>
      <c r="D236" s="527" t="s">
        <v>42</v>
      </c>
      <c r="E236" s="52"/>
      <c r="G236" s="742"/>
      <c r="H236" s="788">
        <f>G234</f>
        <v>4.22</v>
      </c>
      <c r="K236" s="146"/>
      <c r="L236" s="401"/>
      <c r="M236" s="867" t="s">
        <v>42</v>
      </c>
      <c r="N236" s="52"/>
      <c r="O236" s="859"/>
      <c r="P236" s="742"/>
      <c r="Q236" s="788">
        <f>P234</f>
        <v>0</v>
      </c>
      <c r="R236" s="401"/>
      <c r="S236" s="401"/>
    </row>
    <row r="237" spans="1:19" s="492" customFormat="1" ht="15" customHeight="1">
      <c r="B237" s="146"/>
      <c r="C237" s="527"/>
      <c r="D237" s="527"/>
      <c r="E237" s="52"/>
      <c r="G237" s="742"/>
      <c r="H237" s="760"/>
      <c r="K237" s="146"/>
      <c r="L237" s="867"/>
      <c r="M237" s="867"/>
      <c r="N237" s="52"/>
      <c r="O237" s="859"/>
      <c r="P237" s="742"/>
      <c r="Q237" s="760"/>
      <c r="R237" s="389"/>
      <c r="S237" s="402"/>
    </row>
    <row r="238" spans="1:19" s="492" customFormat="1" ht="15" customHeight="1">
      <c r="B238" s="289">
        <v>100.23</v>
      </c>
      <c r="C238" s="532" t="s">
        <v>269</v>
      </c>
      <c r="E238" s="52"/>
      <c r="G238" s="742"/>
      <c r="H238" s="744"/>
      <c r="K238" s="886">
        <v>100.23</v>
      </c>
      <c r="L238" s="884" t="s">
        <v>269</v>
      </c>
      <c r="M238" s="859"/>
      <c r="N238" s="52"/>
      <c r="O238" s="859"/>
      <c r="P238" s="742"/>
      <c r="Q238" s="744"/>
      <c r="R238" s="401"/>
      <c r="S238" s="401"/>
    </row>
    <row r="239" spans="1:19" s="492" customFormat="1">
      <c r="B239" s="146"/>
      <c r="E239" s="52"/>
      <c r="G239" s="165"/>
      <c r="H239" s="744"/>
      <c r="K239" s="146"/>
      <c r="L239" s="859"/>
      <c r="M239" s="859"/>
      <c r="N239" s="52"/>
      <c r="O239" s="859"/>
      <c r="P239" s="888"/>
      <c r="Q239" s="744"/>
      <c r="R239" s="401"/>
      <c r="S239" s="401"/>
    </row>
    <row r="240" spans="1:19" s="492" customFormat="1">
      <c r="A240" s="1314" t="s">
        <v>979</v>
      </c>
      <c r="B240" s="529" t="s">
        <v>894</v>
      </c>
      <c r="C240" s="527" t="s">
        <v>788</v>
      </c>
      <c r="E240" s="52"/>
      <c r="G240" s="165"/>
      <c r="H240" s="744"/>
      <c r="K240" s="870" t="s">
        <v>894</v>
      </c>
      <c r="L240" s="867" t="s">
        <v>788</v>
      </c>
      <c r="M240" s="859"/>
      <c r="N240" s="52"/>
      <c r="O240" s="859"/>
      <c r="P240" s="888"/>
      <c r="Q240" s="744"/>
      <c r="R240" s="401"/>
      <c r="S240" s="401"/>
    </row>
    <row r="241" spans="1:19" s="492" customFormat="1">
      <c r="A241" s="1314"/>
      <c r="B241" s="529"/>
      <c r="C241" s="486">
        <f>'Current Assumptions'!B150</f>
        <v>1</v>
      </c>
      <c r="D241" s="616" t="s">
        <v>931</v>
      </c>
      <c r="E241" s="52"/>
      <c r="G241" s="165"/>
      <c r="H241" s="744"/>
      <c r="K241" s="870"/>
      <c r="L241" s="915">
        <f>'Expected Assumptions'!E150</f>
        <v>1</v>
      </c>
      <c r="M241" s="881" t="s">
        <v>931</v>
      </c>
      <c r="N241" s="52"/>
      <c r="O241" s="859"/>
      <c r="P241" s="888"/>
      <c r="Q241" s="744"/>
      <c r="R241" s="401"/>
      <c r="S241" s="401"/>
    </row>
    <row r="242" spans="1:19" s="492" customFormat="1" ht="12.75" customHeight="1">
      <c r="B242" s="146"/>
      <c r="C242" s="351">
        <f>Avg._Time_to_Log_Transmittals</f>
        <v>0.25</v>
      </c>
      <c r="D242" s="546" t="str">
        <f>Avg._Time_to_Log_Transmittals_N</f>
        <v>Avg. Time to Log (hours / transmittal)</v>
      </c>
      <c r="E242" s="52"/>
      <c r="F242" s="401"/>
      <c r="G242" s="756"/>
      <c r="H242" s="760"/>
      <c r="K242" s="146"/>
      <c r="L242" s="902">
        <f>'Expected Assumptions'!E13</f>
        <v>0</v>
      </c>
      <c r="M242" s="618" t="str">
        <f>Avg._Time_to_Log_Transmittals_N</f>
        <v>Avg. Time to Log (hours / transmittal)</v>
      </c>
      <c r="N242" s="52"/>
      <c r="O242" s="401"/>
      <c r="P242" s="756"/>
      <c r="Q242" s="760"/>
      <c r="R242" s="401"/>
      <c r="S242" s="401"/>
    </row>
    <row r="243" spans="1:19" s="492" customFormat="1">
      <c r="B243" s="448"/>
      <c r="C243" s="624">
        <f>'Current Assumptions'!B147</f>
        <v>1</v>
      </c>
      <c r="D243" s="494" t="s">
        <v>828</v>
      </c>
      <c r="E243" s="52"/>
      <c r="G243" s="742"/>
      <c r="H243" s="744"/>
      <c r="K243" s="448"/>
      <c r="L243" s="624">
        <f>'Expected Assumptions'!E147</f>
        <v>1</v>
      </c>
      <c r="M243" s="881" t="s">
        <v>828</v>
      </c>
      <c r="N243" s="52"/>
      <c r="O243" s="859"/>
      <c r="P243" s="742"/>
      <c r="Q243" s="744"/>
      <c r="R243" s="401"/>
      <c r="S243" s="401"/>
    </row>
    <row r="244" spans="1:19" s="492" customFormat="1">
      <c r="B244" s="146"/>
      <c r="C244" s="447"/>
      <c r="D244" s="353"/>
      <c r="E244" s="52"/>
      <c r="F244" s="401"/>
      <c r="G244" s="756"/>
      <c r="H244" s="760"/>
      <c r="K244" s="146"/>
      <c r="L244" s="447"/>
      <c r="M244" s="353"/>
      <c r="N244" s="52"/>
      <c r="O244" s="401"/>
      <c r="P244" s="756"/>
      <c r="Q244" s="760"/>
      <c r="R244" s="401"/>
      <c r="S244" s="401"/>
    </row>
    <row r="245" spans="1:19" s="492" customFormat="1">
      <c r="B245" s="146"/>
      <c r="C245" s="779">
        <f>Drafter_Rate</f>
        <v>70.703325000000007</v>
      </c>
      <c r="D245" s="444" t="str">
        <f>Drafter_Rate_N</f>
        <v>Architect Drafter Rate ($ / hour)</v>
      </c>
      <c r="E245" s="407"/>
      <c r="F245" s="528"/>
      <c r="G245" s="787">
        <f>C241*C242*C245*C243</f>
        <v>17.675831250000002</v>
      </c>
      <c r="H245" s="760"/>
      <c r="K245" s="146"/>
      <c r="L245" s="779">
        <f>Drafter_Rate</f>
        <v>70.703325000000007</v>
      </c>
      <c r="M245" s="623" t="str">
        <f>Drafter_Rate_N</f>
        <v>Architect Drafter Rate ($ / hour)</v>
      </c>
      <c r="N245" s="407"/>
      <c r="O245" s="528"/>
      <c r="P245" s="787">
        <f>L241*L242*L245*L243</f>
        <v>0</v>
      </c>
      <c r="Q245" s="760"/>
      <c r="R245" s="401"/>
      <c r="S245" s="401"/>
    </row>
    <row r="246" spans="1:19" s="492" customFormat="1">
      <c r="B246" s="146"/>
      <c r="C246" s="528"/>
      <c r="D246" s="401"/>
      <c r="E246" s="389"/>
      <c r="F246" s="401"/>
      <c r="G246" s="742"/>
      <c r="H246" s="760"/>
      <c r="K246" s="146"/>
      <c r="L246" s="528"/>
      <c r="M246" s="401"/>
      <c r="N246" s="389"/>
      <c r="O246" s="401"/>
      <c r="P246" s="742"/>
      <c r="Q246" s="760"/>
      <c r="R246" s="208"/>
      <c r="S246" s="401"/>
    </row>
    <row r="247" spans="1:19" s="492" customFormat="1">
      <c r="B247" s="146"/>
      <c r="C247" s="401"/>
      <c r="D247" s="527" t="s">
        <v>42</v>
      </c>
      <c r="E247" s="52"/>
      <c r="G247" s="742"/>
      <c r="H247" s="788">
        <f>G245</f>
        <v>17.675831250000002</v>
      </c>
      <c r="K247" s="146"/>
      <c r="L247" s="401"/>
      <c r="M247" s="867" t="s">
        <v>42</v>
      </c>
      <c r="N247" s="52"/>
      <c r="O247" s="859"/>
      <c r="P247" s="742"/>
      <c r="Q247" s="788">
        <f>P245</f>
        <v>0</v>
      </c>
      <c r="R247" s="401"/>
      <c r="S247" s="401"/>
    </row>
    <row r="248" spans="1:19" s="128" customFormat="1" ht="15" customHeight="1">
      <c r="A248" s="492"/>
      <c r="B248" s="117"/>
      <c r="G248" s="742"/>
      <c r="H248" s="744"/>
      <c r="K248" s="873"/>
      <c r="L248" s="859"/>
      <c r="M248" s="859"/>
      <c r="N248" s="859"/>
      <c r="O248" s="859"/>
      <c r="P248" s="742"/>
      <c r="Q248" s="744"/>
      <c r="R248" s="32"/>
    </row>
    <row r="249" spans="1:19" ht="15.75" customHeight="1" thickBot="1">
      <c r="B249" s="117"/>
      <c r="C249" s="128"/>
      <c r="D249" s="128"/>
      <c r="E249" s="128"/>
      <c r="F249" s="128"/>
      <c r="G249" s="753" t="s">
        <v>179</v>
      </c>
      <c r="H249" s="765">
        <f>SUM(H34:H247)</f>
        <v>27014.84753488249</v>
      </c>
      <c r="J249" s="128"/>
      <c r="K249" s="873"/>
      <c r="L249" s="859"/>
      <c r="M249" s="859"/>
      <c r="N249" s="859"/>
      <c r="O249" s="859"/>
      <c r="P249" s="753" t="s">
        <v>179</v>
      </c>
      <c r="Q249" s="765">
        <f>SUM(Q34:Q247)</f>
        <v>2833.5779955532507</v>
      </c>
      <c r="R249" s="32"/>
    </row>
    <row r="250" spans="1:19" ht="13.5" thickTop="1">
      <c r="B250" s="117"/>
      <c r="C250" s="128"/>
      <c r="D250" s="128"/>
      <c r="E250" s="128"/>
      <c r="F250" s="128"/>
      <c r="G250" s="128"/>
      <c r="J250" s="128"/>
      <c r="K250" s="157"/>
      <c r="L250" s="120"/>
      <c r="M250" s="32"/>
      <c r="N250" s="32"/>
      <c r="O250" s="32"/>
      <c r="P250" s="32"/>
      <c r="Q250" s="32"/>
      <c r="R250" s="32"/>
    </row>
    <row r="251" spans="1:19">
      <c r="B251" s="117"/>
      <c r="C251" s="198"/>
      <c r="D251" s="32"/>
      <c r="E251" s="32"/>
      <c r="F251" s="32"/>
      <c r="G251" s="32"/>
      <c r="H251" s="533"/>
      <c r="J251" s="128"/>
      <c r="K251" s="157"/>
      <c r="L251" s="198"/>
      <c r="M251" s="32"/>
      <c r="N251" s="33"/>
      <c r="O251" s="32"/>
      <c r="P251" s="33"/>
      <c r="Q251" s="32"/>
      <c r="R251" s="32"/>
    </row>
    <row r="252" spans="1:19">
      <c r="B252" s="117"/>
      <c r="C252" s="199"/>
      <c r="D252" s="32"/>
      <c r="E252" s="32"/>
      <c r="F252" s="32"/>
      <c r="G252" s="32"/>
      <c r="H252" s="533"/>
      <c r="J252" s="128"/>
      <c r="K252" s="157"/>
      <c r="L252" s="32"/>
      <c r="M252" s="32"/>
      <c r="N252" s="32"/>
      <c r="O252" s="32"/>
      <c r="P252" s="32"/>
      <c r="Q252" s="32"/>
      <c r="R252" s="32"/>
    </row>
    <row r="253" spans="1:19">
      <c r="B253" s="117"/>
      <c r="C253" s="32"/>
      <c r="D253" s="32"/>
      <c r="E253" s="32"/>
      <c r="F253" s="32"/>
      <c r="G253" s="32"/>
      <c r="H253" s="533"/>
      <c r="J253" s="128"/>
      <c r="K253" s="157"/>
      <c r="L253" s="120"/>
      <c r="M253" s="32"/>
      <c r="N253" s="104"/>
      <c r="O253" s="103"/>
      <c r="P253" s="104"/>
      <c r="Q253" s="36"/>
      <c r="R253" s="32"/>
    </row>
    <row r="254" spans="1:19">
      <c r="B254" s="117"/>
      <c r="C254" s="32"/>
      <c r="D254" s="32"/>
      <c r="E254" s="32"/>
      <c r="F254" s="32"/>
      <c r="G254" s="32"/>
      <c r="H254" s="544"/>
      <c r="J254" s="128"/>
      <c r="K254" s="157"/>
      <c r="L254" s="103"/>
      <c r="M254" s="32"/>
      <c r="N254" s="33"/>
      <c r="O254" s="32"/>
      <c r="P254" s="33"/>
      <c r="Q254" s="32"/>
      <c r="R254" s="32"/>
    </row>
    <row r="255" spans="1:19">
      <c r="B255" s="117"/>
      <c r="C255" s="128"/>
      <c r="D255" s="128"/>
      <c r="E255" s="128"/>
      <c r="F255" s="128"/>
      <c r="G255" s="128"/>
      <c r="J255" s="128"/>
      <c r="K255" s="157"/>
      <c r="L255" s="103"/>
      <c r="M255" s="32"/>
      <c r="N255" s="33"/>
      <c r="O255" s="32"/>
      <c r="P255" s="33"/>
      <c r="Q255" s="208"/>
      <c r="R255" s="32"/>
    </row>
    <row r="256" spans="1:19" ht="12.75" customHeight="1">
      <c r="B256" s="117"/>
      <c r="C256" s="128"/>
      <c r="D256" s="32"/>
      <c r="E256" s="128"/>
      <c r="F256" s="128"/>
      <c r="G256" s="128"/>
      <c r="J256" s="128"/>
      <c r="K256" s="157"/>
      <c r="L256" s="103"/>
      <c r="M256" s="32"/>
      <c r="N256" s="33"/>
      <c r="O256" s="32"/>
      <c r="P256" s="33"/>
      <c r="Q256" s="32"/>
      <c r="R256" s="32"/>
    </row>
    <row r="257" spans="1:18">
      <c r="B257" s="117"/>
      <c r="C257" s="128"/>
      <c r="D257" s="128"/>
      <c r="E257" s="128"/>
      <c r="F257" s="128"/>
      <c r="G257" s="128"/>
      <c r="J257" s="128"/>
      <c r="K257" s="157"/>
      <c r="L257" s="32"/>
      <c r="M257" s="32"/>
      <c r="N257" s="33"/>
      <c r="O257" s="32"/>
      <c r="P257" s="32"/>
      <c r="Q257" s="33"/>
      <c r="R257" s="36"/>
    </row>
    <row r="258" spans="1:18">
      <c r="B258" s="117"/>
      <c r="C258" s="128"/>
      <c r="D258" s="128"/>
      <c r="E258" s="128"/>
      <c r="F258" s="128"/>
      <c r="G258" s="128"/>
      <c r="J258" s="128"/>
      <c r="K258" s="157"/>
      <c r="L258" s="32"/>
      <c r="M258" s="32"/>
      <c r="N258" s="33"/>
      <c r="O258" s="32"/>
      <c r="P258" s="32"/>
      <c r="Q258" s="33"/>
      <c r="R258" s="32"/>
    </row>
    <row r="259" spans="1:18">
      <c r="B259" s="117"/>
      <c r="C259" s="128"/>
      <c r="D259" s="128"/>
      <c r="E259" s="128"/>
      <c r="F259" s="128"/>
      <c r="G259" s="128"/>
      <c r="J259" s="128"/>
      <c r="K259" s="215"/>
      <c r="L259" s="153"/>
      <c r="M259" s="32"/>
      <c r="N259" s="32"/>
      <c r="O259" s="32"/>
      <c r="P259" s="32"/>
      <c r="Q259" s="32"/>
      <c r="R259" s="32"/>
    </row>
    <row r="260" spans="1:18">
      <c r="B260" s="117"/>
      <c r="C260" s="128"/>
      <c r="D260" s="128"/>
      <c r="E260" s="128"/>
      <c r="F260" s="128"/>
      <c r="G260" s="128"/>
      <c r="J260" s="128"/>
      <c r="K260" s="157"/>
      <c r="L260" s="32"/>
      <c r="M260" s="32"/>
      <c r="N260" s="32"/>
      <c r="O260" s="32"/>
      <c r="P260" s="32"/>
      <c r="Q260" s="32"/>
      <c r="R260" s="32"/>
    </row>
    <row r="261" spans="1:18">
      <c r="B261" s="117"/>
      <c r="C261" s="128"/>
      <c r="D261" s="128"/>
      <c r="E261" s="128"/>
      <c r="F261" s="128"/>
      <c r="G261" s="128"/>
      <c r="J261" s="128"/>
      <c r="K261" s="160"/>
      <c r="L261" s="143"/>
      <c r="M261" s="32"/>
      <c r="N261" s="32"/>
      <c r="O261" s="32"/>
      <c r="P261" s="32"/>
      <c r="Q261" s="32"/>
      <c r="R261" s="32"/>
    </row>
    <row r="262" spans="1:18">
      <c r="B262" s="117"/>
      <c r="C262" s="128"/>
      <c r="D262" s="128"/>
      <c r="E262" s="128"/>
      <c r="F262" s="128"/>
      <c r="G262" s="128"/>
      <c r="J262" s="128"/>
      <c r="K262" s="157"/>
      <c r="L262" s="209"/>
      <c r="M262" s="200"/>
      <c r="N262" s="33"/>
      <c r="O262" s="32"/>
      <c r="P262" s="33"/>
      <c r="Q262" s="32"/>
      <c r="R262" s="32"/>
    </row>
    <row r="263" spans="1:18" ht="15">
      <c r="B263" s="117"/>
      <c r="C263" s="128"/>
      <c r="D263" s="128"/>
      <c r="E263" s="128"/>
      <c r="F263" s="128"/>
      <c r="G263" s="128"/>
      <c r="J263" s="128"/>
      <c r="K263" s="157"/>
      <c r="L263" s="32"/>
      <c r="M263" s="32"/>
      <c r="N263" s="33"/>
      <c r="O263" s="34"/>
      <c r="P263" s="35"/>
      <c r="Q263" s="36"/>
      <c r="R263" s="32"/>
    </row>
    <row r="264" spans="1:18">
      <c r="B264" s="117"/>
      <c r="C264" s="128"/>
      <c r="D264" s="128"/>
      <c r="E264" s="128"/>
      <c r="F264" s="128"/>
      <c r="G264" s="128"/>
      <c r="J264" s="128"/>
      <c r="K264" s="157"/>
      <c r="L264" s="120"/>
      <c r="M264" s="32"/>
      <c r="N264" s="33"/>
      <c r="O264" s="32"/>
      <c r="P264" s="33"/>
      <c r="Q264" s="208"/>
      <c r="R264" s="32"/>
    </row>
    <row r="265" spans="1:18">
      <c r="B265" s="117"/>
      <c r="C265" s="128"/>
      <c r="D265" s="128"/>
      <c r="E265" s="128"/>
      <c r="F265" s="128"/>
      <c r="G265" s="128"/>
      <c r="J265" s="128"/>
      <c r="K265" s="157"/>
      <c r="L265" s="32"/>
      <c r="M265" s="32"/>
      <c r="N265" s="33"/>
      <c r="O265" s="32"/>
      <c r="P265" s="33"/>
      <c r="Q265" s="32"/>
      <c r="R265" s="32"/>
    </row>
    <row r="266" spans="1:18" ht="12.75" customHeight="1">
      <c r="B266" s="117"/>
      <c r="C266" s="128"/>
      <c r="D266" s="128"/>
      <c r="E266" s="128"/>
      <c r="F266" s="128"/>
      <c r="G266" s="128"/>
      <c r="J266" s="128"/>
      <c r="K266" s="157"/>
      <c r="L266" s="32"/>
      <c r="M266" s="32"/>
      <c r="N266" s="33"/>
      <c r="O266" s="32"/>
      <c r="P266" s="32"/>
      <c r="Q266" s="33"/>
      <c r="R266" s="36"/>
    </row>
    <row r="267" spans="1:18">
      <c r="B267" s="117"/>
      <c r="C267" s="128"/>
      <c r="D267" s="128"/>
      <c r="E267" s="128"/>
      <c r="F267" s="128"/>
      <c r="G267" s="128"/>
      <c r="J267" s="128"/>
      <c r="K267" s="157"/>
      <c r="L267" s="32"/>
      <c r="M267" s="32"/>
      <c r="N267" s="32"/>
      <c r="O267" s="32"/>
      <c r="P267" s="32"/>
      <c r="Q267" s="32"/>
      <c r="R267" s="32"/>
    </row>
    <row r="268" spans="1:18" s="128" customFormat="1">
      <c r="A268" s="492"/>
      <c r="B268" s="117"/>
      <c r="H268" s="527"/>
      <c r="K268" s="157"/>
      <c r="L268" s="32"/>
      <c r="M268" s="32"/>
      <c r="N268" s="32"/>
      <c r="O268" s="32"/>
      <c r="P268" s="32"/>
      <c r="Q268" s="32"/>
      <c r="R268" s="36"/>
    </row>
    <row r="269" spans="1:18" s="128" customFormat="1">
      <c r="A269" s="492"/>
      <c r="B269" s="117"/>
      <c r="H269" s="527"/>
      <c r="K269" s="157"/>
      <c r="L269" s="32"/>
      <c r="M269" s="32"/>
      <c r="N269" s="32"/>
      <c r="O269" s="32"/>
      <c r="P269" s="32"/>
      <c r="Q269" s="32"/>
      <c r="R269" s="32"/>
    </row>
    <row r="270" spans="1:18">
      <c r="B270" s="117"/>
      <c r="C270" s="128"/>
      <c r="D270" s="128"/>
      <c r="E270" s="128"/>
      <c r="F270" s="128"/>
      <c r="G270" s="128"/>
      <c r="J270" s="128"/>
      <c r="K270" s="157"/>
      <c r="L270" s="198"/>
      <c r="M270" s="32"/>
      <c r="N270" s="32"/>
      <c r="O270" s="32"/>
      <c r="P270" s="32"/>
      <c r="Q270" s="32"/>
      <c r="R270" s="32"/>
    </row>
    <row r="271" spans="1:18">
      <c r="B271" s="117"/>
      <c r="C271" s="128"/>
      <c r="D271" s="128"/>
      <c r="E271" s="128"/>
      <c r="F271" s="128"/>
      <c r="G271" s="128"/>
      <c r="J271" s="128"/>
      <c r="K271" s="157"/>
      <c r="L271" s="199"/>
      <c r="M271" s="32"/>
      <c r="N271" s="32"/>
      <c r="O271" s="32"/>
      <c r="P271" s="32"/>
      <c r="Q271" s="32"/>
      <c r="R271" s="32"/>
    </row>
    <row r="272" spans="1:18">
      <c r="B272" s="117"/>
      <c r="C272" s="128"/>
      <c r="D272" s="128"/>
      <c r="E272" s="128"/>
      <c r="F272" s="128"/>
      <c r="G272" s="128"/>
      <c r="J272" s="128"/>
      <c r="K272" s="157"/>
      <c r="L272" s="32"/>
      <c r="M272" s="32"/>
      <c r="N272" s="32"/>
      <c r="O272" s="32"/>
      <c r="P272" s="32"/>
      <c r="Q272" s="32"/>
      <c r="R272" s="32"/>
    </row>
    <row r="273" spans="2:18">
      <c r="B273" s="117"/>
      <c r="C273" s="128"/>
      <c r="D273" s="128"/>
      <c r="E273" s="128"/>
      <c r="F273" s="128"/>
      <c r="G273" s="128"/>
      <c r="J273" s="128"/>
      <c r="K273" s="157"/>
      <c r="L273" s="32"/>
      <c r="M273" s="32"/>
      <c r="N273" s="32"/>
      <c r="O273" s="32"/>
      <c r="P273" s="32"/>
      <c r="Q273" s="32"/>
      <c r="R273" s="36"/>
    </row>
    <row r="274" spans="2:18">
      <c r="B274" s="117"/>
      <c r="C274" s="128"/>
      <c r="D274" s="128"/>
      <c r="E274" s="128"/>
      <c r="F274" s="128"/>
      <c r="G274" s="128"/>
      <c r="J274" s="128"/>
      <c r="K274" s="157"/>
      <c r="L274" s="32"/>
      <c r="M274" s="32"/>
      <c r="N274" s="32"/>
      <c r="O274" s="32"/>
      <c r="P274" s="32"/>
      <c r="Q274" s="32"/>
      <c r="R274" s="32"/>
    </row>
    <row r="275" spans="2:18" ht="12.75" customHeight="1">
      <c r="B275" s="117"/>
      <c r="C275" s="128"/>
      <c r="D275" s="128"/>
      <c r="E275" s="128"/>
      <c r="F275" s="128"/>
      <c r="G275" s="128"/>
      <c r="J275" s="128"/>
      <c r="K275" s="157"/>
      <c r="L275" s="32"/>
      <c r="M275" s="32"/>
      <c r="N275" s="32"/>
      <c r="O275" s="32"/>
      <c r="P275" s="32"/>
      <c r="Q275" s="32"/>
      <c r="R275" s="32"/>
    </row>
    <row r="276" spans="2:18">
      <c r="B276" s="117"/>
      <c r="C276" s="128"/>
      <c r="D276" s="128"/>
      <c r="E276" s="128"/>
      <c r="F276" s="128"/>
      <c r="G276" s="128"/>
      <c r="J276" s="128"/>
      <c r="K276" s="117"/>
      <c r="L276" s="128"/>
      <c r="M276" s="128"/>
      <c r="N276" s="128"/>
      <c r="O276" s="128"/>
      <c r="P276" s="128"/>
      <c r="Q276" s="128"/>
      <c r="R276" s="128"/>
    </row>
    <row r="277" spans="2:18">
      <c r="B277" s="117"/>
      <c r="C277" s="128"/>
      <c r="D277" s="128"/>
      <c r="E277" s="128"/>
      <c r="F277" s="128"/>
      <c r="G277" s="128"/>
      <c r="J277" s="128"/>
      <c r="K277" s="117"/>
      <c r="L277" s="128"/>
      <c r="M277" s="128"/>
      <c r="N277" s="128"/>
      <c r="O277" s="128"/>
      <c r="P277" s="128"/>
      <c r="Q277" s="128"/>
      <c r="R277" s="128"/>
    </row>
    <row r="278" spans="2:18">
      <c r="B278" s="117"/>
      <c r="C278" s="128"/>
      <c r="D278" s="128"/>
      <c r="E278" s="128"/>
      <c r="F278" s="128"/>
      <c r="G278" s="128"/>
      <c r="J278" s="128"/>
      <c r="K278" s="117"/>
      <c r="L278" s="128"/>
      <c r="M278" s="128"/>
      <c r="N278" s="128"/>
      <c r="O278" s="128"/>
      <c r="P278" s="128"/>
      <c r="Q278" s="128"/>
      <c r="R278" s="128"/>
    </row>
    <row r="279" spans="2:18">
      <c r="B279" s="117"/>
      <c r="C279" s="128"/>
      <c r="D279" s="128"/>
      <c r="E279" s="128"/>
      <c r="F279" s="128"/>
      <c r="G279" s="128"/>
      <c r="J279" s="128"/>
      <c r="K279" s="117"/>
      <c r="L279" s="128"/>
      <c r="M279" s="128"/>
      <c r="N279" s="128"/>
      <c r="O279" s="128"/>
      <c r="P279" s="128"/>
      <c r="Q279" s="128"/>
      <c r="R279" s="128"/>
    </row>
    <row r="280" spans="2:18">
      <c r="B280" s="117"/>
      <c r="C280" s="128"/>
      <c r="D280" s="128"/>
      <c r="E280" s="128"/>
      <c r="F280" s="128"/>
      <c r="G280" s="128"/>
      <c r="J280" s="128"/>
      <c r="K280" s="117"/>
      <c r="L280" s="128"/>
      <c r="M280" s="128"/>
      <c r="N280" s="128"/>
      <c r="O280" s="128"/>
      <c r="P280" s="128"/>
      <c r="Q280" s="128"/>
      <c r="R280" s="128"/>
    </row>
    <row r="281" spans="2:18">
      <c r="B281" s="117"/>
      <c r="C281" s="128"/>
      <c r="D281" s="128"/>
      <c r="E281" s="128"/>
      <c r="F281" s="128"/>
      <c r="G281" s="128"/>
      <c r="J281" s="128"/>
      <c r="K281" s="117"/>
      <c r="L281" s="128"/>
      <c r="M281" s="128"/>
      <c r="N281" s="128"/>
      <c r="O281" s="128"/>
      <c r="P281" s="128"/>
      <c r="Q281" s="128"/>
      <c r="R281" s="128"/>
    </row>
    <row r="282" spans="2:18" ht="12.75" customHeight="1">
      <c r="B282" s="117"/>
      <c r="C282" s="128"/>
      <c r="D282" s="128"/>
      <c r="E282" s="128"/>
      <c r="F282" s="128"/>
      <c r="G282" s="128"/>
      <c r="J282" s="128"/>
      <c r="K282" s="117"/>
      <c r="L282" s="128"/>
      <c r="M282" s="128"/>
      <c r="N282" s="128"/>
      <c r="O282" s="128"/>
      <c r="P282" s="128"/>
      <c r="Q282" s="128"/>
      <c r="R282" s="128"/>
    </row>
    <row r="283" spans="2:18">
      <c r="B283" s="117"/>
      <c r="C283" s="128"/>
      <c r="D283" s="128"/>
      <c r="E283" s="128"/>
      <c r="F283" s="128"/>
      <c r="G283" s="128"/>
      <c r="J283" s="128"/>
      <c r="K283" s="117"/>
      <c r="L283" s="128"/>
      <c r="M283" s="128"/>
      <c r="N283" s="128"/>
      <c r="O283" s="128"/>
      <c r="P283" s="128"/>
      <c r="Q283" s="128"/>
      <c r="R283" s="128"/>
    </row>
    <row r="284" spans="2:18">
      <c r="B284" s="117"/>
      <c r="C284" s="128"/>
      <c r="D284" s="128"/>
      <c r="E284" s="128"/>
      <c r="F284" s="128"/>
      <c r="G284" s="128"/>
      <c r="J284" s="128"/>
      <c r="K284" s="117"/>
      <c r="L284" s="128"/>
      <c r="M284" s="128"/>
      <c r="N284" s="128"/>
      <c r="O284" s="128"/>
      <c r="P284" s="128"/>
      <c r="Q284" s="128"/>
      <c r="R284" s="128"/>
    </row>
    <row r="285" spans="2:18">
      <c r="B285" s="117"/>
      <c r="C285" s="128"/>
      <c r="D285" s="128"/>
      <c r="E285" s="128"/>
      <c r="F285" s="128"/>
      <c r="G285" s="128"/>
      <c r="J285" s="128"/>
      <c r="K285" s="117"/>
      <c r="L285" s="128"/>
      <c r="M285" s="128"/>
      <c r="N285" s="128"/>
      <c r="O285" s="128"/>
      <c r="P285" s="128"/>
      <c r="Q285" s="128"/>
      <c r="R285" s="128"/>
    </row>
    <row r="286" spans="2:18">
      <c r="B286" s="117"/>
      <c r="C286" s="128"/>
      <c r="D286" s="128"/>
      <c r="E286" s="128"/>
      <c r="F286" s="128"/>
      <c r="G286" s="128"/>
      <c r="J286" s="128"/>
      <c r="K286" s="117"/>
      <c r="L286" s="128"/>
      <c r="M286" s="128"/>
      <c r="N286" s="128"/>
      <c r="O286" s="128"/>
      <c r="P286" s="128"/>
      <c r="Q286" s="128"/>
      <c r="R286" s="128"/>
    </row>
    <row r="287" spans="2:18">
      <c r="B287" s="117"/>
      <c r="C287" s="128"/>
      <c r="D287" s="128"/>
      <c r="E287" s="128"/>
      <c r="F287" s="128"/>
      <c r="G287" s="128"/>
      <c r="J287" s="128"/>
      <c r="K287" s="117"/>
      <c r="L287" s="128"/>
      <c r="M287" s="128"/>
      <c r="N287" s="128"/>
      <c r="O287" s="128"/>
      <c r="P287" s="128"/>
      <c r="Q287" s="128"/>
      <c r="R287" s="128"/>
    </row>
    <row r="288" spans="2:18">
      <c r="B288" s="117"/>
      <c r="C288" s="128"/>
      <c r="D288" s="128"/>
      <c r="E288" s="128"/>
      <c r="F288" s="128"/>
      <c r="G288" s="128"/>
      <c r="J288" s="128"/>
      <c r="K288" s="117"/>
      <c r="L288" s="128"/>
      <c r="M288" s="128"/>
      <c r="N288" s="128"/>
      <c r="O288" s="128"/>
      <c r="P288" s="128"/>
      <c r="Q288" s="128"/>
      <c r="R288" s="128"/>
    </row>
    <row r="289" spans="2:18">
      <c r="B289" s="117"/>
      <c r="C289" s="128"/>
      <c r="D289" s="128"/>
      <c r="E289" s="128"/>
      <c r="F289" s="128"/>
      <c r="G289" s="128"/>
      <c r="J289" s="128"/>
      <c r="K289" s="117"/>
      <c r="L289" s="128"/>
      <c r="M289" s="128"/>
      <c r="N289" s="128"/>
      <c r="O289" s="128"/>
      <c r="P289" s="128"/>
      <c r="Q289" s="128"/>
      <c r="R289" s="128"/>
    </row>
    <row r="290" spans="2:18">
      <c r="B290" s="117"/>
      <c r="C290" s="128"/>
      <c r="D290" s="128"/>
      <c r="E290" s="128"/>
      <c r="F290" s="128"/>
      <c r="G290" s="128"/>
      <c r="J290" s="128"/>
      <c r="K290" s="117"/>
      <c r="L290" s="128"/>
      <c r="M290" s="128"/>
      <c r="N290" s="128"/>
      <c r="O290" s="128"/>
      <c r="P290" s="128"/>
      <c r="Q290" s="128"/>
      <c r="R290" s="128"/>
    </row>
    <row r="291" spans="2:18">
      <c r="B291" s="117"/>
      <c r="C291" s="128"/>
      <c r="D291" s="128"/>
      <c r="E291" s="128"/>
      <c r="F291" s="128"/>
      <c r="G291" s="128"/>
      <c r="J291" s="128"/>
      <c r="K291" s="117"/>
      <c r="L291" s="128"/>
      <c r="M291" s="128"/>
      <c r="N291" s="128"/>
      <c r="O291" s="128"/>
      <c r="P291" s="128"/>
      <c r="Q291" s="128"/>
      <c r="R291" s="128"/>
    </row>
    <row r="292" spans="2:18">
      <c r="B292" s="117"/>
      <c r="C292" s="128"/>
      <c r="D292" s="128"/>
      <c r="E292" s="128"/>
      <c r="F292" s="128"/>
      <c r="G292" s="128"/>
      <c r="J292" s="128"/>
      <c r="K292" s="117"/>
      <c r="L292" s="128"/>
      <c r="M292" s="128"/>
      <c r="N292" s="128"/>
      <c r="O292" s="128"/>
      <c r="P292" s="128"/>
      <c r="Q292" s="128"/>
      <c r="R292" s="128"/>
    </row>
    <row r="293" spans="2:18" ht="12.75" customHeight="1">
      <c r="B293" s="117"/>
      <c r="C293" s="128"/>
      <c r="D293" s="128"/>
      <c r="E293" s="128"/>
      <c r="F293" s="128"/>
      <c r="G293" s="128"/>
      <c r="J293" s="128"/>
      <c r="K293" s="117"/>
      <c r="L293" s="128"/>
      <c r="M293" s="128"/>
      <c r="N293" s="128"/>
      <c r="O293" s="128"/>
      <c r="P293" s="128"/>
      <c r="Q293" s="128"/>
      <c r="R293" s="128"/>
    </row>
    <row r="294" spans="2:18">
      <c r="B294" s="117"/>
      <c r="C294" s="128"/>
      <c r="D294" s="128"/>
      <c r="E294" s="128"/>
      <c r="F294" s="128"/>
      <c r="G294" s="128"/>
      <c r="J294" s="128"/>
      <c r="K294" s="117"/>
      <c r="L294" s="128"/>
      <c r="M294" s="128"/>
      <c r="N294" s="128"/>
      <c r="O294" s="128"/>
      <c r="P294" s="128"/>
      <c r="Q294" s="128"/>
      <c r="R294" s="128"/>
    </row>
    <row r="295" spans="2:18">
      <c r="B295" s="117"/>
      <c r="C295" s="128"/>
      <c r="D295" s="128"/>
      <c r="E295" s="128"/>
      <c r="F295" s="128"/>
      <c r="G295" s="128"/>
      <c r="J295" s="128"/>
      <c r="K295" s="117"/>
      <c r="L295" s="128"/>
      <c r="M295" s="128"/>
      <c r="N295" s="128"/>
      <c r="O295" s="128"/>
      <c r="P295" s="128"/>
      <c r="Q295" s="128"/>
      <c r="R295" s="128"/>
    </row>
    <row r="296" spans="2:18">
      <c r="B296" s="117"/>
      <c r="C296" s="128"/>
      <c r="D296" s="128"/>
      <c r="E296" s="128"/>
      <c r="F296" s="128"/>
      <c r="G296" s="128"/>
      <c r="J296" s="128"/>
      <c r="K296" s="117"/>
      <c r="L296" s="128"/>
      <c r="M296" s="128"/>
      <c r="N296" s="128"/>
      <c r="O296" s="128"/>
      <c r="P296" s="128"/>
      <c r="Q296" s="128"/>
      <c r="R296" s="128"/>
    </row>
    <row r="297" spans="2:18">
      <c r="B297" s="117"/>
      <c r="C297" s="128"/>
      <c r="D297" s="128"/>
      <c r="E297" s="128"/>
      <c r="F297" s="128"/>
      <c r="G297" s="128"/>
      <c r="J297" s="128"/>
      <c r="K297" s="117"/>
      <c r="L297" s="128"/>
      <c r="M297" s="128"/>
      <c r="N297" s="128"/>
      <c r="O297" s="128"/>
      <c r="P297" s="128"/>
      <c r="Q297" s="128"/>
      <c r="R297" s="128"/>
    </row>
    <row r="298" spans="2:18">
      <c r="B298" s="117"/>
      <c r="C298" s="128"/>
      <c r="D298" s="128"/>
      <c r="E298" s="128"/>
      <c r="F298" s="128"/>
      <c r="G298" s="128"/>
      <c r="J298" s="128"/>
      <c r="K298" s="117"/>
      <c r="L298" s="128"/>
      <c r="M298" s="128"/>
      <c r="N298" s="128"/>
      <c r="O298" s="128"/>
      <c r="P298" s="128"/>
      <c r="Q298" s="128"/>
      <c r="R298" s="128"/>
    </row>
    <row r="299" spans="2:18">
      <c r="B299" s="117"/>
      <c r="C299" s="128"/>
      <c r="D299" s="128"/>
      <c r="E299" s="128"/>
      <c r="F299" s="128"/>
      <c r="G299" s="128"/>
      <c r="J299" s="128"/>
      <c r="K299" s="117"/>
      <c r="L299" s="128"/>
      <c r="M299" s="128"/>
      <c r="N299" s="128"/>
      <c r="O299" s="128"/>
      <c r="P299" s="128"/>
      <c r="Q299" s="128"/>
      <c r="R299" s="128"/>
    </row>
    <row r="300" spans="2:18">
      <c r="B300" s="117"/>
      <c r="C300" s="128"/>
      <c r="D300" s="128"/>
      <c r="E300" s="128"/>
      <c r="F300" s="128"/>
      <c r="G300" s="128"/>
      <c r="J300" s="128"/>
      <c r="K300" s="117"/>
      <c r="L300" s="128"/>
      <c r="M300" s="128"/>
      <c r="N300" s="128"/>
      <c r="O300" s="128"/>
      <c r="P300" s="128"/>
      <c r="Q300" s="128"/>
      <c r="R300" s="128"/>
    </row>
    <row r="301" spans="2:18">
      <c r="B301" s="117"/>
      <c r="C301" s="128"/>
      <c r="D301" s="128"/>
      <c r="E301" s="128"/>
      <c r="F301" s="128"/>
      <c r="G301" s="128"/>
      <c r="J301" s="128"/>
      <c r="K301" s="117"/>
      <c r="L301" s="128"/>
      <c r="M301" s="128"/>
      <c r="N301" s="128"/>
      <c r="O301" s="128"/>
      <c r="P301" s="128"/>
      <c r="Q301" s="128"/>
      <c r="R301" s="128"/>
    </row>
    <row r="302" spans="2:18">
      <c r="B302" s="117"/>
      <c r="C302" s="128"/>
      <c r="D302" s="128"/>
      <c r="E302" s="128"/>
      <c r="F302" s="128"/>
      <c r="G302" s="128"/>
      <c r="J302" s="128"/>
      <c r="K302" s="117"/>
      <c r="L302" s="128"/>
      <c r="M302" s="128"/>
      <c r="N302" s="128"/>
      <c r="O302" s="128"/>
      <c r="P302" s="128"/>
      <c r="Q302" s="128"/>
      <c r="R302" s="128"/>
    </row>
    <row r="303" spans="2:18">
      <c r="B303" s="117"/>
      <c r="C303" s="128"/>
      <c r="D303" s="128"/>
      <c r="E303" s="128"/>
      <c r="F303" s="128"/>
      <c r="G303" s="128"/>
      <c r="J303" s="128"/>
      <c r="K303" s="117"/>
      <c r="L303" s="128"/>
      <c r="M303" s="128"/>
      <c r="N303" s="128"/>
      <c r="O303" s="128"/>
      <c r="P303" s="128"/>
      <c r="Q303" s="128"/>
      <c r="R303" s="128"/>
    </row>
    <row r="304" spans="2:18" ht="12.75" customHeight="1">
      <c r="B304" s="117"/>
      <c r="C304" s="128"/>
      <c r="D304" s="128"/>
      <c r="E304" s="128"/>
      <c r="F304" s="128"/>
      <c r="G304" s="128"/>
      <c r="J304" s="128"/>
      <c r="K304" s="117"/>
      <c r="L304" s="128"/>
      <c r="M304" s="128"/>
      <c r="N304" s="128"/>
      <c r="O304" s="128"/>
      <c r="P304" s="128"/>
      <c r="Q304" s="128"/>
      <c r="R304" s="128"/>
    </row>
    <row r="305" spans="2:18">
      <c r="B305" s="117"/>
      <c r="C305" s="128"/>
      <c r="D305" s="128"/>
      <c r="E305" s="128"/>
      <c r="F305" s="128"/>
      <c r="G305" s="128"/>
      <c r="J305" s="128"/>
      <c r="K305" s="117"/>
      <c r="L305" s="128"/>
      <c r="M305" s="128"/>
      <c r="N305" s="128"/>
      <c r="O305" s="128"/>
      <c r="P305" s="128"/>
      <c r="Q305" s="128"/>
      <c r="R305" s="128"/>
    </row>
    <row r="306" spans="2:18">
      <c r="B306" s="117"/>
      <c r="C306" s="128"/>
      <c r="D306" s="128"/>
      <c r="E306" s="128"/>
      <c r="F306" s="128"/>
      <c r="G306" s="128"/>
      <c r="J306" s="128"/>
      <c r="K306" s="117"/>
      <c r="L306" s="128"/>
      <c r="M306" s="128"/>
      <c r="N306" s="128"/>
      <c r="O306" s="128"/>
      <c r="P306" s="128"/>
      <c r="Q306" s="128"/>
      <c r="R306" s="128"/>
    </row>
    <row r="307" spans="2:18">
      <c r="B307" s="117"/>
      <c r="C307" s="128"/>
      <c r="D307" s="128"/>
      <c r="E307" s="128"/>
      <c r="F307" s="128"/>
      <c r="G307" s="128"/>
      <c r="J307" s="128"/>
      <c r="K307" s="117"/>
      <c r="L307" s="128"/>
      <c r="M307" s="128"/>
      <c r="N307" s="128"/>
      <c r="O307" s="128"/>
      <c r="P307" s="128"/>
      <c r="Q307" s="128"/>
      <c r="R307" s="128"/>
    </row>
    <row r="308" spans="2:18">
      <c r="B308" s="117"/>
      <c r="C308" s="128"/>
      <c r="D308" s="128"/>
      <c r="E308" s="128"/>
      <c r="F308" s="128"/>
      <c r="G308" s="128"/>
      <c r="J308" s="128"/>
      <c r="K308" s="117"/>
      <c r="L308" s="128"/>
      <c r="M308" s="128"/>
      <c r="N308" s="128"/>
      <c r="O308" s="128"/>
      <c r="P308" s="128"/>
      <c r="Q308" s="128"/>
      <c r="R308" s="128"/>
    </row>
    <row r="309" spans="2:18">
      <c r="B309" s="117"/>
      <c r="C309" s="128"/>
      <c r="D309" s="128"/>
      <c r="E309" s="128"/>
      <c r="F309" s="128"/>
      <c r="G309" s="128"/>
      <c r="J309" s="128"/>
      <c r="K309" s="117"/>
      <c r="L309" s="128"/>
      <c r="M309" s="128"/>
      <c r="N309" s="128"/>
      <c r="O309" s="128"/>
      <c r="P309" s="128"/>
      <c r="Q309" s="128"/>
      <c r="R309" s="128"/>
    </row>
    <row r="310" spans="2:18">
      <c r="B310" s="117"/>
      <c r="C310" s="128"/>
      <c r="D310" s="128"/>
      <c r="E310" s="128"/>
      <c r="F310" s="128"/>
      <c r="G310" s="128"/>
      <c r="J310" s="128"/>
      <c r="K310" s="117"/>
      <c r="L310" s="128"/>
      <c r="M310" s="128"/>
      <c r="N310" s="128"/>
      <c r="O310" s="128"/>
      <c r="P310" s="128"/>
      <c r="Q310" s="128"/>
      <c r="R310" s="128"/>
    </row>
    <row r="311" spans="2:18">
      <c r="B311" s="117"/>
      <c r="C311" s="128"/>
      <c r="D311" s="128"/>
      <c r="E311" s="128"/>
      <c r="F311" s="128"/>
      <c r="G311" s="128"/>
      <c r="J311" s="128"/>
      <c r="K311" s="117"/>
      <c r="L311" s="128"/>
      <c r="M311" s="128"/>
      <c r="N311" s="128"/>
      <c r="O311" s="128"/>
      <c r="P311" s="128"/>
      <c r="Q311" s="128"/>
      <c r="R311" s="128"/>
    </row>
    <row r="312" spans="2:18">
      <c r="B312" s="117"/>
      <c r="C312" s="128"/>
      <c r="D312" s="128"/>
      <c r="E312" s="128"/>
      <c r="F312" s="128"/>
      <c r="G312" s="128"/>
      <c r="J312" s="128"/>
      <c r="K312" s="117"/>
      <c r="L312" s="128"/>
      <c r="M312" s="128"/>
      <c r="N312" s="128"/>
      <c r="O312" s="128"/>
      <c r="P312" s="128"/>
      <c r="Q312" s="128"/>
      <c r="R312" s="128"/>
    </row>
    <row r="313" spans="2:18">
      <c r="B313" s="117"/>
      <c r="C313" s="128"/>
      <c r="D313" s="128"/>
      <c r="E313" s="128"/>
      <c r="F313" s="128"/>
      <c r="G313" s="128"/>
      <c r="J313" s="128"/>
      <c r="K313" s="117"/>
      <c r="L313" s="128"/>
      <c r="M313" s="128"/>
      <c r="N313" s="128"/>
      <c r="O313" s="128"/>
      <c r="P313" s="128"/>
      <c r="Q313" s="128"/>
      <c r="R313" s="128"/>
    </row>
    <row r="314" spans="2:18">
      <c r="B314" s="117"/>
      <c r="C314" s="128"/>
      <c r="D314" s="128"/>
      <c r="E314" s="128"/>
      <c r="F314" s="128"/>
      <c r="G314" s="128"/>
      <c r="J314" s="128"/>
      <c r="K314" s="117"/>
      <c r="L314" s="128"/>
      <c r="M314" s="128"/>
      <c r="N314" s="128"/>
      <c r="O314" s="128"/>
      <c r="P314" s="128"/>
      <c r="Q314" s="128"/>
      <c r="R314" s="128"/>
    </row>
    <row r="315" spans="2:18">
      <c r="B315" s="117"/>
      <c r="C315" s="128"/>
      <c r="D315" s="128"/>
      <c r="E315" s="128"/>
      <c r="F315" s="128"/>
      <c r="G315" s="128"/>
      <c r="J315" s="128"/>
      <c r="K315" s="117"/>
      <c r="L315" s="128"/>
      <c r="M315" s="128"/>
      <c r="N315" s="128"/>
      <c r="O315" s="128"/>
      <c r="P315" s="128"/>
      <c r="Q315" s="128"/>
      <c r="R315" s="128"/>
    </row>
    <row r="316" spans="2:18">
      <c r="B316" s="117"/>
      <c r="C316" s="128"/>
      <c r="D316" s="128"/>
      <c r="E316" s="128"/>
      <c r="F316" s="128"/>
      <c r="G316" s="128"/>
      <c r="J316" s="128"/>
      <c r="K316" s="117"/>
      <c r="L316" s="128"/>
      <c r="M316" s="128"/>
      <c r="N316" s="128"/>
      <c r="O316" s="128"/>
      <c r="P316" s="128"/>
      <c r="Q316" s="128"/>
      <c r="R316" s="128"/>
    </row>
    <row r="317" spans="2:18">
      <c r="B317" s="117"/>
      <c r="C317" s="128"/>
      <c r="D317" s="128"/>
      <c r="E317" s="128"/>
      <c r="F317" s="128"/>
      <c r="G317" s="128"/>
      <c r="J317" s="128"/>
      <c r="K317" s="117"/>
      <c r="L317" s="128"/>
      <c r="M317" s="128"/>
      <c r="N317" s="128"/>
      <c r="O317" s="128"/>
      <c r="P317" s="128"/>
      <c r="Q317" s="128"/>
      <c r="R317" s="128"/>
    </row>
    <row r="318" spans="2:18">
      <c r="B318" s="117"/>
      <c r="C318" s="128"/>
      <c r="D318" s="128"/>
      <c r="E318" s="128"/>
      <c r="F318" s="128"/>
      <c r="G318" s="128"/>
      <c r="J318" s="128"/>
      <c r="K318" s="117"/>
      <c r="L318" s="128"/>
      <c r="M318" s="128"/>
      <c r="N318" s="128"/>
      <c r="O318" s="128"/>
      <c r="P318" s="128"/>
      <c r="Q318" s="128"/>
      <c r="R318" s="128"/>
    </row>
    <row r="319" spans="2:18">
      <c r="B319" s="117"/>
      <c r="C319" s="128"/>
      <c r="D319" s="128"/>
      <c r="E319" s="128"/>
      <c r="F319" s="128"/>
      <c r="G319" s="128"/>
      <c r="J319" s="128"/>
      <c r="K319" s="117"/>
      <c r="L319" s="128"/>
      <c r="M319" s="128"/>
      <c r="N319" s="128"/>
      <c r="O319" s="128"/>
      <c r="P319" s="128"/>
      <c r="Q319" s="128"/>
      <c r="R319" s="128"/>
    </row>
    <row r="320" spans="2:18">
      <c r="B320" s="117"/>
      <c r="C320" s="128"/>
      <c r="D320" s="128"/>
      <c r="E320" s="128"/>
      <c r="F320" s="128"/>
      <c r="G320" s="128"/>
      <c r="J320" s="128"/>
      <c r="K320" s="117"/>
      <c r="L320" s="128"/>
      <c r="M320" s="128"/>
      <c r="N320" s="128"/>
      <c r="O320" s="128"/>
      <c r="P320" s="128"/>
      <c r="Q320" s="128"/>
      <c r="R320" s="128"/>
    </row>
    <row r="321" spans="2:18">
      <c r="B321" s="117"/>
      <c r="C321" s="128"/>
      <c r="D321" s="128"/>
      <c r="E321" s="128"/>
      <c r="F321" s="128"/>
      <c r="G321" s="128"/>
      <c r="J321" s="128"/>
      <c r="K321" s="117"/>
      <c r="L321" s="128"/>
      <c r="M321" s="128"/>
      <c r="N321" s="128"/>
      <c r="O321" s="128"/>
      <c r="P321" s="128"/>
      <c r="Q321" s="128"/>
      <c r="R321" s="128"/>
    </row>
    <row r="322" spans="2:18">
      <c r="B322" s="117"/>
      <c r="C322" s="128"/>
      <c r="D322" s="128"/>
      <c r="E322" s="128"/>
      <c r="F322" s="128"/>
      <c r="G322" s="128"/>
      <c r="J322" s="128"/>
      <c r="K322" s="117"/>
      <c r="L322" s="128"/>
      <c r="M322" s="128"/>
      <c r="N322" s="128"/>
      <c r="O322" s="128"/>
      <c r="P322" s="128"/>
      <c r="Q322" s="128"/>
      <c r="R322" s="128"/>
    </row>
    <row r="323" spans="2:18">
      <c r="B323" s="117"/>
      <c r="C323" s="128"/>
      <c r="D323" s="128"/>
      <c r="E323" s="128"/>
      <c r="F323" s="128"/>
      <c r="G323" s="128"/>
      <c r="J323" s="128"/>
      <c r="K323" s="117"/>
      <c r="L323" s="128"/>
      <c r="M323" s="128"/>
      <c r="N323" s="128"/>
      <c r="O323" s="128"/>
      <c r="P323" s="128"/>
      <c r="Q323" s="128"/>
      <c r="R323" s="128"/>
    </row>
    <row r="324" spans="2:18">
      <c r="B324" s="117"/>
      <c r="C324" s="128"/>
      <c r="D324" s="128"/>
      <c r="E324" s="128"/>
      <c r="F324" s="128"/>
      <c r="G324" s="128"/>
      <c r="J324" s="128"/>
      <c r="K324" s="117"/>
      <c r="L324" s="128"/>
      <c r="M324" s="128"/>
      <c r="N324" s="128"/>
      <c r="O324" s="128"/>
      <c r="P324" s="128"/>
      <c r="Q324" s="128"/>
      <c r="R324" s="128"/>
    </row>
    <row r="325" spans="2:18">
      <c r="B325" s="117"/>
      <c r="C325" s="128"/>
      <c r="D325" s="128"/>
      <c r="E325" s="128"/>
      <c r="F325" s="128"/>
      <c r="G325" s="128"/>
      <c r="J325" s="128"/>
      <c r="K325" s="117"/>
      <c r="L325" s="128"/>
      <c r="M325" s="128"/>
      <c r="N325" s="128"/>
      <c r="O325" s="128"/>
      <c r="P325" s="128"/>
      <c r="Q325" s="128"/>
      <c r="R325" s="128"/>
    </row>
    <row r="326" spans="2:18">
      <c r="B326" s="117"/>
      <c r="C326" s="128"/>
      <c r="D326" s="128"/>
      <c r="E326" s="128"/>
      <c r="F326" s="128"/>
      <c r="G326" s="128"/>
      <c r="J326" s="128"/>
      <c r="K326" s="117"/>
      <c r="L326" s="128"/>
      <c r="M326" s="128"/>
      <c r="N326" s="128"/>
      <c r="O326" s="128"/>
      <c r="P326" s="128"/>
      <c r="Q326" s="128"/>
      <c r="R326" s="128"/>
    </row>
    <row r="327" spans="2:18">
      <c r="B327" s="117"/>
      <c r="C327" s="128"/>
      <c r="D327" s="128"/>
      <c r="E327" s="128"/>
      <c r="F327" s="128"/>
      <c r="G327" s="128"/>
      <c r="J327" s="128"/>
      <c r="K327" s="117"/>
      <c r="L327" s="128"/>
      <c r="M327" s="128"/>
      <c r="N327" s="128"/>
      <c r="O327" s="128"/>
      <c r="P327" s="128"/>
      <c r="Q327" s="128"/>
      <c r="R327" s="128"/>
    </row>
    <row r="328" spans="2:18">
      <c r="B328" s="117"/>
      <c r="C328" s="128"/>
      <c r="D328" s="128"/>
      <c r="E328" s="128"/>
      <c r="F328" s="128"/>
      <c r="G328" s="128"/>
      <c r="J328" s="128"/>
      <c r="K328" s="117"/>
      <c r="L328" s="128"/>
      <c r="M328" s="128"/>
      <c r="N328" s="128"/>
      <c r="O328" s="128"/>
      <c r="P328" s="128"/>
      <c r="Q328" s="128"/>
      <c r="R328" s="128"/>
    </row>
    <row r="329" spans="2:18">
      <c r="B329" s="117"/>
      <c r="C329" s="128"/>
      <c r="D329" s="128"/>
      <c r="E329" s="128"/>
      <c r="F329" s="128"/>
      <c r="G329" s="128"/>
      <c r="J329" s="128"/>
      <c r="K329" s="117"/>
      <c r="L329" s="128"/>
      <c r="M329" s="128"/>
      <c r="N329" s="128"/>
      <c r="O329" s="128"/>
      <c r="P329" s="128"/>
      <c r="Q329" s="128"/>
      <c r="R329" s="128"/>
    </row>
    <row r="330" spans="2:18">
      <c r="B330" s="117"/>
      <c r="C330" s="128"/>
      <c r="D330" s="128"/>
      <c r="E330" s="128"/>
      <c r="F330" s="128"/>
      <c r="G330" s="128"/>
      <c r="J330" s="128"/>
      <c r="K330" s="117"/>
      <c r="L330" s="128"/>
      <c r="M330" s="128"/>
      <c r="N330" s="128"/>
      <c r="O330" s="128"/>
      <c r="P330" s="128"/>
      <c r="Q330" s="128"/>
      <c r="R330" s="128"/>
    </row>
    <row r="331" spans="2:18">
      <c r="B331" s="117"/>
      <c r="C331" s="128"/>
      <c r="D331" s="128"/>
      <c r="E331" s="128"/>
      <c r="F331" s="128"/>
      <c r="G331" s="128"/>
      <c r="J331" s="128"/>
      <c r="K331" s="117"/>
      <c r="L331" s="128"/>
      <c r="M331" s="128"/>
      <c r="N331" s="128"/>
      <c r="O331" s="128"/>
      <c r="P331" s="128"/>
      <c r="Q331" s="128"/>
      <c r="R331" s="128"/>
    </row>
    <row r="332" spans="2:18">
      <c r="B332" s="117"/>
      <c r="C332" s="128"/>
      <c r="D332" s="128"/>
      <c r="E332" s="128"/>
      <c r="F332" s="128"/>
      <c r="G332" s="128"/>
      <c r="J332" s="128"/>
      <c r="K332" s="117"/>
      <c r="L332" s="128"/>
      <c r="M332" s="128"/>
      <c r="N332" s="128"/>
      <c r="O332" s="128"/>
      <c r="P332" s="128"/>
      <c r="Q332" s="128"/>
      <c r="R332" s="128"/>
    </row>
    <row r="333" spans="2:18">
      <c r="B333" s="117"/>
      <c r="C333" s="128"/>
      <c r="D333" s="128"/>
      <c r="E333" s="128"/>
      <c r="F333" s="128"/>
      <c r="G333" s="128"/>
      <c r="J333" s="128"/>
      <c r="K333" s="117"/>
      <c r="L333" s="128"/>
      <c r="M333" s="128"/>
      <c r="N333" s="128"/>
      <c r="O333" s="128"/>
      <c r="P333" s="128"/>
      <c r="Q333" s="128"/>
      <c r="R333" s="128"/>
    </row>
    <row r="334" spans="2:18">
      <c r="B334" s="117"/>
      <c r="C334" s="128"/>
      <c r="D334" s="128"/>
      <c r="E334" s="128"/>
      <c r="F334" s="128"/>
      <c r="G334" s="128"/>
      <c r="J334" s="128"/>
      <c r="K334" s="117"/>
      <c r="L334" s="128"/>
      <c r="M334" s="128"/>
      <c r="N334" s="128"/>
      <c r="O334" s="128"/>
      <c r="P334" s="128"/>
      <c r="Q334" s="128"/>
      <c r="R334" s="128"/>
    </row>
    <row r="335" spans="2:18">
      <c r="B335" s="117"/>
      <c r="C335" s="128"/>
      <c r="D335" s="128"/>
      <c r="E335" s="128"/>
      <c r="F335" s="128"/>
      <c r="G335" s="128"/>
      <c r="J335" s="128"/>
      <c r="K335" s="117"/>
      <c r="L335" s="128"/>
      <c r="M335" s="128"/>
      <c r="N335" s="128"/>
      <c r="O335" s="128"/>
      <c r="P335" s="128"/>
      <c r="Q335" s="128"/>
      <c r="R335" s="128"/>
    </row>
    <row r="336" spans="2:18">
      <c r="B336" s="117"/>
      <c r="C336" s="128"/>
      <c r="D336" s="128"/>
      <c r="E336" s="128"/>
      <c r="F336" s="128"/>
      <c r="G336" s="128"/>
      <c r="J336" s="128"/>
      <c r="K336" s="117"/>
      <c r="L336" s="128"/>
      <c r="M336" s="128"/>
      <c r="N336" s="128"/>
      <c r="O336" s="128"/>
      <c r="P336" s="128"/>
      <c r="Q336" s="128"/>
      <c r="R336" s="128"/>
    </row>
    <row r="337" spans="2:18">
      <c r="B337" s="117"/>
      <c r="C337" s="128"/>
      <c r="D337" s="128"/>
      <c r="E337" s="128"/>
      <c r="F337" s="128"/>
      <c r="G337" s="128"/>
      <c r="J337" s="128"/>
      <c r="K337" s="117"/>
      <c r="L337" s="128"/>
      <c r="M337" s="128"/>
      <c r="N337" s="128"/>
      <c r="O337" s="128"/>
      <c r="P337" s="128"/>
      <c r="Q337" s="128"/>
      <c r="R337" s="128"/>
    </row>
    <row r="338" spans="2:18">
      <c r="B338" s="117"/>
      <c r="C338" s="128"/>
      <c r="D338" s="128"/>
      <c r="E338" s="128"/>
      <c r="F338" s="128"/>
      <c r="G338" s="128"/>
      <c r="J338" s="128"/>
      <c r="K338" s="117"/>
      <c r="L338" s="128"/>
      <c r="M338" s="128"/>
      <c r="N338" s="128"/>
      <c r="O338" s="128"/>
      <c r="P338" s="128"/>
      <c r="Q338" s="128"/>
      <c r="R338" s="128"/>
    </row>
    <row r="339" spans="2:18">
      <c r="B339" s="117"/>
      <c r="C339" s="128"/>
      <c r="D339" s="128"/>
      <c r="E339" s="128"/>
      <c r="F339" s="128"/>
      <c r="G339" s="128"/>
      <c r="J339" s="128"/>
      <c r="K339" s="117"/>
      <c r="L339" s="128"/>
      <c r="M339" s="128"/>
      <c r="N339" s="128"/>
      <c r="O339" s="128"/>
      <c r="P339" s="128"/>
      <c r="Q339" s="128"/>
      <c r="R339" s="128"/>
    </row>
    <row r="340" spans="2:18">
      <c r="B340" s="117"/>
      <c r="C340" s="128"/>
      <c r="D340" s="128"/>
      <c r="E340" s="128"/>
      <c r="F340" s="128"/>
      <c r="G340" s="128"/>
      <c r="J340" s="128"/>
      <c r="K340" s="117"/>
      <c r="L340" s="128"/>
      <c r="M340" s="128"/>
      <c r="N340" s="128"/>
      <c r="O340" s="128"/>
      <c r="P340" s="128"/>
      <c r="Q340" s="128"/>
      <c r="R340" s="128"/>
    </row>
    <row r="341" spans="2:18">
      <c r="B341" s="117"/>
      <c r="C341" s="128"/>
      <c r="D341" s="128"/>
      <c r="E341" s="128"/>
      <c r="F341" s="128"/>
      <c r="G341" s="128"/>
      <c r="J341" s="128"/>
      <c r="K341" s="117"/>
      <c r="L341" s="128"/>
      <c r="M341" s="128"/>
      <c r="N341" s="128"/>
      <c r="O341" s="128"/>
      <c r="P341" s="128"/>
      <c r="Q341" s="128"/>
      <c r="R341" s="128"/>
    </row>
    <row r="342" spans="2:18">
      <c r="B342" s="117"/>
      <c r="C342" s="128"/>
      <c r="D342" s="128"/>
      <c r="E342" s="128"/>
      <c r="F342" s="128"/>
      <c r="G342" s="128"/>
      <c r="J342" s="128"/>
      <c r="K342" s="117"/>
      <c r="L342" s="128"/>
      <c r="M342" s="128"/>
      <c r="N342" s="128"/>
      <c r="O342" s="128"/>
      <c r="P342" s="128"/>
      <c r="Q342" s="128"/>
      <c r="R342" s="128"/>
    </row>
    <row r="343" spans="2:18">
      <c r="B343" s="117"/>
      <c r="C343" s="128"/>
      <c r="D343" s="128"/>
      <c r="E343" s="128"/>
      <c r="F343" s="128"/>
      <c r="G343" s="128"/>
      <c r="J343" s="128"/>
      <c r="K343" s="117"/>
      <c r="L343" s="128"/>
      <c r="M343" s="128"/>
      <c r="N343" s="128"/>
      <c r="O343" s="128"/>
      <c r="P343" s="128"/>
      <c r="Q343" s="128"/>
      <c r="R343" s="128"/>
    </row>
    <row r="344" spans="2:18">
      <c r="B344" s="117"/>
      <c r="C344" s="128"/>
      <c r="D344" s="128"/>
      <c r="E344" s="128"/>
      <c r="F344" s="128"/>
      <c r="G344" s="128"/>
      <c r="J344" s="128"/>
      <c r="K344" s="117"/>
      <c r="L344" s="128"/>
      <c r="M344" s="128"/>
      <c r="N344" s="128"/>
      <c r="O344" s="128"/>
      <c r="P344" s="128"/>
      <c r="Q344" s="128"/>
      <c r="R344" s="128"/>
    </row>
    <row r="345" spans="2:18">
      <c r="B345" s="117"/>
      <c r="C345" s="128"/>
      <c r="D345" s="128"/>
      <c r="E345" s="128"/>
      <c r="F345" s="128"/>
      <c r="G345" s="128"/>
      <c r="J345" s="128"/>
      <c r="K345" s="117"/>
      <c r="L345" s="128"/>
      <c r="M345" s="128"/>
      <c r="N345" s="128"/>
      <c r="O345" s="128"/>
      <c r="P345" s="128"/>
      <c r="Q345" s="128"/>
      <c r="R345" s="128"/>
    </row>
    <row r="346" spans="2:18">
      <c r="B346" s="117"/>
      <c r="C346" s="128"/>
      <c r="D346" s="128"/>
      <c r="E346" s="128"/>
      <c r="F346" s="128"/>
      <c r="G346" s="128"/>
      <c r="J346" s="128"/>
      <c r="K346" s="117"/>
      <c r="L346" s="128"/>
      <c r="M346" s="128"/>
      <c r="N346" s="128"/>
      <c r="O346" s="128"/>
      <c r="P346" s="128"/>
      <c r="Q346" s="128"/>
      <c r="R346" s="128"/>
    </row>
    <row r="347" spans="2:18">
      <c r="B347" s="117"/>
      <c r="C347" s="128"/>
      <c r="D347" s="128"/>
      <c r="E347" s="128"/>
      <c r="F347" s="128"/>
      <c r="G347" s="128"/>
      <c r="J347" s="128"/>
      <c r="K347" s="117"/>
      <c r="L347" s="128"/>
      <c r="M347" s="128"/>
      <c r="N347" s="128"/>
      <c r="O347" s="128"/>
      <c r="P347" s="128"/>
      <c r="Q347" s="128"/>
      <c r="R347" s="128"/>
    </row>
    <row r="348" spans="2:18">
      <c r="B348" s="117"/>
      <c r="C348" s="128"/>
      <c r="D348" s="128"/>
      <c r="E348" s="128"/>
      <c r="F348" s="128"/>
      <c r="G348" s="128"/>
      <c r="J348" s="128"/>
      <c r="K348" s="117"/>
      <c r="L348" s="128"/>
      <c r="M348" s="128"/>
      <c r="N348" s="128"/>
      <c r="O348" s="128"/>
      <c r="P348" s="128"/>
      <c r="Q348" s="128"/>
      <c r="R348" s="128"/>
    </row>
    <row r="349" spans="2:18">
      <c r="B349" s="117"/>
      <c r="C349" s="128"/>
      <c r="D349" s="128"/>
      <c r="E349" s="128"/>
      <c r="F349" s="128"/>
      <c r="G349" s="128"/>
      <c r="J349" s="128"/>
      <c r="K349" s="117"/>
      <c r="L349" s="128"/>
      <c r="M349" s="128"/>
      <c r="N349" s="128"/>
      <c r="O349" s="128"/>
      <c r="P349" s="128"/>
      <c r="Q349" s="128"/>
      <c r="R349" s="128"/>
    </row>
    <row r="350" spans="2:18">
      <c r="B350" s="117"/>
      <c r="C350" s="128"/>
      <c r="D350" s="128"/>
      <c r="E350" s="128"/>
      <c r="F350" s="128"/>
      <c r="G350" s="128"/>
      <c r="J350" s="128"/>
      <c r="K350" s="117"/>
      <c r="L350" s="128"/>
      <c r="M350" s="128"/>
      <c r="N350" s="128"/>
      <c r="O350" s="128"/>
      <c r="P350" s="128"/>
      <c r="Q350" s="128"/>
      <c r="R350" s="128"/>
    </row>
    <row r="351" spans="2:18">
      <c r="B351" s="117"/>
      <c r="C351" s="128"/>
      <c r="D351" s="128"/>
      <c r="E351" s="128"/>
      <c r="F351" s="128"/>
      <c r="G351" s="128"/>
      <c r="J351" s="128"/>
      <c r="K351" s="117"/>
      <c r="L351" s="128"/>
      <c r="M351" s="128"/>
      <c r="N351" s="128"/>
      <c r="O351" s="128"/>
      <c r="P351" s="128"/>
      <c r="Q351" s="128"/>
      <c r="R351" s="128"/>
    </row>
    <row r="352" spans="2:18">
      <c r="B352" s="117"/>
      <c r="C352" s="128"/>
      <c r="D352" s="128"/>
      <c r="E352" s="128"/>
      <c r="F352" s="128"/>
      <c r="G352" s="128"/>
      <c r="J352" s="128"/>
      <c r="K352" s="117"/>
      <c r="L352" s="128"/>
      <c r="M352" s="128"/>
      <c r="N352" s="128"/>
      <c r="O352" s="128"/>
      <c r="P352" s="128"/>
      <c r="Q352" s="128"/>
      <c r="R352" s="128"/>
    </row>
    <row r="353" spans="2:18">
      <c r="B353" s="117"/>
      <c r="C353" s="128"/>
      <c r="D353" s="128"/>
      <c r="E353" s="128"/>
      <c r="F353" s="128"/>
      <c r="G353" s="128"/>
      <c r="J353" s="128"/>
      <c r="K353" s="117"/>
      <c r="L353" s="128"/>
      <c r="M353" s="128"/>
      <c r="N353" s="128"/>
      <c r="O353" s="128"/>
      <c r="P353" s="128"/>
      <c r="Q353" s="128"/>
      <c r="R353" s="128"/>
    </row>
    <row r="354" spans="2:18">
      <c r="B354" s="117"/>
      <c r="C354" s="128"/>
      <c r="D354" s="128"/>
      <c r="E354" s="128"/>
      <c r="F354" s="128"/>
      <c r="G354" s="128"/>
      <c r="J354" s="128"/>
      <c r="K354" s="117"/>
      <c r="L354" s="128"/>
      <c r="M354" s="128"/>
      <c r="N354" s="128"/>
      <c r="O354" s="128"/>
      <c r="P354" s="128"/>
      <c r="Q354" s="128"/>
      <c r="R354" s="128"/>
    </row>
    <row r="355" spans="2:18">
      <c r="B355" s="117"/>
      <c r="C355" s="128"/>
      <c r="D355" s="128"/>
      <c r="E355" s="128"/>
      <c r="F355" s="128"/>
      <c r="G355" s="128"/>
      <c r="J355" s="128"/>
      <c r="K355" s="117"/>
      <c r="L355" s="128"/>
      <c r="M355" s="128"/>
      <c r="N355" s="128"/>
      <c r="O355" s="128"/>
      <c r="P355" s="128"/>
      <c r="Q355" s="128"/>
      <c r="R355" s="128"/>
    </row>
    <row r="356" spans="2:18">
      <c r="B356" s="117"/>
      <c r="C356" s="128"/>
      <c r="D356" s="128"/>
      <c r="E356" s="128"/>
      <c r="F356" s="128"/>
      <c r="G356" s="128"/>
      <c r="J356" s="128"/>
      <c r="K356" s="117"/>
      <c r="L356" s="128"/>
      <c r="M356" s="128"/>
      <c r="N356" s="128"/>
      <c r="O356" s="128"/>
      <c r="P356" s="128"/>
      <c r="Q356" s="128"/>
      <c r="R356" s="128"/>
    </row>
    <row r="357" spans="2:18">
      <c r="B357" s="117"/>
      <c r="C357" s="128"/>
      <c r="D357" s="128"/>
      <c r="E357" s="128"/>
      <c r="F357" s="128"/>
      <c r="G357" s="128"/>
      <c r="J357" s="128"/>
      <c r="K357" s="117"/>
      <c r="L357" s="128"/>
      <c r="M357" s="128"/>
      <c r="N357" s="128"/>
      <c r="O357" s="128"/>
      <c r="P357" s="128"/>
      <c r="Q357" s="128"/>
      <c r="R357" s="128"/>
    </row>
    <row r="358" spans="2:18">
      <c r="B358" s="117"/>
      <c r="C358" s="128"/>
      <c r="D358" s="128"/>
      <c r="E358" s="128"/>
      <c r="F358" s="128"/>
      <c r="G358" s="128"/>
      <c r="J358" s="128"/>
      <c r="K358" s="117"/>
      <c r="L358" s="128"/>
      <c r="M358" s="128"/>
      <c r="N358" s="128"/>
      <c r="O358" s="128"/>
      <c r="P358" s="128"/>
      <c r="Q358" s="128"/>
      <c r="R358" s="128"/>
    </row>
    <row r="359" spans="2:18">
      <c r="B359" s="117"/>
      <c r="C359" s="128"/>
      <c r="D359" s="128"/>
      <c r="E359" s="128"/>
      <c r="F359" s="128"/>
      <c r="G359" s="128"/>
      <c r="J359" s="128"/>
      <c r="K359" s="128"/>
      <c r="L359" s="128"/>
      <c r="M359" s="128"/>
      <c r="N359" s="128"/>
      <c r="O359" s="128"/>
      <c r="P359" s="128"/>
      <c r="Q359" s="128"/>
      <c r="R359" s="128"/>
    </row>
    <row r="360" spans="2:18">
      <c r="B360" s="117"/>
      <c r="C360" s="128"/>
      <c r="D360" s="128"/>
      <c r="E360" s="128"/>
      <c r="F360" s="128"/>
      <c r="G360" s="128"/>
      <c r="J360" s="128"/>
      <c r="K360" s="128"/>
      <c r="L360" s="128"/>
      <c r="M360" s="128"/>
      <c r="N360" s="128"/>
      <c r="O360" s="128"/>
      <c r="P360" s="128"/>
      <c r="Q360" s="128"/>
      <c r="R360" s="128"/>
    </row>
    <row r="361" spans="2:18">
      <c r="B361" s="117"/>
      <c r="C361" s="128"/>
      <c r="D361" s="128"/>
      <c r="E361" s="128"/>
      <c r="F361" s="128"/>
      <c r="G361" s="128"/>
      <c r="J361" s="128"/>
      <c r="K361" s="128"/>
      <c r="L361" s="128"/>
      <c r="M361" s="128"/>
      <c r="N361" s="128"/>
      <c r="O361" s="128"/>
      <c r="P361" s="128"/>
      <c r="Q361" s="128"/>
      <c r="R361" s="128"/>
    </row>
    <row r="362" spans="2:18">
      <c r="B362" s="117"/>
      <c r="C362" s="128"/>
      <c r="D362" s="128"/>
      <c r="E362" s="128"/>
      <c r="F362" s="128"/>
      <c r="G362" s="128"/>
      <c r="J362" s="128"/>
      <c r="K362" s="128"/>
      <c r="L362" s="128"/>
      <c r="M362" s="128"/>
      <c r="N362" s="128"/>
      <c r="O362" s="128"/>
      <c r="P362" s="128"/>
      <c r="Q362" s="128"/>
      <c r="R362" s="128"/>
    </row>
    <row r="363" spans="2:18">
      <c r="B363" s="117"/>
      <c r="C363" s="128"/>
      <c r="D363" s="128"/>
      <c r="E363" s="128"/>
      <c r="F363" s="128"/>
      <c r="G363" s="128"/>
      <c r="J363" s="128"/>
      <c r="K363" s="128"/>
      <c r="L363" s="128"/>
      <c r="M363" s="128"/>
      <c r="N363" s="128"/>
      <c r="O363" s="128"/>
      <c r="P363" s="128"/>
      <c r="Q363" s="128"/>
      <c r="R363" s="128"/>
    </row>
    <row r="364" spans="2:18">
      <c r="B364" s="117"/>
      <c r="C364" s="128"/>
      <c r="D364" s="128"/>
      <c r="E364" s="128"/>
      <c r="F364" s="128"/>
      <c r="G364" s="128"/>
      <c r="J364" s="128"/>
      <c r="K364" s="128"/>
      <c r="L364" s="128"/>
      <c r="M364" s="128"/>
      <c r="N364" s="128"/>
      <c r="O364" s="128"/>
      <c r="P364" s="128"/>
      <c r="Q364" s="128"/>
      <c r="R364" s="128"/>
    </row>
    <row r="365" spans="2:18">
      <c r="B365" s="117"/>
      <c r="C365" s="128"/>
      <c r="D365" s="128"/>
      <c r="E365" s="128"/>
      <c r="F365" s="128"/>
      <c r="G365" s="128"/>
      <c r="J365" s="128"/>
      <c r="K365" s="128"/>
      <c r="L365" s="128"/>
      <c r="M365" s="128"/>
      <c r="N365" s="128"/>
      <c r="O365" s="128"/>
      <c r="P365" s="128"/>
      <c r="Q365" s="128"/>
      <c r="R365" s="128"/>
    </row>
    <row r="366" spans="2:18">
      <c r="B366" s="117"/>
      <c r="C366" s="128"/>
      <c r="D366" s="128"/>
      <c r="E366" s="128"/>
      <c r="F366" s="128"/>
      <c r="G366" s="128"/>
      <c r="J366" s="128"/>
      <c r="K366" s="128"/>
      <c r="L366" s="128"/>
      <c r="M366" s="128"/>
      <c r="N366" s="128"/>
      <c r="O366" s="128"/>
      <c r="P366" s="128"/>
      <c r="Q366" s="128"/>
      <c r="R366" s="128"/>
    </row>
    <row r="367" spans="2:18">
      <c r="B367" s="117"/>
      <c r="C367" s="128"/>
      <c r="D367" s="128"/>
      <c r="E367" s="128"/>
      <c r="F367" s="128"/>
      <c r="G367" s="128"/>
      <c r="J367" s="128"/>
      <c r="K367" s="128"/>
      <c r="L367" s="128"/>
      <c r="M367" s="128"/>
      <c r="N367" s="128"/>
      <c r="O367" s="128"/>
      <c r="P367" s="128"/>
      <c r="Q367" s="128"/>
      <c r="R367" s="128"/>
    </row>
    <row r="368" spans="2:18">
      <c r="B368" s="117"/>
      <c r="C368" s="128"/>
      <c r="D368" s="128"/>
      <c r="E368" s="128"/>
      <c r="F368" s="128"/>
      <c r="G368" s="128"/>
      <c r="J368" s="128"/>
      <c r="K368" s="128"/>
      <c r="L368" s="128"/>
      <c r="M368" s="128"/>
      <c r="N368" s="128"/>
      <c r="O368" s="128"/>
      <c r="P368" s="128"/>
      <c r="Q368" s="128"/>
      <c r="R368" s="128"/>
    </row>
    <row r="369" spans="2:18">
      <c r="B369" s="117"/>
      <c r="C369" s="128"/>
      <c r="D369" s="128"/>
      <c r="E369" s="128"/>
      <c r="F369" s="128"/>
      <c r="G369" s="128"/>
      <c r="J369" s="128"/>
      <c r="K369" s="128"/>
      <c r="L369" s="128"/>
      <c r="M369" s="128"/>
      <c r="N369" s="128"/>
      <c r="O369" s="128"/>
      <c r="P369" s="128"/>
      <c r="Q369" s="128"/>
      <c r="R369" s="128"/>
    </row>
    <row r="370" spans="2:18">
      <c r="B370" s="117"/>
      <c r="C370" s="128"/>
      <c r="D370" s="128"/>
      <c r="E370" s="128"/>
      <c r="F370" s="128"/>
      <c r="G370" s="128"/>
      <c r="J370" s="128"/>
      <c r="K370" s="128"/>
      <c r="L370" s="128"/>
      <c r="M370" s="128"/>
      <c r="N370" s="128"/>
      <c r="O370" s="128"/>
      <c r="P370" s="128"/>
      <c r="Q370" s="128"/>
      <c r="R370" s="128"/>
    </row>
    <row r="371" spans="2:18">
      <c r="B371" s="117"/>
      <c r="C371" s="128"/>
      <c r="D371" s="128"/>
      <c r="E371" s="128"/>
      <c r="F371" s="128"/>
      <c r="G371" s="128"/>
      <c r="J371" s="128"/>
      <c r="K371" s="128"/>
      <c r="L371" s="128"/>
      <c r="M371" s="128"/>
      <c r="N371" s="128"/>
      <c r="O371" s="128"/>
      <c r="P371" s="128"/>
      <c r="Q371" s="128"/>
      <c r="R371" s="128"/>
    </row>
    <row r="372" spans="2:18">
      <c r="B372" s="117"/>
      <c r="C372" s="128"/>
      <c r="D372" s="128"/>
      <c r="E372" s="128"/>
      <c r="F372" s="128"/>
      <c r="G372" s="128"/>
      <c r="J372" s="128"/>
      <c r="K372" s="128"/>
      <c r="L372" s="128"/>
      <c r="M372" s="128"/>
      <c r="N372" s="128"/>
      <c r="O372" s="128"/>
      <c r="P372" s="128"/>
      <c r="Q372" s="128"/>
      <c r="R372" s="128"/>
    </row>
    <row r="373" spans="2:18">
      <c r="B373" s="117"/>
      <c r="C373" s="128"/>
      <c r="D373" s="128"/>
      <c r="E373" s="128"/>
      <c r="F373" s="128"/>
      <c r="G373" s="128"/>
      <c r="J373" s="128"/>
      <c r="K373" s="128"/>
      <c r="L373" s="128"/>
      <c r="M373" s="128"/>
      <c r="N373" s="128"/>
      <c r="O373" s="128"/>
      <c r="P373" s="128"/>
      <c r="Q373" s="128"/>
      <c r="R373" s="128"/>
    </row>
    <row r="374" spans="2:18">
      <c r="B374" s="117"/>
      <c r="C374" s="128"/>
      <c r="D374" s="128"/>
      <c r="E374" s="128"/>
      <c r="F374" s="128"/>
      <c r="G374" s="128"/>
      <c r="J374" s="128"/>
      <c r="K374" s="128"/>
      <c r="L374" s="128"/>
      <c r="M374" s="128"/>
      <c r="N374" s="128"/>
      <c r="O374" s="128"/>
      <c r="P374" s="128"/>
      <c r="Q374" s="128"/>
      <c r="R374" s="128"/>
    </row>
    <row r="375" spans="2:18">
      <c r="B375" s="117"/>
      <c r="C375" s="128"/>
      <c r="D375" s="128"/>
      <c r="E375" s="128"/>
      <c r="F375" s="128"/>
      <c r="G375" s="128"/>
      <c r="J375" s="128"/>
      <c r="K375" s="128"/>
      <c r="L375" s="128"/>
      <c r="M375" s="128"/>
      <c r="N375" s="128"/>
      <c r="O375" s="128"/>
      <c r="P375" s="128"/>
      <c r="Q375" s="128"/>
      <c r="R375" s="128"/>
    </row>
    <row r="376" spans="2:18">
      <c r="B376" s="117"/>
      <c r="C376" s="128"/>
      <c r="D376" s="128"/>
      <c r="E376" s="128"/>
      <c r="F376" s="128"/>
      <c r="G376" s="128"/>
      <c r="J376" s="128"/>
      <c r="K376" s="128"/>
      <c r="L376" s="128"/>
      <c r="M376" s="128"/>
      <c r="N376" s="128"/>
      <c r="O376" s="128"/>
      <c r="P376" s="128"/>
      <c r="Q376" s="128"/>
      <c r="R376" s="128"/>
    </row>
    <row r="377" spans="2:18">
      <c r="B377" s="117"/>
      <c r="C377" s="128"/>
      <c r="D377" s="128"/>
      <c r="E377" s="128"/>
      <c r="F377" s="128"/>
      <c r="G377" s="128"/>
      <c r="J377" s="128"/>
      <c r="K377" s="128"/>
      <c r="L377" s="128"/>
      <c r="M377" s="128"/>
      <c r="N377" s="128"/>
      <c r="O377" s="128"/>
      <c r="P377" s="128"/>
      <c r="Q377" s="128"/>
      <c r="R377" s="128"/>
    </row>
    <row r="378" spans="2:18">
      <c r="B378" s="128"/>
      <c r="C378" s="128"/>
      <c r="D378" s="128"/>
      <c r="E378" s="128"/>
      <c r="F378" s="128"/>
      <c r="G378" s="128"/>
      <c r="J378" s="128"/>
      <c r="K378" s="128"/>
      <c r="L378" s="128"/>
      <c r="M378" s="128"/>
      <c r="N378" s="128"/>
      <c r="O378" s="128"/>
      <c r="P378" s="128"/>
      <c r="Q378" s="128"/>
      <c r="R378" s="128"/>
    </row>
    <row r="379" spans="2:18">
      <c r="B379" s="128"/>
      <c r="C379" s="128"/>
      <c r="D379" s="128"/>
      <c r="E379" s="128"/>
      <c r="F379" s="128"/>
      <c r="G379" s="128"/>
      <c r="J379" s="128"/>
      <c r="K379" s="128"/>
      <c r="L379" s="128"/>
      <c r="M379" s="128"/>
      <c r="N379" s="128"/>
      <c r="O379" s="128"/>
      <c r="P379" s="128"/>
      <c r="Q379" s="128"/>
      <c r="R379" s="128"/>
    </row>
    <row r="380" spans="2:18">
      <c r="B380" s="128"/>
      <c r="C380" s="128"/>
      <c r="D380" s="128"/>
      <c r="E380" s="128"/>
      <c r="F380" s="128"/>
      <c r="G380" s="128"/>
      <c r="J380" s="128"/>
      <c r="K380" s="128"/>
      <c r="L380" s="128"/>
      <c r="M380" s="128"/>
      <c r="N380" s="128"/>
      <c r="O380" s="128"/>
      <c r="P380" s="128"/>
      <c r="Q380" s="128"/>
      <c r="R380" s="128"/>
    </row>
    <row r="381" spans="2:18">
      <c r="B381" s="128"/>
      <c r="C381" s="128"/>
      <c r="D381" s="128"/>
      <c r="E381" s="128"/>
      <c r="F381" s="128"/>
      <c r="G381" s="128"/>
      <c r="J381" s="128"/>
      <c r="K381" s="128"/>
      <c r="L381" s="128"/>
      <c r="M381" s="128"/>
      <c r="N381" s="128"/>
      <c r="O381" s="128"/>
      <c r="P381" s="128"/>
      <c r="Q381" s="128"/>
      <c r="R381" s="128"/>
    </row>
    <row r="382" spans="2:18">
      <c r="B382" s="128"/>
      <c r="C382" s="128"/>
      <c r="D382" s="128"/>
      <c r="E382" s="128"/>
      <c r="F382" s="128"/>
      <c r="G382" s="128"/>
      <c r="J382" s="128"/>
      <c r="K382" s="128"/>
      <c r="L382" s="128"/>
      <c r="M382" s="128"/>
      <c r="N382" s="128"/>
      <c r="O382" s="128"/>
      <c r="P382" s="128"/>
      <c r="Q382" s="128"/>
      <c r="R382" s="128"/>
    </row>
    <row r="383" spans="2:18">
      <c r="B383" s="128"/>
      <c r="C383" s="128"/>
      <c r="D383" s="128"/>
      <c r="E383" s="128"/>
      <c r="F383" s="128"/>
      <c r="G383" s="128"/>
      <c r="J383" s="128"/>
      <c r="K383" s="128"/>
      <c r="L383" s="128"/>
      <c r="M383" s="128"/>
      <c r="N383" s="128"/>
      <c r="O383" s="128"/>
      <c r="P383" s="128"/>
      <c r="Q383" s="128"/>
      <c r="R383" s="128"/>
    </row>
    <row r="384" spans="2:18">
      <c r="B384" s="128"/>
      <c r="C384" s="128"/>
      <c r="D384" s="128"/>
      <c r="E384" s="128"/>
      <c r="F384" s="128"/>
      <c r="G384" s="128"/>
      <c r="J384" s="128"/>
      <c r="K384" s="128"/>
      <c r="L384" s="128"/>
      <c r="M384" s="128"/>
      <c r="N384" s="128"/>
      <c r="O384" s="128"/>
      <c r="P384" s="128"/>
      <c r="Q384" s="128"/>
      <c r="R384" s="128"/>
    </row>
    <row r="385" spans="2:18">
      <c r="B385" s="128"/>
      <c r="C385" s="128"/>
      <c r="D385" s="128"/>
      <c r="E385" s="128"/>
      <c r="F385" s="128"/>
      <c r="G385" s="128"/>
      <c r="J385" s="128"/>
      <c r="K385" s="128"/>
      <c r="L385" s="128"/>
      <c r="M385" s="128"/>
      <c r="N385" s="128"/>
      <c r="O385" s="128"/>
      <c r="P385" s="128"/>
      <c r="Q385" s="128"/>
      <c r="R385" s="128"/>
    </row>
    <row r="386" spans="2:18">
      <c r="B386" s="128"/>
      <c r="C386" s="128"/>
      <c r="D386" s="128"/>
      <c r="E386" s="128"/>
      <c r="F386" s="128"/>
      <c r="G386" s="128"/>
      <c r="J386" s="128"/>
      <c r="K386" s="128"/>
      <c r="L386" s="128"/>
      <c r="M386" s="128"/>
      <c r="N386" s="128"/>
      <c r="O386" s="128"/>
      <c r="P386" s="128"/>
      <c r="Q386" s="128"/>
      <c r="R386" s="128"/>
    </row>
    <row r="387" spans="2:18">
      <c r="B387" s="128"/>
      <c r="C387" s="128"/>
      <c r="D387" s="128"/>
      <c r="E387" s="128"/>
      <c r="F387" s="128"/>
      <c r="G387" s="128"/>
      <c r="J387" s="128"/>
      <c r="K387" s="128"/>
      <c r="L387" s="128"/>
      <c r="M387" s="128"/>
      <c r="N387" s="128"/>
      <c r="O387" s="128"/>
      <c r="P387" s="128"/>
      <c r="Q387" s="128"/>
      <c r="R387" s="128"/>
    </row>
    <row r="388" spans="2:18">
      <c r="B388" s="128"/>
      <c r="C388" s="128"/>
      <c r="D388" s="128"/>
      <c r="E388" s="128"/>
      <c r="F388" s="128"/>
      <c r="G388" s="128"/>
      <c r="J388" s="128"/>
      <c r="K388" s="128"/>
      <c r="L388" s="128"/>
      <c r="M388" s="128"/>
      <c r="N388" s="128"/>
      <c r="O388" s="128"/>
      <c r="P388" s="128"/>
      <c r="Q388" s="128"/>
      <c r="R388" s="128"/>
    </row>
    <row r="389" spans="2:18">
      <c r="B389" s="128"/>
      <c r="C389" s="128"/>
      <c r="D389" s="128"/>
      <c r="E389" s="128"/>
      <c r="F389" s="128"/>
      <c r="G389" s="128"/>
      <c r="J389" s="128"/>
      <c r="K389" s="128"/>
      <c r="L389" s="128"/>
      <c r="M389" s="128"/>
      <c r="N389" s="128"/>
      <c r="O389" s="128"/>
      <c r="P389" s="128"/>
      <c r="Q389" s="128"/>
      <c r="R389" s="128"/>
    </row>
    <row r="390" spans="2:18">
      <c r="B390" s="128"/>
      <c r="C390" s="128"/>
      <c r="D390" s="128"/>
      <c r="E390" s="128"/>
      <c r="F390" s="128"/>
      <c r="G390" s="128"/>
      <c r="J390" s="128"/>
      <c r="K390" s="128"/>
      <c r="L390" s="128"/>
      <c r="M390" s="128"/>
      <c r="N390" s="128"/>
      <c r="O390" s="128"/>
      <c r="P390" s="128"/>
      <c r="Q390" s="128"/>
      <c r="R390" s="128"/>
    </row>
    <row r="391" spans="2:18">
      <c r="B391" s="128"/>
      <c r="C391" s="128"/>
      <c r="D391" s="128"/>
      <c r="E391" s="128"/>
      <c r="F391" s="128"/>
      <c r="G391" s="128"/>
      <c r="J391" s="128"/>
      <c r="K391" s="128"/>
      <c r="L391" s="128"/>
      <c r="M391" s="128"/>
      <c r="N391" s="128"/>
      <c r="O391" s="128"/>
      <c r="P391" s="128"/>
      <c r="Q391" s="128"/>
      <c r="R391" s="128"/>
    </row>
    <row r="392" spans="2:18">
      <c r="B392" s="128"/>
      <c r="C392" s="128"/>
      <c r="D392" s="128"/>
      <c r="E392" s="128"/>
      <c r="F392" s="128"/>
      <c r="G392" s="128"/>
      <c r="J392" s="128"/>
      <c r="K392" s="128"/>
      <c r="L392" s="128"/>
      <c r="M392" s="128"/>
      <c r="N392" s="128"/>
      <c r="O392" s="128"/>
      <c r="P392" s="128"/>
      <c r="Q392" s="128"/>
      <c r="R392" s="128"/>
    </row>
    <row r="393" spans="2:18">
      <c r="B393" s="128"/>
      <c r="C393" s="128"/>
      <c r="D393" s="128"/>
      <c r="E393" s="128"/>
      <c r="F393" s="128"/>
      <c r="G393" s="128"/>
      <c r="J393" s="128"/>
      <c r="K393" s="128"/>
      <c r="L393" s="128"/>
      <c r="M393" s="128"/>
      <c r="N393" s="128"/>
      <c r="O393" s="128"/>
      <c r="P393" s="128"/>
      <c r="Q393" s="128"/>
      <c r="R393" s="128"/>
    </row>
    <row r="394" spans="2:18">
      <c r="B394" s="128"/>
      <c r="C394" s="128"/>
      <c r="D394" s="128"/>
      <c r="E394" s="128"/>
      <c r="F394" s="128"/>
      <c r="G394" s="128"/>
      <c r="J394" s="128"/>
      <c r="K394" s="128"/>
      <c r="L394" s="128"/>
      <c r="M394" s="128"/>
      <c r="N394" s="128"/>
      <c r="O394" s="128"/>
      <c r="P394" s="128"/>
      <c r="Q394" s="128"/>
      <c r="R394" s="128"/>
    </row>
    <row r="395" spans="2:18">
      <c r="B395" s="128"/>
      <c r="C395" s="128"/>
      <c r="D395" s="128"/>
      <c r="E395" s="128"/>
      <c r="F395" s="128"/>
      <c r="G395" s="128"/>
      <c r="J395" s="128"/>
      <c r="K395" s="128"/>
      <c r="L395" s="128"/>
      <c r="M395" s="128"/>
      <c r="N395" s="128"/>
      <c r="O395" s="128"/>
      <c r="P395" s="128"/>
      <c r="Q395" s="128"/>
      <c r="R395" s="128"/>
    </row>
    <row r="396" spans="2:18">
      <c r="B396" s="128"/>
      <c r="C396" s="128"/>
      <c r="D396" s="128"/>
      <c r="E396" s="128"/>
      <c r="F396" s="128"/>
      <c r="G396" s="128"/>
      <c r="J396" s="128"/>
      <c r="K396" s="128"/>
      <c r="L396" s="128"/>
      <c r="M396" s="128"/>
      <c r="N396" s="128"/>
      <c r="O396" s="128"/>
      <c r="P396" s="128"/>
      <c r="Q396" s="128"/>
      <c r="R396" s="128"/>
    </row>
    <row r="397" spans="2:18">
      <c r="B397" s="128"/>
      <c r="C397" s="128"/>
      <c r="D397" s="128"/>
      <c r="E397" s="128"/>
      <c r="F397" s="128"/>
      <c r="G397" s="128"/>
      <c r="J397" s="128"/>
      <c r="K397" s="128"/>
      <c r="L397" s="128"/>
      <c r="M397" s="128"/>
      <c r="N397" s="128"/>
      <c r="O397" s="128"/>
      <c r="P397" s="128"/>
      <c r="Q397" s="128"/>
      <c r="R397" s="128"/>
    </row>
    <row r="398" spans="2:18">
      <c r="B398" s="128"/>
      <c r="C398" s="128"/>
      <c r="D398" s="128"/>
      <c r="E398" s="128"/>
      <c r="F398" s="128"/>
      <c r="G398" s="128"/>
      <c r="J398" s="128"/>
      <c r="K398" s="128"/>
      <c r="L398" s="128"/>
      <c r="M398" s="128"/>
      <c r="N398" s="128"/>
      <c r="O398" s="128"/>
      <c r="P398" s="128"/>
      <c r="Q398" s="128"/>
      <c r="R398" s="128"/>
    </row>
    <row r="399" spans="2:18">
      <c r="B399" s="128"/>
      <c r="C399" s="128"/>
      <c r="D399" s="128"/>
      <c r="E399" s="128"/>
      <c r="F399" s="128"/>
      <c r="G399" s="128"/>
      <c r="J399" s="128"/>
      <c r="K399" s="128"/>
      <c r="L399" s="128"/>
      <c r="M399" s="128"/>
      <c r="N399" s="128"/>
      <c r="O399" s="128"/>
      <c r="P399" s="128"/>
      <c r="Q399" s="128"/>
      <c r="R399" s="128"/>
    </row>
    <row r="400" spans="2:18">
      <c r="B400" s="128"/>
      <c r="C400" s="128"/>
      <c r="D400" s="128"/>
      <c r="E400" s="128"/>
      <c r="F400" s="128"/>
      <c r="G400" s="128"/>
      <c r="J400" s="128"/>
      <c r="K400" s="128"/>
      <c r="L400" s="128"/>
      <c r="M400" s="128"/>
      <c r="N400" s="128"/>
      <c r="O400" s="128"/>
      <c r="P400" s="128"/>
      <c r="Q400" s="128"/>
      <c r="R400" s="128"/>
    </row>
    <row r="401" spans="2:18">
      <c r="B401" s="128"/>
      <c r="C401" s="128"/>
      <c r="D401" s="128"/>
      <c r="E401" s="128"/>
      <c r="F401" s="128"/>
      <c r="G401" s="128"/>
      <c r="J401" s="128"/>
      <c r="K401" s="128"/>
      <c r="L401" s="128"/>
      <c r="M401" s="128"/>
      <c r="N401" s="128"/>
      <c r="O401" s="128"/>
      <c r="P401" s="128"/>
      <c r="Q401" s="128"/>
      <c r="R401" s="128"/>
    </row>
    <row r="402" spans="2:18">
      <c r="B402" s="128"/>
      <c r="C402" s="128"/>
      <c r="D402" s="128"/>
      <c r="E402" s="128"/>
      <c r="F402" s="128"/>
      <c r="G402" s="128"/>
      <c r="J402" s="128"/>
      <c r="K402" s="128"/>
      <c r="L402" s="128"/>
      <c r="M402" s="128"/>
      <c r="N402" s="128"/>
      <c r="O402" s="128"/>
      <c r="P402" s="128"/>
      <c r="Q402" s="128"/>
      <c r="R402" s="128"/>
    </row>
    <row r="403" spans="2:18">
      <c r="B403" s="128"/>
      <c r="C403" s="128"/>
      <c r="D403" s="128"/>
      <c r="E403" s="128"/>
      <c r="F403" s="128"/>
      <c r="G403" s="128"/>
      <c r="J403" s="128"/>
      <c r="K403" s="128"/>
      <c r="L403" s="128"/>
      <c r="M403" s="128"/>
      <c r="N403" s="128"/>
      <c r="O403" s="128"/>
      <c r="P403" s="128"/>
      <c r="Q403" s="128"/>
      <c r="R403" s="128"/>
    </row>
    <row r="404" spans="2:18">
      <c r="B404" s="128"/>
      <c r="C404" s="128"/>
      <c r="D404" s="128"/>
      <c r="E404" s="128"/>
      <c r="F404" s="128"/>
      <c r="G404" s="128"/>
      <c r="J404" s="128"/>
      <c r="K404" s="128"/>
      <c r="L404" s="128"/>
      <c r="M404" s="128"/>
      <c r="N404" s="128"/>
      <c r="O404" s="128"/>
      <c r="P404" s="128"/>
      <c r="Q404" s="128"/>
      <c r="R404" s="128"/>
    </row>
    <row r="405" spans="2:18">
      <c r="B405" s="128"/>
      <c r="C405" s="128"/>
      <c r="D405" s="128"/>
      <c r="E405" s="128"/>
      <c r="F405" s="128"/>
      <c r="G405" s="128"/>
      <c r="J405" s="128"/>
      <c r="K405" s="128"/>
      <c r="L405" s="128"/>
      <c r="M405" s="128"/>
      <c r="N405" s="128"/>
      <c r="O405" s="128"/>
      <c r="P405" s="128"/>
      <c r="Q405" s="128"/>
      <c r="R405" s="128"/>
    </row>
    <row r="406" spans="2:18">
      <c r="B406" s="128"/>
      <c r="C406" s="128"/>
      <c r="D406" s="128"/>
      <c r="E406" s="128"/>
      <c r="F406" s="128"/>
      <c r="G406" s="128"/>
      <c r="J406" s="128"/>
      <c r="K406" s="128"/>
      <c r="L406" s="128"/>
      <c r="M406" s="128"/>
      <c r="N406" s="128"/>
      <c r="O406" s="128"/>
      <c r="P406" s="128"/>
      <c r="Q406" s="128"/>
      <c r="R406" s="128"/>
    </row>
    <row r="407" spans="2:18">
      <c r="B407" s="128"/>
      <c r="C407" s="128"/>
      <c r="D407" s="128"/>
      <c r="E407" s="128"/>
      <c r="F407" s="128"/>
      <c r="G407" s="128"/>
      <c r="J407" s="128"/>
      <c r="K407" s="128"/>
      <c r="L407" s="128"/>
      <c r="M407" s="128"/>
      <c r="N407" s="128"/>
      <c r="O407" s="128"/>
      <c r="P407" s="128"/>
      <c r="Q407" s="128"/>
      <c r="R407" s="128"/>
    </row>
    <row r="408" spans="2:18">
      <c r="B408" s="128"/>
      <c r="C408" s="128"/>
      <c r="D408" s="128"/>
      <c r="E408" s="128"/>
      <c r="F408" s="128"/>
      <c r="G408" s="128"/>
      <c r="J408" s="128"/>
      <c r="K408" s="128"/>
      <c r="L408" s="128"/>
      <c r="M408" s="128"/>
      <c r="N408" s="128"/>
      <c r="O408" s="128"/>
      <c r="P408" s="128"/>
      <c r="Q408" s="128"/>
      <c r="R408" s="128"/>
    </row>
    <row r="409" spans="2:18">
      <c r="B409" s="128"/>
      <c r="C409" s="128"/>
      <c r="D409" s="128"/>
      <c r="E409" s="128"/>
      <c r="F409" s="128"/>
      <c r="G409" s="128"/>
      <c r="J409" s="128"/>
      <c r="K409" s="128"/>
      <c r="L409" s="128"/>
      <c r="M409" s="128"/>
      <c r="N409" s="128"/>
      <c r="O409" s="128"/>
      <c r="P409" s="128"/>
      <c r="Q409" s="128"/>
      <c r="R409" s="128"/>
    </row>
    <row r="410" spans="2:18">
      <c r="B410" s="128"/>
      <c r="C410" s="128"/>
      <c r="D410" s="128"/>
      <c r="E410" s="128"/>
      <c r="F410" s="128"/>
      <c r="G410" s="128"/>
      <c r="J410" s="128"/>
      <c r="K410" s="128"/>
      <c r="L410" s="128"/>
      <c r="M410" s="128"/>
      <c r="N410" s="128"/>
      <c r="O410" s="128"/>
      <c r="P410" s="128"/>
      <c r="Q410" s="128"/>
      <c r="R410" s="128"/>
    </row>
    <row r="411" spans="2:18">
      <c r="B411" s="128"/>
      <c r="C411" s="128"/>
      <c r="D411" s="128"/>
      <c r="E411" s="128"/>
      <c r="F411" s="128"/>
      <c r="G411" s="128"/>
      <c r="J411" s="128"/>
      <c r="K411" s="128"/>
      <c r="L411" s="128"/>
      <c r="M411" s="128"/>
      <c r="N411" s="128"/>
      <c r="O411" s="128"/>
      <c r="P411" s="128"/>
      <c r="Q411" s="128"/>
      <c r="R411" s="128"/>
    </row>
    <row r="412" spans="2:18">
      <c r="B412" s="128"/>
      <c r="C412" s="128"/>
      <c r="D412" s="128"/>
      <c r="E412" s="128"/>
      <c r="F412" s="128"/>
      <c r="G412" s="128"/>
      <c r="J412" s="128"/>
      <c r="K412" s="128"/>
      <c r="L412" s="128"/>
      <c r="M412" s="128"/>
      <c r="N412" s="128"/>
      <c r="O412" s="128"/>
      <c r="P412" s="128"/>
      <c r="Q412" s="128"/>
      <c r="R412" s="128"/>
    </row>
    <row r="413" spans="2:18">
      <c r="B413" s="128"/>
      <c r="C413" s="128"/>
      <c r="D413" s="128"/>
      <c r="E413" s="128"/>
      <c r="F413" s="128"/>
      <c r="G413" s="128"/>
      <c r="J413" s="128"/>
      <c r="K413" s="128"/>
      <c r="L413" s="128"/>
      <c r="M413" s="128"/>
      <c r="N413" s="128"/>
      <c r="O413" s="128"/>
      <c r="P413" s="128"/>
      <c r="Q413" s="128"/>
      <c r="R413" s="128"/>
    </row>
    <row r="414" spans="2:18">
      <c r="B414" s="128"/>
      <c r="C414" s="128"/>
      <c r="D414" s="128"/>
      <c r="E414" s="128"/>
      <c r="F414" s="128"/>
      <c r="G414" s="128"/>
      <c r="J414" s="128"/>
      <c r="K414" s="128"/>
      <c r="L414" s="128"/>
      <c r="M414" s="128"/>
      <c r="N414" s="128"/>
      <c r="O414" s="128"/>
      <c r="P414" s="128"/>
      <c r="Q414" s="128"/>
      <c r="R414" s="128"/>
    </row>
    <row r="415" spans="2:18">
      <c r="B415" s="128"/>
      <c r="C415" s="128"/>
      <c r="D415" s="128"/>
      <c r="E415" s="128"/>
      <c r="F415" s="128"/>
      <c r="G415" s="128"/>
      <c r="J415" s="128"/>
      <c r="K415" s="128"/>
      <c r="L415" s="128"/>
      <c r="M415" s="128"/>
      <c r="N415" s="128"/>
      <c r="O415" s="128"/>
      <c r="P415" s="128"/>
      <c r="Q415" s="128"/>
      <c r="R415" s="128"/>
    </row>
    <row r="416" spans="2:18">
      <c r="B416" s="128"/>
      <c r="C416" s="128"/>
      <c r="D416" s="128"/>
      <c r="E416" s="128"/>
      <c r="F416" s="128"/>
      <c r="G416" s="128"/>
      <c r="J416" s="128"/>
      <c r="K416" s="128"/>
      <c r="L416" s="128"/>
      <c r="M416" s="128"/>
      <c r="N416" s="128"/>
      <c r="O416" s="128"/>
      <c r="P416" s="128"/>
      <c r="Q416" s="128"/>
      <c r="R416" s="128"/>
    </row>
    <row r="417" spans="2:18">
      <c r="B417" s="128"/>
      <c r="C417" s="128"/>
      <c r="D417" s="128"/>
      <c r="E417" s="128"/>
      <c r="F417" s="128"/>
      <c r="G417" s="128"/>
      <c r="J417" s="128"/>
      <c r="K417" s="128"/>
      <c r="L417" s="128"/>
      <c r="M417" s="128"/>
      <c r="N417" s="128"/>
      <c r="O417" s="128"/>
      <c r="P417" s="128"/>
      <c r="Q417" s="128"/>
      <c r="R417" s="128"/>
    </row>
    <row r="418" spans="2:18">
      <c r="B418" s="128"/>
      <c r="C418" s="128"/>
      <c r="D418" s="128"/>
      <c r="E418" s="128"/>
      <c r="F418" s="128"/>
      <c r="G418" s="128"/>
      <c r="J418" s="128"/>
      <c r="K418" s="128"/>
      <c r="L418" s="128"/>
      <c r="M418" s="128"/>
      <c r="N418" s="128"/>
      <c r="O418" s="128"/>
      <c r="P418" s="128"/>
      <c r="Q418" s="128"/>
      <c r="R418" s="128"/>
    </row>
    <row r="419" spans="2:18">
      <c r="B419" s="128"/>
      <c r="C419" s="128"/>
      <c r="D419" s="128"/>
      <c r="E419" s="128"/>
      <c r="F419" s="128"/>
      <c r="G419" s="128"/>
      <c r="J419" s="128"/>
      <c r="K419" s="128"/>
      <c r="L419" s="128"/>
      <c r="M419" s="128"/>
      <c r="N419" s="128"/>
      <c r="O419" s="128"/>
      <c r="P419" s="128"/>
      <c r="Q419" s="128"/>
      <c r="R419" s="128"/>
    </row>
    <row r="420" spans="2:18">
      <c r="B420" s="128"/>
      <c r="C420" s="128"/>
      <c r="D420" s="128"/>
      <c r="E420" s="128"/>
      <c r="F420" s="128"/>
      <c r="G420" s="128"/>
      <c r="J420" s="128"/>
      <c r="K420" s="128"/>
      <c r="L420" s="128"/>
      <c r="M420" s="128"/>
      <c r="N420" s="128"/>
      <c r="O420" s="128"/>
      <c r="P420" s="128"/>
      <c r="Q420" s="128"/>
      <c r="R420" s="128"/>
    </row>
    <row r="421" spans="2:18">
      <c r="B421" s="128"/>
      <c r="C421" s="128"/>
      <c r="D421" s="128"/>
      <c r="E421" s="128"/>
      <c r="F421" s="128"/>
      <c r="G421" s="128"/>
      <c r="J421" s="128"/>
      <c r="K421" s="128"/>
      <c r="L421" s="128"/>
      <c r="M421" s="128"/>
      <c r="N421" s="128"/>
      <c r="O421" s="128"/>
      <c r="P421" s="128"/>
      <c r="Q421" s="128"/>
      <c r="R421" s="128"/>
    </row>
    <row r="422" spans="2:18">
      <c r="B422" s="128"/>
      <c r="C422" s="128"/>
      <c r="D422" s="128"/>
      <c r="E422" s="128"/>
      <c r="F422" s="128"/>
      <c r="G422" s="128"/>
      <c r="J422" s="128"/>
      <c r="K422" s="128"/>
      <c r="L422" s="128"/>
      <c r="M422" s="128"/>
      <c r="N422" s="128"/>
      <c r="O422" s="128"/>
      <c r="P422" s="128"/>
      <c r="Q422" s="128"/>
      <c r="R422" s="128"/>
    </row>
    <row r="423" spans="2:18">
      <c r="B423" s="128"/>
      <c r="C423" s="128"/>
      <c r="D423" s="128"/>
      <c r="E423" s="128"/>
      <c r="F423" s="128"/>
      <c r="G423" s="128"/>
      <c r="J423" s="128"/>
      <c r="K423" s="128"/>
      <c r="L423" s="128"/>
      <c r="M423" s="128"/>
      <c r="N423" s="128"/>
      <c r="O423" s="128"/>
      <c r="P423" s="128"/>
      <c r="Q423" s="128"/>
      <c r="R423" s="128"/>
    </row>
    <row r="424" spans="2:18">
      <c r="B424" s="128"/>
      <c r="C424" s="128"/>
      <c r="D424" s="128"/>
      <c r="E424" s="128"/>
      <c r="F424" s="128"/>
      <c r="G424" s="128"/>
      <c r="J424" s="128"/>
      <c r="K424" s="128"/>
      <c r="L424" s="128"/>
      <c r="M424" s="128"/>
      <c r="N424" s="128"/>
      <c r="O424" s="128"/>
      <c r="P424" s="128"/>
      <c r="Q424" s="128"/>
      <c r="R424" s="128"/>
    </row>
    <row r="425" spans="2:18">
      <c r="B425" s="128"/>
      <c r="C425" s="128"/>
      <c r="D425" s="128"/>
      <c r="E425" s="128"/>
      <c r="F425" s="128"/>
      <c r="G425" s="128"/>
      <c r="J425" s="128"/>
      <c r="K425" s="128"/>
      <c r="L425" s="128"/>
      <c r="M425" s="128"/>
      <c r="N425" s="128"/>
      <c r="O425" s="128"/>
      <c r="P425" s="128"/>
      <c r="Q425" s="128"/>
      <c r="R425" s="128"/>
    </row>
    <row r="426" spans="2:18">
      <c r="B426" s="128"/>
      <c r="C426" s="128"/>
      <c r="D426" s="128"/>
      <c r="E426" s="128"/>
      <c r="F426" s="128"/>
      <c r="G426" s="128"/>
      <c r="J426" s="128"/>
      <c r="K426" s="128"/>
      <c r="L426" s="128"/>
      <c r="M426" s="128"/>
      <c r="N426" s="128"/>
      <c r="O426" s="128"/>
      <c r="P426" s="128"/>
      <c r="Q426" s="128"/>
      <c r="R426" s="128"/>
    </row>
    <row r="427" spans="2:18">
      <c r="B427" s="128"/>
      <c r="C427" s="128"/>
      <c r="D427" s="128"/>
      <c r="E427" s="128"/>
      <c r="F427" s="128"/>
      <c r="G427" s="128"/>
      <c r="J427" s="128"/>
      <c r="K427" s="128"/>
      <c r="L427" s="128"/>
      <c r="M427" s="128"/>
      <c r="N427" s="128"/>
      <c r="O427" s="128"/>
      <c r="P427" s="128"/>
      <c r="Q427" s="128"/>
      <c r="R427" s="128"/>
    </row>
    <row r="428" spans="2:18">
      <c r="B428" s="128"/>
      <c r="C428" s="128"/>
      <c r="D428" s="128"/>
      <c r="E428" s="128"/>
      <c r="F428" s="128"/>
      <c r="G428" s="128"/>
      <c r="J428" s="128"/>
      <c r="K428" s="128"/>
      <c r="L428" s="128"/>
      <c r="M428" s="128"/>
      <c r="N428" s="128"/>
      <c r="O428" s="128"/>
      <c r="P428" s="128"/>
      <c r="Q428" s="128"/>
      <c r="R428" s="128"/>
    </row>
    <row r="429" spans="2:18">
      <c r="B429" s="128"/>
      <c r="C429" s="128"/>
      <c r="D429" s="128"/>
      <c r="E429" s="128"/>
      <c r="F429" s="128"/>
      <c r="G429" s="128"/>
      <c r="J429" s="128"/>
      <c r="K429" s="128"/>
      <c r="L429" s="128"/>
      <c r="M429" s="128"/>
      <c r="N429" s="128"/>
      <c r="O429" s="128"/>
      <c r="P429" s="128"/>
      <c r="Q429" s="128"/>
      <c r="R429" s="128"/>
    </row>
    <row r="430" spans="2:18">
      <c r="B430" s="128"/>
      <c r="C430" s="128"/>
      <c r="D430" s="128"/>
      <c r="E430" s="128"/>
      <c r="F430" s="128"/>
      <c r="G430" s="128"/>
      <c r="J430" s="128"/>
      <c r="K430" s="128"/>
      <c r="L430" s="128"/>
      <c r="M430" s="128"/>
      <c r="N430" s="128"/>
      <c r="O430" s="128"/>
      <c r="P430" s="128"/>
      <c r="Q430" s="128"/>
      <c r="R430" s="128"/>
    </row>
    <row r="431" spans="2:18">
      <c r="B431" s="128"/>
      <c r="C431" s="128"/>
      <c r="D431" s="128"/>
      <c r="E431" s="128"/>
      <c r="F431" s="128"/>
      <c r="G431" s="128"/>
      <c r="J431" s="128"/>
      <c r="K431" s="128"/>
      <c r="L431" s="128"/>
      <c r="M431" s="128"/>
      <c r="N431" s="128"/>
      <c r="O431" s="128"/>
      <c r="P431" s="128"/>
      <c r="Q431" s="128"/>
      <c r="R431" s="128"/>
    </row>
    <row r="432" spans="2:18">
      <c r="B432" s="128"/>
      <c r="C432" s="128"/>
      <c r="D432" s="128"/>
      <c r="E432" s="128"/>
      <c r="F432" s="128"/>
      <c r="G432" s="128"/>
      <c r="J432" s="128"/>
      <c r="K432" s="128"/>
      <c r="L432" s="128"/>
      <c r="M432" s="128"/>
      <c r="N432" s="128"/>
      <c r="O432" s="128"/>
      <c r="P432" s="128"/>
      <c r="Q432" s="128"/>
      <c r="R432" s="128"/>
    </row>
    <row r="433" spans="2:18">
      <c r="B433" s="128"/>
      <c r="C433" s="128"/>
      <c r="D433" s="128"/>
      <c r="E433" s="128"/>
      <c r="F433" s="128"/>
      <c r="G433" s="128"/>
      <c r="J433" s="128"/>
      <c r="K433" s="128"/>
      <c r="L433" s="128"/>
      <c r="M433" s="128"/>
      <c r="N433" s="128"/>
      <c r="O433" s="128"/>
      <c r="P433" s="128"/>
      <c r="Q433" s="128"/>
      <c r="R433" s="128"/>
    </row>
    <row r="434" spans="2:18">
      <c r="B434" s="128"/>
      <c r="C434" s="128"/>
      <c r="D434" s="128"/>
      <c r="E434" s="128"/>
      <c r="F434" s="128"/>
      <c r="G434" s="128"/>
      <c r="J434" s="128"/>
      <c r="K434" s="128"/>
      <c r="L434" s="128"/>
      <c r="M434" s="128"/>
      <c r="N434" s="128"/>
      <c r="O434" s="128"/>
      <c r="P434" s="128"/>
      <c r="Q434" s="128"/>
      <c r="R434" s="128"/>
    </row>
    <row r="435" spans="2:18">
      <c r="B435" s="128"/>
      <c r="C435" s="128"/>
      <c r="D435" s="128"/>
      <c r="E435" s="128"/>
      <c r="F435" s="128"/>
      <c r="G435" s="128"/>
      <c r="J435" s="128"/>
      <c r="K435" s="128"/>
      <c r="L435" s="128"/>
      <c r="M435" s="128"/>
      <c r="N435" s="128"/>
      <c r="O435" s="128"/>
      <c r="P435" s="128"/>
      <c r="Q435" s="128"/>
      <c r="R435" s="128"/>
    </row>
    <row r="436" spans="2:18">
      <c r="B436" s="128"/>
      <c r="C436" s="128"/>
      <c r="D436" s="128"/>
      <c r="E436" s="128"/>
      <c r="F436" s="128"/>
      <c r="G436" s="128"/>
      <c r="J436" s="128"/>
      <c r="K436" s="128"/>
      <c r="L436" s="128"/>
      <c r="M436" s="128"/>
      <c r="N436" s="128"/>
      <c r="O436" s="128"/>
      <c r="P436" s="128"/>
      <c r="Q436" s="128"/>
      <c r="R436" s="128"/>
    </row>
    <row r="437" spans="2:18">
      <c r="B437" s="128"/>
      <c r="C437" s="128"/>
      <c r="D437" s="128"/>
      <c r="E437" s="128"/>
      <c r="F437" s="128"/>
      <c r="G437" s="128"/>
      <c r="J437" s="128"/>
      <c r="K437" s="128"/>
      <c r="L437" s="128"/>
      <c r="M437" s="128"/>
      <c r="N437" s="128"/>
      <c r="O437" s="128"/>
      <c r="P437" s="128"/>
      <c r="Q437" s="128"/>
      <c r="R437" s="128"/>
    </row>
    <row r="438" spans="2:18">
      <c r="B438" s="128"/>
      <c r="C438" s="128"/>
      <c r="D438" s="128"/>
      <c r="E438" s="128"/>
      <c r="F438" s="128"/>
      <c r="G438" s="128"/>
      <c r="J438" s="128"/>
      <c r="K438" s="128"/>
      <c r="L438" s="128"/>
      <c r="M438" s="128"/>
      <c r="N438" s="128"/>
      <c r="O438" s="128"/>
      <c r="P438" s="128"/>
      <c r="Q438" s="128"/>
      <c r="R438" s="128"/>
    </row>
    <row r="439" spans="2:18">
      <c r="B439" s="128"/>
      <c r="C439" s="128"/>
      <c r="D439" s="128"/>
      <c r="E439" s="128"/>
      <c r="F439" s="128"/>
      <c r="G439" s="128"/>
      <c r="J439" s="128"/>
      <c r="K439" s="128"/>
      <c r="L439" s="128"/>
      <c r="M439" s="128"/>
      <c r="N439" s="128"/>
      <c r="O439" s="128"/>
      <c r="P439" s="128"/>
      <c r="Q439" s="128"/>
      <c r="R439" s="128"/>
    </row>
    <row r="440" spans="2:18">
      <c r="B440" s="128"/>
      <c r="C440" s="128"/>
      <c r="D440" s="128"/>
      <c r="E440" s="128"/>
      <c r="F440" s="128"/>
      <c r="G440" s="128"/>
      <c r="J440" s="128"/>
      <c r="K440" s="128"/>
      <c r="L440" s="128"/>
      <c r="M440" s="128"/>
      <c r="N440" s="128"/>
      <c r="O440" s="128"/>
      <c r="P440" s="128"/>
      <c r="Q440" s="128"/>
      <c r="R440" s="128"/>
    </row>
    <row r="441" spans="2:18">
      <c r="B441" s="128"/>
      <c r="C441" s="128"/>
      <c r="D441" s="128"/>
      <c r="E441" s="128"/>
      <c r="F441" s="128"/>
      <c r="G441" s="128"/>
      <c r="J441" s="128"/>
      <c r="K441" s="128"/>
      <c r="L441" s="128"/>
      <c r="M441" s="128"/>
      <c r="N441" s="128"/>
      <c r="O441" s="128"/>
      <c r="P441" s="128"/>
      <c r="Q441" s="128"/>
      <c r="R441" s="128"/>
    </row>
    <row r="442" spans="2:18">
      <c r="B442" s="128"/>
      <c r="C442" s="128"/>
      <c r="D442" s="128"/>
      <c r="E442" s="128"/>
      <c r="F442" s="128"/>
      <c r="G442" s="128"/>
      <c r="J442" s="128"/>
      <c r="K442" s="128"/>
      <c r="L442" s="128"/>
      <c r="M442" s="128"/>
      <c r="N442" s="128"/>
      <c r="O442" s="128"/>
      <c r="P442" s="128"/>
      <c r="Q442" s="128"/>
      <c r="R442" s="128"/>
    </row>
    <row r="443" spans="2:18">
      <c r="B443" s="128"/>
      <c r="C443" s="128"/>
      <c r="D443" s="128"/>
      <c r="E443" s="128"/>
      <c r="F443" s="128"/>
      <c r="G443" s="128"/>
      <c r="J443" s="128"/>
      <c r="K443" s="128"/>
      <c r="L443" s="128"/>
      <c r="M443" s="128"/>
      <c r="N443" s="128"/>
      <c r="O443" s="128"/>
      <c r="P443" s="128"/>
      <c r="Q443" s="128"/>
      <c r="R443" s="128"/>
    </row>
    <row r="444" spans="2:18">
      <c r="B444" s="128"/>
      <c r="C444" s="128"/>
      <c r="D444" s="128"/>
      <c r="E444" s="128"/>
      <c r="F444" s="128"/>
      <c r="G444" s="128"/>
      <c r="J444" s="128"/>
      <c r="K444" s="128"/>
      <c r="L444" s="128"/>
      <c r="M444" s="128"/>
      <c r="N444" s="128"/>
      <c r="O444" s="128"/>
      <c r="P444" s="128"/>
      <c r="Q444" s="128"/>
      <c r="R444" s="128"/>
    </row>
    <row r="445" spans="2:18">
      <c r="B445" s="128"/>
      <c r="C445" s="128"/>
      <c r="D445" s="128"/>
      <c r="E445" s="128"/>
      <c r="F445" s="128"/>
      <c r="G445" s="128"/>
      <c r="J445" s="128"/>
      <c r="K445" s="128"/>
      <c r="L445" s="128"/>
      <c r="M445" s="128"/>
      <c r="N445" s="128"/>
      <c r="O445" s="128"/>
      <c r="P445" s="128"/>
      <c r="Q445" s="128"/>
      <c r="R445" s="128"/>
    </row>
    <row r="446" spans="2:18">
      <c r="B446" s="128"/>
      <c r="C446" s="128"/>
      <c r="D446" s="128"/>
      <c r="E446" s="128"/>
      <c r="F446" s="128"/>
      <c r="G446" s="128"/>
      <c r="J446" s="128"/>
      <c r="K446" s="128"/>
      <c r="L446" s="128"/>
      <c r="M446" s="128"/>
      <c r="N446" s="128"/>
      <c r="O446" s="128"/>
      <c r="P446" s="128"/>
      <c r="Q446" s="128"/>
      <c r="R446" s="128"/>
    </row>
    <row r="447" spans="2:18">
      <c r="B447" s="128"/>
      <c r="C447" s="128"/>
      <c r="D447" s="128"/>
      <c r="E447" s="128"/>
      <c r="F447" s="128"/>
      <c r="G447" s="128"/>
      <c r="J447" s="128"/>
      <c r="K447" s="128"/>
      <c r="L447" s="128"/>
      <c r="M447" s="128"/>
      <c r="N447" s="128"/>
      <c r="O447" s="128"/>
      <c r="P447" s="128"/>
      <c r="Q447" s="128"/>
      <c r="R447" s="128"/>
    </row>
    <row r="448" spans="2:18">
      <c r="B448" s="128"/>
      <c r="C448" s="128"/>
      <c r="D448" s="128"/>
      <c r="E448" s="128"/>
      <c r="F448" s="128"/>
      <c r="G448" s="128"/>
      <c r="J448" s="128"/>
      <c r="K448" s="128"/>
      <c r="L448" s="128"/>
      <c r="M448" s="128"/>
      <c r="N448" s="128"/>
      <c r="O448" s="128"/>
      <c r="P448" s="128"/>
      <c r="Q448" s="128"/>
      <c r="R448" s="128"/>
    </row>
    <row r="449" spans="2:18">
      <c r="B449" s="128"/>
      <c r="C449" s="128"/>
      <c r="D449" s="128"/>
      <c r="E449" s="128"/>
      <c r="F449" s="128"/>
      <c r="G449" s="128"/>
      <c r="J449" s="128"/>
      <c r="K449" s="128"/>
      <c r="L449" s="128"/>
      <c r="M449" s="128"/>
      <c r="N449" s="128"/>
      <c r="O449" s="128"/>
      <c r="P449" s="128"/>
      <c r="Q449" s="128"/>
      <c r="R449" s="128"/>
    </row>
    <row r="450" spans="2:18">
      <c r="B450" s="128"/>
      <c r="C450" s="128"/>
      <c r="D450" s="128"/>
      <c r="E450" s="128"/>
      <c r="F450" s="128"/>
      <c r="G450" s="128"/>
      <c r="J450" s="128"/>
      <c r="K450" s="128"/>
      <c r="L450" s="128"/>
      <c r="M450" s="128"/>
      <c r="N450" s="128"/>
      <c r="O450" s="128"/>
      <c r="P450" s="128"/>
      <c r="Q450" s="128"/>
      <c r="R450" s="128"/>
    </row>
    <row r="451" spans="2:18">
      <c r="B451" s="128"/>
      <c r="C451" s="128"/>
      <c r="D451" s="128"/>
      <c r="E451" s="128"/>
      <c r="F451" s="128"/>
      <c r="G451" s="128"/>
      <c r="J451" s="128"/>
      <c r="K451" s="128"/>
      <c r="L451" s="128"/>
      <c r="M451" s="128"/>
      <c r="N451" s="128"/>
      <c r="O451" s="128"/>
      <c r="P451" s="128"/>
      <c r="Q451" s="128"/>
      <c r="R451" s="128"/>
    </row>
    <row r="452" spans="2:18">
      <c r="B452" s="128"/>
      <c r="C452" s="128"/>
      <c r="D452" s="128"/>
      <c r="E452" s="128"/>
      <c r="F452" s="128"/>
      <c r="G452" s="128"/>
      <c r="J452" s="128"/>
      <c r="K452" s="128"/>
      <c r="L452" s="128"/>
      <c r="M452" s="128"/>
      <c r="N452" s="128"/>
      <c r="O452" s="128"/>
      <c r="P452" s="128"/>
      <c r="Q452" s="128"/>
      <c r="R452" s="128"/>
    </row>
    <row r="453" spans="2:18">
      <c r="B453" s="128"/>
      <c r="C453" s="128"/>
      <c r="D453" s="128"/>
      <c r="E453" s="128"/>
      <c r="F453" s="128"/>
      <c r="G453" s="128"/>
      <c r="J453" s="128"/>
      <c r="K453" s="128"/>
      <c r="L453" s="128"/>
      <c r="M453" s="128"/>
      <c r="N453" s="128"/>
      <c r="O453" s="128"/>
      <c r="P453" s="128"/>
      <c r="Q453" s="128"/>
      <c r="R453" s="128"/>
    </row>
    <row r="454" spans="2:18">
      <c r="B454" s="128"/>
      <c r="C454" s="128"/>
      <c r="D454" s="128"/>
      <c r="E454" s="128"/>
      <c r="F454" s="128"/>
      <c r="G454" s="128"/>
      <c r="J454" s="128"/>
      <c r="K454" s="128"/>
      <c r="L454" s="128"/>
      <c r="M454" s="128"/>
      <c r="N454" s="128"/>
      <c r="O454" s="128"/>
      <c r="P454" s="128"/>
      <c r="Q454" s="128"/>
      <c r="R454" s="128"/>
    </row>
    <row r="455" spans="2:18">
      <c r="B455" s="128"/>
      <c r="C455" s="128"/>
      <c r="D455" s="128"/>
      <c r="E455" s="128"/>
      <c r="F455" s="128"/>
      <c r="G455" s="128"/>
      <c r="J455" s="128"/>
      <c r="K455" s="128"/>
      <c r="L455" s="128"/>
      <c r="M455" s="128"/>
      <c r="N455" s="128"/>
      <c r="O455" s="128"/>
      <c r="P455" s="128"/>
      <c r="Q455" s="128"/>
      <c r="R455" s="128"/>
    </row>
    <row r="456" spans="2:18">
      <c r="B456" s="128"/>
      <c r="C456" s="128"/>
      <c r="D456" s="128"/>
      <c r="E456" s="128"/>
      <c r="F456" s="128"/>
      <c r="G456" s="128"/>
      <c r="J456" s="128"/>
      <c r="K456" s="128"/>
      <c r="L456" s="128"/>
      <c r="M456" s="128"/>
      <c r="N456" s="128"/>
      <c r="O456" s="128"/>
      <c r="P456" s="128"/>
      <c r="Q456" s="128"/>
      <c r="R456" s="128"/>
    </row>
    <row r="457" spans="2:18">
      <c r="B457" s="128"/>
      <c r="C457" s="128"/>
      <c r="D457" s="128"/>
      <c r="E457" s="128"/>
      <c r="F457" s="128"/>
      <c r="G457" s="128"/>
      <c r="J457" s="128"/>
      <c r="K457" s="128"/>
      <c r="L457" s="128"/>
      <c r="M457" s="128"/>
      <c r="N457" s="128"/>
      <c r="O457" s="128"/>
      <c r="P457" s="128"/>
      <c r="Q457" s="128"/>
      <c r="R457" s="128"/>
    </row>
    <row r="458" spans="2:18">
      <c r="B458" s="128"/>
      <c r="C458" s="128"/>
      <c r="D458" s="128"/>
      <c r="E458" s="128"/>
      <c r="F458" s="128"/>
      <c r="G458" s="128"/>
      <c r="J458" s="128"/>
      <c r="K458" s="128"/>
      <c r="L458" s="128"/>
      <c r="M458" s="128"/>
      <c r="N458" s="128"/>
      <c r="O458" s="128"/>
      <c r="P458" s="128"/>
      <c r="Q458" s="128"/>
      <c r="R458" s="128"/>
    </row>
    <row r="459" spans="2:18">
      <c r="B459" s="128"/>
      <c r="C459" s="128"/>
      <c r="D459" s="128"/>
      <c r="E459" s="128"/>
      <c r="F459" s="128"/>
      <c r="G459" s="128"/>
      <c r="J459" s="128"/>
      <c r="K459" s="128"/>
      <c r="L459" s="128"/>
      <c r="M459" s="128"/>
      <c r="N459" s="128"/>
      <c r="O459" s="128"/>
      <c r="P459" s="128"/>
      <c r="Q459" s="128"/>
      <c r="R459" s="128"/>
    </row>
    <row r="460" spans="2:18">
      <c r="B460" s="128"/>
      <c r="C460" s="128"/>
      <c r="D460" s="128"/>
      <c r="E460" s="128"/>
      <c r="F460" s="128"/>
      <c r="G460" s="128"/>
      <c r="J460" s="128"/>
      <c r="K460" s="128"/>
      <c r="L460" s="128"/>
      <c r="M460" s="128"/>
      <c r="N460" s="128"/>
      <c r="O460" s="128"/>
      <c r="P460" s="128"/>
      <c r="Q460" s="128"/>
      <c r="R460" s="128"/>
    </row>
    <row r="461" spans="2:18">
      <c r="B461" s="128"/>
      <c r="C461" s="128"/>
      <c r="D461" s="128"/>
      <c r="E461" s="128"/>
      <c r="F461" s="128"/>
      <c r="G461" s="128"/>
      <c r="J461" s="128"/>
      <c r="K461" s="128"/>
      <c r="L461" s="128"/>
      <c r="M461" s="128"/>
      <c r="N461" s="128"/>
      <c r="O461" s="128"/>
      <c r="P461" s="128"/>
      <c r="Q461" s="128"/>
      <c r="R461" s="128"/>
    </row>
    <row r="462" spans="2:18">
      <c r="B462" s="128"/>
      <c r="C462" s="128"/>
      <c r="D462" s="128"/>
      <c r="E462" s="128"/>
      <c r="F462" s="128"/>
      <c r="G462" s="128"/>
      <c r="J462" s="128"/>
      <c r="K462" s="128"/>
      <c r="L462" s="128"/>
      <c r="M462" s="128"/>
      <c r="N462" s="128"/>
      <c r="O462" s="128"/>
      <c r="P462" s="128"/>
      <c r="Q462" s="128"/>
      <c r="R462" s="128"/>
    </row>
    <row r="463" spans="2:18">
      <c r="B463" s="128"/>
      <c r="C463" s="128"/>
      <c r="D463" s="128"/>
      <c r="E463" s="128"/>
      <c r="F463" s="128"/>
      <c r="G463" s="128"/>
      <c r="J463" s="128"/>
      <c r="K463" s="128"/>
      <c r="L463" s="128"/>
      <c r="M463" s="128"/>
      <c r="N463" s="128"/>
      <c r="O463" s="128"/>
      <c r="P463" s="128"/>
      <c r="Q463" s="128"/>
      <c r="R463" s="128"/>
    </row>
    <row r="464" spans="2:18">
      <c r="B464" s="128"/>
      <c r="C464" s="128"/>
      <c r="D464" s="128"/>
      <c r="E464" s="128"/>
      <c r="F464" s="128"/>
      <c r="G464" s="128"/>
      <c r="J464" s="128"/>
      <c r="K464" s="128"/>
      <c r="L464" s="128"/>
      <c r="M464" s="128"/>
      <c r="N464" s="128"/>
      <c r="O464" s="128"/>
      <c r="P464" s="128"/>
      <c r="Q464" s="128"/>
      <c r="R464" s="128"/>
    </row>
    <row r="465" spans="2:18">
      <c r="B465" s="128"/>
      <c r="C465" s="128"/>
      <c r="D465" s="128"/>
      <c r="E465" s="128"/>
      <c r="F465" s="128"/>
      <c r="G465" s="128"/>
      <c r="J465" s="128"/>
      <c r="K465" s="128"/>
      <c r="L465" s="128"/>
      <c r="M465" s="128"/>
      <c r="N465" s="128"/>
      <c r="O465" s="128"/>
      <c r="P465" s="128"/>
      <c r="Q465" s="128"/>
      <c r="R465" s="128"/>
    </row>
    <row r="466" spans="2:18">
      <c r="B466" s="128"/>
      <c r="C466" s="128"/>
      <c r="D466" s="128"/>
      <c r="E466" s="128"/>
      <c r="F466" s="128"/>
      <c r="G466" s="128"/>
      <c r="J466" s="128"/>
      <c r="K466" s="128"/>
      <c r="L466" s="128"/>
      <c r="M466" s="128"/>
      <c r="N466" s="128"/>
      <c r="O466" s="128"/>
      <c r="P466" s="128"/>
      <c r="Q466" s="128"/>
      <c r="R466" s="128"/>
    </row>
    <row r="467" spans="2:18">
      <c r="B467" s="128"/>
      <c r="C467" s="128"/>
      <c r="D467" s="128"/>
      <c r="E467" s="128"/>
      <c r="F467" s="128"/>
      <c r="G467" s="128"/>
      <c r="J467" s="128"/>
      <c r="K467" s="128"/>
      <c r="L467" s="128"/>
      <c r="M467" s="128"/>
      <c r="N467" s="128"/>
      <c r="O467" s="128"/>
      <c r="P467" s="128"/>
      <c r="Q467" s="128"/>
      <c r="R467" s="128"/>
    </row>
    <row r="468" spans="2:18">
      <c r="B468" s="128"/>
      <c r="C468" s="128"/>
      <c r="D468" s="128"/>
      <c r="E468" s="128"/>
      <c r="F468" s="128"/>
      <c r="G468" s="128"/>
      <c r="J468" s="128"/>
      <c r="K468" s="128"/>
      <c r="L468" s="128"/>
      <c r="M468" s="128"/>
      <c r="N468" s="128"/>
      <c r="O468" s="128"/>
      <c r="P468" s="128"/>
      <c r="Q468" s="128"/>
      <c r="R468" s="128"/>
    </row>
    <row r="469" spans="2:18">
      <c r="B469" s="128"/>
      <c r="C469" s="128"/>
      <c r="D469" s="128"/>
      <c r="E469" s="128"/>
      <c r="F469" s="128"/>
      <c r="G469" s="128"/>
      <c r="J469" s="128"/>
      <c r="K469" s="128"/>
      <c r="L469" s="128"/>
      <c r="M469" s="128"/>
      <c r="N469" s="128"/>
      <c r="O469" s="128"/>
      <c r="P469" s="128"/>
      <c r="Q469" s="128"/>
      <c r="R469" s="128"/>
    </row>
    <row r="470" spans="2:18">
      <c r="B470" s="128"/>
      <c r="C470" s="128"/>
      <c r="D470" s="128"/>
      <c r="E470" s="128"/>
      <c r="F470" s="128"/>
      <c r="G470" s="128"/>
      <c r="J470" s="128"/>
      <c r="K470" s="128"/>
      <c r="L470" s="128"/>
      <c r="M470" s="128"/>
      <c r="N470" s="128"/>
      <c r="O470" s="128"/>
      <c r="P470" s="128"/>
      <c r="Q470" s="128"/>
      <c r="R470" s="128"/>
    </row>
    <row r="471" spans="2:18">
      <c r="B471" s="128"/>
      <c r="C471" s="128"/>
      <c r="D471" s="128"/>
      <c r="E471" s="128"/>
      <c r="F471" s="128"/>
      <c r="G471" s="128"/>
      <c r="J471" s="128"/>
      <c r="K471" s="128"/>
      <c r="L471" s="128"/>
      <c r="M471" s="128"/>
      <c r="N471" s="128"/>
      <c r="O471" s="128"/>
      <c r="P471" s="128"/>
      <c r="Q471" s="128"/>
      <c r="R471" s="128"/>
    </row>
  </sheetData>
  <customSheetViews>
    <customSheetView guid="{0C5E73BF-4F4A-42B1-AFFC-19145C7AC19A}" topLeftCell="B1">
      <selection activeCell="I8" sqref="I8:U13"/>
      <pageMargins left="0.7" right="0.7" top="0.75" bottom="0.75" header="0.3" footer="0.3"/>
      <pageSetup scale="70" orientation="portrait" r:id="rId1"/>
    </customSheetView>
    <customSheetView guid="{F7690BCD-287A-473A-9EA1-298139938D77}" topLeftCell="A154">
      <selection activeCell="G175" sqref="G175"/>
      <pageMargins left="0.7" right="0.7" top="0.75" bottom="0.75" header="0.3" footer="0.3"/>
      <pageSetup orientation="portrait" r:id="rId2"/>
    </customSheetView>
    <customSheetView guid="{8F78BEB5-8927-4030-9153-90C7FA4937A5}" topLeftCell="A121">
      <selection activeCell="I199" sqref="I199"/>
      <pageMargins left="0.7" right="0.7" top="0.75" bottom="0.75" header="0.3" footer="0.3"/>
      <pageSetup orientation="portrait" r:id="rId3"/>
    </customSheetView>
    <customSheetView guid="{81801A75-92C7-4ED5-97DB-E3E6B3965D30}" topLeftCell="A19">
      <selection activeCell="B156" sqref="B156"/>
      <pageMargins left="0.7" right="0.7" top="0.75" bottom="0.75" header="0.3" footer="0.3"/>
      <pageSetup orientation="portrait" r:id="rId4"/>
    </customSheetView>
  </customSheetViews>
  <mergeCells count="25">
    <mergeCell ref="A229:A230"/>
    <mergeCell ref="A240:A241"/>
    <mergeCell ref="A199:A200"/>
    <mergeCell ref="A63:A65"/>
    <mergeCell ref="A73:A74"/>
    <mergeCell ref="A88:A89"/>
    <mergeCell ref="A209:A210"/>
    <mergeCell ref="A217:A218"/>
    <mergeCell ref="A153:A154"/>
    <mergeCell ref="A160:A161"/>
    <mergeCell ref="A176:A177"/>
    <mergeCell ref="A188:A189"/>
    <mergeCell ref="A145:A146"/>
    <mergeCell ref="A135:A136"/>
    <mergeCell ref="A99:A100"/>
    <mergeCell ref="A109:A110"/>
    <mergeCell ref="A124:A125"/>
    <mergeCell ref="A117:A118"/>
    <mergeCell ref="L44:N44"/>
    <mergeCell ref="C6:I6"/>
    <mergeCell ref="C44:E44"/>
    <mergeCell ref="A24:A25"/>
    <mergeCell ref="A36:A37"/>
    <mergeCell ref="A44:A45"/>
    <mergeCell ref="A56:A57"/>
  </mergeCells>
  <pageMargins left="0.7" right="0.7" top="0.75" bottom="0.75" header="0.3" footer="0.3"/>
  <pageSetup scale="70" orientation="portrait" r:id="rId5"/>
</worksheet>
</file>

<file path=xl/worksheets/sheet17.xml><?xml version="1.0" encoding="utf-8"?>
<worksheet xmlns="http://schemas.openxmlformats.org/spreadsheetml/2006/main" xmlns:r="http://schemas.openxmlformats.org/officeDocument/2006/relationships">
  <sheetPr codeName="Sheet14">
    <tabColor rgb="FFFFC034"/>
  </sheetPr>
  <dimension ref="A1:U708"/>
  <sheetViews>
    <sheetView topLeftCell="A4" workbookViewId="0">
      <selection activeCell="S10" sqref="K9:S10"/>
    </sheetView>
  </sheetViews>
  <sheetFormatPr defaultColWidth="9.140625" defaultRowHeight="12.75"/>
  <cols>
    <col min="1" max="1" width="16" style="492" customWidth="1"/>
    <col min="2" max="2" width="13.140625" style="50" customWidth="1"/>
    <col min="3" max="3" width="9.7109375" style="50" customWidth="1"/>
    <col min="4" max="7" width="14.7109375" style="50" customWidth="1"/>
    <col min="8" max="8" width="14.7109375" style="527" customWidth="1"/>
    <col min="9" max="10" width="14.7109375" style="50" customWidth="1"/>
    <col min="11" max="11" width="11.140625" style="50" customWidth="1"/>
    <col min="12" max="12" width="14.7109375" style="50" customWidth="1"/>
    <col min="13" max="16" width="12.7109375" style="50" customWidth="1"/>
    <col min="17" max="17" width="9.140625" style="50"/>
    <col min="18" max="18" width="11.28515625" style="50" bestFit="1" customWidth="1"/>
    <col min="19" max="19" width="11" style="50" customWidth="1"/>
    <col min="20" max="20" width="10.140625" style="50" bestFit="1" customWidth="1"/>
    <col min="21" max="16384" width="9.140625" style="50"/>
  </cols>
  <sheetData>
    <row r="1" spans="1:21" s="128" customFormat="1">
      <c r="A1" s="492"/>
      <c r="H1" s="527"/>
    </row>
    <row r="2" spans="1:21">
      <c r="B2" s="6" t="s">
        <v>28</v>
      </c>
      <c r="C2" s="8" t="s">
        <v>425</v>
      </c>
      <c r="D2" s="8"/>
      <c r="E2" s="8"/>
      <c r="F2" s="52"/>
      <c r="H2" s="393"/>
    </row>
    <row r="3" spans="1:21">
      <c r="B3" s="6" t="s">
        <v>29</v>
      </c>
      <c r="C3" s="44" t="s">
        <v>94</v>
      </c>
      <c r="D3" s="8"/>
      <c r="E3" s="8"/>
      <c r="F3" s="52"/>
      <c r="H3" s="393"/>
    </row>
    <row r="4" spans="1:21">
      <c r="C4" s="44" t="s">
        <v>95</v>
      </c>
      <c r="D4" s="7"/>
      <c r="E4" s="7"/>
      <c r="F4" s="5"/>
      <c r="H4" s="393"/>
    </row>
    <row r="5" spans="1:21">
      <c r="B5" s="6"/>
      <c r="C5" s="44" t="s">
        <v>96</v>
      </c>
      <c r="D5" s="7"/>
      <c r="E5" s="7"/>
      <c r="F5" s="5"/>
      <c r="H5" s="393"/>
      <c r="K5" s="25"/>
      <c r="L5" s="71"/>
    </row>
    <row r="6" spans="1:21">
      <c r="B6" s="6" t="s">
        <v>30</v>
      </c>
      <c r="C6" s="44" t="s">
        <v>97</v>
      </c>
      <c r="D6" s="7"/>
      <c r="E6" s="7"/>
      <c r="F6" s="5"/>
      <c r="H6" s="393"/>
      <c r="K6" s="25"/>
      <c r="L6" s="71"/>
    </row>
    <row r="7" spans="1:21">
      <c r="B7" s="6"/>
      <c r="C7" s="45"/>
      <c r="D7" s="7"/>
      <c r="E7" s="7"/>
      <c r="F7" s="5"/>
      <c r="G7" s="7"/>
      <c r="H7" s="681"/>
      <c r="I7" s="7"/>
    </row>
    <row r="8" spans="1:21" ht="67.5" customHeight="1">
      <c r="B8" s="98" t="s">
        <v>129</v>
      </c>
      <c r="C8" s="1316" t="s">
        <v>504</v>
      </c>
      <c r="D8" s="1316"/>
      <c r="E8" s="1316"/>
      <c r="F8" s="1316"/>
      <c r="G8" s="1316"/>
      <c r="H8" s="1316"/>
      <c r="I8" s="1316"/>
      <c r="J8" s="245"/>
      <c r="K8" s="245"/>
      <c r="L8" s="245"/>
      <c r="M8" s="245"/>
      <c r="N8" s="245"/>
      <c r="O8" s="229"/>
      <c r="P8" s="229"/>
    </row>
    <row r="9" spans="1:21" ht="25.5" customHeight="1">
      <c r="B9" s="293" t="s">
        <v>130</v>
      </c>
      <c r="C9" s="7"/>
      <c r="D9" s="7"/>
      <c r="E9" s="7"/>
      <c r="F9" s="5"/>
      <c r="G9" s="7"/>
      <c r="H9" s="681"/>
      <c r="I9" s="1211"/>
      <c r="J9" s="1211"/>
      <c r="K9" s="1229"/>
      <c r="L9" s="1229"/>
      <c r="M9" s="1209"/>
      <c r="N9" s="1209"/>
      <c r="O9" s="1213"/>
      <c r="P9" s="1209"/>
      <c r="Q9" s="1209"/>
      <c r="R9" s="1209"/>
      <c r="S9" s="1229"/>
      <c r="T9" s="1209"/>
      <c r="U9" s="1209"/>
    </row>
    <row r="10" spans="1:21" s="290" customFormat="1" ht="12.75" customHeight="1">
      <c r="A10" s="492"/>
      <c r="B10" s="293"/>
      <c r="C10" s="292"/>
      <c r="D10" s="292"/>
      <c r="E10" s="292"/>
      <c r="F10" s="291"/>
      <c r="G10" s="292"/>
      <c r="H10" s="681"/>
      <c r="I10" s="1211"/>
      <c r="J10" s="1211"/>
      <c r="K10" s="1229"/>
      <c r="L10" s="1229"/>
      <c r="M10" s="1209"/>
      <c r="N10" s="1209"/>
      <c r="O10" s="1213"/>
      <c r="P10" s="1209"/>
      <c r="Q10" s="1209"/>
      <c r="R10" s="1209"/>
      <c r="S10" s="1229"/>
      <c r="T10" s="1209"/>
      <c r="U10" s="1209"/>
    </row>
    <row r="11" spans="1:21" s="128" customFormat="1" ht="12.75" customHeight="1">
      <c r="A11" s="492"/>
      <c r="B11" s="6"/>
      <c r="E11" s="187" t="s">
        <v>434</v>
      </c>
      <c r="F11" s="188" t="s">
        <v>433</v>
      </c>
      <c r="G11" s="187" t="s">
        <v>432</v>
      </c>
      <c r="H11" s="682"/>
      <c r="I11" s="1209"/>
      <c r="J11" s="1209"/>
      <c r="K11" s="1209"/>
      <c r="L11" s="1212" t="s">
        <v>434</v>
      </c>
      <c r="M11" s="1212" t="s">
        <v>433</v>
      </c>
      <c r="N11" s="1212" t="s">
        <v>432</v>
      </c>
      <c r="O11" s="1209"/>
      <c r="P11" s="1209"/>
      <c r="Q11" s="1209"/>
      <c r="R11" s="1209"/>
      <c r="S11" s="1212" t="s">
        <v>434</v>
      </c>
      <c r="T11" s="1212" t="s">
        <v>433</v>
      </c>
      <c r="U11" s="1212" t="s">
        <v>432</v>
      </c>
    </row>
    <row r="12" spans="1:21" s="128" customFormat="1" ht="12.75" customHeight="1">
      <c r="A12" s="492"/>
      <c r="B12" s="6"/>
      <c r="C12" s="6" t="s">
        <v>53</v>
      </c>
      <c r="D12" s="17">
        <f>H105</f>
        <v>12820.743821925</v>
      </c>
      <c r="E12" s="17">
        <f>SUM(H100)</f>
        <v>4.22</v>
      </c>
      <c r="F12" s="17">
        <f>SUM(H35,H43,H54,H71,H82,H90)</f>
        <v>12816.523821925</v>
      </c>
      <c r="G12" s="17">
        <v>0</v>
      </c>
      <c r="H12" s="682"/>
      <c r="I12" s="1209"/>
      <c r="J12" s="1210" t="s">
        <v>1306</v>
      </c>
      <c r="K12" s="1229">
        <f>SUM(H71,H82,H90,H100,)</f>
        <v>4575.7008962999998</v>
      </c>
      <c r="L12" s="1229">
        <f>SUM(H100)</f>
        <v>4.22</v>
      </c>
      <c r="M12" s="1229">
        <f>SUM(H71,H82,H90)</f>
        <v>4571.4808962999996</v>
      </c>
      <c r="N12" s="1213">
        <v>0</v>
      </c>
      <c r="O12" s="1209"/>
      <c r="P12" s="1209"/>
      <c r="Q12" s="1210" t="s">
        <v>1304</v>
      </c>
      <c r="R12" s="1229">
        <f>SUM(H35,H43,H54)</f>
        <v>8245.042925624999</v>
      </c>
      <c r="S12" s="1229">
        <v>0</v>
      </c>
      <c r="T12" s="1229">
        <f>SUM(H35,H43,H54,)</f>
        <v>8245.042925624999</v>
      </c>
      <c r="U12" s="1213">
        <v>0</v>
      </c>
    </row>
    <row r="13" spans="1:21" s="128" customFormat="1" ht="12.75" customHeight="1">
      <c r="A13" s="492"/>
      <c r="B13" s="6"/>
      <c r="C13" s="1210" t="s">
        <v>1303</v>
      </c>
      <c r="D13" s="297">
        <f>P105</f>
        <v>1746.8564602500001</v>
      </c>
      <c r="E13" s="297">
        <f>SUM(P100)</f>
        <v>0</v>
      </c>
      <c r="F13" s="297">
        <f>SUM(P35,P43,P54,P71,P82,P90)</f>
        <v>1746.8564602500001</v>
      </c>
      <c r="G13" s="17">
        <v>0</v>
      </c>
      <c r="H13" s="682"/>
      <c r="I13" s="1209"/>
      <c r="J13" s="1210" t="s">
        <v>1307</v>
      </c>
      <c r="K13" s="1229">
        <f>SUM(P71,P82,P90,P100,)</f>
        <v>28.281330000000004</v>
      </c>
      <c r="L13" s="1229">
        <f>SUM(P100)</f>
        <v>0</v>
      </c>
      <c r="M13" s="1229">
        <f>SUM(P71,P82,P90)</f>
        <v>28.281330000000004</v>
      </c>
      <c r="N13" s="1213">
        <v>0</v>
      </c>
      <c r="O13" s="1209"/>
      <c r="P13" s="1209"/>
      <c r="Q13" s="1210" t="s">
        <v>1305</v>
      </c>
      <c r="R13" s="1229">
        <f>SUM(P35,P43,P54)</f>
        <v>1718.57513025</v>
      </c>
      <c r="S13" s="1229">
        <v>0</v>
      </c>
      <c r="T13" s="1229">
        <f>SUM(P35,P43,P54,)</f>
        <v>1718.57513025</v>
      </c>
      <c r="U13" s="1213">
        <v>0</v>
      </c>
    </row>
    <row r="14" spans="1:21" s="128" customFormat="1" ht="12.75" customHeight="1" thickBot="1">
      <c r="A14" s="492"/>
      <c r="B14" s="6"/>
      <c r="C14" s="25" t="s">
        <v>174</v>
      </c>
      <c r="D14" s="26">
        <f>D12-D13</f>
        <v>11073.887361674999</v>
      </c>
      <c r="E14" s="26">
        <f>E12-E13</f>
        <v>4.22</v>
      </c>
      <c r="F14" s="26">
        <f>F12-F13</f>
        <v>11069.667361675001</v>
      </c>
      <c r="G14" s="26">
        <f>G12-G13</f>
        <v>0</v>
      </c>
      <c r="H14" s="682"/>
      <c r="I14" s="1209"/>
      <c r="J14" s="1214" t="s">
        <v>174</v>
      </c>
      <c r="K14" s="1215">
        <f>K12-K13</f>
        <v>4547.4195663</v>
      </c>
      <c r="L14" s="1215">
        <f>L12-L13</f>
        <v>4.22</v>
      </c>
      <c r="M14" s="1191">
        <f>M12-M13</f>
        <v>4543.1995662999998</v>
      </c>
      <c r="N14" s="1215">
        <f>N12-N13</f>
        <v>0</v>
      </c>
      <c r="O14" s="1209"/>
      <c r="P14" s="1209"/>
      <c r="Q14" s="1214" t="s">
        <v>174</v>
      </c>
      <c r="R14" s="1215">
        <f>R12-R13</f>
        <v>6526.4677953749988</v>
      </c>
      <c r="S14" s="1215">
        <f>S12-S13</f>
        <v>0</v>
      </c>
      <c r="T14" s="1191">
        <f>T12-T13</f>
        <v>6526.4677953749988</v>
      </c>
      <c r="U14" s="1215">
        <f>U12-U13</f>
        <v>0</v>
      </c>
    </row>
    <row r="15" spans="1:21" ht="12.75" customHeight="1" thickTop="1">
      <c r="B15" s="88"/>
      <c r="C15" s="7"/>
      <c r="D15" s="7"/>
      <c r="E15" s="7"/>
      <c r="F15" s="5"/>
      <c r="G15" s="7"/>
      <c r="H15" s="681"/>
      <c r="I15" s="7"/>
    </row>
    <row r="16" spans="1:21">
      <c r="E16" s="297"/>
      <c r="F16" s="52"/>
      <c r="H16" s="393"/>
    </row>
    <row r="17" spans="1:17">
      <c r="B17" s="55" t="s">
        <v>156</v>
      </c>
      <c r="C17" s="55"/>
      <c r="D17" s="55"/>
      <c r="E17" s="55"/>
      <c r="F17" s="55"/>
      <c r="G17" s="55"/>
      <c r="H17" s="55"/>
      <c r="I17" s="55"/>
      <c r="J17" s="55"/>
      <c r="K17" s="55"/>
      <c r="L17" s="55"/>
      <c r="M17" s="55"/>
      <c r="N17" s="55"/>
      <c r="O17" s="55"/>
      <c r="P17" s="55"/>
    </row>
    <row r="18" spans="1:17">
      <c r="F18" s="52"/>
      <c r="H18" s="393"/>
    </row>
    <row r="19" spans="1:17">
      <c r="B19" s="269" t="s">
        <v>176</v>
      </c>
      <c r="C19" s="269"/>
      <c r="D19" s="269"/>
      <c r="E19" s="269"/>
      <c r="F19" s="269"/>
      <c r="G19" s="269"/>
      <c r="H19" s="659"/>
      <c r="I19" s="269"/>
      <c r="J19" s="269"/>
      <c r="K19" s="269"/>
      <c r="L19" s="269"/>
      <c r="M19" s="269"/>
      <c r="N19" s="269"/>
      <c r="O19" s="269"/>
    </row>
    <row r="20" spans="1:17">
      <c r="B20" s="51"/>
      <c r="C20" s="51"/>
      <c r="D20" s="51"/>
      <c r="E20" s="54"/>
      <c r="F20" s="51"/>
      <c r="G20" s="54"/>
      <c r="H20" s="51"/>
      <c r="I20" s="128"/>
      <c r="J20" s="128"/>
      <c r="K20" s="128"/>
      <c r="L20" s="128"/>
      <c r="M20" s="128"/>
      <c r="N20" s="128"/>
      <c r="O20" s="128"/>
    </row>
    <row r="21" spans="1:17">
      <c r="B21" s="58" t="s">
        <v>31</v>
      </c>
      <c r="C21" s="58"/>
      <c r="D21" s="58"/>
      <c r="E21" s="59"/>
      <c r="F21" s="58"/>
      <c r="G21" s="58"/>
      <c r="H21" s="685"/>
      <c r="J21" s="61" t="s">
        <v>1288</v>
      </c>
      <c r="K21" s="61"/>
      <c r="L21" s="61"/>
      <c r="M21" s="61"/>
      <c r="N21" s="61"/>
      <c r="O21" s="61"/>
      <c r="P21" s="61"/>
    </row>
    <row r="22" spans="1:17">
      <c r="B22" s="145"/>
      <c r="C22" s="64"/>
      <c r="D22" s="64"/>
      <c r="E22" s="64"/>
      <c r="F22" s="64"/>
      <c r="G22" s="64"/>
      <c r="J22" s="128"/>
      <c r="K22" s="64"/>
      <c r="L22" s="64"/>
      <c r="M22" s="64"/>
      <c r="N22" s="64"/>
      <c r="O22" s="128"/>
    </row>
    <row r="23" spans="1:17">
      <c r="B23" s="298" t="s">
        <v>275</v>
      </c>
      <c r="C23" s="301" t="s">
        <v>729</v>
      </c>
      <c r="D23" s="32"/>
      <c r="E23" s="32"/>
      <c r="F23" s="32"/>
      <c r="G23" s="32"/>
      <c r="H23" s="533"/>
      <c r="J23" s="878" t="s">
        <v>275</v>
      </c>
      <c r="K23" s="884" t="s">
        <v>729</v>
      </c>
      <c r="L23" s="401"/>
      <c r="M23" s="401"/>
      <c r="N23" s="401"/>
      <c r="O23" s="401"/>
      <c r="P23" s="533"/>
    </row>
    <row r="24" spans="1:17" ht="15" customHeight="1">
      <c r="B24" s="123"/>
      <c r="C24" s="139"/>
      <c r="D24" s="32"/>
      <c r="E24" s="32"/>
      <c r="F24" s="32"/>
      <c r="G24" s="32"/>
      <c r="H24" s="533"/>
      <c r="J24" s="878"/>
      <c r="K24" s="884"/>
      <c r="L24" s="401"/>
      <c r="M24" s="401"/>
      <c r="N24" s="401"/>
      <c r="O24" s="401"/>
      <c r="P24" s="533"/>
    </row>
    <row r="25" spans="1:17" ht="15">
      <c r="A25" s="1314" t="s">
        <v>982</v>
      </c>
      <c r="B25" s="398" t="s">
        <v>731</v>
      </c>
      <c r="C25" s="533" t="s">
        <v>857</v>
      </c>
      <c r="D25" s="32"/>
      <c r="E25" s="33"/>
      <c r="F25" s="34"/>
      <c r="G25" s="36"/>
      <c r="J25" s="398" t="s">
        <v>731</v>
      </c>
      <c r="K25" s="533" t="s">
        <v>857</v>
      </c>
      <c r="L25" s="401"/>
      <c r="M25" s="389"/>
      <c r="N25" s="34"/>
      <c r="O25" s="862"/>
      <c r="P25" s="867"/>
    </row>
    <row r="26" spans="1:17">
      <c r="A26" s="1314"/>
      <c r="B26" s="144"/>
      <c r="C26" s="606">
        <f>'Current Assumptions'!B156</f>
        <v>77</v>
      </c>
      <c r="D26" s="604" t="s">
        <v>927</v>
      </c>
      <c r="E26" s="32"/>
      <c r="F26" s="32"/>
      <c r="G26" s="32"/>
      <c r="H26" s="533"/>
      <c r="J26" s="144"/>
      <c r="K26" s="628">
        <f>'Expected Assumptions'!E156</f>
        <v>77</v>
      </c>
      <c r="L26" s="618" t="s">
        <v>927</v>
      </c>
      <c r="M26" s="401"/>
      <c r="N26" s="401"/>
      <c r="O26" s="401"/>
      <c r="P26" s="533"/>
    </row>
    <row r="27" spans="1:17" s="322" customFormat="1">
      <c r="B27" s="158"/>
      <c r="C27" s="452">
        <f>Avg_QTO_Time_for_Equipment_Components</f>
        <v>8.3333333333333329E-2</v>
      </c>
      <c r="D27" s="328" t="str">
        <f>Avg_QTO_Time_for_Equipment_Components_N</f>
        <v>Avg QTO Time for Equipment Components (hours / plan drawing)</v>
      </c>
      <c r="E27" s="67"/>
      <c r="F27" s="320"/>
      <c r="G27" s="320"/>
      <c r="H27" s="344"/>
      <c r="J27" s="158"/>
      <c r="K27" s="967">
        <f>'Expected Assumptions'!E38</f>
        <v>3.3333333333333333E-2</v>
      </c>
      <c r="L27" s="618" t="str">
        <f>Avg_QTO_Time_for_Equipment_Components_N</f>
        <v>Avg QTO Time for Equipment Components (hours / plan drawing)</v>
      </c>
      <c r="M27" s="865"/>
      <c r="N27" s="401"/>
      <c r="O27" s="401"/>
      <c r="P27" s="898"/>
    </row>
    <row r="28" spans="1:17" s="490" customFormat="1">
      <c r="B28" s="508"/>
      <c r="C28" s="626">
        <f>Avg_QTO_Time_for_Spaces_in_building</f>
        <v>0.16666666666666666</v>
      </c>
      <c r="D28" s="618" t="str">
        <f>Avg_QTO_Time_for_Spaces_in_building_N</f>
        <v>Avg QTO Time for Spaces in building (hours / plan drawing)</v>
      </c>
      <c r="E28" s="67"/>
      <c r="F28" s="401"/>
      <c r="G28" s="401"/>
      <c r="H28" s="344"/>
      <c r="J28" s="508"/>
      <c r="K28" s="966">
        <f>'Expected Assumptions'!E39</f>
        <v>6.6666666666666666E-2</v>
      </c>
      <c r="L28" s="618" t="str">
        <f>Avg_QTO_Time_for_Spaces_in_building_N</f>
        <v>Avg QTO Time for Spaces in building (hours / plan drawing)</v>
      </c>
      <c r="M28" s="865"/>
      <c r="N28" s="401"/>
      <c r="O28" s="401"/>
      <c r="P28" s="898"/>
      <c r="Q28" s="401"/>
    </row>
    <row r="29" spans="1:17" s="671" customFormat="1">
      <c r="B29" s="508"/>
      <c r="C29" s="855">
        <f>'Current Assumptions'!B159</f>
        <v>0.9</v>
      </c>
      <c r="D29" s="881" t="s">
        <v>1135</v>
      </c>
      <c r="E29" s="67"/>
      <c r="F29" s="401"/>
      <c r="G29" s="401"/>
      <c r="H29" s="344"/>
      <c r="J29" s="508"/>
      <c r="K29" s="855">
        <f>'Expected Assumptions'!E159</f>
        <v>0.9</v>
      </c>
      <c r="L29" s="881" t="s">
        <v>1135</v>
      </c>
      <c r="M29" s="865"/>
      <c r="N29" s="401"/>
      <c r="O29" s="401"/>
      <c r="P29" s="898"/>
      <c r="Q29" s="401"/>
    </row>
    <row r="30" spans="1:17" s="671" customFormat="1">
      <c r="B30" s="508"/>
      <c r="C30" s="855">
        <f>'Current Assumptions'!B160</f>
        <v>0.1</v>
      </c>
      <c r="D30" s="881" t="s">
        <v>1134</v>
      </c>
      <c r="E30" s="67"/>
      <c r="F30" s="401"/>
      <c r="G30" s="401"/>
      <c r="H30" s="344"/>
      <c r="J30" s="508"/>
      <c r="K30" s="855">
        <f>'Expected Assumptions'!E160</f>
        <v>0.1</v>
      </c>
      <c r="L30" s="881" t="s">
        <v>1134</v>
      </c>
      <c r="M30" s="865"/>
      <c r="N30" s="401"/>
      <c r="O30" s="401"/>
      <c r="P30" s="898"/>
      <c r="Q30" s="401"/>
    </row>
    <row r="31" spans="1:17" ht="15">
      <c r="A31" s="420"/>
      <c r="B31" s="142"/>
      <c r="C31" s="32"/>
      <c r="D31" s="32"/>
      <c r="E31" s="86"/>
      <c r="F31" s="86"/>
      <c r="G31" s="86"/>
      <c r="H31" s="533"/>
      <c r="J31" s="396"/>
      <c r="K31" s="401"/>
      <c r="L31" s="401"/>
      <c r="M31" s="868"/>
      <c r="N31" s="868"/>
      <c r="O31" s="868"/>
      <c r="P31" s="533"/>
    </row>
    <row r="32" spans="1:17" ht="15">
      <c r="A32" s="420"/>
      <c r="B32" s="142"/>
      <c r="C32" s="805">
        <f>Licensed_Professional_Rate</f>
        <v>109.989</v>
      </c>
      <c r="D32" s="443" t="str">
        <f>Licensed_Professional_Rate_N</f>
        <v>Licensed Professional Architect Rate ($ / hour)</v>
      </c>
      <c r="E32" s="86"/>
      <c r="F32" s="32"/>
      <c r="G32" s="743">
        <f>C32*C26*(C29*(C27+C28))</f>
        <v>1905.5594250000001</v>
      </c>
      <c r="H32" s="760"/>
      <c r="J32" s="396"/>
      <c r="K32" s="805">
        <f>Licensed_Professional_Rate</f>
        <v>109.989</v>
      </c>
      <c r="L32" s="443" t="str">
        <f>Licensed_Professional_Rate_N</f>
        <v>Licensed Professional Architect Rate ($ / hour)</v>
      </c>
      <c r="M32" s="868"/>
      <c r="N32" s="401"/>
      <c r="O32" s="930">
        <f>K32*K26*(K29*(K27+K28))</f>
        <v>762.22377000000006</v>
      </c>
      <c r="P32" s="760"/>
    </row>
    <row r="33" spans="1:17" ht="15">
      <c r="A33" s="420"/>
      <c r="B33" s="142"/>
      <c r="C33" s="805">
        <f>Drafter_Rate</f>
        <v>70.703325000000007</v>
      </c>
      <c r="D33" s="443" t="str">
        <f>Drafter_Rate_N</f>
        <v>Architect Drafter Rate ($ / hour)</v>
      </c>
      <c r="E33" s="33"/>
      <c r="F33" s="34"/>
      <c r="G33" s="739">
        <f>C33*C26*(C30*(C27+C28))</f>
        <v>136.10390062500002</v>
      </c>
      <c r="H33" s="760"/>
      <c r="J33" s="396"/>
      <c r="K33" s="805">
        <f>Drafter_Rate</f>
        <v>70.703325000000007</v>
      </c>
      <c r="L33" s="443" t="str">
        <f>Drafter_Rate_N</f>
        <v>Architect Drafter Rate ($ / hour)</v>
      </c>
      <c r="M33" s="389"/>
      <c r="N33" s="34"/>
      <c r="O33" s="739">
        <f>K33*K26*(K30*(K27+K28))</f>
        <v>54.441560250000016</v>
      </c>
      <c r="P33" s="760"/>
    </row>
    <row r="34" spans="1:17">
      <c r="A34" s="420"/>
      <c r="B34" s="142"/>
      <c r="C34" s="32"/>
      <c r="D34" s="32"/>
      <c r="E34" s="32"/>
      <c r="F34" s="32"/>
      <c r="G34" s="165"/>
      <c r="H34" s="760"/>
      <c r="J34" s="396"/>
      <c r="K34" s="401"/>
      <c r="L34" s="401"/>
      <c r="M34" s="401"/>
      <c r="N34" s="401"/>
      <c r="O34" s="888"/>
      <c r="P34" s="760"/>
    </row>
    <row r="35" spans="1:17" ht="13.5" customHeight="1" thickBot="1">
      <c r="A35" s="420"/>
      <c r="B35" s="420"/>
      <c r="C35" s="396"/>
      <c r="D35" s="69" t="s">
        <v>42</v>
      </c>
      <c r="E35" s="52"/>
      <c r="F35" s="52"/>
      <c r="G35" s="756"/>
      <c r="H35" s="740">
        <f>SUM(G32:G33)</f>
        <v>2041.6633256250002</v>
      </c>
      <c r="J35" s="894"/>
      <c r="K35" s="396"/>
      <c r="L35" s="867" t="s">
        <v>42</v>
      </c>
      <c r="M35" s="52"/>
      <c r="N35" s="52"/>
      <c r="O35" s="756"/>
      <c r="P35" s="740">
        <f>SUM(O32:O33)</f>
        <v>816.66533025000012</v>
      </c>
    </row>
    <row r="36" spans="1:17">
      <c r="A36" s="420"/>
      <c r="B36" s="142"/>
      <c r="C36" s="32"/>
      <c r="D36" s="128"/>
      <c r="E36" s="52"/>
      <c r="F36" s="128"/>
      <c r="G36" s="756"/>
      <c r="H36" s="744"/>
      <c r="J36" s="396"/>
      <c r="K36" s="401"/>
      <c r="L36" s="859"/>
      <c r="M36" s="52"/>
      <c r="N36" s="859"/>
      <c r="O36" s="756"/>
      <c r="P36" s="744"/>
    </row>
    <row r="37" spans="1:17">
      <c r="A37" s="1314" t="s">
        <v>984</v>
      </c>
      <c r="B37" s="409" t="s">
        <v>732</v>
      </c>
      <c r="C37" s="533" t="s">
        <v>990</v>
      </c>
      <c r="D37" s="128"/>
      <c r="E37" s="128"/>
      <c r="F37" s="128"/>
      <c r="G37" s="742"/>
      <c r="H37" s="744"/>
      <c r="J37" s="870" t="s">
        <v>732</v>
      </c>
      <c r="K37" s="533" t="s">
        <v>990</v>
      </c>
      <c r="L37" s="859"/>
      <c r="M37" s="859"/>
      <c r="N37" s="859"/>
      <c r="O37" s="742"/>
      <c r="P37" s="744"/>
    </row>
    <row r="38" spans="1:17" s="290" customFormat="1" ht="12.75" customHeight="1">
      <c r="A38" s="1314"/>
      <c r="B38" s="160"/>
      <c r="C38" s="351">
        <f>Avg._Number_of_Equipment_Types</f>
        <v>50</v>
      </c>
      <c r="D38" s="412" t="str">
        <f xml:space="preserve"> Avg._Number_of_Equipment_Types_N</f>
        <v>Avg. Number of Equipment (product) Types (Types / project)</v>
      </c>
      <c r="E38" s="86"/>
      <c r="F38" s="86"/>
      <c r="G38" s="754"/>
      <c r="H38" s="760"/>
      <c r="J38" s="160"/>
      <c r="K38" s="902">
        <f>Avg._Number_of_Equipment_Types</f>
        <v>50</v>
      </c>
      <c r="L38" s="881" t="str">
        <f xml:space="preserve"> Avg._Number_of_Equipment_Types_N</f>
        <v>Avg. Number of Equipment (product) Types (Types / project)</v>
      </c>
      <c r="M38" s="868"/>
      <c r="N38" s="868"/>
      <c r="O38" s="754"/>
      <c r="P38" s="760"/>
    </row>
    <row r="39" spans="1:17" s="290" customFormat="1" ht="12.75" customHeight="1">
      <c r="A39" s="355"/>
      <c r="B39" s="160"/>
      <c r="C39" s="647">
        <f>'Current Assumptions'!B157</f>
        <v>1</v>
      </c>
      <c r="D39" s="616" t="s">
        <v>1047</v>
      </c>
      <c r="E39" s="616"/>
      <c r="F39" s="616"/>
      <c r="G39" s="795"/>
      <c r="H39" s="796"/>
      <c r="I39" s="616"/>
      <c r="J39" s="160"/>
      <c r="K39" s="843">
        <f xml:space="preserve"> 'Expected Assumptions'!E157</f>
        <v>0.1</v>
      </c>
      <c r="L39" s="881" t="s">
        <v>1047</v>
      </c>
      <c r="M39" s="881"/>
      <c r="N39" s="881"/>
      <c r="O39" s="795"/>
      <c r="P39" s="796"/>
    </row>
    <row r="40" spans="1:17" s="128" customFormat="1" ht="15">
      <c r="A40" s="355"/>
      <c r="B40" s="157"/>
      <c r="E40" s="33"/>
      <c r="F40" s="34"/>
      <c r="G40" s="165"/>
      <c r="H40" s="760"/>
      <c r="J40" s="157"/>
      <c r="K40" s="859"/>
      <c r="L40" s="859"/>
      <c r="M40" s="389"/>
      <c r="N40" s="34"/>
      <c r="O40" s="888"/>
      <c r="P40" s="760"/>
    </row>
    <row r="41" spans="1:17" s="128" customFormat="1" ht="15">
      <c r="A41" s="355"/>
      <c r="B41" s="157"/>
      <c r="C41" s="805">
        <f>Licensed_Professional_Rate</f>
        <v>109.989</v>
      </c>
      <c r="D41" s="443" t="str">
        <f>Specifier_N</f>
        <v>Specifier</v>
      </c>
      <c r="E41" s="86"/>
      <c r="F41" s="86"/>
      <c r="G41" s="739">
        <f>C41*C38*C39</f>
        <v>5499.45</v>
      </c>
      <c r="H41" s="760"/>
      <c r="J41" s="157"/>
      <c r="K41" s="805">
        <f>Licensed_Professional_Rate</f>
        <v>109.989</v>
      </c>
      <c r="L41" s="443" t="str">
        <f>Specifier_N</f>
        <v>Specifier</v>
      </c>
      <c r="M41" s="868"/>
      <c r="N41" s="868"/>
      <c r="O41" s="739">
        <f>K41*K38*K39</f>
        <v>549.94500000000005</v>
      </c>
      <c r="P41" s="760"/>
    </row>
    <row r="42" spans="1:17" s="128" customFormat="1">
      <c r="A42" s="355"/>
      <c r="B42" s="157"/>
      <c r="C42" s="32"/>
      <c r="D42" s="32"/>
      <c r="E42" s="32"/>
      <c r="F42" s="32"/>
      <c r="G42" s="165"/>
      <c r="H42" s="760"/>
      <c r="J42" s="157"/>
      <c r="K42" s="401"/>
      <c r="L42" s="401"/>
      <c r="M42" s="401"/>
      <c r="N42" s="401"/>
      <c r="O42" s="888"/>
      <c r="P42" s="760"/>
    </row>
    <row r="43" spans="1:17" s="223" customFormat="1" ht="13.5" customHeight="1" thickBot="1">
      <c r="A43" s="355"/>
      <c r="B43" s="237"/>
      <c r="C43" s="220"/>
      <c r="D43" s="232" t="s">
        <v>42</v>
      </c>
      <c r="E43" s="224"/>
      <c r="G43" s="800"/>
      <c r="H43" s="801">
        <f>G41</f>
        <v>5499.45</v>
      </c>
      <c r="J43" s="237"/>
      <c r="K43" s="220"/>
      <c r="L43" s="232" t="s">
        <v>42</v>
      </c>
      <c r="M43" s="224"/>
      <c r="O43" s="800"/>
      <c r="P43" s="801">
        <f>O41</f>
        <v>549.94500000000005</v>
      </c>
    </row>
    <row r="44" spans="1:17" s="128" customFormat="1">
      <c r="A44" s="355"/>
      <c r="B44" s="142"/>
      <c r="G44" s="742"/>
      <c r="H44" s="744"/>
      <c r="J44" s="396"/>
      <c r="K44" s="859"/>
      <c r="L44" s="859"/>
      <c r="M44" s="859"/>
      <c r="N44" s="859"/>
      <c r="O44" s="742"/>
      <c r="P44" s="744"/>
    </row>
    <row r="45" spans="1:17" s="128" customFormat="1">
      <c r="A45" s="355"/>
      <c r="B45" s="298" t="s">
        <v>276</v>
      </c>
      <c r="C45" s="301" t="s">
        <v>277</v>
      </c>
      <c r="D45" s="125"/>
      <c r="E45" s="125"/>
      <c r="F45" s="125"/>
      <c r="G45" s="742"/>
      <c r="H45" s="744"/>
      <c r="J45" s="878" t="s">
        <v>276</v>
      </c>
      <c r="K45" s="884" t="s">
        <v>277</v>
      </c>
      <c r="L45" s="880"/>
      <c r="M45" s="880"/>
      <c r="N45" s="880"/>
      <c r="O45" s="742"/>
      <c r="P45" s="744"/>
    </row>
    <row r="46" spans="1:17">
      <c r="A46" s="355"/>
      <c r="B46" s="109"/>
      <c r="C46" s="69"/>
      <c r="D46" s="128"/>
      <c r="E46" s="128"/>
      <c r="F46" s="128"/>
      <c r="G46" s="742"/>
      <c r="H46" s="744"/>
      <c r="J46" s="870"/>
      <c r="K46" s="867"/>
      <c r="L46" s="859"/>
      <c r="M46" s="859"/>
      <c r="N46" s="859"/>
      <c r="O46" s="742"/>
      <c r="P46" s="744"/>
    </row>
    <row r="47" spans="1:17">
      <c r="A47" s="355"/>
      <c r="B47" s="298" t="s">
        <v>278</v>
      </c>
      <c r="C47" s="301" t="s">
        <v>279</v>
      </c>
      <c r="D47" s="125"/>
      <c r="E47" s="125"/>
      <c r="F47" s="128"/>
      <c r="G47" s="742"/>
      <c r="H47" s="744"/>
      <c r="J47" s="878" t="s">
        <v>278</v>
      </c>
      <c r="K47" s="884" t="s">
        <v>279</v>
      </c>
      <c r="L47" s="880"/>
      <c r="M47" s="880"/>
      <c r="N47" s="859"/>
      <c r="O47" s="742"/>
      <c r="P47" s="744"/>
    </row>
    <row r="48" spans="1:17" ht="15" customHeight="1">
      <c r="A48" s="355"/>
      <c r="B48" s="142"/>
      <c r="C48" s="128"/>
      <c r="D48" s="128"/>
      <c r="E48" s="128"/>
      <c r="F48" s="128"/>
      <c r="G48" s="742"/>
      <c r="H48" s="744"/>
      <c r="J48" s="396"/>
      <c r="K48" s="859"/>
      <c r="L48" s="859"/>
      <c r="M48" s="859"/>
      <c r="N48" s="859"/>
      <c r="O48" s="742"/>
      <c r="P48" s="744"/>
      <c r="Q48" s="490"/>
    </row>
    <row r="49" spans="1:17" ht="12.75" customHeight="1">
      <c r="A49" s="1314" t="s">
        <v>988</v>
      </c>
      <c r="B49" s="304" t="s">
        <v>280</v>
      </c>
      <c r="C49" s="305" t="s">
        <v>667</v>
      </c>
      <c r="D49" s="125"/>
      <c r="E49" s="125"/>
      <c r="F49" s="125"/>
      <c r="G49" s="742"/>
      <c r="H49" s="744"/>
      <c r="J49" s="304" t="s">
        <v>280</v>
      </c>
      <c r="K49" s="887" t="s">
        <v>667</v>
      </c>
      <c r="L49" s="880"/>
      <c r="M49" s="880"/>
      <c r="N49" s="880"/>
      <c r="O49" s="742"/>
      <c r="P49" s="744"/>
      <c r="Q49" s="490"/>
    </row>
    <row r="50" spans="1:17" s="420" customFormat="1">
      <c r="A50" s="1314"/>
      <c r="B50" s="504"/>
      <c r="C50" s="612">
        <f>'Current Assumptions'!B158</f>
        <v>6.4</v>
      </c>
      <c r="D50" s="494" t="s">
        <v>898</v>
      </c>
      <c r="G50" s="771"/>
      <c r="H50" s="783"/>
      <c r="J50" s="504"/>
      <c r="K50" s="962">
        <f>'Expected Assumptions'!E158</f>
        <v>3.2</v>
      </c>
      <c r="L50" s="881" t="s">
        <v>898</v>
      </c>
      <c r="M50" s="894"/>
      <c r="N50" s="894"/>
      <c r="O50" s="771"/>
      <c r="P50" s="783"/>
      <c r="Q50" s="325"/>
    </row>
    <row r="51" spans="1:17" s="420" customFormat="1">
      <c r="B51" s="181"/>
      <c r="C51" s="305"/>
      <c r="G51" s="771"/>
      <c r="H51" s="783"/>
      <c r="J51" s="889"/>
      <c r="K51" s="887"/>
      <c r="L51" s="894"/>
      <c r="M51" s="894"/>
      <c r="N51" s="894"/>
      <c r="O51" s="771"/>
      <c r="P51" s="783"/>
      <c r="Q51" s="325"/>
    </row>
    <row r="52" spans="1:17" s="420" customFormat="1" ht="15">
      <c r="B52" s="181"/>
      <c r="C52" s="805">
        <f>Licensed_Professional_Rate</f>
        <v>109.989</v>
      </c>
      <c r="D52" s="443" t="str">
        <f>Licensed_Professional_Rate_N</f>
        <v>Licensed Professional Architect Rate ($ / hour)</v>
      </c>
      <c r="E52" s="394"/>
      <c r="F52" s="394"/>
      <c r="G52" s="739">
        <f>C52*C50</f>
        <v>703.92960000000005</v>
      </c>
      <c r="H52" s="783"/>
      <c r="J52" s="889"/>
      <c r="K52" s="805">
        <f>Licensed_Professional_Rate</f>
        <v>109.989</v>
      </c>
      <c r="L52" s="443" t="str">
        <f>Licensed_Professional_Rate_N</f>
        <v>Licensed Professional Architect Rate ($ / hour)</v>
      </c>
      <c r="M52" s="868"/>
      <c r="N52" s="868"/>
      <c r="O52" s="739">
        <f>K52*K50</f>
        <v>351.96480000000003</v>
      </c>
      <c r="P52" s="783"/>
      <c r="Q52" s="325"/>
    </row>
    <row r="53" spans="1:17" s="420" customFormat="1">
      <c r="B53" s="181"/>
      <c r="C53" s="305"/>
      <c r="G53" s="771"/>
      <c r="H53" s="783"/>
      <c r="J53" s="889"/>
      <c r="K53" s="887"/>
      <c r="L53" s="894"/>
      <c r="M53" s="894"/>
      <c r="N53" s="894"/>
      <c r="O53" s="771"/>
      <c r="P53" s="783"/>
      <c r="Q53" s="325"/>
    </row>
    <row r="54" spans="1:17" s="420" customFormat="1" ht="13.5" thickBot="1">
      <c r="B54" s="181"/>
      <c r="C54" s="305"/>
      <c r="D54" s="406" t="s">
        <v>42</v>
      </c>
      <c r="E54" s="52"/>
      <c r="F54" s="492"/>
      <c r="G54" s="756"/>
      <c r="H54" s="740">
        <f>G52</f>
        <v>703.92960000000005</v>
      </c>
      <c r="J54" s="889"/>
      <c r="K54" s="887"/>
      <c r="L54" s="867" t="s">
        <v>42</v>
      </c>
      <c r="M54" s="52"/>
      <c r="N54" s="859"/>
      <c r="O54" s="756"/>
      <c r="P54" s="740">
        <f>O52</f>
        <v>351.96480000000003</v>
      </c>
      <c r="Q54" s="325"/>
    </row>
    <row r="55" spans="1:17" ht="15" customHeight="1">
      <c r="A55" s="355"/>
      <c r="B55" s="109"/>
      <c r="C55" s="69"/>
      <c r="D55" s="128"/>
      <c r="E55" s="128"/>
      <c r="F55" s="128"/>
      <c r="G55" s="742"/>
      <c r="H55" s="744"/>
      <c r="J55" s="870"/>
      <c r="K55" s="867"/>
      <c r="L55" s="859"/>
      <c r="M55" s="859"/>
      <c r="N55" s="859"/>
      <c r="O55" s="742"/>
      <c r="P55" s="744"/>
    </row>
    <row r="56" spans="1:17">
      <c r="A56" s="355"/>
      <c r="B56" s="298" t="s">
        <v>281</v>
      </c>
      <c r="C56" s="301" t="s">
        <v>530</v>
      </c>
      <c r="D56" s="128"/>
      <c r="E56" s="128"/>
      <c r="F56" s="128"/>
      <c r="G56" s="742"/>
      <c r="H56" s="744"/>
      <c r="J56" s="878" t="s">
        <v>281</v>
      </c>
      <c r="K56" s="884" t="s">
        <v>530</v>
      </c>
      <c r="L56" s="859"/>
      <c r="M56" s="859"/>
      <c r="N56" s="859"/>
      <c r="O56" s="742"/>
      <c r="P56" s="744"/>
    </row>
    <row r="57" spans="1:17" ht="15" customHeight="1">
      <c r="A57" s="355"/>
      <c r="B57" s="142"/>
      <c r="C57" s="128"/>
      <c r="D57" s="128"/>
      <c r="E57" s="128"/>
      <c r="F57" s="128"/>
      <c r="G57" s="742"/>
      <c r="H57" s="744"/>
      <c r="J57" s="396"/>
      <c r="K57" s="859"/>
      <c r="L57" s="859"/>
      <c r="M57" s="859"/>
      <c r="N57" s="859"/>
      <c r="O57" s="742"/>
      <c r="P57" s="744"/>
    </row>
    <row r="58" spans="1:17">
      <c r="A58" s="1314" t="s">
        <v>978</v>
      </c>
      <c r="B58" s="109" t="s">
        <v>282</v>
      </c>
      <c r="C58" s="539" t="s">
        <v>899</v>
      </c>
      <c r="D58" s="128"/>
      <c r="E58" s="128"/>
      <c r="F58" s="128"/>
      <c r="G58" s="742"/>
      <c r="H58" s="744"/>
      <c r="J58" s="870" t="s">
        <v>282</v>
      </c>
      <c r="K58" s="887" t="s">
        <v>899</v>
      </c>
      <c r="L58" s="859"/>
      <c r="M58" s="859"/>
      <c r="N58" s="859"/>
      <c r="O58" s="742"/>
      <c r="P58" s="744"/>
    </row>
    <row r="59" spans="1:17" s="290" customFormat="1">
      <c r="A59" s="1314"/>
      <c r="B59" s="109"/>
      <c r="C59" s="127">
        <f>Avg._Number_of_Design_Final_Drawings</f>
        <v>211</v>
      </c>
      <c r="D59" s="328" t="str">
        <f>Avg._Number_of_Design_Final_Drawings_N</f>
        <v>Avg. Number of Sheets in Design Final Drawings</v>
      </c>
      <c r="G59" s="742"/>
      <c r="H59" s="744"/>
      <c r="J59" s="870"/>
      <c r="K59" s="127">
        <f>Avg._Number_of_Design_Final_Drawings</f>
        <v>211</v>
      </c>
      <c r="L59" s="618" t="str">
        <f>Avg._Number_of_Design_Final_Drawings_N</f>
        <v>Avg. Number of Sheets in Design Final Drawings</v>
      </c>
      <c r="M59" s="859"/>
      <c r="N59" s="859"/>
      <c r="O59" s="742"/>
      <c r="P59" s="744"/>
    </row>
    <row r="60" spans="1:17" s="290" customFormat="1">
      <c r="A60" s="492"/>
      <c r="B60" s="109"/>
      <c r="C60" s="664">
        <f>Avg._Number_of_Pages_in_a_Design_Final_Narrative</f>
        <v>20</v>
      </c>
      <c r="D60" s="328" t="str">
        <f>Avg._Number_of_Pages_in_a_Design_Final_Narrative_N</f>
        <v>Avg. Number of Letter Sized 'Pages in Design Final Narrative</v>
      </c>
      <c r="G60" s="742"/>
      <c r="H60" s="744"/>
      <c r="J60" s="870"/>
      <c r="K60" s="664">
        <f>Avg._Number_of_Pages_in_a_Design_Final_Narrative</f>
        <v>20</v>
      </c>
      <c r="L60" s="618" t="str">
        <f>Avg._Number_of_Pages_in_a_Design_Final_Narrative_N</f>
        <v>Avg. Number of Letter Sized 'Pages in Design Final Narrative</v>
      </c>
      <c r="M60" s="859"/>
      <c r="N60" s="859"/>
      <c r="O60" s="742"/>
      <c r="P60" s="744"/>
    </row>
    <row r="61" spans="1:17" s="290" customFormat="1">
      <c r="A61" s="492"/>
      <c r="B61" s="109"/>
      <c r="C61" s="664">
        <f>Avg._Number_of_Pages_in_a_Design_Final_Specification</f>
        <v>300</v>
      </c>
      <c r="D61" s="328" t="str">
        <f>Avg._Number_of_Pages_in_a_Design_Final_Specification_N</f>
        <v>Avg. Number of Letter Sized Pages in Design Final Specification</v>
      </c>
      <c r="G61" s="742"/>
      <c r="H61" s="744"/>
      <c r="J61" s="870"/>
      <c r="K61" s="664">
        <f>Avg._Number_of_Pages_in_a_Design_Final_Specification</f>
        <v>300</v>
      </c>
      <c r="L61" s="618" t="str">
        <f>Avg._Number_of_Pages_in_a_Design_Final_Specification_N</f>
        <v>Avg. Number of Letter Sized Pages in Design Final Specification</v>
      </c>
      <c r="M61" s="859"/>
      <c r="N61" s="859"/>
      <c r="O61" s="742"/>
      <c r="P61" s="744"/>
    </row>
    <row r="62" spans="1:17" s="322" customFormat="1">
      <c r="A62" s="490"/>
      <c r="B62" s="330"/>
      <c r="C62" s="365">
        <f>Avg._Submittal_Sets_Reqd._Design</f>
        <v>6</v>
      </c>
      <c r="D62" s="328" t="str">
        <f>Avg._Submittal_Sets_Reqd._Design_N</f>
        <v>Number of Design Submittal Sets Reqd. (sets / submittal)</v>
      </c>
      <c r="E62" s="67"/>
      <c r="G62" s="66"/>
      <c r="H62" s="766"/>
      <c r="J62" s="422"/>
      <c r="K62" s="799">
        <f>'Expected Assumptions'!E24</f>
        <v>0</v>
      </c>
      <c r="L62" s="618" t="str">
        <f>Avg._Submittal_Sets_Reqd._Design_N</f>
        <v>Number of Design Submittal Sets Reqd. (sets / submittal)</v>
      </c>
      <c r="M62" s="865"/>
      <c r="N62" s="864"/>
      <c r="O62" s="66"/>
      <c r="P62" s="766"/>
    </row>
    <row r="63" spans="1:17" s="290" customFormat="1">
      <c r="A63" s="492"/>
      <c r="B63" s="109"/>
      <c r="C63" s="776">
        <f>Avg._Per_Page_Copy_Cost</f>
        <v>0.15</v>
      </c>
      <c r="D63" s="32" t="str">
        <f>Avg._Per_Page_Copy_Cost_N</f>
        <v>Avg. Per Page Copy Cost ($ / page)</v>
      </c>
      <c r="G63" s="742"/>
      <c r="H63" s="744"/>
      <c r="J63" s="870"/>
      <c r="K63" s="776">
        <f>'Expected Assumptions'!E64</f>
        <v>0</v>
      </c>
      <c r="L63" s="401" t="str">
        <f>Avg._Per_Page_Copy_Cost_N</f>
        <v>Avg. Per Page Copy Cost ($ / page)</v>
      </c>
      <c r="M63" s="859"/>
      <c r="N63" s="859"/>
      <c r="O63" s="742"/>
      <c r="P63" s="744"/>
    </row>
    <row r="64" spans="1:17" s="290" customFormat="1">
      <c r="A64" s="492"/>
      <c r="B64" s="109"/>
      <c r="C64" s="776">
        <f>Avg._Per_Sheet_Copy_Cost</f>
        <v>3</v>
      </c>
      <c r="D64" s="32" t="str">
        <f>Avg._Per_Sheet_Copy_Cost_N</f>
        <v>Avg. Per Sheet Copy Cost ($ / sheet)</v>
      </c>
      <c r="G64" s="742"/>
      <c r="H64" s="744"/>
      <c r="J64" s="870"/>
      <c r="K64" s="776">
        <f>'Expected Assumptions'!E65</f>
        <v>0</v>
      </c>
      <c r="L64" s="401" t="str">
        <f>Avg._Per_Sheet_Copy_Cost_N</f>
        <v>Avg. Per Sheet Copy Cost ($ / sheet)</v>
      </c>
      <c r="M64" s="859"/>
      <c r="N64" s="859"/>
      <c r="O64" s="742"/>
      <c r="P64" s="744"/>
    </row>
    <row r="65" spans="1:16" s="290" customFormat="1">
      <c r="A65" s="492"/>
      <c r="B65" s="448"/>
      <c r="C65" s="653">
        <f>'Current Assumptions'!B162</f>
        <v>0.79900000000000004</v>
      </c>
      <c r="D65" s="618" t="s">
        <v>824</v>
      </c>
      <c r="G65" s="742"/>
      <c r="H65" s="744"/>
      <c r="J65" s="448"/>
      <c r="K65" s="856">
        <f xml:space="preserve"> 'Expected Assumptions'!E162</f>
        <v>0</v>
      </c>
      <c r="L65" s="618" t="s">
        <v>824</v>
      </c>
      <c r="M65" s="859"/>
      <c r="N65" s="859"/>
      <c r="O65" s="742"/>
      <c r="P65" s="744"/>
    </row>
    <row r="66" spans="1:16" s="128" customFormat="1">
      <c r="A66" s="492"/>
      <c r="B66" s="109"/>
      <c r="C66" s="126"/>
      <c r="D66" s="126"/>
      <c r="E66" s="104"/>
      <c r="F66" s="32"/>
      <c r="G66" s="165"/>
      <c r="H66" s="760"/>
      <c r="J66" s="870"/>
      <c r="K66" s="881"/>
      <c r="L66" s="881"/>
      <c r="M66" s="407"/>
      <c r="N66" s="401"/>
      <c r="O66" s="888"/>
      <c r="P66" s="760"/>
    </row>
    <row r="67" spans="1:16" s="128" customFormat="1">
      <c r="A67" s="492"/>
      <c r="B67" s="142"/>
      <c r="C67" s="779">
        <f>Drafter_Rate</f>
        <v>70.703325000000007</v>
      </c>
      <c r="D67" s="118" t="str">
        <f>Drafter_Rate_N</f>
        <v>Architect Drafter Rate ($ / hour)</v>
      </c>
      <c r="E67" s="104"/>
      <c r="F67" s="103"/>
      <c r="G67" s="743">
        <f>C67*C65*C62</f>
        <v>338.95174005000007</v>
      </c>
      <c r="H67" s="760"/>
      <c r="J67" s="396"/>
      <c r="K67" s="779">
        <f>Drafter_Rate</f>
        <v>70.703325000000007</v>
      </c>
      <c r="L67" s="874" t="str">
        <f>Drafter_Rate_N</f>
        <v>Architect Drafter Rate ($ / hour)</v>
      </c>
      <c r="M67" s="407"/>
      <c r="N67" s="528"/>
      <c r="O67" s="930">
        <f>K67*K65*K62</f>
        <v>0</v>
      </c>
      <c r="P67" s="760"/>
    </row>
    <row r="68" spans="1:16">
      <c r="B68" s="142"/>
      <c r="C68" s="32"/>
      <c r="D68" s="103"/>
      <c r="E68" s="104"/>
      <c r="F68" s="103"/>
      <c r="G68" s="793"/>
      <c r="H68" s="760"/>
      <c r="J68" s="396"/>
      <c r="K68" s="401"/>
      <c r="L68" s="528"/>
      <c r="M68" s="407"/>
      <c r="N68" s="528"/>
      <c r="O68" s="793"/>
      <c r="P68" s="760"/>
    </row>
    <row r="69" spans="1:16">
      <c r="B69" s="142"/>
      <c r="C69" s="32"/>
      <c r="D69" s="32" t="s">
        <v>428</v>
      </c>
      <c r="E69" s="104"/>
      <c r="F69" s="103"/>
      <c r="G69" s="761">
        <f>C62*((C59*C64)+(C63*SUM(C60:C61)))</f>
        <v>4086</v>
      </c>
      <c r="H69" s="760"/>
      <c r="J69" s="396"/>
      <c r="K69" s="401"/>
      <c r="L69" s="401" t="s">
        <v>428</v>
      </c>
      <c r="M69" s="407"/>
      <c r="N69" s="528"/>
      <c r="O69" s="761">
        <f>K62*((K59*K64)+(K63*SUM(K60:K61)))</f>
        <v>0</v>
      </c>
      <c r="P69" s="760"/>
    </row>
    <row r="70" spans="1:16" ht="15" customHeight="1">
      <c r="B70" s="142"/>
      <c r="C70" s="32"/>
      <c r="D70" s="103"/>
      <c r="E70" s="104"/>
      <c r="F70" s="103"/>
      <c r="G70" s="793"/>
      <c r="H70" s="760"/>
      <c r="J70" s="396"/>
      <c r="K70" s="401"/>
      <c r="L70" s="528"/>
      <c r="M70" s="407"/>
      <c r="N70" s="528"/>
      <c r="O70" s="793"/>
      <c r="P70" s="760"/>
    </row>
    <row r="71" spans="1:16" ht="13.5" thickBot="1">
      <c r="B71" s="142"/>
      <c r="C71" s="32"/>
      <c r="D71" s="69" t="s">
        <v>42</v>
      </c>
      <c r="E71" s="52"/>
      <c r="F71" s="128"/>
      <c r="G71" s="756"/>
      <c r="H71" s="740">
        <f>SUM(G67,G69)</f>
        <v>4424.9517400499999</v>
      </c>
      <c r="J71" s="396"/>
      <c r="K71" s="401"/>
      <c r="L71" s="867" t="s">
        <v>42</v>
      </c>
      <c r="M71" s="52"/>
      <c r="N71" s="859"/>
      <c r="O71" s="756"/>
      <c r="P71" s="740">
        <f>SUM(O67,O69)</f>
        <v>0</v>
      </c>
    </row>
    <row r="72" spans="1:16" ht="15" customHeight="1">
      <c r="B72" s="142"/>
      <c r="C72" s="128"/>
      <c r="D72" s="128"/>
      <c r="E72" s="128"/>
      <c r="F72" s="128"/>
      <c r="G72" s="742"/>
      <c r="H72" s="744"/>
      <c r="J72" s="396"/>
      <c r="K72" s="859"/>
      <c r="L72" s="859"/>
      <c r="M72" s="859"/>
      <c r="N72" s="859"/>
      <c r="O72" s="742"/>
      <c r="P72" s="744"/>
    </row>
    <row r="73" spans="1:16" ht="13.9" customHeight="1">
      <c r="A73" s="1314" t="s">
        <v>979</v>
      </c>
      <c r="B73" s="304" t="s">
        <v>733</v>
      </c>
      <c r="C73" s="539" t="s">
        <v>900</v>
      </c>
      <c r="D73" s="128"/>
      <c r="E73" s="128"/>
      <c r="F73" s="128"/>
      <c r="G73" s="742"/>
      <c r="H73" s="744"/>
      <c r="J73" s="304" t="s">
        <v>733</v>
      </c>
      <c r="K73" s="887" t="s">
        <v>900</v>
      </c>
      <c r="L73" s="859"/>
      <c r="M73" s="859"/>
      <c r="N73" s="859"/>
      <c r="O73" s="742"/>
      <c r="P73" s="744"/>
    </row>
    <row r="74" spans="1:16" s="290" customFormat="1" ht="13.9" customHeight="1">
      <c r="A74" s="1314"/>
      <c r="B74" s="304"/>
      <c r="C74" s="437">
        <f>'Current Assumptions'!B161</f>
        <v>1</v>
      </c>
      <c r="D74" s="618" t="s">
        <v>931</v>
      </c>
      <c r="G74" s="742"/>
      <c r="H74" s="744"/>
      <c r="J74" s="304"/>
      <c r="K74" s="915">
        <f>'Expected Assumptions'!E161</f>
        <v>1</v>
      </c>
      <c r="L74" s="618" t="s">
        <v>931</v>
      </c>
      <c r="M74" s="859"/>
      <c r="N74" s="859"/>
      <c r="O74" s="742"/>
      <c r="P74" s="744"/>
    </row>
    <row r="75" spans="1:16" s="290" customFormat="1" ht="13.9" customHeight="1">
      <c r="A75" s="492"/>
      <c r="B75" s="304"/>
      <c r="C75" s="737">
        <f>'Current Assumptions'!B164</f>
        <v>58.15</v>
      </c>
      <c r="D75" s="618" t="s">
        <v>552</v>
      </c>
      <c r="G75" s="742"/>
      <c r="H75" s="744"/>
      <c r="J75" s="304"/>
      <c r="K75" s="737">
        <f>'Expected Assumptions'!E164</f>
        <v>0</v>
      </c>
      <c r="L75" s="618" t="s">
        <v>552</v>
      </c>
      <c r="M75" s="859"/>
      <c r="N75" s="859"/>
      <c r="O75" s="742"/>
      <c r="P75" s="744"/>
    </row>
    <row r="76" spans="1:16" s="290" customFormat="1" ht="13.9" customHeight="1">
      <c r="A76" s="492"/>
      <c r="B76" s="304"/>
      <c r="C76" s="838">
        <f>'Current Assumptions'!B165</f>
        <v>1</v>
      </c>
      <c r="D76" s="616" t="s">
        <v>934</v>
      </c>
      <c r="G76" s="742"/>
      <c r="H76" s="744"/>
      <c r="J76" s="304"/>
      <c r="K76" s="838">
        <f>'Expected Assumptions'!E165</f>
        <v>0.4</v>
      </c>
      <c r="L76" s="881" t="s">
        <v>934</v>
      </c>
      <c r="M76" s="859"/>
      <c r="N76" s="859"/>
      <c r="O76" s="742"/>
      <c r="P76" s="744"/>
    </row>
    <row r="77" spans="1:16" s="290" customFormat="1" ht="13.9" customHeight="1">
      <c r="A77" s="492"/>
      <c r="B77" s="304"/>
      <c r="C77" s="305"/>
      <c r="G77" s="742"/>
      <c r="H77" s="744"/>
      <c r="J77" s="304"/>
      <c r="K77" s="887"/>
      <c r="L77" s="859"/>
      <c r="M77" s="859"/>
      <c r="N77" s="859"/>
      <c r="O77" s="742"/>
      <c r="P77" s="744"/>
    </row>
    <row r="78" spans="1:16" s="290" customFormat="1" ht="13.9" customHeight="1">
      <c r="A78" s="492"/>
      <c r="B78" s="304"/>
      <c r="C78" s="779">
        <f>Drafter_Rate</f>
        <v>70.703325000000007</v>
      </c>
      <c r="D78" s="444" t="str">
        <f>Drafter_Rate_N</f>
        <v>Architect Drafter Rate ($ / hour)</v>
      </c>
      <c r="G78" s="802">
        <f>C78*C74*C76</f>
        <v>70.703325000000007</v>
      </c>
      <c r="H78" s="744"/>
      <c r="J78" s="304"/>
      <c r="K78" s="779">
        <f>Drafter_Rate</f>
        <v>70.703325000000007</v>
      </c>
      <c r="L78" s="623" t="str">
        <f>Drafter_Rate_N</f>
        <v>Architect Drafter Rate ($ / hour)</v>
      </c>
      <c r="M78" s="859"/>
      <c r="N78" s="859"/>
      <c r="O78" s="802">
        <f>K78*K74*K76</f>
        <v>28.281330000000004</v>
      </c>
      <c r="P78" s="744"/>
    </row>
    <row r="79" spans="1:16">
      <c r="B79" s="162"/>
      <c r="C79" s="32"/>
      <c r="D79" s="103"/>
      <c r="E79" s="104"/>
      <c r="F79" s="103"/>
      <c r="G79" s="793"/>
      <c r="H79" s="760"/>
      <c r="J79" s="304"/>
      <c r="K79" s="401"/>
      <c r="L79" s="528"/>
      <c r="M79" s="407"/>
      <c r="N79" s="528"/>
      <c r="O79" s="793"/>
      <c r="P79" s="760"/>
    </row>
    <row r="80" spans="1:16">
      <c r="B80" s="162"/>
      <c r="C80" s="32"/>
      <c r="D80" s="32" t="s">
        <v>429</v>
      </c>
      <c r="E80" s="104"/>
      <c r="F80" s="103"/>
      <c r="G80" s="761">
        <f>C74*C75</f>
        <v>58.15</v>
      </c>
      <c r="H80" s="760"/>
      <c r="J80" s="304"/>
      <c r="K80" s="401"/>
      <c r="L80" s="401" t="s">
        <v>429</v>
      </c>
      <c r="M80" s="407"/>
      <c r="N80" s="528"/>
      <c r="O80" s="761">
        <f>K74*K75</f>
        <v>0</v>
      </c>
      <c r="P80" s="760"/>
    </row>
    <row r="81" spans="1:17" ht="15" customHeight="1">
      <c r="B81" s="162"/>
      <c r="C81" s="32"/>
      <c r="D81" s="103"/>
      <c r="E81" s="104"/>
      <c r="F81" s="103"/>
      <c r="G81" s="793"/>
      <c r="H81" s="760"/>
      <c r="J81" s="304"/>
      <c r="K81" s="401"/>
      <c r="L81" s="528"/>
      <c r="M81" s="407"/>
      <c r="N81" s="528"/>
      <c r="O81" s="793"/>
      <c r="P81" s="760"/>
    </row>
    <row r="82" spans="1:17" ht="13.5" thickBot="1">
      <c r="B82" s="162"/>
      <c r="C82" s="32"/>
      <c r="D82" s="69" t="s">
        <v>42</v>
      </c>
      <c r="E82" s="52"/>
      <c r="F82" s="128"/>
      <c r="G82" s="756"/>
      <c r="H82" s="740">
        <f>SUM(G78:G80)</f>
        <v>128.85332500000001</v>
      </c>
      <c r="J82" s="304"/>
      <c r="K82" s="401"/>
      <c r="L82" s="867" t="s">
        <v>42</v>
      </c>
      <c r="M82" s="52"/>
      <c r="N82" s="859"/>
      <c r="O82" s="756"/>
      <c r="P82" s="740">
        <f>SUM(O78:O80)</f>
        <v>28.281330000000004</v>
      </c>
    </row>
    <row r="83" spans="1:17" ht="15" customHeight="1">
      <c r="B83" s="162"/>
      <c r="C83" s="163"/>
      <c r="D83" s="128"/>
      <c r="E83" s="128"/>
      <c r="F83" s="128"/>
      <c r="G83" s="742"/>
      <c r="H83" s="744"/>
      <c r="J83" s="304"/>
      <c r="K83" s="887"/>
      <c r="L83" s="859"/>
      <c r="M83" s="859"/>
      <c r="N83" s="859"/>
      <c r="O83" s="742"/>
      <c r="P83" s="744"/>
    </row>
    <row r="84" spans="1:17">
      <c r="A84" s="1314" t="s">
        <v>979</v>
      </c>
      <c r="B84" s="409" t="s">
        <v>734</v>
      </c>
      <c r="C84" s="527" t="s">
        <v>901</v>
      </c>
      <c r="D84" s="128"/>
      <c r="E84" s="128"/>
      <c r="F84" s="128"/>
      <c r="G84" s="742"/>
      <c r="H84" s="744"/>
      <c r="J84" s="870" t="s">
        <v>734</v>
      </c>
      <c r="K84" s="867" t="s">
        <v>901</v>
      </c>
      <c r="L84" s="859"/>
      <c r="M84" s="859"/>
      <c r="N84" s="859"/>
      <c r="O84" s="742"/>
      <c r="P84" s="744"/>
    </row>
    <row r="85" spans="1:17" s="290" customFormat="1">
      <c r="A85" s="1314"/>
      <c r="B85" s="142"/>
      <c r="C85" s="437">
        <f>'Current Assumptions'!B161</f>
        <v>1</v>
      </c>
      <c r="D85" s="618" t="s">
        <v>931</v>
      </c>
      <c r="E85" s="52"/>
      <c r="G85" s="165"/>
      <c r="H85" s="744"/>
      <c r="J85" s="396"/>
      <c r="K85" s="915">
        <f>'Expected Assumptions'!E161</f>
        <v>1</v>
      </c>
      <c r="L85" s="618" t="s">
        <v>931</v>
      </c>
      <c r="M85" s="52"/>
      <c r="N85" s="859"/>
      <c r="O85" s="888"/>
      <c r="P85" s="744"/>
    </row>
    <row r="86" spans="1:17" s="322" customFormat="1">
      <c r="A86" s="490"/>
      <c r="C86" s="351">
        <f>Avg._Time_to_Log_Transmittals</f>
        <v>0.25</v>
      </c>
      <c r="D86" s="418" t="str">
        <f>Avg._Time_to_Log_Transmittals_N</f>
        <v>Avg. Time to Log (hours / transmittal)</v>
      </c>
      <c r="E86" s="52"/>
      <c r="F86" s="320"/>
      <c r="G86" s="756"/>
      <c r="H86" s="760"/>
      <c r="J86" s="864"/>
      <c r="K86" s="902">
        <f>'Expected Assumptions'!E13</f>
        <v>0</v>
      </c>
      <c r="L86" s="618" t="str">
        <f>Avg._Time_to_Log_Transmittals_N</f>
        <v>Avg. Time to Log (hours / transmittal)</v>
      </c>
      <c r="M86" s="52"/>
      <c r="N86" s="401"/>
      <c r="O86" s="756"/>
      <c r="P86" s="760"/>
    </row>
    <row r="87" spans="1:17" s="290" customFormat="1">
      <c r="A87" s="492"/>
      <c r="C87" s="447"/>
      <c r="D87" s="449"/>
      <c r="E87" s="52"/>
      <c r="F87" s="320"/>
      <c r="G87" s="756"/>
      <c r="H87" s="760"/>
      <c r="J87" s="859"/>
      <c r="K87" s="447"/>
      <c r="L87" s="449"/>
      <c r="M87" s="52"/>
      <c r="N87" s="401"/>
      <c r="O87" s="756"/>
      <c r="P87" s="760"/>
      <c r="Q87" s="320"/>
    </row>
    <row r="88" spans="1:17" s="290" customFormat="1" ht="15" customHeight="1">
      <c r="A88" s="492"/>
      <c r="C88" s="779">
        <f>Drafter_Rate</f>
        <v>70.703325000000007</v>
      </c>
      <c r="D88" s="444" t="str">
        <f>Drafter_Rate_N</f>
        <v>Architect Drafter Rate ($ / hour)</v>
      </c>
      <c r="E88" s="104"/>
      <c r="F88" s="103"/>
      <c r="G88" s="761">
        <f>C88*C85*C86</f>
        <v>17.675831250000002</v>
      </c>
      <c r="H88" s="760"/>
      <c r="J88" s="859"/>
      <c r="K88" s="779">
        <f>Drafter_Rate</f>
        <v>70.703325000000007</v>
      </c>
      <c r="L88" s="623" t="str">
        <f>Drafter_Rate_N</f>
        <v>Architect Drafter Rate ($ / hour)</v>
      </c>
      <c r="M88" s="407"/>
      <c r="N88" s="528"/>
      <c r="O88" s="761">
        <f>K88*K85*K86</f>
        <v>0</v>
      </c>
      <c r="P88" s="760"/>
      <c r="Q88" s="320"/>
    </row>
    <row r="89" spans="1:17" ht="15" customHeight="1">
      <c r="B89" s="142"/>
      <c r="C89" s="32"/>
      <c r="D89" s="32"/>
      <c r="E89" s="33"/>
      <c r="F89" s="32"/>
      <c r="G89" s="165"/>
      <c r="H89" s="760"/>
      <c r="J89" s="396"/>
      <c r="K89" s="401"/>
      <c r="L89" s="401"/>
      <c r="M89" s="389"/>
      <c r="N89" s="401"/>
      <c r="O89" s="888"/>
      <c r="P89" s="760"/>
    </row>
    <row r="90" spans="1:17" ht="13.5" thickBot="1">
      <c r="B90" s="142"/>
      <c r="C90" s="32"/>
      <c r="D90" s="69" t="s">
        <v>42</v>
      </c>
      <c r="E90" s="52"/>
      <c r="F90" s="128"/>
      <c r="G90" s="756"/>
      <c r="H90" s="740">
        <f>G88</f>
        <v>17.675831250000002</v>
      </c>
      <c r="J90" s="396"/>
      <c r="K90" s="401"/>
      <c r="L90" s="867" t="s">
        <v>42</v>
      </c>
      <c r="M90" s="52"/>
      <c r="N90" s="859"/>
      <c r="O90" s="756"/>
      <c r="P90" s="740">
        <f>O88</f>
        <v>0</v>
      </c>
    </row>
    <row r="91" spans="1:17" ht="15" customHeight="1">
      <c r="B91" s="142"/>
      <c r="C91" s="128"/>
      <c r="D91" s="128"/>
      <c r="E91" s="128"/>
      <c r="F91" s="128"/>
      <c r="G91" s="742"/>
      <c r="H91" s="744"/>
      <c r="J91" s="396"/>
      <c r="K91" s="859"/>
      <c r="L91" s="859"/>
      <c r="M91" s="859"/>
      <c r="N91" s="859"/>
      <c r="O91" s="742"/>
      <c r="P91" s="744"/>
    </row>
    <row r="92" spans="1:17">
      <c r="B92" s="123" t="s">
        <v>283</v>
      </c>
      <c r="C92" s="139" t="s">
        <v>422</v>
      </c>
      <c r="D92" s="128"/>
      <c r="E92" s="128"/>
      <c r="F92" s="128"/>
      <c r="G92" s="742"/>
      <c r="H92" s="744"/>
      <c r="J92" s="878" t="s">
        <v>283</v>
      </c>
      <c r="K92" s="884" t="s">
        <v>422</v>
      </c>
      <c r="L92" s="859"/>
      <c r="M92" s="859"/>
      <c r="N92" s="859"/>
      <c r="O92" s="742"/>
      <c r="P92" s="744"/>
    </row>
    <row r="93" spans="1:17">
      <c r="B93" s="142"/>
      <c r="C93" s="128"/>
      <c r="D93" s="128"/>
      <c r="E93" s="128"/>
      <c r="F93" s="128"/>
      <c r="G93" s="742"/>
      <c r="H93" s="744"/>
      <c r="J93" s="396"/>
      <c r="K93" s="859"/>
      <c r="L93" s="859"/>
      <c r="M93" s="859"/>
      <c r="N93" s="859"/>
      <c r="O93" s="742"/>
      <c r="P93" s="744"/>
    </row>
    <row r="94" spans="1:17">
      <c r="A94" s="1314" t="s">
        <v>979</v>
      </c>
      <c r="B94" s="109" t="s">
        <v>284</v>
      </c>
      <c r="C94" s="527" t="s">
        <v>791</v>
      </c>
      <c r="D94" s="128"/>
      <c r="E94" s="128"/>
      <c r="F94" s="128"/>
      <c r="G94" s="742"/>
      <c r="H94" s="744"/>
      <c r="J94" s="870" t="s">
        <v>284</v>
      </c>
      <c r="K94" s="867" t="s">
        <v>791</v>
      </c>
      <c r="L94" s="859"/>
      <c r="M94" s="859"/>
      <c r="N94" s="859"/>
      <c r="O94" s="742"/>
      <c r="P94" s="744"/>
    </row>
    <row r="95" spans="1:17" s="290" customFormat="1">
      <c r="A95" s="1314"/>
      <c r="B95" s="159"/>
      <c r="C95" s="437">
        <f>'Current Assumptions'!B161</f>
        <v>1</v>
      </c>
      <c r="D95" s="618" t="s">
        <v>931</v>
      </c>
      <c r="G95" s="742"/>
      <c r="H95" s="744"/>
      <c r="J95" s="885"/>
      <c r="K95" s="915">
        <f>'Expected Assumptions'!E161</f>
        <v>1</v>
      </c>
      <c r="L95" s="618" t="s">
        <v>931</v>
      </c>
      <c r="M95" s="859"/>
      <c r="N95" s="859"/>
      <c r="O95" s="742"/>
      <c r="P95" s="744"/>
    </row>
    <row r="96" spans="1:17" s="290" customFormat="1">
      <c r="A96" s="492"/>
      <c r="B96" s="159"/>
      <c r="C96" s="351">
        <f>Avg._Time_to_Log_Transmittals</f>
        <v>0.25</v>
      </c>
      <c r="D96" s="418" t="str">
        <f>Avg._Time_to_Log_Transmittals_N</f>
        <v>Avg. Time to Log (hours / transmittal)</v>
      </c>
      <c r="G96" s="742"/>
      <c r="H96" s="744"/>
      <c r="J96" s="885"/>
      <c r="K96" s="902">
        <f>'Expected Assumptions'!E13</f>
        <v>0</v>
      </c>
      <c r="L96" s="618" t="str">
        <f>Avg._Time_to_Log_Transmittals_N</f>
        <v>Avg. Time to Log (hours / transmittal)</v>
      </c>
      <c r="M96" s="859"/>
      <c r="N96" s="859"/>
      <c r="O96" s="742"/>
      <c r="P96" s="744"/>
    </row>
    <row r="97" spans="1:16" s="290" customFormat="1">
      <c r="A97" s="492"/>
      <c r="B97" s="117"/>
      <c r="C97" s="103"/>
      <c r="D97" s="103"/>
      <c r="E97" s="104"/>
      <c r="F97" s="320"/>
      <c r="G97" s="165"/>
      <c r="H97" s="760"/>
      <c r="J97" s="873"/>
      <c r="K97" s="528"/>
      <c r="L97" s="528"/>
      <c r="M97" s="407"/>
      <c r="N97" s="401"/>
      <c r="O97" s="888"/>
      <c r="P97" s="760"/>
    </row>
    <row r="98" spans="1:16" s="290" customFormat="1">
      <c r="A98" s="492"/>
      <c r="B98" s="117"/>
      <c r="C98" s="779">
        <f>Owners_Rep._Administrative_Rate</f>
        <v>16.88</v>
      </c>
      <c r="D98" s="615" t="str">
        <f>Owners_Rep._Administrative_Rate_N</f>
        <v>Owners Rep. Administrative Rate ($ / hour)</v>
      </c>
      <c r="E98" s="104"/>
      <c r="F98" s="103"/>
      <c r="G98" s="761">
        <f>C98*C95*C96</f>
        <v>4.22</v>
      </c>
      <c r="H98" s="760"/>
      <c r="J98" s="873"/>
      <c r="K98" s="779">
        <f>Owners_Rep._Administrative_Rate</f>
        <v>16.88</v>
      </c>
      <c r="L98" s="874" t="str">
        <f>Owners_Rep._Administrative_Rate_N</f>
        <v>Owners Rep. Administrative Rate ($ / hour)</v>
      </c>
      <c r="M98" s="407"/>
      <c r="N98" s="528"/>
      <c r="O98" s="761">
        <f>K98*K95*K96</f>
        <v>0</v>
      </c>
      <c r="P98" s="760"/>
    </row>
    <row r="99" spans="1:16" ht="15" customHeight="1">
      <c r="B99" s="142"/>
      <c r="C99" s="103"/>
      <c r="D99" s="32"/>
      <c r="E99" s="33"/>
      <c r="F99" s="32"/>
      <c r="G99" s="165"/>
      <c r="H99" s="760"/>
      <c r="J99" s="396"/>
      <c r="K99" s="528"/>
      <c r="L99" s="401"/>
      <c r="M99" s="389"/>
      <c r="N99" s="401"/>
      <c r="O99" s="888"/>
      <c r="P99" s="760"/>
    </row>
    <row r="100" spans="1:16" ht="13.5" thickBot="1">
      <c r="B100" s="142"/>
      <c r="C100" s="32"/>
      <c r="D100" s="69" t="s">
        <v>42</v>
      </c>
      <c r="E100" s="52"/>
      <c r="F100" s="128"/>
      <c r="G100" s="756"/>
      <c r="H100" s="740">
        <f>G98</f>
        <v>4.22</v>
      </c>
      <c r="J100" s="396"/>
      <c r="K100" s="401"/>
      <c r="L100" s="867" t="s">
        <v>42</v>
      </c>
      <c r="M100" s="52"/>
      <c r="N100" s="859"/>
      <c r="O100" s="756"/>
      <c r="P100" s="740">
        <f>O98</f>
        <v>0</v>
      </c>
    </row>
    <row r="101" spans="1:16" ht="15" customHeight="1">
      <c r="B101" s="142"/>
      <c r="C101" s="128"/>
      <c r="D101" s="128"/>
      <c r="E101" s="128"/>
      <c r="F101" s="128"/>
      <c r="G101" s="742"/>
      <c r="H101" s="744"/>
      <c r="J101" s="396"/>
      <c r="K101" s="859"/>
      <c r="L101" s="859"/>
      <c r="M101" s="859"/>
      <c r="N101" s="859"/>
      <c r="O101" s="742"/>
      <c r="P101" s="744"/>
    </row>
    <row r="102" spans="1:16">
      <c r="B102" s="298" t="s">
        <v>285</v>
      </c>
      <c r="C102" s="301" t="s">
        <v>730</v>
      </c>
      <c r="D102" s="125"/>
      <c r="E102" s="125"/>
      <c r="F102" s="125"/>
      <c r="G102" s="742"/>
      <c r="H102" s="744"/>
      <c r="J102" s="878" t="s">
        <v>285</v>
      </c>
      <c r="K102" s="884" t="s">
        <v>730</v>
      </c>
      <c r="L102" s="880"/>
      <c r="M102" s="880"/>
      <c r="N102" s="880"/>
      <c r="O102" s="742"/>
      <c r="P102" s="744"/>
    </row>
    <row r="103" spans="1:16" ht="15" customHeight="1">
      <c r="B103" s="109"/>
      <c r="C103" s="69"/>
      <c r="D103" s="128"/>
      <c r="E103" s="128"/>
      <c r="F103" s="128"/>
      <c r="G103" s="742"/>
      <c r="H103" s="744"/>
      <c r="J103" s="870"/>
      <c r="K103" s="867"/>
      <c r="L103" s="859"/>
      <c r="M103" s="859"/>
      <c r="N103" s="859"/>
      <c r="O103" s="742"/>
      <c r="P103" s="744"/>
    </row>
    <row r="104" spans="1:16" ht="15" customHeight="1">
      <c r="B104" s="142"/>
      <c r="C104" s="128"/>
      <c r="D104" s="128"/>
      <c r="E104" s="128"/>
      <c r="F104" s="128"/>
      <c r="G104" s="742"/>
      <c r="H104" s="803"/>
      <c r="J104" s="396"/>
      <c r="K104" s="859"/>
      <c r="L104" s="859"/>
      <c r="M104" s="859"/>
      <c r="N104" s="859"/>
      <c r="O104" s="742"/>
      <c r="P104" s="803"/>
    </row>
    <row r="105" spans="1:16" ht="15.75" customHeight="1" thickBot="1">
      <c r="B105" s="142"/>
      <c r="C105" s="128"/>
      <c r="D105" s="128"/>
      <c r="E105" s="128"/>
      <c r="F105" s="128"/>
      <c r="G105" s="753" t="s">
        <v>179</v>
      </c>
      <c r="H105" s="804">
        <f>SUM(H35:H100)</f>
        <v>12820.743821925</v>
      </c>
      <c r="J105" s="396"/>
      <c r="K105" s="859"/>
      <c r="L105" s="859"/>
      <c r="M105" s="859"/>
      <c r="N105" s="859"/>
      <c r="O105" s="753" t="s">
        <v>179</v>
      </c>
      <c r="P105" s="804">
        <f>SUM(P35:P100)</f>
        <v>1746.8564602500001</v>
      </c>
    </row>
    <row r="106" spans="1:16" ht="13.5" thickTop="1">
      <c r="B106" s="142"/>
      <c r="C106" s="128"/>
      <c r="D106" s="128"/>
      <c r="E106" s="128"/>
      <c r="F106" s="128"/>
      <c r="G106" s="128"/>
      <c r="J106" s="144"/>
      <c r="K106" s="32"/>
      <c r="L106" s="32"/>
      <c r="M106" s="32"/>
      <c r="N106" s="32"/>
      <c r="O106" s="32"/>
    </row>
    <row r="107" spans="1:16">
      <c r="B107" s="142"/>
      <c r="C107" s="128"/>
      <c r="D107" s="128"/>
      <c r="E107" s="128"/>
      <c r="F107" s="128"/>
      <c r="G107" s="128"/>
      <c r="J107" s="152"/>
      <c r="K107" s="32"/>
      <c r="L107" s="32"/>
      <c r="M107" s="32"/>
      <c r="N107" s="32"/>
      <c r="O107" s="32"/>
    </row>
    <row r="108" spans="1:16">
      <c r="B108" s="142"/>
      <c r="C108" s="128"/>
      <c r="D108" s="128"/>
      <c r="E108" s="128"/>
      <c r="F108" s="128"/>
      <c r="G108" s="128"/>
      <c r="J108" s="144"/>
      <c r="K108" s="32"/>
      <c r="L108" s="32"/>
      <c r="M108" s="32"/>
      <c r="N108" s="32"/>
      <c r="O108" s="32"/>
    </row>
    <row r="109" spans="1:16">
      <c r="B109" s="142"/>
      <c r="C109" s="128"/>
      <c r="D109" s="128"/>
      <c r="E109" s="128"/>
      <c r="F109" s="128"/>
      <c r="G109" s="128"/>
      <c r="J109" s="145"/>
      <c r="K109" s="32"/>
      <c r="L109" s="32"/>
      <c r="M109" s="32"/>
      <c r="N109" s="32"/>
      <c r="O109" s="32"/>
    </row>
    <row r="110" spans="1:16">
      <c r="B110" s="142"/>
      <c r="C110" s="128"/>
      <c r="D110" s="128"/>
      <c r="E110" s="128"/>
      <c r="F110" s="128"/>
      <c r="G110" s="128"/>
      <c r="J110" s="144"/>
      <c r="K110" s="200"/>
      <c r="L110" s="33"/>
      <c r="M110" s="33"/>
      <c r="N110" s="32"/>
      <c r="O110" s="32"/>
    </row>
    <row r="111" spans="1:16">
      <c r="B111" s="142"/>
      <c r="C111" s="128"/>
      <c r="D111" s="128"/>
      <c r="E111" s="128"/>
      <c r="F111" s="128"/>
      <c r="G111" s="128"/>
      <c r="J111" s="144"/>
      <c r="K111" s="103"/>
      <c r="L111" s="104"/>
      <c r="M111" s="33"/>
      <c r="N111" s="32"/>
      <c r="O111" s="32"/>
    </row>
    <row r="112" spans="1:16">
      <c r="B112" s="142"/>
      <c r="C112" s="128"/>
      <c r="D112" s="128"/>
      <c r="E112" s="128"/>
      <c r="F112" s="128"/>
      <c r="G112" s="128"/>
      <c r="J112" s="144"/>
      <c r="K112" s="32"/>
      <c r="L112" s="104"/>
      <c r="M112" s="104"/>
      <c r="N112" s="208"/>
      <c r="O112" s="32"/>
    </row>
    <row r="113" spans="1:15">
      <c r="B113" s="142"/>
      <c r="C113" s="128"/>
      <c r="D113" s="128"/>
      <c r="E113" s="128"/>
      <c r="F113" s="128"/>
      <c r="G113" s="128"/>
      <c r="J113" s="144"/>
      <c r="K113" s="32"/>
      <c r="L113" s="33"/>
      <c r="M113" s="33"/>
      <c r="N113" s="32"/>
      <c r="O113" s="32"/>
    </row>
    <row r="114" spans="1:15">
      <c r="B114" s="142"/>
      <c r="C114" s="128"/>
      <c r="D114" s="128"/>
      <c r="E114" s="128"/>
      <c r="F114" s="128"/>
      <c r="G114" s="128"/>
      <c r="J114" s="145"/>
      <c r="K114" s="32"/>
      <c r="L114" s="32"/>
      <c r="M114" s="32"/>
      <c r="N114" s="32"/>
      <c r="O114" s="32"/>
    </row>
    <row r="115" spans="1:15" s="128" customFormat="1">
      <c r="A115" s="492"/>
      <c r="B115" s="142"/>
      <c r="H115" s="527"/>
      <c r="J115" s="109"/>
    </row>
    <row r="116" spans="1:15" s="128" customFormat="1">
      <c r="A116" s="492"/>
      <c r="B116" s="142"/>
      <c r="H116" s="527"/>
      <c r="J116" s="109"/>
    </row>
    <row r="117" spans="1:15" s="128" customFormat="1">
      <c r="A117" s="492"/>
      <c r="B117" s="142"/>
      <c r="H117" s="527"/>
      <c r="J117" s="109"/>
    </row>
    <row r="118" spans="1:15">
      <c r="B118" s="142"/>
      <c r="C118" s="128"/>
      <c r="D118" s="128"/>
      <c r="E118" s="128"/>
      <c r="F118" s="128"/>
      <c r="G118" s="128"/>
      <c r="J118" s="142"/>
      <c r="K118" s="128"/>
      <c r="L118" s="128"/>
      <c r="M118" s="128"/>
      <c r="N118" s="128"/>
      <c r="O118" s="128"/>
    </row>
    <row r="119" spans="1:15">
      <c r="B119" s="142"/>
      <c r="C119" s="128"/>
      <c r="D119" s="128"/>
      <c r="E119" s="128"/>
      <c r="F119" s="128"/>
      <c r="G119" s="128"/>
      <c r="J119" s="142"/>
      <c r="K119" s="128"/>
      <c r="L119" s="128"/>
      <c r="M119" s="128"/>
      <c r="N119" s="128"/>
      <c r="O119" s="128"/>
    </row>
    <row r="120" spans="1:15">
      <c r="B120" s="142"/>
      <c r="C120" s="128"/>
      <c r="D120" s="128"/>
      <c r="E120" s="128"/>
      <c r="F120" s="128"/>
      <c r="G120" s="128"/>
      <c r="J120" s="128"/>
      <c r="K120" s="128"/>
      <c r="L120" s="128"/>
      <c r="M120" s="128"/>
      <c r="N120" s="128"/>
      <c r="O120" s="128"/>
    </row>
    <row r="121" spans="1:15">
      <c r="B121" s="142"/>
      <c r="C121" s="128"/>
      <c r="D121" s="128"/>
      <c r="E121" s="128"/>
      <c r="F121" s="128"/>
      <c r="G121" s="128"/>
      <c r="J121" s="128"/>
      <c r="K121" s="128"/>
      <c r="L121" s="128"/>
      <c r="M121" s="128"/>
      <c r="N121" s="128"/>
      <c r="O121" s="128"/>
    </row>
    <row r="122" spans="1:15">
      <c r="B122" s="142"/>
      <c r="C122" s="128"/>
      <c r="D122" s="128"/>
      <c r="E122" s="128"/>
      <c r="F122" s="128"/>
      <c r="G122" s="128"/>
      <c r="J122" s="128"/>
      <c r="K122" s="128"/>
      <c r="L122" s="128"/>
      <c r="M122" s="128"/>
      <c r="N122" s="128"/>
      <c r="O122" s="128"/>
    </row>
    <row r="123" spans="1:15">
      <c r="B123" s="142"/>
      <c r="C123" s="128"/>
      <c r="D123" s="128"/>
      <c r="E123" s="128"/>
      <c r="F123" s="128"/>
      <c r="G123" s="128"/>
      <c r="J123" s="128"/>
      <c r="K123" s="128"/>
      <c r="L123" s="128"/>
      <c r="M123" s="128"/>
      <c r="N123" s="128"/>
      <c r="O123" s="128"/>
    </row>
    <row r="124" spans="1:15">
      <c r="B124" s="142"/>
      <c r="C124" s="128"/>
      <c r="D124" s="128"/>
      <c r="E124" s="128"/>
      <c r="F124" s="128"/>
      <c r="G124" s="128"/>
      <c r="J124" s="128"/>
      <c r="K124" s="128"/>
      <c r="L124" s="128"/>
      <c r="M124" s="128"/>
      <c r="N124" s="128"/>
      <c r="O124" s="128"/>
    </row>
    <row r="125" spans="1:15">
      <c r="B125" s="142"/>
      <c r="C125" s="128"/>
      <c r="D125" s="128"/>
      <c r="E125" s="128"/>
      <c r="F125" s="128"/>
      <c r="G125" s="128"/>
      <c r="J125" s="128"/>
      <c r="K125" s="128"/>
      <c r="L125" s="128"/>
      <c r="M125" s="128"/>
      <c r="N125" s="128"/>
      <c r="O125" s="128"/>
    </row>
    <row r="126" spans="1:15">
      <c r="B126" s="142"/>
      <c r="C126" s="128"/>
      <c r="D126" s="128"/>
      <c r="E126" s="128"/>
      <c r="F126" s="128"/>
      <c r="G126" s="128"/>
      <c r="J126" s="128"/>
      <c r="K126" s="128"/>
      <c r="L126" s="128"/>
      <c r="M126" s="128"/>
      <c r="N126" s="128"/>
      <c r="O126" s="128"/>
    </row>
    <row r="127" spans="1:15">
      <c r="B127" s="142"/>
      <c r="C127" s="128"/>
      <c r="D127" s="128"/>
      <c r="E127" s="128"/>
      <c r="F127" s="128"/>
      <c r="G127" s="128"/>
      <c r="J127" s="128"/>
      <c r="K127" s="128"/>
      <c r="L127" s="128"/>
      <c r="M127" s="128"/>
      <c r="N127" s="128"/>
      <c r="O127" s="128"/>
    </row>
    <row r="128" spans="1:15">
      <c r="B128" s="142"/>
      <c r="C128" s="128"/>
      <c r="D128" s="128"/>
      <c r="E128" s="128"/>
      <c r="F128" s="128"/>
      <c r="G128" s="128"/>
      <c r="J128" s="128"/>
      <c r="K128" s="128"/>
      <c r="L128" s="128"/>
      <c r="M128" s="128"/>
      <c r="N128" s="128"/>
      <c r="O128" s="128"/>
    </row>
    <row r="129" spans="2:15">
      <c r="B129" s="142"/>
      <c r="C129" s="128"/>
      <c r="D129" s="128"/>
      <c r="E129" s="128"/>
      <c r="F129" s="128"/>
      <c r="G129" s="128"/>
      <c r="J129" s="128"/>
      <c r="K129" s="128"/>
      <c r="L129" s="128"/>
      <c r="M129" s="128"/>
      <c r="N129" s="128"/>
      <c r="O129" s="128"/>
    </row>
    <row r="130" spans="2:15">
      <c r="B130" s="142"/>
      <c r="C130" s="128"/>
      <c r="D130" s="128"/>
      <c r="E130" s="128"/>
      <c r="F130" s="128"/>
      <c r="G130" s="128"/>
      <c r="J130" s="128"/>
      <c r="K130" s="128"/>
      <c r="L130" s="128"/>
      <c r="M130" s="128"/>
      <c r="N130" s="128"/>
      <c r="O130" s="128"/>
    </row>
    <row r="131" spans="2:15">
      <c r="B131" s="142"/>
      <c r="C131" s="128"/>
      <c r="D131" s="128"/>
      <c r="E131" s="128"/>
      <c r="F131" s="128"/>
      <c r="G131" s="128"/>
      <c r="J131" s="128"/>
      <c r="K131" s="128"/>
      <c r="L131" s="128"/>
      <c r="M131" s="128"/>
      <c r="N131" s="128"/>
      <c r="O131" s="128"/>
    </row>
    <row r="132" spans="2:15">
      <c r="B132" s="142"/>
      <c r="C132" s="128"/>
      <c r="D132" s="128"/>
      <c r="E132" s="128"/>
      <c r="F132" s="128"/>
      <c r="G132" s="128"/>
      <c r="J132" s="128"/>
      <c r="K132" s="128"/>
      <c r="L132" s="128"/>
      <c r="M132" s="128"/>
      <c r="N132" s="128"/>
      <c r="O132" s="128"/>
    </row>
    <row r="133" spans="2:15">
      <c r="B133" s="142"/>
      <c r="C133" s="128"/>
      <c r="D133" s="128"/>
      <c r="E133" s="128"/>
      <c r="F133" s="128"/>
      <c r="G133" s="128"/>
      <c r="J133" s="128"/>
      <c r="K133" s="128"/>
      <c r="L133" s="128"/>
      <c r="M133" s="128"/>
      <c r="N133" s="128"/>
      <c r="O133" s="128"/>
    </row>
    <row r="134" spans="2:15">
      <c r="B134" s="142"/>
      <c r="C134" s="128"/>
      <c r="D134" s="128"/>
      <c r="E134" s="128"/>
      <c r="F134" s="128"/>
      <c r="G134" s="128"/>
      <c r="J134" s="128"/>
      <c r="K134" s="128"/>
      <c r="L134" s="128"/>
      <c r="M134" s="128"/>
      <c r="N134" s="128"/>
      <c r="O134" s="128"/>
    </row>
    <row r="135" spans="2:15">
      <c r="B135" s="142"/>
      <c r="C135" s="128"/>
      <c r="D135" s="128"/>
      <c r="E135" s="128"/>
      <c r="F135" s="128"/>
      <c r="G135" s="128"/>
      <c r="J135" s="128"/>
      <c r="K135" s="128"/>
      <c r="L135" s="128"/>
      <c r="M135" s="128"/>
      <c r="N135" s="128"/>
      <c r="O135" s="128"/>
    </row>
    <row r="136" spans="2:15">
      <c r="B136" s="142"/>
      <c r="C136" s="128"/>
      <c r="D136" s="128"/>
      <c r="E136" s="128"/>
      <c r="F136" s="128"/>
      <c r="G136" s="128"/>
      <c r="J136" s="128"/>
      <c r="K136" s="128"/>
      <c r="L136" s="128"/>
      <c r="M136" s="128"/>
      <c r="N136" s="128"/>
      <c r="O136" s="128"/>
    </row>
    <row r="137" spans="2:15">
      <c r="B137" s="142"/>
      <c r="C137" s="128"/>
      <c r="D137" s="128"/>
      <c r="E137" s="128"/>
      <c r="F137" s="128"/>
      <c r="G137" s="128"/>
      <c r="J137" s="128"/>
      <c r="K137" s="128"/>
      <c r="L137" s="128"/>
      <c r="M137" s="128"/>
      <c r="N137" s="128"/>
      <c r="O137" s="128"/>
    </row>
    <row r="138" spans="2:15">
      <c r="B138" s="142"/>
      <c r="C138" s="128"/>
      <c r="D138" s="128"/>
      <c r="E138" s="128"/>
      <c r="F138" s="128"/>
      <c r="G138" s="128"/>
      <c r="J138" s="128"/>
      <c r="K138" s="128"/>
      <c r="L138" s="128"/>
      <c r="M138" s="128"/>
      <c r="N138" s="128"/>
      <c r="O138" s="128"/>
    </row>
    <row r="139" spans="2:15">
      <c r="B139" s="142"/>
      <c r="C139" s="128"/>
      <c r="D139" s="128"/>
      <c r="E139" s="128"/>
      <c r="F139" s="128"/>
      <c r="G139" s="128"/>
      <c r="J139" s="128"/>
      <c r="K139" s="128"/>
      <c r="L139" s="128"/>
      <c r="M139" s="128"/>
      <c r="N139" s="128"/>
      <c r="O139" s="128"/>
    </row>
    <row r="140" spans="2:15">
      <c r="B140" s="142"/>
      <c r="C140" s="128"/>
      <c r="D140" s="128"/>
      <c r="E140" s="128"/>
      <c r="F140" s="128"/>
      <c r="G140" s="128"/>
      <c r="J140" s="128"/>
      <c r="K140" s="128"/>
      <c r="L140" s="128"/>
      <c r="M140" s="128"/>
      <c r="N140" s="128"/>
      <c r="O140" s="128"/>
    </row>
    <row r="141" spans="2:15">
      <c r="B141" s="142"/>
      <c r="C141" s="128"/>
      <c r="D141" s="128"/>
      <c r="E141" s="128"/>
      <c r="F141" s="128"/>
      <c r="G141" s="128"/>
      <c r="J141" s="128"/>
      <c r="K141" s="128"/>
      <c r="L141" s="128"/>
      <c r="M141" s="128"/>
      <c r="N141" s="128"/>
      <c r="O141" s="128"/>
    </row>
    <row r="142" spans="2:15">
      <c r="B142" s="142"/>
      <c r="C142" s="128"/>
      <c r="D142" s="128"/>
      <c r="E142" s="128"/>
      <c r="F142" s="128"/>
      <c r="G142" s="128"/>
      <c r="J142" s="128"/>
      <c r="K142" s="128"/>
      <c r="L142" s="128"/>
      <c r="M142" s="128"/>
      <c r="N142" s="128"/>
      <c r="O142" s="128"/>
    </row>
    <row r="143" spans="2:15">
      <c r="B143" s="142"/>
      <c r="C143" s="128"/>
      <c r="D143" s="128"/>
      <c r="E143" s="128"/>
      <c r="F143" s="128"/>
      <c r="G143" s="128"/>
      <c r="J143" s="128"/>
      <c r="K143" s="128"/>
      <c r="L143" s="128"/>
      <c r="M143" s="128"/>
      <c r="N143" s="128"/>
      <c r="O143" s="128"/>
    </row>
    <row r="144" spans="2:15">
      <c r="B144" s="142"/>
      <c r="C144" s="128"/>
      <c r="D144" s="128"/>
      <c r="E144" s="128"/>
      <c r="F144" s="128"/>
      <c r="G144" s="128"/>
      <c r="J144" s="128"/>
      <c r="K144" s="128"/>
      <c r="L144" s="128"/>
      <c r="M144" s="128"/>
      <c r="N144" s="128"/>
      <c r="O144" s="128"/>
    </row>
    <row r="145" spans="2:15">
      <c r="B145" s="142"/>
      <c r="C145" s="128"/>
      <c r="D145" s="128"/>
      <c r="E145" s="128"/>
      <c r="F145" s="128"/>
      <c r="G145" s="128"/>
      <c r="J145" s="128"/>
      <c r="K145" s="128"/>
      <c r="L145" s="128"/>
      <c r="M145" s="128"/>
      <c r="N145" s="128"/>
      <c r="O145" s="128"/>
    </row>
    <row r="146" spans="2:15">
      <c r="B146" s="142"/>
      <c r="C146" s="128"/>
      <c r="D146" s="128"/>
      <c r="E146" s="128"/>
      <c r="F146" s="128"/>
      <c r="G146" s="128"/>
      <c r="J146" s="128"/>
      <c r="K146" s="128"/>
      <c r="L146" s="128"/>
      <c r="M146" s="128"/>
      <c r="N146" s="128"/>
      <c r="O146" s="128"/>
    </row>
    <row r="147" spans="2:15">
      <c r="B147" s="142"/>
      <c r="C147" s="128"/>
      <c r="D147" s="128"/>
      <c r="E147" s="128"/>
      <c r="F147" s="128"/>
      <c r="G147" s="128"/>
      <c r="J147" s="128"/>
      <c r="K147" s="128"/>
      <c r="L147" s="128"/>
      <c r="M147" s="128"/>
      <c r="N147" s="128"/>
      <c r="O147" s="128"/>
    </row>
    <row r="148" spans="2:15">
      <c r="B148" s="142"/>
      <c r="C148" s="128"/>
      <c r="D148" s="128"/>
      <c r="E148" s="128"/>
      <c r="F148" s="128"/>
      <c r="G148" s="128"/>
      <c r="J148" s="128"/>
      <c r="K148" s="128"/>
      <c r="L148" s="128"/>
      <c r="M148" s="128"/>
      <c r="N148" s="128"/>
      <c r="O148" s="128"/>
    </row>
    <row r="149" spans="2:15">
      <c r="B149" s="142"/>
      <c r="C149" s="128"/>
      <c r="D149" s="128"/>
      <c r="E149" s="128"/>
      <c r="F149" s="128"/>
      <c r="G149" s="128"/>
      <c r="J149" s="128"/>
      <c r="K149" s="128"/>
      <c r="L149" s="128"/>
      <c r="M149" s="128"/>
      <c r="N149" s="128"/>
      <c r="O149" s="128"/>
    </row>
    <row r="150" spans="2:15">
      <c r="B150" s="142"/>
      <c r="C150" s="128"/>
      <c r="D150" s="128"/>
      <c r="E150" s="128"/>
      <c r="F150" s="128"/>
      <c r="G150" s="128"/>
      <c r="J150" s="128"/>
      <c r="K150" s="128"/>
      <c r="L150" s="128"/>
      <c r="M150" s="128"/>
      <c r="N150" s="128"/>
      <c r="O150" s="128"/>
    </row>
    <row r="151" spans="2:15">
      <c r="B151" s="142"/>
      <c r="C151" s="128"/>
      <c r="D151" s="128"/>
      <c r="E151" s="128"/>
      <c r="F151" s="128"/>
      <c r="G151" s="128"/>
      <c r="J151" s="128"/>
      <c r="K151" s="128"/>
      <c r="L151" s="128"/>
      <c r="M151" s="128"/>
      <c r="N151" s="128"/>
      <c r="O151" s="128"/>
    </row>
    <row r="152" spans="2:15">
      <c r="B152" s="142"/>
      <c r="C152" s="128"/>
      <c r="D152" s="128"/>
      <c r="E152" s="128"/>
      <c r="F152" s="128"/>
      <c r="G152" s="128"/>
      <c r="J152" s="128"/>
      <c r="K152" s="128"/>
      <c r="L152" s="128"/>
      <c r="M152" s="128"/>
      <c r="N152" s="128"/>
      <c r="O152" s="128"/>
    </row>
    <row r="153" spans="2:15">
      <c r="B153" s="142"/>
      <c r="C153" s="128"/>
      <c r="D153" s="128"/>
      <c r="E153" s="128"/>
      <c r="F153" s="128"/>
      <c r="G153" s="128"/>
      <c r="J153" s="128"/>
      <c r="K153" s="128"/>
      <c r="L153" s="128"/>
      <c r="M153" s="128"/>
      <c r="N153" s="128"/>
      <c r="O153" s="128"/>
    </row>
    <row r="154" spans="2:15">
      <c r="B154" s="142"/>
      <c r="C154" s="128"/>
      <c r="D154" s="128"/>
      <c r="E154" s="128"/>
      <c r="F154" s="128"/>
      <c r="G154" s="128"/>
      <c r="J154" s="128"/>
      <c r="K154" s="128"/>
      <c r="L154" s="128"/>
      <c r="M154" s="128"/>
      <c r="N154" s="128"/>
      <c r="O154" s="128"/>
    </row>
    <row r="155" spans="2:15">
      <c r="B155" s="142"/>
      <c r="C155" s="128"/>
      <c r="D155" s="128"/>
      <c r="E155" s="128"/>
      <c r="F155" s="128"/>
      <c r="G155" s="128"/>
      <c r="J155" s="128"/>
      <c r="K155" s="128"/>
      <c r="L155" s="128"/>
      <c r="M155" s="128"/>
      <c r="N155" s="128"/>
      <c r="O155" s="128"/>
    </row>
    <row r="156" spans="2:15">
      <c r="B156" s="142"/>
      <c r="C156" s="128"/>
      <c r="D156" s="128"/>
      <c r="E156" s="128"/>
      <c r="F156" s="128"/>
      <c r="G156" s="128"/>
      <c r="J156" s="128"/>
      <c r="K156" s="128"/>
      <c r="L156" s="128"/>
      <c r="M156" s="128"/>
      <c r="N156" s="128"/>
      <c r="O156" s="128"/>
    </row>
    <row r="157" spans="2:15">
      <c r="B157" s="142"/>
      <c r="C157" s="128"/>
      <c r="D157" s="128"/>
      <c r="E157" s="128"/>
      <c r="F157" s="128"/>
      <c r="G157" s="128"/>
      <c r="J157" s="128"/>
      <c r="K157" s="128"/>
      <c r="L157" s="128"/>
      <c r="M157" s="128"/>
      <c r="N157" s="128"/>
      <c r="O157" s="128"/>
    </row>
    <row r="158" spans="2:15">
      <c r="B158" s="142"/>
      <c r="C158" s="128"/>
      <c r="D158" s="128"/>
      <c r="E158" s="128"/>
      <c r="F158" s="128"/>
      <c r="G158" s="128"/>
      <c r="J158" s="128"/>
      <c r="K158" s="128"/>
      <c r="L158" s="128"/>
      <c r="M158" s="128"/>
      <c r="N158" s="128"/>
      <c r="O158" s="128"/>
    </row>
    <row r="159" spans="2:15">
      <c r="B159" s="142"/>
      <c r="C159" s="128"/>
      <c r="D159" s="128"/>
      <c r="E159" s="128"/>
      <c r="F159" s="128"/>
      <c r="G159" s="128"/>
      <c r="J159" s="128"/>
      <c r="K159" s="128"/>
      <c r="L159" s="128"/>
      <c r="M159" s="128"/>
      <c r="N159" s="128"/>
      <c r="O159" s="128"/>
    </row>
    <row r="160" spans="2:15">
      <c r="B160" s="142"/>
      <c r="C160" s="128"/>
      <c r="D160" s="128"/>
      <c r="E160" s="128"/>
      <c r="F160" s="128"/>
      <c r="G160" s="128"/>
      <c r="J160" s="128"/>
      <c r="K160" s="128"/>
      <c r="L160" s="128"/>
      <c r="M160" s="128"/>
      <c r="N160" s="128"/>
      <c r="O160" s="128"/>
    </row>
    <row r="161" spans="2:15">
      <c r="B161" s="142"/>
      <c r="C161" s="128"/>
      <c r="D161" s="128"/>
      <c r="E161" s="128"/>
      <c r="F161" s="128"/>
      <c r="G161" s="128"/>
      <c r="J161" s="128"/>
      <c r="K161" s="128"/>
      <c r="L161" s="128"/>
      <c r="M161" s="128"/>
      <c r="N161" s="128"/>
      <c r="O161" s="128"/>
    </row>
    <row r="162" spans="2:15">
      <c r="B162" s="142"/>
      <c r="C162" s="128"/>
      <c r="D162" s="128"/>
      <c r="E162" s="128"/>
      <c r="F162" s="128"/>
      <c r="G162" s="128"/>
      <c r="J162" s="128"/>
      <c r="K162" s="128"/>
      <c r="L162" s="128"/>
      <c r="M162" s="128"/>
      <c r="N162" s="128"/>
      <c r="O162" s="128"/>
    </row>
    <row r="163" spans="2:15">
      <c r="B163" s="142"/>
      <c r="C163" s="128"/>
      <c r="D163" s="128"/>
      <c r="E163" s="128"/>
      <c r="F163" s="128"/>
      <c r="G163" s="128"/>
      <c r="J163" s="128"/>
      <c r="K163" s="128"/>
      <c r="L163" s="128"/>
      <c r="M163" s="128"/>
      <c r="N163" s="128"/>
      <c r="O163" s="128"/>
    </row>
    <row r="164" spans="2:15">
      <c r="B164" s="142"/>
      <c r="C164" s="128"/>
      <c r="D164" s="128"/>
      <c r="E164" s="128"/>
      <c r="F164" s="128"/>
      <c r="G164" s="128"/>
      <c r="J164" s="128"/>
      <c r="K164" s="128"/>
      <c r="L164" s="128"/>
      <c r="M164" s="128"/>
      <c r="N164" s="128"/>
      <c r="O164" s="128"/>
    </row>
    <row r="165" spans="2:15">
      <c r="B165" s="142"/>
      <c r="C165" s="128"/>
      <c r="D165" s="128"/>
      <c r="E165" s="128"/>
      <c r="F165" s="128"/>
      <c r="G165" s="128"/>
      <c r="J165" s="128"/>
      <c r="K165" s="128"/>
      <c r="L165" s="128"/>
      <c r="M165" s="128"/>
      <c r="N165" s="128"/>
      <c r="O165" s="128"/>
    </row>
    <row r="166" spans="2:15">
      <c r="B166" s="142"/>
      <c r="C166" s="128"/>
      <c r="D166" s="128"/>
      <c r="E166" s="128"/>
      <c r="F166" s="128"/>
      <c r="G166" s="128"/>
      <c r="J166" s="128"/>
      <c r="K166" s="128"/>
      <c r="L166" s="128"/>
      <c r="M166" s="128"/>
      <c r="N166" s="128"/>
      <c r="O166" s="128"/>
    </row>
    <row r="167" spans="2:15">
      <c r="B167" s="142"/>
      <c r="C167" s="128"/>
      <c r="D167" s="128"/>
      <c r="E167" s="128"/>
      <c r="F167" s="128"/>
      <c r="G167" s="128"/>
      <c r="J167" s="128"/>
      <c r="K167" s="128"/>
      <c r="L167" s="128"/>
      <c r="M167" s="128"/>
      <c r="N167" s="128"/>
      <c r="O167" s="128"/>
    </row>
    <row r="168" spans="2:15">
      <c r="B168" s="142"/>
      <c r="C168" s="128"/>
      <c r="D168" s="128"/>
      <c r="E168" s="128"/>
      <c r="F168" s="128"/>
      <c r="G168" s="128"/>
      <c r="J168" s="128"/>
      <c r="K168" s="128"/>
      <c r="L168" s="128"/>
      <c r="M168" s="128"/>
      <c r="N168" s="128"/>
      <c r="O168" s="128"/>
    </row>
    <row r="169" spans="2:15">
      <c r="B169" s="142"/>
      <c r="C169" s="128"/>
      <c r="D169" s="128"/>
      <c r="E169" s="128"/>
      <c r="F169" s="128"/>
      <c r="G169" s="128"/>
      <c r="J169" s="128"/>
      <c r="K169" s="128"/>
      <c r="L169" s="128"/>
      <c r="M169" s="128"/>
      <c r="N169" s="128"/>
      <c r="O169" s="128"/>
    </row>
    <row r="170" spans="2:15">
      <c r="B170" s="142"/>
      <c r="C170" s="128"/>
      <c r="D170" s="128"/>
      <c r="E170" s="128"/>
      <c r="F170" s="128"/>
      <c r="G170" s="128"/>
      <c r="J170" s="128"/>
      <c r="K170" s="128"/>
      <c r="L170" s="128"/>
      <c r="M170" s="128"/>
      <c r="N170" s="128"/>
      <c r="O170" s="128"/>
    </row>
    <row r="171" spans="2:15">
      <c r="B171" s="142"/>
      <c r="C171" s="128"/>
      <c r="D171" s="128"/>
      <c r="E171" s="128"/>
      <c r="F171" s="128"/>
      <c r="G171" s="128"/>
      <c r="J171" s="128"/>
      <c r="K171" s="128"/>
      <c r="L171" s="128"/>
      <c r="M171" s="128"/>
      <c r="N171" s="128"/>
      <c r="O171" s="128"/>
    </row>
    <row r="172" spans="2:15">
      <c r="B172" s="142"/>
      <c r="C172" s="128"/>
      <c r="D172" s="128"/>
      <c r="E172" s="128"/>
      <c r="F172" s="128"/>
      <c r="G172" s="128"/>
      <c r="J172" s="128"/>
      <c r="K172" s="128"/>
      <c r="L172" s="128"/>
      <c r="M172" s="128"/>
      <c r="N172" s="128"/>
      <c r="O172" s="128"/>
    </row>
    <row r="173" spans="2:15">
      <c r="B173" s="142"/>
      <c r="C173" s="128"/>
      <c r="D173" s="128"/>
      <c r="E173" s="128"/>
      <c r="F173" s="128"/>
      <c r="G173" s="128"/>
      <c r="J173" s="128"/>
      <c r="K173" s="128"/>
      <c r="L173" s="128"/>
      <c r="M173" s="128"/>
      <c r="N173" s="128"/>
      <c r="O173" s="128"/>
    </row>
    <row r="174" spans="2:15">
      <c r="B174" s="142"/>
      <c r="C174" s="128"/>
      <c r="D174" s="128"/>
      <c r="E174" s="128"/>
      <c r="F174" s="128"/>
      <c r="G174" s="128"/>
      <c r="J174" s="128"/>
      <c r="K174" s="128"/>
      <c r="L174" s="128"/>
      <c r="M174" s="128"/>
      <c r="N174" s="128"/>
      <c r="O174" s="128"/>
    </row>
    <row r="175" spans="2:15">
      <c r="B175" s="142"/>
      <c r="C175" s="128"/>
      <c r="D175" s="128"/>
      <c r="E175" s="128"/>
      <c r="F175" s="128"/>
      <c r="G175" s="128"/>
      <c r="J175" s="128"/>
      <c r="K175" s="128"/>
      <c r="L175" s="128"/>
      <c r="M175" s="128"/>
      <c r="N175" s="128"/>
      <c r="O175" s="128"/>
    </row>
    <row r="176" spans="2:15">
      <c r="B176" s="142"/>
      <c r="C176" s="128"/>
      <c r="D176" s="128"/>
      <c r="E176" s="128"/>
      <c r="F176" s="128"/>
      <c r="G176" s="128"/>
      <c r="J176" s="128"/>
      <c r="K176" s="128"/>
      <c r="L176" s="128"/>
      <c r="M176" s="128"/>
      <c r="N176" s="128"/>
      <c r="O176" s="128"/>
    </row>
    <row r="177" spans="2:15">
      <c r="B177" s="142"/>
      <c r="C177" s="128"/>
      <c r="D177" s="128"/>
      <c r="E177" s="128"/>
      <c r="F177" s="128"/>
      <c r="G177" s="128"/>
      <c r="J177" s="128"/>
      <c r="K177" s="128"/>
      <c r="L177" s="128"/>
      <c r="M177" s="128"/>
      <c r="N177" s="128"/>
      <c r="O177" s="128"/>
    </row>
    <row r="178" spans="2:15">
      <c r="B178" s="142"/>
      <c r="C178" s="128"/>
      <c r="D178" s="128"/>
      <c r="E178" s="128"/>
      <c r="F178" s="128"/>
      <c r="G178" s="128"/>
      <c r="J178" s="128"/>
      <c r="K178" s="128"/>
      <c r="L178" s="128"/>
      <c r="M178" s="128"/>
      <c r="N178" s="128"/>
      <c r="O178" s="128"/>
    </row>
    <row r="179" spans="2:15">
      <c r="B179" s="142"/>
      <c r="C179" s="128"/>
      <c r="D179" s="128"/>
      <c r="E179" s="128"/>
      <c r="F179" s="128"/>
      <c r="G179" s="128"/>
      <c r="J179" s="128"/>
      <c r="K179" s="128"/>
      <c r="L179" s="128"/>
      <c r="M179" s="128"/>
      <c r="N179" s="128"/>
      <c r="O179" s="128"/>
    </row>
    <row r="180" spans="2:15">
      <c r="B180" s="142"/>
      <c r="C180" s="128"/>
      <c r="D180" s="128"/>
      <c r="E180" s="128"/>
      <c r="F180" s="128"/>
      <c r="G180" s="128"/>
      <c r="J180" s="128"/>
      <c r="K180" s="128"/>
      <c r="L180" s="128"/>
      <c r="M180" s="128"/>
      <c r="N180" s="128"/>
      <c r="O180" s="128"/>
    </row>
    <row r="181" spans="2:15">
      <c r="B181" s="142"/>
      <c r="C181" s="128"/>
      <c r="D181" s="128"/>
      <c r="E181" s="128"/>
      <c r="F181" s="128"/>
      <c r="G181" s="128"/>
      <c r="J181" s="128"/>
      <c r="K181" s="128"/>
      <c r="L181" s="128"/>
      <c r="M181" s="128"/>
      <c r="N181" s="128"/>
      <c r="O181" s="128"/>
    </row>
    <row r="182" spans="2:15">
      <c r="B182" s="142"/>
      <c r="C182" s="128"/>
      <c r="D182" s="128"/>
      <c r="E182" s="128"/>
      <c r="F182" s="128"/>
      <c r="G182" s="128"/>
      <c r="J182" s="128"/>
      <c r="K182" s="128"/>
      <c r="L182" s="128"/>
      <c r="M182" s="128"/>
      <c r="N182" s="128"/>
      <c r="O182" s="128"/>
    </row>
    <row r="183" spans="2:15">
      <c r="B183" s="142"/>
      <c r="C183" s="128"/>
      <c r="D183" s="128"/>
      <c r="E183" s="128"/>
      <c r="F183" s="128"/>
      <c r="G183" s="128"/>
      <c r="J183" s="128"/>
      <c r="K183" s="128"/>
      <c r="L183" s="128"/>
      <c r="M183" s="128"/>
      <c r="N183" s="128"/>
      <c r="O183" s="128"/>
    </row>
    <row r="184" spans="2:15">
      <c r="B184" s="142"/>
      <c r="C184" s="128"/>
      <c r="D184" s="128"/>
      <c r="E184" s="128"/>
      <c r="F184" s="128"/>
      <c r="G184" s="128"/>
      <c r="J184" s="128"/>
      <c r="K184" s="128"/>
      <c r="L184" s="128"/>
      <c r="M184" s="128"/>
      <c r="N184" s="128"/>
      <c r="O184" s="128"/>
    </row>
    <row r="185" spans="2:15">
      <c r="B185" s="142"/>
      <c r="C185" s="128"/>
      <c r="D185" s="128"/>
      <c r="E185" s="128"/>
      <c r="F185" s="128"/>
      <c r="G185" s="128"/>
      <c r="J185" s="128"/>
      <c r="K185" s="128"/>
      <c r="L185" s="128"/>
      <c r="M185" s="128"/>
      <c r="N185" s="128"/>
      <c r="O185" s="128"/>
    </row>
    <row r="186" spans="2:15">
      <c r="B186" s="142"/>
      <c r="C186" s="128"/>
      <c r="D186" s="128"/>
      <c r="E186" s="128"/>
      <c r="F186" s="128"/>
      <c r="G186" s="128"/>
      <c r="J186" s="128"/>
      <c r="K186" s="128"/>
      <c r="L186" s="128"/>
      <c r="M186" s="128"/>
      <c r="N186" s="128"/>
      <c r="O186" s="128"/>
    </row>
    <row r="187" spans="2:15">
      <c r="B187" s="142"/>
      <c r="C187" s="128"/>
      <c r="D187" s="128"/>
      <c r="E187" s="128"/>
      <c r="F187" s="128"/>
      <c r="G187" s="128"/>
      <c r="J187" s="128"/>
      <c r="K187" s="128"/>
      <c r="L187" s="128"/>
      <c r="M187" s="128"/>
      <c r="N187" s="128"/>
      <c r="O187" s="128"/>
    </row>
    <row r="188" spans="2:15">
      <c r="B188" s="142"/>
      <c r="C188" s="128"/>
      <c r="D188" s="128"/>
      <c r="E188" s="128"/>
      <c r="F188" s="128"/>
      <c r="G188" s="128"/>
      <c r="J188" s="128"/>
      <c r="K188" s="128"/>
      <c r="L188" s="128"/>
      <c r="M188" s="128"/>
      <c r="N188" s="128"/>
      <c r="O188" s="128"/>
    </row>
    <row r="189" spans="2:15">
      <c r="B189" s="142"/>
      <c r="C189" s="128"/>
      <c r="D189" s="128"/>
      <c r="E189" s="128"/>
      <c r="F189" s="128"/>
      <c r="G189" s="128"/>
      <c r="J189" s="128"/>
      <c r="K189" s="128"/>
      <c r="L189" s="128"/>
      <c r="M189" s="128"/>
      <c r="N189" s="128"/>
      <c r="O189" s="128"/>
    </row>
    <row r="190" spans="2:15">
      <c r="B190" s="142"/>
      <c r="C190" s="128"/>
      <c r="D190" s="128"/>
      <c r="E190" s="128"/>
      <c r="F190" s="128"/>
      <c r="G190" s="128"/>
      <c r="J190" s="128"/>
      <c r="K190" s="128"/>
      <c r="L190" s="128"/>
      <c r="M190" s="128"/>
      <c r="N190" s="128"/>
      <c r="O190" s="128"/>
    </row>
    <row r="191" spans="2:15">
      <c r="B191" s="142"/>
      <c r="C191" s="128"/>
      <c r="D191" s="128"/>
      <c r="E191" s="128"/>
      <c r="F191" s="128"/>
      <c r="G191" s="128"/>
      <c r="J191" s="128"/>
      <c r="K191" s="128"/>
      <c r="L191" s="128"/>
      <c r="M191" s="128"/>
      <c r="N191" s="128"/>
      <c r="O191" s="128"/>
    </row>
    <row r="192" spans="2:15">
      <c r="B192" s="142"/>
      <c r="C192" s="128"/>
      <c r="D192" s="128"/>
      <c r="E192" s="128"/>
      <c r="F192" s="128"/>
      <c r="G192" s="128"/>
      <c r="J192" s="128"/>
      <c r="K192" s="128"/>
      <c r="L192" s="128"/>
      <c r="M192" s="128"/>
      <c r="N192" s="128"/>
      <c r="O192" s="128"/>
    </row>
    <row r="193" spans="2:15">
      <c r="B193" s="142"/>
      <c r="C193" s="128"/>
      <c r="D193" s="128"/>
      <c r="E193" s="128"/>
      <c r="F193" s="128"/>
      <c r="G193" s="128"/>
      <c r="J193" s="128"/>
      <c r="K193" s="128"/>
      <c r="L193" s="128"/>
      <c r="M193" s="128"/>
      <c r="N193" s="128"/>
      <c r="O193" s="128"/>
    </row>
    <row r="194" spans="2:15">
      <c r="B194" s="142"/>
      <c r="C194" s="128"/>
      <c r="D194" s="128"/>
      <c r="E194" s="128"/>
      <c r="F194" s="128"/>
      <c r="G194" s="128"/>
      <c r="J194" s="128"/>
      <c r="K194" s="128"/>
      <c r="L194" s="128"/>
      <c r="M194" s="128"/>
      <c r="N194" s="128"/>
      <c r="O194" s="128"/>
    </row>
    <row r="195" spans="2:15">
      <c r="B195" s="142"/>
      <c r="C195" s="128"/>
      <c r="D195" s="128"/>
      <c r="E195" s="128"/>
      <c r="F195" s="128"/>
      <c r="G195" s="128"/>
      <c r="J195" s="128"/>
      <c r="K195" s="128"/>
      <c r="L195" s="128"/>
      <c r="M195" s="128"/>
      <c r="N195" s="128"/>
      <c r="O195" s="128"/>
    </row>
    <row r="196" spans="2:15">
      <c r="B196" s="142"/>
      <c r="C196" s="128"/>
      <c r="D196" s="128"/>
      <c r="E196" s="128"/>
      <c r="F196" s="128"/>
      <c r="G196" s="128"/>
      <c r="J196" s="128"/>
      <c r="K196" s="128"/>
      <c r="L196" s="128"/>
      <c r="M196" s="128"/>
      <c r="N196" s="128"/>
      <c r="O196" s="128"/>
    </row>
    <row r="197" spans="2:15">
      <c r="B197" s="142"/>
      <c r="C197" s="128"/>
      <c r="D197" s="128"/>
      <c r="E197" s="128"/>
      <c r="F197" s="128"/>
      <c r="G197" s="128"/>
      <c r="J197" s="128"/>
      <c r="K197" s="128"/>
      <c r="L197" s="128"/>
      <c r="M197" s="128"/>
      <c r="N197" s="128"/>
      <c r="O197" s="128"/>
    </row>
    <row r="198" spans="2:15">
      <c r="B198" s="142"/>
      <c r="C198" s="128"/>
      <c r="D198" s="128"/>
      <c r="E198" s="128"/>
      <c r="F198" s="128"/>
      <c r="G198" s="128"/>
      <c r="J198" s="128"/>
      <c r="K198" s="128"/>
      <c r="L198" s="128"/>
      <c r="M198" s="128"/>
      <c r="N198" s="128"/>
      <c r="O198" s="128"/>
    </row>
    <row r="199" spans="2:15">
      <c r="B199" s="142"/>
      <c r="C199" s="128"/>
      <c r="D199" s="128"/>
      <c r="E199" s="128"/>
      <c r="F199" s="128"/>
      <c r="G199" s="128"/>
      <c r="J199" s="128"/>
      <c r="K199" s="128"/>
      <c r="L199" s="128"/>
      <c r="M199" s="128"/>
      <c r="N199" s="128"/>
      <c r="O199" s="128"/>
    </row>
    <row r="200" spans="2:15">
      <c r="B200" s="142"/>
      <c r="C200" s="128"/>
      <c r="D200" s="128"/>
      <c r="E200" s="128"/>
      <c r="F200" s="128"/>
      <c r="G200" s="128"/>
      <c r="J200" s="128"/>
      <c r="K200" s="128"/>
      <c r="L200" s="128"/>
      <c r="M200" s="128"/>
      <c r="N200" s="128"/>
      <c r="O200" s="128"/>
    </row>
    <row r="201" spans="2:15">
      <c r="B201" s="142"/>
      <c r="C201" s="128"/>
      <c r="D201" s="128"/>
      <c r="E201" s="128"/>
      <c r="F201" s="128"/>
      <c r="G201" s="128"/>
      <c r="J201" s="128"/>
      <c r="K201" s="128"/>
      <c r="L201" s="128"/>
      <c r="M201" s="128"/>
      <c r="N201" s="128"/>
      <c r="O201" s="128"/>
    </row>
    <row r="202" spans="2:15">
      <c r="B202" s="142"/>
      <c r="C202" s="128"/>
      <c r="D202" s="128"/>
      <c r="E202" s="128"/>
      <c r="F202" s="128"/>
      <c r="G202" s="128"/>
      <c r="J202" s="128"/>
      <c r="K202" s="128"/>
      <c r="L202" s="128"/>
      <c r="M202" s="128"/>
      <c r="N202" s="128"/>
      <c r="O202" s="128"/>
    </row>
    <row r="203" spans="2:15">
      <c r="B203" s="142"/>
      <c r="C203" s="128"/>
      <c r="D203" s="128"/>
      <c r="E203" s="128"/>
      <c r="F203" s="128"/>
      <c r="G203" s="128"/>
      <c r="J203" s="128"/>
      <c r="K203" s="128"/>
      <c r="L203" s="128"/>
      <c r="M203" s="128"/>
      <c r="N203" s="128"/>
      <c r="O203" s="128"/>
    </row>
    <row r="204" spans="2:15">
      <c r="B204" s="142"/>
      <c r="C204" s="128"/>
      <c r="D204" s="128"/>
      <c r="E204" s="128"/>
      <c r="F204" s="128"/>
      <c r="G204" s="128"/>
      <c r="J204" s="128"/>
      <c r="K204" s="128"/>
      <c r="L204" s="128"/>
      <c r="M204" s="128"/>
      <c r="N204" s="128"/>
      <c r="O204" s="128"/>
    </row>
    <row r="205" spans="2:15">
      <c r="B205" s="142"/>
      <c r="C205" s="128"/>
      <c r="D205" s="128"/>
      <c r="E205" s="128"/>
      <c r="F205" s="128"/>
      <c r="G205" s="128"/>
      <c r="J205" s="128"/>
      <c r="K205" s="128"/>
      <c r="L205" s="128"/>
      <c r="M205" s="128"/>
      <c r="N205" s="128"/>
      <c r="O205" s="128"/>
    </row>
    <row r="206" spans="2:15">
      <c r="B206" s="142"/>
      <c r="C206" s="128"/>
      <c r="D206" s="128"/>
      <c r="E206" s="128"/>
      <c r="F206" s="128"/>
      <c r="G206" s="128"/>
      <c r="J206" s="128"/>
      <c r="K206" s="128"/>
      <c r="L206" s="128"/>
      <c r="M206" s="128"/>
      <c r="N206" s="128"/>
      <c r="O206" s="128"/>
    </row>
    <row r="207" spans="2:15">
      <c r="B207" s="142"/>
      <c r="C207" s="128"/>
      <c r="D207" s="128"/>
      <c r="E207" s="128"/>
      <c r="F207" s="128"/>
      <c r="G207" s="128"/>
      <c r="J207" s="128"/>
      <c r="K207" s="128"/>
      <c r="L207" s="128"/>
      <c r="M207" s="128"/>
      <c r="N207" s="128"/>
      <c r="O207" s="128"/>
    </row>
    <row r="208" spans="2:15">
      <c r="B208" s="142"/>
      <c r="C208" s="128"/>
      <c r="D208" s="128"/>
      <c r="E208" s="128"/>
      <c r="F208" s="128"/>
      <c r="G208" s="128"/>
      <c r="J208" s="128"/>
      <c r="K208" s="128"/>
      <c r="L208" s="128"/>
      <c r="M208" s="128"/>
      <c r="N208" s="128"/>
      <c r="O208" s="128"/>
    </row>
    <row r="209" spans="2:15">
      <c r="B209" s="142"/>
      <c r="C209" s="128"/>
      <c r="D209" s="128"/>
      <c r="E209" s="128"/>
      <c r="F209" s="128"/>
      <c r="G209" s="128"/>
      <c r="J209" s="128"/>
      <c r="K209" s="128"/>
      <c r="L209" s="128"/>
      <c r="M209" s="128"/>
      <c r="N209" s="128"/>
      <c r="O209" s="128"/>
    </row>
    <row r="210" spans="2:15">
      <c r="B210" s="142"/>
      <c r="C210" s="128"/>
      <c r="D210" s="128"/>
      <c r="E210" s="128"/>
      <c r="F210" s="128"/>
      <c r="G210" s="128"/>
      <c r="J210" s="128"/>
      <c r="K210" s="128"/>
      <c r="L210" s="128"/>
      <c r="M210" s="128"/>
      <c r="N210" s="128"/>
      <c r="O210" s="128"/>
    </row>
    <row r="211" spans="2:15">
      <c r="B211" s="142"/>
      <c r="C211" s="128"/>
      <c r="D211" s="128"/>
      <c r="E211" s="128"/>
      <c r="F211" s="128"/>
      <c r="G211" s="128"/>
      <c r="J211" s="128"/>
      <c r="K211" s="128"/>
      <c r="L211" s="128"/>
      <c r="M211" s="128"/>
      <c r="N211" s="128"/>
      <c r="O211" s="128"/>
    </row>
    <row r="212" spans="2:15">
      <c r="B212" s="142"/>
      <c r="C212" s="128"/>
      <c r="D212" s="128"/>
      <c r="E212" s="128"/>
      <c r="F212" s="128"/>
      <c r="G212" s="128"/>
      <c r="J212" s="128"/>
      <c r="K212" s="128"/>
      <c r="L212" s="128"/>
      <c r="M212" s="128"/>
      <c r="N212" s="128"/>
      <c r="O212" s="128"/>
    </row>
    <row r="213" spans="2:15">
      <c r="B213" s="142"/>
      <c r="C213" s="128"/>
      <c r="D213" s="128"/>
      <c r="E213" s="128"/>
      <c r="F213" s="128"/>
      <c r="G213" s="128"/>
      <c r="J213" s="128"/>
      <c r="K213" s="128"/>
      <c r="L213" s="128"/>
      <c r="M213" s="128"/>
      <c r="N213" s="128"/>
      <c r="O213" s="128"/>
    </row>
    <row r="214" spans="2:15">
      <c r="B214" s="142"/>
      <c r="C214" s="128"/>
      <c r="D214" s="128"/>
      <c r="E214" s="128"/>
      <c r="F214" s="128"/>
      <c r="G214" s="128"/>
      <c r="J214" s="128"/>
      <c r="K214" s="128"/>
      <c r="L214" s="128"/>
      <c r="M214" s="128"/>
      <c r="N214" s="128"/>
      <c r="O214" s="128"/>
    </row>
    <row r="215" spans="2:15">
      <c r="B215" s="142"/>
      <c r="C215" s="128"/>
      <c r="D215" s="128"/>
      <c r="E215" s="128"/>
      <c r="F215" s="128"/>
      <c r="G215" s="128"/>
      <c r="J215" s="128"/>
      <c r="K215" s="128"/>
      <c r="L215" s="128"/>
      <c r="M215" s="128"/>
      <c r="N215" s="128"/>
      <c r="O215" s="128"/>
    </row>
    <row r="216" spans="2:15">
      <c r="B216" s="142"/>
      <c r="C216" s="128"/>
      <c r="D216" s="128"/>
      <c r="E216" s="128"/>
      <c r="F216" s="128"/>
      <c r="G216" s="128"/>
      <c r="J216" s="128"/>
      <c r="K216" s="128"/>
      <c r="L216" s="128"/>
      <c r="M216" s="128"/>
      <c r="N216" s="128"/>
      <c r="O216" s="128"/>
    </row>
    <row r="217" spans="2:15">
      <c r="B217" s="142"/>
      <c r="C217" s="128"/>
      <c r="D217" s="128"/>
      <c r="E217" s="128"/>
      <c r="F217" s="128"/>
      <c r="G217" s="128"/>
      <c r="J217" s="128"/>
      <c r="K217" s="128"/>
      <c r="L217" s="128"/>
      <c r="M217" s="128"/>
      <c r="N217" s="128"/>
      <c r="O217" s="128"/>
    </row>
    <row r="218" spans="2:15">
      <c r="B218" s="142"/>
      <c r="C218" s="128"/>
      <c r="D218" s="128"/>
      <c r="E218" s="128"/>
      <c r="F218" s="128"/>
      <c r="G218" s="128"/>
      <c r="J218" s="128"/>
      <c r="K218" s="128"/>
      <c r="L218" s="128"/>
      <c r="M218" s="128"/>
      <c r="N218" s="128"/>
      <c r="O218" s="128"/>
    </row>
    <row r="219" spans="2:15">
      <c r="B219" s="142"/>
      <c r="C219" s="128"/>
      <c r="D219" s="128"/>
      <c r="E219" s="128"/>
      <c r="F219" s="128"/>
      <c r="G219" s="128"/>
      <c r="J219" s="128"/>
      <c r="K219" s="128"/>
      <c r="L219" s="128"/>
      <c r="M219" s="128"/>
      <c r="N219" s="128"/>
      <c r="O219" s="128"/>
    </row>
    <row r="220" spans="2:15">
      <c r="B220" s="142"/>
      <c r="C220" s="128"/>
      <c r="D220" s="128"/>
      <c r="E220" s="128"/>
      <c r="F220" s="128"/>
      <c r="G220" s="128"/>
      <c r="J220" s="128"/>
      <c r="K220" s="128"/>
      <c r="L220" s="128"/>
      <c r="M220" s="128"/>
      <c r="N220" s="128"/>
      <c r="O220" s="128"/>
    </row>
    <row r="221" spans="2:15">
      <c r="B221" s="142"/>
      <c r="C221" s="128"/>
      <c r="D221" s="128"/>
      <c r="E221" s="128"/>
      <c r="F221" s="128"/>
      <c r="G221" s="128"/>
      <c r="J221" s="128"/>
      <c r="K221" s="128"/>
      <c r="L221" s="128"/>
      <c r="M221" s="128"/>
      <c r="N221" s="128"/>
      <c r="O221" s="128"/>
    </row>
    <row r="222" spans="2:15">
      <c r="B222" s="142"/>
      <c r="C222" s="128"/>
      <c r="D222" s="128"/>
      <c r="E222" s="128"/>
      <c r="F222" s="128"/>
      <c r="G222" s="128"/>
      <c r="J222" s="128"/>
      <c r="K222" s="128"/>
      <c r="L222" s="128"/>
      <c r="M222" s="128"/>
      <c r="N222" s="128"/>
      <c r="O222" s="128"/>
    </row>
    <row r="223" spans="2:15">
      <c r="B223" s="142"/>
      <c r="C223" s="128"/>
      <c r="D223" s="128"/>
      <c r="E223" s="128"/>
      <c r="F223" s="128"/>
      <c r="G223" s="128"/>
      <c r="J223" s="128"/>
      <c r="K223" s="128"/>
      <c r="L223" s="128"/>
      <c r="M223" s="128"/>
      <c r="N223" s="128"/>
      <c r="O223" s="128"/>
    </row>
    <row r="224" spans="2:15">
      <c r="B224" s="142"/>
      <c r="C224" s="128"/>
      <c r="D224" s="128"/>
      <c r="E224" s="128"/>
      <c r="F224" s="128"/>
      <c r="G224" s="128"/>
      <c r="J224" s="128"/>
      <c r="K224" s="128"/>
      <c r="L224" s="128"/>
      <c r="M224" s="128"/>
      <c r="N224" s="128"/>
      <c r="O224" s="128"/>
    </row>
    <row r="225" spans="2:15">
      <c r="B225" s="142"/>
      <c r="C225" s="128"/>
      <c r="D225" s="128"/>
      <c r="E225" s="128"/>
      <c r="F225" s="128"/>
      <c r="G225" s="128"/>
      <c r="J225" s="128"/>
      <c r="K225" s="128"/>
      <c r="L225" s="128"/>
      <c r="M225" s="128"/>
      <c r="N225" s="128"/>
      <c r="O225" s="128"/>
    </row>
    <row r="226" spans="2:15">
      <c r="B226" s="142"/>
      <c r="C226" s="128"/>
      <c r="D226" s="128"/>
      <c r="E226" s="128"/>
      <c r="F226" s="128"/>
      <c r="G226" s="128"/>
      <c r="J226" s="128"/>
      <c r="K226" s="128"/>
      <c r="L226" s="128"/>
      <c r="M226" s="128"/>
      <c r="N226" s="128"/>
      <c r="O226" s="128"/>
    </row>
    <row r="227" spans="2:15">
      <c r="B227" s="142"/>
      <c r="C227" s="128"/>
      <c r="D227" s="128"/>
      <c r="E227" s="128"/>
      <c r="F227" s="128"/>
      <c r="G227" s="128"/>
      <c r="J227" s="128"/>
      <c r="K227" s="128"/>
      <c r="L227" s="128"/>
      <c r="M227" s="128"/>
      <c r="N227" s="128"/>
      <c r="O227" s="128"/>
    </row>
    <row r="228" spans="2:15">
      <c r="B228" s="142"/>
      <c r="C228" s="128"/>
      <c r="D228" s="128"/>
      <c r="E228" s="128"/>
      <c r="F228" s="128"/>
      <c r="G228" s="128"/>
      <c r="J228" s="128"/>
      <c r="K228" s="128"/>
      <c r="L228" s="128"/>
      <c r="M228" s="128"/>
      <c r="N228" s="128"/>
      <c r="O228" s="128"/>
    </row>
    <row r="229" spans="2:15">
      <c r="B229" s="142"/>
      <c r="C229" s="128"/>
      <c r="D229" s="128"/>
      <c r="E229" s="128"/>
      <c r="F229" s="128"/>
      <c r="G229" s="128"/>
      <c r="J229" s="128"/>
      <c r="K229" s="128"/>
      <c r="L229" s="128"/>
      <c r="M229" s="128"/>
      <c r="N229" s="128"/>
      <c r="O229" s="128"/>
    </row>
    <row r="230" spans="2:15">
      <c r="B230" s="142"/>
      <c r="C230" s="128"/>
      <c r="D230" s="128"/>
      <c r="E230" s="128"/>
      <c r="F230" s="128"/>
      <c r="G230" s="128"/>
      <c r="J230" s="128"/>
      <c r="K230" s="128"/>
      <c r="L230" s="128"/>
      <c r="M230" s="128"/>
      <c r="N230" s="128"/>
      <c r="O230" s="128"/>
    </row>
    <row r="231" spans="2:15">
      <c r="B231" s="142"/>
      <c r="C231" s="128"/>
      <c r="D231" s="128"/>
      <c r="E231" s="128"/>
      <c r="F231" s="128"/>
      <c r="G231" s="128"/>
      <c r="J231" s="128"/>
      <c r="K231" s="128"/>
      <c r="L231" s="128"/>
      <c r="M231" s="128"/>
      <c r="N231" s="128"/>
      <c r="O231" s="128"/>
    </row>
    <row r="232" spans="2:15">
      <c r="B232" s="142"/>
      <c r="C232" s="128"/>
      <c r="D232" s="128"/>
      <c r="E232" s="128"/>
      <c r="F232" s="128"/>
      <c r="G232" s="128"/>
      <c r="J232" s="128"/>
      <c r="K232" s="128"/>
      <c r="L232" s="128"/>
      <c r="M232" s="128"/>
      <c r="N232" s="128"/>
      <c r="O232" s="128"/>
    </row>
    <row r="233" spans="2:15">
      <c r="B233" s="142"/>
      <c r="C233" s="128"/>
      <c r="D233" s="128"/>
      <c r="E233" s="128"/>
      <c r="F233" s="128"/>
      <c r="G233" s="128"/>
      <c r="J233" s="128"/>
      <c r="K233" s="128"/>
      <c r="L233" s="128"/>
      <c r="M233" s="128"/>
      <c r="N233" s="128"/>
      <c r="O233" s="128"/>
    </row>
    <row r="234" spans="2:15">
      <c r="B234" s="142"/>
      <c r="C234" s="128"/>
      <c r="D234" s="128"/>
      <c r="E234" s="128"/>
      <c r="F234" s="128"/>
      <c r="G234" s="128"/>
      <c r="J234" s="128"/>
      <c r="K234" s="128"/>
      <c r="L234" s="128"/>
      <c r="M234" s="128"/>
      <c r="N234" s="128"/>
      <c r="O234" s="128"/>
    </row>
    <row r="235" spans="2:15">
      <c r="B235" s="142"/>
      <c r="C235" s="128"/>
      <c r="D235" s="128"/>
      <c r="E235" s="128"/>
      <c r="F235" s="128"/>
      <c r="G235" s="128"/>
      <c r="J235" s="128"/>
      <c r="K235" s="128"/>
      <c r="L235" s="128"/>
      <c r="M235" s="128"/>
      <c r="N235" s="128"/>
      <c r="O235" s="128"/>
    </row>
    <row r="236" spans="2:15">
      <c r="B236" s="142"/>
      <c r="C236" s="128"/>
      <c r="D236" s="128"/>
      <c r="E236" s="128"/>
      <c r="F236" s="128"/>
      <c r="G236" s="128"/>
      <c r="J236" s="128"/>
      <c r="K236" s="128"/>
      <c r="L236" s="128"/>
      <c r="M236" s="128"/>
      <c r="N236" s="128"/>
      <c r="O236" s="128"/>
    </row>
    <row r="237" spans="2:15">
      <c r="B237" s="142"/>
      <c r="C237" s="128"/>
      <c r="D237" s="128"/>
      <c r="E237" s="128"/>
      <c r="F237" s="128"/>
      <c r="G237" s="128"/>
      <c r="J237" s="128"/>
      <c r="K237" s="128"/>
      <c r="L237" s="128"/>
      <c r="M237" s="128"/>
      <c r="N237" s="128"/>
      <c r="O237" s="128"/>
    </row>
    <row r="238" spans="2:15">
      <c r="B238" s="142"/>
      <c r="C238" s="128"/>
      <c r="D238" s="128"/>
      <c r="E238" s="128"/>
      <c r="F238" s="128"/>
      <c r="G238" s="128"/>
      <c r="J238" s="128"/>
      <c r="K238" s="128"/>
      <c r="L238" s="128"/>
      <c r="M238" s="128"/>
      <c r="N238" s="128"/>
      <c r="O238" s="128"/>
    </row>
    <row r="239" spans="2:15">
      <c r="B239" s="142"/>
      <c r="C239" s="128"/>
      <c r="D239" s="128"/>
      <c r="E239" s="128"/>
      <c r="F239" s="128"/>
      <c r="G239" s="128"/>
      <c r="J239" s="128"/>
      <c r="K239" s="128"/>
      <c r="L239" s="128"/>
      <c r="M239" s="128"/>
      <c r="N239" s="128"/>
      <c r="O239" s="128"/>
    </row>
    <row r="240" spans="2:15">
      <c r="B240" s="142"/>
      <c r="C240" s="128"/>
      <c r="D240" s="128"/>
      <c r="E240" s="128"/>
      <c r="F240" s="128"/>
      <c r="G240" s="128"/>
      <c r="J240" s="128"/>
      <c r="K240" s="128"/>
      <c r="L240" s="128"/>
      <c r="M240" s="128"/>
      <c r="N240" s="128"/>
      <c r="O240" s="128"/>
    </row>
    <row r="241" spans="2:15">
      <c r="B241" s="142"/>
      <c r="C241" s="128"/>
      <c r="D241" s="128"/>
      <c r="E241" s="128"/>
      <c r="F241" s="128"/>
      <c r="G241" s="128"/>
      <c r="J241" s="128"/>
      <c r="K241" s="128"/>
      <c r="L241" s="128"/>
      <c r="M241" s="128"/>
      <c r="N241" s="128"/>
      <c r="O241" s="128"/>
    </row>
    <row r="242" spans="2:15">
      <c r="B242" s="142"/>
      <c r="C242" s="128"/>
      <c r="D242" s="128"/>
      <c r="E242" s="128"/>
      <c r="F242" s="128"/>
      <c r="G242" s="128"/>
      <c r="J242" s="128"/>
      <c r="K242" s="128"/>
      <c r="L242" s="128"/>
      <c r="M242" s="128"/>
      <c r="N242" s="128"/>
      <c r="O242" s="128"/>
    </row>
    <row r="243" spans="2:15">
      <c r="B243" s="142"/>
      <c r="C243" s="128"/>
      <c r="D243" s="128"/>
      <c r="E243" s="128"/>
      <c r="F243" s="128"/>
      <c r="G243" s="128"/>
      <c r="J243" s="128"/>
      <c r="K243" s="128"/>
      <c r="L243" s="128"/>
      <c r="M243" s="128"/>
      <c r="N243" s="128"/>
      <c r="O243" s="128"/>
    </row>
    <row r="244" spans="2:15">
      <c r="B244" s="142"/>
      <c r="C244" s="128"/>
      <c r="D244" s="128"/>
      <c r="E244" s="128"/>
      <c r="F244" s="128"/>
      <c r="G244" s="128"/>
      <c r="J244" s="128"/>
      <c r="K244" s="128"/>
      <c r="L244" s="128"/>
      <c r="M244" s="128"/>
      <c r="N244" s="128"/>
      <c r="O244" s="128"/>
    </row>
    <row r="245" spans="2:15">
      <c r="B245" s="142"/>
      <c r="C245" s="128"/>
      <c r="D245" s="128"/>
      <c r="E245" s="128"/>
      <c r="F245" s="128"/>
      <c r="G245" s="128"/>
      <c r="J245" s="128"/>
      <c r="K245" s="128"/>
      <c r="L245" s="128"/>
      <c r="M245" s="128"/>
      <c r="N245" s="128"/>
      <c r="O245" s="128"/>
    </row>
    <row r="246" spans="2:15">
      <c r="B246" s="142"/>
      <c r="C246" s="128"/>
      <c r="D246" s="128"/>
      <c r="E246" s="128"/>
      <c r="F246" s="128"/>
      <c r="G246" s="128"/>
      <c r="J246" s="128"/>
      <c r="K246" s="128"/>
      <c r="L246" s="128"/>
      <c r="M246" s="128"/>
      <c r="N246" s="128"/>
      <c r="O246" s="128"/>
    </row>
    <row r="247" spans="2:15">
      <c r="B247" s="142"/>
      <c r="C247" s="128"/>
      <c r="D247" s="128"/>
      <c r="E247" s="128"/>
      <c r="F247" s="128"/>
      <c r="G247" s="128"/>
      <c r="J247" s="128"/>
      <c r="K247" s="128"/>
      <c r="L247" s="128"/>
      <c r="M247" s="128"/>
      <c r="N247" s="128"/>
      <c r="O247" s="128"/>
    </row>
    <row r="248" spans="2:15">
      <c r="B248" s="142"/>
      <c r="C248" s="128"/>
      <c r="D248" s="128"/>
      <c r="E248" s="128"/>
      <c r="F248" s="128"/>
      <c r="G248" s="128"/>
      <c r="J248" s="128"/>
      <c r="K248" s="128"/>
      <c r="L248" s="128"/>
      <c r="M248" s="128"/>
      <c r="N248" s="128"/>
      <c r="O248" s="128"/>
    </row>
    <row r="249" spans="2:15">
      <c r="B249" s="142"/>
      <c r="C249" s="128"/>
      <c r="D249" s="128"/>
      <c r="E249" s="128"/>
      <c r="F249" s="128"/>
      <c r="G249" s="128"/>
      <c r="J249" s="128"/>
      <c r="K249" s="128"/>
      <c r="L249" s="128"/>
      <c r="M249" s="128"/>
      <c r="N249" s="128"/>
      <c r="O249" s="128"/>
    </row>
    <row r="250" spans="2:15">
      <c r="B250" s="142"/>
      <c r="C250" s="128"/>
      <c r="D250" s="128"/>
      <c r="E250" s="128"/>
      <c r="F250" s="128"/>
      <c r="G250" s="128"/>
      <c r="J250" s="128"/>
      <c r="K250" s="128"/>
      <c r="L250" s="128"/>
      <c r="M250" s="128"/>
      <c r="N250" s="128"/>
      <c r="O250" s="128"/>
    </row>
    <row r="251" spans="2:15">
      <c r="B251" s="142"/>
      <c r="C251" s="128"/>
      <c r="D251" s="128"/>
      <c r="E251" s="128"/>
      <c r="F251" s="128"/>
      <c r="G251" s="128"/>
      <c r="J251" s="128"/>
      <c r="K251" s="128"/>
      <c r="L251" s="128"/>
      <c r="M251" s="128"/>
      <c r="N251" s="128"/>
      <c r="O251" s="128"/>
    </row>
    <row r="252" spans="2:15">
      <c r="B252" s="142"/>
      <c r="C252" s="128"/>
      <c r="D252" s="128"/>
      <c r="E252" s="128"/>
      <c r="F252" s="128"/>
      <c r="G252" s="128"/>
      <c r="J252" s="128"/>
      <c r="K252" s="128"/>
      <c r="L252" s="128"/>
      <c r="M252" s="128"/>
      <c r="N252" s="128"/>
      <c r="O252" s="128"/>
    </row>
    <row r="253" spans="2:15">
      <c r="B253" s="142"/>
      <c r="C253" s="128"/>
      <c r="D253" s="128"/>
      <c r="E253" s="128"/>
      <c r="F253" s="128"/>
      <c r="G253" s="128"/>
      <c r="J253" s="128"/>
      <c r="K253" s="128"/>
      <c r="L253" s="128"/>
      <c r="M253" s="128"/>
      <c r="N253" s="128"/>
      <c r="O253" s="128"/>
    </row>
    <row r="254" spans="2:15">
      <c r="B254" s="142"/>
      <c r="C254" s="128"/>
      <c r="D254" s="128"/>
      <c r="E254" s="128"/>
      <c r="F254" s="128"/>
      <c r="G254" s="128"/>
      <c r="J254" s="128"/>
      <c r="K254" s="128"/>
      <c r="L254" s="128"/>
      <c r="M254" s="128"/>
      <c r="N254" s="128"/>
      <c r="O254" s="128"/>
    </row>
    <row r="255" spans="2:15">
      <c r="B255" s="142"/>
      <c r="C255" s="128"/>
      <c r="D255" s="128"/>
      <c r="E255" s="128"/>
      <c r="F255" s="128"/>
      <c r="G255" s="128"/>
      <c r="J255" s="128"/>
      <c r="K255" s="128"/>
      <c r="L255" s="128"/>
      <c r="M255" s="128"/>
      <c r="N255" s="128"/>
      <c r="O255" s="128"/>
    </row>
    <row r="256" spans="2:15">
      <c r="B256" s="142"/>
      <c r="C256" s="128"/>
      <c r="D256" s="128"/>
      <c r="E256" s="128"/>
      <c r="F256" s="128"/>
      <c r="G256" s="128"/>
      <c r="J256" s="128"/>
      <c r="K256" s="128"/>
      <c r="L256" s="128"/>
      <c r="M256" s="128"/>
      <c r="N256" s="128"/>
      <c r="O256" s="128"/>
    </row>
    <row r="257" spans="2:15">
      <c r="B257" s="142"/>
      <c r="C257" s="128"/>
      <c r="D257" s="128"/>
      <c r="E257" s="128"/>
      <c r="F257" s="128"/>
      <c r="G257" s="128"/>
      <c r="J257" s="128"/>
      <c r="K257" s="128"/>
      <c r="L257" s="128"/>
      <c r="M257" s="128"/>
      <c r="N257" s="128"/>
      <c r="O257" s="128"/>
    </row>
    <row r="258" spans="2:15">
      <c r="B258" s="142"/>
      <c r="C258" s="128"/>
      <c r="D258" s="128"/>
      <c r="E258" s="128"/>
      <c r="F258" s="128"/>
      <c r="G258" s="128"/>
      <c r="J258" s="128"/>
      <c r="K258" s="128"/>
      <c r="L258" s="128"/>
      <c r="M258" s="128"/>
      <c r="N258" s="128"/>
      <c r="O258" s="128"/>
    </row>
    <row r="259" spans="2:15">
      <c r="B259" s="142"/>
      <c r="C259" s="128"/>
      <c r="D259" s="128"/>
      <c r="E259" s="128"/>
      <c r="F259" s="128"/>
      <c r="G259" s="128"/>
      <c r="J259" s="128"/>
      <c r="K259" s="128"/>
      <c r="L259" s="128"/>
      <c r="M259" s="128"/>
      <c r="N259" s="128"/>
      <c r="O259" s="128"/>
    </row>
    <row r="260" spans="2:15">
      <c r="B260" s="142"/>
      <c r="C260" s="128"/>
      <c r="D260" s="128"/>
      <c r="E260" s="128"/>
      <c r="F260" s="128"/>
      <c r="G260" s="128"/>
      <c r="J260" s="128"/>
      <c r="K260" s="128"/>
      <c r="L260" s="128"/>
      <c r="M260" s="128"/>
      <c r="N260" s="128"/>
      <c r="O260" s="128"/>
    </row>
    <row r="261" spans="2:15">
      <c r="B261" s="142"/>
      <c r="C261" s="128"/>
      <c r="D261" s="128"/>
      <c r="E261" s="128"/>
      <c r="F261" s="128"/>
      <c r="G261" s="128"/>
      <c r="J261" s="128"/>
      <c r="K261" s="128"/>
      <c r="L261" s="128"/>
      <c r="M261" s="128"/>
      <c r="N261" s="128"/>
      <c r="O261" s="128"/>
    </row>
    <row r="262" spans="2:15">
      <c r="B262" s="142"/>
      <c r="C262" s="128"/>
      <c r="D262" s="128"/>
      <c r="E262" s="128"/>
      <c r="F262" s="128"/>
      <c r="G262" s="128"/>
      <c r="J262" s="128"/>
      <c r="K262" s="128"/>
      <c r="L262" s="128"/>
      <c r="M262" s="128"/>
      <c r="N262" s="128"/>
      <c r="O262" s="128"/>
    </row>
    <row r="263" spans="2:15">
      <c r="B263" s="142"/>
      <c r="C263" s="128"/>
      <c r="D263" s="128"/>
      <c r="E263" s="128"/>
      <c r="F263" s="128"/>
      <c r="G263" s="128"/>
      <c r="J263" s="128"/>
      <c r="K263" s="128"/>
      <c r="L263" s="128"/>
      <c r="M263" s="128"/>
      <c r="N263" s="128"/>
      <c r="O263" s="128"/>
    </row>
    <row r="264" spans="2:15">
      <c r="B264" s="142"/>
      <c r="C264" s="128"/>
      <c r="D264" s="128"/>
      <c r="E264" s="128"/>
      <c r="F264" s="128"/>
      <c r="G264" s="128"/>
      <c r="J264" s="128"/>
      <c r="K264" s="128"/>
      <c r="L264" s="128"/>
      <c r="M264" s="128"/>
      <c r="N264" s="128"/>
      <c r="O264" s="128"/>
    </row>
    <row r="265" spans="2:15">
      <c r="B265" s="142"/>
      <c r="C265" s="128"/>
      <c r="D265" s="128"/>
      <c r="E265" s="128"/>
      <c r="F265" s="128"/>
      <c r="G265" s="128"/>
      <c r="J265" s="128"/>
      <c r="K265" s="128"/>
      <c r="L265" s="128"/>
      <c r="M265" s="128"/>
      <c r="N265" s="128"/>
      <c r="O265" s="128"/>
    </row>
    <row r="266" spans="2:15">
      <c r="B266" s="142"/>
      <c r="C266" s="128"/>
      <c r="D266" s="128"/>
      <c r="E266" s="128"/>
      <c r="F266" s="128"/>
      <c r="G266" s="128"/>
      <c r="J266" s="128"/>
      <c r="K266" s="128"/>
      <c r="L266" s="128"/>
      <c r="M266" s="128"/>
      <c r="N266" s="128"/>
      <c r="O266" s="128"/>
    </row>
    <row r="267" spans="2:15">
      <c r="B267" s="142"/>
      <c r="C267" s="128"/>
      <c r="D267" s="128"/>
      <c r="E267" s="128"/>
      <c r="F267" s="128"/>
      <c r="G267" s="128"/>
      <c r="J267" s="128"/>
      <c r="K267" s="128"/>
      <c r="L267" s="128"/>
      <c r="M267" s="128"/>
      <c r="N267" s="128"/>
      <c r="O267" s="128"/>
    </row>
    <row r="268" spans="2:15">
      <c r="B268" s="142"/>
      <c r="C268" s="128"/>
      <c r="D268" s="128"/>
      <c r="E268" s="128"/>
      <c r="F268" s="128"/>
      <c r="G268" s="128"/>
      <c r="J268" s="128"/>
      <c r="K268" s="128"/>
      <c r="L268" s="128"/>
      <c r="M268" s="128"/>
      <c r="N268" s="128"/>
      <c r="O268" s="128"/>
    </row>
    <row r="269" spans="2:15">
      <c r="B269" s="142"/>
      <c r="C269" s="128"/>
      <c r="D269" s="128"/>
      <c r="E269" s="128"/>
      <c r="F269" s="128"/>
      <c r="G269" s="128"/>
      <c r="J269" s="128"/>
      <c r="K269" s="128"/>
      <c r="L269" s="128"/>
      <c r="M269" s="128"/>
      <c r="N269" s="128"/>
      <c r="O269" s="128"/>
    </row>
    <row r="270" spans="2:15">
      <c r="B270" s="142"/>
      <c r="C270" s="128"/>
      <c r="D270" s="128"/>
      <c r="E270" s="128"/>
      <c r="F270" s="128"/>
      <c r="G270" s="128"/>
      <c r="J270" s="128"/>
      <c r="K270" s="128"/>
      <c r="L270" s="128"/>
      <c r="M270" s="128"/>
      <c r="N270" s="128"/>
      <c r="O270" s="128"/>
    </row>
    <row r="271" spans="2:15">
      <c r="B271" s="142"/>
      <c r="C271" s="128"/>
      <c r="D271" s="128"/>
      <c r="E271" s="128"/>
      <c r="F271" s="128"/>
      <c r="G271" s="128"/>
      <c r="J271" s="128"/>
      <c r="K271" s="128"/>
      <c r="L271" s="128"/>
      <c r="M271" s="128"/>
      <c r="N271" s="128"/>
      <c r="O271" s="128"/>
    </row>
    <row r="272" spans="2:15">
      <c r="B272" s="142"/>
      <c r="C272" s="128"/>
      <c r="D272" s="128"/>
      <c r="E272" s="128"/>
      <c r="F272" s="128"/>
      <c r="G272" s="128"/>
      <c r="J272" s="128"/>
      <c r="K272" s="128"/>
      <c r="L272" s="128"/>
      <c r="M272" s="128"/>
      <c r="N272" s="128"/>
      <c r="O272" s="128"/>
    </row>
    <row r="273" spans="2:15">
      <c r="B273" s="142"/>
      <c r="C273" s="128"/>
      <c r="D273" s="128"/>
      <c r="E273" s="128"/>
      <c r="F273" s="128"/>
      <c r="G273" s="128"/>
      <c r="J273" s="128"/>
      <c r="K273" s="128"/>
      <c r="L273" s="128"/>
      <c r="M273" s="128"/>
      <c r="N273" s="128"/>
      <c r="O273" s="128"/>
    </row>
    <row r="274" spans="2:15">
      <c r="B274" s="142"/>
      <c r="C274" s="128"/>
      <c r="D274" s="128"/>
      <c r="E274" s="128"/>
      <c r="F274" s="128"/>
      <c r="G274" s="128"/>
      <c r="J274" s="128"/>
      <c r="K274" s="128"/>
      <c r="L274" s="128"/>
      <c r="M274" s="128"/>
      <c r="N274" s="128"/>
      <c r="O274" s="128"/>
    </row>
    <row r="275" spans="2:15">
      <c r="B275" s="142"/>
      <c r="C275" s="128"/>
      <c r="D275" s="128"/>
      <c r="E275" s="128"/>
      <c r="F275" s="128"/>
      <c r="G275" s="128"/>
      <c r="J275" s="128"/>
      <c r="K275" s="128"/>
      <c r="L275" s="128"/>
      <c r="M275" s="128"/>
      <c r="N275" s="128"/>
      <c r="O275" s="128"/>
    </row>
    <row r="276" spans="2:15">
      <c r="B276" s="142"/>
      <c r="C276" s="128"/>
      <c r="D276" s="128"/>
      <c r="E276" s="128"/>
      <c r="F276" s="128"/>
      <c r="G276" s="128"/>
      <c r="J276" s="128"/>
      <c r="K276" s="128"/>
      <c r="L276" s="128"/>
      <c r="M276" s="128"/>
      <c r="N276" s="128"/>
      <c r="O276" s="128"/>
    </row>
    <row r="277" spans="2:15">
      <c r="B277" s="142"/>
      <c r="C277" s="128"/>
      <c r="D277" s="128"/>
      <c r="E277" s="128"/>
      <c r="F277" s="128"/>
      <c r="G277" s="128"/>
      <c r="J277" s="128"/>
      <c r="K277" s="128"/>
      <c r="L277" s="128"/>
      <c r="M277" s="128"/>
      <c r="N277" s="128"/>
      <c r="O277" s="128"/>
    </row>
    <row r="278" spans="2:15">
      <c r="B278" s="142"/>
      <c r="C278" s="128"/>
      <c r="D278" s="128"/>
      <c r="E278" s="128"/>
      <c r="F278" s="128"/>
      <c r="G278" s="128"/>
      <c r="J278" s="128"/>
      <c r="K278" s="128"/>
      <c r="L278" s="128"/>
      <c r="M278" s="128"/>
      <c r="N278" s="128"/>
      <c r="O278" s="128"/>
    </row>
    <row r="279" spans="2:15">
      <c r="B279" s="142"/>
      <c r="C279" s="128"/>
      <c r="D279" s="128"/>
      <c r="E279" s="128"/>
      <c r="F279" s="128"/>
      <c r="G279" s="128"/>
      <c r="J279" s="128"/>
      <c r="K279" s="128"/>
      <c r="L279" s="128"/>
      <c r="M279" s="128"/>
      <c r="N279" s="128"/>
      <c r="O279" s="128"/>
    </row>
    <row r="280" spans="2:15">
      <c r="B280" s="142"/>
      <c r="C280" s="128"/>
      <c r="D280" s="128"/>
      <c r="E280" s="128"/>
      <c r="F280" s="128"/>
      <c r="G280" s="128"/>
      <c r="J280" s="128"/>
      <c r="K280" s="128"/>
      <c r="L280" s="128"/>
      <c r="M280" s="128"/>
      <c r="N280" s="128"/>
      <c r="O280" s="128"/>
    </row>
    <row r="281" spans="2:15">
      <c r="B281" s="142"/>
      <c r="C281" s="128"/>
      <c r="D281" s="128"/>
      <c r="E281" s="128"/>
      <c r="F281" s="128"/>
      <c r="G281" s="128"/>
      <c r="J281" s="128"/>
      <c r="K281" s="128"/>
      <c r="L281" s="128"/>
      <c r="M281" s="128"/>
      <c r="N281" s="128"/>
      <c r="O281" s="128"/>
    </row>
    <row r="282" spans="2:15">
      <c r="B282" s="142"/>
      <c r="C282" s="128"/>
      <c r="D282" s="128"/>
      <c r="E282" s="128"/>
      <c r="F282" s="128"/>
      <c r="G282" s="128"/>
      <c r="J282" s="128"/>
      <c r="K282" s="128"/>
      <c r="L282" s="128"/>
      <c r="M282" s="128"/>
      <c r="N282" s="128"/>
      <c r="O282" s="128"/>
    </row>
    <row r="283" spans="2:15">
      <c r="B283" s="142"/>
      <c r="C283" s="128"/>
      <c r="D283" s="128"/>
      <c r="E283" s="128"/>
      <c r="F283" s="128"/>
      <c r="G283" s="128"/>
      <c r="J283" s="128"/>
      <c r="K283" s="128"/>
      <c r="L283" s="128"/>
      <c r="M283" s="128"/>
      <c r="N283" s="128"/>
      <c r="O283" s="128"/>
    </row>
    <row r="284" spans="2:15">
      <c r="B284" s="142"/>
      <c r="C284" s="128"/>
      <c r="D284" s="128"/>
      <c r="E284" s="128"/>
      <c r="F284" s="128"/>
      <c r="G284" s="128"/>
      <c r="J284" s="128"/>
      <c r="K284" s="128"/>
      <c r="L284" s="128"/>
      <c r="M284" s="128"/>
      <c r="N284" s="128"/>
      <c r="O284" s="128"/>
    </row>
    <row r="285" spans="2:15">
      <c r="B285" s="142"/>
      <c r="C285" s="128"/>
      <c r="D285" s="128"/>
      <c r="E285" s="128"/>
      <c r="F285" s="128"/>
      <c r="G285" s="128"/>
      <c r="J285" s="128"/>
      <c r="K285" s="128"/>
      <c r="L285" s="128"/>
      <c r="M285" s="128"/>
      <c r="N285" s="128"/>
      <c r="O285" s="128"/>
    </row>
    <row r="286" spans="2:15">
      <c r="B286" s="142"/>
      <c r="C286" s="128"/>
      <c r="D286" s="128"/>
      <c r="E286" s="128"/>
      <c r="F286" s="128"/>
      <c r="G286" s="128"/>
      <c r="J286" s="128"/>
      <c r="K286" s="128"/>
      <c r="L286" s="128"/>
      <c r="M286" s="128"/>
      <c r="N286" s="128"/>
      <c r="O286" s="128"/>
    </row>
    <row r="287" spans="2:15">
      <c r="B287" s="142"/>
      <c r="C287" s="128"/>
      <c r="D287" s="128"/>
      <c r="E287" s="128"/>
      <c r="F287" s="128"/>
      <c r="G287" s="128"/>
      <c r="J287" s="128"/>
      <c r="K287" s="128"/>
      <c r="L287" s="128"/>
      <c r="M287" s="128"/>
      <c r="N287" s="128"/>
      <c r="O287" s="128"/>
    </row>
    <row r="288" spans="2:15">
      <c r="B288" s="142"/>
      <c r="C288" s="128"/>
      <c r="D288" s="128"/>
      <c r="E288" s="128"/>
      <c r="F288" s="128"/>
      <c r="G288" s="128"/>
      <c r="J288" s="128"/>
      <c r="K288" s="128"/>
      <c r="L288" s="128"/>
      <c r="M288" s="128"/>
      <c r="N288" s="128"/>
      <c r="O288" s="128"/>
    </row>
    <row r="289" spans="2:15">
      <c r="B289" s="142"/>
      <c r="C289" s="128"/>
      <c r="D289" s="128"/>
      <c r="E289" s="128"/>
      <c r="F289" s="128"/>
      <c r="G289" s="128"/>
      <c r="J289" s="128"/>
      <c r="K289" s="128"/>
      <c r="L289" s="128"/>
      <c r="M289" s="128"/>
      <c r="N289" s="128"/>
      <c r="O289" s="128"/>
    </row>
    <row r="290" spans="2:15">
      <c r="B290" s="142"/>
      <c r="C290" s="128"/>
      <c r="D290" s="128"/>
      <c r="E290" s="128"/>
      <c r="F290" s="128"/>
      <c r="G290" s="128"/>
      <c r="J290" s="128"/>
      <c r="K290" s="128"/>
      <c r="L290" s="128"/>
      <c r="M290" s="128"/>
      <c r="N290" s="128"/>
      <c r="O290" s="128"/>
    </row>
    <row r="291" spans="2:15">
      <c r="B291" s="142"/>
      <c r="C291" s="128"/>
      <c r="D291" s="128"/>
      <c r="E291" s="128"/>
      <c r="F291" s="128"/>
      <c r="G291" s="128"/>
      <c r="J291" s="128"/>
      <c r="K291" s="128"/>
      <c r="L291" s="128"/>
      <c r="M291" s="128"/>
      <c r="N291" s="128"/>
      <c r="O291" s="128"/>
    </row>
    <row r="292" spans="2:15">
      <c r="B292" s="142"/>
      <c r="C292" s="128"/>
      <c r="D292" s="128"/>
      <c r="E292" s="128"/>
      <c r="F292" s="128"/>
      <c r="G292" s="128"/>
      <c r="J292" s="128"/>
      <c r="K292" s="128"/>
      <c r="L292" s="128"/>
      <c r="M292" s="128"/>
      <c r="N292" s="128"/>
      <c r="O292" s="128"/>
    </row>
    <row r="293" spans="2:15">
      <c r="B293" s="142"/>
      <c r="C293" s="128"/>
      <c r="D293" s="128"/>
      <c r="E293" s="128"/>
      <c r="F293" s="128"/>
      <c r="G293" s="128"/>
      <c r="J293" s="128"/>
      <c r="K293" s="128"/>
      <c r="L293" s="128"/>
      <c r="M293" s="128"/>
      <c r="N293" s="128"/>
      <c r="O293" s="128"/>
    </row>
    <row r="294" spans="2:15">
      <c r="B294" s="142"/>
      <c r="C294" s="128"/>
      <c r="D294" s="128"/>
      <c r="E294" s="128"/>
      <c r="F294" s="128"/>
      <c r="G294" s="128"/>
      <c r="J294" s="128"/>
      <c r="K294" s="128"/>
      <c r="L294" s="128"/>
      <c r="M294" s="128"/>
      <c r="N294" s="128"/>
      <c r="O294" s="128"/>
    </row>
    <row r="295" spans="2:15">
      <c r="B295" s="142"/>
      <c r="C295" s="128"/>
      <c r="D295" s="128"/>
      <c r="E295" s="128"/>
      <c r="F295" s="128"/>
      <c r="G295" s="128"/>
      <c r="J295" s="128"/>
      <c r="K295" s="128"/>
      <c r="L295" s="128"/>
      <c r="M295" s="128"/>
      <c r="N295" s="128"/>
      <c r="O295" s="128"/>
    </row>
    <row r="296" spans="2:15">
      <c r="B296" s="142"/>
      <c r="C296" s="128"/>
      <c r="D296" s="128"/>
      <c r="E296" s="128"/>
      <c r="F296" s="128"/>
      <c r="G296" s="128"/>
      <c r="J296" s="128"/>
      <c r="K296" s="128"/>
      <c r="L296" s="128"/>
      <c r="M296" s="128"/>
      <c r="N296" s="128"/>
      <c r="O296" s="128"/>
    </row>
    <row r="297" spans="2:15">
      <c r="B297" s="142"/>
      <c r="C297" s="128"/>
      <c r="D297" s="128"/>
      <c r="E297" s="128"/>
      <c r="F297" s="128"/>
      <c r="G297" s="128"/>
      <c r="J297" s="128"/>
      <c r="K297" s="128"/>
      <c r="L297" s="128"/>
      <c r="M297" s="128"/>
      <c r="N297" s="128"/>
      <c r="O297" s="128"/>
    </row>
    <row r="298" spans="2:15">
      <c r="B298" s="142"/>
      <c r="C298" s="128"/>
      <c r="D298" s="128"/>
      <c r="E298" s="128"/>
      <c r="F298" s="128"/>
      <c r="G298" s="128"/>
      <c r="J298" s="128"/>
      <c r="K298" s="128"/>
      <c r="L298" s="128"/>
      <c r="M298" s="128"/>
      <c r="N298" s="128"/>
      <c r="O298" s="128"/>
    </row>
    <row r="299" spans="2:15">
      <c r="B299" s="142"/>
      <c r="C299" s="128"/>
      <c r="D299" s="128"/>
      <c r="E299" s="128"/>
      <c r="F299" s="128"/>
      <c r="G299" s="128"/>
      <c r="J299" s="128"/>
      <c r="K299" s="128"/>
      <c r="L299" s="128"/>
      <c r="M299" s="128"/>
      <c r="N299" s="128"/>
      <c r="O299" s="128"/>
    </row>
    <row r="300" spans="2:15">
      <c r="B300" s="142"/>
      <c r="C300" s="128"/>
      <c r="D300" s="128"/>
      <c r="E300" s="128"/>
      <c r="F300" s="128"/>
      <c r="G300" s="128"/>
      <c r="J300" s="128"/>
      <c r="K300" s="128"/>
      <c r="L300" s="128"/>
      <c r="M300" s="128"/>
      <c r="N300" s="128"/>
      <c r="O300" s="128"/>
    </row>
    <row r="301" spans="2:15">
      <c r="B301" s="142"/>
      <c r="C301" s="128"/>
      <c r="D301" s="128"/>
      <c r="E301" s="128"/>
      <c r="F301" s="128"/>
      <c r="G301" s="128"/>
      <c r="J301" s="128"/>
      <c r="K301" s="128"/>
      <c r="L301" s="128"/>
      <c r="M301" s="128"/>
      <c r="N301" s="128"/>
      <c r="O301" s="128"/>
    </row>
    <row r="302" spans="2:15">
      <c r="B302" s="142"/>
      <c r="C302" s="128"/>
      <c r="D302" s="128"/>
      <c r="E302" s="128"/>
      <c r="F302" s="128"/>
      <c r="G302" s="128"/>
      <c r="J302" s="128"/>
      <c r="K302" s="128"/>
      <c r="L302" s="128"/>
      <c r="M302" s="128"/>
      <c r="N302" s="128"/>
      <c r="O302" s="128"/>
    </row>
    <row r="303" spans="2:15">
      <c r="B303" s="142"/>
      <c r="C303" s="128"/>
      <c r="D303" s="128"/>
      <c r="E303" s="128"/>
      <c r="F303" s="128"/>
      <c r="G303" s="128"/>
      <c r="J303" s="128"/>
      <c r="K303" s="128"/>
      <c r="L303" s="128"/>
      <c r="M303" s="128"/>
      <c r="N303" s="128"/>
      <c r="O303" s="128"/>
    </row>
    <row r="304" spans="2:15">
      <c r="B304" s="142"/>
      <c r="C304" s="128"/>
      <c r="D304" s="128"/>
      <c r="E304" s="128"/>
      <c r="F304" s="128"/>
      <c r="G304" s="128"/>
      <c r="J304" s="128"/>
      <c r="K304" s="128"/>
      <c r="L304" s="128"/>
      <c r="M304" s="128"/>
      <c r="N304" s="128"/>
      <c r="O304" s="128"/>
    </row>
    <row r="305" spans="2:15">
      <c r="B305" s="142"/>
      <c r="C305" s="128"/>
      <c r="D305" s="128"/>
      <c r="E305" s="128"/>
      <c r="F305" s="128"/>
      <c r="G305" s="128"/>
      <c r="J305" s="128"/>
      <c r="K305" s="128"/>
      <c r="L305" s="128"/>
      <c r="M305" s="128"/>
      <c r="N305" s="128"/>
      <c r="O305" s="128"/>
    </row>
    <row r="306" spans="2:15">
      <c r="B306" s="142"/>
      <c r="C306" s="128"/>
      <c r="D306" s="128"/>
      <c r="E306" s="128"/>
      <c r="F306" s="128"/>
      <c r="G306" s="128"/>
      <c r="J306" s="128"/>
      <c r="K306" s="128"/>
      <c r="L306" s="128"/>
      <c r="M306" s="128"/>
      <c r="N306" s="128"/>
      <c r="O306" s="128"/>
    </row>
    <row r="307" spans="2:15">
      <c r="B307" s="142"/>
      <c r="C307" s="128"/>
      <c r="D307" s="128"/>
      <c r="E307" s="128"/>
      <c r="F307" s="128"/>
      <c r="G307" s="128"/>
      <c r="J307" s="128"/>
      <c r="K307" s="128"/>
      <c r="L307" s="128"/>
      <c r="M307" s="128"/>
      <c r="N307" s="128"/>
      <c r="O307" s="128"/>
    </row>
    <row r="308" spans="2:15">
      <c r="B308" s="142"/>
      <c r="C308" s="128"/>
      <c r="D308" s="128"/>
      <c r="E308" s="128"/>
      <c r="F308" s="128"/>
      <c r="G308" s="128"/>
      <c r="J308" s="128"/>
      <c r="K308" s="128"/>
      <c r="L308" s="128"/>
      <c r="M308" s="128"/>
      <c r="N308" s="128"/>
      <c r="O308" s="128"/>
    </row>
    <row r="309" spans="2:15">
      <c r="B309" s="142"/>
      <c r="C309" s="128"/>
      <c r="D309" s="128"/>
      <c r="E309" s="128"/>
      <c r="F309" s="128"/>
      <c r="G309" s="128"/>
      <c r="J309" s="128"/>
      <c r="K309" s="128"/>
      <c r="L309" s="128"/>
      <c r="M309" s="128"/>
      <c r="N309" s="128"/>
      <c r="O309" s="128"/>
    </row>
    <row r="310" spans="2:15">
      <c r="B310" s="142"/>
      <c r="C310" s="128"/>
      <c r="D310" s="128"/>
      <c r="E310" s="128"/>
      <c r="F310" s="128"/>
      <c r="G310" s="128"/>
      <c r="J310" s="128"/>
      <c r="K310" s="128"/>
      <c r="L310" s="128"/>
      <c r="M310" s="128"/>
      <c r="N310" s="128"/>
      <c r="O310" s="128"/>
    </row>
    <row r="311" spans="2:15">
      <c r="B311" s="142"/>
      <c r="C311" s="128"/>
      <c r="D311" s="128"/>
      <c r="E311" s="128"/>
      <c r="F311" s="128"/>
      <c r="G311" s="128"/>
      <c r="J311" s="128"/>
      <c r="K311" s="128"/>
      <c r="L311" s="128"/>
      <c r="M311" s="128"/>
      <c r="N311" s="128"/>
      <c r="O311" s="128"/>
    </row>
    <row r="312" spans="2:15">
      <c r="B312" s="142"/>
      <c r="C312" s="128"/>
      <c r="D312" s="128"/>
      <c r="E312" s="128"/>
      <c r="F312" s="128"/>
      <c r="G312" s="128"/>
      <c r="J312" s="128"/>
      <c r="K312" s="128"/>
      <c r="L312" s="128"/>
      <c r="M312" s="128"/>
      <c r="N312" s="128"/>
      <c r="O312" s="128"/>
    </row>
    <row r="313" spans="2:15">
      <c r="B313" s="142"/>
      <c r="C313" s="128"/>
      <c r="D313" s="128"/>
      <c r="E313" s="128"/>
      <c r="F313" s="128"/>
      <c r="G313" s="128"/>
      <c r="J313" s="128"/>
      <c r="K313" s="128"/>
      <c r="L313" s="128"/>
      <c r="M313" s="128"/>
      <c r="N313" s="128"/>
      <c r="O313" s="128"/>
    </row>
    <row r="314" spans="2:15">
      <c r="B314" s="142"/>
      <c r="C314" s="128"/>
      <c r="D314" s="128"/>
      <c r="E314" s="128"/>
      <c r="F314" s="128"/>
      <c r="G314" s="128"/>
      <c r="J314" s="128"/>
      <c r="K314" s="128"/>
      <c r="L314" s="128"/>
      <c r="M314" s="128"/>
      <c r="N314" s="128"/>
      <c r="O314" s="128"/>
    </row>
    <row r="315" spans="2:15">
      <c r="B315" s="142"/>
      <c r="C315" s="128"/>
      <c r="D315" s="128"/>
      <c r="E315" s="128"/>
      <c r="F315" s="128"/>
      <c r="G315" s="128"/>
      <c r="J315" s="128"/>
      <c r="K315" s="128"/>
      <c r="L315" s="128"/>
      <c r="M315" s="128"/>
      <c r="N315" s="128"/>
      <c r="O315" s="128"/>
    </row>
    <row r="316" spans="2:15">
      <c r="B316" s="142"/>
      <c r="C316" s="128"/>
      <c r="D316" s="128"/>
      <c r="E316" s="128"/>
      <c r="F316" s="128"/>
      <c r="G316" s="128"/>
      <c r="J316" s="128"/>
      <c r="K316" s="128"/>
      <c r="L316" s="128"/>
      <c r="M316" s="128"/>
      <c r="N316" s="128"/>
      <c r="O316" s="128"/>
    </row>
    <row r="317" spans="2:15">
      <c r="B317" s="142"/>
      <c r="C317" s="128"/>
      <c r="D317" s="128"/>
      <c r="E317" s="128"/>
      <c r="F317" s="128"/>
      <c r="G317" s="128"/>
      <c r="J317" s="128"/>
      <c r="K317" s="128"/>
      <c r="L317" s="128"/>
      <c r="M317" s="128"/>
      <c r="N317" s="128"/>
      <c r="O317" s="128"/>
    </row>
    <row r="318" spans="2:15">
      <c r="B318" s="142"/>
      <c r="C318" s="128"/>
      <c r="D318" s="128"/>
      <c r="E318" s="128"/>
      <c r="F318" s="128"/>
      <c r="G318" s="128"/>
      <c r="J318" s="128"/>
      <c r="K318" s="128"/>
      <c r="L318" s="128"/>
      <c r="M318" s="128"/>
      <c r="N318" s="128"/>
      <c r="O318" s="128"/>
    </row>
    <row r="319" spans="2:15">
      <c r="B319" s="142"/>
      <c r="C319" s="128"/>
      <c r="D319" s="128"/>
      <c r="E319" s="128"/>
      <c r="F319" s="128"/>
      <c r="G319" s="128"/>
      <c r="J319" s="128"/>
      <c r="K319" s="128"/>
      <c r="L319" s="128"/>
      <c r="M319" s="128"/>
      <c r="N319" s="128"/>
      <c r="O319" s="128"/>
    </row>
    <row r="320" spans="2:15">
      <c r="B320" s="142"/>
      <c r="C320" s="128"/>
      <c r="D320" s="128"/>
      <c r="E320" s="128"/>
      <c r="F320" s="128"/>
      <c r="G320" s="128"/>
      <c r="J320" s="128"/>
      <c r="K320" s="128"/>
      <c r="L320" s="128"/>
      <c r="M320" s="128"/>
      <c r="N320" s="128"/>
      <c r="O320" s="128"/>
    </row>
    <row r="321" spans="2:15">
      <c r="B321" s="142"/>
      <c r="C321" s="128"/>
      <c r="D321" s="128"/>
      <c r="E321" s="128"/>
      <c r="F321" s="128"/>
      <c r="G321" s="128"/>
      <c r="J321" s="128"/>
      <c r="K321" s="128"/>
      <c r="L321" s="128"/>
      <c r="M321" s="128"/>
      <c r="N321" s="128"/>
      <c r="O321" s="128"/>
    </row>
    <row r="322" spans="2:15">
      <c r="B322" s="142"/>
      <c r="C322" s="128"/>
      <c r="D322" s="128"/>
      <c r="E322" s="128"/>
      <c r="F322" s="128"/>
      <c r="G322" s="128"/>
      <c r="J322" s="128"/>
      <c r="K322" s="128"/>
      <c r="L322" s="128"/>
      <c r="M322" s="128"/>
      <c r="N322" s="128"/>
      <c r="O322" s="128"/>
    </row>
    <row r="323" spans="2:15">
      <c r="B323" s="142"/>
      <c r="C323" s="128"/>
      <c r="D323" s="128"/>
      <c r="E323" s="128"/>
      <c r="F323" s="128"/>
      <c r="G323" s="128"/>
      <c r="J323" s="128"/>
      <c r="K323" s="128"/>
      <c r="L323" s="128"/>
      <c r="M323" s="128"/>
      <c r="N323" s="128"/>
      <c r="O323" s="128"/>
    </row>
    <row r="324" spans="2:15">
      <c r="B324" s="142"/>
      <c r="C324" s="128"/>
      <c r="D324" s="128"/>
      <c r="E324" s="128"/>
      <c r="F324" s="128"/>
      <c r="G324" s="128"/>
      <c r="J324" s="128"/>
      <c r="K324" s="128"/>
      <c r="L324" s="128"/>
      <c r="M324" s="128"/>
      <c r="N324" s="128"/>
      <c r="O324" s="128"/>
    </row>
    <row r="325" spans="2:15">
      <c r="B325" s="142"/>
      <c r="C325" s="128"/>
      <c r="D325" s="128"/>
      <c r="E325" s="128"/>
      <c r="F325" s="128"/>
      <c r="G325" s="128"/>
      <c r="J325" s="128"/>
      <c r="K325" s="128"/>
      <c r="L325" s="128"/>
      <c r="M325" s="128"/>
      <c r="N325" s="128"/>
      <c r="O325" s="128"/>
    </row>
    <row r="326" spans="2:15">
      <c r="B326" s="142"/>
      <c r="C326" s="128"/>
      <c r="D326" s="128"/>
      <c r="E326" s="128"/>
      <c r="F326" s="128"/>
      <c r="G326" s="128"/>
      <c r="J326" s="128"/>
      <c r="K326" s="128"/>
      <c r="L326" s="128"/>
      <c r="M326" s="128"/>
      <c r="N326" s="128"/>
      <c r="O326" s="128"/>
    </row>
    <row r="327" spans="2:15">
      <c r="B327" s="142"/>
      <c r="C327" s="128"/>
      <c r="D327" s="128"/>
      <c r="E327" s="128"/>
      <c r="F327" s="128"/>
      <c r="G327" s="128"/>
      <c r="J327" s="128"/>
      <c r="K327" s="128"/>
      <c r="L327" s="128"/>
      <c r="M327" s="128"/>
      <c r="N327" s="128"/>
      <c r="O327" s="128"/>
    </row>
    <row r="328" spans="2:15">
      <c r="B328" s="142"/>
      <c r="C328" s="128"/>
      <c r="D328" s="128"/>
      <c r="E328" s="128"/>
      <c r="F328" s="128"/>
      <c r="G328" s="128"/>
      <c r="J328" s="128"/>
      <c r="K328" s="128"/>
      <c r="L328" s="128"/>
      <c r="M328" s="128"/>
      <c r="N328" s="128"/>
      <c r="O328" s="128"/>
    </row>
    <row r="329" spans="2:15">
      <c r="B329" s="142"/>
      <c r="C329" s="128"/>
      <c r="D329" s="128"/>
      <c r="E329" s="128"/>
      <c r="F329" s="128"/>
      <c r="G329" s="128"/>
      <c r="J329" s="128"/>
      <c r="K329" s="128"/>
      <c r="L329" s="128"/>
      <c r="M329" s="128"/>
      <c r="N329" s="128"/>
      <c r="O329" s="128"/>
    </row>
    <row r="330" spans="2:15">
      <c r="B330" s="142"/>
      <c r="C330" s="128"/>
      <c r="D330" s="128"/>
      <c r="E330" s="128"/>
      <c r="F330" s="128"/>
      <c r="G330" s="128"/>
      <c r="J330" s="128"/>
      <c r="K330" s="128"/>
      <c r="L330" s="128"/>
      <c r="M330" s="128"/>
      <c r="N330" s="128"/>
      <c r="O330" s="128"/>
    </row>
    <row r="331" spans="2:15">
      <c r="B331" s="142"/>
      <c r="C331" s="128"/>
      <c r="D331" s="128"/>
      <c r="E331" s="128"/>
      <c r="F331" s="128"/>
      <c r="G331" s="128"/>
      <c r="J331" s="128"/>
      <c r="K331" s="128"/>
      <c r="L331" s="128"/>
      <c r="M331" s="128"/>
      <c r="N331" s="128"/>
      <c r="O331" s="128"/>
    </row>
    <row r="332" spans="2:15">
      <c r="B332" s="142"/>
      <c r="C332" s="128"/>
      <c r="D332" s="128"/>
      <c r="E332" s="128"/>
      <c r="F332" s="128"/>
      <c r="G332" s="128"/>
      <c r="J332" s="128"/>
      <c r="K332" s="128"/>
      <c r="L332" s="128"/>
      <c r="M332" s="128"/>
      <c r="N332" s="128"/>
      <c r="O332" s="128"/>
    </row>
    <row r="333" spans="2:15">
      <c r="B333" s="142"/>
      <c r="C333" s="128"/>
      <c r="D333" s="128"/>
      <c r="E333" s="128"/>
      <c r="F333" s="128"/>
      <c r="G333" s="128"/>
      <c r="J333" s="128"/>
      <c r="K333" s="128"/>
      <c r="L333" s="128"/>
      <c r="M333" s="128"/>
      <c r="N333" s="128"/>
      <c r="O333" s="128"/>
    </row>
    <row r="334" spans="2:15">
      <c r="B334" s="142"/>
      <c r="C334" s="128"/>
      <c r="D334" s="128"/>
      <c r="E334" s="128"/>
      <c r="F334" s="128"/>
      <c r="G334" s="128"/>
      <c r="J334" s="128"/>
      <c r="K334" s="128"/>
      <c r="L334" s="128"/>
      <c r="M334" s="128"/>
      <c r="N334" s="128"/>
      <c r="O334" s="128"/>
    </row>
    <row r="335" spans="2:15">
      <c r="B335" s="142"/>
      <c r="C335" s="128"/>
      <c r="D335" s="128"/>
      <c r="E335" s="128"/>
      <c r="F335" s="128"/>
      <c r="G335" s="128"/>
      <c r="J335" s="128"/>
      <c r="K335" s="128"/>
      <c r="L335" s="128"/>
      <c r="M335" s="128"/>
      <c r="N335" s="128"/>
      <c r="O335" s="128"/>
    </row>
    <row r="336" spans="2:15">
      <c r="B336" s="142"/>
      <c r="C336" s="128"/>
      <c r="D336" s="128"/>
      <c r="E336" s="128"/>
      <c r="F336" s="128"/>
      <c r="G336" s="128"/>
      <c r="J336" s="128"/>
      <c r="K336" s="128"/>
      <c r="L336" s="128"/>
      <c r="M336" s="128"/>
      <c r="N336" s="128"/>
      <c r="O336" s="128"/>
    </row>
    <row r="337" spans="2:15">
      <c r="B337" s="142"/>
      <c r="C337" s="128"/>
      <c r="D337" s="128"/>
      <c r="E337" s="128"/>
      <c r="F337" s="128"/>
      <c r="G337" s="128"/>
      <c r="J337" s="128"/>
      <c r="K337" s="128"/>
      <c r="L337" s="128"/>
      <c r="M337" s="128"/>
      <c r="N337" s="128"/>
      <c r="O337" s="128"/>
    </row>
    <row r="338" spans="2:15">
      <c r="B338" s="142"/>
      <c r="C338" s="128"/>
      <c r="D338" s="128"/>
      <c r="E338" s="128"/>
      <c r="F338" s="128"/>
      <c r="G338" s="128"/>
      <c r="J338" s="128"/>
      <c r="K338" s="128"/>
      <c r="L338" s="128"/>
      <c r="M338" s="128"/>
      <c r="N338" s="128"/>
      <c r="O338" s="128"/>
    </row>
    <row r="339" spans="2:15">
      <c r="B339" s="142"/>
      <c r="C339" s="128"/>
      <c r="D339" s="128"/>
      <c r="E339" s="128"/>
      <c r="F339" s="128"/>
      <c r="G339" s="128"/>
      <c r="J339" s="128"/>
      <c r="K339" s="128"/>
      <c r="L339" s="128"/>
      <c r="M339" s="128"/>
      <c r="N339" s="128"/>
      <c r="O339" s="128"/>
    </row>
    <row r="340" spans="2:15">
      <c r="B340" s="142"/>
      <c r="C340" s="128"/>
      <c r="D340" s="128"/>
      <c r="E340" s="128"/>
      <c r="F340" s="128"/>
      <c r="G340" s="128"/>
      <c r="J340" s="128"/>
      <c r="K340" s="128"/>
      <c r="L340" s="128"/>
      <c r="M340" s="128"/>
      <c r="N340" s="128"/>
      <c r="O340" s="128"/>
    </row>
    <row r="341" spans="2:15">
      <c r="B341" s="142"/>
      <c r="C341" s="128"/>
      <c r="D341" s="128"/>
      <c r="E341" s="128"/>
      <c r="F341" s="128"/>
      <c r="G341" s="128"/>
      <c r="J341" s="128"/>
      <c r="K341" s="128"/>
      <c r="L341" s="128"/>
      <c r="M341" s="128"/>
      <c r="N341" s="128"/>
      <c r="O341" s="128"/>
    </row>
    <row r="342" spans="2:15">
      <c r="B342" s="142"/>
      <c r="C342" s="128"/>
      <c r="D342" s="128"/>
      <c r="E342" s="128"/>
      <c r="F342" s="128"/>
      <c r="G342" s="128"/>
      <c r="J342" s="128"/>
      <c r="K342" s="128"/>
      <c r="L342" s="128"/>
      <c r="M342" s="128"/>
      <c r="N342" s="128"/>
      <c r="O342" s="128"/>
    </row>
    <row r="343" spans="2:15">
      <c r="B343" s="142"/>
      <c r="C343" s="128"/>
      <c r="D343" s="128"/>
      <c r="E343" s="128"/>
      <c r="F343" s="128"/>
      <c r="G343" s="128"/>
      <c r="J343" s="128"/>
      <c r="K343" s="128"/>
      <c r="L343" s="128"/>
      <c r="M343" s="128"/>
      <c r="N343" s="128"/>
      <c r="O343" s="128"/>
    </row>
    <row r="344" spans="2:15">
      <c r="B344" s="142"/>
      <c r="C344" s="128"/>
      <c r="D344" s="128"/>
      <c r="E344" s="128"/>
      <c r="F344" s="128"/>
      <c r="G344" s="128"/>
      <c r="J344" s="128"/>
      <c r="K344" s="128"/>
      <c r="L344" s="128"/>
      <c r="M344" s="128"/>
      <c r="N344" s="128"/>
      <c r="O344" s="128"/>
    </row>
    <row r="345" spans="2:15">
      <c r="B345" s="142"/>
      <c r="C345" s="128"/>
      <c r="D345" s="128"/>
      <c r="E345" s="128"/>
      <c r="F345" s="128"/>
      <c r="G345" s="128"/>
      <c r="J345" s="128"/>
      <c r="K345" s="128"/>
      <c r="L345" s="128"/>
      <c r="M345" s="128"/>
      <c r="N345" s="128"/>
      <c r="O345" s="128"/>
    </row>
    <row r="346" spans="2:15">
      <c r="B346" s="142"/>
      <c r="C346" s="128"/>
      <c r="D346" s="128"/>
      <c r="E346" s="128"/>
      <c r="F346" s="128"/>
      <c r="G346" s="128"/>
      <c r="J346" s="128"/>
      <c r="K346" s="128"/>
      <c r="L346" s="128"/>
      <c r="M346" s="128"/>
      <c r="N346" s="128"/>
      <c r="O346" s="128"/>
    </row>
    <row r="347" spans="2:15">
      <c r="B347" s="142"/>
      <c r="C347" s="128"/>
      <c r="D347" s="128"/>
      <c r="E347" s="128"/>
      <c r="F347" s="128"/>
      <c r="G347" s="128"/>
      <c r="J347" s="128"/>
      <c r="K347" s="128"/>
      <c r="L347" s="128"/>
      <c r="M347" s="128"/>
      <c r="N347" s="128"/>
      <c r="O347" s="128"/>
    </row>
    <row r="348" spans="2:15">
      <c r="B348" s="142"/>
      <c r="C348" s="128"/>
      <c r="D348" s="128"/>
      <c r="E348" s="128"/>
      <c r="F348" s="128"/>
      <c r="G348" s="128"/>
      <c r="J348" s="128"/>
      <c r="K348" s="128"/>
      <c r="L348" s="128"/>
      <c r="M348" s="128"/>
      <c r="N348" s="128"/>
      <c r="O348" s="128"/>
    </row>
    <row r="349" spans="2:15">
      <c r="B349" s="142"/>
      <c r="C349" s="128"/>
      <c r="D349" s="128"/>
      <c r="E349" s="128"/>
      <c r="F349" s="128"/>
      <c r="G349" s="128"/>
      <c r="J349" s="128"/>
      <c r="K349" s="128"/>
      <c r="L349" s="128"/>
      <c r="M349" s="128"/>
      <c r="N349" s="128"/>
      <c r="O349" s="128"/>
    </row>
    <row r="350" spans="2:15">
      <c r="B350" s="142"/>
      <c r="C350" s="128"/>
      <c r="D350" s="128"/>
      <c r="E350" s="128"/>
      <c r="F350" s="128"/>
      <c r="G350" s="128"/>
      <c r="J350" s="128"/>
      <c r="K350" s="128"/>
      <c r="L350" s="128"/>
      <c r="M350" s="128"/>
      <c r="N350" s="128"/>
      <c r="O350" s="128"/>
    </row>
    <row r="351" spans="2:15">
      <c r="B351" s="142"/>
      <c r="C351" s="128"/>
      <c r="D351" s="128"/>
      <c r="E351" s="128"/>
      <c r="F351" s="128"/>
      <c r="G351" s="128"/>
      <c r="J351" s="128"/>
      <c r="K351" s="128"/>
      <c r="L351" s="128"/>
      <c r="M351" s="128"/>
      <c r="N351" s="128"/>
      <c r="O351" s="128"/>
    </row>
    <row r="352" spans="2:15">
      <c r="B352" s="142"/>
      <c r="C352" s="128"/>
      <c r="D352" s="128"/>
      <c r="E352" s="128"/>
      <c r="F352" s="128"/>
      <c r="G352" s="128"/>
      <c r="J352" s="128"/>
      <c r="K352" s="128"/>
      <c r="L352" s="128"/>
      <c r="M352" s="128"/>
      <c r="N352" s="128"/>
      <c r="O352" s="128"/>
    </row>
    <row r="353" spans="2:15">
      <c r="B353" s="142"/>
      <c r="C353" s="128"/>
      <c r="D353" s="128"/>
      <c r="E353" s="128"/>
      <c r="F353" s="128"/>
      <c r="G353" s="128"/>
      <c r="J353" s="128"/>
      <c r="K353" s="128"/>
      <c r="L353" s="128"/>
      <c r="M353" s="128"/>
      <c r="N353" s="128"/>
      <c r="O353" s="128"/>
    </row>
    <row r="354" spans="2:15">
      <c r="B354" s="142"/>
      <c r="C354" s="128"/>
      <c r="D354" s="128"/>
      <c r="E354" s="128"/>
      <c r="F354" s="128"/>
      <c r="G354" s="128"/>
      <c r="J354" s="128"/>
      <c r="K354" s="128"/>
      <c r="L354" s="128"/>
      <c r="M354" s="128"/>
      <c r="N354" s="128"/>
      <c r="O354" s="128"/>
    </row>
    <row r="355" spans="2:15">
      <c r="B355" s="142"/>
      <c r="C355" s="128"/>
      <c r="D355" s="128"/>
      <c r="E355" s="128"/>
      <c r="F355" s="128"/>
      <c r="G355" s="128"/>
      <c r="J355" s="128"/>
      <c r="K355" s="128"/>
      <c r="L355" s="128"/>
      <c r="M355" s="128"/>
      <c r="N355" s="128"/>
      <c r="O355" s="128"/>
    </row>
    <row r="356" spans="2:15">
      <c r="B356" s="142"/>
      <c r="C356" s="128"/>
      <c r="D356" s="128"/>
      <c r="E356" s="128"/>
      <c r="F356" s="128"/>
      <c r="G356" s="128"/>
      <c r="J356" s="128"/>
      <c r="K356" s="128"/>
      <c r="L356" s="128"/>
      <c r="M356" s="128"/>
      <c r="N356" s="128"/>
      <c r="O356" s="128"/>
    </row>
    <row r="357" spans="2:15">
      <c r="B357" s="142"/>
      <c r="C357" s="128"/>
      <c r="D357" s="128"/>
      <c r="E357" s="128"/>
      <c r="F357" s="128"/>
      <c r="G357" s="128"/>
      <c r="J357" s="128"/>
      <c r="K357" s="128"/>
      <c r="L357" s="128"/>
      <c r="M357" s="128"/>
      <c r="N357" s="128"/>
      <c r="O357" s="128"/>
    </row>
    <row r="358" spans="2:15">
      <c r="B358" s="142"/>
      <c r="C358" s="128"/>
      <c r="D358" s="128"/>
      <c r="E358" s="128"/>
      <c r="F358" s="128"/>
      <c r="G358" s="128"/>
      <c r="J358" s="128"/>
      <c r="K358" s="128"/>
      <c r="L358" s="128"/>
      <c r="M358" s="128"/>
      <c r="N358" s="128"/>
      <c r="O358" s="128"/>
    </row>
    <row r="359" spans="2:15">
      <c r="B359" s="142"/>
      <c r="C359" s="128"/>
      <c r="D359" s="128"/>
      <c r="E359" s="128"/>
      <c r="F359" s="128"/>
      <c r="G359" s="128"/>
      <c r="J359" s="128"/>
      <c r="K359" s="128"/>
      <c r="L359" s="128"/>
      <c r="M359" s="128"/>
      <c r="N359" s="128"/>
      <c r="O359" s="128"/>
    </row>
    <row r="360" spans="2:15">
      <c r="B360" s="142"/>
      <c r="C360" s="128"/>
      <c r="D360" s="128"/>
      <c r="E360" s="128"/>
      <c r="F360" s="128"/>
      <c r="G360" s="128"/>
      <c r="J360" s="128"/>
      <c r="K360" s="128"/>
      <c r="L360" s="128"/>
      <c r="M360" s="128"/>
      <c r="N360" s="128"/>
      <c r="O360" s="128"/>
    </row>
    <row r="361" spans="2:15">
      <c r="B361" s="142"/>
      <c r="C361" s="128"/>
      <c r="D361" s="128"/>
      <c r="E361" s="128"/>
      <c r="F361" s="128"/>
      <c r="G361" s="128"/>
      <c r="J361" s="128"/>
      <c r="K361" s="128"/>
      <c r="L361" s="128"/>
      <c r="M361" s="128"/>
      <c r="N361" s="128"/>
      <c r="O361" s="128"/>
    </row>
    <row r="362" spans="2:15">
      <c r="B362" s="142"/>
      <c r="C362" s="128"/>
      <c r="D362" s="128"/>
      <c r="E362" s="128"/>
      <c r="F362" s="128"/>
      <c r="G362" s="128"/>
      <c r="J362" s="128"/>
      <c r="K362" s="128"/>
      <c r="L362" s="128"/>
      <c r="M362" s="128"/>
      <c r="N362" s="128"/>
      <c r="O362" s="128"/>
    </row>
    <row r="363" spans="2:15">
      <c r="B363" s="142"/>
      <c r="C363" s="128"/>
      <c r="D363" s="128"/>
      <c r="E363" s="128"/>
      <c r="F363" s="128"/>
      <c r="G363" s="128"/>
      <c r="J363" s="128"/>
      <c r="K363" s="128"/>
      <c r="L363" s="128"/>
      <c r="M363" s="128"/>
      <c r="N363" s="128"/>
      <c r="O363" s="128"/>
    </row>
    <row r="364" spans="2:15">
      <c r="B364" s="142"/>
      <c r="C364" s="128"/>
      <c r="D364" s="128"/>
      <c r="E364" s="128"/>
      <c r="F364" s="128"/>
      <c r="G364" s="128"/>
      <c r="J364" s="128"/>
      <c r="K364" s="128"/>
      <c r="L364" s="128"/>
      <c r="M364" s="128"/>
      <c r="N364" s="128"/>
      <c r="O364" s="128"/>
    </row>
    <row r="365" spans="2:15">
      <c r="B365" s="142"/>
      <c r="C365" s="128"/>
      <c r="D365" s="128"/>
      <c r="E365" s="128"/>
      <c r="F365" s="128"/>
      <c r="G365" s="128"/>
      <c r="J365" s="128"/>
      <c r="K365" s="128"/>
      <c r="L365" s="128"/>
      <c r="M365" s="128"/>
      <c r="N365" s="128"/>
      <c r="O365" s="128"/>
    </row>
    <row r="366" spans="2:15">
      <c r="B366" s="142"/>
      <c r="C366" s="128"/>
      <c r="D366" s="128"/>
      <c r="E366" s="128"/>
      <c r="F366" s="128"/>
      <c r="G366" s="128"/>
      <c r="J366" s="128"/>
      <c r="K366" s="128"/>
      <c r="L366" s="128"/>
      <c r="M366" s="128"/>
      <c r="N366" s="128"/>
      <c r="O366" s="128"/>
    </row>
    <row r="367" spans="2:15">
      <c r="B367" s="142"/>
      <c r="C367" s="128"/>
      <c r="D367" s="128"/>
      <c r="E367" s="128"/>
      <c r="F367" s="128"/>
      <c r="G367" s="128"/>
      <c r="J367" s="128"/>
      <c r="K367" s="128"/>
      <c r="L367" s="128"/>
      <c r="M367" s="128"/>
      <c r="N367" s="128"/>
      <c r="O367" s="128"/>
    </row>
    <row r="368" spans="2:15">
      <c r="B368" s="142"/>
      <c r="C368" s="128"/>
      <c r="D368" s="128"/>
      <c r="E368" s="128"/>
      <c r="F368" s="128"/>
      <c r="G368" s="128"/>
      <c r="J368" s="128"/>
      <c r="K368" s="128"/>
      <c r="L368" s="128"/>
      <c r="M368" s="128"/>
      <c r="N368" s="128"/>
      <c r="O368" s="128"/>
    </row>
    <row r="369" spans="2:15">
      <c r="B369" s="142"/>
      <c r="C369" s="128"/>
      <c r="D369" s="128"/>
      <c r="E369" s="128"/>
      <c r="F369" s="128"/>
      <c r="G369" s="128"/>
      <c r="J369" s="128"/>
      <c r="K369" s="128"/>
      <c r="L369" s="128"/>
      <c r="M369" s="128"/>
      <c r="N369" s="128"/>
      <c r="O369" s="128"/>
    </row>
    <row r="370" spans="2:15">
      <c r="B370" s="142"/>
      <c r="C370" s="128"/>
      <c r="D370" s="128"/>
      <c r="E370" s="128"/>
      <c r="F370" s="128"/>
      <c r="G370" s="128"/>
      <c r="J370" s="128"/>
      <c r="K370" s="128"/>
      <c r="L370" s="128"/>
      <c r="M370" s="128"/>
      <c r="N370" s="128"/>
      <c r="O370" s="128"/>
    </row>
    <row r="371" spans="2:15">
      <c r="B371" s="142"/>
      <c r="C371" s="128"/>
      <c r="D371" s="128"/>
      <c r="E371" s="128"/>
      <c r="F371" s="128"/>
      <c r="G371" s="128"/>
      <c r="J371" s="128"/>
      <c r="K371" s="128"/>
      <c r="L371" s="128"/>
      <c r="M371" s="128"/>
      <c r="N371" s="128"/>
      <c r="O371" s="128"/>
    </row>
    <row r="372" spans="2:15">
      <c r="B372" s="142"/>
      <c r="C372" s="128"/>
      <c r="D372" s="128"/>
      <c r="E372" s="128"/>
      <c r="F372" s="128"/>
      <c r="G372" s="128"/>
      <c r="J372" s="128"/>
      <c r="K372" s="128"/>
      <c r="L372" s="128"/>
      <c r="M372" s="128"/>
      <c r="N372" s="128"/>
      <c r="O372" s="128"/>
    </row>
    <row r="373" spans="2:15">
      <c r="B373" s="142"/>
      <c r="C373" s="128"/>
      <c r="D373" s="128"/>
      <c r="E373" s="128"/>
      <c r="F373" s="128"/>
      <c r="G373" s="128"/>
      <c r="J373" s="128"/>
      <c r="K373" s="128"/>
      <c r="L373" s="128"/>
      <c r="M373" s="128"/>
      <c r="N373" s="128"/>
      <c r="O373" s="128"/>
    </row>
    <row r="374" spans="2:15">
      <c r="B374" s="142"/>
      <c r="C374" s="128"/>
      <c r="D374" s="128"/>
      <c r="E374" s="128"/>
      <c r="F374" s="128"/>
      <c r="G374" s="128"/>
      <c r="J374" s="128"/>
      <c r="K374" s="128"/>
      <c r="L374" s="128"/>
      <c r="M374" s="128"/>
      <c r="N374" s="128"/>
      <c r="O374" s="128"/>
    </row>
    <row r="375" spans="2:15">
      <c r="B375" s="142"/>
      <c r="C375" s="128"/>
      <c r="D375" s="128"/>
      <c r="E375" s="128"/>
      <c r="F375" s="128"/>
      <c r="G375" s="128"/>
      <c r="J375" s="128"/>
      <c r="K375" s="128"/>
      <c r="L375" s="128"/>
      <c r="M375" s="128"/>
      <c r="N375" s="128"/>
      <c r="O375" s="128"/>
    </row>
    <row r="376" spans="2:15">
      <c r="B376" s="142"/>
      <c r="C376" s="128"/>
      <c r="D376" s="128"/>
      <c r="E376" s="128"/>
      <c r="F376" s="128"/>
      <c r="G376" s="128"/>
      <c r="J376" s="128"/>
      <c r="K376" s="128"/>
      <c r="L376" s="128"/>
      <c r="M376" s="128"/>
      <c r="N376" s="128"/>
      <c r="O376" s="128"/>
    </row>
    <row r="377" spans="2:15">
      <c r="B377" s="142"/>
      <c r="C377" s="128"/>
      <c r="D377" s="128"/>
      <c r="E377" s="128"/>
      <c r="F377" s="128"/>
      <c r="G377" s="128"/>
      <c r="J377" s="128"/>
      <c r="K377" s="128"/>
      <c r="L377" s="128"/>
      <c r="M377" s="128"/>
      <c r="N377" s="128"/>
      <c r="O377" s="128"/>
    </row>
    <row r="378" spans="2:15">
      <c r="B378" s="142"/>
      <c r="C378" s="128"/>
      <c r="D378" s="128"/>
      <c r="E378" s="128"/>
      <c r="F378" s="128"/>
      <c r="G378" s="128"/>
      <c r="J378" s="128"/>
      <c r="K378" s="128"/>
      <c r="L378" s="128"/>
      <c r="M378" s="128"/>
      <c r="N378" s="128"/>
      <c r="O378" s="128"/>
    </row>
    <row r="379" spans="2:15">
      <c r="B379" s="142"/>
      <c r="C379" s="128"/>
      <c r="D379" s="128"/>
      <c r="E379" s="128"/>
      <c r="F379" s="128"/>
      <c r="G379" s="128"/>
      <c r="J379" s="128"/>
      <c r="K379" s="128"/>
      <c r="L379" s="128"/>
      <c r="M379" s="128"/>
      <c r="N379" s="128"/>
      <c r="O379" s="128"/>
    </row>
    <row r="380" spans="2:15">
      <c r="B380" s="142"/>
      <c r="C380" s="128"/>
      <c r="D380" s="128"/>
      <c r="E380" s="128"/>
      <c r="F380" s="128"/>
      <c r="G380" s="128"/>
      <c r="J380" s="128"/>
      <c r="K380" s="128"/>
      <c r="L380" s="128"/>
      <c r="M380" s="128"/>
      <c r="N380" s="128"/>
      <c r="O380" s="128"/>
    </row>
    <row r="381" spans="2:15">
      <c r="B381" s="142"/>
      <c r="C381" s="128"/>
      <c r="D381" s="128"/>
      <c r="E381" s="128"/>
      <c r="F381" s="128"/>
      <c r="G381" s="128"/>
      <c r="J381" s="128"/>
      <c r="K381" s="128"/>
      <c r="L381" s="128"/>
      <c r="M381" s="128"/>
      <c r="N381" s="128"/>
      <c r="O381" s="128"/>
    </row>
    <row r="382" spans="2:15">
      <c r="B382" s="142"/>
      <c r="C382" s="128"/>
      <c r="D382" s="128"/>
      <c r="E382" s="128"/>
      <c r="F382" s="128"/>
      <c r="G382" s="128"/>
      <c r="J382" s="128"/>
      <c r="K382" s="128"/>
      <c r="L382" s="128"/>
      <c r="M382" s="128"/>
      <c r="N382" s="128"/>
      <c r="O382" s="128"/>
    </row>
    <row r="383" spans="2:15">
      <c r="B383" s="142"/>
      <c r="C383" s="128"/>
      <c r="D383" s="128"/>
      <c r="E383" s="128"/>
      <c r="F383" s="128"/>
      <c r="G383" s="128"/>
      <c r="J383" s="128"/>
      <c r="K383" s="128"/>
      <c r="L383" s="128"/>
      <c r="M383" s="128"/>
      <c r="N383" s="128"/>
      <c r="O383" s="128"/>
    </row>
    <row r="384" spans="2:15">
      <c r="B384" s="142"/>
      <c r="C384" s="128"/>
      <c r="D384" s="128"/>
      <c r="E384" s="128"/>
      <c r="F384" s="128"/>
      <c r="G384" s="128"/>
      <c r="J384" s="128"/>
      <c r="K384" s="128"/>
      <c r="L384" s="128"/>
      <c r="M384" s="128"/>
      <c r="N384" s="128"/>
      <c r="O384" s="128"/>
    </row>
    <row r="385" spans="2:15">
      <c r="B385" s="142"/>
      <c r="C385" s="128"/>
      <c r="D385" s="128"/>
      <c r="E385" s="128"/>
      <c r="F385" s="128"/>
      <c r="G385" s="128"/>
      <c r="J385" s="128"/>
      <c r="K385" s="128"/>
      <c r="L385" s="128"/>
      <c r="M385" s="128"/>
      <c r="N385" s="128"/>
      <c r="O385" s="128"/>
    </row>
    <row r="386" spans="2:15">
      <c r="B386" s="142"/>
      <c r="C386" s="128"/>
      <c r="D386" s="128"/>
      <c r="E386" s="128"/>
      <c r="F386" s="128"/>
      <c r="G386" s="128"/>
      <c r="J386" s="128"/>
      <c r="K386" s="128"/>
      <c r="L386" s="128"/>
      <c r="M386" s="128"/>
      <c r="N386" s="128"/>
      <c r="O386" s="128"/>
    </row>
    <row r="387" spans="2:15">
      <c r="B387" s="142"/>
      <c r="C387" s="128"/>
      <c r="D387" s="128"/>
      <c r="E387" s="128"/>
      <c r="F387" s="128"/>
      <c r="G387" s="128"/>
      <c r="J387" s="128"/>
      <c r="K387" s="128"/>
      <c r="L387" s="128"/>
      <c r="M387" s="128"/>
      <c r="N387" s="128"/>
      <c r="O387" s="128"/>
    </row>
    <row r="388" spans="2:15">
      <c r="B388" s="142"/>
      <c r="C388" s="128"/>
      <c r="D388" s="128"/>
      <c r="E388" s="128"/>
      <c r="F388" s="128"/>
      <c r="G388" s="128"/>
      <c r="J388" s="128"/>
      <c r="K388" s="128"/>
      <c r="L388" s="128"/>
      <c r="M388" s="128"/>
      <c r="N388" s="128"/>
      <c r="O388" s="128"/>
    </row>
    <row r="389" spans="2:15">
      <c r="B389" s="142"/>
      <c r="C389" s="128"/>
      <c r="D389" s="128"/>
      <c r="E389" s="128"/>
      <c r="F389" s="128"/>
      <c r="G389" s="128"/>
      <c r="J389" s="128"/>
      <c r="K389" s="128"/>
      <c r="L389" s="128"/>
      <c r="M389" s="128"/>
      <c r="N389" s="128"/>
      <c r="O389" s="128"/>
    </row>
    <row r="390" spans="2:15">
      <c r="B390" s="142"/>
      <c r="C390" s="128"/>
      <c r="D390" s="128"/>
      <c r="E390" s="128"/>
      <c r="F390" s="128"/>
      <c r="G390" s="128"/>
      <c r="J390" s="128"/>
      <c r="K390" s="128"/>
      <c r="L390" s="128"/>
      <c r="M390" s="128"/>
      <c r="N390" s="128"/>
      <c r="O390" s="128"/>
    </row>
    <row r="391" spans="2:15">
      <c r="B391" s="142"/>
      <c r="C391" s="128"/>
      <c r="D391" s="128"/>
      <c r="E391" s="128"/>
      <c r="F391" s="128"/>
      <c r="G391" s="128"/>
      <c r="J391" s="128"/>
      <c r="K391" s="128"/>
      <c r="L391" s="128"/>
      <c r="M391" s="128"/>
      <c r="N391" s="128"/>
      <c r="O391" s="128"/>
    </row>
    <row r="392" spans="2:15">
      <c r="B392" s="142"/>
      <c r="C392" s="128"/>
      <c r="D392" s="128"/>
      <c r="E392" s="128"/>
      <c r="F392" s="128"/>
      <c r="G392" s="128"/>
      <c r="J392" s="128"/>
      <c r="K392" s="128"/>
      <c r="L392" s="128"/>
      <c r="M392" s="128"/>
      <c r="N392" s="128"/>
      <c r="O392" s="128"/>
    </row>
    <row r="393" spans="2:15">
      <c r="B393" s="142"/>
      <c r="C393" s="128"/>
      <c r="D393" s="128"/>
      <c r="E393" s="128"/>
      <c r="F393" s="128"/>
      <c r="G393" s="128"/>
      <c r="J393" s="128"/>
      <c r="K393" s="128"/>
      <c r="L393" s="128"/>
      <c r="M393" s="128"/>
      <c r="N393" s="128"/>
      <c r="O393" s="128"/>
    </row>
    <row r="394" spans="2:15">
      <c r="B394" s="142"/>
      <c r="C394" s="128"/>
      <c r="D394" s="128"/>
      <c r="E394" s="128"/>
      <c r="F394" s="128"/>
      <c r="G394" s="128"/>
      <c r="J394" s="128"/>
      <c r="K394" s="128"/>
      <c r="L394" s="128"/>
      <c r="M394" s="128"/>
      <c r="N394" s="128"/>
      <c r="O394" s="128"/>
    </row>
    <row r="395" spans="2:15">
      <c r="B395" s="142"/>
      <c r="C395" s="128"/>
      <c r="D395" s="128"/>
      <c r="E395" s="128"/>
      <c r="F395" s="128"/>
      <c r="G395" s="128"/>
      <c r="J395" s="128"/>
      <c r="K395" s="128"/>
      <c r="L395" s="128"/>
      <c r="M395" s="128"/>
      <c r="N395" s="128"/>
      <c r="O395" s="128"/>
    </row>
    <row r="396" spans="2:15">
      <c r="B396" s="142"/>
      <c r="C396" s="128"/>
      <c r="D396" s="128"/>
      <c r="E396" s="128"/>
      <c r="F396" s="128"/>
      <c r="G396" s="128"/>
      <c r="J396" s="128"/>
      <c r="K396" s="128"/>
      <c r="L396" s="128"/>
      <c r="M396" s="128"/>
      <c r="N396" s="128"/>
      <c r="O396" s="128"/>
    </row>
    <row r="397" spans="2:15">
      <c r="B397" s="142"/>
      <c r="C397" s="128"/>
      <c r="D397" s="128"/>
      <c r="E397" s="128"/>
      <c r="F397" s="128"/>
      <c r="G397" s="128"/>
      <c r="J397" s="128"/>
      <c r="K397" s="128"/>
      <c r="L397" s="128"/>
      <c r="M397" s="128"/>
      <c r="N397" s="128"/>
      <c r="O397" s="128"/>
    </row>
    <row r="398" spans="2:15">
      <c r="B398" s="142"/>
      <c r="C398" s="128"/>
      <c r="D398" s="128"/>
      <c r="E398" s="128"/>
      <c r="F398" s="128"/>
      <c r="G398" s="128"/>
      <c r="J398" s="128"/>
      <c r="K398" s="128"/>
      <c r="L398" s="128"/>
      <c r="M398" s="128"/>
      <c r="N398" s="128"/>
      <c r="O398" s="128"/>
    </row>
    <row r="399" spans="2:15">
      <c r="B399" s="142"/>
      <c r="C399" s="128"/>
      <c r="D399" s="128"/>
      <c r="E399" s="128"/>
      <c r="F399" s="128"/>
      <c r="G399" s="128"/>
      <c r="J399" s="128"/>
      <c r="K399" s="128"/>
      <c r="L399" s="128"/>
      <c r="M399" s="128"/>
      <c r="N399" s="128"/>
      <c r="O399" s="128"/>
    </row>
    <row r="400" spans="2:15">
      <c r="B400" s="142"/>
      <c r="C400" s="128"/>
      <c r="D400" s="128"/>
      <c r="E400" s="128"/>
      <c r="F400" s="128"/>
      <c r="G400" s="128"/>
      <c r="J400" s="128"/>
      <c r="K400" s="128"/>
      <c r="L400" s="128"/>
      <c r="M400" s="128"/>
      <c r="N400" s="128"/>
      <c r="O400" s="128"/>
    </row>
    <row r="401" spans="2:15">
      <c r="B401" s="142"/>
      <c r="C401" s="128"/>
      <c r="D401" s="128"/>
      <c r="E401" s="128"/>
      <c r="F401" s="128"/>
      <c r="G401" s="128"/>
      <c r="J401" s="128"/>
      <c r="K401" s="128"/>
      <c r="L401" s="128"/>
      <c r="M401" s="128"/>
      <c r="N401" s="128"/>
      <c r="O401" s="128"/>
    </row>
    <row r="402" spans="2:15">
      <c r="B402" s="142"/>
      <c r="C402" s="128"/>
      <c r="D402" s="128"/>
      <c r="E402" s="128"/>
      <c r="F402" s="128"/>
      <c r="G402" s="128"/>
      <c r="J402" s="128"/>
      <c r="K402" s="128"/>
      <c r="L402" s="128"/>
      <c r="M402" s="128"/>
      <c r="N402" s="128"/>
      <c r="O402" s="128"/>
    </row>
    <row r="403" spans="2:15">
      <c r="B403" s="142"/>
      <c r="C403" s="128"/>
      <c r="D403" s="128"/>
      <c r="E403" s="128"/>
      <c r="F403" s="128"/>
      <c r="G403" s="128"/>
      <c r="J403" s="128"/>
      <c r="K403" s="128"/>
      <c r="L403" s="128"/>
      <c r="M403" s="128"/>
      <c r="N403" s="128"/>
      <c r="O403" s="128"/>
    </row>
    <row r="404" spans="2:15">
      <c r="B404" s="142"/>
      <c r="C404" s="128"/>
      <c r="D404" s="128"/>
      <c r="E404" s="128"/>
      <c r="F404" s="128"/>
      <c r="G404" s="128"/>
      <c r="J404" s="128"/>
      <c r="K404" s="128"/>
      <c r="L404" s="128"/>
      <c r="M404" s="128"/>
      <c r="N404" s="128"/>
      <c r="O404" s="128"/>
    </row>
    <row r="405" spans="2:15">
      <c r="B405" s="142"/>
      <c r="C405" s="128"/>
      <c r="D405" s="128"/>
      <c r="E405" s="128"/>
      <c r="F405" s="128"/>
      <c r="G405" s="128"/>
      <c r="J405" s="128"/>
      <c r="K405" s="128"/>
      <c r="L405" s="128"/>
      <c r="M405" s="128"/>
      <c r="N405" s="128"/>
      <c r="O405" s="128"/>
    </row>
    <row r="406" spans="2:15">
      <c r="B406" s="142"/>
      <c r="C406" s="128"/>
      <c r="D406" s="128"/>
      <c r="E406" s="128"/>
      <c r="F406" s="128"/>
      <c r="G406" s="128"/>
      <c r="J406" s="128"/>
      <c r="K406" s="128"/>
      <c r="L406" s="128"/>
      <c r="M406" s="128"/>
      <c r="N406" s="128"/>
      <c r="O406" s="128"/>
    </row>
    <row r="407" spans="2:15">
      <c r="B407" s="142"/>
      <c r="C407" s="128"/>
      <c r="D407" s="128"/>
      <c r="E407" s="128"/>
      <c r="F407" s="128"/>
      <c r="G407" s="128"/>
      <c r="J407" s="128"/>
      <c r="K407" s="128"/>
      <c r="L407" s="128"/>
      <c r="M407" s="128"/>
      <c r="N407" s="128"/>
      <c r="O407" s="128"/>
    </row>
    <row r="408" spans="2:15">
      <c r="B408" s="142"/>
      <c r="C408" s="128"/>
      <c r="D408" s="128"/>
      <c r="E408" s="128"/>
      <c r="F408" s="128"/>
      <c r="G408" s="128"/>
      <c r="J408" s="128"/>
      <c r="K408" s="128"/>
      <c r="L408" s="128"/>
      <c r="M408" s="128"/>
      <c r="N408" s="128"/>
      <c r="O408" s="128"/>
    </row>
    <row r="409" spans="2:15">
      <c r="B409" s="142"/>
      <c r="C409" s="128"/>
      <c r="D409" s="128"/>
      <c r="E409" s="128"/>
      <c r="F409" s="128"/>
      <c r="G409" s="128"/>
      <c r="J409" s="128"/>
      <c r="K409" s="128"/>
      <c r="L409" s="128"/>
      <c r="M409" s="128"/>
      <c r="N409" s="128"/>
      <c r="O409" s="128"/>
    </row>
    <row r="410" spans="2:15">
      <c r="B410" s="142"/>
      <c r="C410" s="128"/>
      <c r="D410" s="128"/>
      <c r="E410" s="128"/>
      <c r="F410" s="128"/>
      <c r="G410" s="128"/>
      <c r="J410" s="128"/>
      <c r="K410" s="128"/>
      <c r="L410" s="128"/>
      <c r="M410" s="128"/>
      <c r="N410" s="128"/>
      <c r="O410" s="128"/>
    </row>
    <row r="411" spans="2:15">
      <c r="B411" s="142"/>
      <c r="C411" s="128"/>
      <c r="D411" s="128"/>
      <c r="E411" s="128"/>
      <c r="F411" s="128"/>
      <c r="G411" s="128"/>
      <c r="J411" s="128"/>
      <c r="K411" s="128"/>
      <c r="L411" s="128"/>
      <c r="M411" s="128"/>
      <c r="N411" s="128"/>
      <c r="O411" s="128"/>
    </row>
    <row r="412" spans="2:15">
      <c r="B412" s="142"/>
      <c r="C412" s="128"/>
      <c r="D412" s="128"/>
      <c r="E412" s="128"/>
      <c r="F412" s="128"/>
      <c r="G412" s="128"/>
      <c r="J412" s="128"/>
      <c r="K412" s="128"/>
      <c r="L412" s="128"/>
      <c r="M412" s="128"/>
      <c r="N412" s="128"/>
      <c r="O412" s="128"/>
    </row>
    <row r="413" spans="2:15">
      <c r="B413" s="142"/>
      <c r="C413" s="128"/>
      <c r="D413" s="128"/>
      <c r="E413" s="128"/>
      <c r="F413" s="128"/>
      <c r="G413" s="128"/>
      <c r="J413" s="128"/>
      <c r="K413" s="128"/>
      <c r="L413" s="128"/>
      <c r="M413" s="128"/>
      <c r="N413" s="128"/>
      <c r="O413" s="128"/>
    </row>
    <row r="414" spans="2:15">
      <c r="B414" s="142"/>
      <c r="C414" s="128"/>
      <c r="D414" s="128"/>
      <c r="E414" s="128"/>
      <c r="F414" s="128"/>
      <c r="G414" s="128"/>
      <c r="J414" s="128"/>
      <c r="K414" s="128"/>
      <c r="L414" s="128"/>
      <c r="M414" s="128"/>
      <c r="N414" s="128"/>
      <c r="O414" s="128"/>
    </row>
    <row r="415" spans="2:15">
      <c r="B415" s="142"/>
      <c r="C415" s="128"/>
      <c r="D415" s="128"/>
      <c r="E415" s="128"/>
      <c r="F415" s="128"/>
      <c r="G415" s="128"/>
      <c r="J415" s="128"/>
      <c r="K415" s="128"/>
      <c r="L415" s="128"/>
      <c r="M415" s="128"/>
      <c r="N415" s="128"/>
      <c r="O415" s="128"/>
    </row>
    <row r="416" spans="2:15">
      <c r="B416" s="142"/>
      <c r="C416" s="128"/>
      <c r="D416" s="128"/>
      <c r="E416" s="128"/>
      <c r="F416" s="128"/>
      <c r="G416" s="128"/>
      <c r="J416" s="128"/>
      <c r="K416" s="128"/>
      <c r="L416" s="128"/>
      <c r="M416" s="128"/>
      <c r="N416" s="128"/>
      <c r="O416" s="128"/>
    </row>
    <row r="417" spans="2:15">
      <c r="B417" s="142"/>
      <c r="C417" s="128"/>
      <c r="D417" s="128"/>
      <c r="E417" s="128"/>
      <c r="F417" s="128"/>
      <c r="G417" s="128"/>
      <c r="J417" s="128"/>
      <c r="K417" s="128"/>
      <c r="L417" s="128"/>
      <c r="M417" s="128"/>
      <c r="N417" s="128"/>
      <c r="O417" s="128"/>
    </row>
    <row r="418" spans="2:15">
      <c r="B418" s="142"/>
      <c r="C418" s="128"/>
      <c r="D418" s="128"/>
      <c r="E418" s="128"/>
      <c r="F418" s="128"/>
      <c r="G418" s="128"/>
      <c r="J418" s="128"/>
      <c r="K418" s="128"/>
      <c r="L418" s="128"/>
      <c r="M418" s="128"/>
      <c r="N418" s="128"/>
      <c r="O418" s="128"/>
    </row>
    <row r="419" spans="2:15">
      <c r="B419" s="142"/>
      <c r="C419" s="128"/>
      <c r="D419" s="128"/>
      <c r="E419" s="128"/>
      <c r="F419" s="128"/>
      <c r="G419" s="128"/>
      <c r="J419" s="128"/>
      <c r="K419" s="128"/>
      <c r="L419" s="128"/>
      <c r="M419" s="128"/>
      <c r="N419" s="128"/>
      <c r="O419" s="128"/>
    </row>
    <row r="420" spans="2:15">
      <c r="B420" s="142"/>
      <c r="C420" s="128"/>
      <c r="D420" s="128"/>
      <c r="E420" s="128"/>
      <c r="F420" s="128"/>
      <c r="G420" s="128"/>
      <c r="J420" s="128"/>
      <c r="K420" s="128"/>
      <c r="L420" s="128"/>
      <c r="M420" s="128"/>
      <c r="N420" s="128"/>
      <c r="O420" s="128"/>
    </row>
    <row r="421" spans="2:15">
      <c r="B421" s="142"/>
      <c r="C421" s="128"/>
      <c r="D421" s="128"/>
      <c r="E421" s="128"/>
      <c r="F421" s="128"/>
      <c r="G421" s="128"/>
      <c r="J421" s="128"/>
      <c r="K421" s="128"/>
      <c r="L421" s="128"/>
      <c r="M421" s="128"/>
      <c r="N421" s="128"/>
      <c r="O421" s="128"/>
    </row>
    <row r="422" spans="2:15">
      <c r="B422" s="142"/>
      <c r="C422" s="128"/>
      <c r="D422" s="128"/>
      <c r="E422" s="128"/>
      <c r="F422" s="128"/>
      <c r="G422" s="128"/>
      <c r="J422" s="128"/>
      <c r="K422" s="128"/>
      <c r="L422" s="128"/>
      <c r="M422" s="128"/>
      <c r="N422" s="128"/>
      <c r="O422" s="128"/>
    </row>
    <row r="423" spans="2:15">
      <c r="B423" s="142"/>
      <c r="C423" s="128"/>
      <c r="D423" s="128"/>
      <c r="E423" s="128"/>
      <c r="F423" s="128"/>
      <c r="G423" s="128"/>
      <c r="J423" s="128"/>
      <c r="K423" s="128"/>
      <c r="L423" s="128"/>
      <c r="M423" s="128"/>
      <c r="N423" s="128"/>
      <c r="O423" s="128"/>
    </row>
    <row r="424" spans="2:15">
      <c r="B424" s="142"/>
      <c r="C424" s="128"/>
      <c r="D424" s="128"/>
      <c r="E424" s="128"/>
      <c r="F424" s="128"/>
      <c r="G424" s="128"/>
      <c r="J424" s="128"/>
      <c r="K424" s="128"/>
      <c r="L424" s="128"/>
      <c r="M424" s="128"/>
      <c r="N424" s="128"/>
      <c r="O424" s="128"/>
    </row>
    <row r="425" spans="2:15">
      <c r="B425" s="142"/>
      <c r="C425" s="128"/>
      <c r="D425" s="128"/>
      <c r="E425" s="128"/>
      <c r="F425" s="128"/>
      <c r="G425" s="128"/>
      <c r="J425" s="128"/>
      <c r="K425" s="128"/>
      <c r="L425" s="128"/>
      <c r="M425" s="128"/>
      <c r="N425" s="128"/>
      <c r="O425" s="128"/>
    </row>
    <row r="426" spans="2:15">
      <c r="C426" s="142"/>
    </row>
    <row r="427" spans="2:15">
      <c r="C427" s="142"/>
    </row>
    <row r="428" spans="2:15">
      <c r="C428" s="142"/>
    </row>
    <row r="429" spans="2:15">
      <c r="C429" s="142"/>
    </row>
    <row r="430" spans="2:15">
      <c r="C430" s="142"/>
    </row>
    <row r="431" spans="2:15">
      <c r="C431" s="142"/>
    </row>
    <row r="432" spans="2:15">
      <c r="C432" s="142"/>
    </row>
    <row r="433" spans="3:3">
      <c r="C433" s="142"/>
    </row>
    <row r="434" spans="3:3">
      <c r="C434" s="142"/>
    </row>
    <row r="435" spans="3:3">
      <c r="C435" s="142"/>
    </row>
    <row r="436" spans="3:3">
      <c r="C436" s="142"/>
    </row>
    <row r="437" spans="3:3">
      <c r="C437" s="142"/>
    </row>
    <row r="438" spans="3:3">
      <c r="C438" s="142"/>
    </row>
    <row r="439" spans="3:3">
      <c r="C439" s="142"/>
    </row>
    <row r="440" spans="3:3">
      <c r="C440" s="142"/>
    </row>
    <row r="441" spans="3:3">
      <c r="C441" s="142"/>
    </row>
    <row r="442" spans="3:3">
      <c r="C442" s="142"/>
    </row>
    <row r="443" spans="3:3">
      <c r="C443" s="142"/>
    </row>
    <row r="444" spans="3:3">
      <c r="C444" s="142"/>
    </row>
    <row r="445" spans="3:3">
      <c r="C445" s="142"/>
    </row>
    <row r="446" spans="3:3">
      <c r="C446" s="142"/>
    </row>
    <row r="447" spans="3:3">
      <c r="C447" s="142"/>
    </row>
    <row r="448" spans="3:3">
      <c r="C448" s="142"/>
    </row>
    <row r="449" spans="3:3">
      <c r="C449" s="142"/>
    </row>
    <row r="450" spans="3:3">
      <c r="C450" s="142"/>
    </row>
    <row r="451" spans="3:3">
      <c r="C451" s="142"/>
    </row>
    <row r="452" spans="3:3">
      <c r="C452" s="142"/>
    </row>
    <row r="453" spans="3:3">
      <c r="C453" s="142"/>
    </row>
    <row r="454" spans="3:3">
      <c r="C454" s="142"/>
    </row>
    <row r="455" spans="3:3">
      <c r="C455" s="142"/>
    </row>
    <row r="456" spans="3:3">
      <c r="C456" s="142"/>
    </row>
    <row r="457" spans="3:3">
      <c r="C457" s="142"/>
    </row>
    <row r="458" spans="3:3">
      <c r="C458" s="142"/>
    </row>
    <row r="459" spans="3:3">
      <c r="C459" s="142"/>
    </row>
    <row r="460" spans="3:3">
      <c r="C460" s="142"/>
    </row>
    <row r="461" spans="3:3">
      <c r="C461" s="142"/>
    </row>
    <row r="462" spans="3:3">
      <c r="C462" s="142"/>
    </row>
    <row r="463" spans="3:3">
      <c r="C463" s="142"/>
    </row>
    <row r="464" spans="3:3">
      <c r="C464" s="142"/>
    </row>
    <row r="465" spans="3:3">
      <c r="C465" s="142"/>
    </row>
    <row r="466" spans="3:3">
      <c r="C466" s="142"/>
    </row>
    <row r="467" spans="3:3">
      <c r="C467" s="142"/>
    </row>
    <row r="468" spans="3:3">
      <c r="C468" s="142"/>
    </row>
    <row r="469" spans="3:3">
      <c r="C469" s="142"/>
    </row>
    <row r="470" spans="3:3">
      <c r="C470" s="142"/>
    </row>
    <row r="471" spans="3:3">
      <c r="C471" s="142"/>
    </row>
    <row r="472" spans="3:3">
      <c r="C472" s="142"/>
    </row>
    <row r="473" spans="3:3">
      <c r="C473" s="142"/>
    </row>
    <row r="474" spans="3:3">
      <c r="C474" s="142"/>
    </row>
    <row r="475" spans="3:3">
      <c r="C475" s="142"/>
    </row>
    <row r="476" spans="3:3">
      <c r="C476" s="142"/>
    </row>
    <row r="477" spans="3:3">
      <c r="C477" s="142"/>
    </row>
    <row r="478" spans="3:3">
      <c r="C478" s="142"/>
    </row>
    <row r="479" spans="3:3">
      <c r="C479" s="142"/>
    </row>
    <row r="480" spans="3:3">
      <c r="C480" s="142"/>
    </row>
    <row r="481" spans="3:3">
      <c r="C481" s="142"/>
    </row>
    <row r="482" spans="3:3">
      <c r="C482" s="142"/>
    </row>
    <row r="483" spans="3:3">
      <c r="C483" s="142"/>
    </row>
    <row r="484" spans="3:3">
      <c r="C484" s="142"/>
    </row>
    <row r="485" spans="3:3">
      <c r="C485" s="142"/>
    </row>
    <row r="486" spans="3:3">
      <c r="C486" s="142"/>
    </row>
    <row r="487" spans="3:3">
      <c r="C487" s="142"/>
    </row>
    <row r="488" spans="3:3">
      <c r="C488" s="142"/>
    </row>
    <row r="489" spans="3:3">
      <c r="C489" s="142"/>
    </row>
    <row r="490" spans="3:3">
      <c r="C490" s="142"/>
    </row>
    <row r="491" spans="3:3">
      <c r="C491" s="142"/>
    </row>
    <row r="492" spans="3:3">
      <c r="C492" s="142"/>
    </row>
    <row r="493" spans="3:3">
      <c r="C493" s="142"/>
    </row>
    <row r="494" spans="3:3">
      <c r="C494" s="142"/>
    </row>
    <row r="495" spans="3:3">
      <c r="C495" s="142"/>
    </row>
    <row r="496" spans="3:3">
      <c r="C496" s="142"/>
    </row>
    <row r="497" spans="3:3">
      <c r="C497" s="142"/>
    </row>
    <row r="498" spans="3:3">
      <c r="C498" s="142"/>
    </row>
    <row r="499" spans="3:3">
      <c r="C499" s="142"/>
    </row>
    <row r="500" spans="3:3">
      <c r="C500" s="142"/>
    </row>
    <row r="501" spans="3:3">
      <c r="C501" s="142"/>
    </row>
    <row r="502" spans="3:3">
      <c r="C502" s="142"/>
    </row>
    <row r="503" spans="3:3">
      <c r="C503" s="142"/>
    </row>
    <row r="504" spans="3:3">
      <c r="C504" s="142"/>
    </row>
    <row r="505" spans="3:3">
      <c r="C505" s="142"/>
    </row>
    <row r="506" spans="3:3">
      <c r="C506" s="142"/>
    </row>
    <row r="507" spans="3:3">
      <c r="C507" s="142"/>
    </row>
    <row r="508" spans="3:3">
      <c r="C508" s="142"/>
    </row>
    <row r="509" spans="3:3">
      <c r="C509" s="142"/>
    </row>
    <row r="510" spans="3:3">
      <c r="C510" s="142"/>
    </row>
    <row r="511" spans="3:3">
      <c r="C511" s="142"/>
    </row>
    <row r="512" spans="3:3">
      <c r="C512" s="142"/>
    </row>
    <row r="513" spans="3:3">
      <c r="C513" s="142"/>
    </row>
    <row r="514" spans="3:3">
      <c r="C514" s="142"/>
    </row>
    <row r="515" spans="3:3">
      <c r="C515" s="142"/>
    </row>
    <row r="516" spans="3:3">
      <c r="C516" s="142"/>
    </row>
    <row r="517" spans="3:3">
      <c r="C517" s="142"/>
    </row>
    <row r="518" spans="3:3">
      <c r="C518" s="142"/>
    </row>
    <row r="519" spans="3:3">
      <c r="C519" s="142"/>
    </row>
    <row r="520" spans="3:3">
      <c r="C520" s="142"/>
    </row>
    <row r="521" spans="3:3">
      <c r="C521" s="142"/>
    </row>
    <row r="522" spans="3:3">
      <c r="C522" s="142"/>
    </row>
    <row r="523" spans="3:3">
      <c r="C523" s="142"/>
    </row>
    <row r="524" spans="3:3">
      <c r="C524" s="142"/>
    </row>
    <row r="525" spans="3:3">
      <c r="C525" s="142"/>
    </row>
    <row r="526" spans="3:3">
      <c r="C526" s="142"/>
    </row>
    <row r="527" spans="3:3">
      <c r="C527" s="142"/>
    </row>
    <row r="528" spans="3:3">
      <c r="C528" s="142"/>
    </row>
    <row r="529" spans="3:3">
      <c r="C529" s="142"/>
    </row>
    <row r="530" spans="3:3">
      <c r="C530" s="142"/>
    </row>
    <row r="531" spans="3:3">
      <c r="C531" s="142"/>
    </row>
    <row r="532" spans="3:3">
      <c r="C532" s="142"/>
    </row>
    <row r="533" spans="3:3">
      <c r="C533" s="142"/>
    </row>
    <row r="534" spans="3:3">
      <c r="C534" s="142"/>
    </row>
    <row r="535" spans="3:3">
      <c r="C535" s="142"/>
    </row>
    <row r="536" spans="3:3">
      <c r="C536" s="142"/>
    </row>
    <row r="537" spans="3:3">
      <c r="C537" s="142"/>
    </row>
    <row r="538" spans="3:3">
      <c r="C538" s="142"/>
    </row>
    <row r="539" spans="3:3">
      <c r="C539" s="142"/>
    </row>
    <row r="540" spans="3:3">
      <c r="C540" s="142"/>
    </row>
    <row r="541" spans="3:3">
      <c r="C541" s="142"/>
    </row>
    <row r="542" spans="3:3">
      <c r="C542" s="142"/>
    </row>
    <row r="543" spans="3:3">
      <c r="C543" s="142"/>
    </row>
    <row r="544" spans="3:3">
      <c r="C544" s="142"/>
    </row>
    <row r="545" spans="3:3">
      <c r="C545" s="142"/>
    </row>
    <row r="546" spans="3:3">
      <c r="C546" s="142"/>
    </row>
    <row r="547" spans="3:3">
      <c r="C547" s="142"/>
    </row>
    <row r="548" spans="3:3">
      <c r="C548" s="142"/>
    </row>
    <row r="549" spans="3:3">
      <c r="C549" s="142"/>
    </row>
    <row r="550" spans="3:3">
      <c r="C550" s="142"/>
    </row>
    <row r="551" spans="3:3">
      <c r="C551" s="142"/>
    </row>
    <row r="552" spans="3:3">
      <c r="C552" s="142"/>
    </row>
    <row r="553" spans="3:3">
      <c r="C553" s="142"/>
    </row>
    <row r="554" spans="3:3">
      <c r="C554" s="142"/>
    </row>
    <row r="555" spans="3:3">
      <c r="C555" s="142"/>
    </row>
    <row r="556" spans="3:3">
      <c r="C556" s="142"/>
    </row>
    <row r="557" spans="3:3">
      <c r="C557" s="142"/>
    </row>
    <row r="558" spans="3:3">
      <c r="C558" s="142"/>
    </row>
    <row r="559" spans="3:3">
      <c r="C559" s="142"/>
    </row>
    <row r="560" spans="3:3">
      <c r="C560" s="142"/>
    </row>
    <row r="561" spans="3:3">
      <c r="C561" s="142"/>
    </row>
    <row r="562" spans="3:3">
      <c r="C562" s="142"/>
    </row>
    <row r="563" spans="3:3">
      <c r="C563" s="142"/>
    </row>
    <row r="564" spans="3:3">
      <c r="C564" s="142"/>
    </row>
    <row r="565" spans="3:3">
      <c r="C565" s="142"/>
    </row>
    <row r="566" spans="3:3">
      <c r="C566" s="142"/>
    </row>
    <row r="567" spans="3:3">
      <c r="C567" s="142"/>
    </row>
    <row r="568" spans="3:3">
      <c r="C568" s="142"/>
    </row>
    <row r="569" spans="3:3">
      <c r="C569" s="142"/>
    </row>
    <row r="570" spans="3:3">
      <c r="C570" s="142"/>
    </row>
    <row r="571" spans="3:3">
      <c r="C571" s="142"/>
    </row>
    <row r="572" spans="3:3">
      <c r="C572" s="142"/>
    </row>
    <row r="573" spans="3:3">
      <c r="C573" s="142"/>
    </row>
    <row r="574" spans="3:3">
      <c r="C574" s="142"/>
    </row>
    <row r="575" spans="3:3">
      <c r="C575" s="142"/>
    </row>
    <row r="576" spans="3:3">
      <c r="C576" s="142"/>
    </row>
    <row r="577" spans="3:3">
      <c r="C577" s="142"/>
    </row>
    <row r="578" spans="3:3">
      <c r="C578" s="142"/>
    </row>
    <row r="579" spans="3:3">
      <c r="C579" s="142"/>
    </row>
    <row r="580" spans="3:3">
      <c r="C580" s="142"/>
    </row>
    <row r="581" spans="3:3">
      <c r="C581" s="142"/>
    </row>
    <row r="582" spans="3:3">
      <c r="C582" s="142"/>
    </row>
    <row r="583" spans="3:3">
      <c r="C583" s="142"/>
    </row>
    <row r="584" spans="3:3">
      <c r="C584" s="142"/>
    </row>
    <row r="585" spans="3:3">
      <c r="C585" s="142"/>
    </row>
    <row r="586" spans="3:3">
      <c r="C586" s="142"/>
    </row>
    <row r="587" spans="3:3">
      <c r="C587" s="142"/>
    </row>
    <row r="588" spans="3:3">
      <c r="C588" s="142"/>
    </row>
    <row r="589" spans="3:3">
      <c r="C589" s="142"/>
    </row>
    <row r="590" spans="3:3">
      <c r="C590" s="142"/>
    </row>
    <row r="591" spans="3:3">
      <c r="C591" s="142"/>
    </row>
    <row r="592" spans="3:3">
      <c r="C592" s="142"/>
    </row>
    <row r="593" spans="3:3">
      <c r="C593" s="142"/>
    </row>
    <row r="594" spans="3:3">
      <c r="C594" s="142"/>
    </row>
    <row r="595" spans="3:3">
      <c r="C595" s="142"/>
    </row>
    <row r="596" spans="3:3">
      <c r="C596" s="142"/>
    </row>
    <row r="597" spans="3:3">
      <c r="C597" s="142"/>
    </row>
    <row r="598" spans="3:3">
      <c r="C598" s="142"/>
    </row>
    <row r="599" spans="3:3">
      <c r="C599" s="142"/>
    </row>
    <row r="600" spans="3:3">
      <c r="C600" s="142"/>
    </row>
    <row r="601" spans="3:3">
      <c r="C601" s="142"/>
    </row>
    <row r="602" spans="3:3">
      <c r="C602" s="142"/>
    </row>
    <row r="603" spans="3:3">
      <c r="C603" s="142"/>
    </row>
    <row r="604" spans="3:3">
      <c r="C604" s="142"/>
    </row>
    <row r="605" spans="3:3">
      <c r="C605" s="142"/>
    </row>
    <row r="606" spans="3:3">
      <c r="C606" s="142"/>
    </row>
    <row r="607" spans="3:3">
      <c r="C607" s="142"/>
    </row>
    <row r="608" spans="3:3">
      <c r="C608" s="142"/>
    </row>
    <row r="609" spans="3:3">
      <c r="C609" s="142"/>
    </row>
    <row r="610" spans="3:3">
      <c r="C610" s="142"/>
    </row>
    <row r="611" spans="3:3">
      <c r="C611" s="142"/>
    </row>
    <row r="612" spans="3:3">
      <c r="C612" s="142"/>
    </row>
    <row r="613" spans="3:3">
      <c r="C613" s="142"/>
    </row>
    <row r="614" spans="3:3">
      <c r="C614" s="142"/>
    </row>
    <row r="615" spans="3:3">
      <c r="C615" s="142"/>
    </row>
    <row r="616" spans="3:3">
      <c r="C616" s="142"/>
    </row>
    <row r="617" spans="3:3">
      <c r="C617" s="142"/>
    </row>
    <row r="618" spans="3:3">
      <c r="C618" s="142"/>
    </row>
    <row r="619" spans="3:3">
      <c r="C619" s="142"/>
    </row>
    <row r="620" spans="3:3">
      <c r="C620" s="142"/>
    </row>
    <row r="621" spans="3:3">
      <c r="C621" s="142"/>
    </row>
    <row r="622" spans="3:3">
      <c r="C622" s="142"/>
    </row>
    <row r="623" spans="3:3">
      <c r="C623" s="142"/>
    </row>
    <row r="624" spans="3:3">
      <c r="C624" s="142"/>
    </row>
    <row r="625" spans="3:3">
      <c r="C625" s="142"/>
    </row>
    <row r="626" spans="3:3">
      <c r="C626" s="142"/>
    </row>
    <row r="627" spans="3:3">
      <c r="C627" s="142"/>
    </row>
    <row r="628" spans="3:3">
      <c r="C628" s="142"/>
    </row>
    <row r="629" spans="3:3">
      <c r="C629" s="142"/>
    </row>
    <row r="630" spans="3:3">
      <c r="C630" s="142"/>
    </row>
    <row r="631" spans="3:3">
      <c r="C631" s="142"/>
    </row>
    <row r="632" spans="3:3">
      <c r="C632" s="142"/>
    </row>
    <row r="633" spans="3:3">
      <c r="C633" s="142"/>
    </row>
    <row r="634" spans="3:3">
      <c r="C634" s="142"/>
    </row>
    <row r="635" spans="3:3">
      <c r="C635" s="142"/>
    </row>
    <row r="636" spans="3:3">
      <c r="C636" s="142"/>
    </row>
    <row r="637" spans="3:3">
      <c r="C637" s="142"/>
    </row>
    <row r="638" spans="3:3">
      <c r="C638" s="142"/>
    </row>
    <row r="639" spans="3:3">
      <c r="C639" s="142"/>
    </row>
    <row r="640" spans="3:3">
      <c r="C640" s="142"/>
    </row>
    <row r="641" spans="3:3">
      <c r="C641" s="142"/>
    </row>
    <row r="642" spans="3:3">
      <c r="C642" s="142"/>
    </row>
    <row r="643" spans="3:3">
      <c r="C643" s="142"/>
    </row>
    <row r="644" spans="3:3">
      <c r="C644" s="142"/>
    </row>
    <row r="645" spans="3:3">
      <c r="C645" s="142"/>
    </row>
    <row r="646" spans="3:3">
      <c r="C646" s="142"/>
    </row>
    <row r="647" spans="3:3">
      <c r="C647" s="142"/>
    </row>
    <row r="648" spans="3:3">
      <c r="C648" s="142"/>
    </row>
    <row r="649" spans="3:3">
      <c r="C649" s="142"/>
    </row>
    <row r="650" spans="3:3">
      <c r="C650" s="142"/>
    </row>
    <row r="651" spans="3:3">
      <c r="C651" s="142"/>
    </row>
    <row r="652" spans="3:3">
      <c r="C652" s="142"/>
    </row>
    <row r="653" spans="3:3">
      <c r="C653" s="142"/>
    </row>
    <row r="654" spans="3:3">
      <c r="C654" s="142"/>
    </row>
    <row r="655" spans="3:3">
      <c r="C655" s="142"/>
    </row>
    <row r="656" spans="3:3">
      <c r="C656" s="142"/>
    </row>
    <row r="657" spans="3:3">
      <c r="C657" s="142"/>
    </row>
    <row r="658" spans="3:3">
      <c r="C658" s="142"/>
    </row>
    <row r="659" spans="3:3">
      <c r="C659" s="142"/>
    </row>
    <row r="660" spans="3:3">
      <c r="C660" s="142"/>
    </row>
    <row r="661" spans="3:3">
      <c r="C661" s="142"/>
    </row>
    <row r="662" spans="3:3">
      <c r="C662" s="142"/>
    </row>
    <row r="663" spans="3:3">
      <c r="C663" s="142"/>
    </row>
    <row r="664" spans="3:3">
      <c r="C664" s="142"/>
    </row>
    <row r="665" spans="3:3">
      <c r="C665" s="142"/>
    </row>
    <row r="666" spans="3:3">
      <c r="C666" s="142"/>
    </row>
    <row r="667" spans="3:3">
      <c r="C667" s="142"/>
    </row>
    <row r="668" spans="3:3">
      <c r="C668" s="142"/>
    </row>
    <row r="669" spans="3:3">
      <c r="C669" s="142"/>
    </row>
    <row r="670" spans="3:3">
      <c r="C670" s="142"/>
    </row>
    <row r="671" spans="3:3">
      <c r="C671" s="142"/>
    </row>
    <row r="672" spans="3:3">
      <c r="C672" s="142"/>
    </row>
    <row r="673" spans="3:3">
      <c r="C673" s="142"/>
    </row>
    <row r="674" spans="3:3">
      <c r="C674" s="142"/>
    </row>
    <row r="675" spans="3:3">
      <c r="C675" s="142"/>
    </row>
    <row r="676" spans="3:3">
      <c r="C676" s="142"/>
    </row>
    <row r="677" spans="3:3">
      <c r="C677" s="142"/>
    </row>
    <row r="678" spans="3:3">
      <c r="C678" s="142"/>
    </row>
    <row r="679" spans="3:3">
      <c r="C679" s="142"/>
    </row>
    <row r="680" spans="3:3">
      <c r="C680" s="142"/>
    </row>
    <row r="681" spans="3:3">
      <c r="C681" s="142"/>
    </row>
    <row r="682" spans="3:3">
      <c r="C682" s="142"/>
    </row>
    <row r="683" spans="3:3">
      <c r="C683" s="142"/>
    </row>
    <row r="684" spans="3:3">
      <c r="C684" s="142"/>
    </row>
    <row r="685" spans="3:3">
      <c r="C685" s="142"/>
    </row>
    <row r="686" spans="3:3">
      <c r="C686" s="142"/>
    </row>
    <row r="687" spans="3:3">
      <c r="C687" s="142"/>
    </row>
    <row r="688" spans="3:3">
      <c r="C688" s="142"/>
    </row>
    <row r="689" spans="3:3">
      <c r="C689" s="142"/>
    </row>
    <row r="690" spans="3:3">
      <c r="C690" s="142"/>
    </row>
    <row r="691" spans="3:3">
      <c r="C691" s="142"/>
    </row>
    <row r="692" spans="3:3">
      <c r="C692" s="142"/>
    </row>
    <row r="693" spans="3:3">
      <c r="C693" s="142"/>
    </row>
    <row r="694" spans="3:3">
      <c r="C694" s="142"/>
    </row>
    <row r="695" spans="3:3">
      <c r="C695" s="142"/>
    </row>
    <row r="696" spans="3:3">
      <c r="C696" s="142"/>
    </row>
    <row r="697" spans="3:3">
      <c r="C697" s="142"/>
    </row>
    <row r="698" spans="3:3">
      <c r="C698" s="142"/>
    </row>
    <row r="699" spans="3:3">
      <c r="C699" s="142"/>
    </row>
    <row r="700" spans="3:3">
      <c r="C700" s="142"/>
    </row>
    <row r="701" spans="3:3">
      <c r="C701" s="142"/>
    </row>
    <row r="702" spans="3:3">
      <c r="C702" s="142"/>
    </row>
    <row r="703" spans="3:3">
      <c r="C703" s="142"/>
    </row>
    <row r="704" spans="3:3">
      <c r="C704" s="142"/>
    </row>
    <row r="705" spans="3:3">
      <c r="C705" s="142"/>
    </row>
    <row r="706" spans="3:3">
      <c r="C706" s="142"/>
    </row>
    <row r="707" spans="3:3">
      <c r="C707" s="142"/>
    </row>
    <row r="708" spans="3:3">
      <c r="C708" s="142"/>
    </row>
  </sheetData>
  <customSheetViews>
    <customSheetView guid="{0C5E73BF-4F4A-42B1-AFFC-19145C7AC19A}" topLeftCell="B1">
      <selection activeCell="J8" sqref="J8"/>
      <pageMargins left="0.7" right="0.7" top="0.68" bottom="0.75" header="0.3" footer="0.3"/>
      <pageSetup scale="70" orientation="portrait" r:id="rId1"/>
    </customSheetView>
    <customSheetView guid="{F7690BCD-287A-473A-9EA1-298139938D77}" topLeftCell="A111">
      <selection activeCell="G119" sqref="G119"/>
      <pageMargins left="0.7" right="0.7" top="0.75" bottom="0.75" header="0.3" footer="0.3"/>
      <pageSetup orientation="portrait" r:id="rId2"/>
    </customSheetView>
    <customSheetView guid="{8F78BEB5-8927-4030-9153-90C7FA4937A5}" topLeftCell="A25">
      <selection activeCell="D40" sqref="D40"/>
      <pageMargins left="0.7" right="0.7" top="0.75" bottom="0.75" header="0.3" footer="0.3"/>
      <pageSetup orientation="portrait" r:id="rId3"/>
    </customSheetView>
    <customSheetView guid="{81801A75-92C7-4ED5-97DB-E3E6B3965D30}" topLeftCell="A115">
      <selection activeCell="C46" sqref="C46"/>
      <pageMargins left="0.7" right="0.7" top="0.75" bottom="0.75" header="0.3" footer="0.3"/>
      <pageSetup orientation="portrait" r:id="rId4"/>
    </customSheetView>
  </customSheetViews>
  <mergeCells count="8">
    <mergeCell ref="A73:A74"/>
    <mergeCell ref="A84:A85"/>
    <mergeCell ref="A94:A95"/>
    <mergeCell ref="C8:I8"/>
    <mergeCell ref="A25:A26"/>
    <mergeCell ref="A37:A38"/>
    <mergeCell ref="A49:A50"/>
    <mergeCell ref="A58:A59"/>
  </mergeCells>
  <pageMargins left="0.7" right="0.7" top="0.68" bottom="0.75" header="0.3" footer="0.3"/>
  <pageSetup scale="70" orientation="portrait" r:id="rId5"/>
</worksheet>
</file>

<file path=xl/worksheets/sheet18.xml><?xml version="1.0" encoding="utf-8"?>
<worksheet xmlns="http://schemas.openxmlformats.org/spreadsheetml/2006/main" xmlns:r="http://schemas.openxmlformats.org/officeDocument/2006/relationships">
  <sheetPr codeName="Sheet15">
    <tabColor rgb="FF963634"/>
  </sheetPr>
  <dimension ref="A2:U529"/>
  <sheetViews>
    <sheetView topLeftCell="A8" workbookViewId="0">
      <selection activeCell="C39" sqref="C39"/>
    </sheetView>
  </sheetViews>
  <sheetFormatPr defaultColWidth="9.140625" defaultRowHeight="12.75"/>
  <cols>
    <col min="1" max="1" width="14.42578125" style="492" customWidth="1"/>
    <col min="2" max="2" width="12" style="128" customWidth="1"/>
    <col min="3" max="3" width="9.7109375" style="128" customWidth="1"/>
    <col min="4" max="7" width="14.7109375" style="128" customWidth="1"/>
    <col min="8" max="8" width="14.7109375" style="527" customWidth="1"/>
    <col min="9" max="9" width="14.7109375" style="128" customWidth="1"/>
    <col min="10" max="10" width="12.7109375" style="128" customWidth="1"/>
    <col min="11" max="11" width="9.7109375" style="128" customWidth="1"/>
    <col min="12" max="16" width="12.7109375" style="128" customWidth="1"/>
    <col min="17" max="17" width="10.5703125" style="128" customWidth="1"/>
    <col min="18" max="16384" width="9.140625" style="128"/>
  </cols>
  <sheetData>
    <row r="2" spans="2:21">
      <c r="B2" s="6" t="s">
        <v>28</v>
      </c>
      <c r="C2" s="8" t="s">
        <v>423</v>
      </c>
      <c r="D2" s="8"/>
      <c r="E2" s="8"/>
      <c r="F2" s="52"/>
      <c r="H2" s="393"/>
      <c r="K2" s="8"/>
    </row>
    <row r="3" spans="2:21">
      <c r="B3" s="6" t="s">
        <v>29</v>
      </c>
      <c r="C3" s="44" t="s">
        <v>94</v>
      </c>
      <c r="D3" s="8"/>
      <c r="E3" s="8"/>
      <c r="F3" s="52"/>
      <c r="H3" s="393"/>
      <c r="K3" s="8"/>
    </row>
    <row r="4" spans="2:21">
      <c r="C4" s="44" t="s">
        <v>95</v>
      </c>
      <c r="D4" s="7"/>
      <c r="E4" s="7"/>
      <c r="F4" s="5"/>
      <c r="H4" s="393"/>
      <c r="K4" s="7"/>
    </row>
    <row r="5" spans="2:21">
      <c r="B5" s="6"/>
      <c r="C5" s="44" t="s">
        <v>96</v>
      </c>
      <c r="D5" s="7"/>
      <c r="E5" s="7"/>
      <c r="F5" s="5"/>
      <c r="H5" s="393"/>
      <c r="K5" s="7"/>
      <c r="L5" s="25"/>
      <c r="M5" s="71"/>
    </row>
    <row r="6" spans="2:21">
      <c r="B6" s="6" t="s">
        <v>30</v>
      </c>
      <c r="C6" s="44" t="s">
        <v>97</v>
      </c>
      <c r="D6" s="7"/>
      <c r="E6" s="7"/>
      <c r="F6" s="5"/>
      <c r="H6" s="393"/>
      <c r="K6" s="7"/>
      <c r="L6" s="25"/>
      <c r="M6" s="71"/>
    </row>
    <row r="7" spans="2:21">
      <c r="B7" s="6"/>
      <c r="C7" s="7"/>
      <c r="D7" s="7"/>
      <c r="E7" s="7"/>
      <c r="F7" s="5"/>
      <c r="G7" s="7"/>
      <c r="H7" s="681"/>
      <c r="I7" s="7"/>
    </row>
    <row r="8" spans="2:21" ht="67.5" customHeight="1">
      <c r="B8" s="98" t="s">
        <v>129</v>
      </c>
      <c r="C8" s="1316" t="s">
        <v>505</v>
      </c>
      <c r="D8" s="1316"/>
      <c r="E8" s="1316"/>
      <c r="F8" s="1316"/>
      <c r="G8" s="1316"/>
      <c r="H8" s="1316"/>
      <c r="I8" s="1316"/>
      <c r="J8" s="245"/>
      <c r="K8" s="245"/>
      <c r="L8" s="245"/>
      <c r="M8" s="245"/>
      <c r="N8" s="245"/>
      <c r="O8" s="245"/>
      <c r="P8" s="229"/>
      <c r="Q8" s="229"/>
    </row>
    <row r="9" spans="2:21" ht="27" customHeight="1">
      <c r="B9" s="88" t="s">
        <v>130</v>
      </c>
      <c r="C9" s="7"/>
      <c r="D9" s="7"/>
      <c r="E9" s="7"/>
      <c r="F9" s="5"/>
      <c r="G9" s="7"/>
      <c r="H9" s="681"/>
      <c r="I9" s="1211"/>
      <c r="J9" s="1211"/>
      <c r="K9" s="1229"/>
      <c r="L9" s="1229"/>
      <c r="M9" s="1209"/>
      <c r="N9" s="1209"/>
      <c r="O9" s="1213"/>
      <c r="P9" s="1209"/>
      <c r="Q9" s="1209"/>
      <c r="R9" s="1209"/>
      <c r="S9" s="1229"/>
      <c r="T9" s="1209"/>
      <c r="U9" s="1209"/>
    </row>
    <row r="10" spans="2:21" ht="12.75" customHeight="1">
      <c r="B10" s="6"/>
      <c r="E10" s="187" t="s">
        <v>434</v>
      </c>
      <c r="F10" s="188" t="s">
        <v>433</v>
      </c>
      <c r="G10" s="187" t="s">
        <v>432</v>
      </c>
      <c r="H10" s="682"/>
      <c r="I10" s="1209"/>
      <c r="J10" s="1209"/>
      <c r="K10" s="1209"/>
      <c r="L10" s="1212" t="s">
        <v>434</v>
      </c>
      <c r="M10" s="1212" t="s">
        <v>433</v>
      </c>
      <c r="N10" s="1212" t="s">
        <v>432</v>
      </c>
      <c r="O10" s="1209"/>
      <c r="P10" s="1209"/>
      <c r="Q10" s="1209"/>
      <c r="R10" s="1209"/>
      <c r="S10" s="1212" t="s">
        <v>434</v>
      </c>
      <c r="T10" s="1212" t="s">
        <v>433</v>
      </c>
      <c r="U10" s="1212" t="s">
        <v>432</v>
      </c>
    </row>
    <row r="11" spans="2:21" ht="12.75" customHeight="1">
      <c r="B11" s="6"/>
      <c r="C11" s="6" t="s">
        <v>53</v>
      </c>
      <c r="D11" s="17">
        <f>H62</f>
        <v>929.50711999999999</v>
      </c>
      <c r="E11" s="17">
        <f>SUM(H27,H45,H57)</f>
        <v>929.50711999999999</v>
      </c>
      <c r="F11" s="17">
        <v>0</v>
      </c>
      <c r="G11" s="297">
        <v>0</v>
      </c>
      <c r="H11" s="682"/>
      <c r="I11" s="1209"/>
      <c r="J11" s="1210" t="s">
        <v>1306</v>
      </c>
      <c r="K11" s="1229">
        <f>SUM(H27,H45,H57)</f>
        <v>929.50711999999999</v>
      </c>
      <c r="L11" s="1229">
        <f>SUM(H27,H45,H57)</f>
        <v>929.50711999999999</v>
      </c>
      <c r="M11" s="1229">
        <f>0</f>
        <v>0</v>
      </c>
      <c r="N11" s="1213">
        <v>0</v>
      </c>
      <c r="O11" s="1209"/>
      <c r="P11" s="1209"/>
      <c r="Q11" s="1210" t="s">
        <v>1304</v>
      </c>
      <c r="R11" s="1229">
        <f>0</f>
        <v>0</v>
      </c>
      <c r="S11" s="1229">
        <f>0</f>
        <v>0</v>
      </c>
      <c r="T11" s="1229">
        <f>0</f>
        <v>0</v>
      </c>
      <c r="U11" s="1213">
        <v>0</v>
      </c>
    </row>
    <row r="12" spans="2:21" ht="12.75" customHeight="1">
      <c r="B12" s="6"/>
      <c r="C12" s="1210" t="s">
        <v>1303</v>
      </c>
      <c r="D12" s="742">
        <f>P62</f>
        <v>63.3</v>
      </c>
      <c r="E12" s="742">
        <f>SUM(P27,P45,P57)</f>
        <v>63.3</v>
      </c>
      <c r="F12" s="297">
        <v>0</v>
      </c>
      <c r="G12" s="297">
        <v>0</v>
      </c>
      <c r="H12" s="682"/>
      <c r="I12" s="1209"/>
      <c r="J12" s="1210" t="s">
        <v>1307</v>
      </c>
      <c r="K12" s="1229">
        <f>SUM(P27,P45,P57)</f>
        <v>63.3</v>
      </c>
      <c r="L12" s="1229">
        <f>SUM(P27,P45,P57)</f>
        <v>63.3</v>
      </c>
      <c r="M12" s="1229">
        <f>0</f>
        <v>0</v>
      </c>
      <c r="N12" s="1213">
        <v>0</v>
      </c>
      <c r="O12" s="1209"/>
      <c r="P12" s="1209"/>
      <c r="Q12" s="1210" t="s">
        <v>1305</v>
      </c>
      <c r="R12" s="1229">
        <f>0</f>
        <v>0</v>
      </c>
      <c r="S12" s="1229">
        <f>0</f>
        <v>0</v>
      </c>
      <c r="T12" s="1229">
        <f>0</f>
        <v>0</v>
      </c>
      <c r="U12" s="1213">
        <v>0</v>
      </c>
    </row>
    <row r="13" spans="2:21" ht="12.75" customHeight="1" thickBot="1">
      <c r="B13" s="6"/>
      <c r="C13" s="25" t="s">
        <v>174</v>
      </c>
      <c r="D13" s="26">
        <f>D11-D12</f>
        <v>866.20712000000003</v>
      </c>
      <c r="E13" s="26">
        <f>E11-E12</f>
        <v>866.20712000000003</v>
      </c>
      <c r="F13" s="26">
        <f>F11-F12</f>
        <v>0</v>
      </c>
      <c r="G13" s="26">
        <f>G11-G12</f>
        <v>0</v>
      </c>
      <c r="H13" s="682"/>
      <c r="I13" s="1209"/>
      <c r="J13" s="1214" t="s">
        <v>174</v>
      </c>
      <c r="K13" s="1215">
        <f>K11-K12</f>
        <v>866.20712000000003</v>
      </c>
      <c r="L13" s="1215">
        <f>L11-L12</f>
        <v>866.20712000000003</v>
      </c>
      <c r="M13" s="1191">
        <f>M11-M12</f>
        <v>0</v>
      </c>
      <c r="N13" s="1215">
        <f>N11-N12</f>
        <v>0</v>
      </c>
      <c r="O13" s="1209"/>
      <c r="P13" s="1209"/>
      <c r="Q13" s="1214" t="s">
        <v>174</v>
      </c>
      <c r="R13" s="1215">
        <f>R11-R12</f>
        <v>0</v>
      </c>
      <c r="S13" s="1215">
        <f>S11-S12</f>
        <v>0</v>
      </c>
      <c r="T13" s="1191">
        <f>T11-T12</f>
        <v>0</v>
      </c>
      <c r="U13" s="1215">
        <f>U11-U12</f>
        <v>0</v>
      </c>
    </row>
    <row r="14" spans="2:21" ht="13.5" thickTop="1">
      <c r="B14" s="6"/>
      <c r="C14" s="7"/>
      <c r="D14" s="7"/>
      <c r="E14" s="7"/>
      <c r="F14" s="5"/>
      <c r="G14" s="7"/>
      <c r="H14" s="681"/>
    </row>
    <row r="15" spans="2:21">
      <c r="E15" s="52"/>
      <c r="G15" s="52"/>
    </row>
    <row r="16" spans="2:21">
      <c r="B16" s="55" t="s">
        <v>156</v>
      </c>
      <c r="C16" s="55"/>
      <c r="D16" s="55"/>
      <c r="E16" s="55"/>
      <c r="F16" s="55"/>
      <c r="G16" s="55"/>
      <c r="H16" s="55"/>
      <c r="I16" s="55"/>
      <c r="J16" s="55"/>
      <c r="K16" s="55"/>
      <c r="L16" s="55"/>
      <c r="M16" s="55"/>
      <c r="N16" s="55"/>
      <c r="O16" s="55"/>
      <c r="P16" s="55"/>
    </row>
    <row r="17" spans="1:17">
      <c r="E17" s="52"/>
      <c r="G17" s="52"/>
    </row>
    <row r="18" spans="1:17">
      <c r="B18" s="269" t="s">
        <v>176</v>
      </c>
      <c r="C18" s="269"/>
      <c r="D18" s="269"/>
      <c r="E18" s="269"/>
      <c r="F18" s="269"/>
      <c r="G18" s="269"/>
      <c r="H18" s="659"/>
      <c r="I18" s="269"/>
      <c r="J18" s="269"/>
      <c r="K18" s="269"/>
      <c r="L18" s="269"/>
      <c r="M18" s="269"/>
      <c r="N18" s="269"/>
      <c r="O18" s="269"/>
      <c r="P18" s="269"/>
    </row>
    <row r="19" spans="1:17">
      <c r="B19" s="51"/>
      <c r="C19" s="51"/>
      <c r="D19" s="51"/>
      <c r="E19" s="54"/>
      <c r="F19" s="51"/>
      <c r="G19" s="54"/>
      <c r="H19" s="51"/>
    </row>
    <row r="20" spans="1:17">
      <c r="B20" s="58" t="s">
        <v>31</v>
      </c>
      <c r="C20" s="58"/>
      <c r="D20" s="58"/>
      <c r="E20" s="59"/>
      <c r="F20" s="58"/>
      <c r="G20" s="58"/>
      <c r="H20" s="685"/>
      <c r="J20" s="61" t="s">
        <v>1288</v>
      </c>
      <c r="K20" s="61"/>
      <c r="L20" s="61"/>
      <c r="M20" s="61"/>
      <c r="N20" s="61"/>
      <c r="O20" s="61"/>
      <c r="P20" s="61"/>
    </row>
    <row r="21" spans="1:17" s="64" customFormat="1">
      <c r="A21" s="490"/>
      <c r="B21" s="39"/>
      <c r="C21" s="39"/>
      <c r="D21" s="39"/>
      <c r="E21" s="40"/>
      <c r="F21" s="39"/>
      <c r="G21" s="39"/>
      <c r="H21" s="526"/>
      <c r="J21" s="39"/>
      <c r="K21" s="39"/>
      <c r="L21" s="39"/>
      <c r="M21" s="39"/>
      <c r="N21" s="39"/>
      <c r="O21" s="39"/>
      <c r="P21" s="39"/>
    </row>
    <row r="22" spans="1:17">
      <c r="A22" s="1314" t="s">
        <v>979</v>
      </c>
      <c r="B22" s="109" t="s">
        <v>286</v>
      </c>
      <c r="C22" s="143" t="s">
        <v>287</v>
      </c>
      <c r="D22" s="32"/>
      <c r="E22" s="32"/>
      <c r="F22" s="32"/>
      <c r="G22" s="32"/>
      <c r="H22" s="533"/>
      <c r="J22" s="870" t="s">
        <v>286</v>
      </c>
      <c r="K22" s="533" t="s">
        <v>287</v>
      </c>
      <c r="L22" s="401"/>
      <c r="M22" s="401"/>
      <c r="N22" s="401"/>
      <c r="O22" s="401"/>
      <c r="P22" s="533"/>
    </row>
    <row r="23" spans="1:17" s="322" customFormat="1">
      <c r="A23" s="1314"/>
      <c r="C23" s="182">
        <f>Avg._Time_to_Log_Transmittals</f>
        <v>0.25</v>
      </c>
      <c r="D23" s="412" t="str">
        <f>Avg._Time_to_Log_Transmittals_N</f>
        <v>Avg. Time to Log (hours / transmittal)</v>
      </c>
      <c r="E23" s="52"/>
      <c r="F23" s="320"/>
      <c r="G23" s="52"/>
      <c r="H23" s="533"/>
      <c r="J23" s="864"/>
      <c r="K23" s="869">
        <f>'Expected Assumptions'!E13</f>
        <v>0</v>
      </c>
      <c r="L23" s="881" t="str">
        <f>Avg._Time_to_Log_Transmittals_N</f>
        <v>Avg. Time to Log (hours / transmittal)</v>
      </c>
      <c r="M23" s="52"/>
      <c r="N23" s="401"/>
      <c r="O23" s="52"/>
      <c r="P23" s="533"/>
      <c r="Q23" s="320"/>
    </row>
    <row r="24" spans="1:17" s="322" customFormat="1">
      <c r="A24" s="420"/>
      <c r="H24" s="329"/>
      <c r="J24" s="864"/>
      <c r="K24" s="864"/>
      <c r="L24" s="864"/>
      <c r="M24" s="864"/>
      <c r="N24" s="864"/>
      <c r="O24" s="864"/>
      <c r="P24" s="329"/>
      <c r="Q24" s="320"/>
    </row>
    <row r="25" spans="1:17">
      <c r="A25" s="420"/>
      <c r="B25" s="147"/>
      <c r="C25" s="779">
        <f>Owners_Rep._Administrative_Rate</f>
        <v>16.88</v>
      </c>
      <c r="D25" s="615" t="str">
        <f>Owners_Rep._Administrative_Rate_N</f>
        <v>Owners Rep. Administrative Rate ($ / hour)</v>
      </c>
      <c r="E25" s="104"/>
      <c r="F25" s="103"/>
      <c r="G25" s="761">
        <f>C25*C23</f>
        <v>4.22</v>
      </c>
      <c r="H25" s="760"/>
      <c r="J25" s="147"/>
      <c r="K25" s="779">
        <f>Owners_Rep._Administrative_Rate</f>
        <v>16.88</v>
      </c>
      <c r="L25" s="874" t="str">
        <f>Owners_Rep._Administrative_Rate_N</f>
        <v>Owners Rep. Administrative Rate ($ / hour)</v>
      </c>
      <c r="M25" s="407"/>
      <c r="N25" s="528"/>
      <c r="O25" s="761">
        <f>K25*K23</f>
        <v>0</v>
      </c>
      <c r="P25" s="760"/>
    </row>
    <row r="26" spans="1:17" ht="15" customHeight="1">
      <c r="A26" s="420"/>
      <c r="B26" s="142"/>
      <c r="C26" s="103"/>
      <c r="D26" s="32"/>
      <c r="E26" s="33"/>
      <c r="F26" s="32"/>
      <c r="G26" s="165"/>
      <c r="H26" s="760"/>
      <c r="J26" s="396"/>
      <c r="K26" s="528"/>
      <c r="L26" s="401"/>
      <c r="M26" s="389"/>
      <c r="N26" s="401"/>
      <c r="O26" s="888"/>
      <c r="P26" s="760"/>
    </row>
    <row r="27" spans="1:17" ht="13.5" thickBot="1">
      <c r="A27" s="420"/>
      <c r="B27" s="144"/>
      <c r="C27" s="32"/>
      <c r="D27" s="69" t="s">
        <v>42</v>
      </c>
      <c r="E27" s="52"/>
      <c r="G27" s="756"/>
      <c r="H27" s="740">
        <f>SUM(G25)</f>
        <v>4.22</v>
      </c>
      <c r="J27" s="144"/>
      <c r="K27" s="401"/>
      <c r="L27" s="867" t="s">
        <v>42</v>
      </c>
      <c r="M27" s="52"/>
      <c r="N27" s="859"/>
      <c r="O27" s="756"/>
      <c r="P27" s="740">
        <f>SUM(O25)</f>
        <v>0</v>
      </c>
    </row>
    <row r="28" spans="1:17" ht="15">
      <c r="A28" s="420"/>
      <c r="B28" s="144"/>
      <c r="C28" s="86"/>
      <c r="D28" s="32"/>
      <c r="E28" s="86"/>
      <c r="F28" s="32"/>
      <c r="G28" s="754"/>
      <c r="H28" s="744"/>
      <c r="J28" s="144"/>
      <c r="K28" s="868"/>
      <c r="L28" s="401"/>
      <c r="M28" s="868"/>
      <c r="N28" s="401"/>
      <c r="O28" s="754"/>
      <c r="P28" s="744"/>
    </row>
    <row r="29" spans="1:17" s="223" customFormat="1" ht="12.75" customHeight="1">
      <c r="A29" s="420"/>
      <c r="B29" s="289" t="s">
        <v>288</v>
      </c>
      <c r="C29" s="301" t="s">
        <v>573</v>
      </c>
      <c r="D29" s="301"/>
      <c r="E29" s="382"/>
      <c r="F29" s="219"/>
      <c r="G29" s="806"/>
      <c r="H29" s="807"/>
      <c r="J29" s="886" t="s">
        <v>288</v>
      </c>
      <c r="K29" s="884" t="s">
        <v>573</v>
      </c>
      <c r="L29" s="884"/>
      <c r="M29" s="382"/>
      <c r="N29" s="219"/>
      <c r="O29" s="806"/>
      <c r="P29" s="807"/>
    </row>
    <row r="30" spans="1:17" ht="15" customHeight="1">
      <c r="B30" s="315"/>
      <c r="C30" s="420"/>
      <c r="D30" s="360"/>
      <c r="E30" s="360"/>
      <c r="G30" s="742"/>
      <c r="H30" s="744"/>
      <c r="J30" s="315"/>
      <c r="K30" s="894"/>
      <c r="L30" s="907"/>
      <c r="M30" s="907"/>
      <c r="N30" s="859"/>
      <c r="O30" s="742"/>
      <c r="P30" s="744"/>
    </row>
    <row r="31" spans="1:17">
      <c r="A31" s="1314" t="s">
        <v>978</v>
      </c>
      <c r="B31" s="304" t="s">
        <v>289</v>
      </c>
      <c r="C31" s="305" t="s">
        <v>679</v>
      </c>
      <c r="D31" s="360"/>
      <c r="E31" s="360"/>
      <c r="G31" s="742"/>
      <c r="H31" s="744"/>
      <c r="J31" s="304" t="s">
        <v>289</v>
      </c>
      <c r="K31" s="887" t="s">
        <v>679</v>
      </c>
      <c r="L31" s="907"/>
      <c r="M31" s="907"/>
      <c r="N31" s="859"/>
      <c r="O31" s="742"/>
      <c r="P31" s="744"/>
    </row>
    <row r="32" spans="1:17">
      <c r="A32" s="1314"/>
      <c r="B32" s="142"/>
      <c r="C32" s="453">
        <f>Avg._Number_of_Pages_in_Front_Matter</f>
        <v>25</v>
      </c>
      <c r="D32" s="300" t="str">
        <f>Avg._Number_of_Pages_in_Front_Matter_N</f>
        <v>Avg. Number of Pages in Front Matter</v>
      </c>
      <c r="G32" s="742"/>
      <c r="H32" s="744"/>
      <c r="J32" s="396"/>
      <c r="K32" s="453">
        <f>Avg._Number_of_Pages_in_Front_Matter</f>
        <v>25</v>
      </c>
      <c r="L32" s="881" t="str">
        <f>Avg._Number_of_Pages_in_Front_Matter_N</f>
        <v>Avg. Number of Pages in Front Matter</v>
      </c>
      <c r="M32" s="859"/>
      <c r="N32" s="859"/>
      <c r="O32" s="742"/>
      <c r="P32" s="744"/>
    </row>
    <row r="33" spans="1:17">
      <c r="B33" s="142"/>
      <c r="C33" s="127">
        <f>Avg._Number_of_Design_Final_Drawings</f>
        <v>211</v>
      </c>
      <c r="D33" s="126" t="str">
        <f>Avg._Number_of_Design_Final_Drawings_N</f>
        <v>Avg. Number of Sheets in Design Final Drawings</v>
      </c>
      <c r="G33" s="742"/>
      <c r="H33" s="744"/>
      <c r="J33" s="396"/>
      <c r="K33" s="127">
        <f>Avg._Number_of_Design_Final_Drawings</f>
        <v>211</v>
      </c>
      <c r="L33" s="881" t="str">
        <f>Avg._Number_of_Design_Final_Drawings_N</f>
        <v>Avg. Number of Sheets in Design Final Drawings</v>
      </c>
      <c r="M33" s="859"/>
      <c r="N33" s="859"/>
      <c r="O33" s="742"/>
      <c r="P33" s="744"/>
    </row>
    <row r="34" spans="1:17">
      <c r="B34" s="142"/>
      <c r="C34" s="664">
        <f>Avg._Number_of_Pages_in_a_Design_Final_Narrative</f>
        <v>20</v>
      </c>
      <c r="D34" s="126" t="str">
        <f>Avg._Number_of_Pages_in_a_Design_Final_Narrative_N</f>
        <v>Avg. Number of Letter Sized 'Pages in Design Final Narrative</v>
      </c>
      <c r="G34" s="742"/>
      <c r="H34" s="744"/>
      <c r="J34" s="396"/>
      <c r="K34" s="664">
        <f>Avg._Number_of_Pages_in_a_Design_Final_Narrative</f>
        <v>20</v>
      </c>
      <c r="L34" s="881" t="str">
        <f>Avg._Number_of_Pages_in_a_Design_Final_Narrative_N</f>
        <v>Avg. Number of Letter Sized 'Pages in Design Final Narrative</v>
      </c>
      <c r="M34" s="859"/>
      <c r="N34" s="859"/>
      <c r="O34" s="742"/>
      <c r="P34" s="744"/>
    </row>
    <row r="35" spans="1:17">
      <c r="B35" s="142"/>
      <c r="C35" s="664">
        <f>Avg._Number_of_Pages_in_a_Design_Final_Specification</f>
        <v>300</v>
      </c>
      <c r="D35" s="126" t="str">
        <f>Avg._Number_of_Pages_in_a_Design_Final_Specification_N</f>
        <v>Avg. Number of Letter Sized Pages in Design Final Specification</v>
      </c>
      <c r="G35" s="742"/>
      <c r="H35" s="744"/>
      <c r="J35" s="396"/>
      <c r="K35" s="664">
        <f>Avg._Number_of_Pages_in_a_Design_Final_Specification</f>
        <v>300</v>
      </c>
      <c r="L35" s="881" t="str">
        <f>Avg._Number_of_Pages_in_a_Design_Final_Specification_N</f>
        <v>Avg. Number of Letter Sized Pages in Design Final Specification</v>
      </c>
      <c r="M35" s="859"/>
      <c r="N35" s="859"/>
      <c r="O35" s="742"/>
      <c r="P35" s="744"/>
    </row>
    <row r="36" spans="1:17" s="290" customFormat="1">
      <c r="A36" s="492"/>
      <c r="B36" s="109"/>
      <c r="C36" s="666">
        <f>'Current Assumptions'!B171</f>
        <v>1</v>
      </c>
      <c r="D36" s="412" t="s">
        <v>583</v>
      </c>
      <c r="G36" s="742"/>
      <c r="H36" s="744"/>
      <c r="J36" s="870"/>
      <c r="K36" s="666">
        <f>'Expected Assumptions'!E171</f>
        <v>0</v>
      </c>
      <c r="L36" s="881" t="s">
        <v>583</v>
      </c>
      <c r="M36" s="859"/>
      <c r="N36" s="859"/>
      <c r="O36" s="742"/>
      <c r="P36" s="744"/>
    </row>
    <row r="37" spans="1:17">
      <c r="B37" s="142"/>
      <c r="C37" s="776">
        <f>Avg._Per_Page_Copy_Cost</f>
        <v>0.15</v>
      </c>
      <c r="D37" s="443" t="str">
        <f>Avg._Per_Page_Copy_Cost_N</f>
        <v>Avg. Per Page Copy Cost ($ / page)</v>
      </c>
      <c r="G37" s="742"/>
      <c r="H37" s="744"/>
      <c r="J37" s="396"/>
      <c r="K37" s="776">
        <f>'Expected Assumptions'!E64</f>
        <v>0</v>
      </c>
      <c r="L37" s="443" t="str">
        <f>Avg._Per_Page_Copy_Cost_N</f>
        <v>Avg. Per Page Copy Cost ($ / page)</v>
      </c>
      <c r="M37" s="859"/>
      <c r="N37" s="859"/>
      <c r="O37" s="742"/>
      <c r="P37" s="744"/>
    </row>
    <row r="38" spans="1:17">
      <c r="B38" s="142"/>
      <c r="C38" s="776">
        <f>Avg._Per_Sheet_Copy_Cost</f>
        <v>3</v>
      </c>
      <c r="D38" s="443" t="str">
        <f>Avg._Per_Sheet_Copy_Cost_N</f>
        <v>Avg. Per Sheet Copy Cost ($ / sheet)</v>
      </c>
      <c r="G38" s="742"/>
      <c r="H38" s="744"/>
      <c r="J38" s="396"/>
      <c r="K38" s="776">
        <f>'Expected Assumptions'!E65</f>
        <v>0</v>
      </c>
      <c r="L38" s="443" t="str">
        <f>Avg._Per_Sheet_Copy_Cost_N</f>
        <v>Avg. Per Sheet Copy Cost ($ / sheet)</v>
      </c>
      <c r="M38" s="859"/>
      <c r="N38" s="859"/>
      <c r="O38" s="742"/>
      <c r="P38" s="744"/>
    </row>
    <row r="39" spans="1:17" s="290" customFormat="1">
      <c r="A39" s="492"/>
      <c r="B39" s="105"/>
      <c r="C39" s="650">
        <f>'Current Assumptions'!B168</f>
        <v>0.79900000000000004</v>
      </c>
      <c r="D39" s="618" t="s">
        <v>824</v>
      </c>
      <c r="E39" s="33"/>
      <c r="F39" s="320"/>
      <c r="G39" s="165"/>
      <c r="H39" s="760"/>
      <c r="I39" s="300"/>
      <c r="J39" s="105"/>
      <c r="K39" s="845">
        <f xml:space="preserve"> 'Expected Assumptions'!E168</f>
        <v>0</v>
      </c>
      <c r="L39" s="618" t="s">
        <v>824</v>
      </c>
      <c r="M39" s="389"/>
      <c r="N39" s="401"/>
      <c r="O39" s="888"/>
      <c r="P39" s="760"/>
      <c r="Q39" s="320"/>
    </row>
    <row r="40" spans="1:17" s="290" customFormat="1">
      <c r="A40" s="492"/>
      <c r="B40" s="358"/>
      <c r="C40" s="356"/>
      <c r="D40" s="360"/>
      <c r="E40" s="360"/>
      <c r="G40" s="742"/>
      <c r="H40" s="744"/>
      <c r="J40" s="905"/>
      <c r="K40" s="904"/>
      <c r="L40" s="907"/>
      <c r="M40" s="907"/>
      <c r="N40" s="859"/>
      <c r="O40" s="742"/>
      <c r="P40" s="744"/>
    </row>
    <row r="41" spans="1:17">
      <c r="B41" s="315"/>
      <c r="C41" s="622">
        <f>Owners_Rep._Administrative_Rate</f>
        <v>16.88</v>
      </c>
      <c r="D41" s="615" t="str">
        <f>Owners_Rep._Administrative_Rate_N</f>
        <v>Owners Rep. Administrative Rate ($ / hour)</v>
      </c>
      <c r="G41" s="743">
        <f>C41*C39*C36</f>
        <v>13.487119999999999</v>
      </c>
      <c r="H41" s="744"/>
      <c r="J41" s="315"/>
      <c r="K41" s="622">
        <f>Owners_Rep._Administrative_Rate</f>
        <v>16.88</v>
      </c>
      <c r="L41" s="874" t="str">
        <f>Owners_Rep._Administrative_Rate_N</f>
        <v>Owners Rep. Administrative Rate ($ / hour)</v>
      </c>
      <c r="M41" s="859"/>
      <c r="N41" s="859"/>
      <c r="O41" s="930">
        <f>K41*K39*K36</f>
        <v>0</v>
      </c>
      <c r="P41" s="744"/>
    </row>
    <row r="42" spans="1:17">
      <c r="B42" s="142"/>
      <c r="G42" s="742"/>
      <c r="H42" s="744"/>
      <c r="J42" s="396"/>
      <c r="K42" s="859"/>
      <c r="L42" s="859"/>
      <c r="M42" s="859"/>
      <c r="N42" s="859"/>
      <c r="O42" s="742"/>
      <c r="P42" s="744"/>
    </row>
    <row r="43" spans="1:17">
      <c r="B43" s="142"/>
      <c r="D43" s="128" t="s">
        <v>428</v>
      </c>
      <c r="G43" s="743">
        <f>C36*((C37*SUM(C32,C34,C35))+(C33*C38))</f>
        <v>684.75</v>
      </c>
      <c r="H43" s="744"/>
      <c r="J43" s="396"/>
      <c r="K43" s="859"/>
      <c r="L43" s="859" t="s">
        <v>428</v>
      </c>
      <c r="M43" s="859"/>
      <c r="N43" s="859"/>
      <c r="O43" s="930">
        <f>K36*((K37*SUM(K32,K34,K35))+(K33*K38))</f>
        <v>0</v>
      </c>
      <c r="P43" s="744"/>
    </row>
    <row r="44" spans="1:17" s="290" customFormat="1">
      <c r="A44" s="492"/>
      <c r="B44" s="358"/>
      <c r="C44" s="356"/>
      <c r="D44" s="360"/>
      <c r="E44" s="360"/>
      <c r="G44" s="742"/>
      <c r="H44" s="744"/>
      <c r="J44" s="905"/>
      <c r="K44" s="904"/>
      <c r="L44" s="907"/>
      <c r="M44" s="907"/>
      <c r="N44" s="859"/>
      <c r="O44" s="742"/>
      <c r="P44" s="744"/>
    </row>
    <row r="45" spans="1:17" ht="13.5" thickBot="1">
      <c r="B45" s="142"/>
      <c r="D45" s="69" t="s">
        <v>42</v>
      </c>
      <c r="G45" s="742"/>
      <c r="H45" s="740">
        <f>SUM(G41:G43)</f>
        <v>698.23712</v>
      </c>
      <c r="J45" s="396"/>
      <c r="K45" s="859"/>
      <c r="L45" s="867" t="s">
        <v>42</v>
      </c>
      <c r="M45" s="859"/>
      <c r="N45" s="859"/>
      <c r="O45" s="742"/>
      <c r="P45" s="740">
        <f>SUM(O41:O43)</f>
        <v>0</v>
      </c>
    </row>
    <row r="46" spans="1:17" s="290" customFormat="1">
      <c r="A46" s="492"/>
      <c r="B46" s="358"/>
      <c r="C46" s="356"/>
      <c r="D46" s="360"/>
      <c r="E46" s="360"/>
      <c r="G46" s="742"/>
      <c r="H46" s="744"/>
      <c r="J46" s="905"/>
      <c r="K46" s="904"/>
      <c r="L46" s="907"/>
      <c r="M46" s="907"/>
      <c r="N46" s="859"/>
      <c r="O46" s="742"/>
      <c r="P46" s="744"/>
    </row>
    <row r="47" spans="1:17" ht="15" customHeight="1">
      <c r="B47" s="142"/>
      <c r="G47" s="742"/>
      <c r="H47" s="744"/>
      <c r="J47" s="396"/>
      <c r="K47" s="859"/>
      <c r="L47" s="859"/>
      <c r="M47" s="859"/>
      <c r="N47" s="859"/>
      <c r="O47" s="742"/>
      <c r="P47" s="744"/>
    </row>
    <row r="48" spans="1:17">
      <c r="A48" s="1314" t="s">
        <v>979</v>
      </c>
      <c r="B48" s="109" t="s">
        <v>290</v>
      </c>
      <c r="C48" s="69" t="s">
        <v>291</v>
      </c>
      <c r="G48" s="742"/>
      <c r="H48" s="744"/>
      <c r="J48" s="870" t="s">
        <v>290</v>
      </c>
      <c r="K48" s="867" t="s">
        <v>291</v>
      </c>
      <c r="L48" s="859"/>
      <c r="M48" s="859"/>
      <c r="N48" s="859"/>
      <c r="O48" s="742"/>
      <c r="P48" s="744"/>
    </row>
    <row r="49" spans="1:17" s="290" customFormat="1">
      <c r="A49" s="1314"/>
      <c r="B49" s="304"/>
      <c r="C49" s="621">
        <f>'Current Assumptions'!B167</f>
        <v>5</v>
      </c>
      <c r="D49" s="616" t="s">
        <v>931</v>
      </c>
      <c r="G49" s="742"/>
      <c r="H49" s="744"/>
      <c r="J49" s="304"/>
      <c r="K49" s="915">
        <f>'Expected Assumptions'!E167</f>
        <v>5</v>
      </c>
      <c r="L49" s="881" t="s">
        <v>931</v>
      </c>
      <c r="M49" s="859"/>
      <c r="N49" s="859"/>
      <c r="O49" s="742"/>
      <c r="P49" s="744"/>
      <c r="Q49" s="320"/>
    </row>
    <row r="50" spans="1:17" s="290" customFormat="1">
      <c r="A50" s="492"/>
      <c r="B50" s="335"/>
      <c r="C50" s="737">
        <f>'Current Assumptions'!B169</f>
        <v>32.75</v>
      </c>
      <c r="D50" s="881" t="s">
        <v>552</v>
      </c>
      <c r="G50" s="742"/>
      <c r="H50" s="744"/>
      <c r="J50" s="335"/>
      <c r="K50" s="737">
        <f>'Expected Assumptions'!E169</f>
        <v>0</v>
      </c>
      <c r="L50" s="881" t="s">
        <v>552</v>
      </c>
      <c r="M50" s="859"/>
      <c r="N50" s="859"/>
      <c r="O50" s="742"/>
      <c r="P50" s="744"/>
      <c r="Q50" s="320"/>
    </row>
    <row r="51" spans="1:17" s="290" customFormat="1">
      <c r="A51" s="492"/>
      <c r="B51" s="304"/>
      <c r="C51" s="838">
        <f>'Current Assumptions'!B170</f>
        <v>0.75</v>
      </c>
      <c r="D51" s="616" t="s">
        <v>934</v>
      </c>
      <c r="G51" s="742"/>
      <c r="H51" s="744"/>
      <c r="J51" s="304"/>
      <c r="K51" s="838">
        <f>'Expected Assumptions'!E170</f>
        <v>0.75</v>
      </c>
      <c r="L51" s="881" t="s">
        <v>934</v>
      </c>
      <c r="M51" s="859"/>
      <c r="N51" s="859"/>
      <c r="O51" s="742"/>
      <c r="P51" s="744"/>
      <c r="Q51" s="320"/>
    </row>
    <row r="52" spans="1:17" s="290" customFormat="1">
      <c r="A52" s="492"/>
      <c r="B52" s="304"/>
      <c r="C52" s="305"/>
      <c r="E52" s="52"/>
      <c r="G52" s="742"/>
      <c r="H52" s="744"/>
      <c r="J52" s="304"/>
      <c r="K52" s="887"/>
      <c r="L52" s="859"/>
      <c r="M52" s="52"/>
      <c r="N52" s="859"/>
      <c r="O52" s="742"/>
      <c r="P52" s="744"/>
      <c r="Q52" s="320"/>
    </row>
    <row r="53" spans="1:17" s="290" customFormat="1" ht="15" customHeight="1">
      <c r="A53" s="492"/>
      <c r="B53" s="304"/>
      <c r="C53" s="779">
        <f>Owners_Rep._Administrative_Rate</f>
        <v>16.88</v>
      </c>
      <c r="D53" s="615" t="str">
        <f>Owners_Rep._Administrative_Rate_N</f>
        <v>Owners Rep. Administrative Rate ($ / hour)</v>
      </c>
      <c r="E53" s="52"/>
      <c r="G53" s="761">
        <f>C53*C49*C51</f>
        <v>63.3</v>
      </c>
      <c r="H53" s="744"/>
      <c r="J53" s="304"/>
      <c r="K53" s="779">
        <f>Owners_Rep._Administrative_Rate</f>
        <v>16.88</v>
      </c>
      <c r="L53" s="874" t="str">
        <f>Owners_Rep._Administrative_Rate_N</f>
        <v>Owners Rep. Administrative Rate ($ / hour)</v>
      </c>
      <c r="M53" s="52"/>
      <c r="N53" s="859"/>
      <c r="O53" s="761">
        <f>K53*K49*K51</f>
        <v>63.3</v>
      </c>
      <c r="P53" s="744"/>
      <c r="Q53" s="320"/>
    </row>
    <row r="54" spans="1:17" s="290" customFormat="1">
      <c r="A54" s="492"/>
      <c r="B54" s="304"/>
      <c r="C54" s="69"/>
      <c r="E54" s="52"/>
      <c r="G54" s="756"/>
      <c r="H54" s="744"/>
      <c r="J54" s="304"/>
      <c r="K54" s="867"/>
      <c r="L54" s="859"/>
      <c r="M54" s="52"/>
      <c r="N54" s="859"/>
      <c r="O54" s="756"/>
      <c r="P54" s="744"/>
      <c r="Q54" s="320"/>
    </row>
    <row r="55" spans="1:17" s="290" customFormat="1">
      <c r="A55" s="492"/>
      <c r="B55" s="142"/>
      <c r="C55" s="69"/>
      <c r="D55" s="290" t="s">
        <v>429</v>
      </c>
      <c r="E55" s="52"/>
      <c r="G55" s="761">
        <f>C49*C50</f>
        <v>163.75</v>
      </c>
      <c r="H55" s="744"/>
      <c r="J55" s="396"/>
      <c r="K55" s="867"/>
      <c r="L55" s="859" t="s">
        <v>429</v>
      </c>
      <c r="M55" s="52"/>
      <c r="N55" s="859"/>
      <c r="O55" s="761">
        <f>K49*K50</f>
        <v>0</v>
      </c>
      <c r="P55" s="744"/>
      <c r="Q55" s="320"/>
    </row>
    <row r="56" spans="1:17" s="290" customFormat="1">
      <c r="A56" s="492"/>
      <c r="C56" s="69"/>
      <c r="E56" s="52"/>
      <c r="G56" s="742"/>
      <c r="H56" s="744"/>
      <c r="J56" s="859"/>
      <c r="K56" s="867"/>
      <c r="L56" s="859"/>
      <c r="M56" s="52"/>
      <c r="N56" s="859"/>
      <c r="O56" s="742"/>
      <c r="P56" s="744"/>
      <c r="Q56" s="320"/>
    </row>
    <row r="57" spans="1:17" s="290" customFormat="1" ht="13.5" thickBot="1">
      <c r="A57" s="492"/>
      <c r="B57" s="159"/>
      <c r="C57" s="69"/>
      <c r="D57" s="69" t="s">
        <v>42</v>
      </c>
      <c r="E57" s="52"/>
      <c r="G57" s="742"/>
      <c r="H57" s="740">
        <f>SUM(G53:G55)</f>
        <v>227.05</v>
      </c>
      <c r="J57" s="885"/>
      <c r="K57" s="867"/>
      <c r="L57" s="867" t="s">
        <v>42</v>
      </c>
      <c r="M57" s="52"/>
      <c r="N57" s="859"/>
      <c r="O57" s="742"/>
      <c r="P57" s="740">
        <f>SUM(O53:O55)</f>
        <v>63.3</v>
      </c>
      <c r="Q57" s="320"/>
    </row>
    <row r="58" spans="1:17" ht="15" customHeight="1">
      <c r="B58" s="142"/>
      <c r="G58" s="742"/>
      <c r="H58" s="744"/>
      <c r="J58" s="396"/>
      <c r="K58" s="859"/>
      <c r="L58" s="859"/>
      <c r="M58" s="859"/>
      <c r="N58" s="859"/>
      <c r="O58" s="742"/>
      <c r="P58" s="744"/>
    </row>
    <row r="59" spans="1:17">
      <c r="B59" s="298" t="s">
        <v>292</v>
      </c>
      <c r="C59" s="301" t="s">
        <v>293</v>
      </c>
      <c r="D59" s="125"/>
      <c r="G59" s="742"/>
      <c r="H59" s="744"/>
      <c r="J59" s="878" t="s">
        <v>292</v>
      </c>
      <c r="K59" s="884" t="s">
        <v>293</v>
      </c>
      <c r="L59" s="880"/>
      <c r="M59" s="859"/>
      <c r="N59" s="859"/>
      <c r="O59" s="742"/>
      <c r="P59" s="744"/>
    </row>
    <row r="60" spans="1:17" ht="15" customHeight="1">
      <c r="B60" s="142"/>
      <c r="G60" s="742"/>
      <c r="H60" s="744"/>
      <c r="J60" s="396"/>
      <c r="K60" s="859"/>
      <c r="L60" s="859"/>
      <c r="M60" s="859"/>
      <c r="N60" s="859"/>
      <c r="O60" s="742"/>
      <c r="P60" s="744"/>
    </row>
    <row r="61" spans="1:17" ht="15" customHeight="1">
      <c r="B61" s="142"/>
      <c r="G61" s="742"/>
      <c r="H61" s="744"/>
      <c r="J61" s="396"/>
      <c r="K61" s="859"/>
      <c r="L61" s="859"/>
      <c r="M61" s="859"/>
      <c r="N61" s="859"/>
      <c r="O61" s="742"/>
      <c r="P61" s="744"/>
    </row>
    <row r="62" spans="1:17" ht="15.75" customHeight="1" thickBot="1">
      <c r="B62" s="142"/>
      <c r="G62" s="753" t="s">
        <v>179</v>
      </c>
      <c r="H62" s="765">
        <f>SUM(H27:H57)</f>
        <v>929.50711999999999</v>
      </c>
      <c r="J62" s="396"/>
      <c r="K62" s="859"/>
      <c r="L62" s="859"/>
      <c r="M62" s="859"/>
      <c r="N62" s="859"/>
      <c r="O62" s="753" t="s">
        <v>179</v>
      </c>
      <c r="P62" s="765">
        <f>SUM(P27:P57)</f>
        <v>63.3</v>
      </c>
    </row>
    <row r="63" spans="1:17" ht="13.5" thickTop="1">
      <c r="B63" s="142"/>
      <c r="J63" s="32"/>
      <c r="K63" s="32"/>
      <c r="L63" s="32"/>
      <c r="M63" s="32"/>
      <c r="N63" s="32"/>
      <c r="O63" s="32"/>
      <c r="P63" s="32"/>
    </row>
    <row r="64" spans="1:17">
      <c r="B64" s="142"/>
      <c r="J64" s="32"/>
      <c r="K64" s="32"/>
      <c r="L64" s="32"/>
      <c r="M64" s="32"/>
      <c r="N64" s="32"/>
      <c r="O64" s="32"/>
      <c r="P64" s="32"/>
    </row>
    <row r="65" spans="2:16">
      <c r="B65" s="142"/>
      <c r="J65" s="32"/>
      <c r="K65" s="32"/>
      <c r="L65" s="32"/>
      <c r="M65" s="32"/>
      <c r="N65" s="32"/>
      <c r="O65" s="32"/>
      <c r="P65" s="32"/>
    </row>
    <row r="66" spans="2:16">
      <c r="B66" s="142"/>
      <c r="J66" s="32"/>
      <c r="K66" s="32"/>
      <c r="L66" s="32"/>
      <c r="M66" s="32"/>
      <c r="N66" s="32"/>
      <c r="O66" s="32"/>
      <c r="P66" s="32"/>
    </row>
    <row r="67" spans="2:16">
      <c r="B67" s="142"/>
      <c r="J67" s="32"/>
      <c r="K67" s="32"/>
      <c r="L67" s="32"/>
      <c r="M67" s="32"/>
      <c r="N67" s="32"/>
      <c r="O67" s="32"/>
      <c r="P67" s="32"/>
    </row>
    <row r="68" spans="2:16">
      <c r="B68" s="142"/>
      <c r="J68" s="32"/>
      <c r="K68" s="32"/>
      <c r="L68" s="32"/>
      <c r="M68" s="32"/>
      <c r="N68" s="32"/>
      <c r="O68" s="32"/>
      <c r="P68" s="32"/>
    </row>
    <row r="69" spans="2:16">
      <c r="B69" s="142"/>
      <c r="J69" s="32"/>
      <c r="K69" s="32"/>
      <c r="L69" s="32"/>
      <c r="M69" s="32"/>
      <c r="N69" s="32"/>
      <c r="O69" s="32"/>
      <c r="P69" s="32"/>
    </row>
    <row r="70" spans="2:16">
      <c r="B70" s="142"/>
      <c r="J70" s="32"/>
      <c r="K70" s="32"/>
      <c r="L70" s="32"/>
      <c r="M70" s="32"/>
      <c r="N70" s="32"/>
      <c r="O70" s="32"/>
      <c r="P70" s="32"/>
    </row>
    <row r="71" spans="2:16">
      <c r="B71" s="142"/>
      <c r="J71" s="32"/>
      <c r="K71" s="32"/>
      <c r="L71" s="32"/>
      <c r="M71" s="32"/>
      <c r="N71" s="32"/>
      <c r="O71" s="32"/>
      <c r="P71" s="32"/>
    </row>
    <row r="72" spans="2:16">
      <c r="B72" s="142"/>
      <c r="J72" s="32"/>
      <c r="K72" s="32"/>
      <c r="L72" s="32"/>
      <c r="M72" s="32"/>
      <c r="N72" s="32"/>
      <c r="O72" s="32"/>
      <c r="P72" s="32"/>
    </row>
    <row r="73" spans="2:16">
      <c r="B73" s="142"/>
      <c r="J73" s="32"/>
      <c r="K73" s="32"/>
      <c r="L73" s="32"/>
      <c r="M73" s="32"/>
      <c r="N73" s="32"/>
      <c r="O73" s="32"/>
      <c r="P73" s="32"/>
    </row>
    <row r="74" spans="2:16">
      <c r="B74" s="142"/>
      <c r="J74" s="32"/>
      <c r="K74" s="32"/>
      <c r="L74" s="32"/>
      <c r="M74" s="32"/>
      <c r="N74" s="32"/>
      <c r="O74" s="32"/>
      <c r="P74" s="32"/>
    </row>
    <row r="75" spans="2:16">
      <c r="B75" s="142"/>
      <c r="J75" s="32"/>
      <c r="K75" s="32"/>
      <c r="L75" s="32"/>
      <c r="M75" s="32"/>
      <c r="N75" s="32"/>
      <c r="O75" s="32"/>
      <c r="P75" s="32"/>
    </row>
    <row r="76" spans="2:16">
      <c r="B76" s="142"/>
      <c r="J76" s="32"/>
      <c r="K76" s="32"/>
      <c r="L76" s="32"/>
      <c r="M76" s="32"/>
      <c r="N76" s="32"/>
      <c r="O76" s="32"/>
      <c r="P76" s="32"/>
    </row>
    <row r="77" spans="2:16">
      <c r="B77" s="142"/>
      <c r="J77" s="32"/>
      <c r="K77" s="32"/>
      <c r="L77" s="32"/>
      <c r="M77" s="32"/>
      <c r="N77" s="32"/>
      <c r="O77" s="32"/>
      <c r="P77" s="32"/>
    </row>
    <row r="78" spans="2:16">
      <c r="B78" s="142"/>
      <c r="J78" s="32"/>
      <c r="K78" s="32"/>
      <c r="L78" s="32"/>
      <c r="M78" s="32"/>
      <c r="N78" s="32"/>
      <c r="O78" s="32"/>
      <c r="P78" s="32"/>
    </row>
    <row r="79" spans="2:16">
      <c r="B79" s="142"/>
      <c r="J79" s="32"/>
      <c r="K79" s="32"/>
      <c r="L79" s="32"/>
      <c r="M79" s="32"/>
      <c r="N79" s="32"/>
      <c r="O79" s="32"/>
      <c r="P79" s="32"/>
    </row>
    <row r="80" spans="2:16">
      <c r="B80" s="142"/>
      <c r="J80" s="32"/>
      <c r="K80" s="32"/>
      <c r="L80" s="32"/>
      <c r="M80" s="32"/>
      <c r="N80" s="32"/>
      <c r="O80" s="32"/>
      <c r="P80" s="32"/>
    </row>
    <row r="81" spans="2:16">
      <c r="B81" s="142"/>
      <c r="J81" s="32"/>
      <c r="K81" s="32"/>
      <c r="L81" s="32"/>
      <c r="M81" s="32"/>
      <c r="N81" s="32"/>
      <c r="O81" s="32"/>
      <c r="P81" s="32"/>
    </row>
    <row r="82" spans="2:16">
      <c r="B82" s="142"/>
      <c r="J82" s="32"/>
      <c r="K82" s="32"/>
      <c r="L82" s="32"/>
      <c r="M82" s="32"/>
      <c r="N82" s="32"/>
      <c r="O82" s="32"/>
      <c r="P82" s="32"/>
    </row>
    <row r="83" spans="2:16">
      <c r="B83" s="142"/>
      <c r="J83" s="32"/>
      <c r="K83" s="32"/>
      <c r="L83" s="32"/>
      <c r="M83" s="32"/>
      <c r="N83" s="32"/>
      <c r="O83" s="32"/>
      <c r="P83" s="32"/>
    </row>
    <row r="84" spans="2:16">
      <c r="B84" s="142"/>
      <c r="J84" s="32"/>
      <c r="K84" s="32"/>
      <c r="L84" s="32"/>
      <c r="M84" s="32"/>
      <c r="N84" s="32"/>
      <c r="O84" s="32"/>
      <c r="P84" s="32"/>
    </row>
    <row r="85" spans="2:16">
      <c r="B85" s="142"/>
      <c r="J85" s="32"/>
      <c r="K85" s="32"/>
      <c r="L85" s="32"/>
      <c r="M85" s="32"/>
      <c r="N85" s="32"/>
      <c r="O85" s="32"/>
      <c r="P85" s="32"/>
    </row>
    <row r="86" spans="2:16">
      <c r="B86" s="142"/>
      <c r="J86" s="32"/>
      <c r="K86" s="32"/>
      <c r="L86" s="32"/>
      <c r="M86" s="32"/>
      <c r="N86" s="32"/>
      <c r="O86" s="32"/>
      <c r="P86" s="32"/>
    </row>
    <row r="87" spans="2:16">
      <c r="B87" s="142"/>
      <c r="J87" s="32"/>
      <c r="K87" s="32"/>
      <c r="L87" s="32"/>
      <c r="M87" s="32"/>
      <c r="N87" s="32"/>
      <c r="O87" s="32"/>
      <c r="P87" s="32"/>
    </row>
    <row r="88" spans="2:16">
      <c r="B88" s="142"/>
      <c r="J88" s="32"/>
      <c r="K88" s="32"/>
      <c r="L88" s="32"/>
      <c r="M88" s="32"/>
      <c r="N88" s="32"/>
      <c r="O88" s="32"/>
      <c r="P88" s="32"/>
    </row>
    <row r="89" spans="2:16">
      <c r="B89" s="142"/>
      <c r="J89" s="32"/>
      <c r="K89" s="32"/>
      <c r="L89" s="32"/>
      <c r="M89" s="32"/>
      <c r="N89" s="32"/>
      <c r="O89" s="32"/>
      <c r="P89" s="32"/>
    </row>
    <row r="90" spans="2:16">
      <c r="B90" s="142"/>
      <c r="J90" s="32"/>
      <c r="K90" s="32"/>
      <c r="L90" s="32"/>
      <c r="M90" s="32"/>
      <c r="N90" s="32"/>
      <c r="O90" s="32"/>
      <c r="P90" s="32"/>
    </row>
    <row r="91" spans="2:16">
      <c r="B91" s="142"/>
      <c r="J91" s="32"/>
      <c r="K91" s="32"/>
      <c r="L91" s="32"/>
      <c r="M91" s="32"/>
      <c r="N91" s="32"/>
      <c r="O91" s="32"/>
      <c r="P91" s="32"/>
    </row>
    <row r="92" spans="2:16">
      <c r="B92" s="142"/>
      <c r="J92" s="32"/>
      <c r="K92" s="32"/>
      <c r="L92" s="32"/>
      <c r="M92" s="32"/>
      <c r="N92" s="32"/>
      <c r="O92" s="32"/>
      <c r="P92" s="32"/>
    </row>
    <row r="93" spans="2:16">
      <c r="B93" s="142"/>
      <c r="J93" s="32"/>
      <c r="K93" s="32"/>
      <c r="L93" s="32"/>
      <c r="M93" s="32"/>
      <c r="N93" s="32"/>
      <c r="O93" s="32"/>
      <c r="P93" s="32"/>
    </row>
    <row r="94" spans="2:16">
      <c r="B94" s="142"/>
      <c r="J94" s="32"/>
      <c r="K94" s="32"/>
      <c r="L94" s="32"/>
      <c r="M94" s="32"/>
      <c r="N94" s="32"/>
      <c r="O94" s="32"/>
      <c r="P94" s="32"/>
    </row>
    <row r="95" spans="2:16">
      <c r="B95" s="142"/>
      <c r="J95" s="32"/>
      <c r="K95" s="32"/>
      <c r="L95" s="32"/>
      <c r="M95" s="32"/>
      <c r="N95" s="32"/>
      <c r="O95" s="32"/>
      <c r="P95" s="32"/>
    </row>
    <row r="96" spans="2:16">
      <c r="B96" s="142"/>
      <c r="J96" s="32"/>
      <c r="K96" s="32"/>
      <c r="L96" s="32"/>
      <c r="M96" s="32"/>
      <c r="N96" s="32"/>
      <c r="O96" s="32"/>
      <c r="P96" s="32"/>
    </row>
    <row r="97" spans="2:16">
      <c r="B97" s="142"/>
      <c r="J97" s="32"/>
      <c r="K97" s="32"/>
      <c r="L97" s="32"/>
      <c r="M97" s="32"/>
      <c r="N97" s="32"/>
      <c r="O97" s="32"/>
      <c r="P97" s="32"/>
    </row>
    <row r="98" spans="2:16">
      <c r="B98" s="142"/>
      <c r="J98" s="32"/>
      <c r="K98" s="32"/>
      <c r="L98" s="32"/>
      <c r="M98" s="32"/>
      <c r="N98" s="32"/>
      <c r="O98" s="32"/>
      <c r="P98" s="32"/>
    </row>
    <row r="99" spans="2:16">
      <c r="B99" s="142"/>
      <c r="J99" s="32"/>
      <c r="K99" s="32"/>
      <c r="L99" s="32"/>
      <c r="M99" s="32"/>
      <c r="N99" s="32"/>
      <c r="O99" s="32"/>
      <c r="P99" s="32"/>
    </row>
    <row r="100" spans="2:16">
      <c r="B100" s="142"/>
      <c r="J100" s="32"/>
      <c r="K100" s="32"/>
      <c r="L100" s="32"/>
      <c r="M100" s="32"/>
      <c r="N100" s="32"/>
      <c r="O100" s="32"/>
      <c r="P100" s="32"/>
    </row>
    <row r="101" spans="2:16">
      <c r="B101" s="142"/>
      <c r="J101" s="32"/>
      <c r="K101" s="32"/>
      <c r="L101" s="32"/>
      <c r="M101" s="32"/>
      <c r="N101" s="32"/>
      <c r="O101" s="32"/>
      <c r="P101" s="32"/>
    </row>
    <row r="102" spans="2:16">
      <c r="B102" s="142"/>
      <c r="J102" s="32"/>
      <c r="K102" s="32"/>
      <c r="L102" s="32"/>
      <c r="M102" s="32"/>
      <c r="N102" s="32"/>
      <c r="O102" s="32"/>
      <c r="P102" s="32"/>
    </row>
    <row r="103" spans="2:16">
      <c r="B103" s="142"/>
      <c r="J103" s="32"/>
      <c r="K103" s="32"/>
      <c r="L103" s="32"/>
      <c r="M103" s="32"/>
      <c r="N103" s="32"/>
      <c r="O103" s="32"/>
      <c r="P103" s="32"/>
    </row>
    <row r="104" spans="2:16">
      <c r="B104" s="142"/>
      <c r="J104" s="32"/>
      <c r="K104" s="32"/>
      <c r="L104" s="32"/>
      <c r="M104" s="32"/>
      <c r="N104" s="32"/>
      <c r="O104" s="32"/>
      <c r="P104" s="32"/>
    </row>
    <row r="105" spans="2:16">
      <c r="B105" s="142"/>
      <c r="J105" s="32"/>
      <c r="K105" s="32"/>
      <c r="L105" s="32"/>
      <c r="M105" s="32"/>
      <c r="N105" s="32"/>
      <c r="O105" s="32"/>
      <c r="P105" s="32"/>
    </row>
    <row r="106" spans="2:16">
      <c r="B106" s="142"/>
      <c r="J106" s="32"/>
      <c r="K106" s="32"/>
      <c r="L106" s="32"/>
      <c r="M106" s="32"/>
      <c r="N106" s="32"/>
      <c r="O106" s="32"/>
      <c r="P106" s="32"/>
    </row>
    <row r="107" spans="2:16">
      <c r="B107" s="142"/>
      <c r="J107" s="32"/>
      <c r="K107" s="32"/>
      <c r="L107" s="32"/>
      <c r="M107" s="32"/>
      <c r="N107" s="32"/>
      <c r="O107" s="32"/>
      <c r="P107" s="32"/>
    </row>
    <row r="108" spans="2:16">
      <c r="B108" s="142"/>
      <c r="J108" s="32"/>
      <c r="K108" s="32"/>
      <c r="L108" s="32"/>
      <c r="M108" s="32"/>
      <c r="N108" s="32"/>
      <c r="O108" s="32"/>
      <c r="P108" s="32"/>
    </row>
    <row r="109" spans="2:16">
      <c r="B109" s="142"/>
      <c r="J109" s="32"/>
      <c r="K109" s="32"/>
      <c r="L109" s="32"/>
      <c r="M109" s="32"/>
      <c r="N109" s="32"/>
      <c r="O109" s="32"/>
      <c r="P109" s="32"/>
    </row>
    <row r="110" spans="2:16">
      <c r="B110" s="142"/>
      <c r="J110" s="32"/>
      <c r="K110" s="32"/>
      <c r="L110" s="32"/>
      <c r="M110" s="32"/>
      <c r="N110" s="32"/>
      <c r="O110" s="32"/>
      <c r="P110" s="32"/>
    </row>
    <row r="111" spans="2:16">
      <c r="B111" s="142"/>
      <c r="J111" s="32"/>
      <c r="K111" s="32"/>
      <c r="L111" s="32"/>
      <c r="M111" s="32"/>
      <c r="N111" s="32"/>
      <c r="O111" s="32"/>
      <c r="P111" s="32"/>
    </row>
    <row r="112" spans="2:16">
      <c r="B112" s="142"/>
      <c r="J112" s="32"/>
      <c r="K112" s="32"/>
      <c r="L112" s="32"/>
      <c r="M112" s="32"/>
      <c r="N112" s="32"/>
      <c r="O112" s="32"/>
      <c r="P112" s="32"/>
    </row>
    <row r="113" spans="2:16">
      <c r="B113" s="142"/>
      <c r="J113" s="32"/>
      <c r="K113" s="32"/>
      <c r="L113" s="32"/>
      <c r="M113" s="32"/>
      <c r="N113" s="32"/>
      <c r="O113" s="32"/>
      <c r="P113" s="32"/>
    </row>
    <row r="114" spans="2:16">
      <c r="B114" s="142"/>
      <c r="J114" s="32"/>
      <c r="K114" s="32"/>
      <c r="L114" s="32"/>
      <c r="M114" s="32"/>
      <c r="N114" s="32"/>
      <c r="O114" s="32"/>
      <c r="P114" s="32"/>
    </row>
    <row r="115" spans="2:16">
      <c r="B115" s="142"/>
      <c r="J115" s="32"/>
      <c r="K115" s="32"/>
      <c r="L115" s="32"/>
      <c r="M115" s="32"/>
      <c r="N115" s="32"/>
      <c r="O115" s="32"/>
      <c r="P115" s="32"/>
    </row>
    <row r="116" spans="2:16">
      <c r="B116" s="142"/>
      <c r="J116" s="32"/>
      <c r="K116" s="32"/>
      <c r="L116" s="32"/>
      <c r="M116" s="32"/>
      <c r="N116" s="32"/>
      <c r="O116" s="32"/>
      <c r="P116" s="32"/>
    </row>
    <row r="117" spans="2:16">
      <c r="B117" s="142"/>
      <c r="J117" s="32"/>
      <c r="K117" s="32"/>
      <c r="L117" s="32"/>
      <c r="M117" s="32"/>
      <c r="N117" s="32"/>
      <c r="O117" s="32"/>
      <c r="P117" s="32"/>
    </row>
    <row r="118" spans="2:16">
      <c r="B118" s="142"/>
      <c r="J118" s="32"/>
      <c r="K118" s="32"/>
      <c r="L118" s="32"/>
      <c r="M118" s="32"/>
      <c r="N118" s="32"/>
      <c r="O118" s="32"/>
      <c r="P118" s="32"/>
    </row>
    <row r="119" spans="2:16">
      <c r="B119" s="142"/>
      <c r="J119" s="32"/>
      <c r="K119" s="32"/>
      <c r="L119" s="32"/>
      <c r="M119" s="32"/>
      <c r="N119" s="32"/>
      <c r="O119" s="32"/>
      <c r="P119" s="32"/>
    </row>
    <row r="120" spans="2:16">
      <c r="B120" s="142"/>
      <c r="J120" s="32"/>
      <c r="K120" s="32"/>
      <c r="L120" s="32"/>
      <c r="M120" s="32"/>
      <c r="N120" s="32"/>
      <c r="O120" s="32"/>
      <c r="P120" s="32"/>
    </row>
    <row r="121" spans="2:16">
      <c r="B121" s="142"/>
      <c r="J121" s="32"/>
      <c r="K121" s="32"/>
      <c r="L121" s="32"/>
      <c r="M121" s="32"/>
      <c r="N121" s="32"/>
      <c r="O121" s="32"/>
      <c r="P121" s="32"/>
    </row>
    <row r="122" spans="2:16">
      <c r="B122" s="142"/>
      <c r="J122" s="32"/>
      <c r="K122" s="32"/>
      <c r="L122" s="32"/>
      <c r="M122" s="32"/>
      <c r="N122" s="32"/>
      <c r="O122" s="32"/>
      <c r="P122" s="32"/>
    </row>
    <row r="123" spans="2:16">
      <c r="B123" s="142"/>
      <c r="J123" s="32"/>
      <c r="K123" s="32"/>
      <c r="L123" s="32"/>
      <c r="M123" s="32"/>
      <c r="N123" s="32"/>
      <c r="O123" s="32"/>
      <c r="P123" s="32"/>
    </row>
    <row r="124" spans="2:16">
      <c r="B124" s="142"/>
      <c r="J124" s="32"/>
      <c r="K124" s="32"/>
      <c r="L124" s="32"/>
      <c r="M124" s="32"/>
      <c r="N124" s="32"/>
      <c r="O124" s="32"/>
      <c r="P124" s="32"/>
    </row>
    <row r="125" spans="2:16">
      <c r="B125" s="142"/>
      <c r="J125" s="32"/>
      <c r="K125" s="32"/>
      <c r="L125" s="32"/>
      <c r="M125" s="32"/>
      <c r="N125" s="32"/>
      <c r="O125" s="32"/>
      <c r="P125" s="32"/>
    </row>
    <row r="126" spans="2:16">
      <c r="B126" s="142"/>
      <c r="J126" s="32"/>
      <c r="K126" s="32"/>
      <c r="L126" s="32"/>
      <c r="M126" s="32"/>
      <c r="N126" s="32"/>
      <c r="O126" s="32"/>
      <c r="P126" s="32"/>
    </row>
    <row r="127" spans="2:16">
      <c r="B127" s="142"/>
      <c r="J127" s="32"/>
      <c r="K127" s="32"/>
      <c r="L127" s="32"/>
      <c r="M127" s="32"/>
      <c r="N127" s="32"/>
      <c r="O127" s="32"/>
      <c r="P127" s="32"/>
    </row>
    <row r="128" spans="2:16">
      <c r="B128" s="142"/>
      <c r="J128" s="32"/>
      <c r="K128" s="32"/>
      <c r="L128" s="32"/>
      <c r="M128" s="32"/>
      <c r="N128" s="32"/>
      <c r="O128" s="32"/>
      <c r="P128" s="32"/>
    </row>
    <row r="129" spans="2:16">
      <c r="B129" s="142"/>
      <c r="J129" s="32"/>
      <c r="K129" s="32"/>
      <c r="L129" s="32"/>
      <c r="M129" s="32"/>
      <c r="N129" s="32"/>
      <c r="O129" s="32"/>
      <c r="P129" s="32"/>
    </row>
    <row r="130" spans="2:16">
      <c r="B130" s="142"/>
      <c r="J130" s="32"/>
      <c r="K130" s="32"/>
      <c r="L130" s="32"/>
      <c r="M130" s="32"/>
      <c r="N130" s="32"/>
      <c r="O130" s="32"/>
      <c r="P130" s="32"/>
    </row>
    <row r="131" spans="2:16">
      <c r="B131" s="142"/>
      <c r="J131" s="32"/>
      <c r="K131" s="32"/>
      <c r="L131" s="32"/>
      <c r="M131" s="32"/>
      <c r="N131" s="32"/>
      <c r="O131" s="32"/>
      <c r="P131" s="32"/>
    </row>
    <row r="132" spans="2:16">
      <c r="B132" s="142"/>
      <c r="J132" s="32"/>
      <c r="K132" s="32"/>
      <c r="L132" s="32"/>
      <c r="M132" s="32"/>
      <c r="N132" s="32"/>
      <c r="O132" s="32"/>
      <c r="P132" s="32"/>
    </row>
    <row r="133" spans="2:16">
      <c r="B133" s="142"/>
      <c r="J133" s="32"/>
      <c r="K133" s="32"/>
      <c r="L133" s="32"/>
      <c r="M133" s="32"/>
      <c r="N133" s="32"/>
      <c r="O133" s="32"/>
      <c r="P133" s="32"/>
    </row>
    <row r="134" spans="2:16">
      <c r="B134" s="142"/>
      <c r="J134" s="32"/>
      <c r="K134" s="32"/>
      <c r="L134" s="32"/>
      <c r="M134" s="32"/>
      <c r="N134" s="32"/>
      <c r="O134" s="32"/>
      <c r="P134" s="32"/>
    </row>
    <row r="135" spans="2:16">
      <c r="B135" s="142"/>
      <c r="J135" s="32"/>
      <c r="K135" s="32"/>
      <c r="L135" s="32"/>
      <c r="M135" s="32"/>
      <c r="N135" s="32"/>
      <c r="O135" s="32"/>
      <c r="P135" s="32"/>
    </row>
    <row r="136" spans="2:16">
      <c r="B136" s="142"/>
      <c r="J136" s="32"/>
      <c r="K136" s="32"/>
      <c r="L136" s="32"/>
      <c r="M136" s="32"/>
      <c r="N136" s="32"/>
      <c r="O136" s="32"/>
      <c r="P136" s="32"/>
    </row>
    <row r="137" spans="2:16">
      <c r="B137" s="142"/>
      <c r="J137" s="32"/>
      <c r="K137" s="32"/>
      <c r="L137" s="32"/>
      <c r="M137" s="32"/>
      <c r="N137" s="32"/>
      <c r="O137" s="32"/>
      <c r="P137" s="32"/>
    </row>
    <row r="138" spans="2:16">
      <c r="B138" s="142"/>
      <c r="J138" s="32"/>
      <c r="K138" s="32"/>
      <c r="L138" s="32"/>
      <c r="M138" s="32"/>
      <c r="N138" s="32"/>
      <c r="O138" s="32"/>
      <c r="P138" s="32"/>
    </row>
    <row r="139" spans="2:16">
      <c r="B139" s="142"/>
      <c r="J139" s="32"/>
      <c r="K139" s="32"/>
      <c r="L139" s="32"/>
      <c r="M139" s="32"/>
      <c r="N139" s="32"/>
      <c r="O139" s="32"/>
      <c r="P139" s="32"/>
    </row>
    <row r="140" spans="2:16">
      <c r="B140" s="142"/>
      <c r="J140" s="32"/>
      <c r="K140" s="32"/>
      <c r="L140" s="32"/>
      <c r="M140" s="32"/>
      <c r="N140" s="32"/>
      <c r="O140" s="32"/>
      <c r="P140" s="32"/>
    </row>
    <row r="141" spans="2:16">
      <c r="B141" s="142"/>
      <c r="J141" s="32"/>
      <c r="K141" s="32"/>
      <c r="L141" s="32"/>
      <c r="M141" s="32"/>
      <c r="N141" s="32"/>
      <c r="O141" s="32"/>
      <c r="P141" s="32"/>
    </row>
    <row r="142" spans="2:16">
      <c r="B142" s="142"/>
      <c r="J142" s="32"/>
      <c r="K142" s="32"/>
      <c r="L142" s="32"/>
      <c r="M142" s="32"/>
      <c r="N142" s="32"/>
      <c r="O142" s="32"/>
      <c r="P142" s="32"/>
    </row>
    <row r="143" spans="2:16">
      <c r="B143" s="142"/>
      <c r="J143" s="32"/>
      <c r="K143" s="32"/>
      <c r="L143" s="32"/>
      <c r="M143" s="32"/>
      <c r="N143" s="32"/>
      <c r="O143" s="32"/>
      <c r="P143" s="32"/>
    </row>
    <row r="144" spans="2:16">
      <c r="B144" s="142"/>
      <c r="J144" s="32"/>
      <c r="K144" s="32"/>
      <c r="L144" s="32"/>
      <c r="M144" s="32"/>
      <c r="N144" s="32"/>
      <c r="O144" s="32"/>
      <c r="P144" s="32"/>
    </row>
    <row r="145" spans="2:16">
      <c r="B145" s="142"/>
      <c r="J145" s="32"/>
      <c r="K145" s="32"/>
      <c r="L145" s="32"/>
      <c r="M145" s="32"/>
      <c r="N145" s="32"/>
      <c r="O145" s="32"/>
      <c r="P145" s="32"/>
    </row>
    <row r="146" spans="2:16">
      <c r="B146" s="142"/>
      <c r="J146" s="32"/>
      <c r="K146" s="32"/>
      <c r="L146" s="32"/>
      <c r="M146" s="32"/>
      <c r="N146" s="32"/>
      <c r="O146" s="32"/>
      <c r="P146" s="32"/>
    </row>
    <row r="147" spans="2:16">
      <c r="B147" s="142"/>
      <c r="J147" s="32"/>
      <c r="K147" s="32"/>
      <c r="L147" s="32"/>
      <c r="M147" s="32"/>
      <c r="N147" s="32"/>
      <c r="O147" s="32"/>
      <c r="P147" s="32"/>
    </row>
    <row r="148" spans="2:16">
      <c r="B148" s="142"/>
      <c r="J148" s="32"/>
      <c r="K148" s="32"/>
      <c r="L148" s="32"/>
      <c r="M148" s="32"/>
      <c r="N148" s="32"/>
      <c r="O148" s="32"/>
      <c r="P148" s="32"/>
    </row>
    <row r="149" spans="2:16">
      <c r="B149" s="142"/>
      <c r="J149" s="32"/>
      <c r="K149" s="32"/>
      <c r="L149" s="32"/>
      <c r="M149" s="32"/>
      <c r="N149" s="32"/>
      <c r="O149" s="32"/>
      <c r="P149" s="32"/>
    </row>
    <row r="150" spans="2:16">
      <c r="B150" s="142"/>
      <c r="J150" s="32"/>
      <c r="K150" s="32"/>
      <c r="L150" s="32"/>
      <c r="M150" s="32"/>
      <c r="N150" s="32"/>
      <c r="O150" s="32"/>
      <c r="P150" s="32"/>
    </row>
    <row r="151" spans="2:16">
      <c r="B151" s="142"/>
      <c r="J151" s="32"/>
      <c r="K151" s="32"/>
      <c r="L151" s="32"/>
      <c r="M151" s="32"/>
      <c r="N151" s="32"/>
      <c r="O151" s="32"/>
      <c r="P151" s="32"/>
    </row>
    <row r="152" spans="2:16">
      <c r="B152" s="142"/>
      <c r="J152" s="32"/>
      <c r="K152" s="32"/>
      <c r="L152" s="32"/>
      <c r="M152" s="32"/>
      <c r="N152" s="32"/>
      <c r="O152" s="32"/>
      <c r="P152" s="32"/>
    </row>
    <row r="153" spans="2:16">
      <c r="B153" s="142"/>
      <c r="J153" s="32"/>
      <c r="K153" s="32"/>
      <c r="L153" s="32"/>
      <c r="M153" s="32"/>
      <c r="N153" s="32"/>
      <c r="O153" s="32"/>
      <c r="P153" s="32"/>
    </row>
    <row r="154" spans="2:16">
      <c r="B154" s="142"/>
      <c r="J154" s="32"/>
      <c r="K154" s="32"/>
      <c r="L154" s="32"/>
      <c r="M154" s="32"/>
      <c r="N154" s="32"/>
      <c r="O154" s="32"/>
      <c r="P154" s="32"/>
    </row>
    <row r="155" spans="2:16">
      <c r="B155" s="142"/>
      <c r="J155" s="32"/>
      <c r="K155" s="32"/>
      <c r="L155" s="32"/>
      <c r="M155" s="32"/>
      <c r="N155" s="32"/>
      <c r="O155" s="32"/>
      <c r="P155" s="32"/>
    </row>
    <row r="156" spans="2:16">
      <c r="B156" s="142"/>
      <c r="J156" s="32"/>
      <c r="K156" s="32"/>
      <c r="L156" s="32"/>
      <c r="M156" s="32"/>
      <c r="N156" s="32"/>
      <c r="O156" s="32"/>
      <c r="P156" s="32"/>
    </row>
    <row r="157" spans="2:16">
      <c r="B157" s="142"/>
      <c r="J157" s="32"/>
      <c r="K157" s="32"/>
      <c r="L157" s="32"/>
      <c r="M157" s="32"/>
      <c r="N157" s="32"/>
      <c r="O157" s="32"/>
      <c r="P157" s="32"/>
    </row>
    <row r="158" spans="2:16">
      <c r="B158" s="142"/>
      <c r="J158" s="32"/>
      <c r="K158" s="32"/>
      <c r="L158" s="32"/>
      <c r="M158" s="32"/>
      <c r="N158" s="32"/>
      <c r="O158" s="32"/>
      <c r="P158" s="32"/>
    </row>
    <row r="159" spans="2:16">
      <c r="B159" s="142"/>
      <c r="J159" s="32"/>
      <c r="K159" s="32"/>
      <c r="L159" s="32"/>
      <c r="M159" s="32"/>
      <c r="N159" s="32"/>
      <c r="O159" s="32"/>
      <c r="P159" s="32"/>
    </row>
    <row r="160" spans="2:16">
      <c r="B160" s="142"/>
      <c r="J160" s="32"/>
      <c r="K160" s="32"/>
      <c r="L160" s="32"/>
      <c r="M160" s="32"/>
      <c r="N160" s="32"/>
      <c r="O160" s="32"/>
      <c r="P160" s="32"/>
    </row>
    <row r="161" spans="2:16">
      <c r="B161" s="142"/>
      <c r="J161" s="32"/>
      <c r="K161" s="32"/>
      <c r="L161" s="32"/>
      <c r="M161" s="32"/>
      <c r="N161" s="32"/>
      <c r="O161" s="32"/>
      <c r="P161" s="32"/>
    </row>
    <row r="162" spans="2:16">
      <c r="B162" s="142"/>
      <c r="J162" s="32"/>
      <c r="K162" s="32"/>
      <c r="L162" s="32"/>
      <c r="M162" s="32"/>
      <c r="N162" s="32"/>
      <c r="O162" s="32"/>
      <c r="P162" s="32"/>
    </row>
    <row r="163" spans="2:16">
      <c r="B163" s="142"/>
      <c r="J163" s="32"/>
      <c r="K163" s="32"/>
      <c r="L163" s="32"/>
      <c r="M163" s="32"/>
      <c r="N163" s="32"/>
      <c r="O163" s="32"/>
      <c r="P163" s="32"/>
    </row>
    <row r="164" spans="2:16">
      <c r="B164" s="142"/>
      <c r="J164" s="32"/>
      <c r="K164" s="32"/>
      <c r="L164" s="32"/>
      <c r="M164" s="32"/>
      <c r="N164" s="32"/>
      <c r="O164" s="32"/>
      <c r="P164" s="32"/>
    </row>
    <row r="165" spans="2:16">
      <c r="B165" s="142"/>
      <c r="J165" s="32"/>
      <c r="K165" s="32"/>
      <c r="L165" s="32"/>
      <c r="M165" s="32"/>
      <c r="N165" s="32"/>
      <c r="O165" s="32"/>
      <c r="P165" s="32"/>
    </row>
    <row r="166" spans="2:16">
      <c r="B166" s="142"/>
      <c r="J166" s="32"/>
      <c r="K166" s="32"/>
      <c r="L166" s="32"/>
      <c r="M166" s="32"/>
      <c r="N166" s="32"/>
      <c r="O166" s="32"/>
      <c r="P166" s="32"/>
    </row>
    <row r="167" spans="2:16">
      <c r="B167" s="142"/>
      <c r="J167" s="32"/>
      <c r="K167" s="32"/>
      <c r="L167" s="32"/>
      <c r="M167" s="32"/>
      <c r="N167" s="32"/>
      <c r="O167" s="32"/>
      <c r="P167" s="32"/>
    </row>
    <row r="168" spans="2:16">
      <c r="B168" s="142"/>
      <c r="J168" s="32"/>
      <c r="K168" s="32"/>
      <c r="L168" s="32"/>
      <c r="M168" s="32"/>
      <c r="N168" s="32"/>
      <c r="O168" s="32"/>
      <c r="P168" s="32"/>
    </row>
    <row r="169" spans="2:16">
      <c r="B169" s="142"/>
      <c r="J169" s="32"/>
      <c r="K169" s="32"/>
      <c r="L169" s="32"/>
      <c r="M169" s="32"/>
      <c r="N169" s="32"/>
      <c r="O169" s="32"/>
      <c r="P169" s="32"/>
    </row>
    <row r="170" spans="2:16">
      <c r="B170" s="142"/>
      <c r="J170" s="32"/>
      <c r="K170" s="32"/>
      <c r="L170" s="32"/>
      <c r="M170" s="32"/>
      <c r="N170" s="32"/>
      <c r="O170" s="32"/>
      <c r="P170" s="32"/>
    </row>
    <row r="171" spans="2:16">
      <c r="B171" s="142"/>
      <c r="J171" s="32"/>
      <c r="K171" s="32"/>
      <c r="L171" s="32"/>
      <c r="M171" s="32"/>
      <c r="N171" s="32"/>
      <c r="O171" s="32"/>
      <c r="P171" s="32"/>
    </row>
    <row r="172" spans="2:16">
      <c r="B172" s="142"/>
      <c r="J172" s="32"/>
      <c r="K172" s="32"/>
      <c r="L172" s="32"/>
      <c r="M172" s="32"/>
      <c r="N172" s="32"/>
      <c r="O172" s="32"/>
      <c r="P172" s="32"/>
    </row>
    <row r="173" spans="2:16">
      <c r="B173" s="142"/>
      <c r="J173" s="32"/>
      <c r="K173" s="32"/>
      <c r="L173" s="32"/>
      <c r="M173" s="32"/>
      <c r="N173" s="32"/>
      <c r="O173" s="32"/>
      <c r="P173" s="32"/>
    </row>
    <row r="174" spans="2:16">
      <c r="B174" s="142"/>
      <c r="J174" s="32"/>
      <c r="K174" s="32"/>
      <c r="L174" s="32"/>
      <c r="M174" s="32"/>
      <c r="N174" s="32"/>
      <c r="O174" s="32"/>
      <c r="P174" s="32"/>
    </row>
    <row r="175" spans="2:16">
      <c r="B175" s="142"/>
      <c r="J175" s="32"/>
      <c r="K175" s="32"/>
      <c r="L175" s="32"/>
      <c r="M175" s="32"/>
      <c r="N175" s="32"/>
      <c r="O175" s="32"/>
      <c r="P175" s="32"/>
    </row>
    <row r="176" spans="2:16">
      <c r="B176" s="142"/>
      <c r="J176" s="32"/>
      <c r="K176" s="32"/>
      <c r="L176" s="32"/>
      <c r="M176" s="32"/>
      <c r="N176" s="32"/>
      <c r="O176" s="32"/>
      <c r="P176" s="32"/>
    </row>
    <row r="177" spans="2:16">
      <c r="B177" s="142"/>
      <c r="J177" s="32"/>
      <c r="K177" s="32"/>
      <c r="L177" s="32"/>
      <c r="M177" s="32"/>
      <c r="N177" s="32"/>
      <c r="O177" s="32"/>
      <c r="P177" s="32"/>
    </row>
    <row r="178" spans="2:16">
      <c r="B178" s="142"/>
      <c r="J178" s="32"/>
      <c r="K178" s="32"/>
      <c r="L178" s="32"/>
      <c r="M178" s="32"/>
      <c r="N178" s="32"/>
      <c r="O178" s="32"/>
      <c r="P178" s="32"/>
    </row>
    <row r="179" spans="2:16">
      <c r="B179" s="142"/>
      <c r="J179" s="32"/>
      <c r="K179" s="32"/>
      <c r="L179" s="32"/>
      <c r="M179" s="32"/>
      <c r="N179" s="32"/>
      <c r="O179" s="32"/>
      <c r="P179" s="32"/>
    </row>
    <row r="180" spans="2:16">
      <c r="B180" s="142"/>
      <c r="J180" s="32"/>
      <c r="K180" s="32"/>
      <c r="L180" s="32"/>
      <c r="M180" s="32"/>
      <c r="N180" s="32"/>
      <c r="O180" s="32"/>
      <c r="P180" s="32"/>
    </row>
    <row r="181" spans="2:16">
      <c r="B181" s="142"/>
      <c r="J181" s="32"/>
      <c r="K181" s="32"/>
      <c r="L181" s="32"/>
      <c r="M181" s="32"/>
      <c r="N181" s="32"/>
      <c r="O181" s="32"/>
      <c r="P181" s="32"/>
    </row>
    <row r="182" spans="2:16">
      <c r="B182" s="142"/>
      <c r="J182" s="32"/>
      <c r="K182" s="32"/>
      <c r="L182" s="32"/>
      <c r="M182" s="32"/>
      <c r="N182" s="32"/>
      <c r="O182" s="32"/>
      <c r="P182" s="32"/>
    </row>
    <row r="183" spans="2:16">
      <c r="B183" s="142"/>
      <c r="J183" s="32"/>
      <c r="K183" s="32"/>
      <c r="L183" s="32"/>
      <c r="M183" s="32"/>
      <c r="N183" s="32"/>
      <c r="O183" s="32"/>
      <c r="P183" s="32"/>
    </row>
    <row r="184" spans="2:16">
      <c r="B184" s="142"/>
      <c r="J184" s="32"/>
      <c r="K184" s="32"/>
      <c r="L184" s="32"/>
      <c r="M184" s="32"/>
      <c r="N184" s="32"/>
      <c r="O184" s="32"/>
      <c r="P184" s="32"/>
    </row>
    <row r="185" spans="2:16">
      <c r="B185" s="142"/>
      <c r="J185" s="32"/>
      <c r="K185" s="32"/>
      <c r="L185" s="32"/>
      <c r="M185" s="32"/>
      <c r="N185" s="32"/>
      <c r="O185" s="32"/>
      <c r="P185" s="32"/>
    </row>
    <row r="186" spans="2:16">
      <c r="B186" s="142"/>
      <c r="J186" s="32"/>
      <c r="K186" s="32"/>
      <c r="L186" s="32"/>
      <c r="M186" s="32"/>
      <c r="N186" s="32"/>
      <c r="O186" s="32"/>
      <c r="P186" s="32"/>
    </row>
    <row r="187" spans="2:16">
      <c r="B187" s="142"/>
      <c r="J187" s="32"/>
      <c r="K187" s="32"/>
      <c r="L187" s="32"/>
      <c r="M187" s="32"/>
      <c r="N187" s="32"/>
      <c r="O187" s="32"/>
      <c r="P187" s="32"/>
    </row>
    <row r="188" spans="2:16">
      <c r="B188" s="142"/>
    </row>
    <row r="189" spans="2:16">
      <c r="B189" s="142"/>
    </row>
    <row r="190" spans="2:16">
      <c r="B190" s="142"/>
    </row>
    <row r="191" spans="2:16">
      <c r="B191" s="142"/>
    </row>
    <row r="192" spans="2:16">
      <c r="B192" s="142"/>
    </row>
    <row r="193" spans="2:2">
      <c r="B193" s="142"/>
    </row>
    <row r="194" spans="2:2">
      <c r="B194" s="142"/>
    </row>
    <row r="195" spans="2:2">
      <c r="B195" s="142"/>
    </row>
    <row r="196" spans="2:2">
      <c r="B196" s="142"/>
    </row>
    <row r="197" spans="2:2">
      <c r="B197" s="142"/>
    </row>
    <row r="198" spans="2:2">
      <c r="B198" s="142"/>
    </row>
    <row r="199" spans="2:2">
      <c r="B199" s="142"/>
    </row>
    <row r="200" spans="2:2">
      <c r="B200" s="142"/>
    </row>
    <row r="201" spans="2:2">
      <c r="B201" s="142"/>
    </row>
    <row r="202" spans="2:2">
      <c r="B202" s="142"/>
    </row>
    <row r="203" spans="2:2">
      <c r="B203" s="142"/>
    </row>
    <row r="204" spans="2:2">
      <c r="B204" s="142"/>
    </row>
    <row r="205" spans="2:2">
      <c r="B205" s="142"/>
    </row>
    <row r="206" spans="2:2">
      <c r="B206" s="142"/>
    </row>
    <row r="207" spans="2:2">
      <c r="B207" s="142"/>
    </row>
    <row r="208" spans="2:2">
      <c r="B208" s="142"/>
    </row>
    <row r="209" spans="2:2">
      <c r="B209" s="142"/>
    </row>
    <row r="210" spans="2:2">
      <c r="B210" s="142"/>
    </row>
    <row r="211" spans="2:2">
      <c r="B211" s="142"/>
    </row>
    <row r="212" spans="2:2">
      <c r="B212" s="142"/>
    </row>
    <row r="213" spans="2:2">
      <c r="B213" s="142"/>
    </row>
    <row r="214" spans="2:2">
      <c r="B214" s="142"/>
    </row>
    <row r="215" spans="2:2">
      <c r="B215" s="142"/>
    </row>
    <row r="216" spans="2:2">
      <c r="B216" s="142"/>
    </row>
    <row r="217" spans="2:2">
      <c r="B217" s="142"/>
    </row>
    <row r="218" spans="2:2">
      <c r="B218" s="142"/>
    </row>
    <row r="219" spans="2:2">
      <c r="B219" s="142"/>
    </row>
    <row r="220" spans="2:2">
      <c r="B220" s="142"/>
    </row>
    <row r="221" spans="2:2">
      <c r="B221" s="142"/>
    </row>
    <row r="222" spans="2:2">
      <c r="B222" s="142"/>
    </row>
    <row r="223" spans="2:2">
      <c r="B223" s="142"/>
    </row>
    <row r="224" spans="2:2">
      <c r="B224" s="142"/>
    </row>
    <row r="225" spans="2:2">
      <c r="B225" s="142"/>
    </row>
    <row r="226" spans="2:2">
      <c r="B226" s="142"/>
    </row>
    <row r="227" spans="2:2">
      <c r="B227" s="142"/>
    </row>
    <row r="228" spans="2:2">
      <c r="B228" s="142"/>
    </row>
    <row r="229" spans="2:2">
      <c r="B229" s="142"/>
    </row>
    <row r="230" spans="2:2">
      <c r="B230" s="142"/>
    </row>
    <row r="231" spans="2:2">
      <c r="B231" s="142"/>
    </row>
    <row r="232" spans="2:2">
      <c r="B232" s="142"/>
    </row>
    <row r="233" spans="2:2">
      <c r="B233" s="142"/>
    </row>
    <row r="234" spans="2:2">
      <c r="B234" s="142"/>
    </row>
    <row r="235" spans="2:2">
      <c r="B235" s="142"/>
    </row>
    <row r="236" spans="2:2">
      <c r="B236" s="142"/>
    </row>
    <row r="237" spans="2:2">
      <c r="B237" s="142"/>
    </row>
    <row r="238" spans="2:2">
      <c r="B238" s="142"/>
    </row>
    <row r="239" spans="2:2">
      <c r="B239" s="142"/>
    </row>
    <row r="240" spans="2:2">
      <c r="B240" s="142"/>
    </row>
    <row r="241" spans="2:2">
      <c r="B241" s="142"/>
    </row>
    <row r="242" spans="2:2">
      <c r="B242" s="142"/>
    </row>
    <row r="243" spans="2:2">
      <c r="B243" s="142"/>
    </row>
    <row r="244" spans="2:2">
      <c r="B244" s="142"/>
    </row>
    <row r="245" spans="2:2">
      <c r="B245" s="142"/>
    </row>
    <row r="246" spans="2:2">
      <c r="B246" s="142"/>
    </row>
    <row r="247" spans="2:2">
      <c r="B247" s="142"/>
    </row>
    <row r="248" spans="2:2">
      <c r="B248" s="142"/>
    </row>
    <row r="249" spans="2:2">
      <c r="B249" s="142"/>
    </row>
    <row r="250" spans="2:2">
      <c r="B250" s="142"/>
    </row>
    <row r="251" spans="2:2">
      <c r="B251" s="142"/>
    </row>
    <row r="252" spans="2:2">
      <c r="B252" s="142"/>
    </row>
    <row r="253" spans="2:2">
      <c r="B253" s="142"/>
    </row>
    <row r="254" spans="2:2">
      <c r="B254" s="142"/>
    </row>
    <row r="255" spans="2:2">
      <c r="B255" s="142"/>
    </row>
    <row r="256" spans="2:2">
      <c r="B256" s="142"/>
    </row>
    <row r="257" spans="2:2">
      <c r="B257" s="142"/>
    </row>
    <row r="258" spans="2:2">
      <c r="B258" s="142"/>
    </row>
    <row r="259" spans="2:2">
      <c r="B259" s="142"/>
    </row>
    <row r="260" spans="2:2">
      <c r="B260" s="142"/>
    </row>
    <row r="261" spans="2:2">
      <c r="B261" s="142"/>
    </row>
    <row r="262" spans="2:2">
      <c r="B262" s="142"/>
    </row>
    <row r="263" spans="2:2">
      <c r="B263" s="142"/>
    </row>
    <row r="264" spans="2:2">
      <c r="B264" s="142"/>
    </row>
    <row r="265" spans="2:2">
      <c r="B265" s="142"/>
    </row>
    <row r="266" spans="2:2">
      <c r="B266" s="142"/>
    </row>
    <row r="267" spans="2:2">
      <c r="B267" s="142"/>
    </row>
    <row r="268" spans="2:2">
      <c r="B268" s="142"/>
    </row>
    <row r="269" spans="2:2">
      <c r="B269" s="142"/>
    </row>
    <row r="270" spans="2:2">
      <c r="B270" s="142"/>
    </row>
    <row r="271" spans="2:2">
      <c r="B271" s="142"/>
    </row>
    <row r="272" spans="2:2">
      <c r="B272" s="142"/>
    </row>
    <row r="273" spans="2:2">
      <c r="B273" s="142"/>
    </row>
    <row r="274" spans="2:2">
      <c r="B274" s="142"/>
    </row>
    <row r="275" spans="2:2">
      <c r="B275" s="142"/>
    </row>
    <row r="276" spans="2:2">
      <c r="B276" s="142"/>
    </row>
    <row r="277" spans="2:2">
      <c r="B277" s="142"/>
    </row>
    <row r="278" spans="2:2">
      <c r="B278" s="142"/>
    </row>
    <row r="279" spans="2:2">
      <c r="B279" s="142"/>
    </row>
    <row r="280" spans="2:2">
      <c r="B280" s="142"/>
    </row>
    <row r="281" spans="2:2">
      <c r="B281" s="142"/>
    </row>
    <row r="282" spans="2:2">
      <c r="B282" s="142"/>
    </row>
    <row r="283" spans="2:2">
      <c r="B283" s="142"/>
    </row>
    <row r="284" spans="2:2">
      <c r="B284" s="142"/>
    </row>
    <row r="285" spans="2:2">
      <c r="B285" s="142"/>
    </row>
    <row r="286" spans="2:2">
      <c r="B286" s="142"/>
    </row>
    <row r="287" spans="2:2">
      <c r="B287" s="142"/>
    </row>
    <row r="288" spans="2:2">
      <c r="B288" s="142"/>
    </row>
    <row r="289" spans="2:2">
      <c r="B289" s="142"/>
    </row>
    <row r="290" spans="2:2">
      <c r="B290" s="142"/>
    </row>
    <row r="291" spans="2:2">
      <c r="B291" s="142"/>
    </row>
    <row r="292" spans="2:2">
      <c r="B292" s="142"/>
    </row>
    <row r="293" spans="2:2">
      <c r="B293" s="142"/>
    </row>
    <row r="294" spans="2:2">
      <c r="B294" s="142"/>
    </row>
    <row r="295" spans="2:2">
      <c r="B295" s="142"/>
    </row>
    <row r="296" spans="2:2">
      <c r="B296" s="142"/>
    </row>
    <row r="297" spans="2:2">
      <c r="B297" s="142"/>
    </row>
    <row r="298" spans="2:2">
      <c r="B298" s="142"/>
    </row>
    <row r="299" spans="2:2">
      <c r="B299" s="142"/>
    </row>
    <row r="300" spans="2:2">
      <c r="B300" s="142"/>
    </row>
    <row r="301" spans="2:2">
      <c r="B301" s="142"/>
    </row>
    <row r="302" spans="2:2">
      <c r="B302" s="142"/>
    </row>
    <row r="303" spans="2:2">
      <c r="B303" s="142"/>
    </row>
    <row r="304" spans="2:2">
      <c r="B304" s="142"/>
    </row>
    <row r="305" spans="2:2">
      <c r="B305" s="142"/>
    </row>
    <row r="306" spans="2:2">
      <c r="B306" s="142"/>
    </row>
    <row r="307" spans="2:2">
      <c r="B307" s="142"/>
    </row>
    <row r="308" spans="2:2">
      <c r="B308" s="142"/>
    </row>
    <row r="309" spans="2:2">
      <c r="B309" s="142"/>
    </row>
    <row r="310" spans="2:2">
      <c r="B310" s="142"/>
    </row>
    <row r="311" spans="2:2">
      <c r="B311" s="142"/>
    </row>
    <row r="312" spans="2:2">
      <c r="B312" s="142"/>
    </row>
    <row r="313" spans="2:2">
      <c r="B313" s="142"/>
    </row>
    <row r="314" spans="2:2">
      <c r="B314" s="142"/>
    </row>
    <row r="315" spans="2:2">
      <c r="B315" s="142"/>
    </row>
    <row r="316" spans="2:2">
      <c r="B316" s="142"/>
    </row>
    <row r="317" spans="2:2">
      <c r="B317" s="142"/>
    </row>
    <row r="318" spans="2:2">
      <c r="B318" s="142"/>
    </row>
    <row r="319" spans="2:2">
      <c r="B319" s="142"/>
    </row>
    <row r="320" spans="2:2">
      <c r="B320" s="142"/>
    </row>
    <row r="321" spans="2:2">
      <c r="B321" s="142"/>
    </row>
    <row r="322" spans="2:2">
      <c r="B322" s="142"/>
    </row>
    <row r="323" spans="2:2">
      <c r="B323" s="142"/>
    </row>
    <row r="324" spans="2:2">
      <c r="B324" s="142"/>
    </row>
    <row r="325" spans="2:2">
      <c r="B325" s="142"/>
    </row>
    <row r="326" spans="2:2">
      <c r="B326" s="142"/>
    </row>
    <row r="327" spans="2:2">
      <c r="B327" s="142"/>
    </row>
    <row r="328" spans="2:2">
      <c r="B328" s="142"/>
    </row>
    <row r="329" spans="2:2">
      <c r="B329" s="142"/>
    </row>
    <row r="330" spans="2:2">
      <c r="B330" s="142"/>
    </row>
    <row r="331" spans="2:2">
      <c r="B331" s="142"/>
    </row>
    <row r="332" spans="2:2">
      <c r="B332" s="142"/>
    </row>
    <row r="333" spans="2:2">
      <c r="B333" s="142"/>
    </row>
    <row r="334" spans="2:2">
      <c r="B334" s="142"/>
    </row>
    <row r="335" spans="2:2">
      <c r="B335" s="142"/>
    </row>
    <row r="336" spans="2:2">
      <c r="B336" s="142"/>
    </row>
    <row r="337" spans="2:2">
      <c r="B337" s="142"/>
    </row>
    <row r="338" spans="2:2">
      <c r="B338" s="142"/>
    </row>
    <row r="339" spans="2:2">
      <c r="B339" s="142"/>
    </row>
    <row r="340" spans="2:2">
      <c r="B340" s="142"/>
    </row>
    <row r="341" spans="2:2">
      <c r="B341" s="142"/>
    </row>
    <row r="342" spans="2:2">
      <c r="B342" s="142"/>
    </row>
    <row r="343" spans="2:2">
      <c r="B343" s="142"/>
    </row>
    <row r="344" spans="2:2">
      <c r="B344" s="142"/>
    </row>
    <row r="345" spans="2:2">
      <c r="B345" s="142"/>
    </row>
    <row r="346" spans="2:2">
      <c r="B346" s="142"/>
    </row>
    <row r="347" spans="2:2">
      <c r="B347" s="142"/>
    </row>
    <row r="348" spans="2:2">
      <c r="B348" s="142"/>
    </row>
    <row r="349" spans="2:2">
      <c r="B349" s="142"/>
    </row>
    <row r="350" spans="2:2">
      <c r="B350" s="142"/>
    </row>
    <row r="351" spans="2:2">
      <c r="B351" s="142"/>
    </row>
    <row r="352" spans="2:2">
      <c r="B352" s="142"/>
    </row>
    <row r="353" spans="2:2">
      <c r="B353" s="142"/>
    </row>
    <row r="354" spans="2:2">
      <c r="B354" s="142"/>
    </row>
    <row r="355" spans="2:2">
      <c r="B355" s="142"/>
    </row>
    <row r="356" spans="2:2">
      <c r="B356" s="142"/>
    </row>
    <row r="357" spans="2:2">
      <c r="B357" s="142"/>
    </row>
    <row r="358" spans="2:2">
      <c r="B358" s="142"/>
    </row>
    <row r="359" spans="2:2">
      <c r="B359" s="142"/>
    </row>
    <row r="360" spans="2:2">
      <c r="B360" s="142"/>
    </row>
    <row r="361" spans="2:2">
      <c r="B361" s="142"/>
    </row>
    <row r="362" spans="2:2">
      <c r="B362" s="142"/>
    </row>
    <row r="363" spans="2:2">
      <c r="B363" s="142"/>
    </row>
    <row r="364" spans="2:2">
      <c r="B364" s="142"/>
    </row>
    <row r="365" spans="2:2">
      <c r="B365" s="142"/>
    </row>
    <row r="366" spans="2:2">
      <c r="B366" s="142"/>
    </row>
    <row r="367" spans="2:2">
      <c r="B367" s="142"/>
    </row>
    <row r="368" spans="2:2">
      <c r="B368" s="142"/>
    </row>
    <row r="369" spans="2:2">
      <c r="B369" s="142"/>
    </row>
    <row r="370" spans="2:2">
      <c r="B370" s="142"/>
    </row>
    <row r="371" spans="2:2">
      <c r="B371" s="142"/>
    </row>
    <row r="372" spans="2:2">
      <c r="B372" s="142"/>
    </row>
    <row r="373" spans="2:2">
      <c r="B373" s="142"/>
    </row>
    <row r="374" spans="2:2">
      <c r="B374" s="142"/>
    </row>
    <row r="375" spans="2:2">
      <c r="B375" s="142"/>
    </row>
    <row r="376" spans="2:2">
      <c r="B376" s="142"/>
    </row>
    <row r="377" spans="2:2">
      <c r="B377" s="142"/>
    </row>
    <row r="378" spans="2:2">
      <c r="B378" s="142"/>
    </row>
    <row r="379" spans="2:2">
      <c r="B379" s="142"/>
    </row>
    <row r="380" spans="2:2">
      <c r="B380" s="142"/>
    </row>
    <row r="381" spans="2:2">
      <c r="B381" s="142"/>
    </row>
    <row r="382" spans="2:2">
      <c r="B382" s="142"/>
    </row>
    <row r="383" spans="2:2">
      <c r="B383" s="142"/>
    </row>
    <row r="384" spans="2:2">
      <c r="B384" s="142"/>
    </row>
    <row r="385" spans="2:2">
      <c r="B385" s="142"/>
    </row>
    <row r="386" spans="2:2">
      <c r="B386" s="142"/>
    </row>
    <row r="387" spans="2:2">
      <c r="B387" s="142"/>
    </row>
    <row r="388" spans="2:2">
      <c r="B388" s="142"/>
    </row>
    <row r="389" spans="2:2">
      <c r="B389" s="142"/>
    </row>
    <row r="390" spans="2:2">
      <c r="B390" s="142"/>
    </row>
    <row r="391" spans="2:2">
      <c r="B391" s="142"/>
    </row>
    <row r="392" spans="2:2">
      <c r="B392" s="142"/>
    </row>
    <row r="393" spans="2:2">
      <c r="B393" s="142"/>
    </row>
    <row r="394" spans="2:2">
      <c r="B394" s="142"/>
    </row>
    <row r="395" spans="2:2">
      <c r="B395" s="142"/>
    </row>
    <row r="396" spans="2:2">
      <c r="B396" s="142"/>
    </row>
    <row r="397" spans="2:2">
      <c r="B397" s="142"/>
    </row>
    <row r="398" spans="2:2">
      <c r="B398" s="142"/>
    </row>
    <row r="399" spans="2:2">
      <c r="B399" s="142"/>
    </row>
    <row r="400" spans="2:2">
      <c r="B400" s="142"/>
    </row>
    <row r="401" spans="2:2">
      <c r="B401" s="142"/>
    </row>
    <row r="402" spans="2:2">
      <c r="B402" s="142"/>
    </row>
    <row r="403" spans="2:2">
      <c r="B403" s="142"/>
    </row>
    <row r="404" spans="2:2">
      <c r="B404" s="142"/>
    </row>
    <row r="405" spans="2:2">
      <c r="B405" s="142"/>
    </row>
    <row r="406" spans="2:2">
      <c r="B406" s="142"/>
    </row>
    <row r="407" spans="2:2">
      <c r="B407" s="142"/>
    </row>
    <row r="408" spans="2:2">
      <c r="B408" s="142"/>
    </row>
    <row r="409" spans="2:2">
      <c r="B409" s="142"/>
    </row>
    <row r="410" spans="2:2">
      <c r="B410" s="142"/>
    </row>
    <row r="411" spans="2:2">
      <c r="B411" s="142"/>
    </row>
    <row r="412" spans="2:2">
      <c r="B412" s="142"/>
    </row>
    <row r="413" spans="2:2">
      <c r="B413" s="142"/>
    </row>
    <row r="414" spans="2:2">
      <c r="B414" s="142"/>
    </row>
    <row r="415" spans="2:2">
      <c r="B415" s="142"/>
    </row>
    <row r="416" spans="2:2">
      <c r="B416" s="142"/>
    </row>
    <row r="417" spans="2:2">
      <c r="B417" s="142"/>
    </row>
    <row r="418" spans="2:2">
      <c r="B418" s="142"/>
    </row>
    <row r="419" spans="2:2">
      <c r="B419" s="142"/>
    </row>
    <row r="420" spans="2:2">
      <c r="B420" s="142"/>
    </row>
    <row r="421" spans="2:2">
      <c r="B421" s="142"/>
    </row>
    <row r="422" spans="2:2">
      <c r="B422" s="142"/>
    </row>
    <row r="423" spans="2:2">
      <c r="B423" s="142"/>
    </row>
    <row r="424" spans="2:2">
      <c r="B424" s="142"/>
    </row>
    <row r="425" spans="2:2">
      <c r="B425" s="142"/>
    </row>
    <row r="426" spans="2:2">
      <c r="B426" s="142"/>
    </row>
    <row r="427" spans="2:2">
      <c r="B427" s="142"/>
    </row>
    <row r="428" spans="2:2">
      <c r="B428" s="142"/>
    </row>
    <row r="429" spans="2:2">
      <c r="B429" s="142"/>
    </row>
    <row r="430" spans="2:2">
      <c r="B430" s="142"/>
    </row>
    <row r="431" spans="2:2">
      <c r="B431" s="142"/>
    </row>
    <row r="432" spans="2:2">
      <c r="B432" s="142"/>
    </row>
    <row r="433" spans="2:2">
      <c r="B433" s="142"/>
    </row>
    <row r="434" spans="2:2">
      <c r="B434" s="142"/>
    </row>
    <row r="435" spans="2:2">
      <c r="B435" s="142"/>
    </row>
    <row r="436" spans="2:2">
      <c r="B436" s="142"/>
    </row>
    <row r="437" spans="2:2">
      <c r="B437" s="142"/>
    </row>
    <row r="438" spans="2:2">
      <c r="B438" s="142"/>
    </row>
    <row r="439" spans="2:2">
      <c r="B439" s="142"/>
    </row>
    <row r="440" spans="2:2">
      <c r="B440" s="142"/>
    </row>
    <row r="441" spans="2:2">
      <c r="B441" s="142"/>
    </row>
    <row r="442" spans="2:2">
      <c r="B442" s="142"/>
    </row>
    <row r="443" spans="2:2">
      <c r="B443" s="142"/>
    </row>
    <row r="444" spans="2:2">
      <c r="B444" s="142"/>
    </row>
    <row r="445" spans="2:2">
      <c r="B445" s="142"/>
    </row>
    <row r="446" spans="2:2">
      <c r="B446" s="142"/>
    </row>
    <row r="447" spans="2:2">
      <c r="B447" s="142"/>
    </row>
    <row r="448" spans="2:2">
      <c r="B448" s="142"/>
    </row>
    <row r="449" spans="2:2">
      <c r="B449" s="142"/>
    </row>
    <row r="450" spans="2:2">
      <c r="B450" s="142"/>
    </row>
    <row r="451" spans="2:2">
      <c r="B451" s="142"/>
    </row>
    <row r="452" spans="2:2">
      <c r="B452" s="142"/>
    </row>
    <row r="453" spans="2:2">
      <c r="B453" s="142"/>
    </row>
    <row r="454" spans="2:2">
      <c r="B454" s="142"/>
    </row>
    <row r="455" spans="2:2">
      <c r="B455" s="142"/>
    </row>
    <row r="456" spans="2:2">
      <c r="B456" s="142"/>
    </row>
    <row r="457" spans="2:2">
      <c r="B457" s="142"/>
    </row>
    <row r="458" spans="2:2">
      <c r="B458" s="142"/>
    </row>
    <row r="459" spans="2:2">
      <c r="B459" s="142"/>
    </row>
    <row r="460" spans="2:2">
      <c r="B460" s="142"/>
    </row>
    <row r="461" spans="2:2">
      <c r="B461" s="142"/>
    </row>
    <row r="462" spans="2:2">
      <c r="B462" s="142"/>
    </row>
    <row r="463" spans="2:2">
      <c r="B463" s="142"/>
    </row>
    <row r="464" spans="2:2">
      <c r="B464" s="142"/>
    </row>
    <row r="465" spans="2:2">
      <c r="B465" s="142"/>
    </row>
    <row r="466" spans="2:2">
      <c r="B466" s="142"/>
    </row>
    <row r="467" spans="2:2">
      <c r="B467" s="142"/>
    </row>
    <row r="468" spans="2:2">
      <c r="B468" s="142"/>
    </row>
    <row r="469" spans="2:2">
      <c r="B469" s="142"/>
    </row>
    <row r="470" spans="2:2">
      <c r="B470" s="142"/>
    </row>
    <row r="471" spans="2:2">
      <c r="B471" s="142"/>
    </row>
    <row r="472" spans="2:2">
      <c r="B472" s="142"/>
    </row>
    <row r="473" spans="2:2">
      <c r="B473" s="142"/>
    </row>
    <row r="474" spans="2:2">
      <c r="B474" s="142"/>
    </row>
    <row r="475" spans="2:2">
      <c r="B475" s="142"/>
    </row>
    <row r="476" spans="2:2">
      <c r="B476" s="142"/>
    </row>
    <row r="477" spans="2:2">
      <c r="B477" s="142"/>
    </row>
    <row r="478" spans="2:2">
      <c r="B478" s="142"/>
    </row>
    <row r="479" spans="2:2">
      <c r="B479" s="142"/>
    </row>
    <row r="480" spans="2:2">
      <c r="B480" s="142"/>
    </row>
    <row r="481" spans="3:3">
      <c r="C481" s="142"/>
    </row>
    <row r="482" spans="3:3">
      <c r="C482" s="142"/>
    </row>
    <row r="483" spans="3:3">
      <c r="C483" s="142"/>
    </row>
    <row r="484" spans="3:3">
      <c r="C484" s="142"/>
    </row>
    <row r="485" spans="3:3">
      <c r="C485" s="142"/>
    </row>
    <row r="486" spans="3:3">
      <c r="C486" s="142"/>
    </row>
    <row r="487" spans="3:3">
      <c r="C487" s="142"/>
    </row>
    <row r="488" spans="3:3">
      <c r="C488" s="142"/>
    </row>
    <row r="489" spans="3:3">
      <c r="C489" s="142"/>
    </row>
    <row r="490" spans="3:3">
      <c r="C490" s="142"/>
    </row>
    <row r="491" spans="3:3">
      <c r="C491" s="142"/>
    </row>
    <row r="492" spans="3:3">
      <c r="C492" s="142"/>
    </row>
    <row r="493" spans="3:3">
      <c r="C493" s="142"/>
    </row>
    <row r="494" spans="3:3">
      <c r="C494" s="142"/>
    </row>
    <row r="495" spans="3:3">
      <c r="C495" s="142"/>
    </row>
    <row r="496" spans="3:3">
      <c r="C496" s="142"/>
    </row>
    <row r="497" spans="3:3">
      <c r="C497" s="142"/>
    </row>
    <row r="498" spans="3:3">
      <c r="C498" s="142"/>
    </row>
    <row r="499" spans="3:3">
      <c r="C499" s="142"/>
    </row>
    <row r="500" spans="3:3">
      <c r="C500" s="142"/>
    </row>
    <row r="501" spans="3:3">
      <c r="C501" s="142"/>
    </row>
    <row r="502" spans="3:3">
      <c r="C502" s="142"/>
    </row>
    <row r="503" spans="3:3">
      <c r="C503" s="142"/>
    </row>
    <row r="504" spans="3:3">
      <c r="C504" s="142"/>
    </row>
    <row r="505" spans="3:3">
      <c r="C505" s="142"/>
    </row>
    <row r="506" spans="3:3">
      <c r="C506" s="142"/>
    </row>
    <row r="507" spans="3:3">
      <c r="C507" s="142"/>
    </row>
    <row r="508" spans="3:3">
      <c r="C508" s="142"/>
    </row>
    <row r="509" spans="3:3">
      <c r="C509" s="142"/>
    </row>
    <row r="510" spans="3:3">
      <c r="C510" s="142"/>
    </row>
    <row r="511" spans="3:3">
      <c r="C511" s="142"/>
    </row>
    <row r="512" spans="3:3">
      <c r="C512" s="142"/>
    </row>
    <row r="513" spans="3:3">
      <c r="C513" s="142"/>
    </row>
    <row r="514" spans="3:3">
      <c r="C514" s="142"/>
    </row>
    <row r="515" spans="3:3">
      <c r="C515" s="142"/>
    </row>
    <row r="516" spans="3:3">
      <c r="C516" s="142"/>
    </row>
    <row r="517" spans="3:3">
      <c r="C517" s="142"/>
    </row>
    <row r="518" spans="3:3">
      <c r="C518" s="142"/>
    </row>
    <row r="519" spans="3:3">
      <c r="C519" s="142"/>
    </row>
    <row r="520" spans="3:3">
      <c r="C520" s="142"/>
    </row>
    <row r="521" spans="3:3">
      <c r="C521" s="142"/>
    </row>
    <row r="522" spans="3:3">
      <c r="C522" s="142"/>
    </row>
    <row r="523" spans="3:3">
      <c r="C523" s="142"/>
    </row>
    <row r="524" spans="3:3">
      <c r="C524" s="142"/>
    </row>
    <row r="525" spans="3:3">
      <c r="C525" s="100"/>
    </row>
    <row r="526" spans="3:3">
      <c r="C526" s="100"/>
    </row>
    <row r="527" spans="3:3">
      <c r="C527" s="100"/>
    </row>
    <row r="528" spans="3:3">
      <c r="C528" s="100"/>
    </row>
    <row r="529" spans="3:3">
      <c r="C529" s="100"/>
    </row>
  </sheetData>
  <customSheetViews>
    <customSheetView guid="{0C5E73BF-4F4A-42B1-AFFC-19145C7AC19A}" topLeftCell="A2">
      <selection activeCell="K9" sqref="K9"/>
      <pageMargins left="0.7" right="0.7" top="0.75" bottom="0.75" header="0.3" footer="0.3"/>
      <pageSetup scale="70" orientation="portrait" verticalDpi="4" r:id="rId1"/>
    </customSheetView>
    <customSheetView guid="{F7690BCD-287A-473A-9EA1-298139938D77}" topLeftCell="A29">
      <selection activeCell="A40" sqref="A40:XFD41"/>
      <pageMargins left="0.7" right="0.7" top="0.75" bottom="0.75" header="0.3" footer="0.3"/>
      <pageSetup orientation="landscape" verticalDpi="4" r:id="rId2"/>
    </customSheetView>
    <customSheetView guid="{8F78BEB5-8927-4030-9153-90C7FA4937A5}" topLeftCell="A19">
      <selection activeCell="C43" sqref="C43"/>
      <pageMargins left="0.7" right="0.7" top="0.75" bottom="0.75" header="0.3" footer="0.3"/>
      <pageSetup orientation="landscape" verticalDpi="4" r:id="rId3"/>
    </customSheetView>
    <customSheetView guid="{81801A75-92C7-4ED5-97DB-E3E6B3965D30}" topLeftCell="A19">
      <selection activeCell="C43" sqref="C43"/>
      <pageMargins left="0.7" right="0.7" top="0.75" bottom="0.75" header="0.3" footer="0.3"/>
      <pageSetup orientation="landscape" verticalDpi="4" r:id="rId4"/>
    </customSheetView>
  </customSheetViews>
  <mergeCells count="4">
    <mergeCell ref="C8:I8"/>
    <mergeCell ref="A22:A23"/>
    <mergeCell ref="A31:A32"/>
    <mergeCell ref="A48:A49"/>
  </mergeCells>
  <pageMargins left="0.7" right="0.7" top="0.75" bottom="0.75" header="0.3" footer="0.3"/>
  <pageSetup scale="70" orientation="portrait" verticalDpi="4" r:id="rId5"/>
</worksheet>
</file>

<file path=xl/worksheets/sheet19.xml><?xml version="1.0" encoding="utf-8"?>
<worksheet xmlns="http://schemas.openxmlformats.org/spreadsheetml/2006/main" xmlns:r="http://schemas.openxmlformats.org/officeDocument/2006/relationships">
  <sheetPr codeName="Sheet16">
    <tabColor theme="7" tint="-0.249977111117893"/>
  </sheetPr>
  <dimension ref="A1:U415"/>
  <sheetViews>
    <sheetView topLeftCell="A4" workbookViewId="0">
      <selection activeCell="C70" sqref="C70"/>
    </sheetView>
  </sheetViews>
  <sheetFormatPr defaultColWidth="9.140625" defaultRowHeight="12.75"/>
  <cols>
    <col min="1" max="1" width="13.7109375" style="492" customWidth="1"/>
    <col min="2" max="2" width="14.7109375" style="50" customWidth="1"/>
    <col min="3" max="3" width="9.7109375" style="50" customWidth="1"/>
    <col min="4" max="9" width="14.7109375" style="50" customWidth="1"/>
    <col min="10" max="10" width="12.7109375" style="50" customWidth="1"/>
    <col min="11" max="11" width="10.85546875" style="50" customWidth="1"/>
    <col min="12" max="16" width="12.7109375" style="50" customWidth="1"/>
    <col min="17" max="17" width="10.5703125" style="50" customWidth="1"/>
    <col min="18" max="18" width="11.28515625" style="50" bestFit="1" customWidth="1"/>
    <col min="19" max="16384" width="9.140625" style="50"/>
  </cols>
  <sheetData>
    <row r="1" spans="1:21" s="128" customFormat="1">
      <c r="A1" s="492"/>
    </row>
    <row r="2" spans="1:21">
      <c r="B2" s="6" t="s">
        <v>28</v>
      </c>
      <c r="C2" s="8" t="s">
        <v>427</v>
      </c>
      <c r="D2" s="8"/>
      <c r="E2" s="8"/>
      <c r="F2" s="52"/>
      <c r="H2" s="52"/>
      <c r="K2" s="8"/>
      <c r="R2" s="17"/>
    </row>
    <row r="3" spans="1:21">
      <c r="B3" s="6" t="s">
        <v>29</v>
      </c>
      <c r="C3" s="44" t="s">
        <v>94</v>
      </c>
      <c r="D3" s="8"/>
      <c r="E3" s="8"/>
      <c r="F3" s="52"/>
      <c r="H3" s="52"/>
      <c r="K3" s="8"/>
    </row>
    <row r="4" spans="1:21">
      <c r="C4" s="44" t="s">
        <v>95</v>
      </c>
      <c r="D4" s="7"/>
      <c r="E4" s="7"/>
      <c r="F4" s="5"/>
      <c r="H4" s="52"/>
      <c r="K4" s="7"/>
    </row>
    <row r="5" spans="1:21">
      <c r="B5" s="6"/>
      <c r="C5" s="44" t="s">
        <v>96</v>
      </c>
      <c r="D5" s="7"/>
      <c r="E5" s="7"/>
      <c r="F5" s="5"/>
      <c r="H5" s="52"/>
      <c r="K5" s="7"/>
      <c r="L5" s="25"/>
      <c r="M5" s="71"/>
    </row>
    <row r="6" spans="1:21">
      <c r="B6" s="6" t="s">
        <v>30</v>
      </c>
      <c r="C6" s="44" t="s">
        <v>97</v>
      </c>
      <c r="D6" s="7"/>
      <c r="E6" s="7"/>
      <c r="F6" s="5"/>
      <c r="H6" s="52"/>
      <c r="K6" s="7"/>
      <c r="L6" s="25"/>
      <c r="M6" s="71"/>
    </row>
    <row r="7" spans="1:21">
      <c r="B7" s="6"/>
      <c r="C7" s="7"/>
      <c r="D7" s="7"/>
      <c r="E7" s="7"/>
      <c r="F7" s="5"/>
      <c r="G7" s="7"/>
      <c r="H7" s="5"/>
      <c r="I7" s="7"/>
    </row>
    <row r="8" spans="1:21" ht="67.5" customHeight="1">
      <c r="B8" s="98" t="s">
        <v>129</v>
      </c>
      <c r="C8" s="1316" t="s">
        <v>508</v>
      </c>
      <c r="D8" s="1316"/>
      <c r="E8" s="1316"/>
      <c r="F8" s="1316"/>
      <c r="G8" s="1316"/>
      <c r="H8" s="1316"/>
      <c r="I8" s="1316"/>
      <c r="J8" s="245"/>
      <c r="K8" s="245"/>
      <c r="L8" s="245"/>
      <c r="M8" s="245"/>
      <c r="N8" s="245"/>
      <c r="O8" s="245"/>
      <c r="P8" s="229"/>
      <c r="Q8" s="229"/>
    </row>
    <row r="9" spans="1:21" ht="27" customHeight="1">
      <c r="B9" s="88" t="s">
        <v>130</v>
      </c>
      <c r="C9" s="7"/>
      <c r="D9" s="7"/>
      <c r="E9" s="7"/>
      <c r="F9" s="5"/>
      <c r="G9" s="7"/>
      <c r="H9" s="5"/>
      <c r="I9" s="1211"/>
      <c r="J9" s="1211"/>
      <c r="K9" s="1229"/>
      <c r="L9" s="1229"/>
      <c r="M9" s="1209"/>
      <c r="N9" s="1209"/>
      <c r="O9" s="1213"/>
      <c r="P9" s="1209"/>
      <c r="Q9" s="1209"/>
      <c r="R9" s="1209"/>
      <c r="S9" s="1229"/>
      <c r="T9" s="1209"/>
      <c r="U9" s="1209"/>
    </row>
    <row r="10" spans="1:21" s="128" customFormat="1" ht="12.75" customHeight="1">
      <c r="A10" s="492"/>
      <c r="B10" s="6"/>
      <c r="E10" s="187" t="s">
        <v>434</v>
      </c>
      <c r="F10" s="188" t="s">
        <v>433</v>
      </c>
      <c r="G10" s="187" t="s">
        <v>432</v>
      </c>
      <c r="H10" s="7"/>
      <c r="I10" s="1209"/>
      <c r="J10" s="1209"/>
      <c r="K10" s="1209"/>
      <c r="L10" s="1212" t="s">
        <v>434</v>
      </c>
      <c r="M10" s="1212" t="s">
        <v>433</v>
      </c>
      <c r="N10" s="1212" t="s">
        <v>432</v>
      </c>
      <c r="O10" s="1209"/>
      <c r="P10" s="1209"/>
      <c r="Q10" s="1209"/>
      <c r="R10" s="1209"/>
      <c r="S10" s="1212" t="s">
        <v>434</v>
      </c>
      <c r="T10" s="1212" t="s">
        <v>433</v>
      </c>
      <c r="U10" s="1212" t="s">
        <v>432</v>
      </c>
    </row>
    <row r="11" spans="1:21" s="128" customFormat="1" ht="12.75" customHeight="1">
      <c r="A11" s="492"/>
      <c r="B11" s="6"/>
      <c r="C11" s="6" t="s">
        <v>53</v>
      </c>
      <c r="D11" s="17">
        <f>H149</f>
        <v>1206.7983837500001</v>
      </c>
      <c r="E11" s="17">
        <f>SUM(H55,H66,H74,H128,H136)</f>
        <v>145.38623999999999</v>
      </c>
      <c r="F11" s="17">
        <f>SUM(H84,H97,H105,H115)</f>
        <v>243.93414375000003</v>
      </c>
      <c r="G11" s="17">
        <f>SUM(H37,H45,H146)</f>
        <v>817.47800000000007</v>
      </c>
      <c r="H11" s="7"/>
      <c r="I11" s="1209"/>
      <c r="J11" s="1210" t="s">
        <v>1306</v>
      </c>
      <c r="K11" s="1229">
        <f>SUM(H37,H45,H55,H66,H74,H84,H97,H105,H115,H128,H136,H146)</f>
        <v>1206.7983837500001</v>
      </c>
      <c r="L11" s="1229">
        <f>SUM(H55,H66,H74,H128,H136,)</f>
        <v>145.38623999999999</v>
      </c>
      <c r="M11" s="1229">
        <f>SUM(H84,H97,H105,H115,)</f>
        <v>243.93414375000003</v>
      </c>
      <c r="N11" s="1229">
        <f>SUM(H37,H45,H146)</f>
        <v>817.47800000000007</v>
      </c>
      <c r="O11" s="1209"/>
      <c r="P11" s="1209"/>
      <c r="Q11" s="1210" t="s">
        <v>1304</v>
      </c>
      <c r="R11" s="1229">
        <f>0</f>
        <v>0</v>
      </c>
      <c r="S11" s="1229">
        <f>0</f>
        <v>0</v>
      </c>
      <c r="T11" s="1229">
        <f>0</f>
        <v>0</v>
      </c>
      <c r="U11" s="1213">
        <f>0</f>
        <v>0</v>
      </c>
    </row>
    <row r="12" spans="1:21" s="128" customFormat="1" ht="12.75" customHeight="1">
      <c r="A12" s="492"/>
      <c r="B12" s="6"/>
      <c r="C12" s="1210" t="s">
        <v>1303</v>
      </c>
      <c r="D12" s="742">
        <f>P149</f>
        <v>26.340761000000004</v>
      </c>
      <c r="E12" s="742">
        <f>SUM(P55,P66,P74,P128,P136)</f>
        <v>3.3624960000000002</v>
      </c>
      <c r="F12" s="742">
        <f>SUM(P84,P97,P105,P115)</f>
        <v>14.140665</v>
      </c>
      <c r="G12" s="742">
        <f>SUM(P37,P45,P146)</f>
        <v>8.8376000000000019</v>
      </c>
      <c r="H12" s="7"/>
      <c r="I12" s="1209"/>
      <c r="J12" s="1210" t="s">
        <v>1307</v>
      </c>
      <c r="K12" s="1229">
        <f>SUM(P37,P45,P55,P66,P74,P84,P97,P105,P115,P128,P136,P146)</f>
        <v>26.340761000000004</v>
      </c>
      <c r="L12" s="1229">
        <f>SUM(P55,P66,P74,P128,P136,)</f>
        <v>3.3624960000000002</v>
      </c>
      <c r="M12" s="1229">
        <f>SUM(P84,P97,P105,P115,)</f>
        <v>14.140665</v>
      </c>
      <c r="N12" s="1229">
        <f>SUM(P37,P45,P146)</f>
        <v>8.8376000000000019</v>
      </c>
      <c r="O12" s="1209"/>
      <c r="P12" s="1209"/>
      <c r="Q12" s="1210" t="s">
        <v>1305</v>
      </c>
      <c r="R12" s="1229">
        <f>0</f>
        <v>0</v>
      </c>
      <c r="S12" s="1229">
        <f>0</f>
        <v>0</v>
      </c>
      <c r="T12" s="1229">
        <f>0</f>
        <v>0</v>
      </c>
      <c r="U12" s="1213">
        <f>0</f>
        <v>0</v>
      </c>
    </row>
    <row r="13" spans="1:21" s="128" customFormat="1" ht="12.75" customHeight="1" thickBot="1">
      <c r="A13" s="492"/>
      <c r="B13" s="6"/>
      <c r="C13" s="25" t="s">
        <v>174</v>
      </c>
      <c r="D13" s="26">
        <f>D11-D12</f>
        <v>1180.4576227500002</v>
      </c>
      <c r="E13" s="26">
        <f>E11-E12</f>
        <v>142.02374399999999</v>
      </c>
      <c r="F13" s="26">
        <f>F11-F12</f>
        <v>229.79347875000002</v>
      </c>
      <c r="G13" s="26">
        <f>G11-G12</f>
        <v>808.64040000000011</v>
      </c>
      <c r="H13" s="7"/>
      <c r="I13" s="1209"/>
      <c r="J13" s="1214" t="s">
        <v>174</v>
      </c>
      <c r="K13" s="1215">
        <f>K11-K12</f>
        <v>1180.4576227500002</v>
      </c>
      <c r="L13" s="1215">
        <f>L11-L12</f>
        <v>142.02374399999999</v>
      </c>
      <c r="M13" s="1191">
        <f>M11-M12</f>
        <v>229.79347875000002</v>
      </c>
      <c r="N13" s="1215">
        <f>N11-N12</f>
        <v>808.64040000000011</v>
      </c>
      <c r="O13" s="1209"/>
      <c r="P13" s="1209"/>
      <c r="Q13" s="1214" t="s">
        <v>174</v>
      </c>
      <c r="R13" s="1215">
        <f>R11-R12</f>
        <v>0</v>
      </c>
      <c r="S13" s="1215">
        <f>S11-S12</f>
        <v>0</v>
      </c>
      <c r="T13" s="1191">
        <f>T11-T12</f>
        <v>0</v>
      </c>
      <c r="U13" s="1215">
        <f>U11-U12</f>
        <v>0</v>
      </c>
    </row>
    <row r="14" spans="1:21" ht="12.75" customHeight="1" thickTop="1">
      <c r="C14" s="7"/>
      <c r="D14" s="7"/>
      <c r="E14" s="7"/>
      <c r="F14" s="5"/>
      <c r="G14" s="7"/>
      <c r="H14" s="5"/>
    </row>
    <row r="15" spans="1:21">
      <c r="B15" s="128"/>
      <c r="C15" s="128"/>
      <c r="D15" s="128"/>
      <c r="E15" s="857"/>
      <c r="F15" s="128"/>
      <c r="G15" s="52"/>
      <c r="H15" s="128"/>
      <c r="I15" s="128"/>
      <c r="J15" s="128"/>
      <c r="K15" s="128"/>
      <c r="L15" s="128"/>
      <c r="M15" s="128"/>
      <c r="N15" s="128"/>
      <c r="O15" s="128"/>
      <c r="P15" s="128"/>
    </row>
    <row r="16" spans="1:21">
      <c r="B16" s="55" t="s">
        <v>156</v>
      </c>
      <c r="C16" s="55"/>
      <c r="D16" s="55"/>
      <c r="E16" s="55"/>
      <c r="F16" s="55"/>
      <c r="G16" s="55"/>
      <c r="H16" s="55"/>
      <c r="I16" s="55"/>
      <c r="J16" s="55"/>
      <c r="K16" s="55"/>
      <c r="L16" s="55"/>
      <c r="M16" s="55"/>
      <c r="N16" s="55"/>
      <c r="O16" s="55"/>
      <c r="P16" s="55"/>
    </row>
    <row r="17" spans="1:16">
      <c r="B17" s="128"/>
      <c r="C17" s="128"/>
      <c r="D17" s="128"/>
      <c r="E17" s="52"/>
      <c r="F17" s="128"/>
      <c r="G17" s="52"/>
      <c r="H17" s="128"/>
      <c r="I17" s="128"/>
      <c r="J17" s="128"/>
      <c r="K17" s="128"/>
      <c r="L17" s="128"/>
      <c r="M17" s="128"/>
      <c r="N17" s="128"/>
      <c r="O17" s="128"/>
      <c r="P17" s="128"/>
    </row>
    <row r="18" spans="1:16">
      <c r="B18" s="269" t="s">
        <v>176</v>
      </c>
      <c r="C18" s="269"/>
      <c r="D18" s="269"/>
      <c r="E18" s="269"/>
      <c r="F18" s="269"/>
      <c r="G18" s="269"/>
      <c r="H18" s="269"/>
      <c r="I18" s="269"/>
      <c r="J18" s="269"/>
      <c r="K18" s="269"/>
      <c r="L18" s="269"/>
      <c r="M18" s="269"/>
      <c r="N18" s="269"/>
      <c r="O18" s="269"/>
      <c r="P18" s="269"/>
    </row>
    <row r="19" spans="1:16">
      <c r="B19" s="51"/>
      <c r="C19" s="51"/>
      <c r="D19" s="51"/>
      <c r="E19" s="54"/>
      <c r="F19" s="51"/>
      <c r="G19" s="54"/>
      <c r="H19" s="51"/>
      <c r="I19" s="128"/>
      <c r="J19" s="128"/>
      <c r="K19" s="128"/>
      <c r="L19" s="128"/>
      <c r="M19" s="128"/>
      <c r="N19" s="128"/>
      <c r="O19" s="128"/>
      <c r="P19" s="128"/>
    </row>
    <row r="20" spans="1:16">
      <c r="A20" s="355"/>
      <c r="B20" s="58" t="s">
        <v>31</v>
      </c>
      <c r="C20" s="58"/>
      <c r="D20" s="58"/>
      <c r="E20" s="59"/>
      <c r="F20" s="58"/>
      <c r="G20" s="58"/>
      <c r="H20" s="60"/>
      <c r="J20" s="61" t="s">
        <v>1288</v>
      </c>
      <c r="K20" s="61"/>
      <c r="L20" s="61"/>
      <c r="M20" s="61"/>
      <c r="N20" s="61"/>
      <c r="O20" s="61"/>
      <c r="P20" s="61"/>
    </row>
    <row r="21" spans="1:16" s="64" customFormat="1">
      <c r="A21" s="420"/>
      <c r="B21" s="39"/>
      <c r="C21" s="39"/>
      <c r="D21" s="39"/>
      <c r="E21" s="40"/>
      <c r="F21" s="39"/>
      <c r="G21" s="39"/>
      <c r="J21" s="39"/>
      <c r="K21" s="39"/>
      <c r="L21" s="39"/>
      <c r="M21" s="39"/>
      <c r="N21" s="39"/>
      <c r="O21" s="39"/>
      <c r="P21" s="39"/>
    </row>
    <row r="22" spans="1:16">
      <c r="A22" s="420"/>
      <c r="B22" s="295" t="s">
        <v>294</v>
      </c>
      <c r="C22" s="296" t="s">
        <v>295</v>
      </c>
      <c r="D22" s="32"/>
      <c r="E22" s="32"/>
      <c r="F22" s="32"/>
      <c r="G22" s="32"/>
      <c r="H22" s="32"/>
      <c r="J22" s="534" t="s">
        <v>294</v>
      </c>
      <c r="K22" s="535" t="s">
        <v>295</v>
      </c>
      <c r="L22" s="401"/>
      <c r="M22" s="401"/>
      <c r="N22" s="401"/>
      <c r="O22" s="401"/>
      <c r="P22" s="401"/>
    </row>
    <row r="23" spans="1:16" s="128" customFormat="1" ht="15" customHeight="1">
      <c r="A23" s="420"/>
      <c r="B23" s="148"/>
      <c r="C23" s="140"/>
      <c r="D23" s="69"/>
      <c r="E23" s="69"/>
      <c r="F23" s="69"/>
      <c r="G23" s="69"/>
      <c r="H23" s="69"/>
      <c r="J23" s="324"/>
      <c r="K23" s="140"/>
      <c r="L23" s="867"/>
      <c r="M23" s="867"/>
      <c r="N23" s="867"/>
      <c r="O23" s="867"/>
      <c r="P23" s="867"/>
    </row>
    <row r="24" spans="1:16" s="128" customFormat="1" ht="15">
      <c r="A24" s="420"/>
      <c r="B24" s="295" t="s">
        <v>296</v>
      </c>
      <c r="C24" s="296" t="s">
        <v>297</v>
      </c>
      <c r="D24" s="32"/>
      <c r="E24" s="33"/>
      <c r="F24" s="34"/>
      <c r="G24" s="36"/>
      <c r="J24" s="534" t="s">
        <v>296</v>
      </c>
      <c r="K24" s="535" t="s">
        <v>297</v>
      </c>
      <c r="L24" s="401"/>
      <c r="M24" s="389"/>
      <c r="N24" s="34"/>
      <c r="O24" s="862"/>
      <c r="P24" s="859"/>
    </row>
    <row r="25" spans="1:16" ht="15" customHeight="1">
      <c r="A25" s="420"/>
      <c r="B25" s="142"/>
      <c r="C25" s="64"/>
      <c r="D25" s="64"/>
      <c r="E25" s="64"/>
      <c r="F25" s="64"/>
      <c r="G25" s="64"/>
      <c r="H25" s="128"/>
      <c r="J25" s="396"/>
      <c r="K25" s="864"/>
      <c r="L25" s="864"/>
      <c r="M25" s="864"/>
      <c r="N25" s="864"/>
      <c r="O25" s="864"/>
      <c r="P25" s="859"/>
    </row>
    <row r="26" spans="1:16">
      <c r="A26" s="420"/>
      <c r="B26" s="294" t="s">
        <v>298</v>
      </c>
      <c r="C26" s="532" t="s">
        <v>769</v>
      </c>
      <c r="D26" s="128"/>
      <c r="E26" s="128"/>
      <c r="F26" s="128"/>
      <c r="G26" s="128"/>
      <c r="H26" s="128"/>
      <c r="J26" s="878" t="s">
        <v>298</v>
      </c>
      <c r="K26" s="884" t="s">
        <v>769</v>
      </c>
      <c r="L26" s="859"/>
      <c r="M26" s="859"/>
      <c r="N26" s="859"/>
      <c r="O26" s="859"/>
      <c r="P26" s="859"/>
    </row>
    <row r="27" spans="1:16" s="128" customFormat="1" ht="15" customHeight="1">
      <c r="A27" s="420"/>
      <c r="B27" s="142"/>
      <c r="J27" s="396"/>
      <c r="K27" s="859"/>
      <c r="L27" s="859"/>
      <c r="M27" s="859"/>
      <c r="N27" s="859"/>
      <c r="O27" s="859"/>
      <c r="P27" s="859"/>
    </row>
    <row r="28" spans="1:16" s="128" customFormat="1">
      <c r="A28" s="1314" t="s">
        <v>979</v>
      </c>
      <c r="B28" s="162" t="s">
        <v>299</v>
      </c>
      <c r="C28" s="305" t="s">
        <v>574</v>
      </c>
      <c r="J28" s="304" t="s">
        <v>299</v>
      </c>
      <c r="K28" s="887" t="s">
        <v>574</v>
      </c>
      <c r="L28" s="859"/>
      <c r="M28" s="859"/>
      <c r="N28" s="859"/>
      <c r="O28" s="859"/>
      <c r="P28" s="859"/>
    </row>
    <row r="29" spans="1:16" s="290" customFormat="1" ht="13.9" customHeight="1">
      <c r="A29" s="1314"/>
      <c r="B29" s="304"/>
      <c r="C29" s="437">
        <f>'Current Assumptions'!B173</f>
        <v>3</v>
      </c>
      <c r="D29" s="618" t="s">
        <v>931</v>
      </c>
      <c r="J29" s="304"/>
      <c r="K29" s="915">
        <f>'Expected Assumptions'!E173</f>
        <v>3</v>
      </c>
      <c r="L29" s="618" t="s">
        <v>931</v>
      </c>
      <c r="M29" s="859"/>
      <c r="N29" s="859"/>
      <c r="O29" s="859"/>
      <c r="P29" s="859"/>
    </row>
    <row r="30" spans="1:16" s="322" customFormat="1">
      <c r="A30" s="490"/>
      <c r="B30" s="335"/>
      <c r="C30" s="737">
        <f>'Current Assumptions'!B174</f>
        <v>16.5</v>
      </c>
      <c r="D30" s="618" t="s">
        <v>552</v>
      </c>
      <c r="I30" s="336"/>
      <c r="J30" s="335"/>
      <c r="K30" s="737">
        <f>'Expected Assumptions'!E174</f>
        <v>0</v>
      </c>
      <c r="L30" s="618" t="s">
        <v>552</v>
      </c>
      <c r="M30" s="864"/>
      <c r="N30" s="864"/>
      <c r="O30" s="864"/>
      <c r="P30" s="864"/>
    </row>
    <row r="31" spans="1:16" s="128" customFormat="1">
      <c r="A31" s="492"/>
      <c r="B31" s="162"/>
      <c r="C31" s="631">
        <f>'Current Assumptions'!B175</f>
        <v>0.16666666666666666</v>
      </c>
      <c r="D31" s="300" t="s">
        <v>575</v>
      </c>
      <c r="E31" s="64"/>
      <c r="F31" s="64"/>
      <c r="G31" s="64"/>
      <c r="J31" s="304"/>
      <c r="K31" s="838">
        <f>'Expected Assumptions'!E175</f>
        <v>6.6666666666666666E-2</v>
      </c>
      <c r="L31" s="881" t="s">
        <v>575</v>
      </c>
      <c r="M31" s="864"/>
      <c r="N31" s="864"/>
      <c r="O31" s="864"/>
      <c r="P31" s="859"/>
    </row>
    <row r="32" spans="1:16">
      <c r="B32" s="162"/>
      <c r="C32" s="143"/>
      <c r="D32" s="32"/>
      <c r="E32" s="32"/>
      <c r="F32" s="32"/>
      <c r="G32" s="32"/>
      <c r="H32" s="32"/>
      <c r="J32" s="304"/>
      <c r="K32" s="533"/>
      <c r="L32" s="401"/>
      <c r="M32" s="401"/>
      <c r="N32" s="401"/>
      <c r="O32" s="401"/>
      <c r="P32" s="401"/>
    </row>
    <row r="33" spans="1:16" ht="12.75" customHeight="1">
      <c r="B33" s="162"/>
      <c r="C33" s="776">
        <f>Contractor_Administrative_Rate</f>
        <v>44.188000000000002</v>
      </c>
      <c r="D33" s="443" t="str">
        <f>Contractor_Administrative_Rate_N</f>
        <v>Contractor Administrative Rate ($ / hour)</v>
      </c>
      <c r="E33" s="104"/>
      <c r="F33" s="86"/>
      <c r="G33" s="743">
        <f>C33*C29*C31</f>
        <v>22.094000000000001</v>
      </c>
      <c r="H33" s="165"/>
      <c r="J33" s="304"/>
      <c r="K33" s="776">
        <f>Contractor_Administrative_Rate</f>
        <v>44.188000000000002</v>
      </c>
      <c r="L33" s="443" t="str">
        <f>Contractor_Administrative_Rate_N</f>
        <v>Contractor Administrative Rate ($ / hour)</v>
      </c>
      <c r="M33" s="407"/>
      <c r="N33" s="868"/>
      <c r="O33" s="930">
        <f>K33*K29*K31</f>
        <v>8.8376000000000019</v>
      </c>
      <c r="P33" s="888"/>
    </row>
    <row r="34" spans="1:16">
      <c r="B34" s="162"/>
      <c r="C34" s="126"/>
      <c r="D34" s="126"/>
      <c r="E34" s="64"/>
      <c r="F34" s="64"/>
      <c r="G34" s="66"/>
      <c r="H34" s="742"/>
      <c r="J34" s="304"/>
      <c r="K34" s="881"/>
      <c r="L34" s="881"/>
      <c r="M34" s="864"/>
      <c r="N34" s="864"/>
      <c r="O34" s="66"/>
      <c r="P34" s="742"/>
    </row>
    <row r="35" spans="1:16">
      <c r="B35" s="162"/>
      <c r="C35" s="126"/>
      <c r="D35" s="401" t="s">
        <v>204</v>
      </c>
      <c r="E35" s="64"/>
      <c r="F35" s="64"/>
      <c r="G35" s="761">
        <f>C33*C30</f>
        <v>729.10200000000009</v>
      </c>
      <c r="H35" s="742"/>
      <c r="J35" s="304"/>
      <c r="K35" s="881"/>
      <c r="L35" s="401" t="s">
        <v>204</v>
      </c>
      <c r="M35" s="864"/>
      <c r="N35" s="864"/>
      <c r="O35" s="761">
        <f>K33*K30</f>
        <v>0</v>
      </c>
      <c r="P35" s="742"/>
    </row>
    <row r="36" spans="1:16" ht="15" customHeight="1">
      <c r="B36" s="162"/>
      <c r="C36" s="126"/>
      <c r="D36" s="126"/>
      <c r="E36" s="64"/>
      <c r="F36" s="64"/>
      <c r="G36" s="66"/>
      <c r="H36" s="742"/>
      <c r="J36" s="304"/>
      <c r="K36" s="881"/>
      <c r="L36" s="881"/>
      <c r="M36" s="864"/>
      <c r="N36" s="864"/>
      <c r="O36" s="66"/>
      <c r="P36" s="742"/>
    </row>
    <row r="37" spans="1:16" ht="13.5" thickBot="1">
      <c r="B37" s="162"/>
      <c r="C37" s="64"/>
      <c r="D37" s="69" t="s">
        <v>42</v>
      </c>
      <c r="E37" s="70"/>
      <c r="F37" s="69"/>
      <c r="G37" s="808"/>
      <c r="H37" s="740">
        <f>SUM(G33:G35)</f>
        <v>751.19600000000014</v>
      </c>
      <c r="J37" s="304"/>
      <c r="K37" s="864"/>
      <c r="L37" s="867" t="s">
        <v>42</v>
      </c>
      <c r="M37" s="393"/>
      <c r="N37" s="867"/>
      <c r="O37" s="808"/>
      <c r="P37" s="740">
        <f>SUM(O33:O35)</f>
        <v>8.8376000000000019</v>
      </c>
    </row>
    <row r="38" spans="1:16" ht="15" customHeight="1">
      <c r="B38" s="162"/>
      <c r="C38" s="163"/>
      <c r="D38" s="128"/>
      <c r="E38" s="128"/>
      <c r="F38" s="128"/>
      <c r="G38" s="742"/>
      <c r="H38" s="742"/>
      <c r="J38" s="304"/>
      <c r="K38" s="887"/>
      <c r="L38" s="859"/>
      <c r="M38" s="859"/>
      <c r="N38" s="859"/>
      <c r="O38" s="742"/>
      <c r="P38" s="742"/>
    </row>
    <row r="39" spans="1:16">
      <c r="A39" s="1314" t="s">
        <v>979</v>
      </c>
      <c r="B39" s="109" t="s">
        <v>300</v>
      </c>
      <c r="C39" s="527" t="s">
        <v>792</v>
      </c>
      <c r="D39" s="128"/>
      <c r="E39" s="128"/>
      <c r="F39" s="128"/>
      <c r="G39" s="742"/>
      <c r="H39" s="742"/>
      <c r="J39" s="870" t="s">
        <v>300</v>
      </c>
      <c r="K39" s="867" t="s">
        <v>792</v>
      </c>
      <c r="L39" s="859"/>
      <c r="M39" s="859"/>
      <c r="N39" s="859"/>
      <c r="O39" s="742"/>
      <c r="P39" s="742"/>
    </row>
    <row r="40" spans="1:16" s="290" customFormat="1" ht="13.9" customHeight="1">
      <c r="A40" s="1314"/>
      <c r="B40" s="304"/>
      <c r="C40" s="437">
        <f>'Current Assumptions'!B173</f>
        <v>3</v>
      </c>
      <c r="D40" s="616" t="s">
        <v>931</v>
      </c>
      <c r="G40" s="742"/>
      <c r="H40" s="742"/>
      <c r="J40" s="304"/>
      <c r="K40" s="915">
        <f>'Expected Assumptions'!E173</f>
        <v>3</v>
      </c>
      <c r="L40" s="881" t="s">
        <v>931</v>
      </c>
      <c r="M40" s="859"/>
      <c r="N40" s="859"/>
      <c r="O40" s="742"/>
      <c r="P40" s="742"/>
    </row>
    <row r="41" spans="1:16">
      <c r="B41" s="142"/>
      <c r="C41" s="902">
        <f>Avg._Time_to_Log_Transmittals</f>
        <v>0.25</v>
      </c>
      <c r="D41" s="618" t="str">
        <f>Avg._Time_to_Log_Transmittals_N</f>
        <v>Avg. Time to Log (hours / transmittal)</v>
      </c>
      <c r="E41" s="128"/>
      <c r="F41" s="128"/>
      <c r="G41" s="742"/>
      <c r="H41" s="742"/>
      <c r="J41" s="396"/>
      <c r="K41" s="902">
        <f>'Expected Assumptions'!E13</f>
        <v>0</v>
      </c>
      <c r="L41" s="618" t="str">
        <f>Avg._Time_to_Log_Transmittals_N</f>
        <v>Avg. Time to Log (hours / transmittal)</v>
      </c>
      <c r="M41" s="859"/>
      <c r="N41" s="859"/>
      <c r="O41" s="742"/>
      <c r="P41" s="742"/>
    </row>
    <row r="42" spans="1:16">
      <c r="B42" s="142"/>
      <c r="C42" s="143"/>
      <c r="D42" s="32"/>
      <c r="E42" s="32"/>
      <c r="F42" s="32"/>
      <c r="G42" s="165"/>
      <c r="H42" s="742"/>
      <c r="J42" s="396"/>
      <c r="K42" s="533"/>
      <c r="L42" s="401"/>
      <c r="M42" s="401"/>
      <c r="N42" s="401"/>
      <c r="O42" s="888"/>
      <c r="P42" s="742"/>
    </row>
    <row r="43" spans="1:16" s="128" customFormat="1" ht="15">
      <c r="A43" s="492"/>
      <c r="B43" s="142"/>
      <c r="C43" s="776">
        <f>Contractor_Administrative_Rate</f>
        <v>44.188000000000002</v>
      </c>
      <c r="D43" s="443" t="str">
        <f>Contractor_Administrative_Rate_N</f>
        <v>Contractor Administrative Rate ($ / hour)</v>
      </c>
      <c r="E43" s="104"/>
      <c r="F43" s="86"/>
      <c r="G43" s="761">
        <f>C43*C40*C41</f>
        <v>33.141000000000005</v>
      </c>
      <c r="H43" s="742"/>
      <c r="J43" s="396"/>
      <c r="K43" s="776">
        <f>Contractor_Administrative_Rate</f>
        <v>44.188000000000002</v>
      </c>
      <c r="L43" s="443" t="str">
        <f>Contractor_Administrative_Rate_N</f>
        <v>Contractor Administrative Rate ($ / hour)</v>
      </c>
      <c r="M43" s="407"/>
      <c r="N43" s="868"/>
      <c r="O43" s="761">
        <f>K43*K40*K41</f>
        <v>0</v>
      </c>
      <c r="P43" s="742"/>
    </row>
    <row r="44" spans="1:16" s="128" customFormat="1">
      <c r="A44" s="492"/>
      <c r="B44" s="142"/>
      <c r="G44" s="742"/>
      <c r="H44" s="742"/>
      <c r="J44" s="396"/>
      <c r="K44" s="859"/>
      <c r="L44" s="859"/>
      <c r="M44" s="859"/>
      <c r="N44" s="859"/>
      <c r="O44" s="742"/>
      <c r="P44" s="742"/>
    </row>
    <row r="45" spans="1:16" s="128" customFormat="1" ht="13.5" customHeight="1" thickBot="1">
      <c r="A45" s="492"/>
      <c r="B45" s="142"/>
      <c r="D45" s="69" t="s">
        <v>42</v>
      </c>
      <c r="E45" s="70"/>
      <c r="F45" s="69"/>
      <c r="G45" s="808"/>
      <c r="H45" s="740">
        <f>SUM(G43)</f>
        <v>33.141000000000005</v>
      </c>
      <c r="J45" s="396"/>
      <c r="K45" s="859"/>
      <c r="L45" s="867" t="s">
        <v>42</v>
      </c>
      <c r="M45" s="393"/>
      <c r="N45" s="867"/>
      <c r="O45" s="808"/>
      <c r="P45" s="740">
        <f>SUM(O43)</f>
        <v>0</v>
      </c>
    </row>
    <row r="46" spans="1:16" s="128" customFormat="1" ht="15" customHeight="1">
      <c r="A46" s="492"/>
      <c r="B46" s="142"/>
      <c r="G46" s="742"/>
      <c r="H46" s="742"/>
      <c r="J46" s="396"/>
      <c r="K46" s="859"/>
      <c r="L46" s="859"/>
      <c r="M46" s="859"/>
      <c r="N46" s="859"/>
      <c r="O46" s="742"/>
      <c r="P46" s="742"/>
    </row>
    <row r="47" spans="1:16" s="128" customFormat="1">
      <c r="A47" s="492"/>
      <c r="B47" s="123" t="s">
        <v>301</v>
      </c>
      <c r="C47" s="139" t="s">
        <v>302</v>
      </c>
      <c r="G47" s="742"/>
      <c r="H47" s="742"/>
      <c r="J47" s="878" t="s">
        <v>301</v>
      </c>
      <c r="K47" s="884" t="s">
        <v>302</v>
      </c>
      <c r="L47" s="859"/>
      <c r="M47" s="859"/>
      <c r="N47" s="859"/>
      <c r="O47" s="742"/>
      <c r="P47" s="742"/>
    </row>
    <row r="48" spans="1:16" s="128" customFormat="1">
      <c r="A48" s="492"/>
      <c r="B48" s="142"/>
      <c r="G48" s="742"/>
      <c r="H48" s="742"/>
      <c r="J48" s="396"/>
      <c r="K48" s="859"/>
      <c r="L48" s="859"/>
      <c r="M48" s="859"/>
      <c r="N48" s="859"/>
      <c r="O48" s="742"/>
      <c r="P48" s="742"/>
    </row>
    <row r="49" spans="1:16" s="128" customFormat="1">
      <c r="A49" s="1314" t="s">
        <v>979</v>
      </c>
      <c r="B49" s="109" t="s">
        <v>303</v>
      </c>
      <c r="C49" s="527" t="s">
        <v>793</v>
      </c>
      <c r="G49" s="742"/>
      <c r="H49" s="742"/>
      <c r="J49" s="870" t="s">
        <v>303</v>
      </c>
      <c r="K49" s="867" t="s">
        <v>793</v>
      </c>
      <c r="L49" s="859"/>
      <c r="M49" s="859"/>
      <c r="N49" s="859"/>
      <c r="O49" s="742"/>
      <c r="P49" s="742"/>
    </row>
    <row r="50" spans="1:16" s="290" customFormat="1" ht="13.9" customHeight="1">
      <c r="A50" s="1314"/>
      <c r="B50" s="304"/>
      <c r="C50" s="437">
        <f>'Current Assumptions'!B173</f>
        <v>3</v>
      </c>
      <c r="D50" s="616" t="s">
        <v>931</v>
      </c>
      <c r="G50" s="742"/>
      <c r="H50" s="742"/>
      <c r="J50" s="304"/>
      <c r="K50" s="915">
        <f>'Expected Assumptions'!E173</f>
        <v>3</v>
      </c>
      <c r="L50" s="881" t="s">
        <v>931</v>
      </c>
      <c r="M50" s="859"/>
      <c r="N50" s="859"/>
      <c r="O50" s="742"/>
      <c r="P50" s="742"/>
    </row>
    <row r="51" spans="1:16" s="290" customFormat="1">
      <c r="A51" s="492"/>
      <c r="B51" s="142"/>
      <c r="C51" s="902">
        <f>Avg._Time_to_Log_Transmittals</f>
        <v>0.25</v>
      </c>
      <c r="D51" s="618" t="str">
        <f>Avg._Time_to_Log_Transmittals_N</f>
        <v>Avg. Time to Log (hours / transmittal)</v>
      </c>
      <c r="G51" s="742"/>
      <c r="H51" s="742"/>
      <c r="J51" s="396"/>
      <c r="K51" s="902">
        <f>'Expected Assumptions'!E13</f>
        <v>0</v>
      </c>
      <c r="L51" s="618" t="str">
        <f>Avg._Time_to_Log_Transmittals_N</f>
        <v>Avg. Time to Log (hours / transmittal)</v>
      </c>
      <c r="M51" s="859"/>
      <c r="N51" s="859"/>
      <c r="O51" s="742"/>
      <c r="P51" s="742"/>
    </row>
    <row r="52" spans="1:16">
      <c r="B52" s="142"/>
      <c r="C52" s="128"/>
      <c r="D52" s="128"/>
      <c r="E52" s="128"/>
      <c r="F52" s="128"/>
      <c r="G52" s="742"/>
      <c r="H52" s="742"/>
      <c r="J52" s="396"/>
      <c r="K52" s="859"/>
      <c r="L52" s="859"/>
      <c r="M52" s="859"/>
      <c r="N52" s="859"/>
      <c r="O52" s="742"/>
      <c r="P52" s="742"/>
    </row>
    <row r="53" spans="1:16">
      <c r="B53" s="142"/>
      <c r="C53" s="779">
        <f>Owners_Rep._Administrative_Rate</f>
        <v>16.88</v>
      </c>
      <c r="D53" s="615" t="str">
        <f>Owners_Rep._Administrative_Rate_N</f>
        <v>Owners Rep. Administrative Rate ($ / hour)</v>
      </c>
      <c r="E53" s="128"/>
      <c r="F53" s="128"/>
      <c r="G53" s="761">
        <f>C53*C50*C51</f>
        <v>12.66</v>
      </c>
      <c r="H53" s="742"/>
      <c r="J53" s="396"/>
      <c r="K53" s="779">
        <f>Owners_Rep._Administrative_Rate</f>
        <v>16.88</v>
      </c>
      <c r="L53" s="874" t="str">
        <f>Owners_Rep._Administrative_Rate_N</f>
        <v>Owners Rep. Administrative Rate ($ / hour)</v>
      </c>
      <c r="M53" s="859"/>
      <c r="N53" s="859"/>
      <c r="O53" s="761">
        <f>K53*K50*K51</f>
        <v>0</v>
      </c>
      <c r="P53" s="742"/>
    </row>
    <row r="54" spans="1:16" ht="15" customHeight="1">
      <c r="B54" s="142"/>
      <c r="C54" s="128"/>
      <c r="D54" s="128"/>
      <c r="E54" s="128"/>
      <c r="F54" s="128"/>
      <c r="G54" s="742"/>
      <c r="H54" s="742"/>
      <c r="J54" s="396"/>
      <c r="K54" s="859"/>
      <c r="L54" s="859"/>
      <c r="M54" s="859"/>
      <c r="N54" s="859"/>
      <c r="O54" s="742"/>
      <c r="P54" s="742"/>
    </row>
    <row r="55" spans="1:16" ht="13.5" thickBot="1">
      <c r="B55" s="142"/>
      <c r="C55" s="128"/>
      <c r="D55" s="69" t="s">
        <v>42</v>
      </c>
      <c r="E55" s="128"/>
      <c r="F55" s="128"/>
      <c r="G55" s="742"/>
      <c r="H55" s="740">
        <f>SUM(G53)</f>
        <v>12.66</v>
      </c>
      <c r="J55" s="396"/>
      <c r="K55" s="859"/>
      <c r="L55" s="867" t="s">
        <v>42</v>
      </c>
      <c r="M55" s="859"/>
      <c r="N55" s="859"/>
      <c r="O55" s="742"/>
      <c r="P55" s="740">
        <f>SUM(O53)</f>
        <v>0</v>
      </c>
    </row>
    <row r="56" spans="1:16" ht="15" customHeight="1">
      <c r="B56" s="142"/>
      <c r="C56" s="128"/>
      <c r="D56" s="128"/>
      <c r="E56" s="128"/>
      <c r="F56" s="128"/>
      <c r="G56" s="742"/>
      <c r="H56" s="742"/>
      <c r="J56" s="396"/>
      <c r="K56" s="859"/>
      <c r="L56" s="859"/>
      <c r="M56" s="859"/>
      <c r="N56" s="859"/>
      <c r="O56" s="742"/>
      <c r="P56" s="742"/>
    </row>
    <row r="57" spans="1:16">
      <c r="A57" s="1314" t="s">
        <v>979</v>
      </c>
      <c r="B57" s="304" t="s">
        <v>1146</v>
      </c>
      <c r="C57" s="163" t="s">
        <v>304</v>
      </c>
      <c r="D57" s="128"/>
      <c r="E57" s="128"/>
      <c r="F57" s="128"/>
      <c r="G57" s="742"/>
      <c r="H57" s="742"/>
      <c r="J57" s="304" t="s">
        <v>1146</v>
      </c>
      <c r="K57" s="887" t="s">
        <v>304</v>
      </c>
      <c r="L57" s="859"/>
      <c r="M57" s="859"/>
      <c r="N57" s="859"/>
      <c r="O57" s="742"/>
      <c r="P57" s="742"/>
    </row>
    <row r="58" spans="1:16" s="290" customFormat="1" ht="13.9" customHeight="1">
      <c r="A58" s="1314"/>
      <c r="B58" s="304"/>
      <c r="C58" s="437">
        <f>'Current Assumptions'!B173</f>
        <v>3</v>
      </c>
      <c r="D58" s="616" t="s">
        <v>931</v>
      </c>
      <c r="G58" s="742"/>
      <c r="H58" s="742"/>
      <c r="J58" s="304"/>
      <c r="K58" s="915">
        <f>'Expected Assumptions'!E173</f>
        <v>3</v>
      </c>
      <c r="L58" s="881" t="s">
        <v>931</v>
      </c>
      <c r="M58" s="859"/>
      <c r="N58" s="859"/>
      <c r="O58" s="742"/>
      <c r="P58" s="742"/>
    </row>
    <row r="59" spans="1:16" s="322" customFormat="1">
      <c r="A59" s="490"/>
      <c r="B59" s="335"/>
      <c r="C59" s="737">
        <f>'Current Assumptions'!B174</f>
        <v>16.5</v>
      </c>
      <c r="D59" s="618" t="s">
        <v>552</v>
      </c>
      <c r="G59" s="66"/>
      <c r="H59" s="66"/>
      <c r="I59" s="336"/>
      <c r="J59" s="335"/>
      <c r="K59" s="737">
        <f>'Expected Assumptions'!E174</f>
        <v>0</v>
      </c>
      <c r="L59" s="618" t="s">
        <v>552</v>
      </c>
      <c r="M59" s="864"/>
      <c r="N59" s="864"/>
      <c r="O59" s="66"/>
      <c r="P59" s="66"/>
    </row>
    <row r="60" spans="1:16" s="290" customFormat="1">
      <c r="A60" s="492"/>
      <c r="B60" s="304"/>
      <c r="C60" s="858">
        <f>'Current Assumptions'!B176</f>
        <v>8.3000000000000004E-2</v>
      </c>
      <c r="D60" s="300" t="s">
        <v>575</v>
      </c>
      <c r="E60" s="322"/>
      <c r="F60" s="322"/>
      <c r="G60" s="66"/>
      <c r="H60" s="742"/>
      <c r="J60" s="304"/>
      <c r="K60" s="858">
        <f>'Expected Assumptions'!E176</f>
        <v>3.32E-2</v>
      </c>
      <c r="L60" s="881" t="s">
        <v>575</v>
      </c>
      <c r="M60" s="864"/>
      <c r="N60" s="864"/>
      <c r="O60" s="66"/>
      <c r="P60" s="742"/>
    </row>
    <row r="61" spans="1:16" s="128" customFormat="1">
      <c r="A61" s="492"/>
      <c r="B61" s="162"/>
      <c r="C61" s="130"/>
      <c r="G61" s="742"/>
      <c r="H61" s="742"/>
      <c r="J61" s="304"/>
      <c r="K61" s="883"/>
      <c r="L61" s="859"/>
      <c r="M61" s="859"/>
      <c r="N61" s="859"/>
      <c r="O61" s="742"/>
      <c r="P61" s="742"/>
    </row>
    <row r="62" spans="1:16" s="290" customFormat="1">
      <c r="A62" s="492"/>
      <c r="B62" s="142"/>
      <c r="C62" s="779">
        <f>Owners_Rep._Administrative_Rate</f>
        <v>16.88</v>
      </c>
      <c r="D62" s="615" t="str">
        <f>Owners_Rep._Administrative_Rate_N</f>
        <v>Owners Rep. Administrative Rate ($ / hour)</v>
      </c>
      <c r="G62" s="743">
        <f>C62*C58*C60</f>
        <v>4.2031200000000002</v>
      </c>
      <c r="H62" s="742"/>
      <c r="J62" s="396"/>
      <c r="K62" s="779">
        <f>Owners_Rep._Administrative_Rate</f>
        <v>16.88</v>
      </c>
      <c r="L62" s="874" t="str">
        <f>Owners_Rep._Administrative_Rate_N</f>
        <v>Owners Rep. Administrative Rate ($ / hour)</v>
      </c>
      <c r="M62" s="859"/>
      <c r="N62" s="859"/>
      <c r="O62" s="930">
        <f>K62*K58*K60</f>
        <v>1.6812480000000001</v>
      </c>
      <c r="P62" s="742"/>
    </row>
    <row r="63" spans="1:16" s="128" customFormat="1">
      <c r="A63" s="492"/>
      <c r="B63" s="162"/>
      <c r="G63" s="742"/>
      <c r="H63" s="742"/>
      <c r="J63" s="304"/>
      <c r="K63" s="859"/>
      <c r="L63" s="859"/>
      <c r="M63" s="859"/>
      <c r="N63" s="859"/>
      <c r="O63" s="742"/>
      <c r="P63" s="742"/>
    </row>
    <row r="64" spans="1:16" s="128" customFormat="1">
      <c r="A64" s="492"/>
      <c r="B64" s="162"/>
      <c r="D64" s="401" t="s">
        <v>204</v>
      </c>
      <c r="E64" s="64"/>
      <c r="F64" s="64"/>
      <c r="G64" s="761">
        <f>C58*C59</f>
        <v>49.5</v>
      </c>
      <c r="H64" s="742"/>
      <c r="J64" s="304"/>
      <c r="K64" s="859"/>
      <c r="L64" s="401" t="s">
        <v>204</v>
      </c>
      <c r="M64" s="864"/>
      <c r="N64" s="864"/>
      <c r="O64" s="761">
        <f>K58*K59</f>
        <v>0</v>
      </c>
      <c r="P64" s="742"/>
    </row>
    <row r="65" spans="1:16" ht="15" customHeight="1">
      <c r="B65" s="162"/>
      <c r="C65" s="128"/>
      <c r="D65" s="128"/>
      <c r="E65" s="128"/>
      <c r="F65" s="128"/>
      <c r="G65" s="742"/>
      <c r="H65" s="742"/>
      <c r="J65" s="304"/>
      <c r="K65" s="859"/>
      <c r="L65" s="859"/>
      <c r="M65" s="859"/>
      <c r="N65" s="859"/>
      <c r="O65" s="742"/>
      <c r="P65" s="742"/>
    </row>
    <row r="66" spans="1:16" ht="13.5" thickBot="1">
      <c r="B66" s="162"/>
      <c r="C66" s="130"/>
      <c r="D66" s="69" t="s">
        <v>42</v>
      </c>
      <c r="E66" s="128"/>
      <c r="F66" s="128"/>
      <c r="G66" s="742"/>
      <c r="H66" s="740">
        <f>SUM(G62,G64)</f>
        <v>53.703119999999998</v>
      </c>
      <c r="J66" s="304"/>
      <c r="K66" s="883"/>
      <c r="L66" s="867" t="s">
        <v>42</v>
      </c>
      <c r="M66" s="859"/>
      <c r="N66" s="859"/>
      <c r="O66" s="742"/>
      <c r="P66" s="740">
        <f>SUM(O62,O64)</f>
        <v>1.6812480000000001</v>
      </c>
    </row>
    <row r="67" spans="1:16" ht="15" customHeight="1">
      <c r="B67" s="162"/>
      <c r="C67" s="163"/>
      <c r="D67" s="128"/>
      <c r="E67" s="128"/>
      <c r="F67" s="128"/>
      <c r="G67" s="742"/>
      <c r="H67" s="742"/>
      <c r="J67" s="304"/>
      <c r="K67" s="887"/>
      <c r="L67" s="859"/>
      <c r="M67" s="859"/>
      <c r="N67" s="859"/>
      <c r="O67" s="742"/>
      <c r="P67" s="742"/>
    </row>
    <row r="68" spans="1:16" s="128" customFormat="1">
      <c r="A68" s="1314" t="s">
        <v>979</v>
      </c>
      <c r="B68" s="529" t="s">
        <v>305</v>
      </c>
      <c r="C68" s="527" t="s">
        <v>792</v>
      </c>
      <c r="G68" s="742"/>
      <c r="H68" s="742"/>
      <c r="J68" s="870" t="s">
        <v>305</v>
      </c>
      <c r="K68" s="867" t="s">
        <v>792</v>
      </c>
      <c r="L68" s="859"/>
      <c r="M68" s="859"/>
      <c r="N68" s="859"/>
      <c r="O68" s="742"/>
      <c r="P68" s="742"/>
    </row>
    <row r="69" spans="1:16" s="290" customFormat="1" ht="13.9" customHeight="1">
      <c r="A69" s="1314"/>
      <c r="B69" s="304"/>
      <c r="C69" s="437">
        <f>'Current Assumptions'!B173</f>
        <v>3</v>
      </c>
      <c r="D69" s="616" t="s">
        <v>931</v>
      </c>
      <c r="G69" s="742"/>
      <c r="H69" s="742"/>
      <c r="J69" s="304"/>
      <c r="K69" s="915">
        <f>'Expected Assumptions'!E173</f>
        <v>3</v>
      </c>
      <c r="L69" s="881" t="s">
        <v>931</v>
      </c>
      <c r="M69" s="859"/>
      <c r="N69" s="859"/>
      <c r="O69" s="742"/>
      <c r="P69" s="742"/>
    </row>
    <row r="70" spans="1:16" s="290" customFormat="1">
      <c r="A70" s="492"/>
      <c r="B70" s="142"/>
      <c r="C70" s="351">
        <f>Avg._Time_to_Log_Transmittals</f>
        <v>0.25</v>
      </c>
      <c r="D70" s="618" t="str">
        <f>Avg._Time_to_Log_Transmittals_N</f>
        <v>Avg. Time to Log (hours / transmittal)</v>
      </c>
      <c r="G70" s="742"/>
      <c r="H70" s="742"/>
      <c r="J70" s="396"/>
      <c r="K70" s="902">
        <f>'Expected Assumptions'!E13</f>
        <v>0</v>
      </c>
      <c r="L70" s="618" t="str">
        <f>Avg._Time_to_Log_Transmittals_N</f>
        <v>Avg. Time to Log (hours / transmittal)</v>
      </c>
      <c r="M70" s="859"/>
      <c r="N70" s="859"/>
      <c r="O70" s="742"/>
      <c r="P70" s="742"/>
    </row>
    <row r="71" spans="1:16">
      <c r="B71" s="142"/>
      <c r="C71" s="128"/>
      <c r="D71" s="128"/>
      <c r="E71" s="128"/>
      <c r="F71" s="128"/>
      <c r="G71" s="742"/>
      <c r="H71" s="742"/>
      <c r="J71" s="396"/>
      <c r="K71" s="859"/>
      <c r="L71" s="859"/>
      <c r="M71" s="859"/>
      <c r="N71" s="859"/>
      <c r="O71" s="742"/>
      <c r="P71" s="742"/>
    </row>
    <row r="72" spans="1:16" s="290" customFormat="1">
      <c r="A72" s="492"/>
      <c r="B72" s="142"/>
      <c r="C72" s="779">
        <f>Owners_Rep._Administrative_Rate</f>
        <v>16.88</v>
      </c>
      <c r="D72" s="615" t="str">
        <f>Owners_Rep._Administrative_Rate_N</f>
        <v>Owners Rep. Administrative Rate ($ / hour)</v>
      </c>
      <c r="G72" s="743">
        <f>C72*C69*C70</f>
        <v>12.66</v>
      </c>
      <c r="H72" s="742"/>
      <c r="J72" s="396"/>
      <c r="K72" s="779">
        <f>Owners_Rep._Administrative_Rate</f>
        <v>16.88</v>
      </c>
      <c r="L72" s="874" t="str">
        <f>Owners_Rep._Administrative_Rate_N</f>
        <v>Owners Rep. Administrative Rate ($ / hour)</v>
      </c>
      <c r="M72" s="859"/>
      <c r="N72" s="859"/>
      <c r="O72" s="930">
        <f>K72*K69*K70</f>
        <v>0</v>
      </c>
      <c r="P72" s="742"/>
    </row>
    <row r="73" spans="1:16" ht="15" customHeight="1">
      <c r="B73" s="142"/>
      <c r="C73" s="128"/>
      <c r="D73" s="128"/>
      <c r="E73" s="128"/>
      <c r="F73" s="128"/>
      <c r="G73" s="742"/>
      <c r="H73" s="742"/>
      <c r="J73" s="396"/>
      <c r="K73" s="859"/>
      <c r="L73" s="859"/>
      <c r="M73" s="859"/>
      <c r="N73" s="859"/>
      <c r="O73" s="742"/>
      <c r="P73" s="742"/>
    </row>
    <row r="74" spans="1:16" ht="13.5" thickBot="1">
      <c r="B74" s="142"/>
      <c r="C74" s="128"/>
      <c r="D74" s="69" t="s">
        <v>42</v>
      </c>
      <c r="E74" s="128"/>
      <c r="F74" s="128"/>
      <c r="G74" s="742"/>
      <c r="H74" s="740">
        <f>SUM(G72)</f>
        <v>12.66</v>
      </c>
      <c r="J74" s="396"/>
      <c r="K74" s="859"/>
      <c r="L74" s="867" t="s">
        <v>42</v>
      </c>
      <c r="M74" s="859"/>
      <c r="N74" s="859"/>
      <c r="O74" s="742"/>
      <c r="P74" s="740">
        <f>SUM(O72)</f>
        <v>0</v>
      </c>
    </row>
    <row r="75" spans="1:16" ht="15" customHeight="1">
      <c r="B75" s="142"/>
      <c r="C75" s="128"/>
      <c r="D75" s="128"/>
      <c r="E75" s="128"/>
      <c r="F75" s="128"/>
      <c r="G75" s="742"/>
      <c r="H75" s="742"/>
      <c r="J75" s="396"/>
      <c r="K75" s="859"/>
      <c r="L75" s="859"/>
      <c r="M75" s="859"/>
      <c r="N75" s="859"/>
      <c r="O75" s="742"/>
      <c r="P75" s="742"/>
    </row>
    <row r="76" spans="1:16">
      <c r="B76" s="530" t="s">
        <v>307</v>
      </c>
      <c r="C76" s="139" t="s">
        <v>306</v>
      </c>
      <c r="D76" s="128"/>
      <c r="E76" s="128"/>
      <c r="F76" s="128"/>
      <c r="G76" s="742"/>
      <c r="H76" s="742"/>
      <c r="J76" s="878" t="s">
        <v>307</v>
      </c>
      <c r="K76" s="884" t="s">
        <v>306</v>
      </c>
      <c r="L76" s="859"/>
      <c r="M76" s="859"/>
      <c r="N76" s="859"/>
      <c r="O76" s="742"/>
      <c r="P76" s="742"/>
    </row>
    <row r="77" spans="1:16">
      <c r="B77" s="142"/>
      <c r="C77" s="128"/>
      <c r="D77" s="128"/>
      <c r="E77" s="128"/>
      <c r="F77" s="128"/>
      <c r="G77" s="742"/>
      <c r="H77" s="742"/>
      <c r="J77" s="396"/>
      <c r="K77" s="859"/>
      <c r="L77" s="859"/>
      <c r="M77" s="859"/>
      <c r="N77" s="859"/>
      <c r="O77" s="742"/>
      <c r="P77" s="742"/>
    </row>
    <row r="78" spans="1:16">
      <c r="A78" s="1314" t="s">
        <v>979</v>
      </c>
      <c r="B78" s="529" t="s">
        <v>308</v>
      </c>
      <c r="C78" s="527" t="s">
        <v>793</v>
      </c>
      <c r="D78" s="128"/>
      <c r="E78" s="128"/>
      <c r="F78" s="128"/>
      <c r="G78" s="742"/>
      <c r="H78" s="742"/>
      <c r="J78" s="870" t="s">
        <v>308</v>
      </c>
      <c r="K78" s="867" t="s">
        <v>793</v>
      </c>
      <c r="L78" s="859"/>
      <c r="M78" s="859"/>
      <c r="N78" s="859"/>
      <c r="O78" s="742"/>
      <c r="P78" s="742"/>
    </row>
    <row r="79" spans="1:16" s="290" customFormat="1" ht="13.9" customHeight="1">
      <c r="A79" s="1314"/>
      <c r="B79" s="304"/>
      <c r="C79" s="437">
        <f>'Current Assumptions'!B173</f>
        <v>3</v>
      </c>
      <c r="D79" s="616" t="s">
        <v>931</v>
      </c>
      <c r="G79" s="742"/>
      <c r="H79" s="742"/>
      <c r="J79" s="304"/>
      <c r="K79" s="915">
        <f>'Expected Assumptions'!E173</f>
        <v>3</v>
      </c>
      <c r="L79" s="881" t="s">
        <v>931</v>
      </c>
      <c r="M79" s="859"/>
      <c r="N79" s="859"/>
      <c r="O79" s="742"/>
      <c r="P79" s="742"/>
    </row>
    <row r="80" spans="1:16" s="290" customFormat="1">
      <c r="A80" s="492"/>
      <c r="B80" s="142"/>
      <c r="C80" s="351">
        <f>Avg._Time_to_Log_Transmittals</f>
        <v>0.25</v>
      </c>
      <c r="D80" s="618" t="str">
        <f>Avg._Time_to_Log_Transmittals_N</f>
        <v>Avg. Time to Log (hours / transmittal)</v>
      </c>
      <c r="G80" s="742"/>
      <c r="H80" s="742"/>
      <c r="J80" s="396"/>
      <c r="K80" s="902">
        <f>'Expected Assumptions'!E13</f>
        <v>0</v>
      </c>
      <c r="L80" s="618" t="str">
        <f>Avg._Time_to_Log_Transmittals_N</f>
        <v>Avg. Time to Log (hours / transmittal)</v>
      </c>
      <c r="M80" s="859"/>
      <c r="N80" s="859"/>
      <c r="O80" s="742"/>
      <c r="P80" s="742"/>
    </row>
    <row r="81" spans="1:16">
      <c r="B81" s="142"/>
      <c r="C81" s="126"/>
      <c r="D81" s="126"/>
      <c r="E81" s="128"/>
      <c r="F81" s="128"/>
      <c r="G81" s="742"/>
      <c r="H81" s="742"/>
      <c r="J81" s="396"/>
      <c r="K81" s="881"/>
      <c r="L81" s="881"/>
      <c r="M81" s="859"/>
      <c r="N81" s="859"/>
      <c r="O81" s="742"/>
      <c r="P81" s="742"/>
    </row>
    <row r="82" spans="1:16" s="128" customFormat="1">
      <c r="A82" s="492"/>
      <c r="B82" s="142"/>
      <c r="C82" s="779">
        <f>Drafter_Rate</f>
        <v>70.703325000000007</v>
      </c>
      <c r="D82" s="443" t="str">
        <f>Drafter_Rate_N</f>
        <v>Architect Drafter Rate ($ / hour)</v>
      </c>
      <c r="G82" s="761">
        <f>C82*C79*C80</f>
        <v>53.027493750000005</v>
      </c>
      <c r="H82" s="742"/>
      <c r="J82" s="396"/>
      <c r="K82" s="779">
        <f>Drafter_Rate</f>
        <v>70.703325000000007</v>
      </c>
      <c r="L82" s="443" t="str">
        <f>Drafter_Rate_N</f>
        <v>Architect Drafter Rate ($ / hour)</v>
      </c>
      <c r="M82" s="859"/>
      <c r="N82" s="859"/>
      <c r="O82" s="761">
        <f>K82*K79*K80</f>
        <v>0</v>
      </c>
      <c r="P82" s="742"/>
    </row>
    <row r="83" spans="1:16" ht="15" customHeight="1">
      <c r="B83" s="142"/>
      <c r="C83" s="128"/>
      <c r="D83" s="128"/>
      <c r="E83" s="128"/>
      <c r="F83" s="128"/>
      <c r="G83" s="742"/>
      <c r="H83" s="742"/>
      <c r="J83" s="396"/>
      <c r="K83" s="859"/>
      <c r="L83" s="859"/>
      <c r="M83" s="859"/>
      <c r="N83" s="859"/>
      <c r="O83" s="742"/>
      <c r="P83" s="742"/>
    </row>
    <row r="84" spans="1:16" ht="13.5" thickBot="1">
      <c r="B84" s="142"/>
      <c r="C84" s="128"/>
      <c r="D84" s="69" t="s">
        <v>42</v>
      </c>
      <c r="E84" s="128"/>
      <c r="F84" s="128"/>
      <c r="G84" s="742"/>
      <c r="H84" s="740">
        <f>SUM(G82)</f>
        <v>53.027493750000005</v>
      </c>
      <c r="J84" s="396"/>
      <c r="K84" s="859"/>
      <c r="L84" s="867" t="s">
        <v>42</v>
      </c>
      <c r="M84" s="859"/>
      <c r="N84" s="859"/>
      <c r="O84" s="742"/>
      <c r="P84" s="740">
        <f>SUM(O82)</f>
        <v>0</v>
      </c>
    </row>
    <row r="85" spans="1:16" ht="15" customHeight="1">
      <c r="B85" s="142"/>
      <c r="C85" s="128"/>
      <c r="D85" s="128"/>
      <c r="E85" s="128"/>
      <c r="F85" s="128"/>
      <c r="G85" s="742"/>
      <c r="H85" s="742"/>
      <c r="J85" s="396"/>
      <c r="K85" s="859"/>
      <c r="L85" s="859"/>
      <c r="M85" s="859"/>
      <c r="N85" s="859"/>
      <c r="O85" s="742"/>
      <c r="P85" s="742"/>
    </row>
    <row r="86" spans="1:16">
      <c r="B86" s="530" t="s">
        <v>309</v>
      </c>
      <c r="C86" s="532" t="s">
        <v>759</v>
      </c>
      <c r="D86" s="128"/>
      <c r="E86" s="128"/>
      <c r="F86" s="128"/>
      <c r="G86" s="742"/>
      <c r="H86" s="742"/>
      <c r="J86" s="878" t="s">
        <v>309</v>
      </c>
      <c r="K86" s="884" t="s">
        <v>759</v>
      </c>
      <c r="L86" s="859"/>
      <c r="M86" s="859"/>
      <c r="N86" s="859"/>
      <c r="O86" s="742"/>
      <c r="P86" s="742"/>
    </row>
    <row r="87" spans="1:16" ht="15" customHeight="1">
      <c r="B87" s="142"/>
      <c r="C87" s="128"/>
      <c r="D87" s="128"/>
      <c r="E87" s="128"/>
      <c r="F87" s="128"/>
      <c r="G87" s="742"/>
      <c r="H87" s="742"/>
      <c r="J87" s="396"/>
      <c r="K87" s="859"/>
      <c r="L87" s="859"/>
      <c r="M87" s="859"/>
      <c r="N87" s="859"/>
      <c r="O87" s="742"/>
      <c r="P87" s="742"/>
    </row>
    <row r="88" spans="1:16">
      <c r="A88" s="1314" t="s">
        <v>979</v>
      </c>
      <c r="B88" s="304" t="s">
        <v>310</v>
      </c>
      <c r="C88" s="163" t="s">
        <v>311</v>
      </c>
      <c r="D88" s="128"/>
      <c r="E88" s="128"/>
      <c r="F88" s="128"/>
      <c r="G88" s="742"/>
      <c r="H88" s="742"/>
      <c r="J88" s="304" t="s">
        <v>310</v>
      </c>
      <c r="K88" s="887" t="s">
        <v>311</v>
      </c>
      <c r="L88" s="859"/>
      <c r="M88" s="859"/>
      <c r="N88" s="859"/>
      <c r="O88" s="742"/>
      <c r="P88" s="742"/>
    </row>
    <row r="89" spans="1:16" s="290" customFormat="1" ht="13.9" customHeight="1">
      <c r="A89" s="1314"/>
      <c r="B89" s="304"/>
      <c r="C89" s="437">
        <f>'Current Assumptions'!B173</f>
        <v>3</v>
      </c>
      <c r="D89" s="616" t="s">
        <v>931</v>
      </c>
      <c r="G89" s="742"/>
      <c r="H89" s="742"/>
      <c r="J89" s="304"/>
      <c r="K89" s="915">
        <f>'Expected Assumptions'!E173</f>
        <v>3</v>
      </c>
      <c r="L89" s="881" t="s">
        <v>931</v>
      </c>
      <c r="M89" s="859"/>
      <c r="N89" s="859"/>
      <c r="O89" s="742"/>
      <c r="P89" s="742"/>
    </row>
    <row r="90" spans="1:16" s="322" customFormat="1">
      <c r="A90" s="490"/>
      <c r="B90" s="335"/>
      <c r="C90" s="809">
        <f>'Current Assumptions'!B174</f>
        <v>16.5</v>
      </c>
      <c r="D90" s="618" t="s">
        <v>552</v>
      </c>
      <c r="G90" s="66"/>
      <c r="H90" s="66"/>
      <c r="I90" s="336"/>
      <c r="J90" s="335"/>
      <c r="K90" s="809">
        <f>'Expected Assumptions'!E174</f>
        <v>0</v>
      </c>
      <c r="L90" s="618" t="s">
        <v>552</v>
      </c>
      <c r="M90" s="864"/>
      <c r="N90" s="864"/>
      <c r="O90" s="66"/>
      <c r="P90" s="66"/>
    </row>
    <row r="91" spans="1:16" s="290" customFormat="1">
      <c r="A91" s="492"/>
      <c r="B91" s="304"/>
      <c r="C91" s="978">
        <f>'Current Assumptions'!B175</f>
        <v>0.16666666666666666</v>
      </c>
      <c r="D91" s="300" t="s">
        <v>575</v>
      </c>
      <c r="E91" s="322"/>
      <c r="F91" s="322"/>
      <c r="G91" s="66"/>
      <c r="H91" s="742"/>
      <c r="J91" s="304"/>
      <c r="K91" s="978">
        <f>'Expected Assumptions'!E175</f>
        <v>6.6666666666666666E-2</v>
      </c>
      <c r="L91" s="881" t="s">
        <v>575</v>
      </c>
      <c r="M91" s="864"/>
      <c r="N91" s="864"/>
      <c r="O91" s="66"/>
      <c r="P91" s="742"/>
    </row>
    <row r="92" spans="1:16" s="128" customFormat="1">
      <c r="A92" s="492"/>
      <c r="B92" s="162"/>
      <c r="C92" s="420"/>
      <c r="G92" s="742"/>
      <c r="H92" s="742"/>
      <c r="J92" s="304"/>
      <c r="K92" s="894"/>
      <c r="L92" s="859"/>
      <c r="M92" s="859"/>
      <c r="N92" s="859"/>
      <c r="O92" s="742"/>
      <c r="P92" s="742"/>
    </row>
    <row r="93" spans="1:16" s="128" customFormat="1">
      <c r="A93" s="492"/>
      <c r="B93" s="162"/>
      <c r="C93" s="779">
        <f>Drafter_Rate</f>
        <v>70.703325000000007</v>
      </c>
      <c r="D93" s="443" t="str">
        <f>Drafter_Rate_N</f>
        <v>Architect Drafter Rate ($ / hour)</v>
      </c>
      <c r="G93" s="743">
        <f>C93*C89*C91</f>
        <v>35.351662500000003</v>
      </c>
      <c r="H93" s="742"/>
      <c r="J93" s="304"/>
      <c r="K93" s="779">
        <f>Drafter_Rate</f>
        <v>70.703325000000007</v>
      </c>
      <c r="L93" s="443" t="str">
        <f>Drafter_Rate_N</f>
        <v>Architect Drafter Rate ($ / hour)</v>
      </c>
      <c r="M93" s="859"/>
      <c r="N93" s="859"/>
      <c r="O93" s="930">
        <f>K93*K89*K91</f>
        <v>14.140665</v>
      </c>
      <c r="P93" s="742"/>
    </row>
    <row r="94" spans="1:16" s="128" customFormat="1">
      <c r="A94" s="492"/>
      <c r="B94" s="162"/>
      <c r="G94" s="742"/>
      <c r="H94" s="742"/>
      <c r="J94" s="304"/>
      <c r="K94" s="859"/>
      <c r="L94" s="859"/>
      <c r="M94" s="859"/>
      <c r="N94" s="859"/>
      <c r="O94" s="742"/>
      <c r="P94" s="742"/>
    </row>
    <row r="95" spans="1:16" s="128" customFormat="1">
      <c r="A95" s="492"/>
      <c r="B95" s="162"/>
      <c r="D95" s="401" t="s">
        <v>204</v>
      </c>
      <c r="E95" s="64"/>
      <c r="F95" s="64"/>
      <c r="G95" s="761">
        <f>C89*C90</f>
        <v>49.5</v>
      </c>
      <c r="H95" s="742"/>
      <c r="J95" s="304"/>
      <c r="K95" s="859"/>
      <c r="L95" s="401" t="s">
        <v>204</v>
      </c>
      <c r="M95" s="864"/>
      <c r="N95" s="864"/>
      <c r="O95" s="761">
        <f>K89*K90</f>
        <v>0</v>
      </c>
      <c r="P95" s="742"/>
    </row>
    <row r="96" spans="1:16" s="128" customFormat="1" ht="15" customHeight="1">
      <c r="A96" s="492"/>
      <c r="B96" s="162"/>
      <c r="G96" s="742"/>
      <c r="H96" s="742"/>
      <c r="J96" s="304"/>
      <c r="K96" s="859"/>
      <c r="L96" s="859"/>
      <c r="M96" s="859"/>
      <c r="N96" s="859"/>
      <c r="O96" s="742"/>
      <c r="P96" s="742"/>
    </row>
    <row r="97" spans="1:16" s="128" customFormat="1" ht="13.5" thickBot="1">
      <c r="A97" s="492"/>
      <c r="B97" s="142"/>
      <c r="C97" s="130"/>
      <c r="D97" s="69" t="s">
        <v>42</v>
      </c>
      <c r="G97" s="742"/>
      <c r="H97" s="740">
        <f>SUM(G93,G95)</f>
        <v>84.851662500000003</v>
      </c>
      <c r="J97" s="396"/>
      <c r="K97" s="883"/>
      <c r="L97" s="867" t="s">
        <v>42</v>
      </c>
      <c r="M97" s="859"/>
      <c r="N97" s="859"/>
      <c r="O97" s="742"/>
      <c r="P97" s="740">
        <f>SUM(O93,O95)</f>
        <v>14.140665</v>
      </c>
    </row>
    <row r="98" spans="1:16" s="128" customFormat="1" ht="15" customHeight="1">
      <c r="A98" s="492"/>
      <c r="B98" s="142"/>
      <c r="C98" s="130"/>
      <c r="G98" s="742"/>
      <c r="H98" s="742"/>
      <c r="J98" s="396"/>
      <c r="K98" s="883"/>
      <c r="L98" s="859"/>
      <c r="M98" s="859"/>
      <c r="N98" s="859"/>
      <c r="O98" s="742"/>
      <c r="P98" s="742"/>
    </row>
    <row r="99" spans="1:16" s="128" customFormat="1">
      <c r="A99" s="1314" t="s">
        <v>979</v>
      </c>
      <c r="B99" s="529" t="s">
        <v>312</v>
      </c>
      <c r="C99" s="527" t="s">
        <v>794</v>
      </c>
      <c r="G99" s="742"/>
      <c r="H99" s="742"/>
      <c r="J99" s="870" t="s">
        <v>312</v>
      </c>
      <c r="K99" s="867" t="s">
        <v>794</v>
      </c>
      <c r="L99" s="859"/>
      <c r="M99" s="859"/>
      <c r="N99" s="859"/>
      <c r="O99" s="742"/>
      <c r="P99" s="742"/>
    </row>
    <row r="100" spans="1:16" s="290" customFormat="1" ht="13.9" customHeight="1">
      <c r="A100" s="1314"/>
      <c r="B100" s="304"/>
      <c r="C100" s="437">
        <f>'Current Assumptions'!B173</f>
        <v>3</v>
      </c>
      <c r="D100" s="616" t="s">
        <v>931</v>
      </c>
      <c r="G100" s="742"/>
      <c r="H100" s="742"/>
      <c r="J100" s="304"/>
      <c r="K100" s="915">
        <f>'Expected Assumptions'!E173</f>
        <v>3</v>
      </c>
      <c r="L100" s="881" t="s">
        <v>931</v>
      </c>
      <c r="M100" s="859"/>
      <c r="N100" s="859"/>
      <c r="O100" s="742"/>
      <c r="P100" s="742"/>
    </row>
    <row r="101" spans="1:16" s="290" customFormat="1">
      <c r="A101" s="492"/>
      <c r="B101" s="142"/>
      <c r="C101" s="902">
        <f>Avg._Time_to_Log_Transmittals</f>
        <v>0.25</v>
      </c>
      <c r="D101" s="618" t="str">
        <f>Avg._Time_to_Log_Transmittals_N</f>
        <v>Avg. Time to Log (hours / transmittal)</v>
      </c>
      <c r="G101" s="742"/>
      <c r="H101" s="742"/>
      <c r="J101" s="396"/>
      <c r="K101" s="902">
        <f>'Expected Assumptions'!E13</f>
        <v>0</v>
      </c>
      <c r="L101" s="618" t="str">
        <f>Avg._Time_to_Log_Transmittals_N</f>
        <v>Avg. Time to Log (hours / transmittal)</v>
      </c>
      <c r="M101" s="859"/>
      <c r="N101" s="859"/>
      <c r="O101" s="742"/>
      <c r="P101" s="742"/>
    </row>
    <row r="102" spans="1:16">
      <c r="B102" s="142"/>
      <c r="C102" s="128"/>
      <c r="D102" s="128"/>
      <c r="E102" s="128"/>
      <c r="F102" s="128"/>
      <c r="G102" s="742"/>
      <c r="H102" s="742"/>
      <c r="J102" s="396"/>
      <c r="K102" s="859"/>
      <c r="L102" s="859"/>
      <c r="M102" s="859"/>
      <c r="N102" s="859"/>
      <c r="O102" s="742"/>
      <c r="P102" s="742"/>
    </row>
    <row r="103" spans="1:16" s="128" customFormat="1">
      <c r="A103" s="492"/>
      <c r="B103" s="142"/>
      <c r="C103" s="779">
        <f>Drafter_Rate</f>
        <v>70.703325000000007</v>
      </c>
      <c r="D103" s="443" t="str">
        <f>Drafter_Rate_N</f>
        <v>Architect Drafter Rate ($ / hour)</v>
      </c>
      <c r="G103" s="761">
        <f>C100*C101*C103</f>
        <v>53.027493750000005</v>
      </c>
      <c r="H103" s="742"/>
      <c r="J103" s="396"/>
      <c r="K103" s="779">
        <f>Drafter_Rate</f>
        <v>70.703325000000007</v>
      </c>
      <c r="L103" s="443" t="str">
        <f>Drafter_Rate_N</f>
        <v>Architect Drafter Rate ($ / hour)</v>
      </c>
      <c r="M103" s="859"/>
      <c r="N103" s="859"/>
      <c r="O103" s="761">
        <f>K100*K101*K103</f>
        <v>0</v>
      </c>
      <c r="P103" s="742"/>
    </row>
    <row r="104" spans="1:16" ht="15" customHeight="1">
      <c r="B104" s="142"/>
      <c r="C104" s="128"/>
      <c r="D104" s="128"/>
      <c r="E104" s="128"/>
      <c r="F104" s="128"/>
      <c r="G104" s="742"/>
      <c r="H104" s="742"/>
      <c r="J104" s="396"/>
      <c r="K104" s="859"/>
      <c r="L104" s="859"/>
      <c r="M104" s="859"/>
      <c r="N104" s="859"/>
      <c r="O104" s="742"/>
      <c r="P104" s="742"/>
    </row>
    <row r="105" spans="1:16" ht="13.5" thickBot="1">
      <c r="B105" s="142"/>
      <c r="C105" s="128"/>
      <c r="D105" s="69" t="s">
        <v>42</v>
      </c>
      <c r="E105" s="128"/>
      <c r="F105" s="128"/>
      <c r="G105" s="742"/>
      <c r="H105" s="740">
        <f>SUM(G103)</f>
        <v>53.027493750000005</v>
      </c>
      <c r="J105" s="396"/>
      <c r="K105" s="859"/>
      <c r="L105" s="867" t="s">
        <v>42</v>
      </c>
      <c r="M105" s="859"/>
      <c r="N105" s="859"/>
      <c r="O105" s="742"/>
      <c r="P105" s="740">
        <f>SUM(O103)</f>
        <v>0</v>
      </c>
    </row>
    <row r="106" spans="1:16" ht="15" customHeight="1">
      <c r="B106" s="142"/>
      <c r="C106" s="128"/>
      <c r="D106" s="128"/>
      <c r="E106" s="128"/>
      <c r="F106" s="128"/>
      <c r="G106" s="742"/>
      <c r="H106" s="742"/>
      <c r="J106" s="396"/>
      <c r="K106" s="859"/>
      <c r="L106" s="859"/>
      <c r="M106" s="859"/>
      <c r="N106" s="859"/>
      <c r="O106" s="742"/>
      <c r="P106" s="742"/>
    </row>
    <row r="107" spans="1:16">
      <c r="B107" s="530" t="s">
        <v>313</v>
      </c>
      <c r="C107" s="139" t="s">
        <v>314</v>
      </c>
      <c r="D107" s="128"/>
      <c r="E107" s="128"/>
      <c r="F107" s="128"/>
      <c r="G107" s="742"/>
      <c r="H107" s="742"/>
      <c r="J107" s="878" t="s">
        <v>313</v>
      </c>
      <c r="K107" s="884" t="s">
        <v>314</v>
      </c>
      <c r="L107" s="859"/>
      <c r="M107" s="859"/>
      <c r="N107" s="859"/>
      <c r="O107" s="742"/>
      <c r="P107" s="742"/>
    </row>
    <row r="108" spans="1:16">
      <c r="B108" s="142"/>
      <c r="C108" s="128"/>
      <c r="D108" s="128"/>
      <c r="E108" s="128"/>
      <c r="F108" s="128"/>
      <c r="G108" s="742"/>
      <c r="H108" s="742"/>
      <c r="J108" s="396"/>
      <c r="K108" s="859"/>
      <c r="L108" s="859"/>
      <c r="M108" s="859"/>
      <c r="N108" s="859"/>
      <c r="O108" s="742"/>
      <c r="P108" s="742"/>
    </row>
    <row r="109" spans="1:16">
      <c r="A109" s="1314" t="s">
        <v>979</v>
      </c>
      <c r="B109" s="304" t="s">
        <v>315</v>
      </c>
      <c r="C109" s="539" t="s">
        <v>795</v>
      </c>
      <c r="D109" s="128"/>
      <c r="E109" s="128"/>
      <c r="F109" s="128"/>
      <c r="G109" s="742"/>
      <c r="H109" s="742"/>
      <c r="J109" s="304" t="s">
        <v>315</v>
      </c>
      <c r="K109" s="887" t="s">
        <v>795</v>
      </c>
      <c r="L109" s="859"/>
      <c r="M109" s="859"/>
      <c r="N109" s="859"/>
      <c r="O109" s="742"/>
      <c r="P109" s="742"/>
    </row>
    <row r="110" spans="1:16" s="290" customFormat="1" ht="13.9" customHeight="1">
      <c r="A110" s="1314"/>
      <c r="B110" s="304"/>
      <c r="C110" s="437">
        <f>'Current Assumptions'!B173</f>
        <v>3</v>
      </c>
      <c r="D110" s="616" t="s">
        <v>931</v>
      </c>
      <c r="G110" s="742"/>
      <c r="H110" s="742"/>
      <c r="J110" s="304"/>
      <c r="K110" s="915">
        <f>'Expected Assumptions'!E173</f>
        <v>3</v>
      </c>
      <c r="L110" s="881" t="s">
        <v>931</v>
      </c>
      <c r="M110" s="859"/>
      <c r="N110" s="859"/>
      <c r="O110" s="742"/>
      <c r="P110" s="742"/>
    </row>
    <row r="111" spans="1:16" s="290" customFormat="1">
      <c r="A111" s="492"/>
      <c r="B111" s="142"/>
      <c r="C111" s="902">
        <f>Avg._Time_to_Log_Transmittals</f>
        <v>0.25</v>
      </c>
      <c r="D111" s="618" t="str">
        <f>Avg._Time_to_Log_Transmittals_N</f>
        <v>Avg. Time to Log (hours / transmittal)</v>
      </c>
      <c r="G111" s="742"/>
      <c r="H111" s="742"/>
      <c r="J111" s="396"/>
      <c r="K111" s="902">
        <f>'Expected Assumptions'!E13</f>
        <v>0</v>
      </c>
      <c r="L111" s="618" t="str">
        <f>Avg._Time_to_Log_Transmittals_N</f>
        <v>Avg. Time to Log (hours / transmittal)</v>
      </c>
      <c r="M111" s="859"/>
      <c r="N111" s="859"/>
      <c r="O111" s="742"/>
      <c r="P111" s="742"/>
    </row>
    <row r="112" spans="1:16">
      <c r="B112" s="142"/>
      <c r="C112" s="128"/>
      <c r="D112" s="128"/>
      <c r="E112" s="128"/>
      <c r="F112" s="128"/>
      <c r="G112" s="742"/>
      <c r="H112" s="742"/>
      <c r="J112" s="396"/>
      <c r="K112" s="859"/>
      <c r="L112" s="859"/>
      <c r="M112" s="859"/>
      <c r="N112" s="859"/>
      <c r="O112" s="742"/>
      <c r="P112" s="742"/>
    </row>
    <row r="113" spans="1:16">
      <c r="B113" s="142"/>
      <c r="C113" s="779">
        <f>Drafter_Rate</f>
        <v>70.703325000000007</v>
      </c>
      <c r="D113" s="443" t="str">
        <f>Drafter_Rate_N</f>
        <v>Architect Drafter Rate ($ / hour)</v>
      </c>
      <c r="E113" s="128"/>
      <c r="F113" s="128"/>
      <c r="G113" s="761">
        <f>C113*C110*C111</f>
        <v>53.027493750000005</v>
      </c>
      <c r="H113" s="742"/>
      <c r="J113" s="396"/>
      <c r="K113" s="779">
        <f>Drafter_Rate</f>
        <v>70.703325000000007</v>
      </c>
      <c r="L113" s="443" t="str">
        <f>Drafter_Rate_N</f>
        <v>Architect Drafter Rate ($ / hour)</v>
      </c>
      <c r="M113" s="859"/>
      <c r="N113" s="859"/>
      <c r="O113" s="761">
        <f>K113*K110*K111</f>
        <v>0</v>
      </c>
      <c r="P113" s="742"/>
    </row>
    <row r="114" spans="1:16" ht="15" customHeight="1">
      <c r="B114" s="142"/>
      <c r="C114" s="128"/>
      <c r="D114" s="128"/>
      <c r="E114" s="128"/>
      <c r="F114" s="128"/>
      <c r="G114" s="742"/>
      <c r="H114" s="742"/>
      <c r="J114" s="396"/>
      <c r="K114" s="859"/>
      <c r="L114" s="859"/>
      <c r="M114" s="859"/>
      <c r="N114" s="859"/>
      <c r="O114" s="742"/>
      <c r="P114" s="742"/>
    </row>
    <row r="115" spans="1:16" ht="13.5" thickBot="1">
      <c r="B115" s="142"/>
      <c r="C115" s="128"/>
      <c r="D115" s="69" t="s">
        <v>42</v>
      </c>
      <c r="E115" s="128"/>
      <c r="F115" s="128"/>
      <c r="G115" s="742"/>
      <c r="H115" s="740">
        <f>SUM(G113)</f>
        <v>53.027493750000005</v>
      </c>
      <c r="J115" s="396"/>
      <c r="K115" s="859"/>
      <c r="L115" s="867" t="s">
        <v>42</v>
      </c>
      <c r="M115" s="859"/>
      <c r="N115" s="859"/>
      <c r="O115" s="742"/>
      <c r="P115" s="740">
        <f>SUM(O113)</f>
        <v>0</v>
      </c>
    </row>
    <row r="116" spans="1:16" ht="15" customHeight="1">
      <c r="B116" s="142"/>
      <c r="C116" s="128"/>
      <c r="D116" s="128"/>
      <c r="E116" s="128"/>
      <c r="F116" s="128"/>
      <c r="G116" s="742"/>
      <c r="H116" s="742"/>
      <c r="J116" s="396"/>
      <c r="K116" s="859"/>
      <c r="L116" s="859"/>
      <c r="M116" s="859"/>
      <c r="N116" s="859"/>
      <c r="O116" s="742"/>
      <c r="P116" s="742"/>
    </row>
    <row r="117" spans="1:16" s="322" customFormat="1">
      <c r="A117" s="490"/>
      <c r="B117" s="530" t="s">
        <v>1147</v>
      </c>
      <c r="C117" s="532" t="s">
        <v>760</v>
      </c>
      <c r="G117" s="66"/>
      <c r="H117" s="66"/>
      <c r="I117" s="344"/>
      <c r="J117" s="878" t="s">
        <v>1147</v>
      </c>
      <c r="K117" s="884" t="s">
        <v>760</v>
      </c>
      <c r="L117" s="864"/>
      <c r="M117" s="864"/>
      <c r="N117" s="864"/>
      <c r="O117" s="66"/>
      <c r="P117" s="66"/>
    </row>
    <row r="118" spans="1:16" ht="15" customHeight="1">
      <c r="B118" s="142"/>
      <c r="C118" s="130"/>
      <c r="D118" s="128"/>
      <c r="E118" s="128"/>
      <c r="F118" s="128"/>
      <c r="G118" s="742"/>
      <c r="H118" s="742"/>
      <c r="I118" s="344"/>
      <c r="J118" s="396"/>
      <c r="K118" s="883"/>
      <c r="L118" s="859"/>
      <c r="M118" s="859"/>
      <c r="N118" s="859"/>
      <c r="O118" s="742"/>
      <c r="P118" s="742"/>
    </row>
    <row r="119" spans="1:16" s="128" customFormat="1">
      <c r="A119" s="1314" t="s">
        <v>979</v>
      </c>
      <c r="B119" s="304" t="s">
        <v>736</v>
      </c>
      <c r="C119" s="305" t="s">
        <v>537</v>
      </c>
      <c r="G119" s="742"/>
      <c r="H119" s="742"/>
      <c r="J119" s="304" t="s">
        <v>736</v>
      </c>
      <c r="K119" s="887" t="s">
        <v>537</v>
      </c>
      <c r="L119" s="859"/>
      <c r="M119" s="859"/>
      <c r="N119" s="859"/>
      <c r="O119" s="742"/>
      <c r="P119" s="742"/>
    </row>
    <row r="120" spans="1:16" s="290" customFormat="1" ht="13.9" customHeight="1">
      <c r="A120" s="1314"/>
      <c r="B120" s="304"/>
      <c r="C120" s="437">
        <f>'Current Assumptions'!B173</f>
        <v>3</v>
      </c>
      <c r="D120" s="616" t="s">
        <v>931</v>
      </c>
      <c r="G120" s="742"/>
      <c r="H120" s="742"/>
      <c r="J120" s="304"/>
      <c r="K120" s="915">
        <f>'Expected Assumptions'!E173</f>
        <v>3</v>
      </c>
      <c r="L120" s="881" t="s">
        <v>931</v>
      </c>
      <c r="M120" s="859"/>
      <c r="N120" s="859"/>
      <c r="O120" s="742"/>
      <c r="P120" s="742"/>
    </row>
    <row r="121" spans="1:16" s="322" customFormat="1">
      <c r="A121" s="490"/>
      <c r="B121" s="335"/>
      <c r="C121" s="737">
        <f>'Current Assumptions'!B174</f>
        <v>16.5</v>
      </c>
      <c r="D121" s="618" t="s">
        <v>552</v>
      </c>
      <c r="G121" s="66"/>
      <c r="H121" s="66"/>
      <c r="I121" s="336"/>
      <c r="J121" s="335"/>
      <c r="K121" s="737">
        <f>'Expected Assumptions'!E174</f>
        <v>0</v>
      </c>
      <c r="L121" s="618" t="s">
        <v>552</v>
      </c>
      <c r="M121" s="864"/>
      <c r="N121" s="864"/>
      <c r="O121" s="66"/>
      <c r="P121" s="66"/>
    </row>
    <row r="122" spans="1:16" s="290" customFormat="1">
      <c r="A122" s="492"/>
      <c r="B122" s="304"/>
      <c r="C122" s="858">
        <f>'Current Assumptions'!B176</f>
        <v>8.3000000000000004E-2</v>
      </c>
      <c r="D122" s="300" t="s">
        <v>575</v>
      </c>
      <c r="E122" s="322"/>
      <c r="F122" s="322"/>
      <c r="G122" s="66"/>
      <c r="H122" s="742"/>
      <c r="J122" s="304"/>
      <c r="K122" s="858">
        <f>'Expected Assumptions'!E176</f>
        <v>3.32E-2</v>
      </c>
      <c r="L122" s="881" t="s">
        <v>575</v>
      </c>
      <c r="M122" s="864"/>
      <c r="N122" s="864"/>
      <c r="O122" s="66"/>
      <c r="P122" s="742"/>
    </row>
    <row r="123" spans="1:16">
      <c r="B123" s="162"/>
      <c r="C123" s="130"/>
      <c r="D123" s="128"/>
      <c r="E123" s="128"/>
      <c r="F123" s="128"/>
      <c r="G123" s="742"/>
      <c r="H123" s="742"/>
      <c r="J123" s="304"/>
      <c r="K123" s="883"/>
      <c r="L123" s="859"/>
      <c r="M123" s="859"/>
      <c r="N123" s="859"/>
      <c r="O123" s="742"/>
      <c r="P123" s="742"/>
    </row>
    <row r="124" spans="1:16">
      <c r="B124" s="162"/>
      <c r="C124" s="779">
        <f>Owners_Rep._Administrative_Rate</f>
        <v>16.88</v>
      </c>
      <c r="D124" s="615" t="str">
        <f>Owners_Rep._Administrative_Rate_N</f>
        <v>Owners Rep. Administrative Rate ($ / hour)</v>
      </c>
      <c r="E124" s="128"/>
      <c r="F124" s="128"/>
      <c r="G124" s="743">
        <f>C124*C120*C122</f>
        <v>4.2031200000000002</v>
      </c>
      <c r="H124" s="742"/>
      <c r="J124" s="304"/>
      <c r="K124" s="779">
        <f>Owners_Rep._Administrative_Rate</f>
        <v>16.88</v>
      </c>
      <c r="L124" s="874" t="str">
        <f>Owners_Rep._Administrative_Rate_N</f>
        <v>Owners Rep. Administrative Rate ($ / hour)</v>
      </c>
      <c r="M124" s="859"/>
      <c r="N124" s="859"/>
      <c r="O124" s="930">
        <f>K124*K120*K122</f>
        <v>1.6812480000000001</v>
      </c>
      <c r="P124" s="742"/>
    </row>
    <row r="125" spans="1:16">
      <c r="B125" s="162"/>
      <c r="C125" s="128"/>
      <c r="D125" s="128"/>
      <c r="E125" s="128"/>
      <c r="F125" s="128"/>
      <c r="G125" s="742"/>
      <c r="H125" s="742"/>
      <c r="J125" s="304"/>
      <c r="K125" s="859"/>
      <c r="L125" s="859"/>
      <c r="M125" s="859"/>
      <c r="N125" s="859"/>
      <c r="O125" s="742"/>
      <c r="P125" s="742"/>
    </row>
    <row r="126" spans="1:16">
      <c r="B126" s="162"/>
      <c r="C126" s="128"/>
      <c r="D126" s="401" t="s">
        <v>204</v>
      </c>
      <c r="E126" s="64"/>
      <c r="F126" s="64"/>
      <c r="G126" s="761">
        <f>C121*C120</f>
        <v>49.5</v>
      </c>
      <c r="H126" s="742"/>
      <c r="J126" s="304"/>
      <c r="K126" s="859"/>
      <c r="L126" s="401" t="s">
        <v>204</v>
      </c>
      <c r="M126" s="864"/>
      <c r="N126" s="864"/>
      <c r="O126" s="761">
        <f>K121*K120</f>
        <v>0</v>
      </c>
      <c r="P126" s="742"/>
    </row>
    <row r="127" spans="1:16" ht="15" customHeight="1">
      <c r="B127" s="162"/>
      <c r="C127" s="128"/>
      <c r="D127" s="128"/>
      <c r="E127" s="128"/>
      <c r="F127" s="128"/>
      <c r="G127" s="742"/>
      <c r="H127" s="742"/>
      <c r="J127" s="304"/>
      <c r="K127" s="859"/>
      <c r="L127" s="859"/>
      <c r="M127" s="859"/>
      <c r="N127" s="859"/>
      <c r="O127" s="742"/>
      <c r="P127" s="742"/>
    </row>
    <row r="128" spans="1:16" ht="13.5" thickBot="1">
      <c r="B128" s="142"/>
      <c r="C128" s="130"/>
      <c r="D128" s="69" t="s">
        <v>42</v>
      </c>
      <c r="E128" s="128"/>
      <c r="F128" s="128"/>
      <c r="G128" s="742"/>
      <c r="H128" s="740">
        <f>SUM(G124,G126)</f>
        <v>53.703119999999998</v>
      </c>
      <c r="J128" s="396"/>
      <c r="K128" s="883"/>
      <c r="L128" s="867" t="s">
        <v>42</v>
      </c>
      <c r="M128" s="859"/>
      <c r="N128" s="859"/>
      <c r="O128" s="742"/>
      <c r="P128" s="740">
        <f>SUM(O124,O126)</f>
        <v>1.6812480000000001</v>
      </c>
    </row>
    <row r="129" spans="1:16" ht="15" customHeight="1">
      <c r="B129" s="142"/>
      <c r="C129" s="130"/>
      <c r="D129" s="128"/>
      <c r="E129" s="128"/>
      <c r="F129" s="128"/>
      <c r="G129" s="742"/>
      <c r="H129" s="742"/>
      <c r="J129" s="396"/>
      <c r="K129" s="883"/>
      <c r="L129" s="859"/>
      <c r="M129" s="859"/>
      <c r="N129" s="859"/>
      <c r="O129" s="742"/>
      <c r="P129" s="742"/>
    </row>
    <row r="130" spans="1:16" s="128" customFormat="1">
      <c r="A130" s="1314" t="s">
        <v>979</v>
      </c>
      <c r="B130" s="529" t="s">
        <v>316</v>
      </c>
      <c r="C130" s="527" t="s">
        <v>794</v>
      </c>
      <c r="G130" s="742"/>
      <c r="H130" s="742"/>
      <c r="J130" s="870" t="s">
        <v>316</v>
      </c>
      <c r="K130" s="867" t="s">
        <v>794</v>
      </c>
      <c r="L130" s="859"/>
      <c r="M130" s="859"/>
      <c r="N130" s="859"/>
      <c r="O130" s="742"/>
      <c r="P130" s="742"/>
    </row>
    <row r="131" spans="1:16" s="290" customFormat="1" ht="13.9" customHeight="1">
      <c r="A131" s="1314"/>
      <c r="B131" s="304"/>
      <c r="C131" s="437">
        <f>'Current Assumptions'!B173</f>
        <v>3</v>
      </c>
      <c r="D131" s="616" t="s">
        <v>931</v>
      </c>
      <c r="G131" s="742"/>
      <c r="H131" s="742"/>
      <c r="J131" s="304"/>
      <c r="K131" s="915">
        <f>'Expected Assumptions'!E173</f>
        <v>3</v>
      </c>
      <c r="L131" s="881" t="s">
        <v>931</v>
      </c>
      <c r="M131" s="859"/>
      <c r="N131" s="859"/>
      <c r="O131" s="742"/>
      <c r="P131" s="742"/>
    </row>
    <row r="132" spans="1:16" s="290" customFormat="1">
      <c r="A132" s="492"/>
      <c r="B132" s="142"/>
      <c r="C132" s="902">
        <f>Avg._Time_to_Log_Transmittals</f>
        <v>0.25</v>
      </c>
      <c r="D132" s="418" t="str">
        <f>Avg._Time_to_Log_Transmittals_N</f>
        <v>Avg. Time to Log (hours / transmittal)</v>
      </c>
      <c r="G132" s="742"/>
      <c r="H132" s="742"/>
      <c r="J132" s="396"/>
      <c r="K132" s="902">
        <f>'Expected Assumptions'!E13</f>
        <v>0</v>
      </c>
      <c r="L132" s="618" t="str">
        <f>Avg._Time_to_Log_Transmittals_N</f>
        <v>Avg. Time to Log (hours / transmittal)</v>
      </c>
      <c r="M132" s="859"/>
      <c r="N132" s="859"/>
      <c r="O132" s="742"/>
      <c r="P132" s="742"/>
    </row>
    <row r="133" spans="1:16">
      <c r="B133" s="142"/>
      <c r="C133" s="128"/>
      <c r="D133" s="128"/>
      <c r="E133" s="128"/>
      <c r="F133" s="128"/>
      <c r="G133" s="742"/>
      <c r="H133" s="742"/>
      <c r="J133" s="396"/>
      <c r="K133" s="859"/>
      <c r="L133" s="859"/>
      <c r="M133" s="859"/>
      <c r="N133" s="859"/>
      <c r="O133" s="742"/>
      <c r="P133" s="742"/>
    </row>
    <row r="134" spans="1:16">
      <c r="B134" s="142"/>
      <c r="C134" s="779">
        <f>Owners_Rep._Administrative_Rate</f>
        <v>16.88</v>
      </c>
      <c r="D134" s="615" t="str">
        <f>Owners_Rep._Administrative_Rate_N</f>
        <v>Owners Rep. Administrative Rate ($ / hour)</v>
      </c>
      <c r="E134" s="128"/>
      <c r="F134" s="128"/>
      <c r="G134" s="761">
        <f>C134*C131*C132</f>
        <v>12.66</v>
      </c>
      <c r="H134" s="742"/>
      <c r="J134" s="396"/>
      <c r="K134" s="779">
        <f>Owners_Rep._Administrative_Rate</f>
        <v>16.88</v>
      </c>
      <c r="L134" s="874" t="str">
        <f>Owners_Rep._Administrative_Rate_N</f>
        <v>Owners Rep. Administrative Rate ($ / hour)</v>
      </c>
      <c r="M134" s="859"/>
      <c r="N134" s="859"/>
      <c r="O134" s="761">
        <f>K134*K131*K132</f>
        <v>0</v>
      </c>
      <c r="P134" s="742"/>
    </row>
    <row r="135" spans="1:16" ht="15" customHeight="1">
      <c r="B135" s="142"/>
      <c r="C135" s="128"/>
      <c r="D135" s="128"/>
      <c r="E135" s="128"/>
      <c r="F135" s="128"/>
      <c r="G135" s="742"/>
      <c r="H135" s="742"/>
      <c r="J135" s="396"/>
      <c r="K135" s="859"/>
      <c r="L135" s="859"/>
      <c r="M135" s="859"/>
      <c r="N135" s="859"/>
      <c r="O135" s="742"/>
      <c r="P135" s="742"/>
    </row>
    <row r="136" spans="1:16" ht="13.5" thickBot="1">
      <c r="B136" s="142"/>
      <c r="C136" s="128"/>
      <c r="D136" s="69" t="s">
        <v>42</v>
      </c>
      <c r="E136" s="128"/>
      <c r="F136" s="128"/>
      <c r="G136" s="742"/>
      <c r="H136" s="740">
        <f>SUM(G134)</f>
        <v>12.66</v>
      </c>
      <c r="J136" s="396"/>
      <c r="K136" s="859"/>
      <c r="L136" s="867" t="s">
        <v>42</v>
      </c>
      <c r="M136" s="859"/>
      <c r="N136" s="859"/>
      <c r="O136" s="742"/>
      <c r="P136" s="740">
        <f>SUM(O134)</f>
        <v>0</v>
      </c>
    </row>
    <row r="137" spans="1:16" ht="15" customHeight="1">
      <c r="B137" s="142"/>
      <c r="C137" s="128"/>
      <c r="D137" s="128"/>
      <c r="E137" s="128"/>
      <c r="F137" s="128"/>
      <c r="G137" s="742"/>
      <c r="H137" s="742"/>
      <c r="J137" s="396"/>
      <c r="K137" s="859"/>
      <c r="L137" s="859"/>
      <c r="M137" s="859"/>
      <c r="N137" s="859"/>
      <c r="O137" s="742"/>
      <c r="P137" s="742"/>
    </row>
    <row r="138" spans="1:16">
      <c r="B138" s="530" t="s">
        <v>317</v>
      </c>
      <c r="C138" s="139" t="s">
        <v>319</v>
      </c>
      <c r="D138" s="128"/>
      <c r="E138" s="128"/>
      <c r="F138" s="128"/>
      <c r="G138" s="742"/>
      <c r="H138" s="742"/>
      <c r="J138" s="878" t="s">
        <v>317</v>
      </c>
      <c r="K138" s="884" t="s">
        <v>319</v>
      </c>
      <c r="L138" s="859"/>
      <c r="M138" s="859"/>
      <c r="N138" s="859"/>
      <c r="O138" s="742"/>
      <c r="P138" s="742"/>
    </row>
    <row r="139" spans="1:16">
      <c r="B139" s="142"/>
      <c r="C139" s="128"/>
      <c r="D139" s="128"/>
      <c r="E139" s="128"/>
      <c r="F139" s="128"/>
      <c r="G139" s="742"/>
      <c r="H139" s="742"/>
      <c r="J139" s="396"/>
      <c r="K139" s="859"/>
      <c r="L139" s="859"/>
      <c r="M139" s="859"/>
      <c r="N139" s="859"/>
      <c r="O139" s="742"/>
      <c r="P139" s="742"/>
    </row>
    <row r="140" spans="1:16">
      <c r="A140" s="1314" t="s">
        <v>979</v>
      </c>
      <c r="B140" s="529" t="s">
        <v>318</v>
      </c>
      <c r="C140" s="527" t="s">
        <v>796</v>
      </c>
      <c r="D140" s="128"/>
      <c r="E140" s="128"/>
      <c r="F140" s="128"/>
      <c r="G140" s="742"/>
      <c r="H140" s="742"/>
      <c r="J140" s="870" t="s">
        <v>318</v>
      </c>
      <c r="K140" s="867" t="s">
        <v>796</v>
      </c>
      <c r="L140" s="859"/>
      <c r="M140" s="859"/>
      <c r="N140" s="859"/>
      <c r="O140" s="742"/>
      <c r="P140" s="742"/>
    </row>
    <row r="141" spans="1:16" s="290" customFormat="1" ht="13.9" customHeight="1">
      <c r="A141" s="1314"/>
      <c r="B141" s="304"/>
      <c r="C141" s="437">
        <f>'Current Assumptions'!B173</f>
        <v>3</v>
      </c>
      <c r="D141" s="616" t="s">
        <v>931</v>
      </c>
      <c r="G141" s="742"/>
      <c r="H141" s="742"/>
      <c r="J141" s="304"/>
      <c r="K141" s="915">
        <f>'Expected Assumptions'!E173</f>
        <v>3</v>
      </c>
      <c r="L141" s="881" t="s">
        <v>931</v>
      </c>
      <c r="M141" s="859"/>
      <c r="N141" s="859"/>
      <c r="O141" s="742"/>
      <c r="P141" s="742"/>
    </row>
    <row r="142" spans="1:16" s="290" customFormat="1">
      <c r="A142" s="492"/>
      <c r="B142" s="142"/>
      <c r="C142" s="902">
        <f>Avg._Time_to_Log_Transmittals</f>
        <v>0.25</v>
      </c>
      <c r="D142" s="418" t="str">
        <f>Avg._Time_to_Log_Transmittals_N</f>
        <v>Avg. Time to Log (hours / transmittal)</v>
      </c>
      <c r="G142" s="742"/>
      <c r="H142" s="742"/>
      <c r="J142" s="396"/>
      <c r="K142" s="902">
        <f>'Expected Assumptions'!E13</f>
        <v>0</v>
      </c>
      <c r="L142" s="618" t="str">
        <f>Avg._Time_to_Log_Transmittals_N</f>
        <v>Avg. Time to Log (hours / transmittal)</v>
      </c>
      <c r="M142" s="859"/>
      <c r="N142" s="859"/>
      <c r="O142" s="742"/>
      <c r="P142" s="742"/>
    </row>
    <row r="143" spans="1:16">
      <c r="B143" s="142"/>
      <c r="C143" s="143"/>
      <c r="D143" s="32"/>
      <c r="E143" s="32"/>
      <c r="F143" s="32"/>
      <c r="G143" s="165"/>
      <c r="H143" s="742"/>
      <c r="J143" s="396"/>
      <c r="K143" s="533"/>
      <c r="L143" s="401"/>
      <c r="M143" s="401"/>
      <c r="N143" s="401"/>
      <c r="O143" s="888"/>
      <c r="P143" s="742"/>
    </row>
    <row r="144" spans="1:16" s="290" customFormat="1" ht="15">
      <c r="A144" s="492"/>
      <c r="B144" s="304"/>
      <c r="C144" s="776">
        <f>Contractor_Administrative_Rate</f>
        <v>44.188000000000002</v>
      </c>
      <c r="D144" s="443" t="str">
        <f>Contractor_Administrative_Rate_N</f>
        <v>Contractor Administrative Rate ($ / hour)</v>
      </c>
      <c r="E144" s="104"/>
      <c r="F144" s="86"/>
      <c r="G144" s="743">
        <f>C144*C141*C142</f>
        <v>33.141000000000005</v>
      </c>
      <c r="H144" s="165"/>
      <c r="J144" s="304"/>
      <c r="K144" s="776">
        <f>Contractor_Administrative_Rate</f>
        <v>44.188000000000002</v>
      </c>
      <c r="L144" s="443" t="str">
        <f>Contractor_Administrative_Rate_N</f>
        <v>Contractor Administrative Rate ($ / hour)</v>
      </c>
      <c r="M144" s="407"/>
      <c r="N144" s="868"/>
      <c r="O144" s="930">
        <f>K144*K141*K142</f>
        <v>0</v>
      </c>
      <c r="P144" s="888"/>
    </row>
    <row r="145" spans="1:16">
      <c r="B145" s="142"/>
      <c r="C145" s="128"/>
      <c r="D145" s="128"/>
      <c r="E145" s="128"/>
      <c r="F145" s="128"/>
      <c r="G145" s="742"/>
      <c r="H145" s="742"/>
      <c r="J145" s="396"/>
      <c r="K145" s="859"/>
      <c r="L145" s="859"/>
      <c r="M145" s="859"/>
      <c r="N145" s="859"/>
      <c r="O145" s="742"/>
      <c r="P145" s="742"/>
    </row>
    <row r="146" spans="1:16" ht="13.5" thickBot="1">
      <c r="B146" s="142"/>
      <c r="C146" s="128"/>
      <c r="D146" s="69" t="s">
        <v>42</v>
      </c>
      <c r="E146" s="70"/>
      <c r="F146" s="69"/>
      <c r="G146" s="808"/>
      <c r="H146" s="740">
        <f>SUM(G144)</f>
        <v>33.141000000000005</v>
      </c>
      <c r="J146" s="396"/>
      <c r="K146" s="859"/>
      <c r="L146" s="867" t="s">
        <v>42</v>
      </c>
      <c r="M146" s="393"/>
      <c r="N146" s="867"/>
      <c r="O146" s="808"/>
      <c r="P146" s="740">
        <f>SUM(O144)</f>
        <v>0</v>
      </c>
    </row>
    <row r="147" spans="1:16" ht="15" customHeight="1">
      <c r="B147" s="142"/>
      <c r="C147" s="128"/>
      <c r="D147" s="128"/>
      <c r="E147" s="128"/>
      <c r="F147" s="128"/>
      <c r="G147" s="742"/>
      <c r="H147" s="742"/>
      <c r="J147" s="396"/>
      <c r="K147" s="859"/>
      <c r="L147" s="859"/>
      <c r="M147" s="859"/>
      <c r="N147" s="859"/>
      <c r="O147" s="742"/>
      <c r="P147" s="742"/>
    </row>
    <row r="148" spans="1:16" s="128" customFormat="1" ht="15" customHeight="1">
      <c r="A148" s="492"/>
      <c r="B148" s="142"/>
      <c r="G148" s="742"/>
      <c r="H148" s="742"/>
      <c r="J148" s="396"/>
      <c r="K148" s="859"/>
      <c r="L148" s="859"/>
      <c r="M148" s="859"/>
      <c r="N148" s="859"/>
      <c r="O148" s="742"/>
      <c r="P148" s="742"/>
    </row>
    <row r="149" spans="1:16" ht="15.75" customHeight="1" thickBot="1">
      <c r="B149" s="142"/>
      <c r="C149" s="128"/>
      <c r="D149" s="128"/>
      <c r="E149" s="128"/>
      <c r="F149" s="128"/>
      <c r="G149" s="753" t="s">
        <v>179</v>
      </c>
      <c r="H149" s="765">
        <f>SUM(H37:H146)</f>
        <v>1206.7983837500001</v>
      </c>
      <c r="J149" s="396"/>
      <c r="K149" s="859"/>
      <c r="L149" s="859"/>
      <c r="M149" s="859"/>
      <c r="N149" s="859"/>
      <c r="O149" s="753" t="s">
        <v>179</v>
      </c>
      <c r="P149" s="765">
        <f>SUM(P37:P146)</f>
        <v>26.340761000000004</v>
      </c>
    </row>
    <row r="150" spans="1:16" ht="13.5" thickTop="1">
      <c r="B150" s="142"/>
      <c r="C150" s="128"/>
      <c r="D150" s="128"/>
      <c r="E150" s="128"/>
      <c r="F150" s="128"/>
      <c r="G150" s="128"/>
      <c r="H150" s="128"/>
      <c r="J150" s="32"/>
      <c r="K150" s="32"/>
      <c r="L150" s="32"/>
      <c r="M150" s="32"/>
      <c r="N150" s="32"/>
      <c r="O150" s="32"/>
      <c r="P150" s="32"/>
    </row>
    <row r="151" spans="1:16">
      <c r="B151" s="142"/>
      <c r="C151" s="128"/>
      <c r="D151" s="128"/>
      <c r="E151" s="128"/>
      <c r="F151" s="128"/>
      <c r="G151" s="128"/>
      <c r="H151" s="128"/>
      <c r="J151" s="128"/>
      <c r="K151" s="128"/>
      <c r="L151" s="128"/>
      <c r="M151" s="128"/>
      <c r="N151" s="128"/>
      <c r="O151" s="128"/>
      <c r="P151" s="128"/>
    </row>
    <row r="152" spans="1:16">
      <c r="B152" s="142"/>
      <c r="C152" s="128"/>
      <c r="D152" s="128"/>
      <c r="E152" s="128"/>
      <c r="F152" s="128"/>
      <c r="G152" s="128"/>
      <c r="H152" s="128"/>
      <c r="J152" s="128"/>
      <c r="K152" s="128"/>
      <c r="L152" s="128"/>
      <c r="M152" s="128"/>
      <c r="N152" s="128"/>
      <c r="O152" s="128"/>
      <c r="P152" s="128"/>
    </row>
    <row r="153" spans="1:16">
      <c r="B153" s="142"/>
      <c r="C153" s="128"/>
      <c r="D153" s="128"/>
      <c r="E153" s="128"/>
      <c r="F153" s="128"/>
      <c r="G153" s="128"/>
      <c r="H153" s="128"/>
      <c r="J153" s="128"/>
      <c r="K153" s="128"/>
      <c r="L153" s="128"/>
      <c r="M153" s="128"/>
      <c r="N153" s="128"/>
      <c r="O153" s="128"/>
      <c r="P153" s="128"/>
    </row>
    <row r="154" spans="1:16">
      <c r="B154" s="142"/>
      <c r="C154" s="128"/>
      <c r="D154" s="128"/>
      <c r="E154" s="128"/>
      <c r="F154" s="128"/>
      <c r="G154" s="128"/>
      <c r="H154" s="128"/>
      <c r="J154" s="128"/>
      <c r="K154" s="128"/>
      <c r="L154" s="128"/>
      <c r="M154" s="128"/>
      <c r="N154" s="128"/>
      <c r="O154" s="128"/>
      <c r="P154" s="128"/>
    </row>
    <row r="155" spans="1:16">
      <c r="B155" s="142"/>
      <c r="C155" s="128"/>
      <c r="D155" s="128"/>
      <c r="E155" s="128"/>
      <c r="F155" s="128"/>
      <c r="G155" s="128"/>
      <c r="H155" s="128"/>
      <c r="J155" s="128"/>
      <c r="K155" s="128"/>
      <c r="L155" s="128"/>
      <c r="M155" s="128"/>
      <c r="N155" s="128"/>
      <c r="O155" s="128"/>
      <c r="P155" s="128"/>
    </row>
    <row r="156" spans="1:16">
      <c r="B156" s="142"/>
      <c r="C156" s="128"/>
      <c r="D156" s="128"/>
      <c r="E156" s="128"/>
      <c r="F156" s="128"/>
      <c r="G156" s="128"/>
      <c r="H156" s="128"/>
      <c r="J156" s="128"/>
      <c r="K156" s="128"/>
      <c r="L156" s="128"/>
      <c r="M156" s="128"/>
      <c r="N156" s="128"/>
      <c r="O156" s="128"/>
      <c r="P156" s="128"/>
    </row>
    <row r="157" spans="1:16">
      <c r="B157" s="142"/>
      <c r="C157" s="128"/>
      <c r="D157" s="128"/>
      <c r="E157" s="128"/>
      <c r="F157" s="128"/>
      <c r="G157" s="128"/>
      <c r="H157" s="128"/>
      <c r="J157" s="128"/>
      <c r="K157" s="128"/>
      <c r="L157" s="128"/>
      <c r="M157" s="128"/>
      <c r="N157" s="128"/>
      <c r="O157" s="128"/>
      <c r="P157" s="128"/>
    </row>
    <row r="158" spans="1:16">
      <c r="B158" s="142"/>
      <c r="C158" s="128"/>
      <c r="D158" s="128"/>
      <c r="E158" s="128"/>
      <c r="F158" s="128"/>
      <c r="G158" s="128"/>
      <c r="H158" s="128"/>
      <c r="J158" s="128"/>
      <c r="K158" s="128"/>
      <c r="L158" s="128"/>
      <c r="M158" s="128"/>
      <c r="N158" s="128"/>
      <c r="O158" s="128"/>
      <c r="P158" s="128"/>
    </row>
    <row r="159" spans="1:16">
      <c r="B159" s="142"/>
      <c r="C159" s="128"/>
      <c r="D159" s="128"/>
      <c r="E159" s="128"/>
      <c r="F159" s="128"/>
      <c r="G159" s="128"/>
      <c r="H159" s="128"/>
      <c r="J159" s="128"/>
      <c r="K159" s="128"/>
      <c r="L159" s="128"/>
      <c r="M159" s="128"/>
      <c r="N159" s="128"/>
      <c r="O159" s="128"/>
      <c r="P159" s="128"/>
    </row>
    <row r="160" spans="1:16">
      <c r="B160" s="142"/>
      <c r="C160" s="128"/>
      <c r="D160" s="128"/>
      <c r="E160" s="128"/>
      <c r="F160" s="128"/>
      <c r="G160" s="128"/>
      <c r="H160" s="128"/>
      <c r="J160" s="128"/>
      <c r="K160" s="128"/>
      <c r="L160" s="128"/>
      <c r="M160" s="128"/>
      <c r="N160" s="128"/>
      <c r="O160" s="128"/>
      <c r="P160" s="128"/>
    </row>
    <row r="161" spans="2:16">
      <c r="B161" s="142"/>
      <c r="C161" s="128"/>
      <c r="D161" s="128"/>
      <c r="E161" s="128"/>
      <c r="F161" s="128"/>
      <c r="G161" s="128"/>
      <c r="H161" s="128"/>
      <c r="J161" s="128"/>
      <c r="K161" s="128"/>
      <c r="L161" s="128"/>
      <c r="M161" s="128"/>
      <c r="N161" s="128"/>
      <c r="O161" s="128"/>
      <c r="P161" s="128"/>
    </row>
    <row r="162" spans="2:16">
      <c r="B162" s="142"/>
      <c r="C162" s="128"/>
      <c r="D162" s="128"/>
      <c r="E162" s="128"/>
      <c r="F162" s="128"/>
      <c r="G162" s="128"/>
      <c r="H162" s="128"/>
      <c r="J162" s="128"/>
      <c r="K162" s="128"/>
      <c r="L162" s="128"/>
      <c r="M162" s="128"/>
      <c r="N162" s="128"/>
      <c r="O162" s="128"/>
      <c r="P162" s="128"/>
    </row>
    <row r="163" spans="2:16">
      <c r="B163" s="142"/>
      <c r="C163" s="128"/>
      <c r="D163" s="128"/>
      <c r="E163" s="128"/>
      <c r="F163" s="128"/>
      <c r="G163" s="128"/>
      <c r="H163" s="128"/>
      <c r="J163" s="128"/>
      <c r="K163" s="128"/>
      <c r="L163" s="128"/>
      <c r="M163" s="128"/>
      <c r="N163" s="128"/>
      <c r="O163" s="128"/>
      <c r="P163" s="128"/>
    </row>
    <row r="164" spans="2:16">
      <c r="B164" s="142"/>
      <c r="C164" s="128"/>
      <c r="D164" s="128"/>
      <c r="E164" s="128"/>
      <c r="F164" s="128"/>
      <c r="G164" s="128"/>
      <c r="H164" s="128"/>
      <c r="J164" s="128"/>
      <c r="K164" s="128"/>
      <c r="L164" s="128"/>
      <c r="M164" s="128"/>
      <c r="N164" s="128"/>
      <c r="O164" s="128"/>
      <c r="P164" s="128"/>
    </row>
    <row r="165" spans="2:16">
      <c r="B165" s="142"/>
      <c r="C165" s="128"/>
      <c r="D165" s="128"/>
      <c r="E165" s="128"/>
      <c r="F165" s="128"/>
      <c r="G165" s="128"/>
      <c r="H165" s="128"/>
      <c r="J165" s="128"/>
      <c r="K165" s="128"/>
      <c r="L165" s="128"/>
      <c r="M165" s="128"/>
      <c r="N165" s="128"/>
      <c r="O165" s="128"/>
      <c r="P165" s="128"/>
    </row>
    <row r="166" spans="2:16">
      <c r="B166" s="142"/>
      <c r="C166" s="128"/>
      <c r="D166" s="128"/>
      <c r="E166" s="128"/>
      <c r="F166" s="128"/>
      <c r="G166" s="128"/>
      <c r="H166" s="128"/>
      <c r="J166" s="128"/>
      <c r="K166" s="128"/>
      <c r="L166" s="128"/>
      <c r="M166" s="128"/>
      <c r="N166" s="128"/>
      <c r="O166" s="128"/>
      <c r="P166" s="128"/>
    </row>
    <row r="167" spans="2:16">
      <c r="B167" s="142"/>
      <c r="C167" s="128"/>
      <c r="D167" s="128"/>
      <c r="E167" s="128"/>
      <c r="F167" s="128"/>
      <c r="G167" s="128"/>
      <c r="H167" s="128"/>
      <c r="J167" s="128"/>
      <c r="K167" s="128"/>
      <c r="L167" s="128"/>
      <c r="M167" s="128"/>
      <c r="N167" s="128"/>
      <c r="O167" s="128"/>
      <c r="P167" s="128"/>
    </row>
    <row r="168" spans="2:16">
      <c r="B168" s="142"/>
      <c r="C168" s="128"/>
      <c r="D168" s="128"/>
      <c r="E168" s="128"/>
      <c r="F168" s="128"/>
      <c r="G168" s="128"/>
      <c r="H168" s="128"/>
      <c r="J168" s="128"/>
      <c r="K168" s="128"/>
      <c r="L168" s="128"/>
      <c r="M168" s="128"/>
      <c r="N168" s="128"/>
      <c r="O168" s="128"/>
      <c r="P168" s="128"/>
    </row>
    <row r="169" spans="2:16">
      <c r="B169" s="142"/>
      <c r="C169" s="128"/>
      <c r="D169" s="128"/>
      <c r="E169" s="128"/>
      <c r="F169" s="128"/>
      <c r="G169" s="128"/>
      <c r="H169" s="128"/>
      <c r="J169" s="128"/>
      <c r="K169" s="128"/>
      <c r="L169" s="128"/>
      <c r="M169" s="128"/>
      <c r="N169" s="128"/>
      <c r="O169" s="128"/>
      <c r="P169" s="128"/>
    </row>
    <row r="170" spans="2:16">
      <c r="B170" s="142"/>
      <c r="C170" s="128"/>
      <c r="D170" s="128"/>
      <c r="E170" s="128"/>
      <c r="F170" s="128"/>
      <c r="G170" s="128"/>
      <c r="H170" s="128"/>
      <c r="J170" s="128"/>
      <c r="K170" s="128"/>
      <c r="L170" s="128"/>
      <c r="M170" s="128"/>
      <c r="N170" s="128"/>
      <c r="O170" s="128"/>
      <c r="P170" s="128"/>
    </row>
    <row r="171" spans="2:16">
      <c r="B171" s="142"/>
      <c r="C171" s="128"/>
      <c r="D171" s="128"/>
      <c r="E171" s="128"/>
      <c r="F171" s="128"/>
      <c r="G171" s="128"/>
      <c r="H171" s="128"/>
      <c r="J171" s="128"/>
      <c r="K171" s="128"/>
      <c r="L171" s="128"/>
      <c r="M171" s="128"/>
      <c r="N171" s="128"/>
      <c r="O171" s="128"/>
      <c r="P171" s="128"/>
    </row>
    <row r="172" spans="2:16">
      <c r="B172" s="142"/>
      <c r="C172" s="128"/>
      <c r="D172" s="128"/>
      <c r="E172" s="128"/>
      <c r="F172" s="128"/>
      <c r="G172" s="128"/>
      <c r="H172" s="128"/>
      <c r="J172" s="128"/>
      <c r="K172" s="128"/>
      <c r="L172" s="128"/>
      <c r="M172" s="128"/>
      <c r="N172" s="128"/>
      <c r="O172" s="128"/>
      <c r="P172" s="128"/>
    </row>
    <row r="173" spans="2:16">
      <c r="B173" s="142"/>
      <c r="C173" s="128"/>
      <c r="D173" s="128"/>
      <c r="E173" s="128"/>
      <c r="F173" s="128"/>
      <c r="G173" s="128"/>
      <c r="H173" s="128"/>
      <c r="J173" s="128"/>
      <c r="K173" s="128"/>
      <c r="L173" s="128"/>
      <c r="M173" s="128"/>
      <c r="N173" s="128"/>
      <c r="O173" s="128"/>
      <c r="P173" s="128"/>
    </row>
    <row r="174" spans="2:16">
      <c r="B174" s="142"/>
      <c r="C174" s="128"/>
      <c r="D174" s="128"/>
      <c r="E174" s="128"/>
      <c r="F174" s="128"/>
      <c r="G174" s="128"/>
      <c r="H174" s="128"/>
      <c r="J174" s="128"/>
      <c r="K174" s="128"/>
      <c r="L174" s="128"/>
      <c r="M174" s="128"/>
      <c r="N174" s="128"/>
      <c r="O174" s="128"/>
      <c r="P174" s="128"/>
    </row>
    <row r="175" spans="2:16">
      <c r="B175" s="142"/>
      <c r="C175" s="128"/>
      <c r="D175" s="128"/>
      <c r="E175" s="128"/>
      <c r="F175" s="128"/>
      <c r="G175" s="128"/>
      <c r="H175" s="128"/>
      <c r="J175" s="128"/>
      <c r="K175" s="128"/>
      <c r="L175" s="128"/>
      <c r="M175" s="128"/>
      <c r="N175" s="128"/>
      <c r="O175" s="128"/>
      <c r="P175" s="128"/>
    </row>
    <row r="176" spans="2:16">
      <c r="B176" s="142"/>
      <c r="C176" s="128"/>
      <c r="D176" s="128"/>
      <c r="E176" s="128"/>
      <c r="F176" s="128"/>
      <c r="G176" s="128"/>
      <c r="H176" s="128"/>
      <c r="J176" s="128"/>
      <c r="K176" s="128"/>
      <c r="L176" s="128"/>
      <c r="M176" s="128"/>
      <c r="N176" s="128"/>
      <c r="O176" s="128"/>
      <c r="P176" s="128"/>
    </row>
    <row r="177" spans="2:16">
      <c r="B177" s="142"/>
      <c r="C177" s="128"/>
      <c r="D177" s="128"/>
      <c r="E177" s="128"/>
      <c r="F177" s="128"/>
      <c r="G177" s="128"/>
      <c r="H177" s="128"/>
      <c r="J177" s="128"/>
      <c r="K177" s="128"/>
      <c r="L177" s="128"/>
      <c r="M177" s="128"/>
      <c r="N177" s="128"/>
      <c r="O177" s="128"/>
      <c r="P177" s="128"/>
    </row>
    <row r="178" spans="2:16">
      <c r="B178" s="142"/>
      <c r="C178" s="128"/>
      <c r="D178" s="128"/>
      <c r="E178" s="128"/>
      <c r="F178" s="128"/>
      <c r="G178" s="128"/>
      <c r="H178" s="128"/>
      <c r="J178" s="128"/>
      <c r="K178" s="128"/>
      <c r="L178" s="128"/>
      <c r="M178" s="128"/>
      <c r="N178" s="128"/>
      <c r="O178" s="128"/>
      <c r="P178" s="128"/>
    </row>
    <row r="179" spans="2:16">
      <c r="B179" s="142"/>
      <c r="C179" s="128"/>
      <c r="D179" s="128"/>
      <c r="E179" s="128"/>
      <c r="F179" s="128"/>
      <c r="G179" s="128"/>
      <c r="H179" s="128"/>
      <c r="J179" s="128"/>
      <c r="K179" s="128"/>
      <c r="L179" s="128"/>
      <c r="M179" s="128"/>
      <c r="N179" s="128"/>
      <c r="O179" s="128"/>
      <c r="P179" s="128"/>
    </row>
    <row r="180" spans="2:16">
      <c r="B180" s="142"/>
      <c r="C180" s="128"/>
      <c r="D180" s="128"/>
      <c r="E180" s="128"/>
      <c r="F180" s="128"/>
      <c r="G180" s="128"/>
      <c r="H180" s="128"/>
      <c r="J180" s="128"/>
      <c r="K180" s="128"/>
      <c r="L180" s="128"/>
      <c r="M180" s="128"/>
      <c r="N180" s="128"/>
      <c r="O180" s="128"/>
      <c r="P180" s="128"/>
    </row>
    <row r="181" spans="2:16">
      <c r="B181" s="142"/>
      <c r="C181" s="128"/>
      <c r="D181" s="128"/>
      <c r="E181" s="128"/>
      <c r="F181" s="128"/>
      <c r="G181" s="128"/>
      <c r="H181" s="128"/>
      <c r="J181" s="128"/>
      <c r="K181" s="128"/>
      <c r="L181" s="128"/>
      <c r="M181" s="128"/>
      <c r="N181" s="128"/>
      <c r="O181" s="128"/>
      <c r="P181" s="128"/>
    </row>
    <row r="182" spans="2:16">
      <c r="B182" s="142"/>
      <c r="C182" s="128"/>
      <c r="D182" s="128"/>
      <c r="E182" s="128"/>
      <c r="F182" s="128"/>
      <c r="G182" s="128"/>
      <c r="H182" s="128"/>
      <c r="J182" s="128"/>
      <c r="K182" s="128"/>
      <c r="L182" s="128"/>
      <c r="M182" s="128"/>
      <c r="N182" s="128"/>
      <c r="O182" s="128"/>
      <c r="P182" s="128"/>
    </row>
    <row r="183" spans="2:16">
      <c r="B183" s="142"/>
      <c r="C183" s="128"/>
      <c r="D183" s="128"/>
      <c r="E183" s="128"/>
      <c r="F183" s="128"/>
      <c r="G183" s="128"/>
      <c r="H183" s="128"/>
      <c r="J183" s="128"/>
      <c r="K183" s="128"/>
      <c r="L183" s="128"/>
      <c r="M183" s="128"/>
      <c r="N183" s="128"/>
      <c r="O183" s="128"/>
      <c r="P183" s="128"/>
    </row>
    <row r="184" spans="2:16">
      <c r="B184" s="142"/>
      <c r="C184" s="128"/>
      <c r="D184" s="128"/>
      <c r="E184" s="128"/>
      <c r="F184" s="128"/>
      <c r="G184" s="128"/>
      <c r="H184" s="128"/>
      <c r="J184" s="128"/>
      <c r="K184" s="128"/>
      <c r="L184" s="128"/>
      <c r="M184" s="128"/>
      <c r="N184" s="128"/>
      <c r="O184" s="128"/>
      <c r="P184" s="128"/>
    </row>
    <row r="185" spans="2:16">
      <c r="B185" s="142"/>
      <c r="C185" s="128"/>
      <c r="D185" s="128"/>
      <c r="E185" s="128"/>
      <c r="F185" s="128"/>
      <c r="G185" s="128"/>
      <c r="H185" s="128"/>
      <c r="J185" s="128"/>
      <c r="K185" s="128"/>
      <c r="L185" s="128"/>
      <c r="M185" s="128"/>
      <c r="N185" s="128"/>
      <c r="O185" s="128"/>
      <c r="P185" s="128"/>
    </row>
    <row r="186" spans="2:16">
      <c r="B186" s="142"/>
      <c r="C186" s="128"/>
      <c r="D186" s="128"/>
      <c r="E186" s="128"/>
      <c r="F186" s="128"/>
      <c r="G186" s="128"/>
      <c r="H186" s="128"/>
      <c r="J186" s="128"/>
      <c r="K186" s="128"/>
      <c r="L186" s="128"/>
      <c r="M186" s="128"/>
      <c r="N186" s="128"/>
      <c r="O186" s="128"/>
      <c r="P186" s="128"/>
    </row>
    <row r="187" spans="2:16">
      <c r="B187" s="142"/>
      <c r="C187" s="128"/>
      <c r="D187" s="128"/>
      <c r="E187" s="128"/>
      <c r="F187" s="128"/>
      <c r="G187" s="128"/>
      <c r="H187" s="128"/>
      <c r="J187" s="128"/>
      <c r="K187" s="128"/>
      <c r="L187" s="128"/>
      <c r="M187" s="128"/>
      <c r="N187" s="128"/>
      <c r="O187" s="128"/>
      <c r="P187" s="128"/>
    </row>
    <row r="188" spans="2:16">
      <c r="B188" s="142"/>
      <c r="C188" s="128"/>
      <c r="D188" s="128"/>
      <c r="E188" s="128"/>
      <c r="F188" s="128"/>
      <c r="G188" s="128"/>
      <c r="H188" s="128"/>
      <c r="J188" s="128"/>
      <c r="K188" s="128"/>
      <c r="L188" s="128"/>
      <c r="M188" s="128"/>
      <c r="N188" s="128"/>
      <c r="O188" s="128"/>
      <c r="P188" s="128"/>
    </row>
    <row r="189" spans="2:16">
      <c r="B189" s="142"/>
      <c r="C189" s="128"/>
      <c r="D189" s="128"/>
      <c r="E189" s="128"/>
      <c r="F189" s="128"/>
      <c r="G189" s="128"/>
      <c r="H189" s="128"/>
      <c r="J189" s="128"/>
      <c r="K189" s="128"/>
      <c r="L189" s="128"/>
      <c r="M189" s="128"/>
      <c r="N189" s="128"/>
      <c r="O189" s="128"/>
      <c r="P189" s="128"/>
    </row>
    <row r="190" spans="2:16">
      <c r="B190" s="142"/>
      <c r="C190" s="128"/>
      <c r="D190" s="128"/>
      <c r="E190" s="128"/>
      <c r="F190" s="128"/>
      <c r="G190" s="128"/>
      <c r="H190" s="128"/>
      <c r="J190" s="128"/>
      <c r="K190" s="128"/>
      <c r="L190" s="128"/>
      <c r="M190" s="128"/>
      <c r="N190" s="128"/>
      <c r="O190" s="128"/>
      <c r="P190" s="128"/>
    </row>
    <row r="191" spans="2:16">
      <c r="B191" s="142"/>
      <c r="C191" s="128"/>
      <c r="D191" s="128"/>
      <c r="E191" s="128"/>
      <c r="F191" s="128"/>
      <c r="G191" s="128"/>
      <c r="H191" s="128"/>
      <c r="J191" s="128"/>
      <c r="K191" s="128"/>
      <c r="L191" s="128"/>
      <c r="M191" s="128"/>
      <c r="N191" s="128"/>
      <c r="O191" s="128"/>
      <c r="P191" s="128"/>
    </row>
    <row r="192" spans="2:16">
      <c r="B192" s="142"/>
      <c r="C192" s="128"/>
      <c r="D192" s="128"/>
      <c r="E192" s="128"/>
      <c r="F192" s="128"/>
      <c r="G192" s="128"/>
      <c r="H192" s="128"/>
      <c r="J192" s="128"/>
      <c r="K192" s="128"/>
      <c r="L192" s="128"/>
      <c r="M192" s="128"/>
      <c r="N192" s="128"/>
      <c r="O192" s="128"/>
      <c r="P192" s="128"/>
    </row>
    <row r="193" spans="2:16">
      <c r="B193" s="142"/>
      <c r="C193" s="128"/>
      <c r="D193" s="128"/>
      <c r="E193" s="128"/>
      <c r="F193" s="128"/>
      <c r="G193" s="128"/>
      <c r="H193" s="128"/>
      <c r="J193" s="128"/>
      <c r="K193" s="128"/>
      <c r="L193" s="128"/>
      <c r="M193" s="128"/>
      <c r="N193" s="128"/>
      <c r="O193" s="128"/>
      <c r="P193" s="128"/>
    </row>
    <row r="194" spans="2:16">
      <c r="B194" s="142"/>
      <c r="C194" s="128"/>
      <c r="D194" s="128"/>
      <c r="E194" s="128"/>
      <c r="F194" s="128"/>
      <c r="G194" s="128"/>
      <c r="H194" s="128"/>
      <c r="J194" s="128"/>
      <c r="K194" s="128"/>
      <c r="L194" s="128"/>
      <c r="M194" s="128"/>
      <c r="N194" s="128"/>
      <c r="O194" s="128"/>
      <c r="P194" s="128"/>
    </row>
    <row r="195" spans="2:16">
      <c r="B195" s="142"/>
      <c r="C195" s="128"/>
      <c r="D195" s="128"/>
      <c r="E195" s="128"/>
      <c r="F195" s="128"/>
      <c r="G195" s="128"/>
      <c r="H195" s="128"/>
      <c r="J195" s="128"/>
      <c r="K195" s="128"/>
      <c r="L195" s="128"/>
      <c r="M195" s="128"/>
      <c r="N195" s="128"/>
      <c r="O195" s="128"/>
      <c r="P195" s="128"/>
    </row>
    <row r="196" spans="2:16">
      <c r="B196" s="142"/>
      <c r="C196" s="128"/>
      <c r="D196" s="128"/>
      <c r="E196" s="128"/>
      <c r="F196" s="128"/>
      <c r="G196" s="128"/>
      <c r="H196" s="128"/>
      <c r="J196" s="128"/>
      <c r="K196" s="128"/>
      <c r="L196" s="128"/>
      <c r="M196" s="128"/>
      <c r="N196" s="128"/>
      <c r="O196" s="128"/>
      <c r="P196" s="128"/>
    </row>
    <row r="197" spans="2:16">
      <c r="B197" s="142"/>
      <c r="C197" s="128"/>
      <c r="D197" s="128"/>
      <c r="E197" s="128"/>
      <c r="F197" s="128"/>
      <c r="G197" s="128"/>
      <c r="H197" s="128"/>
      <c r="J197" s="128"/>
      <c r="K197" s="128"/>
      <c r="L197" s="128"/>
      <c r="M197" s="128"/>
      <c r="N197" s="128"/>
      <c r="O197" s="128"/>
      <c r="P197" s="128"/>
    </row>
    <row r="198" spans="2:16">
      <c r="B198" s="142"/>
      <c r="C198" s="128"/>
      <c r="D198" s="128"/>
      <c r="E198" s="128"/>
      <c r="F198" s="128"/>
      <c r="G198" s="128"/>
      <c r="H198" s="128"/>
      <c r="J198" s="128"/>
      <c r="K198" s="128"/>
      <c r="L198" s="128"/>
      <c r="M198" s="128"/>
      <c r="N198" s="128"/>
      <c r="O198" s="128"/>
      <c r="P198" s="128"/>
    </row>
    <row r="199" spans="2:16">
      <c r="B199" s="142"/>
      <c r="C199" s="128"/>
      <c r="D199" s="128"/>
      <c r="E199" s="128"/>
      <c r="F199" s="128"/>
      <c r="G199" s="128"/>
      <c r="H199" s="128"/>
      <c r="J199" s="128"/>
      <c r="K199" s="128"/>
      <c r="L199" s="128"/>
      <c r="M199" s="128"/>
      <c r="N199" s="128"/>
      <c r="O199" s="128"/>
      <c r="P199" s="128"/>
    </row>
    <row r="200" spans="2:16">
      <c r="B200" s="142"/>
      <c r="C200" s="128"/>
      <c r="D200" s="128"/>
      <c r="E200" s="128"/>
      <c r="F200" s="128"/>
      <c r="G200" s="128"/>
      <c r="H200" s="128"/>
      <c r="J200" s="128"/>
      <c r="K200" s="128"/>
      <c r="L200" s="128"/>
      <c r="M200" s="128"/>
      <c r="N200" s="128"/>
      <c r="O200" s="128"/>
      <c r="P200" s="128"/>
    </row>
    <row r="201" spans="2:16">
      <c r="B201" s="142"/>
      <c r="C201" s="128"/>
      <c r="D201" s="128"/>
      <c r="E201" s="128"/>
      <c r="F201" s="128"/>
      <c r="G201" s="128"/>
      <c r="H201" s="128"/>
      <c r="J201" s="128"/>
      <c r="K201" s="128"/>
      <c r="L201" s="128"/>
      <c r="M201" s="128"/>
      <c r="N201" s="128"/>
      <c r="O201" s="128"/>
      <c r="P201" s="128"/>
    </row>
    <row r="202" spans="2:16">
      <c r="B202" s="142"/>
      <c r="C202" s="128"/>
      <c r="D202" s="128"/>
      <c r="E202" s="128"/>
      <c r="F202" s="128"/>
      <c r="G202" s="128"/>
      <c r="H202" s="128"/>
      <c r="J202" s="128"/>
      <c r="K202" s="128"/>
      <c r="L202" s="128"/>
      <c r="M202" s="128"/>
      <c r="N202" s="128"/>
      <c r="O202" s="128"/>
      <c r="P202" s="128"/>
    </row>
    <row r="203" spans="2:16">
      <c r="B203" s="142"/>
      <c r="C203" s="128"/>
      <c r="D203" s="128"/>
      <c r="E203" s="128"/>
      <c r="F203" s="128"/>
      <c r="G203" s="128"/>
      <c r="H203" s="128"/>
      <c r="J203" s="128"/>
      <c r="K203" s="128"/>
      <c r="L203" s="128"/>
      <c r="M203" s="128"/>
      <c r="N203" s="128"/>
      <c r="O203" s="128"/>
      <c r="P203" s="128"/>
    </row>
    <row r="204" spans="2:16">
      <c r="B204" s="142"/>
      <c r="C204" s="128"/>
      <c r="D204" s="128"/>
      <c r="E204" s="128"/>
      <c r="F204" s="128"/>
      <c r="G204" s="128"/>
      <c r="H204" s="128"/>
      <c r="J204" s="128"/>
      <c r="K204" s="128"/>
      <c r="L204" s="128"/>
      <c r="M204" s="128"/>
      <c r="N204" s="128"/>
      <c r="O204" s="128"/>
      <c r="P204" s="128"/>
    </row>
    <row r="205" spans="2:16">
      <c r="B205" s="142"/>
      <c r="C205" s="128"/>
      <c r="D205" s="128"/>
      <c r="E205" s="128"/>
      <c r="F205" s="128"/>
      <c r="G205" s="128"/>
      <c r="H205" s="128"/>
      <c r="J205" s="128"/>
      <c r="K205" s="128"/>
      <c r="L205" s="128"/>
      <c r="M205" s="128"/>
      <c r="N205" s="128"/>
      <c r="O205" s="128"/>
      <c r="P205" s="128"/>
    </row>
    <row r="206" spans="2:16">
      <c r="B206" s="142"/>
      <c r="C206" s="128"/>
      <c r="D206" s="128"/>
      <c r="E206" s="128"/>
      <c r="F206" s="128"/>
      <c r="G206" s="128"/>
      <c r="H206" s="128"/>
      <c r="J206" s="128"/>
      <c r="K206" s="128"/>
      <c r="L206" s="128"/>
      <c r="M206" s="128"/>
      <c r="N206" s="128"/>
      <c r="O206" s="128"/>
      <c r="P206" s="128"/>
    </row>
    <row r="207" spans="2:16">
      <c r="B207" s="142"/>
      <c r="C207" s="128"/>
      <c r="D207" s="128"/>
      <c r="E207" s="128"/>
      <c r="F207" s="128"/>
      <c r="G207" s="128"/>
      <c r="H207" s="128"/>
      <c r="J207" s="128"/>
      <c r="K207" s="128"/>
      <c r="L207" s="128"/>
      <c r="M207" s="128"/>
      <c r="N207" s="128"/>
      <c r="O207" s="128"/>
      <c r="P207" s="128"/>
    </row>
    <row r="208" spans="2:16">
      <c r="B208" s="142"/>
      <c r="C208" s="128"/>
      <c r="D208" s="128"/>
      <c r="E208" s="128"/>
      <c r="F208" s="128"/>
      <c r="G208" s="128"/>
      <c r="H208" s="128"/>
      <c r="J208" s="128"/>
      <c r="K208" s="128"/>
      <c r="L208" s="128"/>
      <c r="M208" s="128"/>
      <c r="N208" s="128"/>
      <c r="O208" s="128"/>
      <c r="P208" s="128"/>
    </row>
    <row r="209" spans="2:16">
      <c r="B209" s="142"/>
      <c r="C209" s="128"/>
      <c r="D209" s="128"/>
      <c r="E209" s="128"/>
      <c r="F209" s="128"/>
      <c r="G209" s="128"/>
      <c r="H209" s="128"/>
      <c r="J209" s="128"/>
      <c r="K209" s="128"/>
      <c r="L209" s="128"/>
      <c r="M209" s="128"/>
      <c r="N209" s="128"/>
      <c r="O209" s="128"/>
      <c r="P209" s="128"/>
    </row>
    <row r="210" spans="2:16">
      <c r="B210" s="142"/>
      <c r="C210" s="128"/>
      <c r="D210" s="128"/>
      <c r="E210" s="128"/>
      <c r="F210" s="128"/>
      <c r="G210" s="128"/>
      <c r="H210" s="128"/>
      <c r="J210" s="128"/>
      <c r="K210" s="128"/>
      <c r="L210" s="128"/>
      <c r="M210" s="128"/>
      <c r="N210" s="128"/>
      <c r="O210" s="128"/>
      <c r="P210" s="128"/>
    </row>
    <row r="211" spans="2:16">
      <c r="B211" s="142"/>
      <c r="C211" s="128"/>
      <c r="D211" s="128"/>
      <c r="E211" s="128"/>
      <c r="F211" s="128"/>
      <c r="G211" s="128"/>
      <c r="H211" s="128"/>
      <c r="J211" s="128"/>
      <c r="K211" s="128"/>
      <c r="L211" s="128"/>
      <c r="M211" s="128"/>
      <c r="N211" s="128"/>
      <c r="O211" s="128"/>
      <c r="P211" s="128"/>
    </row>
    <row r="212" spans="2:16">
      <c r="B212" s="142"/>
      <c r="C212" s="128"/>
      <c r="D212" s="128"/>
      <c r="E212" s="128"/>
      <c r="F212" s="128"/>
      <c r="G212" s="128"/>
      <c r="H212" s="128"/>
      <c r="J212" s="128"/>
      <c r="K212" s="128"/>
      <c r="L212" s="128"/>
      <c r="M212" s="128"/>
      <c r="N212" s="128"/>
      <c r="O212" s="128"/>
      <c r="P212" s="128"/>
    </row>
    <row r="213" spans="2:16">
      <c r="B213" s="142"/>
      <c r="C213" s="128"/>
      <c r="D213" s="128"/>
      <c r="E213" s="128"/>
      <c r="F213" s="128"/>
      <c r="G213" s="128"/>
      <c r="H213" s="128"/>
      <c r="J213" s="128"/>
      <c r="K213" s="128"/>
      <c r="L213" s="128"/>
      <c r="M213" s="128"/>
      <c r="N213" s="128"/>
      <c r="O213" s="128"/>
      <c r="P213" s="128"/>
    </row>
    <row r="214" spans="2:16">
      <c r="B214" s="142"/>
      <c r="C214" s="128"/>
      <c r="D214" s="128"/>
      <c r="E214" s="128"/>
      <c r="F214" s="128"/>
      <c r="G214" s="128"/>
      <c r="H214" s="128"/>
      <c r="J214" s="128"/>
      <c r="K214" s="128"/>
      <c r="L214" s="128"/>
      <c r="M214" s="128"/>
      <c r="N214" s="128"/>
      <c r="O214" s="128"/>
      <c r="P214" s="128"/>
    </row>
    <row r="215" spans="2:16">
      <c r="B215" s="142"/>
      <c r="C215" s="128"/>
      <c r="D215" s="128"/>
      <c r="E215" s="128"/>
      <c r="F215" s="128"/>
      <c r="G215" s="128"/>
      <c r="H215" s="128"/>
      <c r="J215" s="128"/>
      <c r="K215" s="128"/>
      <c r="L215" s="128"/>
      <c r="M215" s="128"/>
      <c r="N215" s="128"/>
      <c r="O215" s="128"/>
      <c r="P215" s="128"/>
    </row>
    <row r="216" spans="2:16">
      <c r="B216" s="142"/>
      <c r="C216" s="128"/>
      <c r="D216" s="128"/>
      <c r="E216" s="128"/>
      <c r="F216" s="128"/>
      <c r="G216" s="128"/>
      <c r="H216" s="128"/>
      <c r="J216" s="128"/>
      <c r="K216" s="128"/>
      <c r="L216" s="128"/>
      <c r="M216" s="128"/>
      <c r="N216" s="128"/>
      <c r="O216" s="128"/>
      <c r="P216" s="128"/>
    </row>
    <row r="217" spans="2:16">
      <c r="B217" s="142"/>
      <c r="C217" s="128"/>
      <c r="D217" s="128"/>
      <c r="E217" s="128"/>
      <c r="F217" s="128"/>
      <c r="G217" s="128"/>
      <c r="H217" s="128"/>
      <c r="J217" s="128"/>
      <c r="K217" s="128"/>
      <c r="L217" s="128"/>
      <c r="M217" s="128"/>
      <c r="N217" s="128"/>
      <c r="O217" s="128"/>
      <c r="P217" s="128"/>
    </row>
    <row r="218" spans="2:16">
      <c r="B218" s="142"/>
      <c r="C218" s="128"/>
      <c r="D218" s="128"/>
      <c r="E218" s="128"/>
      <c r="F218" s="128"/>
      <c r="G218" s="128"/>
      <c r="H218" s="128"/>
      <c r="J218" s="128"/>
      <c r="K218" s="128"/>
      <c r="L218" s="128"/>
      <c r="M218" s="128"/>
      <c r="N218" s="128"/>
      <c r="O218" s="128"/>
      <c r="P218" s="128"/>
    </row>
    <row r="219" spans="2:16">
      <c r="B219" s="142"/>
      <c r="C219" s="128"/>
      <c r="D219" s="128"/>
      <c r="E219" s="128"/>
      <c r="F219" s="128"/>
      <c r="G219" s="128"/>
      <c r="H219" s="128"/>
      <c r="J219" s="128"/>
      <c r="K219" s="128"/>
      <c r="L219" s="128"/>
      <c r="M219" s="128"/>
      <c r="N219" s="128"/>
      <c r="O219" s="128"/>
      <c r="P219" s="128"/>
    </row>
    <row r="220" spans="2:16">
      <c r="B220" s="142"/>
      <c r="C220" s="128"/>
      <c r="D220" s="128"/>
      <c r="E220" s="128"/>
      <c r="F220" s="128"/>
      <c r="G220" s="128"/>
      <c r="H220" s="128"/>
      <c r="J220" s="128"/>
      <c r="K220" s="128"/>
      <c r="L220" s="128"/>
      <c r="M220" s="128"/>
      <c r="N220" s="128"/>
      <c r="O220" s="128"/>
      <c r="P220" s="128"/>
    </row>
    <row r="221" spans="2:16">
      <c r="B221" s="142"/>
      <c r="C221" s="128"/>
      <c r="D221" s="128"/>
      <c r="E221" s="128"/>
      <c r="F221" s="128"/>
      <c r="G221" s="128"/>
      <c r="H221" s="128"/>
      <c r="J221" s="128"/>
      <c r="K221" s="128"/>
      <c r="L221" s="128"/>
      <c r="M221" s="128"/>
      <c r="N221" s="128"/>
      <c r="O221" s="128"/>
      <c r="P221" s="128"/>
    </row>
    <row r="222" spans="2:16">
      <c r="B222" s="142"/>
      <c r="C222" s="128"/>
      <c r="D222" s="128"/>
      <c r="E222" s="128"/>
      <c r="F222" s="128"/>
      <c r="G222" s="128"/>
      <c r="H222" s="128"/>
      <c r="J222" s="128"/>
      <c r="K222" s="128"/>
      <c r="L222" s="128"/>
      <c r="M222" s="128"/>
      <c r="N222" s="128"/>
      <c r="O222" s="128"/>
      <c r="P222" s="128"/>
    </row>
    <row r="223" spans="2:16">
      <c r="B223" s="142"/>
      <c r="C223" s="128"/>
      <c r="D223" s="128"/>
      <c r="E223" s="128"/>
      <c r="F223" s="128"/>
      <c r="G223" s="128"/>
      <c r="H223" s="128"/>
      <c r="J223" s="128"/>
      <c r="K223" s="128"/>
      <c r="L223" s="128"/>
      <c r="M223" s="128"/>
      <c r="N223" s="128"/>
      <c r="O223" s="128"/>
      <c r="P223" s="128"/>
    </row>
    <row r="224" spans="2:16">
      <c r="B224" s="142"/>
      <c r="C224" s="128"/>
      <c r="D224" s="128"/>
      <c r="E224" s="128"/>
      <c r="F224" s="128"/>
      <c r="G224" s="128"/>
      <c r="H224" s="128"/>
      <c r="J224" s="128"/>
      <c r="K224" s="128"/>
      <c r="L224" s="128"/>
      <c r="M224" s="128"/>
      <c r="N224" s="128"/>
      <c r="O224" s="128"/>
      <c r="P224" s="128"/>
    </row>
    <row r="225" spans="2:16">
      <c r="B225" s="142"/>
      <c r="C225" s="128"/>
      <c r="D225" s="128"/>
      <c r="E225" s="128"/>
      <c r="F225" s="128"/>
      <c r="G225" s="128"/>
      <c r="H225" s="128"/>
      <c r="J225" s="128"/>
      <c r="K225" s="128"/>
      <c r="L225" s="128"/>
      <c r="M225" s="128"/>
      <c r="N225" s="128"/>
      <c r="O225" s="128"/>
      <c r="P225" s="128"/>
    </row>
    <row r="226" spans="2:16">
      <c r="B226" s="142"/>
      <c r="C226" s="128"/>
      <c r="D226" s="128"/>
      <c r="E226" s="128"/>
      <c r="F226" s="128"/>
      <c r="G226" s="128"/>
      <c r="H226" s="128"/>
      <c r="J226" s="128"/>
      <c r="K226" s="128"/>
      <c r="L226" s="128"/>
      <c r="M226" s="128"/>
      <c r="N226" s="128"/>
      <c r="O226" s="128"/>
      <c r="P226" s="128"/>
    </row>
    <row r="227" spans="2:16">
      <c r="B227" s="142"/>
      <c r="C227" s="128"/>
      <c r="D227" s="128"/>
      <c r="E227" s="128"/>
      <c r="F227" s="128"/>
      <c r="G227" s="128"/>
      <c r="H227" s="128"/>
      <c r="J227" s="128"/>
      <c r="K227" s="128"/>
      <c r="L227" s="128"/>
      <c r="M227" s="128"/>
      <c r="N227" s="128"/>
      <c r="O227" s="128"/>
      <c r="P227" s="128"/>
    </row>
    <row r="228" spans="2:16">
      <c r="B228" s="142"/>
      <c r="C228" s="128"/>
      <c r="D228" s="128"/>
      <c r="E228" s="128"/>
      <c r="F228" s="128"/>
      <c r="G228" s="128"/>
      <c r="H228" s="128"/>
      <c r="J228" s="128"/>
      <c r="K228" s="128"/>
      <c r="L228" s="128"/>
      <c r="M228" s="128"/>
      <c r="N228" s="128"/>
      <c r="O228" s="128"/>
      <c r="P228" s="128"/>
    </row>
    <row r="229" spans="2:16">
      <c r="B229" s="142"/>
      <c r="C229" s="128"/>
      <c r="D229" s="128"/>
      <c r="E229" s="128"/>
      <c r="F229" s="128"/>
      <c r="G229" s="128"/>
      <c r="H229" s="128"/>
      <c r="J229" s="128"/>
      <c r="K229" s="128"/>
      <c r="L229" s="128"/>
      <c r="M229" s="128"/>
      <c r="N229" s="128"/>
      <c r="O229" s="128"/>
      <c r="P229" s="128"/>
    </row>
    <row r="230" spans="2:16">
      <c r="B230" s="142"/>
      <c r="C230" s="128"/>
      <c r="D230" s="128"/>
      <c r="E230" s="128"/>
      <c r="F230" s="128"/>
      <c r="G230" s="128"/>
      <c r="H230" s="128"/>
      <c r="J230" s="128"/>
      <c r="K230" s="128"/>
      <c r="L230" s="128"/>
      <c r="M230" s="128"/>
      <c r="N230" s="128"/>
      <c r="O230" s="128"/>
      <c r="P230" s="128"/>
    </row>
    <row r="231" spans="2:16">
      <c r="B231" s="142"/>
      <c r="C231" s="128"/>
      <c r="D231" s="128"/>
      <c r="E231" s="128"/>
      <c r="F231" s="128"/>
      <c r="G231" s="128"/>
      <c r="H231" s="128"/>
      <c r="J231" s="128"/>
      <c r="K231" s="128"/>
      <c r="L231" s="128"/>
      <c r="M231" s="128"/>
      <c r="N231" s="128"/>
      <c r="O231" s="128"/>
      <c r="P231" s="128"/>
    </row>
    <row r="232" spans="2:16">
      <c r="B232" s="142"/>
      <c r="C232" s="128"/>
      <c r="D232" s="128"/>
      <c r="E232" s="128"/>
      <c r="F232" s="128"/>
      <c r="G232" s="128"/>
      <c r="H232" s="128"/>
      <c r="J232" s="128"/>
      <c r="K232" s="128"/>
      <c r="L232" s="128"/>
      <c r="M232" s="128"/>
      <c r="N232" s="128"/>
      <c r="O232" s="128"/>
      <c r="P232" s="128"/>
    </row>
    <row r="233" spans="2:16">
      <c r="B233" s="142"/>
      <c r="C233" s="128"/>
      <c r="D233" s="128"/>
      <c r="E233" s="128"/>
      <c r="F233" s="128"/>
      <c r="G233" s="128"/>
      <c r="H233" s="128"/>
      <c r="J233" s="128"/>
      <c r="K233" s="128"/>
      <c r="L233" s="128"/>
      <c r="M233" s="128"/>
      <c r="N233" s="128"/>
      <c r="O233" s="128"/>
      <c r="P233" s="128"/>
    </row>
    <row r="234" spans="2:16">
      <c r="B234" s="142"/>
      <c r="C234" s="128"/>
      <c r="D234" s="128"/>
      <c r="E234" s="128"/>
      <c r="F234" s="128"/>
      <c r="G234" s="128"/>
      <c r="H234" s="128"/>
      <c r="J234" s="128"/>
      <c r="K234" s="128"/>
      <c r="L234" s="128"/>
      <c r="M234" s="128"/>
      <c r="N234" s="128"/>
      <c r="O234" s="128"/>
      <c r="P234" s="128"/>
    </row>
    <row r="235" spans="2:16">
      <c r="B235" s="142"/>
      <c r="C235" s="128"/>
      <c r="D235" s="128"/>
      <c r="E235" s="128"/>
      <c r="F235" s="128"/>
      <c r="G235" s="128"/>
      <c r="H235" s="128"/>
      <c r="J235" s="128"/>
      <c r="K235" s="128"/>
      <c r="L235" s="128"/>
      <c r="M235" s="128"/>
      <c r="N235" s="128"/>
      <c r="O235" s="128"/>
      <c r="P235" s="128"/>
    </row>
    <row r="236" spans="2:16">
      <c r="B236" s="142"/>
      <c r="C236" s="128"/>
      <c r="D236" s="128"/>
      <c r="E236" s="128"/>
      <c r="F236" s="128"/>
      <c r="G236" s="128"/>
      <c r="H236" s="128"/>
      <c r="J236" s="128"/>
      <c r="K236" s="128"/>
      <c r="L236" s="128"/>
      <c r="M236" s="128"/>
      <c r="N236" s="128"/>
      <c r="O236" s="128"/>
      <c r="P236" s="128"/>
    </row>
    <row r="237" spans="2:16">
      <c r="B237" s="142"/>
      <c r="C237" s="128"/>
      <c r="D237" s="128"/>
      <c r="E237" s="128"/>
      <c r="F237" s="128"/>
      <c r="G237" s="128"/>
      <c r="H237" s="128"/>
      <c r="J237" s="128"/>
      <c r="K237" s="128"/>
      <c r="L237" s="128"/>
      <c r="M237" s="128"/>
      <c r="N237" s="128"/>
      <c r="O237" s="128"/>
      <c r="P237" s="128"/>
    </row>
    <row r="238" spans="2:16">
      <c r="B238" s="142"/>
      <c r="C238" s="128"/>
      <c r="D238" s="128"/>
      <c r="E238" s="128"/>
      <c r="F238" s="128"/>
      <c r="G238" s="128"/>
      <c r="H238" s="128"/>
      <c r="J238" s="128"/>
      <c r="K238" s="128"/>
      <c r="L238" s="128"/>
      <c r="M238" s="128"/>
      <c r="N238" s="128"/>
      <c r="O238" s="128"/>
      <c r="P238" s="128"/>
    </row>
    <row r="239" spans="2:16">
      <c r="B239" s="142"/>
      <c r="C239" s="128"/>
      <c r="D239" s="128"/>
      <c r="E239" s="128"/>
      <c r="F239" s="128"/>
      <c r="G239" s="128"/>
      <c r="H239" s="128"/>
      <c r="J239" s="128"/>
      <c r="K239" s="128"/>
      <c r="L239" s="128"/>
      <c r="M239" s="128"/>
      <c r="N239" s="128"/>
      <c r="O239" s="128"/>
      <c r="P239" s="128"/>
    </row>
    <row r="240" spans="2:16">
      <c r="B240" s="142"/>
      <c r="C240" s="128"/>
      <c r="D240" s="128"/>
      <c r="E240" s="128"/>
      <c r="F240" s="128"/>
      <c r="G240" s="128"/>
      <c r="H240" s="128"/>
      <c r="J240" s="128"/>
      <c r="K240" s="128"/>
      <c r="L240" s="128"/>
      <c r="M240" s="128"/>
      <c r="N240" s="128"/>
      <c r="O240" s="128"/>
      <c r="P240" s="128"/>
    </row>
    <row r="241" spans="2:16">
      <c r="B241" s="142"/>
      <c r="C241" s="128"/>
      <c r="D241" s="128"/>
      <c r="E241" s="128"/>
      <c r="F241" s="128"/>
      <c r="G241" s="128"/>
      <c r="H241" s="128"/>
      <c r="J241" s="128"/>
      <c r="K241" s="128"/>
      <c r="L241" s="128"/>
      <c r="M241" s="128"/>
      <c r="N241" s="128"/>
      <c r="O241" s="128"/>
      <c r="P241" s="128"/>
    </row>
    <row r="242" spans="2:16">
      <c r="B242" s="142"/>
      <c r="C242" s="128"/>
      <c r="D242" s="128"/>
      <c r="E242" s="128"/>
      <c r="F242" s="128"/>
      <c r="G242" s="128"/>
      <c r="H242" s="128"/>
      <c r="J242" s="128"/>
      <c r="K242" s="128"/>
      <c r="L242" s="128"/>
      <c r="M242" s="128"/>
      <c r="N242" s="128"/>
      <c r="O242" s="128"/>
      <c r="P242" s="128"/>
    </row>
    <row r="243" spans="2:16">
      <c r="B243" s="142"/>
      <c r="C243" s="128"/>
      <c r="D243" s="128"/>
      <c r="E243" s="128"/>
      <c r="F243" s="128"/>
      <c r="G243" s="128"/>
      <c r="H243" s="128"/>
      <c r="J243" s="128"/>
      <c r="K243" s="128"/>
      <c r="L243" s="128"/>
      <c r="M243" s="128"/>
      <c r="N243" s="128"/>
      <c r="O243" s="128"/>
      <c r="P243" s="128"/>
    </row>
    <row r="244" spans="2:16">
      <c r="B244" s="142"/>
      <c r="C244" s="128"/>
      <c r="D244" s="128"/>
      <c r="E244" s="128"/>
      <c r="F244" s="128"/>
      <c r="G244" s="128"/>
      <c r="H244" s="128"/>
      <c r="J244" s="128"/>
      <c r="K244" s="128"/>
      <c r="L244" s="128"/>
      <c r="M244" s="128"/>
      <c r="N244" s="128"/>
      <c r="O244" s="128"/>
      <c r="P244" s="128"/>
    </row>
    <row r="245" spans="2:16">
      <c r="B245" s="142"/>
      <c r="C245" s="128"/>
      <c r="D245" s="128"/>
      <c r="E245" s="128"/>
      <c r="F245" s="128"/>
      <c r="G245" s="128"/>
      <c r="H245" s="128"/>
      <c r="J245" s="128"/>
      <c r="K245" s="128"/>
      <c r="L245" s="128"/>
      <c r="M245" s="128"/>
      <c r="N245" s="128"/>
      <c r="O245" s="128"/>
      <c r="P245" s="128"/>
    </row>
    <row r="246" spans="2:16">
      <c r="B246" s="142"/>
      <c r="C246" s="128"/>
      <c r="D246" s="128"/>
      <c r="E246" s="128"/>
      <c r="F246" s="128"/>
      <c r="G246" s="128"/>
      <c r="H246" s="128"/>
      <c r="J246" s="128"/>
      <c r="K246" s="128"/>
      <c r="L246" s="128"/>
      <c r="M246" s="128"/>
      <c r="N246" s="128"/>
      <c r="O246" s="128"/>
      <c r="P246" s="128"/>
    </row>
    <row r="247" spans="2:16">
      <c r="B247" s="142"/>
      <c r="C247" s="128"/>
      <c r="D247" s="128"/>
      <c r="E247" s="128"/>
      <c r="F247" s="128"/>
      <c r="G247" s="128"/>
      <c r="H247" s="128"/>
      <c r="J247" s="128"/>
      <c r="K247" s="128"/>
      <c r="L247" s="128"/>
      <c r="M247" s="128"/>
      <c r="N247" s="128"/>
      <c r="O247" s="128"/>
      <c r="P247" s="128"/>
    </row>
    <row r="248" spans="2:16">
      <c r="B248" s="142"/>
      <c r="C248" s="128"/>
      <c r="D248" s="128"/>
      <c r="E248" s="128"/>
      <c r="F248" s="128"/>
      <c r="G248" s="128"/>
      <c r="H248" s="128"/>
      <c r="J248" s="128"/>
      <c r="K248" s="128"/>
      <c r="L248" s="128"/>
      <c r="M248" s="128"/>
      <c r="N248" s="128"/>
      <c r="O248" s="128"/>
      <c r="P248" s="128"/>
    </row>
    <row r="249" spans="2:16">
      <c r="B249" s="142"/>
      <c r="C249" s="128"/>
      <c r="D249" s="128"/>
      <c r="E249" s="128"/>
      <c r="F249" s="128"/>
      <c r="G249" s="128"/>
      <c r="H249" s="128"/>
      <c r="J249" s="128"/>
      <c r="K249" s="128"/>
      <c r="L249" s="128"/>
      <c r="M249" s="128"/>
      <c r="N249" s="128"/>
      <c r="O249" s="128"/>
      <c r="P249" s="128"/>
    </row>
    <row r="250" spans="2:16">
      <c r="B250" s="142"/>
      <c r="C250" s="128"/>
      <c r="D250" s="128"/>
      <c r="E250" s="128"/>
      <c r="F250" s="128"/>
      <c r="G250" s="128"/>
      <c r="H250" s="128"/>
      <c r="J250" s="128"/>
      <c r="K250" s="128"/>
      <c r="L250" s="128"/>
      <c r="M250" s="128"/>
      <c r="N250" s="128"/>
      <c r="O250" s="128"/>
      <c r="P250" s="128"/>
    </row>
    <row r="251" spans="2:16">
      <c r="B251" s="142"/>
      <c r="C251" s="128"/>
      <c r="D251" s="128"/>
      <c r="E251" s="128"/>
      <c r="F251" s="128"/>
      <c r="G251" s="128"/>
      <c r="H251" s="128"/>
      <c r="J251" s="128"/>
      <c r="K251" s="128"/>
      <c r="L251" s="128"/>
      <c r="M251" s="128"/>
      <c r="N251" s="128"/>
      <c r="O251" s="128"/>
      <c r="P251" s="128"/>
    </row>
    <row r="252" spans="2:16">
      <c r="B252" s="142"/>
      <c r="C252" s="128"/>
      <c r="D252" s="128"/>
      <c r="E252" s="128"/>
      <c r="F252" s="128"/>
      <c r="G252" s="128"/>
      <c r="H252" s="128"/>
      <c r="J252" s="128"/>
      <c r="K252" s="128"/>
      <c r="L252" s="128"/>
      <c r="M252" s="128"/>
      <c r="N252" s="128"/>
      <c r="O252" s="128"/>
      <c r="P252" s="128"/>
    </row>
    <row r="253" spans="2:16">
      <c r="B253" s="142"/>
      <c r="C253" s="128"/>
      <c r="D253" s="128"/>
      <c r="E253" s="128"/>
      <c r="F253" s="128"/>
      <c r="G253" s="128"/>
      <c r="H253" s="128"/>
      <c r="J253" s="128"/>
      <c r="K253" s="128"/>
      <c r="L253" s="128"/>
      <c r="M253" s="128"/>
      <c r="N253" s="128"/>
      <c r="O253" s="128"/>
      <c r="P253" s="128"/>
    </row>
    <row r="254" spans="2:16">
      <c r="B254" s="142"/>
      <c r="C254" s="128"/>
      <c r="D254" s="128"/>
      <c r="E254" s="128"/>
      <c r="F254" s="128"/>
      <c r="G254" s="128"/>
      <c r="H254" s="128"/>
      <c r="J254" s="128"/>
      <c r="K254" s="128"/>
      <c r="L254" s="128"/>
      <c r="M254" s="128"/>
      <c r="N254" s="128"/>
      <c r="O254" s="128"/>
      <c r="P254" s="128"/>
    </row>
    <row r="255" spans="2:16">
      <c r="B255" s="142"/>
      <c r="C255" s="128"/>
      <c r="D255" s="128"/>
      <c r="E255" s="128"/>
      <c r="F255" s="128"/>
      <c r="G255" s="128"/>
      <c r="H255" s="128"/>
      <c r="J255" s="128"/>
      <c r="K255" s="128"/>
      <c r="L255" s="128"/>
      <c r="M255" s="128"/>
      <c r="N255" s="128"/>
      <c r="O255" s="128"/>
      <c r="P255" s="128"/>
    </row>
    <row r="256" spans="2:16">
      <c r="B256" s="142"/>
      <c r="C256" s="128"/>
      <c r="D256" s="128"/>
      <c r="E256" s="128"/>
      <c r="F256" s="128"/>
      <c r="G256" s="128"/>
      <c r="H256" s="128"/>
      <c r="J256" s="128"/>
      <c r="K256" s="128"/>
      <c r="L256" s="128"/>
      <c r="M256" s="128"/>
      <c r="N256" s="128"/>
      <c r="O256" s="128"/>
      <c r="P256" s="128"/>
    </row>
    <row r="257" spans="2:16">
      <c r="B257" s="142"/>
      <c r="C257" s="128"/>
      <c r="D257" s="128"/>
      <c r="E257" s="128"/>
      <c r="F257" s="128"/>
      <c r="G257" s="128"/>
      <c r="H257" s="128"/>
      <c r="J257" s="128"/>
      <c r="K257" s="128"/>
      <c r="L257" s="128"/>
      <c r="M257" s="128"/>
      <c r="N257" s="128"/>
      <c r="O257" s="128"/>
      <c r="P257" s="128"/>
    </row>
    <row r="258" spans="2:16">
      <c r="B258" s="142"/>
      <c r="C258" s="128"/>
      <c r="D258" s="128"/>
      <c r="E258" s="128"/>
      <c r="F258" s="128"/>
      <c r="G258" s="128"/>
      <c r="H258" s="128"/>
      <c r="J258" s="128"/>
      <c r="K258" s="128"/>
      <c r="L258" s="128"/>
      <c r="M258" s="128"/>
      <c r="N258" s="128"/>
      <c r="O258" s="128"/>
      <c r="P258" s="128"/>
    </row>
    <row r="259" spans="2:16">
      <c r="B259" s="142"/>
      <c r="C259" s="128"/>
      <c r="D259" s="128"/>
      <c r="E259" s="128"/>
      <c r="F259" s="128"/>
      <c r="G259" s="128"/>
      <c r="H259" s="128"/>
      <c r="J259" s="128"/>
      <c r="K259" s="128"/>
      <c r="L259" s="128"/>
      <c r="M259" s="128"/>
      <c r="N259" s="128"/>
      <c r="O259" s="128"/>
      <c r="P259" s="128"/>
    </row>
    <row r="260" spans="2:16">
      <c r="B260" s="142"/>
      <c r="C260" s="128"/>
      <c r="D260" s="128"/>
      <c r="E260" s="128"/>
      <c r="F260" s="128"/>
      <c r="G260" s="128"/>
      <c r="H260" s="128"/>
      <c r="J260" s="128"/>
      <c r="K260" s="128"/>
      <c r="L260" s="128"/>
      <c r="M260" s="128"/>
      <c r="N260" s="128"/>
      <c r="O260" s="128"/>
      <c r="P260" s="128"/>
    </row>
    <row r="261" spans="2:16">
      <c r="B261" s="142"/>
      <c r="C261" s="128"/>
      <c r="D261" s="128"/>
      <c r="E261" s="128"/>
      <c r="F261" s="128"/>
      <c r="G261" s="128"/>
      <c r="H261" s="128"/>
      <c r="J261" s="128"/>
      <c r="K261" s="128"/>
      <c r="L261" s="128"/>
      <c r="M261" s="128"/>
      <c r="N261" s="128"/>
      <c r="O261" s="128"/>
      <c r="P261" s="128"/>
    </row>
    <row r="262" spans="2:16">
      <c r="B262" s="142"/>
      <c r="C262" s="128"/>
      <c r="D262" s="128"/>
      <c r="E262" s="128"/>
      <c r="F262" s="128"/>
      <c r="G262" s="128"/>
      <c r="H262" s="128"/>
      <c r="J262" s="128"/>
      <c r="K262" s="128"/>
      <c r="L262" s="128"/>
      <c r="M262" s="128"/>
      <c r="N262" s="128"/>
      <c r="O262" s="128"/>
      <c r="P262" s="128"/>
    </row>
    <row r="263" spans="2:16">
      <c r="B263" s="142"/>
      <c r="C263" s="128"/>
      <c r="D263" s="128"/>
      <c r="E263" s="128"/>
      <c r="F263" s="128"/>
      <c r="G263" s="128"/>
      <c r="H263" s="128"/>
      <c r="J263" s="128"/>
      <c r="K263" s="128"/>
      <c r="L263" s="128"/>
      <c r="M263" s="128"/>
      <c r="N263" s="128"/>
      <c r="O263" s="128"/>
      <c r="P263" s="128"/>
    </row>
    <row r="264" spans="2:16">
      <c r="B264" s="142"/>
      <c r="C264" s="128"/>
      <c r="D264" s="128"/>
      <c r="E264" s="128"/>
      <c r="F264" s="128"/>
      <c r="G264" s="128"/>
      <c r="H264" s="128"/>
      <c r="J264" s="128"/>
      <c r="K264" s="128"/>
      <c r="L264" s="128"/>
      <c r="M264" s="128"/>
      <c r="N264" s="128"/>
      <c r="O264" s="128"/>
      <c r="P264" s="128"/>
    </row>
    <row r="265" spans="2:16">
      <c r="B265" s="142"/>
      <c r="C265" s="128"/>
      <c r="D265" s="128"/>
      <c r="E265" s="128"/>
      <c r="F265" s="128"/>
      <c r="G265" s="128"/>
      <c r="H265" s="128"/>
      <c r="J265" s="128"/>
      <c r="K265" s="128"/>
      <c r="L265" s="128"/>
      <c r="M265" s="128"/>
      <c r="N265" s="128"/>
      <c r="O265" s="128"/>
      <c r="P265" s="128"/>
    </row>
    <row r="266" spans="2:16">
      <c r="B266" s="142"/>
      <c r="C266" s="128"/>
      <c r="D266" s="128"/>
      <c r="E266" s="128"/>
      <c r="F266" s="128"/>
      <c r="G266" s="128"/>
      <c r="H266" s="128"/>
      <c r="J266" s="128"/>
      <c r="K266" s="128"/>
      <c r="L266" s="128"/>
      <c r="M266" s="128"/>
      <c r="N266" s="128"/>
      <c r="O266" s="128"/>
      <c r="P266" s="128"/>
    </row>
    <row r="267" spans="2:16">
      <c r="B267" s="142"/>
      <c r="C267" s="128"/>
      <c r="D267" s="128"/>
      <c r="E267" s="128"/>
      <c r="F267" s="128"/>
      <c r="G267" s="128"/>
      <c r="H267" s="128"/>
      <c r="J267" s="128"/>
      <c r="K267" s="128"/>
      <c r="L267" s="128"/>
      <c r="M267" s="128"/>
      <c r="N267" s="128"/>
      <c r="O267" s="128"/>
      <c r="P267" s="128"/>
    </row>
    <row r="268" spans="2:16">
      <c r="B268" s="142"/>
      <c r="C268" s="128"/>
      <c r="D268" s="128"/>
      <c r="E268" s="128"/>
      <c r="F268" s="128"/>
      <c r="G268" s="128"/>
      <c r="H268" s="128"/>
      <c r="J268" s="128"/>
      <c r="K268" s="128"/>
      <c r="L268" s="128"/>
      <c r="M268" s="128"/>
      <c r="N268" s="128"/>
      <c r="O268" s="128"/>
      <c r="P268" s="128"/>
    </row>
    <row r="269" spans="2:16">
      <c r="B269" s="142"/>
      <c r="C269" s="128"/>
      <c r="D269" s="128"/>
      <c r="E269" s="128"/>
      <c r="F269" s="128"/>
      <c r="G269" s="128"/>
      <c r="H269" s="128"/>
      <c r="J269" s="128"/>
      <c r="K269" s="128"/>
      <c r="L269" s="128"/>
      <c r="M269" s="128"/>
      <c r="N269" s="128"/>
      <c r="O269" s="128"/>
      <c r="P269" s="128"/>
    </row>
    <row r="270" spans="2:16">
      <c r="B270" s="142"/>
      <c r="C270" s="128"/>
      <c r="D270" s="128"/>
      <c r="E270" s="128"/>
      <c r="F270" s="128"/>
      <c r="G270" s="128"/>
      <c r="H270" s="128"/>
      <c r="J270" s="128"/>
      <c r="K270" s="128"/>
      <c r="L270" s="128"/>
      <c r="M270" s="128"/>
      <c r="N270" s="128"/>
      <c r="O270" s="128"/>
      <c r="P270" s="128"/>
    </row>
    <row r="271" spans="2:16">
      <c r="B271" s="142"/>
      <c r="C271" s="128"/>
      <c r="D271" s="128"/>
      <c r="E271" s="128"/>
      <c r="F271" s="128"/>
      <c r="G271" s="128"/>
      <c r="H271" s="128"/>
      <c r="J271" s="128"/>
      <c r="K271" s="128"/>
      <c r="L271" s="128"/>
      <c r="M271" s="128"/>
      <c r="N271" s="128"/>
      <c r="O271" s="128"/>
      <c r="P271" s="128"/>
    </row>
    <row r="272" spans="2:16">
      <c r="B272" s="142"/>
      <c r="C272" s="128"/>
      <c r="D272" s="128"/>
      <c r="E272" s="128"/>
      <c r="F272" s="128"/>
      <c r="G272" s="128"/>
      <c r="H272" s="128"/>
      <c r="J272" s="128"/>
      <c r="K272" s="128"/>
      <c r="L272" s="128"/>
      <c r="M272" s="128"/>
      <c r="N272" s="128"/>
      <c r="O272" s="128"/>
      <c r="P272" s="128"/>
    </row>
    <row r="273" spans="2:16">
      <c r="B273" s="142"/>
      <c r="C273" s="128"/>
      <c r="D273" s="128"/>
      <c r="E273" s="128"/>
      <c r="F273" s="128"/>
      <c r="G273" s="128"/>
      <c r="H273" s="128"/>
      <c r="J273" s="128"/>
      <c r="K273" s="128"/>
      <c r="L273" s="128"/>
      <c r="M273" s="128"/>
      <c r="N273" s="128"/>
      <c r="O273" s="128"/>
      <c r="P273" s="128"/>
    </row>
    <row r="274" spans="2:16">
      <c r="B274" s="142"/>
      <c r="C274" s="128"/>
      <c r="D274" s="128"/>
      <c r="E274" s="128"/>
      <c r="F274" s="128"/>
      <c r="G274" s="128"/>
      <c r="H274" s="128"/>
      <c r="J274" s="128"/>
      <c r="K274" s="128"/>
      <c r="L274" s="128"/>
      <c r="M274" s="128"/>
      <c r="N274" s="128"/>
      <c r="O274" s="128"/>
      <c r="P274" s="128"/>
    </row>
    <row r="275" spans="2:16">
      <c r="B275" s="142"/>
      <c r="C275" s="128"/>
      <c r="D275" s="128"/>
      <c r="E275" s="128"/>
      <c r="F275" s="128"/>
      <c r="G275" s="128"/>
      <c r="H275" s="128"/>
      <c r="J275" s="128"/>
      <c r="K275" s="128"/>
      <c r="L275" s="128"/>
      <c r="M275" s="128"/>
      <c r="N275" s="128"/>
      <c r="O275" s="128"/>
      <c r="P275" s="128"/>
    </row>
    <row r="276" spans="2:16">
      <c r="B276" s="142"/>
      <c r="C276" s="128"/>
      <c r="D276" s="128"/>
      <c r="E276" s="128"/>
      <c r="F276" s="128"/>
      <c r="G276" s="128"/>
      <c r="H276" s="128"/>
      <c r="J276" s="128"/>
      <c r="K276" s="128"/>
      <c r="L276" s="128"/>
      <c r="M276" s="128"/>
      <c r="N276" s="128"/>
      <c r="O276" s="128"/>
      <c r="P276" s="128"/>
    </row>
    <row r="277" spans="2:16">
      <c r="B277" s="142"/>
      <c r="C277" s="128"/>
      <c r="D277" s="128"/>
      <c r="E277" s="128"/>
      <c r="F277" s="128"/>
      <c r="G277" s="128"/>
      <c r="H277" s="128"/>
      <c r="J277" s="128"/>
      <c r="K277" s="128"/>
      <c r="L277" s="128"/>
      <c r="M277" s="128"/>
      <c r="N277" s="128"/>
      <c r="O277" s="128"/>
      <c r="P277" s="128"/>
    </row>
    <row r="278" spans="2:16">
      <c r="B278" s="142"/>
      <c r="C278" s="128"/>
      <c r="D278" s="128"/>
      <c r="E278" s="128"/>
      <c r="F278" s="128"/>
      <c r="G278" s="128"/>
      <c r="H278" s="128"/>
      <c r="J278" s="128"/>
      <c r="K278" s="128"/>
      <c r="L278" s="128"/>
      <c r="M278" s="128"/>
      <c r="N278" s="128"/>
      <c r="O278" s="128"/>
      <c r="P278" s="128"/>
    </row>
    <row r="279" spans="2:16">
      <c r="B279" s="142"/>
      <c r="C279" s="128"/>
      <c r="D279" s="128"/>
      <c r="E279" s="128"/>
      <c r="F279" s="128"/>
      <c r="G279" s="128"/>
      <c r="H279" s="128"/>
      <c r="J279" s="128"/>
      <c r="K279" s="128"/>
      <c r="L279" s="128"/>
      <c r="M279" s="128"/>
      <c r="N279" s="128"/>
      <c r="O279" s="128"/>
      <c r="P279" s="128"/>
    </row>
    <row r="280" spans="2:16">
      <c r="B280" s="142"/>
      <c r="C280" s="128"/>
      <c r="D280" s="128"/>
      <c r="E280" s="128"/>
      <c r="F280" s="128"/>
      <c r="G280" s="128"/>
      <c r="H280" s="128"/>
      <c r="J280" s="128"/>
      <c r="K280" s="128"/>
      <c r="L280" s="128"/>
      <c r="M280" s="128"/>
      <c r="N280" s="128"/>
      <c r="O280" s="128"/>
      <c r="P280" s="128"/>
    </row>
    <row r="281" spans="2:16">
      <c r="B281" s="142"/>
      <c r="C281" s="128"/>
      <c r="D281" s="128"/>
      <c r="E281" s="128"/>
      <c r="F281" s="128"/>
      <c r="G281" s="128"/>
      <c r="H281" s="128"/>
      <c r="J281" s="128"/>
      <c r="K281" s="128"/>
      <c r="L281" s="128"/>
      <c r="M281" s="128"/>
      <c r="N281" s="128"/>
      <c r="O281" s="128"/>
      <c r="P281" s="128"/>
    </row>
    <row r="282" spans="2:16">
      <c r="B282" s="142"/>
      <c r="C282" s="128"/>
      <c r="D282" s="128"/>
      <c r="E282" s="128"/>
      <c r="F282" s="128"/>
      <c r="G282" s="128"/>
      <c r="H282" s="128"/>
      <c r="J282" s="128"/>
      <c r="K282" s="128"/>
      <c r="L282" s="128"/>
      <c r="M282" s="128"/>
      <c r="N282" s="128"/>
      <c r="O282" s="128"/>
      <c r="P282" s="128"/>
    </row>
    <row r="283" spans="2:16">
      <c r="B283" s="142"/>
      <c r="C283" s="128"/>
      <c r="D283" s="128"/>
      <c r="E283" s="128"/>
      <c r="F283" s="128"/>
      <c r="G283" s="128"/>
      <c r="H283" s="128"/>
      <c r="J283" s="128"/>
      <c r="K283" s="128"/>
      <c r="L283" s="128"/>
      <c r="M283" s="128"/>
      <c r="N283" s="128"/>
      <c r="O283" s="128"/>
      <c r="P283" s="128"/>
    </row>
    <row r="284" spans="2:16">
      <c r="B284" s="142"/>
      <c r="C284" s="128"/>
      <c r="D284" s="128"/>
      <c r="E284" s="128"/>
      <c r="F284" s="128"/>
      <c r="G284" s="128"/>
      <c r="H284" s="128"/>
      <c r="J284" s="128"/>
      <c r="K284" s="128"/>
      <c r="L284" s="128"/>
      <c r="M284" s="128"/>
      <c r="N284" s="128"/>
      <c r="O284" s="128"/>
      <c r="P284" s="128"/>
    </row>
    <row r="285" spans="2:16">
      <c r="B285" s="142"/>
      <c r="C285" s="128"/>
      <c r="D285" s="128"/>
      <c r="E285" s="128"/>
      <c r="F285" s="128"/>
      <c r="G285" s="128"/>
      <c r="H285" s="128"/>
      <c r="J285" s="128"/>
      <c r="K285" s="128"/>
      <c r="L285" s="128"/>
      <c r="M285" s="128"/>
      <c r="N285" s="128"/>
      <c r="O285" s="128"/>
      <c r="P285" s="128"/>
    </row>
    <row r="286" spans="2:16">
      <c r="B286" s="142"/>
      <c r="C286" s="128"/>
      <c r="D286" s="128"/>
      <c r="E286" s="128"/>
      <c r="F286" s="128"/>
      <c r="G286" s="128"/>
      <c r="H286" s="128"/>
      <c r="J286" s="128"/>
      <c r="K286" s="128"/>
      <c r="L286" s="128"/>
      <c r="M286" s="128"/>
      <c r="N286" s="128"/>
      <c r="O286" s="128"/>
      <c r="P286" s="128"/>
    </row>
    <row r="287" spans="2:16">
      <c r="B287" s="142"/>
      <c r="C287" s="128"/>
      <c r="D287" s="128"/>
      <c r="E287" s="128"/>
      <c r="F287" s="128"/>
      <c r="G287" s="128"/>
      <c r="H287" s="128"/>
      <c r="J287" s="128"/>
      <c r="K287" s="128"/>
      <c r="L287" s="128"/>
      <c r="M287" s="128"/>
      <c r="N287" s="128"/>
      <c r="O287" s="128"/>
      <c r="P287" s="128"/>
    </row>
    <row r="288" spans="2:16">
      <c r="B288" s="142"/>
      <c r="C288" s="128"/>
      <c r="D288" s="128"/>
      <c r="E288" s="128"/>
      <c r="F288" s="128"/>
      <c r="G288" s="128"/>
      <c r="H288" s="128"/>
      <c r="J288" s="128"/>
      <c r="K288" s="128"/>
      <c r="L288" s="128"/>
      <c r="M288" s="128"/>
      <c r="N288" s="128"/>
      <c r="O288" s="128"/>
      <c r="P288" s="128"/>
    </row>
    <row r="289" spans="2:16">
      <c r="B289" s="142"/>
      <c r="C289" s="128"/>
      <c r="D289" s="128"/>
      <c r="E289" s="128"/>
      <c r="F289" s="128"/>
      <c r="G289" s="128"/>
      <c r="H289" s="128"/>
      <c r="J289" s="128"/>
      <c r="K289" s="128"/>
      <c r="L289" s="128"/>
      <c r="M289" s="128"/>
      <c r="N289" s="128"/>
      <c r="O289" s="128"/>
      <c r="P289" s="128"/>
    </row>
    <row r="290" spans="2:16">
      <c r="B290" s="142"/>
      <c r="C290" s="128"/>
      <c r="D290" s="128"/>
      <c r="E290" s="128"/>
      <c r="F290" s="128"/>
      <c r="G290" s="128"/>
      <c r="H290" s="128"/>
      <c r="J290" s="128"/>
      <c r="K290" s="128"/>
      <c r="L290" s="128"/>
      <c r="M290" s="128"/>
      <c r="N290" s="128"/>
      <c r="O290" s="128"/>
      <c r="P290" s="128"/>
    </row>
    <row r="291" spans="2:16">
      <c r="B291" s="142"/>
      <c r="C291" s="128"/>
      <c r="D291" s="128"/>
      <c r="E291" s="128"/>
      <c r="F291" s="128"/>
      <c r="G291" s="128"/>
      <c r="H291" s="128"/>
      <c r="J291" s="128"/>
      <c r="K291" s="128"/>
      <c r="L291" s="128"/>
      <c r="M291" s="128"/>
      <c r="N291" s="128"/>
      <c r="O291" s="128"/>
      <c r="P291" s="128"/>
    </row>
    <row r="292" spans="2:16">
      <c r="B292" s="142"/>
      <c r="C292" s="128"/>
      <c r="D292" s="128"/>
      <c r="E292" s="128"/>
      <c r="F292" s="128"/>
      <c r="G292" s="128"/>
      <c r="H292" s="128"/>
      <c r="J292" s="128"/>
      <c r="K292" s="128"/>
      <c r="L292" s="128"/>
      <c r="M292" s="128"/>
      <c r="N292" s="128"/>
      <c r="O292" s="128"/>
      <c r="P292" s="128"/>
    </row>
    <row r="293" spans="2:16">
      <c r="B293" s="142"/>
      <c r="C293" s="128"/>
      <c r="D293" s="128"/>
      <c r="E293" s="128"/>
      <c r="F293" s="128"/>
      <c r="G293" s="128"/>
      <c r="H293" s="128"/>
      <c r="J293" s="128"/>
      <c r="K293" s="128"/>
      <c r="L293" s="128"/>
      <c r="M293" s="128"/>
      <c r="N293" s="128"/>
      <c r="O293" s="128"/>
      <c r="P293" s="128"/>
    </row>
    <row r="294" spans="2:16">
      <c r="B294" s="142"/>
      <c r="C294" s="128"/>
      <c r="D294" s="128"/>
      <c r="E294" s="128"/>
      <c r="F294" s="128"/>
      <c r="G294" s="128"/>
      <c r="H294" s="128"/>
      <c r="J294" s="128"/>
      <c r="K294" s="128"/>
      <c r="L294" s="128"/>
      <c r="M294" s="128"/>
      <c r="N294" s="128"/>
      <c r="O294" s="128"/>
      <c r="P294" s="128"/>
    </row>
    <row r="295" spans="2:16">
      <c r="B295" s="142"/>
      <c r="C295" s="128"/>
      <c r="D295" s="128"/>
      <c r="E295" s="128"/>
      <c r="F295" s="128"/>
      <c r="G295" s="128"/>
      <c r="H295" s="128"/>
      <c r="J295" s="128"/>
      <c r="K295" s="128"/>
      <c r="L295" s="128"/>
      <c r="M295" s="128"/>
      <c r="N295" s="128"/>
      <c r="O295" s="128"/>
      <c r="P295" s="128"/>
    </row>
    <row r="296" spans="2:16">
      <c r="B296" s="142"/>
      <c r="C296" s="128"/>
      <c r="D296" s="128"/>
      <c r="E296" s="128"/>
      <c r="F296" s="128"/>
      <c r="G296" s="128"/>
      <c r="H296" s="128"/>
      <c r="J296" s="128"/>
      <c r="K296" s="128"/>
      <c r="L296" s="128"/>
      <c r="M296" s="128"/>
      <c r="N296" s="128"/>
      <c r="O296" s="128"/>
      <c r="P296" s="128"/>
    </row>
    <row r="297" spans="2:16">
      <c r="B297" s="142"/>
      <c r="C297" s="128"/>
      <c r="D297" s="128"/>
      <c r="E297" s="128"/>
      <c r="F297" s="128"/>
      <c r="G297" s="128"/>
      <c r="H297" s="128"/>
      <c r="J297" s="128"/>
      <c r="K297" s="128"/>
      <c r="L297" s="128"/>
      <c r="M297" s="128"/>
      <c r="N297" s="128"/>
      <c r="O297" s="128"/>
      <c r="P297" s="128"/>
    </row>
    <row r="298" spans="2:16">
      <c r="B298" s="142"/>
      <c r="C298" s="128"/>
      <c r="D298" s="128"/>
      <c r="E298" s="128"/>
      <c r="F298" s="128"/>
      <c r="G298" s="128"/>
      <c r="H298" s="128"/>
      <c r="J298" s="128"/>
      <c r="K298" s="128"/>
      <c r="L298" s="128"/>
      <c r="M298" s="128"/>
      <c r="N298" s="128"/>
      <c r="O298" s="128"/>
      <c r="P298" s="128"/>
    </row>
    <row r="299" spans="2:16">
      <c r="B299" s="142"/>
      <c r="C299" s="128"/>
      <c r="D299" s="128"/>
      <c r="E299" s="128"/>
      <c r="F299" s="128"/>
      <c r="G299" s="128"/>
      <c r="H299" s="128"/>
      <c r="J299" s="128"/>
      <c r="K299" s="128"/>
      <c r="L299" s="128"/>
      <c r="M299" s="128"/>
      <c r="N299" s="128"/>
      <c r="O299" s="128"/>
      <c r="P299" s="128"/>
    </row>
    <row r="300" spans="2:16">
      <c r="B300" s="142"/>
      <c r="C300" s="128"/>
      <c r="D300" s="128"/>
      <c r="E300" s="128"/>
      <c r="F300" s="128"/>
      <c r="G300" s="128"/>
      <c r="H300" s="128"/>
      <c r="J300" s="128"/>
      <c r="K300" s="128"/>
      <c r="L300" s="128"/>
      <c r="M300" s="128"/>
      <c r="N300" s="128"/>
      <c r="O300" s="128"/>
      <c r="P300" s="128"/>
    </row>
    <row r="301" spans="2:16">
      <c r="B301" s="142"/>
      <c r="C301" s="128"/>
      <c r="D301" s="128"/>
      <c r="E301" s="128"/>
      <c r="F301" s="128"/>
      <c r="G301" s="128"/>
      <c r="H301" s="128"/>
      <c r="J301" s="128"/>
      <c r="K301" s="128"/>
      <c r="L301" s="128"/>
      <c r="M301" s="128"/>
      <c r="N301" s="128"/>
      <c r="O301" s="128"/>
      <c r="P301" s="128"/>
    </row>
    <row r="302" spans="2:16">
      <c r="B302" s="142"/>
      <c r="C302" s="128"/>
      <c r="D302" s="128"/>
      <c r="E302" s="128"/>
      <c r="F302" s="128"/>
      <c r="G302" s="128"/>
      <c r="H302" s="128"/>
      <c r="J302" s="128"/>
      <c r="K302" s="128"/>
      <c r="L302" s="128"/>
      <c r="M302" s="128"/>
      <c r="N302" s="128"/>
      <c r="O302" s="128"/>
      <c r="P302" s="128"/>
    </row>
    <row r="303" spans="2:16">
      <c r="B303" s="142"/>
      <c r="C303" s="128"/>
      <c r="D303" s="128"/>
      <c r="E303" s="128"/>
      <c r="F303" s="128"/>
      <c r="G303" s="128"/>
      <c r="H303" s="128"/>
      <c r="J303" s="128"/>
      <c r="K303" s="128"/>
      <c r="L303" s="128"/>
      <c r="M303" s="128"/>
      <c r="N303" s="128"/>
      <c r="O303" s="128"/>
      <c r="P303" s="128"/>
    </row>
    <row r="304" spans="2:16">
      <c r="B304" s="142"/>
      <c r="C304" s="128"/>
      <c r="D304" s="128"/>
      <c r="E304" s="128"/>
      <c r="F304" s="128"/>
      <c r="G304" s="128"/>
      <c r="H304" s="128"/>
      <c r="J304" s="128"/>
      <c r="K304" s="128"/>
      <c r="L304" s="128"/>
      <c r="M304" s="128"/>
      <c r="N304" s="128"/>
      <c r="O304" s="128"/>
      <c r="P304" s="128"/>
    </row>
    <row r="305" spans="2:16">
      <c r="B305" s="142"/>
      <c r="C305" s="128"/>
      <c r="D305" s="128"/>
      <c r="E305" s="128"/>
      <c r="F305" s="128"/>
      <c r="G305" s="128"/>
      <c r="H305" s="128"/>
      <c r="J305" s="128"/>
      <c r="K305" s="128"/>
      <c r="L305" s="128"/>
      <c r="M305" s="128"/>
      <c r="N305" s="128"/>
      <c r="O305" s="128"/>
      <c r="P305" s="128"/>
    </row>
    <row r="306" spans="2:16">
      <c r="B306" s="142"/>
      <c r="C306" s="128"/>
      <c r="D306" s="128"/>
      <c r="E306" s="128"/>
      <c r="F306" s="128"/>
      <c r="G306" s="128"/>
      <c r="H306" s="128"/>
      <c r="J306" s="128"/>
      <c r="K306" s="128"/>
      <c r="L306" s="128"/>
      <c r="M306" s="128"/>
      <c r="N306" s="128"/>
      <c r="O306" s="128"/>
      <c r="P306" s="128"/>
    </row>
    <row r="307" spans="2:16">
      <c r="B307" s="142"/>
      <c r="C307" s="128"/>
      <c r="D307" s="128"/>
      <c r="E307" s="128"/>
      <c r="F307" s="128"/>
      <c r="G307" s="128"/>
      <c r="H307" s="128"/>
      <c r="J307" s="128"/>
      <c r="K307" s="128"/>
      <c r="L307" s="128"/>
      <c r="M307" s="128"/>
      <c r="N307" s="128"/>
      <c r="O307" s="128"/>
      <c r="P307" s="128"/>
    </row>
    <row r="308" spans="2:16">
      <c r="B308" s="142"/>
      <c r="C308" s="128"/>
      <c r="D308" s="128"/>
      <c r="E308" s="128"/>
      <c r="F308" s="128"/>
      <c r="G308" s="128"/>
      <c r="H308" s="128"/>
      <c r="J308" s="128"/>
      <c r="K308" s="128"/>
      <c r="L308" s="128"/>
      <c r="M308" s="128"/>
      <c r="N308" s="128"/>
      <c r="O308" s="128"/>
      <c r="P308" s="128"/>
    </row>
    <row r="309" spans="2:16">
      <c r="B309" s="142"/>
      <c r="C309" s="128"/>
      <c r="D309" s="128"/>
      <c r="E309" s="128"/>
      <c r="F309" s="128"/>
      <c r="G309" s="128"/>
      <c r="H309" s="128"/>
      <c r="J309" s="128"/>
      <c r="K309" s="128"/>
      <c r="L309" s="128"/>
      <c r="M309" s="128"/>
      <c r="N309" s="128"/>
      <c r="O309" s="128"/>
      <c r="P309" s="128"/>
    </row>
    <row r="310" spans="2:16">
      <c r="B310" s="142"/>
      <c r="C310" s="128"/>
      <c r="D310" s="128"/>
      <c r="E310" s="128"/>
      <c r="F310" s="128"/>
      <c r="G310" s="128"/>
      <c r="H310" s="128"/>
      <c r="J310" s="128"/>
      <c r="K310" s="128"/>
      <c r="L310" s="128"/>
      <c r="M310" s="128"/>
      <c r="N310" s="128"/>
      <c r="O310" s="128"/>
      <c r="P310" s="128"/>
    </row>
    <row r="311" spans="2:16">
      <c r="B311" s="142"/>
      <c r="C311" s="128"/>
      <c r="D311" s="128"/>
      <c r="E311" s="128"/>
      <c r="F311" s="128"/>
      <c r="G311" s="128"/>
      <c r="H311" s="128"/>
      <c r="J311" s="128"/>
      <c r="K311" s="128"/>
      <c r="L311" s="128"/>
      <c r="M311" s="128"/>
      <c r="N311" s="128"/>
      <c r="O311" s="128"/>
      <c r="P311" s="128"/>
    </row>
    <row r="312" spans="2:16">
      <c r="B312" s="142"/>
      <c r="C312" s="128"/>
      <c r="D312" s="128"/>
      <c r="E312" s="128"/>
      <c r="F312" s="128"/>
      <c r="G312" s="128"/>
      <c r="H312" s="128"/>
      <c r="J312" s="128"/>
      <c r="K312" s="128"/>
      <c r="L312" s="128"/>
      <c r="M312" s="128"/>
      <c r="N312" s="128"/>
      <c r="O312" s="128"/>
      <c r="P312" s="128"/>
    </row>
    <row r="313" spans="2:16">
      <c r="B313" s="142"/>
      <c r="C313" s="128"/>
      <c r="D313" s="128"/>
      <c r="E313" s="128"/>
      <c r="F313" s="128"/>
      <c r="G313" s="128"/>
      <c r="H313" s="128"/>
      <c r="J313" s="128"/>
      <c r="K313" s="128"/>
      <c r="L313" s="128"/>
      <c r="M313" s="128"/>
      <c r="N313" s="128"/>
      <c r="O313" s="128"/>
      <c r="P313" s="128"/>
    </row>
    <row r="314" spans="2:16">
      <c r="B314" s="142"/>
      <c r="C314" s="128"/>
      <c r="D314" s="128"/>
      <c r="E314" s="128"/>
      <c r="F314" s="128"/>
      <c r="G314" s="128"/>
      <c r="H314" s="128"/>
      <c r="J314" s="128"/>
      <c r="K314" s="128"/>
      <c r="L314" s="128"/>
      <c r="M314" s="128"/>
      <c r="N314" s="128"/>
      <c r="O314" s="128"/>
      <c r="P314" s="128"/>
    </row>
    <row r="315" spans="2:16">
      <c r="B315" s="142"/>
      <c r="C315" s="128"/>
      <c r="D315" s="128"/>
      <c r="E315" s="128"/>
      <c r="F315" s="128"/>
      <c r="G315" s="128"/>
      <c r="H315" s="128"/>
      <c r="J315" s="128"/>
      <c r="K315" s="128"/>
      <c r="L315" s="128"/>
      <c r="M315" s="128"/>
      <c r="N315" s="128"/>
      <c r="O315" s="128"/>
      <c r="P315" s="128"/>
    </row>
    <row r="316" spans="2:16">
      <c r="B316" s="142"/>
      <c r="C316" s="128"/>
      <c r="D316" s="128"/>
      <c r="E316" s="128"/>
      <c r="F316" s="128"/>
      <c r="G316" s="128"/>
      <c r="H316" s="128"/>
      <c r="J316" s="128"/>
      <c r="K316" s="128"/>
      <c r="L316" s="128"/>
      <c r="M316" s="128"/>
      <c r="N316" s="128"/>
      <c r="O316" s="128"/>
      <c r="P316" s="128"/>
    </row>
    <row r="317" spans="2:16">
      <c r="B317" s="142"/>
      <c r="C317" s="128"/>
      <c r="D317" s="128"/>
      <c r="E317" s="128"/>
      <c r="F317" s="128"/>
      <c r="G317" s="128"/>
      <c r="H317" s="128"/>
      <c r="J317" s="128"/>
      <c r="K317" s="128"/>
      <c r="L317" s="128"/>
      <c r="M317" s="128"/>
      <c r="N317" s="128"/>
      <c r="O317" s="128"/>
      <c r="P317" s="128"/>
    </row>
    <row r="318" spans="2:16">
      <c r="B318" s="142"/>
      <c r="C318" s="128"/>
      <c r="D318" s="128"/>
      <c r="E318" s="128"/>
      <c r="F318" s="128"/>
      <c r="G318" s="128"/>
      <c r="H318" s="128"/>
      <c r="J318" s="128"/>
      <c r="K318" s="128"/>
      <c r="L318" s="128"/>
      <c r="M318" s="128"/>
      <c r="N318" s="128"/>
      <c r="O318" s="128"/>
      <c r="P318" s="128"/>
    </row>
    <row r="319" spans="2:16">
      <c r="B319" s="142"/>
      <c r="C319" s="128"/>
      <c r="D319" s="128"/>
      <c r="E319" s="128"/>
      <c r="F319" s="128"/>
      <c r="G319" s="128"/>
      <c r="H319" s="128"/>
      <c r="J319" s="128"/>
      <c r="K319" s="128"/>
      <c r="L319" s="128"/>
      <c r="M319" s="128"/>
      <c r="N319" s="128"/>
      <c r="O319" s="128"/>
      <c r="P319" s="128"/>
    </row>
    <row r="320" spans="2:16">
      <c r="B320" s="142"/>
      <c r="C320" s="128"/>
      <c r="D320" s="128"/>
      <c r="E320" s="128"/>
      <c r="F320" s="128"/>
      <c r="G320" s="128"/>
      <c r="H320" s="128"/>
      <c r="J320" s="128"/>
      <c r="K320" s="128"/>
      <c r="L320" s="128"/>
      <c r="M320" s="128"/>
      <c r="N320" s="128"/>
      <c r="O320" s="128"/>
      <c r="P320" s="128"/>
    </row>
    <row r="321" spans="2:16">
      <c r="B321" s="142"/>
      <c r="C321" s="128"/>
      <c r="D321" s="128"/>
      <c r="E321" s="128"/>
      <c r="F321" s="128"/>
      <c r="G321" s="128"/>
      <c r="H321" s="128"/>
      <c r="J321" s="128"/>
      <c r="K321" s="128"/>
      <c r="L321" s="128"/>
      <c r="M321" s="128"/>
      <c r="N321" s="128"/>
      <c r="O321" s="128"/>
      <c r="P321" s="128"/>
    </row>
    <row r="322" spans="2:16">
      <c r="B322" s="142"/>
      <c r="C322" s="128"/>
      <c r="D322" s="128"/>
      <c r="E322" s="128"/>
      <c r="F322" s="128"/>
      <c r="G322" s="128"/>
      <c r="H322" s="128"/>
      <c r="J322" s="128"/>
      <c r="K322" s="128"/>
      <c r="L322" s="128"/>
      <c r="M322" s="128"/>
      <c r="N322" s="128"/>
      <c r="O322" s="128"/>
      <c r="P322" s="128"/>
    </row>
    <row r="323" spans="2:16">
      <c r="B323" s="142"/>
      <c r="C323" s="128"/>
      <c r="D323" s="128"/>
      <c r="E323" s="128"/>
      <c r="F323" s="128"/>
      <c r="G323" s="128"/>
      <c r="H323" s="128"/>
      <c r="J323" s="128"/>
      <c r="K323" s="128"/>
      <c r="L323" s="128"/>
      <c r="M323" s="128"/>
      <c r="N323" s="128"/>
      <c r="O323" s="128"/>
      <c r="P323" s="128"/>
    </row>
    <row r="324" spans="2:16">
      <c r="B324" s="142"/>
      <c r="C324" s="128"/>
      <c r="D324" s="128"/>
      <c r="E324" s="128"/>
      <c r="F324" s="128"/>
      <c r="G324" s="128"/>
      <c r="H324" s="128"/>
      <c r="J324" s="128"/>
      <c r="K324" s="128"/>
      <c r="L324" s="128"/>
      <c r="M324" s="128"/>
      <c r="N324" s="128"/>
      <c r="O324" s="128"/>
      <c r="P324" s="128"/>
    </row>
    <row r="325" spans="2:16">
      <c r="B325" s="142"/>
      <c r="C325" s="128"/>
      <c r="D325" s="128"/>
      <c r="E325" s="128"/>
      <c r="F325" s="128"/>
      <c r="G325" s="128"/>
      <c r="H325" s="128"/>
      <c r="J325" s="128"/>
      <c r="K325" s="128"/>
      <c r="L325" s="128"/>
      <c r="M325" s="128"/>
      <c r="N325" s="128"/>
      <c r="O325" s="128"/>
      <c r="P325" s="128"/>
    </row>
    <row r="326" spans="2:16">
      <c r="B326" s="142"/>
      <c r="C326" s="128"/>
      <c r="D326" s="128"/>
      <c r="E326" s="128"/>
      <c r="F326" s="128"/>
      <c r="G326" s="128"/>
      <c r="H326" s="128"/>
      <c r="J326" s="128"/>
      <c r="K326" s="128"/>
      <c r="L326" s="128"/>
      <c r="M326" s="128"/>
      <c r="N326" s="128"/>
      <c r="O326" s="128"/>
      <c r="P326" s="128"/>
    </row>
    <row r="327" spans="2:16">
      <c r="B327" s="142"/>
      <c r="C327" s="128"/>
      <c r="D327" s="128"/>
      <c r="E327" s="128"/>
      <c r="F327" s="128"/>
      <c r="G327" s="128"/>
      <c r="H327" s="128"/>
      <c r="J327" s="128"/>
      <c r="K327" s="128"/>
      <c r="L327" s="128"/>
      <c r="M327" s="128"/>
      <c r="N327" s="128"/>
      <c r="O327" s="128"/>
      <c r="P327" s="128"/>
    </row>
    <row r="328" spans="2:16">
      <c r="B328" s="142"/>
      <c r="C328" s="128"/>
      <c r="D328" s="128"/>
      <c r="E328" s="128"/>
      <c r="F328" s="128"/>
      <c r="G328" s="128"/>
      <c r="H328" s="128"/>
      <c r="J328" s="128"/>
      <c r="K328" s="128"/>
      <c r="L328" s="128"/>
      <c r="M328" s="128"/>
      <c r="N328" s="128"/>
      <c r="O328" s="128"/>
      <c r="P328" s="128"/>
    </row>
    <row r="329" spans="2:16">
      <c r="B329" s="142"/>
      <c r="C329" s="128"/>
      <c r="D329" s="128"/>
      <c r="E329" s="128"/>
      <c r="F329" s="128"/>
      <c r="G329" s="128"/>
      <c r="H329" s="128"/>
      <c r="J329" s="128"/>
      <c r="K329" s="128"/>
      <c r="L329" s="128"/>
      <c r="M329" s="128"/>
      <c r="N329" s="128"/>
      <c r="O329" s="128"/>
      <c r="P329" s="128"/>
    </row>
    <row r="330" spans="2:16">
      <c r="B330" s="142"/>
      <c r="C330" s="128"/>
      <c r="D330" s="128"/>
      <c r="E330" s="128"/>
      <c r="F330" s="128"/>
      <c r="G330" s="128"/>
      <c r="H330" s="128"/>
      <c r="J330" s="128"/>
      <c r="K330" s="128"/>
      <c r="L330" s="128"/>
      <c r="M330" s="128"/>
      <c r="N330" s="128"/>
      <c r="O330" s="128"/>
      <c r="P330" s="128"/>
    </row>
    <row r="331" spans="2:16">
      <c r="B331" s="142"/>
      <c r="C331" s="128"/>
      <c r="D331" s="128"/>
      <c r="E331" s="128"/>
      <c r="F331" s="128"/>
      <c r="G331" s="128"/>
      <c r="H331" s="128"/>
      <c r="J331" s="128"/>
      <c r="K331" s="128"/>
      <c r="L331" s="128"/>
      <c r="M331" s="128"/>
      <c r="N331" s="128"/>
      <c r="O331" s="128"/>
      <c r="P331" s="128"/>
    </row>
    <row r="332" spans="2:16">
      <c r="B332" s="142"/>
      <c r="C332" s="128"/>
      <c r="D332" s="128"/>
      <c r="E332" s="128"/>
      <c r="F332" s="128"/>
      <c r="G332" s="128"/>
      <c r="H332" s="128"/>
      <c r="J332" s="128"/>
      <c r="K332" s="128"/>
      <c r="L332" s="128"/>
      <c r="M332" s="128"/>
      <c r="N332" s="128"/>
      <c r="O332" s="128"/>
      <c r="P332" s="128"/>
    </row>
    <row r="333" spans="2:16">
      <c r="B333" s="142"/>
      <c r="C333" s="128"/>
      <c r="D333" s="128"/>
      <c r="E333" s="128"/>
      <c r="F333" s="128"/>
      <c r="G333" s="128"/>
      <c r="H333" s="128"/>
      <c r="J333" s="128"/>
      <c r="K333" s="128"/>
      <c r="L333" s="128"/>
      <c r="M333" s="128"/>
      <c r="N333" s="128"/>
      <c r="O333" s="128"/>
      <c r="P333" s="128"/>
    </row>
    <row r="334" spans="2:16">
      <c r="B334" s="142"/>
      <c r="C334" s="128"/>
      <c r="D334" s="128"/>
      <c r="E334" s="128"/>
      <c r="F334" s="128"/>
      <c r="G334" s="128"/>
      <c r="H334" s="128"/>
      <c r="J334" s="128"/>
      <c r="K334" s="128"/>
      <c r="L334" s="128"/>
      <c r="M334" s="128"/>
      <c r="N334" s="128"/>
      <c r="O334" s="128"/>
      <c r="P334" s="128"/>
    </row>
    <row r="335" spans="2:16">
      <c r="B335" s="142"/>
      <c r="C335" s="128"/>
      <c r="D335" s="128"/>
      <c r="E335" s="128"/>
      <c r="F335" s="128"/>
      <c r="G335" s="128"/>
      <c r="H335" s="128"/>
      <c r="J335" s="128"/>
      <c r="K335" s="128"/>
      <c r="L335" s="128"/>
      <c r="M335" s="128"/>
      <c r="N335" s="128"/>
      <c r="O335" s="128"/>
      <c r="P335" s="128"/>
    </row>
    <row r="336" spans="2:16">
      <c r="B336" s="142"/>
      <c r="C336" s="128"/>
      <c r="D336" s="128"/>
      <c r="E336" s="128"/>
      <c r="F336" s="128"/>
      <c r="G336" s="128"/>
      <c r="H336" s="128"/>
      <c r="J336" s="128"/>
      <c r="K336" s="128"/>
      <c r="L336" s="128"/>
      <c r="M336" s="128"/>
      <c r="N336" s="128"/>
      <c r="O336" s="128"/>
      <c r="P336" s="128"/>
    </row>
    <row r="337" spans="2:16">
      <c r="B337" s="142"/>
      <c r="C337" s="128"/>
      <c r="D337" s="128"/>
      <c r="E337" s="128"/>
      <c r="F337" s="128"/>
      <c r="G337" s="128"/>
      <c r="H337" s="128"/>
      <c r="J337" s="128"/>
      <c r="K337" s="128"/>
      <c r="L337" s="128"/>
      <c r="M337" s="128"/>
      <c r="N337" s="128"/>
      <c r="O337" s="128"/>
      <c r="P337" s="128"/>
    </row>
    <row r="338" spans="2:16">
      <c r="B338" s="142"/>
      <c r="C338" s="128"/>
      <c r="D338" s="128"/>
      <c r="E338" s="128"/>
      <c r="F338" s="128"/>
      <c r="G338" s="128"/>
      <c r="H338" s="128"/>
      <c r="J338" s="128"/>
      <c r="K338" s="128"/>
      <c r="L338" s="128"/>
      <c r="M338" s="128"/>
      <c r="N338" s="128"/>
      <c r="O338" s="128"/>
      <c r="P338" s="128"/>
    </row>
    <row r="339" spans="2:16">
      <c r="B339" s="142"/>
      <c r="C339" s="128"/>
      <c r="D339" s="128"/>
      <c r="E339" s="128"/>
      <c r="F339" s="128"/>
      <c r="G339" s="128"/>
      <c r="H339" s="128"/>
      <c r="J339" s="128"/>
      <c r="K339" s="128"/>
      <c r="L339" s="128"/>
      <c r="M339" s="128"/>
      <c r="N339" s="128"/>
      <c r="O339" s="128"/>
      <c r="P339" s="128"/>
    </row>
    <row r="340" spans="2:16">
      <c r="B340" s="142"/>
      <c r="C340" s="128"/>
      <c r="D340" s="128"/>
      <c r="E340" s="128"/>
      <c r="F340" s="128"/>
      <c r="G340" s="128"/>
      <c r="H340" s="128"/>
      <c r="J340" s="128"/>
      <c r="K340" s="128"/>
      <c r="L340" s="128"/>
      <c r="M340" s="128"/>
      <c r="N340" s="128"/>
      <c r="O340" s="128"/>
      <c r="P340" s="128"/>
    </row>
    <row r="341" spans="2:16">
      <c r="B341" s="142"/>
      <c r="C341" s="128"/>
      <c r="D341" s="128"/>
      <c r="E341" s="128"/>
      <c r="F341" s="128"/>
      <c r="G341" s="128"/>
      <c r="H341" s="128"/>
      <c r="J341" s="128"/>
      <c r="K341" s="128"/>
      <c r="L341" s="128"/>
      <c r="M341" s="128"/>
      <c r="N341" s="128"/>
      <c r="O341" s="128"/>
      <c r="P341" s="128"/>
    </row>
    <row r="342" spans="2:16">
      <c r="B342" s="142"/>
      <c r="C342" s="128"/>
      <c r="D342" s="128"/>
      <c r="E342" s="128"/>
      <c r="F342" s="128"/>
      <c r="G342" s="128"/>
      <c r="H342" s="128"/>
      <c r="J342" s="128"/>
      <c r="K342" s="128"/>
      <c r="L342" s="128"/>
      <c r="M342" s="128"/>
      <c r="N342" s="128"/>
      <c r="O342" s="128"/>
      <c r="P342" s="128"/>
    </row>
    <row r="343" spans="2:16">
      <c r="B343" s="142"/>
      <c r="C343" s="128"/>
      <c r="D343" s="128"/>
      <c r="E343" s="128"/>
      <c r="F343" s="128"/>
      <c r="G343" s="128"/>
      <c r="H343" s="128"/>
      <c r="J343" s="128"/>
      <c r="K343" s="128"/>
      <c r="L343" s="128"/>
      <c r="M343" s="128"/>
      <c r="N343" s="128"/>
      <c r="O343" s="128"/>
      <c r="P343" s="128"/>
    </row>
    <row r="344" spans="2:16">
      <c r="B344" s="142"/>
      <c r="C344" s="128"/>
      <c r="D344" s="128"/>
      <c r="E344" s="128"/>
      <c r="F344" s="128"/>
      <c r="G344" s="128"/>
      <c r="H344" s="128"/>
      <c r="J344" s="128"/>
      <c r="K344" s="128"/>
      <c r="L344" s="128"/>
      <c r="M344" s="128"/>
      <c r="N344" s="128"/>
      <c r="O344" s="128"/>
      <c r="P344" s="128"/>
    </row>
    <row r="345" spans="2:16">
      <c r="B345" s="142"/>
      <c r="C345" s="128"/>
      <c r="D345" s="128"/>
      <c r="E345" s="128"/>
      <c r="F345" s="128"/>
      <c r="G345" s="128"/>
      <c r="H345" s="128"/>
      <c r="J345" s="128"/>
      <c r="K345" s="128"/>
      <c r="L345" s="128"/>
      <c r="M345" s="128"/>
      <c r="N345" s="128"/>
      <c r="O345" s="128"/>
      <c r="P345" s="128"/>
    </row>
    <row r="346" spans="2:16">
      <c r="C346" s="142"/>
    </row>
    <row r="347" spans="2:16">
      <c r="C347" s="142"/>
    </row>
    <row r="348" spans="2:16">
      <c r="C348" s="142"/>
    </row>
    <row r="349" spans="2:16">
      <c r="C349" s="142"/>
    </row>
    <row r="350" spans="2:16">
      <c r="C350" s="142"/>
    </row>
    <row r="351" spans="2:16">
      <c r="C351" s="142"/>
    </row>
    <row r="352" spans="2:16">
      <c r="C352" s="142"/>
    </row>
    <row r="353" spans="3:3">
      <c r="C353" s="142"/>
    </row>
    <row r="354" spans="3:3">
      <c r="C354" s="142"/>
    </row>
    <row r="355" spans="3:3">
      <c r="C355" s="142"/>
    </row>
    <row r="356" spans="3:3">
      <c r="C356" s="142"/>
    </row>
    <row r="357" spans="3:3">
      <c r="C357" s="142"/>
    </row>
    <row r="358" spans="3:3">
      <c r="C358" s="142"/>
    </row>
    <row r="359" spans="3:3">
      <c r="C359" s="142"/>
    </row>
    <row r="360" spans="3:3">
      <c r="C360" s="142"/>
    </row>
    <row r="361" spans="3:3">
      <c r="C361" s="142"/>
    </row>
    <row r="362" spans="3:3">
      <c r="C362" s="142"/>
    </row>
    <row r="363" spans="3:3">
      <c r="C363" s="142"/>
    </row>
    <row r="364" spans="3:3">
      <c r="C364" s="142"/>
    </row>
    <row r="365" spans="3:3">
      <c r="C365" s="142"/>
    </row>
    <row r="366" spans="3:3">
      <c r="C366" s="142"/>
    </row>
    <row r="367" spans="3:3">
      <c r="C367" s="142"/>
    </row>
    <row r="368" spans="3:3">
      <c r="C368" s="142"/>
    </row>
    <row r="369" spans="3:3">
      <c r="C369" s="142"/>
    </row>
    <row r="370" spans="3:3">
      <c r="C370" s="142"/>
    </row>
    <row r="371" spans="3:3">
      <c r="C371" s="142"/>
    </row>
    <row r="372" spans="3:3">
      <c r="C372" s="142"/>
    </row>
    <row r="373" spans="3:3">
      <c r="C373" s="142"/>
    </row>
    <row r="374" spans="3:3">
      <c r="C374" s="142"/>
    </row>
    <row r="375" spans="3:3">
      <c r="C375" s="142"/>
    </row>
    <row r="376" spans="3:3">
      <c r="C376" s="142"/>
    </row>
    <row r="377" spans="3:3">
      <c r="C377" s="142"/>
    </row>
    <row r="378" spans="3:3">
      <c r="C378" s="142"/>
    </row>
    <row r="379" spans="3:3">
      <c r="C379" s="142"/>
    </row>
    <row r="380" spans="3:3">
      <c r="C380" s="142"/>
    </row>
    <row r="381" spans="3:3">
      <c r="C381" s="142"/>
    </row>
    <row r="382" spans="3:3">
      <c r="C382" s="142"/>
    </row>
    <row r="383" spans="3:3">
      <c r="C383" s="142"/>
    </row>
    <row r="384" spans="3:3">
      <c r="C384" s="142"/>
    </row>
    <row r="385" spans="3:3">
      <c r="C385" s="142"/>
    </row>
    <row r="386" spans="3:3">
      <c r="C386" s="142"/>
    </row>
    <row r="387" spans="3:3">
      <c r="C387" s="142"/>
    </row>
    <row r="388" spans="3:3">
      <c r="C388" s="142"/>
    </row>
    <row r="389" spans="3:3">
      <c r="C389" s="142"/>
    </row>
    <row r="390" spans="3:3">
      <c r="C390" s="142"/>
    </row>
    <row r="391" spans="3:3">
      <c r="C391" s="142"/>
    </row>
    <row r="392" spans="3:3">
      <c r="C392" s="142"/>
    </row>
    <row r="393" spans="3:3">
      <c r="C393" s="142"/>
    </row>
    <row r="394" spans="3:3">
      <c r="C394" s="142"/>
    </row>
    <row r="395" spans="3:3">
      <c r="C395" s="142"/>
    </row>
    <row r="396" spans="3:3">
      <c r="C396" s="142"/>
    </row>
    <row r="397" spans="3:3">
      <c r="C397" s="142"/>
    </row>
    <row r="398" spans="3:3">
      <c r="C398" s="142"/>
    </row>
    <row r="399" spans="3:3">
      <c r="C399" s="142"/>
    </row>
    <row r="400" spans="3:3">
      <c r="C400" s="142"/>
    </row>
    <row r="401" spans="3:3">
      <c r="C401" s="142"/>
    </row>
    <row r="402" spans="3:3">
      <c r="C402" s="142"/>
    </row>
    <row r="403" spans="3:3">
      <c r="C403" s="142"/>
    </row>
    <row r="404" spans="3:3">
      <c r="C404" s="142"/>
    </row>
    <row r="405" spans="3:3">
      <c r="C405" s="142"/>
    </row>
    <row r="406" spans="3:3">
      <c r="C406" s="142"/>
    </row>
    <row r="407" spans="3:3">
      <c r="C407" s="142"/>
    </row>
    <row r="408" spans="3:3">
      <c r="C408" s="142"/>
    </row>
    <row r="409" spans="3:3">
      <c r="C409" s="142"/>
    </row>
    <row r="410" spans="3:3">
      <c r="C410" s="142"/>
    </row>
    <row r="411" spans="3:3">
      <c r="C411" s="142"/>
    </row>
    <row r="412" spans="3:3">
      <c r="C412" s="142"/>
    </row>
    <row r="413" spans="3:3">
      <c r="C413" s="142"/>
    </row>
    <row r="414" spans="3:3">
      <c r="C414" s="142"/>
    </row>
    <row r="415" spans="3:3">
      <c r="C415" s="142"/>
    </row>
  </sheetData>
  <customSheetViews>
    <customSheetView guid="{0C5E73BF-4F4A-42B1-AFFC-19145C7AC19A}">
      <selection activeCell="J9" sqref="J9"/>
      <pageMargins left="0.7" right="0.7" top="0.44" bottom="0.6" header="0.3" footer="0.3"/>
      <pageSetup scale="70" orientation="portrait" verticalDpi="4" r:id="rId1"/>
    </customSheetView>
    <customSheetView guid="{F7690BCD-287A-473A-9EA1-298139938D77}" topLeftCell="A43">
      <selection activeCell="H142" sqref="H142"/>
      <pageMargins left="0.7" right="0.7" top="0.75" bottom="0.75" header="0.3" footer="0.3"/>
      <pageSetup orientation="landscape" verticalDpi="4" r:id="rId2"/>
    </customSheetView>
    <customSheetView guid="{8F78BEB5-8927-4030-9153-90C7FA4937A5}" topLeftCell="A19">
      <selection activeCell="H26" sqref="H26"/>
      <pageMargins left="0.7" right="0.7" top="0.75" bottom="0.75" header="0.3" footer="0.3"/>
      <pageSetup orientation="landscape" verticalDpi="4" r:id="rId3"/>
    </customSheetView>
    <customSheetView guid="{81801A75-92C7-4ED5-97DB-E3E6B3965D30}" topLeftCell="A52">
      <selection activeCell="G186" sqref="G186"/>
      <pageMargins left="0.7" right="0.7" top="0.75" bottom="0.75" header="0.3" footer="0.3"/>
      <pageSetup orientation="landscape" verticalDpi="4" r:id="rId4"/>
    </customSheetView>
  </customSheetViews>
  <mergeCells count="13">
    <mergeCell ref="A68:A69"/>
    <mergeCell ref="A78:A79"/>
    <mergeCell ref="A88:A89"/>
    <mergeCell ref="A140:A141"/>
    <mergeCell ref="A99:A100"/>
    <mergeCell ref="A109:A110"/>
    <mergeCell ref="A119:A120"/>
    <mergeCell ref="A130:A131"/>
    <mergeCell ref="C8:I8"/>
    <mergeCell ref="A28:A29"/>
    <mergeCell ref="A39:A40"/>
    <mergeCell ref="A49:A50"/>
    <mergeCell ref="A57:A58"/>
  </mergeCells>
  <pageMargins left="0.7" right="0.7" top="0.44" bottom="0.6" header="0.3" footer="0.3"/>
  <pageSetup scale="70" orientation="portrait" verticalDpi="4" r:id="rId5"/>
</worksheet>
</file>

<file path=xl/worksheets/sheet2.xml><?xml version="1.0" encoding="utf-8"?>
<worksheet xmlns="http://schemas.openxmlformats.org/spreadsheetml/2006/main" xmlns:r="http://schemas.openxmlformats.org/officeDocument/2006/relationships">
  <sheetPr codeName="Sheet1"/>
  <dimension ref="A1:M35"/>
  <sheetViews>
    <sheetView workbookViewId="0">
      <selection activeCell="D26" sqref="D26"/>
    </sheetView>
  </sheetViews>
  <sheetFormatPr defaultRowHeight="12.75"/>
  <cols>
    <col min="1" max="1" width="16.42578125" bestFit="1" customWidth="1"/>
    <col min="2" max="2" width="10.85546875" customWidth="1"/>
    <col min="5" max="5" width="34.42578125" customWidth="1"/>
  </cols>
  <sheetData>
    <row r="1" spans="1:13" ht="20.25">
      <c r="A1" s="1280" t="s">
        <v>1126</v>
      </c>
      <c r="B1" s="1280"/>
    </row>
    <row r="3" spans="1:13" ht="12.75" customHeight="1">
      <c r="A3" s="69" t="s">
        <v>148</v>
      </c>
      <c r="B3" s="1284" t="s">
        <v>171</v>
      </c>
      <c r="C3" s="1284"/>
      <c r="D3" s="1284"/>
      <c r="E3" s="1284"/>
      <c r="F3" s="1284"/>
      <c r="G3" s="1284"/>
      <c r="H3" s="1284"/>
      <c r="I3" s="75"/>
      <c r="J3" s="75"/>
      <c r="K3" s="75"/>
      <c r="L3" s="75"/>
      <c r="M3" s="75"/>
    </row>
    <row r="4" spans="1:13">
      <c r="B4" s="1284"/>
      <c r="C4" s="1284"/>
      <c r="D4" s="1284"/>
      <c r="E4" s="1284"/>
      <c r="F4" s="1284"/>
      <c r="G4" s="1284"/>
      <c r="H4" s="1284"/>
      <c r="I4" s="75"/>
      <c r="J4" s="75"/>
      <c r="K4" s="75"/>
      <c r="L4" s="75"/>
      <c r="M4" s="75"/>
    </row>
    <row r="5" spans="1:13">
      <c r="B5" s="75"/>
      <c r="C5" s="75"/>
      <c r="D5" s="75"/>
      <c r="E5" s="75"/>
      <c r="F5" s="75"/>
      <c r="G5" s="75"/>
      <c r="H5" s="75"/>
      <c r="I5" s="75"/>
      <c r="J5" s="75"/>
      <c r="K5" s="75"/>
      <c r="L5" s="75"/>
      <c r="M5" s="75"/>
    </row>
    <row r="6" spans="1:13">
      <c r="B6" s="75"/>
      <c r="C6" s="75"/>
      <c r="D6" s="75"/>
      <c r="E6" s="75"/>
      <c r="F6" s="75"/>
      <c r="G6" s="75"/>
      <c r="H6" s="75"/>
      <c r="I6" s="75"/>
      <c r="J6" s="75"/>
      <c r="K6" s="75"/>
      <c r="L6" s="75"/>
      <c r="M6" s="75"/>
    </row>
    <row r="7" spans="1:13">
      <c r="A7" s="1285" t="s">
        <v>149</v>
      </c>
      <c r="B7" s="1285"/>
      <c r="C7" s="1285"/>
    </row>
    <row r="9" spans="1:13">
      <c r="A9" s="76" t="s">
        <v>150</v>
      </c>
      <c r="B9" s="77"/>
    </row>
    <row r="10" spans="1:13">
      <c r="A10" s="76" t="s">
        <v>132</v>
      </c>
      <c r="B10" s="78"/>
    </row>
    <row r="11" spans="1:13">
      <c r="A11" s="76" t="s">
        <v>151</v>
      </c>
      <c r="B11" s="79"/>
    </row>
    <row r="12" spans="1:13">
      <c r="A12" s="76" t="s">
        <v>224</v>
      </c>
      <c r="B12" s="80"/>
    </row>
    <row r="13" spans="1:13">
      <c r="A13" s="76" t="s">
        <v>152</v>
      </c>
      <c r="B13" s="1"/>
    </row>
    <row r="14" spans="1:13">
      <c r="A14" s="76" t="s">
        <v>153</v>
      </c>
      <c r="B14" s="81"/>
    </row>
    <row r="17" spans="1:11" ht="12.75" customHeight="1">
      <c r="A17" s="69" t="s">
        <v>154</v>
      </c>
      <c r="B17" s="1289" t="s">
        <v>155</v>
      </c>
      <c r="C17" s="1289"/>
      <c r="D17" s="1289"/>
      <c r="E17" s="1289"/>
      <c r="F17" s="1289"/>
      <c r="G17" s="1289"/>
      <c r="H17" s="1289"/>
      <c r="I17" s="82"/>
      <c r="J17" s="82"/>
    </row>
    <row r="18" spans="1:11">
      <c r="B18" s="1289"/>
      <c r="C18" s="1289"/>
      <c r="D18" s="1289"/>
      <c r="E18" s="1289"/>
      <c r="F18" s="1289"/>
      <c r="G18" s="1289"/>
      <c r="H18" s="1289"/>
      <c r="I18" s="82"/>
      <c r="J18" s="82"/>
    </row>
    <row r="20" spans="1:11" ht="13.5" thickBot="1">
      <c r="A20" s="6"/>
      <c r="B20" s="7"/>
      <c r="C20" s="7"/>
      <c r="D20" s="7"/>
      <c r="E20" s="5"/>
      <c r="F20" s="7"/>
      <c r="G20" s="5"/>
      <c r="H20" s="7"/>
      <c r="I20" s="72"/>
      <c r="J20" s="72"/>
      <c r="K20" s="72"/>
    </row>
    <row r="21" spans="1:11" ht="25.5">
      <c r="A21" s="74" t="s">
        <v>130</v>
      </c>
      <c r="B21" s="1274" t="s">
        <v>1170</v>
      </c>
      <c r="C21" s="1275"/>
      <c r="D21" s="1275"/>
      <c r="E21" s="1275"/>
      <c r="F21" s="1275"/>
      <c r="G21" s="1275"/>
      <c r="H21" s="1275"/>
      <c r="I21" s="1275"/>
      <c r="J21" s="1275"/>
      <c r="K21" s="1276"/>
    </row>
    <row r="22" spans="1:11">
      <c r="A22" s="6"/>
      <c r="B22" s="701" t="s">
        <v>49</v>
      </c>
      <c r="C22" s="1286" t="s">
        <v>48</v>
      </c>
      <c r="D22" s="1287"/>
      <c r="E22" s="1288"/>
      <c r="F22" s="1286" t="s">
        <v>47</v>
      </c>
      <c r="G22" s="1287"/>
      <c r="H22" s="1287"/>
      <c r="I22" s="699"/>
      <c r="J22" s="699"/>
      <c r="K22" s="700"/>
    </row>
    <row r="23" spans="1:11">
      <c r="A23" s="6"/>
      <c r="B23" s="14"/>
      <c r="C23" s="1281" t="s">
        <v>23</v>
      </c>
      <c r="D23" s="1282"/>
      <c r="E23" s="1283"/>
      <c r="F23" s="1290" t="s">
        <v>1169</v>
      </c>
      <c r="G23" s="1291"/>
      <c r="H23" s="1291"/>
      <c r="I23" s="1291"/>
      <c r="J23" s="1291"/>
      <c r="K23" s="1292"/>
    </row>
    <row r="24" spans="1:11">
      <c r="A24" s="6"/>
      <c r="B24" s="15"/>
      <c r="C24" s="1281" t="s">
        <v>25</v>
      </c>
      <c r="D24" s="1282"/>
      <c r="E24" s="1283"/>
      <c r="F24" s="1293" t="s">
        <v>46</v>
      </c>
      <c r="G24" s="1294"/>
      <c r="H24" s="1294"/>
      <c r="I24" s="1294"/>
      <c r="J24" s="1294"/>
      <c r="K24" s="1295"/>
    </row>
    <row r="25" spans="1:11" ht="13.5" thickBot="1">
      <c r="A25" s="73"/>
      <c r="B25" s="698"/>
      <c r="C25" s="1277" t="s">
        <v>26</v>
      </c>
      <c r="D25" s="1278"/>
      <c r="E25" s="1279"/>
      <c r="F25" s="1277" t="s">
        <v>27</v>
      </c>
      <c r="G25" s="1278"/>
      <c r="H25" s="1278"/>
      <c r="I25" s="1278"/>
      <c r="J25" s="1278"/>
      <c r="K25" s="1296"/>
    </row>
    <row r="26" spans="1:11">
      <c r="B26" s="49"/>
      <c r="C26" s="49"/>
    </row>
    <row r="28" spans="1:11">
      <c r="A28" s="74"/>
      <c r="B28" s="401"/>
      <c r="C28" s="401"/>
      <c r="D28" s="401"/>
      <c r="E28" s="401"/>
      <c r="F28" s="401"/>
    </row>
    <row r="29" spans="1:11">
      <c r="B29" s="401"/>
      <c r="C29" s="140"/>
      <c r="D29" s="401"/>
      <c r="E29" s="401"/>
      <c r="F29" s="401"/>
    </row>
    <row r="30" spans="1:11">
      <c r="B30" s="401"/>
      <c r="C30" s="696"/>
      <c r="D30" s="401"/>
      <c r="E30" s="697"/>
      <c r="F30" s="401"/>
    </row>
    <row r="31" spans="1:11">
      <c r="B31" s="401"/>
      <c r="C31" s="205"/>
      <c r="D31" s="401"/>
      <c r="E31" s="401"/>
      <c r="F31" s="401"/>
    </row>
    <row r="32" spans="1:11">
      <c r="B32" s="401"/>
      <c r="C32" s="696"/>
      <c r="D32" s="401"/>
      <c r="E32" s="401"/>
      <c r="F32" s="401"/>
    </row>
    <row r="33" spans="2:6">
      <c r="B33" s="401"/>
      <c r="C33" s="401"/>
      <c r="D33" s="401"/>
      <c r="E33" s="401"/>
      <c r="F33" s="401"/>
    </row>
    <row r="34" spans="2:6">
      <c r="B34" s="401"/>
      <c r="C34" s="401"/>
      <c r="D34" s="401"/>
      <c r="E34" s="401"/>
      <c r="F34" s="401"/>
    </row>
    <row r="35" spans="2:6">
      <c r="B35" s="401"/>
      <c r="C35" s="401"/>
      <c r="D35" s="401"/>
      <c r="E35" s="401"/>
      <c r="F35" s="401"/>
    </row>
  </sheetData>
  <customSheetViews>
    <customSheetView guid="{0C5E73BF-4F4A-42B1-AFFC-19145C7AC19A}">
      <selection activeCell="D26" sqref="D26"/>
      <pageMargins left="0.7" right="0.7" top="0.75" bottom="0.75" header="0.3" footer="0.3"/>
      <pageSetup orientation="portrait" r:id="rId1"/>
    </customSheetView>
    <customSheetView guid="{F7690BCD-287A-473A-9EA1-298139938D77}">
      <selection activeCell="A28" sqref="A28"/>
      <pageMargins left="0.7" right="0.7" top="0.75" bottom="0.75" header="0.3" footer="0.3"/>
      <pageSetup orientation="portrait" r:id="rId2"/>
    </customSheetView>
    <customSheetView guid="{8F78BEB5-8927-4030-9153-90C7FA4937A5}">
      <selection activeCell="A28" sqref="A28"/>
      <pageMargins left="0.7" right="0.7" top="0.75" bottom="0.75" header="0.3" footer="0.3"/>
      <pageSetup orientation="portrait" r:id="rId3"/>
    </customSheetView>
    <customSheetView guid="{81801A75-92C7-4ED5-97DB-E3E6B3965D30}" topLeftCell="A10">
      <selection activeCell="D32" sqref="D32"/>
      <pageMargins left="0.7" right="0.7" top="0.75" bottom="0.75" header="0.3" footer="0.3"/>
      <pageSetup orientation="portrait" r:id="rId4"/>
    </customSheetView>
  </customSheetViews>
  <mergeCells count="13">
    <mergeCell ref="B21:K21"/>
    <mergeCell ref="C25:E25"/>
    <mergeCell ref="A1:B1"/>
    <mergeCell ref="C23:E23"/>
    <mergeCell ref="C24:E24"/>
    <mergeCell ref="B3:H4"/>
    <mergeCell ref="A7:C7"/>
    <mergeCell ref="C22:E22"/>
    <mergeCell ref="F22:H22"/>
    <mergeCell ref="B17:H18"/>
    <mergeCell ref="F23:K23"/>
    <mergeCell ref="F24:K24"/>
    <mergeCell ref="F25:K25"/>
  </mergeCells>
  <phoneticPr fontId="26" type="noConversion"/>
  <pageMargins left="0.7" right="0.7" top="0.75" bottom="0.75" header="0.3" footer="0.3"/>
  <pageSetup orientation="portrait" r:id="rId5"/>
</worksheet>
</file>

<file path=xl/worksheets/sheet20.xml><?xml version="1.0" encoding="utf-8"?>
<worksheet xmlns="http://schemas.openxmlformats.org/spreadsheetml/2006/main" xmlns:r="http://schemas.openxmlformats.org/officeDocument/2006/relationships">
  <sheetPr codeName="Sheet17">
    <tabColor rgb="FF00B050"/>
  </sheetPr>
  <dimension ref="A1:R35"/>
  <sheetViews>
    <sheetView workbookViewId="0">
      <selection activeCell="C1" sqref="B1:C1"/>
    </sheetView>
  </sheetViews>
  <sheetFormatPr defaultRowHeight="12.75"/>
  <cols>
    <col min="1" max="1" width="16.5703125" bestFit="1" customWidth="1"/>
  </cols>
  <sheetData>
    <row r="1" spans="1:18">
      <c r="A1" s="6" t="s">
        <v>28</v>
      </c>
      <c r="B1" s="95" t="s">
        <v>133</v>
      </c>
      <c r="C1" s="95"/>
      <c r="D1" s="8"/>
      <c r="E1" s="4"/>
      <c r="G1" s="4"/>
      <c r="K1" s="8"/>
      <c r="L1" s="6" t="s">
        <v>53</v>
      </c>
      <c r="M1" s="17">
        <f>I64</f>
        <v>0</v>
      </c>
    </row>
    <row r="2" spans="1:18">
      <c r="A2" s="6" t="s">
        <v>29</v>
      </c>
      <c r="B2" s="8"/>
      <c r="C2" s="8"/>
      <c r="D2" s="8"/>
      <c r="E2" s="4"/>
      <c r="G2" s="4"/>
      <c r="K2" s="8"/>
      <c r="L2" s="6" t="s">
        <v>52</v>
      </c>
      <c r="M2" s="17">
        <f>R64</f>
        <v>0</v>
      </c>
    </row>
    <row r="3" spans="1:18" ht="13.5" thickBot="1">
      <c r="A3" s="6" t="s">
        <v>30</v>
      </c>
      <c r="B3" s="44" t="s">
        <v>84</v>
      </c>
      <c r="C3" s="7"/>
      <c r="D3" s="7"/>
      <c r="E3" s="5"/>
      <c r="G3" s="4"/>
      <c r="K3" s="7"/>
      <c r="L3" s="25" t="s">
        <v>54</v>
      </c>
      <c r="M3" s="26">
        <f>M1-M2</f>
        <v>0</v>
      </c>
    </row>
    <row r="4" spans="1:18" ht="13.5" thickTop="1">
      <c r="A4" s="6"/>
      <c r="C4" s="7"/>
      <c r="D4" s="7"/>
      <c r="E4" s="5"/>
      <c r="F4" s="7"/>
      <c r="G4" s="5"/>
      <c r="H4" s="7"/>
      <c r="I4" s="7"/>
    </row>
    <row r="5" spans="1:18">
      <c r="E5" s="4"/>
      <c r="G5" s="4"/>
    </row>
    <row r="6" spans="1:18" s="50" customFormat="1">
      <c r="A6" s="6" t="s">
        <v>129</v>
      </c>
      <c r="B6" s="1316" t="s">
        <v>157</v>
      </c>
      <c r="C6" s="1316"/>
      <c r="D6" s="1316"/>
      <c r="E6" s="1316"/>
      <c r="F6" s="1316"/>
      <c r="G6" s="1316"/>
      <c r="H6" s="1316"/>
      <c r="I6" s="1316"/>
      <c r="J6" s="1316"/>
      <c r="K6" s="1316"/>
      <c r="L6" s="1316"/>
      <c r="M6" s="1316"/>
      <c r="N6" s="1316"/>
      <c r="O6" s="1316"/>
      <c r="P6" s="1316"/>
      <c r="Q6" s="1316"/>
      <c r="R6" s="1316"/>
    </row>
    <row r="7" spans="1:18" s="50" customFormat="1">
      <c r="A7" s="6"/>
      <c r="B7" s="1316"/>
      <c r="C7" s="1316"/>
      <c r="D7" s="1316"/>
      <c r="E7" s="1316"/>
      <c r="F7" s="1316"/>
      <c r="G7" s="1316"/>
      <c r="H7" s="1316"/>
      <c r="I7" s="1316"/>
      <c r="J7" s="1316"/>
      <c r="K7" s="1316"/>
      <c r="L7" s="1316"/>
      <c r="M7" s="1316"/>
      <c r="N7" s="1316"/>
      <c r="O7" s="1316"/>
      <c r="P7" s="1316"/>
      <c r="Q7" s="1316"/>
      <c r="R7" s="1316"/>
    </row>
    <row r="8" spans="1:18" s="50" customFormat="1">
      <c r="A8" s="6"/>
      <c r="B8" s="7"/>
      <c r="C8" s="7"/>
      <c r="D8" s="7"/>
      <c r="E8" s="5"/>
      <c r="F8" s="7"/>
      <c r="G8" s="5"/>
      <c r="H8" s="7"/>
      <c r="I8" s="7"/>
    </row>
    <row r="9" spans="1:18" s="50" customFormat="1" ht="27" customHeight="1">
      <c r="A9" s="74" t="s">
        <v>130</v>
      </c>
      <c r="B9" s="7"/>
      <c r="C9" s="7"/>
      <c r="D9" s="7"/>
      <c r="E9" s="5"/>
      <c r="F9" s="7"/>
      <c r="G9" s="5"/>
      <c r="H9" s="7"/>
      <c r="I9" s="7"/>
    </row>
    <row r="10" spans="1:18" s="50" customFormat="1" ht="13.5" thickBot="1">
      <c r="A10" s="6"/>
      <c r="B10" s="7"/>
      <c r="C10" s="7"/>
      <c r="D10" s="7"/>
      <c r="E10" s="5"/>
      <c r="F10" s="7"/>
      <c r="G10" s="5"/>
      <c r="H10" s="7"/>
      <c r="I10" s="7"/>
    </row>
    <row r="11" spans="1:18" s="50" customFormat="1">
      <c r="B11" s="1320" t="s">
        <v>22</v>
      </c>
      <c r="C11" s="1321"/>
      <c r="D11" s="1321"/>
      <c r="E11" s="1321"/>
      <c r="F11" s="1321"/>
      <c r="G11" s="1321"/>
      <c r="H11" s="1322"/>
    </row>
    <row r="12" spans="1:18" s="50" customFormat="1">
      <c r="A12" s="6"/>
      <c r="B12" s="13" t="s">
        <v>49</v>
      </c>
      <c r="C12" s="1286" t="s">
        <v>48</v>
      </c>
      <c r="D12" s="1287"/>
      <c r="E12" s="1288"/>
      <c r="F12" s="1286" t="s">
        <v>47</v>
      </c>
      <c r="G12" s="1287"/>
      <c r="H12" s="1323"/>
      <c r="I12" s="7"/>
    </row>
    <row r="13" spans="1:18" s="50" customFormat="1">
      <c r="A13" s="6"/>
      <c r="B13" s="14"/>
      <c r="C13" s="1281" t="s">
        <v>23</v>
      </c>
      <c r="D13" s="1282"/>
      <c r="E13" s="1283"/>
      <c r="F13" s="1281" t="s">
        <v>24</v>
      </c>
      <c r="G13" s="1282"/>
      <c r="H13" s="1324"/>
      <c r="I13" s="7"/>
    </row>
    <row r="14" spans="1:18" s="50" customFormat="1">
      <c r="A14" s="6"/>
      <c r="B14" s="15"/>
      <c r="C14" s="1281" t="s">
        <v>25</v>
      </c>
      <c r="D14" s="1282"/>
      <c r="E14" s="1283"/>
      <c r="F14" s="1293" t="s">
        <v>46</v>
      </c>
      <c r="G14" s="1294"/>
      <c r="H14" s="1295"/>
      <c r="I14" s="7"/>
    </row>
    <row r="15" spans="1:18" s="50" customFormat="1" ht="13.5" thickBot="1">
      <c r="B15" s="16"/>
      <c r="C15" s="1277" t="s">
        <v>26</v>
      </c>
      <c r="D15" s="1278"/>
      <c r="E15" s="1279"/>
      <c r="F15" s="1277" t="s">
        <v>27</v>
      </c>
      <c r="G15" s="1278"/>
      <c r="H15" s="1296"/>
    </row>
    <row r="16" spans="1:18" s="50" customFormat="1">
      <c r="E16" s="52"/>
      <c r="G16" s="52"/>
    </row>
    <row r="17" spans="1:18" s="50" customFormat="1">
      <c r="E17" s="52"/>
      <c r="G17" s="52"/>
    </row>
    <row r="18" spans="1:18" s="50" customFormat="1">
      <c r="A18" s="55" t="s">
        <v>156</v>
      </c>
      <c r="B18" s="55"/>
      <c r="C18" s="55"/>
      <c r="D18" s="55"/>
      <c r="E18" s="55"/>
      <c r="F18" s="55"/>
      <c r="G18" s="55"/>
      <c r="H18" s="55"/>
      <c r="I18" s="55"/>
      <c r="J18" s="55"/>
      <c r="K18" s="55"/>
      <c r="L18" s="55"/>
      <c r="M18" s="55"/>
      <c r="N18" s="55"/>
      <c r="O18" s="55"/>
      <c r="P18" s="55"/>
      <c r="Q18" s="55"/>
      <c r="R18" s="55"/>
    </row>
    <row r="19" spans="1:18" s="50" customFormat="1"/>
    <row r="20" spans="1:18" s="50" customFormat="1">
      <c r="B20" s="1319" t="s">
        <v>170</v>
      </c>
      <c r="C20" s="1319"/>
      <c r="D20" s="1319"/>
      <c r="E20" s="1319"/>
      <c r="F20" s="1319"/>
      <c r="G20" s="1319"/>
      <c r="H20" s="1319"/>
      <c r="I20" s="1319"/>
      <c r="J20" s="1319"/>
      <c r="K20" s="1319"/>
      <c r="L20" s="1319"/>
      <c r="M20" s="1319"/>
      <c r="N20" s="1319"/>
      <c r="O20" s="1319"/>
      <c r="P20" s="1319"/>
      <c r="Q20" s="1319"/>
      <c r="R20" s="1319"/>
    </row>
    <row r="21" spans="1:18" s="50" customFormat="1"/>
    <row r="22" spans="1:18" s="50" customFormat="1">
      <c r="A22" s="55" t="s">
        <v>32</v>
      </c>
      <c r="B22" s="55" t="s">
        <v>76</v>
      </c>
      <c r="C22" s="55"/>
      <c r="D22" s="55"/>
      <c r="E22" s="56"/>
      <c r="F22" s="55"/>
      <c r="G22" s="56"/>
      <c r="H22" s="55"/>
      <c r="I22" s="57"/>
      <c r="J22" s="57"/>
      <c r="K22" s="57"/>
      <c r="L22" s="57"/>
      <c r="M22" s="57"/>
      <c r="N22" s="57"/>
      <c r="O22" s="57"/>
      <c r="P22" s="57"/>
      <c r="Q22" s="57"/>
      <c r="R22" s="57"/>
    </row>
    <row r="23" spans="1:18">
      <c r="A23" s="3"/>
      <c r="B23" s="21" t="s">
        <v>31</v>
      </c>
      <c r="C23" s="21"/>
      <c r="D23" s="21"/>
      <c r="E23" s="22"/>
      <c r="F23" s="21"/>
      <c r="G23" s="22"/>
      <c r="H23" s="21"/>
      <c r="I23" s="23"/>
      <c r="K23" s="24" t="s">
        <v>50</v>
      </c>
      <c r="L23" s="24"/>
      <c r="M23" s="24"/>
      <c r="N23" s="24"/>
      <c r="O23" s="24"/>
      <c r="P23" s="24"/>
      <c r="Q23" s="24"/>
      <c r="R23" s="24"/>
    </row>
    <row r="26" spans="1:18">
      <c r="B26" s="9" t="s">
        <v>33</v>
      </c>
      <c r="C26" t="s">
        <v>164</v>
      </c>
      <c r="K26" s="9" t="s">
        <v>33</v>
      </c>
      <c r="L26" t="s">
        <v>160</v>
      </c>
    </row>
    <row r="28" spans="1:18">
      <c r="B28" s="53" t="s">
        <v>36</v>
      </c>
      <c r="C28" t="s">
        <v>165</v>
      </c>
      <c r="K28" s="9" t="s">
        <v>36</v>
      </c>
      <c r="L28" t="s">
        <v>161</v>
      </c>
    </row>
    <row r="30" spans="1:18">
      <c r="B30" s="9"/>
      <c r="K30" s="9" t="s">
        <v>37</v>
      </c>
      <c r="L30" t="s">
        <v>162</v>
      </c>
    </row>
    <row r="32" spans="1:18">
      <c r="K32" s="53" t="s">
        <v>38</v>
      </c>
      <c r="L32" t="s">
        <v>163</v>
      </c>
    </row>
    <row r="35" spans="1:8">
      <c r="A35" s="3"/>
      <c r="B35" s="3"/>
      <c r="C35" s="3"/>
      <c r="D35" s="3"/>
      <c r="E35" s="11"/>
      <c r="F35" s="3"/>
      <c r="G35" s="11"/>
      <c r="H35" s="3"/>
    </row>
  </sheetData>
  <customSheetViews>
    <customSheetView guid="{0C5E73BF-4F4A-42B1-AFFC-19145C7AC19A}" state="hidden">
      <selection activeCell="C1" sqref="B1:C1"/>
      <pageMargins left="0.7" right="0.7" top="0.75" bottom="0.75" header="0.3" footer="0.3"/>
      <pageSetup orientation="portrait" r:id="rId1"/>
    </customSheetView>
    <customSheetView guid="{F7690BCD-287A-473A-9EA1-298139938D77}" state="hidden">
      <selection activeCell="C1" sqref="B1:C1"/>
      <pageMargins left="0.7" right="0.7" top="0.75" bottom="0.75" header="0.3" footer="0.3"/>
      <pageSetup orientation="portrait" r:id="rId2"/>
    </customSheetView>
    <customSheetView guid="{8F78BEB5-8927-4030-9153-90C7FA4937A5}" state="hidden">
      <selection activeCell="C1" sqref="B1:C1"/>
      <pageMargins left="0.7" right="0.7" top="0.75" bottom="0.75" header="0.3" footer="0.3"/>
      <pageSetup orientation="portrait" r:id="rId3"/>
    </customSheetView>
    <customSheetView guid="{81801A75-92C7-4ED5-97DB-E3E6B3965D30}" state="hidden">
      <selection activeCell="C1" sqref="B1:C1"/>
      <pageMargins left="0.7" right="0.7" top="0.75" bottom="0.75" header="0.3" footer="0.3"/>
      <pageSetup orientation="portrait" r:id="rId4"/>
    </customSheetView>
  </customSheetViews>
  <mergeCells count="11">
    <mergeCell ref="B20:R20"/>
    <mergeCell ref="B6:R7"/>
    <mergeCell ref="C14:E14"/>
    <mergeCell ref="F14:H14"/>
    <mergeCell ref="C15:E15"/>
    <mergeCell ref="F15:H15"/>
    <mergeCell ref="B11:H11"/>
    <mergeCell ref="C12:E12"/>
    <mergeCell ref="F12:H12"/>
    <mergeCell ref="C13:E13"/>
    <mergeCell ref="F13:H13"/>
  </mergeCells>
  <pageMargins left="0.7" right="0.7" top="0.75" bottom="0.75" header="0.3" footer="0.3"/>
  <pageSetup orientation="portrait" r:id="rId5"/>
</worksheet>
</file>

<file path=xl/worksheets/sheet21.xml><?xml version="1.0" encoding="utf-8"?>
<worksheet xmlns="http://schemas.openxmlformats.org/spreadsheetml/2006/main" xmlns:r="http://schemas.openxmlformats.org/officeDocument/2006/relationships">
  <sheetPr codeName="Sheet18">
    <tabColor rgb="FF00B050"/>
  </sheetPr>
  <dimension ref="A1:R41"/>
  <sheetViews>
    <sheetView workbookViewId="0">
      <selection activeCell="B1" sqref="B1:D1"/>
    </sheetView>
  </sheetViews>
  <sheetFormatPr defaultColWidth="9.140625" defaultRowHeight="12.75"/>
  <cols>
    <col min="1" max="1" width="16.5703125" style="50" bestFit="1" customWidth="1"/>
    <col min="2" max="16384" width="9.140625" style="50"/>
  </cols>
  <sheetData>
    <row r="1" spans="1:13">
      <c r="A1" s="6" t="s">
        <v>28</v>
      </c>
      <c r="B1" s="1325" t="s">
        <v>134</v>
      </c>
      <c r="C1" s="1325"/>
      <c r="D1" s="1325"/>
      <c r="E1" s="52"/>
      <c r="G1" s="52"/>
      <c r="K1" s="8"/>
      <c r="L1" s="6" t="s">
        <v>53</v>
      </c>
      <c r="M1" s="17">
        <f>I68</f>
        <v>0</v>
      </c>
    </row>
    <row r="2" spans="1:13">
      <c r="A2" s="6" t="s">
        <v>29</v>
      </c>
      <c r="B2" s="8"/>
      <c r="C2" s="8"/>
      <c r="D2" s="8"/>
      <c r="E2" s="52"/>
      <c r="G2" s="52"/>
      <c r="K2" s="8"/>
      <c r="L2" s="6" t="s">
        <v>52</v>
      </c>
      <c r="M2" s="17">
        <f>R68</f>
        <v>0</v>
      </c>
    </row>
    <row r="3" spans="1:13" ht="13.5" thickBot="1">
      <c r="A3" s="6" t="s">
        <v>30</v>
      </c>
      <c r="B3" s="44" t="s">
        <v>84</v>
      </c>
      <c r="C3" s="7"/>
      <c r="D3" s="7"/>
      <c r="E3" s="5"/>
      <c r="G3" s="52"/>
      <c r="K3" s="7"/>
      <c r="L3" s="25" t="s">
        <v>54</v>
      </c>
      <c r="M3" s="26">
        <f>M1-M2</f>
        <v>0</v>
      </c>
    </row>
    <row r="4" spans="1:13" ht="13.5" thickTop="1">
      <c r="A4" s="6"/>
      <c r="B4" s="44"/>
      <c r="C4" s="7"/>
      <c r="D4" s="7"/>
      <c r="E4" s="5"/>
      <c r="G4" s="52"/>
      <c r="K4" s="7"/>
      <c r="L4" s="25"/>
      <c r="M4" s="41"/>
    </row>
    <row r="5" spans="1:13">
      <c r="A5" s="6" t="s">
        <v>129</v>
      </c>
      <c r="B5" s="42" t="s">
        <v>74</v>
      </c>
      <c r="C5" s="7"/>
      <c r="D5" s="7"/>
      <c r="E5" s="5"/>
      <c r="G5" s="52"/>
      <c r="K5" s="7"/>
      <c r="L5" s="25"/>
      <c r="M5" s="71"/>
    </row>
    <row r="6" spans="1:13">
      <c r="A6" s="6"/>
      <c r="B6" s="42" t="s">
        <v>75</v>
      </c>
      <c r="C6" s="7"/>
      <c r="D6" s="7"/>
      <c r="E6" s="5"/>
      <c r="G6" s="52"/>
      <c r="K6" s="7"/>
      <c r="L6" s="25"/>
      <c r="M6" s="71"/>
    </row>
    <row r="7" spans="1:13">
      <c r="A7" s="6"/>
      <c r="B7" s="7"/>
      <c r="C7" s="7"/>
      <c r="D7" s="7"/>
      <c r="E7" s="5"/>
      <c r="F7" s="7"/>
      <c r="G7" s="5"/>
      <c r="H7" s="7"/>
      <c r="I7" s="7"/>
    </row>
    <row r="8" spans="1:13" ht="27" customHeight="1">
      <c r="A8" s="74" t="s">
        <v>130</v>
      </c>
      <c r="B8" s="7"/>
      <c r="C8" s="7"/>
      <c r="D8" s="7"/>
      <c r="E8" s="5"/>
      <c r="F8" s="7"/>
      <c r="G8" s="5"/>
      <c r="H8" s="7"/>
      <c r="I8" s="7"/>
    </row>
    <row r="9" spans="1:13" ht="13.5" thickBot="1">
      <c r="A9" s="6"/>
      <c r="B9" s="7"/>
      <c r="C9" s="7"/>
      <c r="D9" s="7"/>
      <c r="E9" s="5"/>
      <c r="F9" s="7"/>
      <c r="G9" s="5"/>
      <c r="H9" s="7"/>
      <c r="I9" s="7"/>
    </row>
    <row r="10" spans="1:13">
      <c r="B10" s="1320" t="s">
        <v>22</v>
      </c>
      <c r="C10" s="1321"/>
      <c r="D10" s="1321"/>
      <c r="E10" s="1321"/>
      <c r="F10" s="1321"/>
      <c r="G10" s="1321"/>
      <c r="H10" s="1322"/>
    </row>
    <row r="11" spans="1:13">
      <c r="A11" s="6"/>
      <c r="B11" s="13" t="s">
        <v>49</v>
      </c>
      <c r="C11" s="1286" t="s">
        <v>48</v>
      </c>
      <c r="D11" s="1287"/>
      <c r="E11" s="1288"/>
      <c r="F11" s="1286" t="s">
        <v>47</v>
      </c>
      <c r="G11" s="1287"/>
      <c r="H11" s="1323"/>
      <c r="I11" s="7"/>
    </row>
    <row r="12" spans="1:13">
      <c r="A12" s="6"/>
      <c r="B12" s="14"/>
      <c r="C12" s="1281" t="s">
        <v>23</v>
      </c>
      <c r="D12" s="1282"/>
      <c r="E12" s="1283"/>
      <c r="F12" s="1281" t="s">
        <v>24</v>
      </c>
      <c r="G12" s="1282"/>
      <c r="H12" s="1324"/>
      <c r="I12" s="7"/>
    </row>
    <row r="13" spans="1:13">
      <c r="A13" s="6"/>
      <c r="B13" s="15"/>
      <c r="C13" s="1281" t="s">
        <v>25</v>
      </c>
      <c r="D13" s="1282"/>
      <c r="E13" s="1283"/>
      <c r="F13" s="1293" t="s">
        <v>46</v>
      </c>
      <c r="G13" s="1294"/>
      <c r="H13" s="1295"/>
      <c r="I13" s="7"/>
    </row>
    <row r="14" spans="1:13" ht="13.5" thickBot="1">
      <c r="B14" s="16"/>
      <c r="C14" s="1277" t="s">
        <v>26</v>
      </c>
      <c r="D14" s="1278"/>
      <c r="E14" s="1279"/>
      <c r="F14" s="1277" t="s">
        <v>27</v>
      </c>
      <c r="G14" s="1278"/>
      <c r="H14" s="1296"/>
    </row>
    <row r="15" spans="1:13">
      <c r="E15" s="52"/>
      <c r="G15" s="52"/>
    </row>
    <row r="16" spans="1:13">
      <c r="E16" s="52"/>
      <c r="G16" s="52"/>
    </row>
    <row r="17" spans="1:18">
      <c r="A17" s="55" t="s">
        <v>156</v>
      </c>
      <c r="B17" s="55"/>
      <c r="C17" s="55"/>
      <c r="D17" s="55"/>
      <c r="E17" s="55"/>
      <c r="F17" s="55"/>
      <c r="G17" s="55"/>
      <c r="H17" s="55"/>
      <c r="I17" s="55"/>
      <c r="J17" s="55"/>
      <c r="K17" s="55"/>
      <c r="L17" s="55"/>
      <c r="M17" s="55"/>
      <c r="N17" s="55"/>
      <c r="O17" s="55"/>
      <c r="P17" s="55"/>
      <c r="Q17" s="55"/>
      <c r="R17" s="55"/>
    </row>
    <row r="18" spans="1:18">
      <c r="A18" s="6"/>
      <c r="C18" s="7"/>
      <c r="D18" s="7"/>
      <c r="E18" s="5"/>
      <c r="F18" s="7"/>
      <c r="G18" s="5"/>
      <c r="H18" s="7"/>
      <c r="I18" s="7"/>
    </row>
    <row r="19" spans="1:18">
      <c r="B19" s="1319" t="s">
        <v>170</v>
      </c>
      <c r="C19" s="1319"/>
      <c r="D19" s="1319"/>
      <c r="E19" s="1319"/>
      <c r="F19" s="1319"/>
      <c r="G19" s="1319"/>
      <c r="H19" s="1319"/>
      <c r="I19" s="1319"/>
      <c r="J19" s="1319"/>
      <c r="K19" s="1319"/>
      <c r="L19" s="1319"/>
      <c r="M19" s="1319"/>
      <c r="N19" s="1319"/>
      <c r="O19" s="1319"/>
      <c r="P19" s="1319"/>
      <c r="Q19" s="1319"/>
      <c r="R19" s="1319"/>
    </row>
    <row r="20" spans="1:18">
      <c r="E20" s="52"/>
      <c r="G20" s="52"/>
    </row>
    <row r="21" spans="1:18">
      <c r="A21" s="55" t="s">
        <v>32</v>
      </c>
      <c r="B21" s="55" t="s">
        <v>76</v>
      </c>
      <c r="C21" s="55"/>
      <c r="D21" s="55"/>
      <c r="E21" s="56"/>
      <c r="F21" s="55"/>
      <c r="G21" s="56"/>
      <c r="H21" s="55"/>
      <c r="I21" s="57"/>
      <c r="J21" s="57"/>
      <c r="K21" s="57"/>
      <c r="L21" s="57"/>
      <c r="M21" s="57"/>
      <c r="N21" s="57"/>
      <c r="O21" s="57"/>
      <c r="P21" s="57"/>
      <c r="Q21" s="57"/>
      <c r="R21" s="57"/>
    </row>
    <row r="22" spans="1:18">
      <c r="A22" s="51"/>
      <c r="B22" s="51"/>
      <c r="C22" s="51"/>
      <c r="D22" s="51"/>
      <c r="E22" s="54"/>
      <c r="F22" s="51"/>
      <c r="G22" s="54"/>
      <c r="H22" s="51"/>
    </row>
    <row r="23" spans="1:18">
      <c r="A23" s="51"/>
      <c r="B23" s="58" t="s">
        <v>31</v>
      </c>
      <c r="C23" s="58"/>
      <c r="D23" s="58"/>
      <c r="E23" s="59"/>
      <c r="F23" s="58"/>
      <c r="G23" s="59"/>
      <c r="H23" s="58"/>
      <c r="I23" s="60"/>
      <c r="K23" s="61" t="s">
        <v>50</v>
      </c>
      <c r="L23" s="61"/>
      <c r="M23" s="61"/>
      <c r="N23" s="61"/>
      <c r="O23" s="61"/>
      <c r="P23" s="61"/>
      <c r="Q23" s="61"/>
      <c r="R23" s="61"/>
    </row>
    <row r="26" spans="1:18">
      <c r="B26" s="53" t="s">
        <v>33</v>
      </c>
      <c r="C26" s="50" t="s">
        <v>115</v>
      </c>
      <c r="K26" s="53" t="s">
        <v>33</v>
      </c>
      <c r="L26" s="50" t="s">
        <v>116</v>
      </c>
    </row>
    <row r="28" spans="1:18">
      <c r="B28" s="53"/>
      <c r="C28" s="50" t="s">
        <v>71</v>
      </c>
      <c r="K28" s="53" t="s">
        <v>36</v>
      </c>
      <c r="L28" s="50" t="s">
        <v>120</v>
      </c>
    </row>
    <row r="30" spans="1:18">
      <c r="B30" s="53"/>
      <c r="C30" s="50" t="s">
        <v>71</v>
      </c>
      <c r="K30" s="53" t="s">
        <v>37</v>
      </c>
      <c r="L30" s="50" t="s">
        <v>117</v>
      </c>
    </row>
    <row r="35" spans="1:18">
      <c r="A35" s="55" t="s">
        <v>43</v>
      </c>
      <c r="B35" s="55" t="s">
        <v>77</v>
      </c>
      <c r="C35" s="55"/>
      <c r="D35" s="55"/>
      <c r="E35" s="56"/>
      <c r="F35" s="55"/>
      <c r="G35" s="56"/>
      <c r="H35" s="55"/>
      <c r="I35" s="57"/>
      <c r="J35" s="57"/>
      <c r="K35" s="57"/>
      <c r="L35" s="57"/>
      <c r="M35" s="57"/>
      <c r="N35" s="57"/>
      <c r="O35" s="57"/>
      <c r="P35" s="57"/>
      <c r="Q35" s="57"/>
      <c r="R35" s="57"/>
    </row>
    <row r="36" spans="1:18">
      <c r="A36" s="51"/>
      <c r="B36" s="51"/>
      <c r="C36" s="51"/>
      <c r="D36" s="51"/>
      <c r="E36" s="54"/>
      <c r="F36" s="51"/>
      <c r="G36" s="54"/>
      <c r="H36" s="51"/>
    </row>
    <row r="37" spans="1:18">
      <c r="A37" s="51"/>
      <c r="B37" s="58" t="s">
        <v>31</v>
      </c>
      <c r="C37" s="58"/>
      <c r="D37" s="58"/>
      <c r="E37" s="59"/>
      <c r="F37" s="58"/>
      <c r="G37" s="59"/>
      <c r="H37" s="58"/>
      <c r="I37" s="60"/>
      <c r="K37" s="61" t="s">
        <v>50</v>
      </c>
      <c r="L37" s="61"/>
      <c r="M37" s="61"/>
      <c r="N37" s="61"/>
      <c r="O37" s="61"/>
      <c r="P37" s="61"/>
      <c r="Q37" s="61"/>
      <c r="R37" s="61"/>
    </row>
    <row r="39" spans="1:18">
      <c r="B39" s="53" t="s">
        <v>33</v>
      </c>
      <c r="C39" s="50" t="s">
        <v>118</v>
      </c>
      <c r="K39" s="53" t="s">
        <v>33</v>
      </c>
      <c r="L39" s="50" t="s">
        <v>118</v>
      </c>
    </row>
    <row r="41" spans="1:18">
      <c r="C41" s="50" t="s">
        <v>71</v>
      </c>
      <c r="K41" s="53" t="s">
        <v>36</v>
      </c>
      <c r="L41" s="50" t="s">
        <v>119</v>
      </c>
    </row>
  </sheetData>
  <customSheetViews>
    <customSheetView guid="{0C5E73BF-4F4A-42B1-AFFC-19145C7AC19A}" state="hidden">
      <selection activeCell="B1" sqref="B1:D1"/>
      <pageMargins left="0.7" right="0.7" top="0.75" bottom="0.75" header="0.3" footer="0.3"/>
      <pageSetup orientation="portrait" r:id="rId1"/>
    </customSheetView>
    <customSheetView guid="{F7690BCD-287A-473A-9EA1-298139938D77}" state="hidden">
      <selection activeCell="B1" sqref="B1:D1"/>
      <pageMargins left="0.7" right="0.7" top="0.75" bottom="0.75" header="0.3" footer="0.3"/>
      <pageSetup orientation="portrait" r:id="rId2"/>
    </customSheetView>
    <customSheetView guid="{8F78BEB5-8927-4030-9153-90C7FA4937A5}" state="hidden">
      <selection activeCell="B1" sqref="B1:D1"/>
      <pageMargins left="0.7" right="0.7" top="0.75" bottom="0.75" header="0.3" footer="0.3"/>
      <pageSetup orientation="portrait" r:id="rId3"/>
    </customSheetView>
    <customSheetView guid="{81801A75-92C7-4ED5-97DB-E3E6B3965D30}" state="hidden">
      <selection activeCell="B1" sqref="B1:D1"/>
      <pageMargins left="0.7" right="0.7" top="0.75" bottom="0.75" header="0.3" footer="0.3"/>
      <pageSetup orientation="portrait" r:id="rId4"/>
    </customSheetView>
  </customSheetViews>
  <mergeCells count="11">
    <mergeCell ref="B1:D1"/>
    <mergeCell ref="B19:R19"/>
    <mergeCell ref="C13:E13"/>
    <mergeCell ref="F13:H13"/>
    <mergeCell ref="C14:E14"/>
    <mergeCell ref="F14:H14"/>
    <mergeCell ref="B10:H10"/>
    <mergeCell ref="C11:E11"/>
    <mergeCell ref="F11:H11"/>
    <mergeCell ref="C12:E12"/>
    <mergeCell ref="F12:H12"/>
  </mergeCells>
  <pageMargins left="0.7" right="0.7" top="0.75" bottom="0.75" header="0.3" footer="0.3"/>
  <pageSetup orientation="portrait" r:id="rId5"/>
</worksheet>
</file>

<file path=xl/worksheets/sheet22.xml><?xml version="1.0" encoding="utf-8"?>
<worksheet xmlns="http://schemas.openxmlformats.org/spreadsheetml/2006/main" xmlns:r="http://schemas.openxmlformats.org/officeDocument/2006/relationships">
  <sheetPr codeName="Sheet19">
    <tabColor theme="5" tint="-0.249977111117893"/>
  </sheetPr>
  <dimension ref="A1:R62"/>
  <sheetViews>
    <sheetView workbookViewId="0">
      <selection activeCell="B6" sqref="B6:R6"/>
    </sheetView>
  </sheetViews>
  <sheetFormatPr defaultRowHeight="12.75"/>
  <cols>
    <col min="1" max="1" width="16.5703125" bestFit="1" customWidth="1"/>
  </cols>
  <sheetData>
    <row r="1" spans="1:18">
      <c r="A1" s="6" t="s">
        <v>28</v>
      </c>
      <c r="B1" s="95" t="s">
        <v>137</v>
      </c>
      <c r="C1" s="95"/>
      <c r="D1" s="8"/>
      <c r="E1" s="4"/>
      <c r="G1" s="4"/>
      <c r="K1" s="8"/>
      <c r="L1" s="6" t="s">
        <v>53</v>
      </c>
      <c r="M1" s="17">
        <f>I68</f>
        <v>0</v>
      </c>
    </row>
    <row r="2" spans="1:18">
      <c r="A2" s="6" t="s">
        <v>29</v>
      </c>
      <c r="B2" s="44" t="s">
        <v>93</v>
      </c>
      <c r="C2" s="8"/>
      <c r="D2" s="8"/>
      <c r="E2" s="4"/>
      <c r="G2" s="4"/>
      <c r="K2" s="8"/>
      <c r="L2" s="6" t="s">
        <v>52</v>
      </c>
      <c r="M2" s="17">
        <f>R68</f>
        <v>0</v>
      </c>
    </row>
    <row r="3" spans="1:18" ht="13.5" thickBot="1">
      <c r="A3" s="6" t="s">
        <v>30</v>
      </c>
      <c r="B3" s="44" t="s">
        <v>92</v>
      </c>
      <c r="C3" s="7"/>
      <c r="D3" s="7"/>
      <c r="E3" s="5"/>
      <c r="G3" s="4"/>
      <c r="K3" s="7"/>
      <c r="L3" s="25" t="s">
        <v>54</v>
      </c>
      <c r="M3" s="26">
        <f>M1-M2</f>
        <v>0</v>
      </c>
    </row>
    <row r="4" spans="1:18" ht="13.5" thickTop="1">
      <c r="A4" s="6"/>
      <c r="C4" s="7"/>
      <c r="D4" s="7"/>
      <c r="E4" s="5"/>
      <c r="F4" s="7"/>
      <c r="G4" s="5"/>
      <c r="H4" s="7"/>
      <c r="I4" s="7"/>
    </row>
    <row r="5" spans="1:18" s="50" customFormat="1" ht="16.5" customHeight="1">
      <c r="A5" s="6"/>
      <c r="B5" s="44"/>
      <c r="C5" s="7"/>
      <c r="D5" s="7"/>
      <c r="E5" s="5"/>
      <c r="G5" s="52"/>
      <c r="K5" s="7"/>
      <c r="L5" s="25"/>
    </row>
    <row r="6" spans="1:18" s="50" customFormat="1">
      <c r="A6" s="6" t="s">
        <v>129</v>
      </c>
      <c r="B6" s="1319" t="s">
        <v>170</v>
      </c>
      <c r="C6" s="1319"/>
      <c r="D6" s="1319"/>
      <c r="E6" s="1319"/>
      <c r="F6" s="1319"/>
      <c r="G6" s="1319"/>
      <c r="H6" s="1319"/>
      <c r="I6" s="1319"/>
      <c r="J6" s="1319"/>
      <c r="K6" s="1319"/>
      <c r="L6" s="1319"/>
      <c r="M6" s="1319"/>
      <c r="N6" s="1319"/>
      <c r="O6" s="1319"/>
      <c r="P6" s="1319"/>
      <c r="Q6" s="1319"/>
      <c r="R6" s="1319"/>
    </row>
    <row r="7" spans="1:18" s="50" customFormat="1">
      <c r="A7" s="6"/>
      <c r="B7" s="7"/>
      <c r="C7" s="7"/>
      <c r="D7" s="7"/>
      <c r="E7" s="5"/>
      <c r="F7" s="7"/>
      <c r="G7" s="5"/>
      <c r="H7" s="7"/>
      <c r="I7" s="7"/>
    </row>
    <row r="8" spans="1:18" s="50" customFormat="1" ht="27" customHeight="1">
      <c r="A8" s="74" t="s">
        <v>130</v>
      </c>
      <c r="B8" s="7"/>
      <c r="C8" s="7"/>
      <c r="D8" s="7"/>
      <c r="E8" s="5"/>
      <c r="F8" s="7"/>
      <c r="G8" s="5"/>
      <c r="H8" s="7"/>
      <c r="I8" s="7"/>
    </row>
    <row r="9" spans="1:18" s="50" customFormat="1" ht="13.5" thickBot="1">
      <c r="A9" s="6"/>
      <c r="B9" s="7"/>
      <c r="C9" s="7"/>
      <c r="D9" s="7"/>
      <c r="E9" s="5"/>
      <c r="F9" s="7"/>
      <c r="G9" s="5"/>
      <c r="H9" s="7"/>
      <c r="I9" s="7"/>
    </row>
    <row r="10" spans="1:18" s="50" customFormat="1">
      <c r="B10" s="1320" t="s">
        <v>22</v>
      </c>
      <c r="C10" s="1321"/>
      <c r="D10" s="1321"/>
      <c r="E10" s="1321"/>
      <c r="F10" s="1321"/>
      <c r="G10" s="1321"/>
      <c r="H10" s="1322"/>
    </row>
    <row r="11" spans="1:18" s="50" customFormat="1">
      <c r="A11" s="6"/>
      <c r="B11" s="13" t="s">
        <v>49</v>
      </c>
      <c r="C11" s="1286" t="s">
        <v>48</v>
      </c>
      <c r="D11" s="1287"/>
      <c r="E11" s="1288"/>
      <c r="F11" s="1286" t="s">
        <v>47</v>
      </c>
      <c r="G11" s="1287"/>
      <c r="H11" s="1323"/>
      <c r="I11" s="7"/>
    </row>
    <row r="12" spans="1:18" s="50" customFormat="1">
      <c r="A12" s="6"/>
      <c r="B12" s="14"/>
      <c r="C12" s="1281" t="s">
        <v>23</v>
      </c>
      <c r="D12" s="1282"/>
      <c r="E12" s="1283"/>
      <c r="F12" s="1281" t="s">
        <v>24</v>
      </c>
      <c r="G12" s="1282"/>
      <c r="H12" s="1324"/>
      <c r="I12" s="7"/>
    </row>
    <row r="13" spans="1:18" s="50" customFormat="1">
      <c r="A13" s="6"/>
      <c r="B13" s="15"/>
      <c r="C13" s="1281" t="s">
        <v>25</v>
      </c>
      <c r="D13" s="1282"/>
      <c r="E13" s="1283"/>
      <c r="F13" s="1293" t="s">
        <v>46</v>
      </c>
      <c r="G13" s="1294"/>
      <c r="H13" s="1295"/>
      <c r="I13" s="7"/>
    </row>
    <row r="14" spans="1:18" s="50" customFormat="1" ht="13.5" thickBot="1">
      <c r="B14" s="16"/>
      <c r="C14" s="1277" t="s">
        <v>26</v>
      </c>
      <c r="D14" s="1278"/>
      <c r="E14" s="1279"/>
      <c r="F14" s="1277" t="s">
        <v>27</v>
      </c>
      <c r="G14" s="1278"/>
      <c r="H14" s="1296"/>
    </row>
    <row r="15" spans="1:18" s="50" customFormat="1">
      <c r="E15" s="52"/>
      <c r="G15" s="52"/>
    </row>
    <row r="16" spans="1:18" s="50" customFormat="1">
      <c r="E16" s="52"/>
      <c r="G16" s="52"/>
    </row>
    <row r="17" spans="1:18" s="50" customFormat="1">
      <c r="A17" s="55" t="s">
        <v>156</v>
      </c>
      <c r="B17" s="55"/>
      <c r="C17" s="55"/>
      <c r="D17" s="55"/>
      <c r="E17" s="55"/>
      <c r="F17" s="55"/>
      <c r="G17" s="55"/>
      <c r="H17" s="55"/>
      <c r="I17" s="55"/>
      <c r="J17" s="55"/>
      <c r="K17" s="55"/>
      <c r="L17" s="55"/>
      <c r="M17" s="55"/>
      <c r="N17" s="55"/>
      <c r="O17" s="55"/>
      <c r="P17" s="55"/>
      <c r="Q17" s="55"/>
      <c r="R17" s="55"/>
    </row>
    <row r="18" spans="1:18">
      <c r="E18" s="4"/>
      <c r="G18" s="4"/>
    </row>
    <row r="19" spans="1:18" s="50" customFormat="1">
      <c r="B19" s="1319" t="s">
        <v>170</v>
      </c>
      <c r="C19" s="1319"/>
      <c r="D19" s="1319"/>
      <c r="E19" s="1319"/>
      <c r="F19" s="1319"/>
      <c r="G19" s="1319"/>
      <c r="H19" s="1319"/>
      <c r="I19" s="1319"/>
      <c r="J19" s="1319"/>
      <c r="K19" s="1319"/>
      <c r="L19" s="1319"/>
      <c r="M19" s="1319"/>
      <c r="N19" s="1319"/>
      <c r="O19" s="1319"/>
      <c r="P19" s="1319"/>
      <c r="Q19" s="1319"/>
      <c r="R19" s="1319"/>
    </row>
    <row r="20" spans="1:18" s="50" customFormat="1">
      <c r="E20" s="52"/>
      <c r="G20" s="52"/>
    </row>
    <row r="21" spans="1:18">
      <c r="A21" s="18" t="s">
        <v>32</v>
      </c>
      <c r="B21" s="18" t="s">
        <v>78</v>
      </c>
      <c r="C21" s="18"/>
      <c r="D21" s="18"/>
      <c r="E21" s="19"/>
      <c r="F21" s="18"/>
      <c r="G21" s="19"/>
      <c r="H21" s="18"/>
      <c r="I21" s="20"/>
      <c r="J21" s="20"/>
      <c r="K21" s="20"/>
      <c r="L21" s="20"/>
      <c r="M21" s="20"/>
      <c r="N21" s="20"/>
      <c r="O21" s="20"/>
      <c r="P21" s="20"/>
      <c r="Q21" s="20"/>
      <c r="R21" s="20"/>
    </row>
    <row r="22" spans="1:18">
      <c r="A22" s="3"/>
      <c r="B22" s="3"/>
      <c r="C22" s="3"/>
      <c r="D22" s="3"/>
      <c r="E22" s="11"/>
      <c r="F22" s="3"/>
      <c r="G22" s="11"/>
      <c r="H22" s="3"/>
    </row>
    <row r="23" spans="1:18">
      <c r="A23" s="3"/>
      <c r="B23" s="21" t="s">
        <v>31</v>
      </c>
      <c r="C23" s="21"/>
      <c r="D23" s="21"/>
      <c r="E23" s="22"/>
      <c r="F23" s="21"/>
      <c r="G23" s="22"/>
      <c r="H23" s="21"/>
      <c r="I23" s="23"/>
      <c r="K23" s="24" t="s">
        <v>50</v>
      </c>
      <c r="L23" s="24"/>
      <c r="M23" s="24"/>
      <c r="N23" s="24"/>
      <c r="O23" s="24"/>
      <c r="P23" s="24"/>
      <c r="Q23" s="24"/>
      <c r="R23" s="24"/>
    </row>
    <row r="25" spans="1:18">
      <c r="B25" s="9" t="s">
        <v>33</v>
      </c>
      <c r="K25" s="9" t="s">
        <v>33</v>
      </c>
    </row>
    <row r="36" spans="1:18">
      <c r="A36" s="18" t="s">
        <v>43</v>
      </c>
      <c r="B36" s="18" t="s">
        <v>79</v>
      </c>
      <c r="C36" s="18"/>
      <c r="D36" s="18"/>
      <c r="E36" s="19"/>
      <c r="F36" s="18"/>
      <c r="G36" s="19"/>
      <c r="H36" s="18"/>
      <c r="I36" s="20"/>
      <c r="J36" s="20"/>
      <c r="K36" s="20"/>
      <c r="L36" s="20"/>
      <c r="M36" s="20"/>
      <c r="N36" s="20"/>
      <c r="O36" s="20"/>
      <c r="P36" s="20"/>
      <c r="Q36" s="20"/>
      <c r="R36" s="20"/>
    </row>
    <row r="37" spans="1:18">
      <c r="A37" s="3"/>
      <c r="B37" s="3"/>
      <c r="C37" s="3"/>
      <c r="D37" s="3"/>
      <c r="E37" s="11"/>
      <c r="F37" s="3"/>
      <c r="G37" s="11"/>
      <c r="H37" s="3"/>
    </row>
    <row r="38" spans="1:18">
      <c r="A38" s="3"/>
      <c r="B38" s="21" t="s">
        <v>31</v>
      </c>
      <c r="C38" s="21"/>
      <c r="D38" s="21"/>
      <c r="E38" s="22"/>
      <c r="F38" s="21"/>
      <c r="G38" s="22"/>
      <c r="H38" s="21"/>
      <c r="I38" s="23"/>
      <c r="K38" s="24" t="s">
        <v>50</v>
      </c>
      <c r="L38" s="24"/>
      <c r="M38" s="24"/>
      <c r="N38" s="24"/>
      <c r="O38" s="24"/>
      <c r="P38" s="24"/>
      <c r="Q38" s="24"/>
      <c r="R38" s="24"/>
    </row>
    <row r="40" spans="1:18">
      <c r="B40" s="9" t="s">
        <v>33</v>
      </c>
      <c r="K40" s="9" t="s">
        <v>33</v>
      </c>
    </row>
    <row r="48" spans="1:18">
      <c r="A48" s="18" t="s">
        <v>44</v>
      </c>
      <c r="B48" s="18" t="s">
        <v>80</v>
      </c>
      <c r="C48" s="18"/>
      <c r="D48" s="18"/>
      <c r="E48" s="19"/>
      <c r="F48" s="18"/>
      <c r="G48" s="19"/>
      <c r="H48" s="18"/>
      <c r="I48" s="20"/>
      <c r="J48" s="20"/>
      <c r="K48" s="20"/>
      <c r="L48" s="20"/>
      <c r="M48" s="20"/>
      <c r="N48" s="20"/>
      <c r="O48" s="20"/>
      <c r="P48" s="20"/>
      <c r="Q48" s="20"/>
      <c r="R48" s="20"/>
    </row>
    <row r="49" spans="1:18">
      <c r="A49" s="3"/>
      <c r="B49" s="3"/>
      <c r="C49" s="3"/>
      <c r="D49" s="3"/>
      <c r="E49" s="11"/>
      <c r="F49" s="3"/>
      <c r="G49" s="11"/>
      <c r="H49" s="3"/>
    </row>
    <row r="50" spans="1:18">
      <c r="A50" s="3"/>
      <c r="B50" s="21" t="s">
        <v>31</v>
      </c>
      <c r="C50" s="21"/>
      <c r="D50" s="21"/>
      <c r="E50" s="22"/>
      <c r="F50" s="21"/>
      <c r="G50" s="22"/>
      <c r="H50" s="21"/>
      <c r="I50" s="23"/>
      <c r="K50" s="24" t="s">
        <v>50</v>
      </c>
      <c r="L50" s="24"/>
      <c r="M50" s="24"/>
      <c r="N50" s="24"/>
      <c r="O50" s="24"/>
      <c r="P50" s="24"/>
      <c r="Q50" s="24"/>
      <c r="R50" s="24"/>
    </row>
    <row r="52" spans="1:18">
      <c r="B52" s="9" t="s">
        <v>33</v>
      </c>
      <c r="K52" s="9" t="s">
        <v>33</v>
      </c>
    </row>
    <row r="58" spans="1:18">
      <c r="A58" s="18" t="s">
        <v>45</v>
      </c>
      <c r="B58" s="18" t="s">
        <v>72</v>
      </c>
      <c r="C58" s="18"/>
      <c r="D58" s="18"/>
      <c r="E58" s="19"/>
      <c r="F58" s="18"/>
      <c r="G58" s="19"/>
      <c r="H58" s="18"/>
      <c r="I58" s="20"/>
      <c r="J58" s="20"/>
      <c r="K58" s="20"/>
      <c r="L58" s="20"/>
      <c r="M58" s="20"/>
      <c r="N58" s="20"/>
      <c r="O58" s="20"/>
      <c r="P58" s="20"/>
      <c r="Q58" s="20"/>
      <c r="R58" s="20"/>
    </row>
    <row r="59" spans="1:18">
      <c r="A59" s="3"/>
      <c r="B59" s="3"/>
      <c r="C59" s="3"/>
      <c r="D59" s="3"/>
      <c r="E59" s="11"/>
      <c r="F59" s="3"/>
      <c r="G59" s="11"/>
      <c r="H59" s="3"/>
    </row>
    <row r="60" spans="1:18">
      <c r="A60" s="3"/>
      <c r="B60" s="21" t="s">
        <v>31</v>
      </c>
      <c r="C60" s="21"/>
      <c r="D60" s="21"/>
      <c r="E60" s="22"/>
      <c r="F60" s="21"/>
      <c r="G60" s="22"/>
      <c r="H60" s="21"/>
      <c r="I60" s="23"/>
      <c r="K60" s="24" t="s">
        <v>50</v>
      </c>
      <c r="L60" s="24"/>
      <c r="M60" s="24"/>
      <c r="N60" s="24"/>
      <c r="O60" s="24"/>
      <c r="P60" s="24"/>
      <c r="Q60" s="24"/>
      <c r="R60" s="24"/>
    </row>
    <row r="62" spans="1:18">
      <c r="B62" s="9" t="s">
        <v>33</v>
      </c>
      <c r="K62" s="9" t="s">
        <v>33</v>
      </c>
    </row>
  </sheetData>
  <customSheetViews>
    <customSheetView guid="{0C5E73BF-4F4A-42B1-AFFC-19145C7AC19A}" state="hidden">
      <selection activeCell="B6" sqref="B6:R6"/>
      <pageMargins left="0.7" right="0.7" top="0.75" bottom="0.75" header="0.3" footer="0.3"/>
    </customSheetView>
    <customSheetView guid="{F7690BCD-287A-473A-9EA1-298139938D77}" state="hidden">
      <selection activeCell="B6" sqref="B6:R6"/>
      <pageMargins left="0.7" right="0.7" top="0.75" bottom="0.75" header="0.3" footer="0.3"/>
    </customSheetView>
    <customSheetView guid="{8F78BEB5-8927-4030-9153-90C7FA4937A5}" state="hidden">
      <selection activeCell="B6" sqref="B6:R6"/>
      <pageMargins left="0.7" right="0.7" top="0.75" bottom="0.75" header="0.3" footer="0.3"/>
    </customSheetView>
    <customSheetView guid="{81801A75-92C7-4ED5-97DB-E3E6B3965D30}" state="hidden">
      <selection activeCell="B6" sqref="B6:R6"/>
      <pageMargins left="0.7" right="0.7" top="0.75" bottom="0.75" header="0.3" footer="0.3"/>
    </customSheetView>
  </customSheetViews>
  <mergeCells count="11">
    <mergeCell ref="B19:R19"/>
    <mergeCell ref="B6:R6"/>
    <mergeCell ref="C13:E13"/>
    <mergeCell ref="F13:H13"/>
    <mergeCell ref="C14:E14"/>
    <mergeCell ref="F14:H14"/>
    <mergeCell ref="B10:H10"/>
    <mergeCell ref="C11:E11"/>
    <mergeCell ref="F11:H11"/>
    <mergeCell ref="C12:E12"/>
    <mergeCell ref="F12:H12"/>
  </mergeCells>
  <pageMargins left="0.7" right="0.7" top="0.75" bottom="0.75" header="0.3" footer="0.3"/>
</worksheet>
</file>

<file path=xl/worksheets/sheet23.xml><?xml version="1.0" encoding="utf-8"?>
<worksheet xmlns="http://schemas.openxmlformats.org/spreadsheetml/2006/main" xmlns:r="http://schemas.openxmlformats.org/officeDocument/2006/relationships">
  <sheetPr codeName="Sheet20">
    <tabColor rgb="FFFFC000"/>
  </sheetPr>
  <dimension ref="A1:R66"/>
  <sheetViews>
    <sheetView workbookViewId="0">
      <selection activeCell="A20" sqref="A20:XFD20"/>
    </sheetView>
  </sheetViews>
  <sheetFormatPr defaultRowHeight="12.75"/>
  <cols>
    <col min="1" max="1" width="16.5703125" bestFit="1" customWidth="1"/>
  </cols>
  <sheetData>
    <row r="1" spans="1:18">
      <c r="A1" s="6" t="s">
        <v>28</v>
      </c>
      <c r="B1" s="8" t="s">
        <v>138</v>
      </c>
      <c r="C1" s="8"/>
      <c r="D1" s="8"/>
      <c r="E1" s="4"/>
      <c r="G1" s="4"/>
      <c r="K1" s="8"/>
      <c r="L1" s="6" t="s">
        <v>53</v>
      </c>
      <c r="M1" s="17">
        <f>I68</f>
        <v>0</v>
      </c>
    </row>
    <row r="2" spans="1:18">
      <c r="A2" s="6" t="s">
        <v>29</v>
      </c>
      <c r="B2" s="44" t="s">
        <v>98</v>
      </c>
      <c r="C2" s="8"/>
      <c r="D2" s="8"/>
      <c r="E2" s="4"/>
      <c r="G2" s="4"/>
      <c r="K2" s="8"/>
      <c r="L2" s="6" t="s">
        <v>52</v>
      </c>
      <c r="M2" s="17">
        <f>R68</f>
        <v>0</v>
      </c>
    </row>
    <row r="3" spans="1:18" ht="13.5" thickBot="1">
      <c r="A3" s="6" t="s">
        <v>30</v>
      </c>
      <c r="B3" s="44" t="s">
        <v>99</v>
      </c>
      <c r="C3" s="7"/>
      <c r="D3" s="7"/>
      <c r="E3" s="5"/>
      <c r="G3" s="4"/>
      <c r="K3" s="7"/>
      <c r="L3" s="25" t="s">
        <v>54</v>
      </c>
      <c r="M3" s="26">
        <f>M1-M2</f>
        <v>0</v>
      </c>
    </row>
    <row r="4" spans="1:18" ht="13.5" thickTop="1">
      <c r="A4" s="6"/>
      <c r="C4" s="7"/>
      <c r="D4" s="7"/>
      <c r="E4" s="5"/>
      <c r="F4" s="7"/>
      <c r="G4" s="5"/>
      <c r="H4" s="7"/>
      <c r="I4" s="7"/>
    </row>
    <row r="5" spans="1:18" s="50" customFormat="1">
      <c r="A5" s="6" t="s">
        <v>129</v>
      </c>
      <c r="B5" s="1316" t="s">
        <v>158</v>
      </c>
      <c r="C5" s="1316"/>
      <c r="D5" s="1316"/>
      <c r="E5" s="1316"/>
      <c r="F5" s="1316"/>
      <c r="G5" s="1316"/>
      <c r="H5" s="1316"/>
      <c r="I5" s="1316"/>
      <c r="J5" s="1316"/>
      <c r="K5" s="1316"/>
      <c r="L5" s="1316"/>
      <c r="M5" s="1316"/>
      <c r="N5" s="1316"/>
      <c r="O5" s="1316"/>
      <c r="P5" s="1316"/>
      <c r="Q5" s="1316"/>
      <c r="R5" s="1316"/>
    </row>
    <row r="6" spans="1:18" s="50" customFormat="1">
      <c r="A6" s="6"/>
      <c r="B6" s="1316"/>
      <c r="C6" s="1316"/>
      <c r="D6" s="1316"/>
      <c r="E6" s="1316"/>
      <c r="F6" s="1316"/>
      <c r="G6" s="1316"/>
      <c r="H6" s="1316"/>
      <c r="I6" s="1316"/>
      <c r="J6" s="1316"/>
      <c r="K6" s="1316"/>
      <c r="L6" s="1316"/>
      <c r="M6" s="1316"/>
      <c r="N6" s="1316"/>
      <c r="O6" s="1316"/>
      <c r="P6" s="1316"/>
      <c r="Q6" s="1316"/>
      <c r="R6" s="1316"/>
    </row>
    <row r="7" spans="1:18" s="50" customFormat="1">
      <c r="A7" s="6"/>
      <c r="B7" s="7"/>
      <c r="C7" s="7"/>
      <c r="D7" s="7"/>
      <c r="E7" s="5"/>
      <c r="F7" s="7"/>
      <c r="G7" s="5"/>
      <c r="H7" s="7"/>
      <c r="I7" s="7"/>
    </row>
    <row r="8" spans="1:18" s="50" customFormat="1" ht="27" customHeight="1">
      <c r="A8" s="88" t="s">
        <v>130</v>
      </c>
      <c r="B8" s="7"/>
      <c r="C8" s="7"/>
      <c r="D8" s="7"/>
      <c r="E8" s="5"/>
      <c r="F8" s="7"/>
      <c r="G8" s="5"/>
      <c r="H8" s="7"/>
      <c r="I8" s="7"/>
    </row>
    <row r="9" spans="1:18" s="50" customFormat="1" ht="13.5" thickBot="1">
      <c r="A9" s="6"/>
      <c r="B9" s="7"/>
      <c r="C9" s="7"/>
      <c r="D9" s="7"/>
      <c r="E9" s="5"/>
      <c r="F9" s="7"/>
      <c r="G9" s="5"/>
      <c r="H9" s="7"/>
      <c r="I9" s="7"/>
    </row>
    <row r="10" spans="1:18" s="50" customFormat="1">
      <c r="B10" s="1320" t="s">
        <v>22</v>
      </c>
      <c r="C10" s="1321"/>
      <c r="D10" s="1321"/>
      <c r="E10" s="1321"/>
      <c r="F10" s="1321"/>
      <c r="G10" s="1321"/>
      <c r="H10" s="1322"/>
    </row>
    <row r="11" spans="1:18" s="50" customFormat="1">
      <c r="A11" s="6"/>
      <c r="B11" s="13" t="s">
        <v>49</v>
      </c>
      <c r="C11" s="1286" t="s">
        <v>48</v>
      </c>
      <c r="D11" s="1287"/>
      <c r="E11" s="1288"/>
      <c r="F11" s="1286" t="s">
        <v>47</v>
      </c>
      <c r="G11" s="1287"/>
      <c r="H11" s="1323"/>
      <c r="I11" s="7"/>
    </row>
    <row r="12" spans="1:18" s="50" customFormat="1">
      <c r="A12" s="6"/>
      <c r="B12" s="14"/>
      <c r="C12" s="1281" t="s">
        <v>23</v>
      </c>
      <c r="D12" s="1282"/>
      <c r="E12" s="1283"/>
      <c r="F12" s="1281" t="s">
        <v>24</v>
      </c>
      <c r="G12" s="1282"/>
      <c r="H12" s="1324"/>
      <c r="I12" s="7"/>
    </row>
    <row r="13" spans="1:18" s="50" customFormat="1">
      <c r="A13" s="6"/>
      <c r="B13" s="15"/>
      <c r="C13" s="1281" t="s">
        <v>25</v>
      </c>
      <c r="D13" s="1282"/>
      <c r="E13" s="1283"/>
      <c r="F13" s="1293" t="s">
        <v>46</v>
      </c>
      <c r="G13" s="1294"/>
      <c r="H13" s="1295"/>
      <c r="I13" s="7"/>
    </row>
    <row r="14" spans="1:18" s="50" customFormat="1" ht="13.5" thickBot="1">
      <c r="B14" s="16"/>
      <c r="C14" s="1277" t="s">
        <v>26</v>
      </c>
      <c r="D14" s="1278"/>
      <c r="E14" s="1279"/>
      <c r="F14" s="1277" t="s">
        <v>27</v>
      </c>
      <c r="G14" s="1278"/>
      <c r="H14" s="1296"/>
    </row>
    <row r="15" spans="1:18" s="50" customFormat="1">
      <c r="E15" s="52"/>
      <c r="G15" s="52"/>
    </row>
    <row r="16" spans="1:18" s="50" customFormat="1">
      <c r="E16" s="52"/>
      <c r="G16" s="52"/>
    </row>
    <row r="17" spans="1:18" s="50" customFormat="1">
      <c r="A17" s="55" t="s">
        <v>156</v>
      </c>
      <c r="B17" s="55"/>
      <c r="C17" s="55"/>
      <c r="D17" s="55"/>
      <c r="E17" s="55"/>
      <c r="F17" s="55"/>
      <c r="G17" s="55"/>
      <c r="H17" s="55"/>
      <c r="I17" s="55"/>
      <c r="J17" s="55"/>
      <c r="K17" s="55"/>
      <c r="L17" s="55"/>
      <c r="M17" s="55"/>
      <c r="N17" s="55"/>
      <c r="O17" s="55"/>
      <c r="P17" s="55"/>
      <c r="Q17" s="55"/>
      <c r="R17" s="55"/>
    </row>
    <row r="18" spans="1:18">
      <c r="E18" s="4"/>
      <c r="G18" s="4"/>
    </row>
    <row r="19" spans="1:18" s="50" customFormat="1">
      <c r="B19" s="1319" t="s">
        <v>170</v>
      </c>
      <c r="C19" s="1319"/>
      <c r="D19" s="1319"/>
      <c r="E19" s="1319"/>
      <c r="F19" s="1319"/>
      <c r="G19" s="1319"/>
      <c r="H19" s="1319"/>
      <c r="I19" s="1319"/>
      <c r="J19" s="1319"/>
      <c r="K19" s="1319"/>
      <c r="L19" s="1319"/>
      <c r="M19" s="1319"/>
      <c r="N19" s="1319"/>
      <c r="O19" s="1319"/>
      <c r="P19" s="1319"/>
      <c r="Q19" s="1319"/>
      <c r="R19" s="1319"/>
    </row>
    <row r="20" spans="1:18" s="64" customFormat="1">
      <c r="B20" s="97"/>
      <c r="C20" s="97"/>
      <c r="D20" s="97"/>
      <c r="E20" s="97"/>
      <c r="F20" s="97"/>
      <c r="G20" s="97"/>
      <c r="H20" s="97"/>
      <c r="I20" s="97"/>
      <c r="J20" s="97"/>
      <c r="K20" s="97"/>
      <c r="L20" s="97"/>
      <c r="M20" s="97"/>
      <c r="N20" s="97"/>
      <c r="O20" s="97"/>
      <c r="P20" s="97"/>
      <c r="Q20" s="97"/>
      <c r="R20" s="97"/>
    </row>
    <row r="21" spans="1:18" ht="15" customHeight="1">
      <c r="A21" s="18" t="s">
        <v>32</v>
      </c>
      <c r="B21" s="18" t="s">
        <v>81</v>
      </c>
      <c r="C21" s="18"/>
      <c r="D21" s="18"/>
      <c r="E21" s="19"/>
      <c r="F21" s="18"/>
      <c r="G21" s="19"/>
      <c r="H21" s="18"/>
      <c r="I21" s="20"/>
      <c r="J21" s="20"/>
      <c r="K21" s="20"/>
      <c r="L21" s="20"/>
      <c r="M21" s="20"/>
      <c r="N21" s="20"/>
      <c r="O21" s="20"/>
      <c r="P21" s="20"/>
      <c r="Q21" s="20"/>
      <c r="R21" s="20"/>
    </row>
    <row r="22" spans="1:18">
      <c r="A22" s="3"/>
      <c r="B22" s="3"/>
      <c r="C22" s="3"/>
      <c r="D22" s="3"/>
      <c r="E22" s="11"/>
      <c r="F22" s="3"/>
      <c r="G22" s="11"/>
      <c r="H22" s="3"/>
    </row>
    <row r="23" spans="1:18">
      <c r="A23" s="3"/>
      <c r="B23" s="21" t="s">
        <v>31</v>
      </c>
      <c r="C23" s="21"/>
      <c r="D23" s="21"/>
      <c r="E23" s="22"/>
      <c r="F23" s="21"/>
      <c r="G23" s="22"/>
      <c r="H23" s="21"/>
      <c r="I23" s="23"/>
      <c r="K23" s="24" t="s">
        <v>50</v>
      </c>
      <c r="L23" s="24"/>
      <c r="M23" s="24"/>
      <c r="N23" s="24"/>
      <c r="O23" s="24"/>
      <c r="P23" s="24"/>
      <c r="Q23" s="24"/>
      <c r="R23" s="24"/>
    </row>
    <row r="25" spans="1:18">
      <c r="B25" s="9" t="s">
        <v>33</v>
      </c>
      <c r="C25" t="s">
        <v>121</v>
      </c>
      <c r="K25" s="9" t="s">
        <v>33</v>
      </c>
      <c r="L25" t="s">
        <v>121</v>
      </c>
    </row>
    <row r="36" spans="1:18">
      <c r="A36" s="18" t="s">
        <v>43</v>
      </c>
      <c r="B36" s="18" t="s">
        <v>82</v>
      </c>
      <c r="C36" s="18"/>
      <c r="D36" s="18"/>
      <c r="E36" s="19"/>
      <c r="F36" s="18"/>
      <c r="G36" s="19"/>
      <c r="H36" s="18"/>
      <c r="I36" s="20"/>
      <c r="J36" s="20"/>
      <c r="K36" s="20"/>
      <c r="L36" s="20"/>
      <c r="M36" s="20"/>
      <c r="N36" s="20"/>
      <c r="O36" s="20"/>
      <c r="P36" s="20"/>
      <c r="Q36" s="20"/>
      <c r="R36" s="20"/>
    </row>
    <row r="37" spans="1:18">
      <c r="A37" s="3"/>
      <c r="B37" s="3"/>
      <c r="C37" s="3"/>
      <c r="D37" s="3"/>
      <c r="E37" s="11"/>
      <c r="F37" s="3"/>
      <c r="G37" s="11"/>
      <c r="H37" s="3"/>
    </row>
    <row r="38" spans="1:18">
      <c r="A38" s="3"/>
      <c r="B38" s="21" t="s">
        <v>31</v>
      </c>
      <c r="C38" s="21"/>
      <c r="D38" s="21"/>
      <c r="E38" s="22"/>
      <c r="F38" s="21"/>
      <c r="G38" s="22"/>
      <c r="H38" s="21"/>
      <c r="I38" s="23"/>
      <c r="K38" s="24" t="s">
        <v>50</v>
      </c>
      <c r="L38" s="24"/>
      <c r="M38" s="24"/>
      <c r="N38" s="24"/>
      <c r="O38" s="24"/>
      <c r="P38" s="24"/>
      <c r="Q38" s="24"/>
      <c r="R38" s="24"/>
    </row>
    <row r="40" spans="1:18">
      <c r="B40" s="9" t="s">
        <v>33</v>
      </c>
      <c r="C40" t="s">
        <v>82</v>
      </c>
      <c r="K40" s="9" t="s">
        <v>33</v>
      </c>
      <c r="L40" t="s">
        <v>82</v>
      </c>
    </row>
    <row r="42" spans="1:18">
      <c r="B42" s="9" t="s">
        <v>36</v>
      </c>
      <c r="C42" t="s">
        <v>122</v>
      </c>
      <c r="K42" s="9" t="s">
        <v>36</v>
      </c>
      <c r="L42" t="s">
        <v>122</v>
      </c>
    </row>
    <row r="48" spans="1:18">
      <c r="A48" s="18" t="s">
        <v>44</v>
      </c>
      <c r="B48" s="18" t="s">
        <v>83</v>
      </c>
      <c r="C48" s="18"/>
      <c r="D48" s="18"/>
      <c r="E48" s="19"/>
      <c r="F48" s="18"/>
      <c r="G48" s="19"/>
      <c r="H48" s="18"/>
      <c r="I48" s="20"/>
      <c r="J48" s="20"/>
      <c r="K48" s="20"/>
      <c r="L48" s="20"/>
      <c r="M48" s="20"/>
      <c r="N48" s="20"/>
      <c r="O48" s="20"/>
      <c r="P48" s="20"/>
      <c r="Q48" s="20"/>
      <c r="R48" s="20"/>
    </row>
    <row r="49" spans="1:18">
      <c r="A49" s="3"/>
      <c r="B49" s="3"/>
      <c r="C49" s="3"/>
      <c r="D49" s="3"/>
      <c r="E49" s="11"/>
      <c r="F49" s="3"/>
      <c r="G49" s="11"/>
      <c r="H49" s="3"/>
    </row>
    <row r="50" spans="1:18">
      <c r="A50" s="3"/>
      <c r="B50" s="21" t="s">
        <v>31</v>
      </c>
      <c r="C50" s="21"/>
      <c r="D50" s="21"/>
      <c r="E50" s="22"/>
      <c r="F50" s="21"/>
      <c r="G50" s="22"/>
      <c r="H50" s="21"/>
      <c r="I50" s="23"/>
      <c r="K50" s="24" t="s">
        <v>50</v>
      </c>
      <c r="L50" s="24"/>
      <c r="M50" s="24"/>
      <c r="N50" s="24"/>
      <c r="O50" s="24"/>
      <c r="P50" s="24"/>
      <c r="Q50" s="24"/>
      <c r="R50" s="24"/>
    </row>
    <row r="52" spans="1:18">
      <c r="B52" s="9" t="s">
        <v>33</v>
      </c>
      <c r="C52" t="s">
        <v>123</v>
      </c>
      <c r="K52" s="9" t="s">
        <v>33</v>
      </c>
      <c r="L52" t="s">
        <v>123</v>
      </c>
    </row>
    <row r="58" spans="1:18">
      <c r="A58" s="18" t="s">
        <v>45</v>
      </c>
      <c r="B58" s="18" t="s">
        <v>72</v>
      </c>
      <c r="C58" s="18"/>
      <c r="D58" s="18"/>
      <c r="E58" s="19"/>
      <c r="F58" s="18"/>
      <c r="G58" s="19"/>
      <c r="H58" s="18"/>
      <c r="I58" s="20"/>
      <c r="J58" s="20"/>
      <c r="K58" s="20"/>
      <c r="L58" s="20"/>
      <c r="M58" s="20"/>
      <c r="N58" s="20"/>
      <c r="O58" s="20"/>
      <c r="P58" s="20"/>
      <c r="Q58" s="20"/>
      <c r="R58" s="20"/>
    </row>
    <row r="59" spans="1:18">
      <c r="A59" s="3"/>
      <c r="B59" s="3"/>
      <c r="C59" s="3"/>
      <c r="D59" s="3"/>
      <c r="E59" s="11"/>
      <c r="F59" s="3"/>
      <c r="G59" s="11"/>
      <c r="H59" s="3"/>
    </row>
    <row r="60" spans="1:18">
      <c r="A60" s="3"/>
      <c r="B60" s="21" t="s">
        <v>31</v>
      </c>
      <c r="C60" s="21"/>
      <c r="D60" s="21"/>
      <c r="E60" s="22"/>
      <c r="F60" s="21"/>
      <c r="G60" s="22"/>
      <c r="H60" s="21"/>
      <c r="I60" s="23"/>
      <c r="K60" s="24" t="s">
        <v>50</v>
      </c>
      <c r="L60" s="24"/>
      <c r="M60" s="24"/>
      <c r="N60" s="24"/>
      <c r="O60" s="24"/>
      <c r="P60" s="24"/>
      <c r="Q60" s="24"/>
      <c r="R60" s="24"/>
    </row>
    <row r="62" spans="1:18">
      <c r="B62" s="9" t="s">
        <v>33</v>
      </c>
      <c r="C62" t="s">
        <v>124</v>
      </c>
      <c r="K62" s="9" t="s">
        <v>33</v>
      </c>
      <c r="L62" t="s">
        <v>124</v>
      </c>
    </row>
    <row r="64" spans="1:18">
      <c r="B64" s="9" t="s">
        <v>36</v>
      </c>
      <c r="C64" t="s">
        <v>126</v>
      </c>
      <c r="K64" s="9" t="s">
        <v>36</v>
      </c>
      <c r="L64" t="s">
        <v>126</v>
      </c>
    </row>
    <row r="66" spans="2:12">
      <c r="B66" s="9" t="s">
        <v>37</v>
      </c>
      <c r="C66" t="s">
        <v>125</v>
      </c>
      <c r="K66" s="9" t="s">
        <v>37</v>
      </c>
      <c r="L66" t="s">
        <v>125</v>
      </c>
    </row>
  </sheetData>
  <customSheetViews>
    <customSheetView guid="{0C5E73BF-4F4A-42B1-AFFC-19145C7AC19A}" state="hidden">
      <selection activeCell="A20" sqref="A20:XFD20"/>
      <pageMargins left="0.7" right="0.7" top="0.75" bottom="0.75" header="0.3" footer="0.3"/>
      <pageSetup orientation="portrait" r:id="rId1"/>
    </customSheetView>
    <customSheetView guid="{F7690BCD-287A-473A-9EA1-298139938D77}" state="hidden">
      <selection activeCell="A20" sqref="A20:XFD20"/>
      <pageMargins left="0.7" right="0.7" top="0.75" bottom="0.75" header="0.3" footer="0.3"/>
      <pageSetup orientation="portrait" r:id="rId2"/>
    </customSheetView>
    <customSheetView guid="{8F78BEB5-8927-4030-9153-90C7FA4937A5}" state="hidden">
      <selection activeCell="A20" sqref="A20:XFD20"/>
      <pageMargins left="0.7" right="0.7" top="0.75" bottom="0.75" header="0.3" footer="0.3"/>
      <pageSetup orientation="portrait" r:id="rId3"/>
    </customSheetView>
    <customSheetView guid="{81801A75-92C7-4ED5-97DB-E3E6B3965D30}" state="hidden">
      <selection activeCell="A20" sqref="A20:XFD20"/>
      <pageMargins left="0.7" right="0.7" top="0.75" bottom="0.75" header="0.3" footer="0.3"/>
      <pageSetup orientation="portrait" r:id="rId4"/>
    </customSheetView>
  </customSheetViews>
  <mergeCells count="11">
    <mergeCell ref="B19:R19"/>
    <mergeCell ref="B5:R6"/>
    <mergeCell ref="C13:E13"/>
    <mergeCell ref="F13:H13"/>
    <mergeCell ref="C14:E14"/>
    <mergeCell ref="F14:H14"/>
    <mergeCell ref="B10:H10"/>
    <mergeCell ref="C11:E11"/>
    <mergeCell ref="F11:H11"/>
    <mergeCell ref="C12:E12"/>
    <mergeCell ref="F12:H12"/>
  </mergeCells>
  <pageMargins left="0.7" right="0.7" top="0.75" bottom="0.75" header="0.3" footer="0.3"/>
  <pageSetup orientation="portrait" r:id="rId5"/>
</worksheet>
</file>

<file path=xl/worksheets/sheet24.xml><?xml version="1.0" encoding="utf-8"?>
<worksheet xmlns="http://schemas.openxmlformats.org/spreadsheetml/2006/main" xmlns:r="http://schemas.openxmlformats.org/officeDocument/2006/relationships">
  <sheetPr codeName="Sheet21">
    <tabColor theme="7" tint="-0.249977111117893"/>
  </sheetPr>
  <dimension ref="A2:S495"/>
  <sheetViews>
    <sheetView workbookViewId="0">
      <selection activeCell="S43" sqref="S43"/>
    </sheetView>
  </sheetViews>
  <sheetFormatPr defaultColWidth="9.140625" defaultRowHeight="12.75"/>
  <cols>
    <col min="1" max="1" width="9.140625" style="668"/>
    <col min="2" max="2" width="16.7109375" style="128" customWidth="1"/>
    <col min="3" max="3" width="9.7109375" style="128" customWidth="1"/>
    <col min="4" max="10" width="14.7109375" style="128" customWidth="1"/>
    <col min="11" max="18" width="12.7109375" style="128" customWidth="1"/>
    <col min="19" max="16384" width="9.140625" style="128"/>
  </cols>
  <sheetData>
    <row r="2" spans="2:19">
      <c r="B2" s="6" t="s">
        <v>28</v>
      </c>
      <c r="C2" s="8" t="s">
        <v>326</v>
      </c>
      <c r="D2" s="8"/>
      <c r="E2" s="8"/>
      <c r="F2" s="52"/>
      <c r="H2" s="52"/>
      <c r="L2" s="8"/>
    </row>
    <row r="3" spans="2:19">
      <c r="B3" s="6" t="s">
        <v>29</v>
      </c>
      <c r="C3" s="8" t="s">
        <v>100</v>
      </c>
      <c r="D3" s="8"/>
      <c r="E3" s="8"/>
      <c r="F3" s="52"/>
      <c r="H3" s="52"/>
      <c r="L3" s="8"/>
    </row>
    <row r="4" spans="2:19">
      <c r="B4" s="6" t="s">
        <v>30</v>
      </c>
      <c r="C4" s="44" t="s">
        <v>101</v>
      </c>
      <c r="D4" s="7"/>
      <c r="E4" s="7"/>
      <c r="F4" s="5"/>
      <c r="H4" s="52"/>
      <c r="L4" s="7"/>
    </row>
    <row r="5" spans="2:19" ht="16.5" customHeight="1">
      <c r="B5" s="6"/>
      <c r="D5" s="7"/>
      <c r="E5" s="7"/>
      <c r="F5" s="5"/>
      <c r="G5" s="7"/>
      <c r="H5" s="5"/>
      <c r="I5" s="7"/>
      <c r="J5" s="7"/>
    </row>
    <row r="6" spans="2:19" ht="67.5" customHeight="1">
      <c r="B6" s="98" t="s">
        <v>129</v>
      </c>
      <c r="C6" s="1316" t="s">
        <v>507</v>
      </c>
      <c r="D6" s="1316"/>
      <c r="E6" s="1316"/>
      <c r="F6" s="1316"/>
      <c r="G6" s="1316"/>
      <c r="H6" s="1316"/>
      <c r="I6" s="1316"/>
      <c r="J6" s="245"/>
      <c r="K6" s="245"/>
      <c r="L6" s="245"/>
      <c r="M6" s="245"/>
      <c r="N6" s="245"/>
      <c r="O6" s="245"/>
      <c r="P6" s="245"/>
      <c r="Q6" s="245"/>
      <c r="R6" s="229"/>
      <c r="S6" s="229"/>
    </row>
    <row r="7" spans="2:19" ht="13.5" customHeight="1">
      <c r="B7" s="6"/>
      <c r="C7" s="7"/>
      <c r="D7" s="7"/>
      <c r="E7" s="7"/>
      <c r="F7" s="5"/>
      <c r="G7" s="7"/>
      <c r="H7" s="5"/>
      <c r="I7" s="7"/>
      <c r="J7" s="7"/>
    </row>
    <row r="8" spans="2:19" ht="27" customHeight="1">
      <c r="B8" s="88" t="s">
        <v>130</v>
      </c>
      <c r="C8" s="7"/>
      <c r="D8" s="7"/>
      <c r="E8" s="7"/>
      <c r="F8" s="5"/>
      <c r="G8" s="7"/>
      <c r="H8" s="5"/>
      <c r="I8" s="7"/>
      <c r="J8" s="7"/>
    </row>
    <row r="9" spans="2:19" ht="12.75" customHeight="1">
      <c r="B9" s="6"/>
      <c r="C9" s="7"/>
      <c r="D9" s="7"/>
      <c r="E9" s="7"/>
      <c r="F9" s="5"/>
      <c r="G9" s="7"/>
      <c r="H9" s="5"/>
      <c r="I9" s="7"/>
      <c r="J9" s="7"/>
    </row>
    <row r="10" spans="2:19" ht="12.75" customHeight="1">
      <c r="B10" s="6"/>
      <c r="E10" s="187" t="s">
        <v>434</v>
      </c>
      <c r="F10" s="188" t="s">
        <v>433</v>
      </c>
      <c r="G10" s="187" t="s">
        <v>432</v>
      </c>
      <c r="H10" s="7"/>
      <c r="I10" s="7"/>
    </row>
    <row r="11" spans="2:19" ht="12.75" customHeight="1">
      <c r="B11" s="6"/>
      <c r="C11" s="6" t="s">
        <v>53</v>
      </c>
      <c r="D11" s="17">
        <f>H29</f>
        <v>0</v>
      </c>
      <c r="E11" s="17">
        <v>0</v>
      </c>
      <c r="F11" s="17">
        <v>0</v>
      </c>
      <c r="G11" s="17">
        <v>0</v>
      </c>
      <c r="H11" s="7"/>
      <c r="I11" s="7"/>
    </row>
    <row r="12" spans="2:19" ht="12.75" customHeight="1">
      <c r="B12" s="6"/>
      <c r="C12" s="1210" t="s">
        <v>1303</v>
      </c>
      <c r="D12" s="17">
        <v>0</v>
      </c>
      <c r="E12" s="17">
        <v>0</v>
      </c>
      <c r="F12" s="17">
        <v>0</v>
      </c>
      <c r="G12" s="17">
        <v>0</v>
      </c>
      <c r="H12" s="7"/>
      <c r="I12" s="7"/>
    </row>
    <row r="13" spans="2:19" ht="12.75" customHeight="1" thickBot="1">
      <c r="B13" s="6"/>
      <c r="C13" s="25" t="s">
        <v>174</v>
      </c>
      <c r="D13" s="26">
        <f>D11-D12</f>
        <v>0</v>
      </c>
      <c r="E13" s="26">
        <f>E11-E12</f>
        <v>0</v>
      </c>
      <c r="F13" s="26">
        <f>F11-F12</f>
        <v>0</v>
      </c>
      <c r="G13" s="26">
        <f>G11-G12</f>
        <v>0</v>
      </c>
      <c r="H13" s="7"/>
      <c r="I13" s="7"/>
    </row>
    <row r="14" spans="2:19" ht="13.5" thickTop="1">
      <c r="F14" s="52"/>
      <c r="H14" s="52"/>
    </row>
    <row r="15" spans="2:19">
      <c r="F15" s="52"/>
      <c r="H15" s="52"/>
    </row>
    <row r="16" spans="2:19">
      <c r="B16" s="55" t="s">
        <v>156</v>
      </c>
      <c r="C16" s="55"/>
      <c r="D16" s="55"/>
      <c r="E16" s="55"/>
      <c r="F16" s="55"/>
      <c r="G16" s="55"/>
      <c r="H16" s="55"/>
      <c r="I16" s="55"/>
      <c r="J16" s="55"/>
      <c r="K16" s="55"/>
      <c r="L16" s="55"/>
      <c r="M16" s="55"/>
      <c r="N16" s="55"/>
      <c r="O16" s="55"/>
      <c r="P16" s="55"/>
      <c r="Q16" s="55"/>
      <c r="R16" s="55"/>
    </row>
    <row r="17" spans="1:18">
      <c r="E17" s="52"/>
      <c r="G17" s="52"/>
    </row>
    <row r="18" spans="1:18">
      <c r="B18" s="269" t="s">
        <v>176</v>
      </c>
      <c r="C18" s="269"/>
      <c r="D18" s="269"/>
      <c r="E18" s="269"/>
      <c r="F18" s="269"/>
      <c r="G18" s="269"/>
      <c r="H18" s="269"/>
      <c r="I18" s="269"/>
      <c r="J18" s="269"/>
      <c r="K18" s="269"/>
      <c r="L18" s="269"/>
      <c r="M18" s="269"/>
      <c r="N18" s="269"/>
      <c r="O18" s="269"/>
      <c r="P18" s="269"/>
      <c r="Q18" s="269"/>
      <c r="R18" s="269"/>
    </row>
    <row r="19" spans="1:18">
      <c r="E19" s="52"/>
      <c r="G19" s="52"/>
    </row>
    <row r="20" spans="1:18" s="859" customFormat="1">
      <c r="A20" s="355"/>
      <c r="B20" s="58" t="s">
        <v>31</v>
      </c>
      <c r="C20" s="58"/>
      <c r="D20" s="58"/>
      <c r="E20" s="59"/>
      <c r="F20" s="58"/>
      <c r="G20" s="58"/>
      <c r="H20" s="60"/>
      <c r="J20" s="61" t="s">
        <v>1288</v>
      </c>
      <c r="K20" s="61"/>
      <c r="L20" s="61"/>
      <c r="M20" s="61"/>
      <c r="N20" s="61"/>
      <c r="O20" s="61"/>
      <c r="P20" s="61"/>
    </row>
    <row r="21" spans="1:18">
      <c r="K21" s="32"/>
      <c r="L21" s="32"/>
      <c r="M21" s="32"/>
      <c r="N21" s="32"/>
      <c r="O21" s="32"/>
      <c r="P21" s="32"/>
      <c r="Q21" s="32"/>
    </row>
    <row r="22" spans="1:18">
      <c r="B22" s="298" t="s">
        <v>320</v>
      </c>
      <c r="C22" s="303" t="s">
        <v>321</v>
      </c>
      <c r="D22" s="207"/>
      <c r="E22" s="207"/>
      <c r="F22" s="32"/>
      <c r="G22" s="32"/>
      <c r="H22" s="32"/>
      <c r="I22" s="32"/>
      <c r="J22" s="878" t="s">
        <v>320</v>
      </c>
      <c r="K22" s="535" t="s">
        <v>321</v>
      </c>
      <c r="L22" s="207"/>
      <c r="M22" s="207"/>
      <c r="N22" s="401"/>
      <c r="O22" s="401"/>
      <c r="P22" s="401"/>
      <c r="Q22" s="32"/>
    </row>
    <row r="23" spans="1:18" ht="15" customHeight="1">
      <c r="B23" s="142"/>
      <c r="C23" s="32"/>
      <c r="D23" s="32"/>
      <c r="E23" s="32"/>
      <c r="F23" s="32"/>
      <c r="G23" s="32"/>
      <c r="H23" s="32"/>
      <c r="J23" s="396"/>
      <c r="K23" s="401"/>
      <c r="L23" s="401"/>
      <c r="M23" s="401"/>
      <c r="N23" s="401"/>
      <c r="O23" s="401"/>
      <c r="P23" s="401"/>
      <c r="Q23" s="32"/>
    </row>
    <row r="24" spans="1:18" s="420" customFormat="1">
      <c r="A24" s="675"/>
      <c r="B24" s="298" t="s">
        <v>322</v>
      </c>
      <c r="C24" s="1326" t="s">
        <v>323</v>
      </c>
      <c r="D24" s="1326"/>
      <c r="E24" s="1326"/>
      <c r="F24" s="325"/>
      <c r="G24" s="325"/>
      <c r="H24" s="325"/>
      <c r="J24" s="878" t="s">
        <v>322</v>
      </c>
      <c r="K24" s="1326" t="s">
        <v>323</v>
      </c>
      <c r="L24" s="1326"/>
      <c r="M24" s="1326"/>
      <c r="N24" s="325"/>
      <c r="O24" s="325"/>
      <c r="P24" s="325"/>
      <c r="Q24" s="325"/>
    </row>
    <row r="25" spans="1:18" ht="15" customHeight="1">
      <c r="B25" s="142"/>
      <c r="C25" s="32"/>
      <c r="D25" s="32"/>
      <c r="E25" s="32"/>
      <c r="F25" s="32"/>
      <c r="G25" s="32"/>
      <c r="H25" s="32"/>
      <c r="J25" s="396"/>
      <c r="K25" s="401"/>
      <c r="L25" s="401"/>
      <c r="M25" s="401"/>
      <c r="N25" s="401"/>
      <c r="O25" s="401"/>
      <c r="P25" s="401"/>
      <c r="Q25" s="32"/>
    </row>
    <row r="26" spans="1:18">
      <c r="B26" s="123" t="s">
        <v>324</v>
      </c>
      <c r="C26" s="139" t="s">
        <v>325</v>
      </c>
      <c r="D26" s="32"/>
      <c r="E26" s="32"/>
      <c r="F26" s="401"/>
      <c r="G26" s="401"/>
      <c r="H26" s="401"/>
      <c r="J26" s="878" t="s">
        <v>324</v>
      </c>
      <c r="K26" s="884" t="s">
        <v>325</v>
      </c>
      <c r="L26" s="401"/>
      <c r="M26" s="401"/>
      <c r="N26" s="401"/>
      <c r="O26" s="401"/>
      <c r="P26" s="401"/>
      <c r="Q26" s="32"/>
    </row>
    <row r="27" spans="1:18" ht="15" customHeight="1">
      <c r="B27" s="147"/>
      <c r="C27" s="32"/>
      <c r="D27" s="32"/>
      <c r="E27" s="32"/>
      <c r="F27" s="401"/>
      <c r="G27" s="401"/>
      <c r="H27" s="401"/>
      <c r="J27" s="147"/>
      <c r="K27" s="401"/>
      <c r="L27" s="401"/>
      <c r="M27" s="401"/>
      <c r="N27" s="401"/>
      <c r="O27" s="401"/>
      <c r="P27" s="401"/>
      <c r="Q27" s="32"/>
    </row>
    <row r="28" spans="1:18">
      <c r="B28" s="147"/>
      <c r="C28" s="32"/>
      <c r="D28" s="32"/>
      <c r="E28" s="32"/>
      <c r="F28" s="401"/>
      <c r="G28" s="160"/>
      <c r="H28" s="544"/>
      <c r="J28" s="147"/>
      <c r="K28" s="401"/>
      <c r="L28" s="401"/>
      <c r="M28" s="401"/>
      <c r="N28" s="401"/>
      <c r="O28" s="160"/>
      <c r="P28" s="891"/>
      <c r="Q28" s="32"/>
    </row>
    <row r="29" spans="1:18" s="601" customFormat="1" ht="15.75" customHeight="1" thickBot="1">
      <c r="A29" s="668"/>
      <c r="B29" s="175"/>
      <c r="C29" s="533"/>
      <c r="D29" s="533"/>
      <c r="E29" s="533"/>
      <c r="F29" s="533"/>
      <c r="G29" s="538" t="s">
        <v>179</v>
      </c>
      <c r="H29" s="306">
        <v>0</v>
      </c>
      <c r="J29" s="175"/>
      <c r="K29" s="533"/>
      <c r="L29" s="533"/>
      <c r="M29" s="533"/>
      <c r="N29" s="533"/>
      <c r="O29" s="885" t="s">
        <v>179</v>
      </c>
      <c r="P29" s="306">
        <v>0</v>
      </c>
      <c r="Q29" s="401"/>
      <c r="R29" s="401"/>
    </row>
    <row r="30" spans="1:18" ht="13.5" thickTop="1">
      <c r="B30" s="147"/>
      <c r="C30" s="164"/>
      <c r="D30" s="32"/>
      <c r="E30" s="32"/>
      <c r="F30" s="401"/>
      <c r="G30" s="401"/>
      <c r="H30" s="401"/>
      <c r="K30" s="63"/>
      <c r="L30" s="32"/>
      <c r="M30" s="32"/>
      <c r="N30" s="32"/>
      <c r="O30" s="32"/>
      <c r="P30" s="32"/>
      <c r="Q30" s="32"/>
    </row>
    <row r="31" spans="1:18">
      <c r="B31" s="147"/>
      <c r="C31" s="32"/>
      <c r="D31" s="32"/>
      <c r="E31" s="35"/>
      <c r="F31" s="401"/>
      <c r="G31" s="401"/>
      <c r="H31" s="401"/>
      <c r="K31" s="63"/>
      <c r="L31" s="32"/>
      <c r="M31" s="32"/>
      <c r="N31" s="32"/>
      <c r="O31" s="32"/>
      <c r="P31" s="32"/>
      <c r="Q31" s="32"/>
    </row>
    <row r="32" spans="1:18" ht="15">
      <c r="B32" s="147"/>
      <c r="C32" s="32"/>
      <c r="D32" s="32"/>
      <c r="E32" s="33"/>
      <c r="F32" s="34"/>
      <c r="G32" s="402"/>
      <c r="H32" s="401"/>
      <c r="K32" s="63"/>
      <c r="L32" s="164"/>
      <c r="M32" s="32"/>
      <c r="N32" s="32"/>
      <c r="O32" s="32"/>
      <c r="P32" s="32"/>
      <c r="Q32" s="32"/>
    </row>
    <row r="33" spans="2:17">
      <c r="B33" s="147"/>
      <c r="C33" s="32"/>
      <c r="D33" s="32"/>
      <c r="E33" s="32"/>
      <c r="F33" s="401"/>
      <c r="G33" s="401"/>
      <c r="H33" s="401"/>
      <c r="K33" s="63"/>
      <c r="L33" s="32"/>
      <c r="M33" s="32"/>
      <c r="N33" s="35"/>
      <c r="O33" s="32"/>
      <c r="P33" s="32"/>
      <c r="Q33" s="32"/>
    </row>
    <row r="34" spans="2:17" ht="15">
      <c r="B34" s="147"/>
      <c r="C34" s="32"/>
      <c r="D34" s="32"/>
      <c r="E34" s="32"/>
      <c r="F34" s="32"/>
      <c r="G34" s="32"/>
      <c r="H34" s="32"/>
      <c r="K34" s="63"/>
      <c r="L34" s="32"/>
      <c r="M34" s="32"/>
      <c r="N34" s="33"/>
      <c r="O34" s="34"/>
      <c r="P34" s="35"/>
      <c r="Q34" s="36"/>
    </row>
    <row r="35" spans="2:17">
      <c r="B35" s="142"/>
      <c r="C35" s="32"/>
      <c r="D35" s="32"/>
      <c r="E35" s="32"/>
      <c r="F35" s="32"/>
      <c r="G35" s="32"/>
      <c r="H35" s="32"/>
      <c r="K35" s="63"/>
      <c r="L35" s="32"/>
      <c r="M35" s="32"/>
      <c r="N35" s="32"/>
      <c r="O35" s="32"/>
      <c r="P35" s="32"/>
      <c r="Q35" s="32"/>
    </row>
    <row r="36" spans="2:17">
      <c r="B36" s="142"/>
      <c r="C36" s="32"/>
      <c r="D36" s="32"/>
      <c r="E36" s="32"/>
      <c r="F36" s="32"/>
      <c r="G36" s="32"/>
      <c r="H36" s="32"/>
      <c r="K36" s="63"/>
      <c r="L36" s="32"/>
      <c r="M36" s="32"/>
      <c r="N36" s="32"/>
      <c r="O36" s="32"/>
      <c r="P36" s="32"/>
      <c r="Q36" s="32"/>
    </row>
    <row r="37" spans="2:17">
      <c r="B37" s="147"/>
      <c r="C37" s="32"/>
      <c r="D37" s="32"/>
      <c r="E37" s="32"/>
      <c r="F37" s="32"/>
      <c r="G37" s="32"/>
      <c r="H37" s="32"/>
      <c r="K37" s="32"/>
      <c r="L37" s="32"/>
      <c r="M37" s="32"/>
      <c r="N37" s="32"/>
      <c r="O37" s="32"/>
      <c r="P37" s="32"/>
      <c r="Q37" s="32"/>
    </row>
    <row r="38" spans="2:17">
      <c r="B38" s="142"/>
      <c r="C38" s="32"/>
      <c r="D38" s="32"/>
      <c r="E38" s="32"/>
      <c r="F38" s="32"/>
      <c r="G38" s="32"/>
      <c r="H38" s="32"/>
      <c r="K38" s="32"/>
      <c r="L38" s="32"/>
      <c r="M38" s="32"/>
      <c r="N38" s="32"/>
      <c r="O38" s="32"/>
      <c r="P38" s="32"/>
      <c r="Q38" s="32"/>
    </row>
    <row r="39" spans="2:17" ht="15" customHeight="1">
      <c r="B39" s="147"/>
      <c r="C39" s="164"/>
      <c r="D39" s="32"/>
      <c r="E39" s="32"/>
      <c r="F39" s="32"/>
      <c r="G39" s="32"/>
      <c r="H39" s="32"/>
      <c r="K39" s="63"/>
      <c r="L39" s="32"/>
      <c r="M39" s="32"/>
      <c r="N39" s="32"/>
      <c r="O39" s="32"/>
      <c r="P39" s="32"/>
      <c r="Q39" s="32"/>
    </row>
    <row r="40" spans="2:17">
      <c r="B40" s="147"/>
      <c r="C40" s="32"/>
      <c r="D40" s="32"/>
      <c r="E40" s="35"/>
      <c r="F40" s="32"/>
      <c r="G40" s="32"/>
      <c r="H40" s="32"/>
      <c r="K40" s="32"/>
      <c r="L40" s="32"/>
      <c r="M40" s="32"/>
      <c r="N40" s="32"/>
      <c r="O40" s="32"/>
      <c r="P40" s="32"/>
      <c r="Q40" s="32"/>
    </row>
    <row r="41" spans="2:17" ht="15">
      <c r="B41" s="147"/>
      <c r="C41" s="32"/>
      <c r="D41" s="32"/>
      <c r="E41" s="33"/>
      <c r="F41" s="34"/>
      <c r="G41" s="36"/>
      <c r="H41" s="32"/>
      <c r="K41" s="63"/>
      <c r="L41" s="164"/>
      <c r="M41" s="32"/>
      <c r="N41" s="32"/>
      <c r="O41" s="32"/>
      <c r="P41" s="32"/>
      <c r="Q41" s="32"/>
    </row>
    <row r="42" spans="2:17">
      <c r="B42" s="147"/>
      <c r="C42" s="32"/>
      <c r="D42" s="32"/>
      <c r="E42" s="32"/>
      <c r="F42" s="32"/>
      <c r="G42" s="32"/>
      <c r="H42" s="32"/>
      <c r="K42" s="63"/>
      <c r="L42" s="32"/>
      <c r="M42" s="32"/>
      <c r="N42" s="35"/>
      <c r="O42" s="32"/>
      <c r="P42" s="32"/>
      <c r="Q42" s="32"/>
    </row>
    <row r="43" spans="2:17" ht="15">
      <c r="B43" s="142"/>
      <c r="C43" s="32"/>
      <c r="D43" s="32"/>
      <c r="E43" s="32"/>
      <c r="F43" s="32"/>
      <c r="G43" s="32"/>
      <c r="H43" s="32"/>
      <c r="K43" s="63"/>
      <c r="L43" s="32"/>
      <c r="M43" s="32"/>
      <c r="N43" s="33"/>
      <c r="O43" s="34"/>
      <c r="P43" s="35"/>
      <c r="Q43" s="36"/>
    </row>
    <row r="44" spans="2:17">
      <c r="B44" s="147"/>
      <c r="C44" s="32"/>
      <c r="D44" s="32"/>
      <c r="E44" s="32"/>
      <c r="F44" s="32"/>
      <c r="G44" s="32"/>
      <c r="H44" s="32"/>
      <c r="K44" s="63"/>
      <c r="L44" s="32"/>
      <c r="M44" s="32"/>
      <c r="N44" s="32"/>
      <c r="O44" s="32"/>
      <c r="P44" s="32"/>
      <c r="Q44" s="32"/>
    </row>
    <row r="45" spans="2:17">
      <c r="B45" s="142"/>
      <c r="C45" s="32"/>
      <c r="D45" s="32"/>
      <c r="E45" s="32"/>
      <c r="F45" s="32"/>
      <c r="G45" s="32"/>
      <c r="H45" s="32"/>
      <c r="K45" s="32"/>
      <c r="L45" s="32"/>
      <c r="M45" s="32"/>
      <c r="N45" s="32"/>
      <c r="O45" s="32"/>
      <c r="P45" s="32"/>
      <c r="Q45" s="32"/>
    </row>
    <row r="46" spans="2:17">
      <c r="B46" s="142"/>
      <c r="C46" s="164"/>
      <c r="D46" s="32"/>
      <c r="E46" s="32"/>
      <c r="F46" s="32"/>
      <c r="G46" s="32"/>
      <c r="H46" s="32"/>
      <c r="K46" s="63"/>
      <c r="L46" s="32"/>
      <c r="M46" s="32"/>
      <c r="N46" s="32"/>
      <c r="O46" s="32"/>
      <c r="P46" s="32"/>
      <c r="Q46" s="32"/>
    </row>
    <row r="47" spans="2:17">
      <c r="B47" s="142"/>
      <c r="C47" s="32"/>
      <c r="D47" s="32"/>
      <c r="E47" s="35"/>
      <c r="F47" s="32"/>
      <c r="G47" s="32"/>
      <c r="H47" s="32"/>
      <c r="K47" s="63"/>
      <c r="L47" s="32"/>
      <c r="M47" s="32"/>
      <c r="N47" s="33"/>
      <c r="O47" s="32"/>
      <c r="P47" s="32"/>
      <c r="Q47" s="32"/>
    </row>
    <row r="48" spans="2:17">
      <c r="B48" s="142"/>
      <c r="C48" s="32"/>
      <c r="D48" s="32"/>
      <c r="E48" s="32"/>
      <c r="F48" s="32"/>
      <c r="G48" s="32"/>
      <c r="H48" s="32"/>
      <c r="K48" s="63"/>
      <c r="L48" s="164"/>
      <c r="M48" s="32"/>
      <c r="N48" s="32"/>
      <c r="O48" s="32"/>
      <c r="P48" s="32"/>
      <c r="Q48" s="32"/>
    </row>
    <row r="49" spans="2:17">
      <c r="B49" s="142"/>
      <c r="C49" s="32"/>
      <c r="D49" s="32"/>
      <c r="E49" s="32"/>
      <c r="F49" s="32"/>
      <c r="G49" s="32"/>
      <c r="H49" s="32"/>
      <c r="K49" s="63"/>
      <c r="L49" s="32"/>
      <c r="M49" s="32"/>
      <c r="N49" s="35"/>
      <c r="O49" s="32"/>
      <c r="P49" s="32"/>
      <c r="Q49" s="32"/>
    </row>
    <row r="50" spans="2:17" ht="15">
      <c r="B50" s="142"/>
      <c r="C50" s="32"/>
      <c r="D50" s="32"/>
      <c r="E50" s="33"/>
      <c r="F50" s="34"/>
      <c r="G50" s="36"/>
      <c r="H50" s="32"/>
      <c r="K50" s="63"/>
      <c r="L50" s="32"/>
      <c r="M50" s="32"/>
      <c r="N50" s="33"/>
      <c r="O50" s="34"/>
      <c r="P50" s="32"/>
      <c r="Q50" s="36"/>
    </row>
    <row r="51" spans="2:17">
      <c r="B51" s="142"/>
      <c r="C51" s="32"/>
      <c r="D51" s="32"/>
      <c r="E51" s="32"/>
      <c r="F51" s="32"/>
      <c r="G51" s="32"/>
      <c r="H51" s="32"/>
      <c r="K51" s="63"/>
      <c r="L51" s="32"/>
      <c r="M51" s="32"/>
      <c r="N51" s="32"/>
      <c r="O51" s="32"/>
      <c r="P51" s="32"/>
      <c r="Q51" s="32"/>
    </row>
    <row r="52" spans="2:17">
      <c r="B52" s="142"/>
      <c r="C52" s="32"/>
      <c r="D52" s="32"/>
      <c r="E52" s="32"/>
      <c r="F52" s="32"/>
      <c r="G52" s="32"/>
      <c r="H52" s="32"/>
      <c r="K52" s="63"/>
      <c r="L52" s="32"/>
      <c r="M52" s="32"/>
      <c r="N52" s="32"/>
      <c r="O52" s="32"/>
      <c r="P52" s="32"/>
      <c r="Q52" s="32"/>
    </row>
    <row r="53" spans="2:17">
      <c r="B53" s="147"/>
      <c r="C53" s="32"/>
      <c r="D53" s="32"/>
      <c r="E53" s="32"/>
      <c r="F53" s="32"/>
      <c r="G53" s="32"/>
      <c r="H53" s="32"/>
      <c r="K53" s="63"/>
      <c r="L53" s="32"/>
      <c r="M53" s="32"/>
      <c r="N53" s="32"/>
      <c r="O53" s="32"/>
      <c r="P53" s="32"/>
      <c r="Q53" s="32"/>
    </row>
    <row r="54" spans="2:17">
      <c r="B54" s="142"/>
      <c r="C54" s="32"/>
      <c r="D54" s="32"/>
      <c r="E54" s="32"/>
      <c r="F54" s="32"/>
      <c r="G54" s="32"/>
      <c r="H54" s="32"/>
      <c r="K54" s="32"/>
      <c r="L54" s="32"/>
      <c r="M54" s="32"/>
      <c r="N54" s="32"/>
      <c r="O54" s="32"/>
      <c r="P54" s="32"/>
      <c r="Q54" s="32"/>
    </row>
    <row r="55" spans="2:17">
      <c r="B55" s="142"/>
      <c r="C55" s="164"/>
      <c r="D55" s="32"/>
      <c r="E55" s="32"/>
      <c r="F55" s="32"/>
      <c r="G55" s="32"/>
      <c r="H55" s="32"/>
      <c r="K55" s="63"/>
      <c r="L55" s="32"/>
      <c r="M55" s="32"/>
      <c r="N55" s="32"/>
      <c r="O55" s="32"/>
      <c r="P55" s="32"/>
      <c r="Q55" s="32"/>
    </row>
    <row r="56" spans="2:17">
      <c r="B56" s="142"/>
      <c r="C56" s="32"/>
      <c r="D56" s="32"/>
      <c r="E56" s="35"/>
      <c r="F56" s="32"/>
      <c r="G56" s="32"/>
      <c r="H56" s="32"/>
      <c r="K56" s="63"/>
      <c r="L56" s="32"/>
      <c r="M56" s="32"/>
      <c r="N56" s="33"/>
      <c r="O56" s="32"/>
      <c r="P56" s="32"/>
      <c r="Q56" s="32"/>
    </row>
    <row r="57" spans="2:17">
      <c r="B57" s="142"/>
      <c r="C57" s="32"/>
      <c r="D57" s="32"/>
      <c r="E57" s="32"/>
      <c r="F57" s="32"/>
      <c r="G57" s="32"/>
      <c r="H57" s="32"/>
      <c r="K57" s="63"/>
      <c r="L57" s="164"/>
      <c r="M57" s="32"/>
      <c r="N57" s="32"/>
      <c r="O57" s="32"/>
      <c r="P57" s="32"/>
      <c r="Q57" s="32"/>
    </row>
    <row r="58" spans="2:17">
      <c r="B58" s="142"/>
      <c r="C58" s="32"/>
      <c r="D58" s="32"/>
      <c r="E58" s="32"/>
      <c r="F58" s="32"/>
      <c r="G58" s="32"/>
      <c r="H58" s="32"/>
      <c r="K58" s="63"/>
      <c r="L58" s="32"/>
      <c r="M58" s="32"/>
      <c r="N58" s="35"/>
      <c r="O58" s="32"/>
      <c r="P58" s="32"/>
      <c r="Q58" s="32"/>
    </row>
    <row r="59" spans="2:17" ht="15">
      <c r="B59" s="142"/>
      <c r="C59" s="32"/>
      <c r="D59" s="32"/>
      <c r="E59" s="33"/>
      <c r="F59" s="34"/>
      <c r="G59" s="36"/>
      <c r="H59" s="32"/>
      <c r="K59" s="63"/>
      <c r="L59" s="32"/>
      <c r="M59" s="32"/>
      <c r="N59" s="33"/>
      <c r="O59" s="34"/>
      <c r="P59" s="32"/>
      <c r="Q59" s="36"/>
    </row>
    <row r="60" spans="2:17">
      <c r="B60" s="147"/>
      <c r="C60" s="32"/>
      <c r="D60" s="32"/>
      <c r="E60" s="32"/>
      <c r="F60" s="32"/>
      <c r="G60" s="32"/>
      <c r="H60" s="32"/>
      <c r="K60" s="63"/>
      <c r="L60" s="32"/>
      <c r="M60" s="32"/>
      <c r="N60" s="32"/>
      <c r="O60" s="32"/>
      <c r="P60" s="32"/>
      <c r="Q60" s="32"/>
    </row>
    <row r="61" spans="2:17">
      <c r="B61" s="142"/>
      <c r="C61" s="32"/>
      <c r="D61" s="32"/>
      <c r="E61" s="32"/>
      <c r="F61" s="32"/>
      <c r="G61" s="32"/>
      <c r="H61" s="32"/>
      <c r="K61" s="63"/>
      <c r="L61" s="32"/>
      <c r="M61" s="32"/>
      <c r="N61" s="32"/>
      <c r="O61" s="32"/>
      <c r="P61" s="32"/>
      <c r="Q61" s="32"/>
    </row>
    <row r="62" spans="2:17">
      <c r="B62" s="142"/>
      <c r="C62" s="32"/>
      <c r="D62" s="32"/>
      <c r="E62" s="32"/>
      <c r="F62" s="32"/>
      <c r="G62" s="32"/>
      <c r="H62" s="32"/>
      <c r="K62" s="63"/>
      <c r="L62" s="32"/>
      <c r="M62" s="32"/>
      <c r="N62" s="32"/>
      <c r="O62" s="32"/>
      <c r="P62" s="32"/>
      <c r="Q62" s="32"/>
    </row>
    <row r="63" spans="2:17">
      <c r="B63" s="147"/>
      <c r="C63" s="32"/>
      <c r="D63" s="32"/>
      <c r="E63" s="32"/>
      <c r="F63" s="32"/>
      <c r="G63" s="32"/>
      <c r="H63" s="32"/>
      <c r="K63" s="32"/>
      <c r="L63" s="32"/>
      <c r="M63" s="32"/>
      <c r="N63" s="32"/>
      <c r="O63" s="32"/>
      <c r="P63" s="32"/>
      <c r="Q63" s="32"/>
    </row>
    <row r="64" spans="2:17">
      <c r="B64" s="147"/>
      <c r="C64" s="32"/>
      <c r="D64" s="32"/>
      <c r="E64" s="33"/>
      <c r="F64" s="32"/>
      <c r="G64" s="32"/>
      <c r="H64" s="32"/>
      <c r="K64" s="32"/>
      <c r="L64" s="32"/>
      <c r="M64" s="32"/>
      <c r="N64" s="32"/>
      <c r="O64" s="32"/>
      <c r="P64" s="32"/>
      <c r="Q64" s="32"/>
    </row>
    <row r="65" spans="2:17">
      <c r="B65" s="147"/>
      <c r="C65" s="164"/>
      <c r="D65" s="32"/>
      <c r="E65" s="32"/>
      <c r="F65" s="32"/>
      <c r="G65" s="32"/>
      <c r="H65" s="32"/>
      <c r="K65" s="63"/>
      <c r="L65" s="32"/>
      <c r="M65" s="32"/>
      <c r="N65" s="32"/>
      <c r="O65" s="32"/>
      <c r="P65" s="32"/>
      <c r="Q65" s="32"/>
    </row>
    <row r="66" spans="2:17">
      <c r="B66" s="147"/>
      <c r="C66" s="32"/>
      <c r="D66" s="32"/>
      <c r="E66" s="35"/>
      <c r="F66" s="32"/>
      <c r="G66" s="32"/>
      <c r="H66" s="32"/>
      <c r="K66" s="32"/>
      <c r="L66" s="32"/>
      <c r="M66" s="32"/>
      <c r="N66" s="33"/>
      <c r="O66" s="32"/>
      <c r="P66" s="32"/>
      <c r="Q66" s="32"/>
    </row>
    <row r="67" spans="2:17">
      <c r="B67" s="147"/>
      <c r="C67" s="32"/>
      <c r="D67" s="32"/>
      <c r="E67" s="33"/>
      <c r="F67" s="32"/>
      <c r="G67" s="32"/>
      <c r="H67" s="32"/>
      <c r="K67" s="32"/>
      <c r="L67" s="164"/>
      <c r="M67" s="32"/>
      <c r="N67" s="32"/>
      <c r="O67" s="32"/>
      <c r="P67" s="32"/>
      <c r="Q67" s="32"/>
    </row>
    <row r="68" spans="2:17">
      <c r="B68" s="147"/>
      <c r="C68" s="32"/>
      <c r="D68" s="32"/>
      <c r="E68" s="33"/>
      <c r="F68" s="32"/>
      <c r="G68" s="32"/>
      <c r="H68" s="32"/>
      <c r="K68" s="32"/>
      <c r="L68" s="32"/>
      <c r="M68" s="32"/>
      <c r="N68" s="35"/>
      <c r="O68" s="32"/>
      <c r="P68" s="32"/>
      <c r="Q68" s="32"/>
    </row>
    <row r="69" spans="2:17" ht="15">
      <c r="B69" s="147"/>
      <c r="C69" s="32"/>
      <c r="D69" s="32"/>
      <c r="E69" s="35"/>
      <c r="F69" s="32"/>
      <c r="G69" s="32"/>
      <c r="H69" s="32"/>
      <c r="K69" s="32"/>
      <c r="L69" s="32"/>
      <c r="M69" s="32"/>
      <c r="N69" s="33"/>
      <c r="O69" s="34"/>
      <c r="P69" s="32"/>
      <c r="Q69" s="36"/>
    </row>
    <row r="70" spans="2:17" ht="17.25">
      <c r="B70" s="147"/>
      <c r="C70" s="32"/>
      <c r="D70" s="32"/>
      <c r="E70" s="33"/>
      <c r="F70" s="34"/>
      <c r="G70" s="101"/>
      <c r="H70" s="32"/>
      <c r="K70" s="32"/>
      <c r="L70" s="32"/>
      <c r="M70" s="32"/>
      <c r="N70" s="32"/>
      <c r="O70" s="32"/>
      <c r="P70" s="32"/>
      <c r="Q70" s="32"/>
    </row>
    <row r="71" spans="2:17">
      <c r="B71" s="147"/>
      <c r="C71" s="32"/>
      <c r="D71" s="32"/>
      <c r="E71" s="32"/>
      <c r="F71" s="32"/>
      <c r="G71" s="32"/>
      <c r="H71" s="32"/>
      <c r="K71" s="32"/>
      <c r="L71" s="32"/>
      <c r="M71" s="32"/>
      <c r="N71" s="32"/>
      <c r="O71" s="32"/>
      <c r="P71" s="32"/>
      <c r="Q71" s="32"/>
    </row>
    <row r="72" spans="2:17">
      <c r="B72" s="142"/>
      <c r="C72" s="32"/>
      <c r="D72" s="32"/>
      <c r="E72" s="32"/>
      <c r="F72" s="32"/>
      <c r="G72" s="32"/>
      <c r="H72" s="32"/>
      <c r="K72" s="32"/>
      <c r="L72" s="32"/>
      <c r="M72" s="32"/>
      <c r="N72" s="32"/>
      <c r="O72" s="32"/>
      <c r="P72" s="32"/>
      <c r="Q72" s="32"/>
    </row>
    <row r="73" spans="2:17">
      <c r="B73" s="147"/>
      <c r="C73" s="32"/>
      <c r="D73" s="32"/>
      <c r="E73" s="32"/>
      <c r="F73" s="32"/>
      <c r="G73" s="32"/>
      <c r="H73" s="32"/>
      <c r="K73" s="32"/>
      <c r="L73" s="32"/>
      <c r="M73" s="32"/>
      <c r="N73" s="32"/>
      <c r="O73" s="32"/>
      <c r="P73" s="32"/>
      <c r="Q73" s="32"/>
    </row>
    <row r="74" spans="2:17">
      <c r="B74" s="147"/>
      <c r="C74" s="32"/>
      <c r="D74" s="32"/>
      <c r="E74" s="32"/>
      <c r="F74" s="32"/>
      <c r="G74" s="32"/>
      <c r="H74" s="32"/>
      <c r="K74" s="32"/>
      <c r="L74" s="32"/>
      <c r="M74" s="32"/>
      <c r="N74" s="32"/>
      <c r="O74" s="32"/>
      <c r="P74" s="32"/>
      <c r="Q74" s="32"/>
    </row>
    <row r="75" spans="2:17">
      <c r="B75" s="147"/>
      <c r="C75" s="164"/>
      <c r="D75" s="32"/>
      <c r="E75" s="32"/>
      <c r="F75" s="32"/>
      <c r="G75" s="32"/>
      <c r="H75" s="32"/>
      <c r="K75" s="63"/>
      <c r="L75" s="32"/>
      <c r="M75" s="32"/>
      <c r="N75" s="32"/>
      <c r="O75" s="32"/>
      <c r="P75" s="32"/>
      <c r="Q75" s="32"/>
    </row>
    <row r="76" spans="2:17">
      <c r="B76" s="147"/>
      <c r="C76" s="32"/>
      <c r="D76" s="32"/>
      <c r="E76" s="35"/>
      <c r="F76" s="32"/>
      <c r="G76" s="32"/>
      <c r="H76" s="32"/>
      <c r="K76" s="32"/>
      <c r="L76" s="32"/>
      <c r="M76" s="32"/>
      <c r="N76" s="32"/>
      <c r="O76" s="32"/>
      <c r="P76" s="32"/>
      <c r="Q76" s="32"/>
    </row>
    <row r="77" spans="2:17">
      <c r="B77" s="147"/>
      <c r="C77" s="32"/>
      <c r="D77" s="32"/>
      <c r="E77" s="32"/>
      <c r="F77" s="32"/>
      <c r="G77" s="32"/>
      <c r="H77" s="32"/>
      <c r="K77" s="32"/>
      <c r="L77" s="164"/>
      <c r="M77" s="32"/>
      <c r="N77" s="32"/>
      <c r="O77" s="32"/>
      <c r="P77" s="32"/>
      <c r="Q77" s="32"/>
    </row>
    <row r="78" spans="2:17">
      <c r="B78" s="147"/>
      <c r="C78" s="32"/>
      <c r="D78" s="32"/>
      <c r="E78" s="32"/>
      <c r="F78" s="32"/>
      <c r="G78" s="32"/>
      <c r="H78" s="32"/>
      <c r="K78" s="32"/>
      <c r="L78" s="32"/>
      <c r="M78" s="32"/>
      <c r="N78" s="35"/>
      <c r="O78" s="32"/>
      <c r="P78" s="32"/>
      <c r="Q78" s="32"/>
    </row>
    <row r="79" spans="2:17" ht="15">
      <c r="B79" s="147"/>
      <c r="C79" s="32"/>
      <c r="D79" s="32"/>
      <c r="E79" s="33"/>
      <c r="F79" s="34"/>
      <c r="G79" s="36"/>
      <c r="H79" s="32"/>
      <c r="K79" s="32"/>
      <c r="L79" s="32"/>
      <c r="M79" s="32"/>
      <c r="N79" s="32"/>
      <c r="O79" s="32"/>
      <c r="P79" s="32"/>
      <c r="Q79" s="32"/>
    </row>
    <row r="80" spans="2:17">
      <c r="B80" s="147"/>
      <c r="C80" s="32"/>
      <c r="D80" s="32"/>
      <c r="E80" s="32"/>
      <c r="F80" s="32"/>
      <c r="G80" s="32"/>
      <c r="H80" s="32"/>
      <c r="K80" s="32"/>
      <c r="L80" s="32"/>
      <c r="M80" s="32"/>
      <c r="N80" s="33"/>
      <c r="O80" s="32"/>
      <c r="P80" s="32"/>
      <c r="Q80" s="32"/>
    </row>
    <row r="81" spans="2:17">
      <c r="B81" s="147"/>
      <c r="C81" s="32"/>
      <c r="D81" s="32"/>
      <c r="E81" s="32"/>
      <c r="F81" s="32"/>
      <c r="G81" s="32"/>
      <c r="H81" s="32"/>
      <c r="K81" s="32"/>
      <c r="L81" s="164"/>
      <c r="M81" s="32"/>
      <c r="N81" s="32"/>
      <c r="O81" s="32"/>
      <c r="P81" s="32"/>
      <c r="Q81" s="32"/>
    </row>
    <row r="82" spans="2:17">
      <c r="B82" s="142"/>
      <c r="C82" s="32"/>
      <c r="D82" s="32"/>
      <c r="E82" s="32"/>
      <c r="F82" s="32"/>
      <c r="G82" s="32"/>
      <c r="H82" s="32"/>
      <c r="K82" s="32"/>
      <c r="L82" s="164"/>
      <c r="M82" s="32"/>
      <c r="N82" s="33"/>
      <c r="O82" s="32"/>
      <c r="P82" s="32"/>
      <c r="Q82" s="32"/>
    </row>
    <row r="83" spans="2:17" ht="15">
      <c r="B83" s="142"/>
      <c r="C83" s="32"/>
      <c r="D83" s="32"/>
      <c r="E83" s="32"/>
      <c r="F83" s="32"/>
      <c r="G83" s="32"/>
      <c r="H83" s="32"/>
      <c r="K83" s="32"/>
      <c r="L83" s="32"/>
      <c r="M83" s="32"/>
      <c r="N83" s="33"/>
      <c r="O83" s="34"/>
      <c r="P83" s="32"/>
      <c r="Q83" s="36"/>
    </row>
    <row r="84" spans="2:17">
      <c r="B84" s="147"/>
      <c r="C84" s="32"/>
      <c r="D84" s="32"/>
      <c r="E84" s="32"/>
      <c r="F84" s="32"/>
      <c r="G84" s="32"/>
      <c r="H84" s="32"/>
      <c r="K84" s="32"/>
      <c r="L84" s="32"/>
      <c r="M84" s="32"/>
      <c r="N84" s="32"/>
      <c r="O84" s="32"/>
      <c r="P84" s="32"/>
      <c r="Q84" s="32"/>
    </row>
    <row r="85" spans="2:17">
      <c r="B85" s="142"/>
      <c r="C85" s="32"/>
      <c r="D85" s="32"/>
      <c r="E85" s="33"/>
      <c r="F85" s="32"/>
      <c r="G85" s="32"/>
      <c r="H85" s="32"/>
      <c r="K85" s="32"/>
      <c r="L85" s="32"/>
      <c r="M85" s="32"/>
      <c r="N85" s="32"/>
      <c r="O85" s="32"/>
      <c r="P85" s="32"/>
      <c r="Q85" s="32"/>
    </row>
    <row r="86" spans="2:17">
      <c r="B86" s="142"/>
      <c r="C86" s="164"/>
      <c r="D86" s="32"/>
      <c r="E86" s="32"/>
      <c r="F86" s="32"/>
      <c r="G86" s="32"/>
      <c r="H86" s="32"/>
      <c r="K86" s="168"/>
      <c r="L86" s="166"/>
      <c r="M86" s="166"/>
      <c r="N86" s="166"/>
      <c r="O86" s="166"/>
      <c r="P86" s="32"/>
      <c r="Q86" s="32"/>
    </row>
    <row r="87" spans="2:17">
      <c r="B87" s="142"/>
      <c r="C87" s="32"/>
      <c r="D87" s="32"/>
      <c r="E87" s="35"/>
      <c r="F87" s="32"/>
      <c r="G87" s="32"/>
      <c r="H87" s="32"/>
      <c r="K87" s="143"/>
      <c r="L87" s="143"/>
      <c r="M87" s="143"/>
      <c r="N87" s="143"/>
      <c r="O87" s="143"/>
      <c r="P87" s="32"/>
      <c r="Q87" s="32"/>
    </row>
    <row r="88" spans="2:17">
      <c r="B88" s="142"/>
      <c r="C88" s="32"/>
      <c r="D88" s="32"/>
      <c r="E88" s="33"/>
      <c r="F88" s="32"/>
      <c r="G88" s="32"/>
      <c r="H88" s="32"/>
      <c r="K88" s="143"/>
      <c r="L88" s="164"/>
      <c r="M88" s="32"/>
      <c r="N88" s="32"/>
      <c r="O88" s="32"/>
      <c r="P88" s="32"/>
      <c r="Q88" s="32"/>
    </row>
    <row r="89" spans="2:17">
      <c r="B89" s="142"/>
      <c r="C89" s="32"/>
      <c r="D89" s="32"/>
      <c r="E89" s="33"/>
      <c r="F89" s="32"/>
      <c r="G89" s="32"/>
      <c r="H89" s="32"/>
      <c r="K89" s="143"/>
      <c r="L89" s="32"/>
      <c r="M89" s="32"/>
      <c r="N89" s="35"/>
      <c r="O89" s="32"/>
      <c r="P89" s="32"/>
      <c r="Q89" s="32"/>
    </row>
    <row r="90" spans="2:17">
      <c r="B90" s="142"/>
      <c r="C90" s="32"/>
      <c r="D90" s="32"/>
      <c r="E90" s="35"/>
      <c r="F90" s="32"/>
      <c r="G90" s="32"/>
      <c r="H90" s="32"/>
      <c r="K90" s="143"/>
      <c r="L90" s="143"/>
      <c r="M90" s="143"/>
      <c r="N90" s="143"/>
      <c r="O90" s="143"/>
      <c r="P90" s="35"/>
      <c r="Q90" s="32"/>
    </row>
    <row r="91" spans="2:17" ht="17.25">
      <c r="B91" s="142"/>
      <c r="C91" s="32"/>
      <c r="D91" s="32"/>
      <c r="E91" s="33"/>
      <c r="F91" s="34"/>
      <c r="G91" s="101"/>
      <c r="H91" s="32"/>
      <c r="K91" s="143"/>
      <c r="L91" s="143"/>
      <c r="M91" s="143"/>
      <c r="N91" s="167"/>
      <c r="O91" s="143"/>
      <c r="P91" s="32"/>
      <c r="Q91" s="32"/>
    </row>
    <row r="92" spans="2:17">
      <c r="B92" s="142"/>
      <c r="C92" s="32"/>
      <c r="D92" s="32"/>
      <c r="E92" s="32"/>
      <c r="F92" s="32"/>
      <c r="G92" s="32"/>
      <c r="H92" s="32"/>
      <c r="K92" s="143"/>
      <c r="L92" s="143"/>
      <c r="M92" s="143"/>
      <c r="N92" s="143"/>
      <c r="O92" s="143"/>
      <c r="P92" s="32"/>
      <c r="Q92" s="32"/>
    </row>
    <row r="93" spans="2:17" ht="15">
      <c r="B93" s="142"/>
      <c r="C93" s="32"/>
      <c r="D93" s="32"/>
      <c r="E93" s="32"/>
      <c r="F93" s="32"/>
      <c r="G93" s="32"/>
      <c r="H93" s="32"/>
      <c r="K93" s="32"/>
      <c r="L93" s="86"/>
      <c r="M93" s="32"/>
      <c r="N93" s="33"/>
      <c r="O93" s="32"/>
      <c r="P93" s="32"/>
      <c r="Q93" s="32"/>
    </row>
    <row r="94" spans="2:17" ht="15">
      <c r="B94" s="142"/>
      <c r="C94" s="32"/>
      <c r="D94" s="32"/>
      <c r="E94" s="32"/>
      <c r="F94" s="32"/>
      <c r="G94" s="32"/>
      <c r="H94" s="32"/>
      <c r="K94" s="32"/>
      <c r="L94" s="32"/>
      <c r="M94" s="32"/>
      <c r="N94" s="33"/>
      <c r="O94" s="34"/>
      <c r="P94" s="32"/>
      <c r="Q94" s="36"/>
    </row>
    <row r="95" spans="2:17">
      <c r="B95" s="142"/>
      <c r="C95" s="32"/>
      <c r="D95" s="32"/>
      <c r="E95" s="32"/>
      <c r="F95" s="32"/>
      <c r="G95" s="32"/>
      <c r="H95" s="32"/>
      <c r="K95" s="32"/>
      <c r="L95" s="32"/>
      <c r="M95" s="32"/>
      <c r="N95" s="32"/>
      <c r="O95" s="32"/>
      <c r="P95" s="32"/>
      <c r="Q95" s="32"/>
    </row>
    <row r="96" spans="2:17">
      <c r="B96" s="169"/>
      <c r="C96" s="32"/>
      <c r="D96" s="32"/>
      <c r="E96" s="32"/>
      <c r="F96" s="32"/>
      <c r="G96" s="32"/>
      <c r="H96" s="32"/>
      <c r="K96" s="32"/>
      <c r="L96" s="32"/>
      <c r="M96" s="32"/>
      <c r="N96" s="32"/>
      <c r="O96" s="32"/>
      <c r="P96" s="32"/>
      <c r="Q96" s="32"/>
    </row>
    <row r="97" spans="2:18">
      <c r="B97" s="169"/>
      <c r="C97" s="32"/>
      <c r="D97" s="32"/>
      <c r="E97" s="32"/>
      <c r="F97" s="32"/>
      <c r="G97" s="32"/>
      <c r="H97" s="32"/>
      <c r="K97" s="63"/>
      <c r="L97" s="32"/>
      <c r="M97" s="32"/>
      <c r="N97" s="32"/>
      <c r="O97" s="32"/>
      <c r="P97" s="32"/>
      <c r="Q97" s="32"/>
    </row>
    <row r="98" spans="2:18">
      <c r="B98" s="169"/>
      <c r="C98" s="164"/>
      <c r="D98" s="32"/>
      <c r="E98" s="32"/>
      <c r="F98" s="32"/>
      <c r="G98" s="32"/>
      <c r="H98" s="32"/>
      <c r="K98" s="32"/>
      <c r="L98" s="32"/>
      <c r="M98" s="32"/>
      <c r="N98" s="33"/>
      <c r="O98" s="32"/>
      <c r="P98" s="32"/>
      <c r="Q98" s="32"/>
    </row>
    <row r="99" spans="2:18">
      <c r="B99" s="169"/>
      <c r="C99" s="32"/>
      <c r="D99" s="32"/>
      <c r="E99" s="35"/>
      <c r="F99" s="32"/>
      <c r="G99" s="32"/>
      <c r="H99" s="32"/>
      <c r="K99" s="32"/>
      <c r="L99" s="164"/>
      <c r="M99" s="32"/>
      <c r="N99" s="32"/>
      <c r="O99" s="32"/>
      <c r="P99" s="32"/>
      <c r="Q99" s="32"/>
    </row>
    <row r="100" spans="2:18">
      <c r="B100" s="169"/>
      <c r="C100" s="32"/>
      <c r="D100" s="32"/>
      <c r="E100" s="32"/>
      <c r="F100" s="32"/>
      <c r="G100" s="32"/>
      <c r="H100" s="32"/>
      <c r="K100" s="32"/>
      <c r="L100" s="32"/>
      <c r="M100" s="32"/>
      <c r="N100" s="35"/>
      <c r="O100" s="32"/>
      <c r="P100" s="32"/>
      <c r="Q100" s="32"/>
    </row>
    <row r="101" spans="2:18">
      <c r="B101" s="169"/>
      <c r="C101" s="32"/>
      <c r="D101" s="32"/>
      <c r="E101" s="33"/>
      <c r="F101" s="32"/>
      <c r="G101" s="32"/>
      <c r="H101" s="32"/>
      <c r="K101" s="32"/>
      <c r="L101" s="32"/>
      <c r="M101" s="32"/>
      <c r="N101" s="32"/>
      <c r="O101" s="32"/>
      <c r="P101" s="32"/>
      <c r="Q101" s="32"/>
    </row>
    <row r="102" spans="2:18" ht="15">
      <c r="B102" s="169"/>
      <c r="C102" s="32"/>
      <c r="D102" s="32"/>
      <c r="E102" s="33"/>
      <c r="F102" s="34"/>
      <c r="G102" s="36"/>
      <c r="H102" s="32"/>
      <c r="K102" s="32"/>
      <c r="L102" s="32"/>
      <c r="M102" s="32"/>
      <c r="N102" s="33"/>
      <c r="O102" s="32"/>
      <c r="P102" s="32"/>
      <c r="Q102" s="32"/>
    </row>
    <row r="103" spans="2:18" ht="15">
      <c r="B103" s="169"/>
      <c r="C103" s="32"/>
      <c r="D103" s="32"/>
      <c r="E103" s="32"/>
      <c r="F103" s="32"/>
      <c r="G103" s="32"/>
      <c r="H103" s="32"/>
      <c r="K103" s="32"/>
      <c r="L103" s="32"/>
      <c r="M103" s="32"/>
      <c r="N103" s="33"/>
      <c r="O103" s="34"/>
      <c r="P103" s="32"/>
      <c r="Q103" s="36"/>
    </row>
    <row r="104" spans="2:18">
      <c r="B104" s="169"/>
      <c r="C104" s="32"/>
      <c r="D104" s="32"/>
      <c r="E104" s="32"/>
      <c r="F104" s="32"/>
      <c r="G104" s="32"/>
      <c r="H104" s="32"/>
      <c r="K104" s="32"/>
      <c r="L104" s="32"/>
      <c r="M104" s="32"/>
      <c r="N104" s="32"/>
      <c r="O104" s="32"/>
      <c r="P104" s="32"/>
      <c r="Q104" s="32"/>
    </row>
    <row r="105" spans="2:18" ht="15">
      <c r="B105" s="169"/>
      <c r="C105" s="32"/>
      <c r="D105" s="32"/>
      <c r="E105" s="32"/>
      <c r="F105" s="32"/>
      <c r="G105" s="32"/>
      <c r="H105" s="32"/>
      <c r="K105" s="32"/>
      <c r="L105" s="32"/>
      <c r="M105" s="32"/>
      <c r="N105" s="33"/>
      <c r="O105" s="34"/>
      <c r="P105" s="35"/>
      <c r="Q105" s="36"/>
    </row>
    <row r="106" spans="2:18">
      <c r="B106" s="169"/>
      <c r="C106" s="164"/>
      <c r="D106" s="32"/>
      <c r="E106" s="32"/>
      <c r="F106" s="32"/>
      <c r="G106" s="32"/>
      <c r="H106" s="32"/>
      <c r="K106" s="32"/>
      <c r="L106" s="32"/>
      <c r="M106" s="32"/>
      <c r="N106" s="32"/>
      <c r="O106" s="32"/>
      <c r="P106" s="32"/>
      <c r="Q106" s="36"/>
      <c r="R106" s="65"/>
    </row>
    <row r="107" spans="2:18">
      <c r="B107" s="169"/>
      <c r="C107" s="32"/>
      <c r="D107" s="32"/>
      <c r="E107" s="35"/>
      <c r="F107" s="32"/>
      <c r="G107" s="32"/>
      <c r="H107" s="32"/>
      <c r="K107" s="32"/>
      <c r="L107" s="32"/>
      <c r="M107" s="32"/>
      <c r="N107" s="32"/>
      <c r="O107" s="32"/>
      <c r="P107" s="32"/>
      <c r="Q107" s="32"/>
    </row>
    <row r="108" spans="2:18">
      <c r="B108" s="169"/>
      <c r="C108" s="32"/>
      <c r="D108" s="32"/>
      <c r="E108" s="32"/>
      <c r="F108" s="32"/>
      <c r="G108" s="32"/>
      <c r="H108" s="32"/>
      <c r="K108" s="32"/>
      <c r="L108" s="32"/>
      <c r="M108" s="32"/>
      <c r="N108" s="32"/>
      <c r="O108" s="32"/>
      <c r="P108" s="32"/>
      <c r="Q108" s="32"/>
    </row>
    <row r="109" spans="2:18">
      <c r="B109" s="169"/>
      <c r="C109" s="32"/>
      <c r="D109" s="32"/>
      <c r="E109" s="33"/>
      <c r="F109" s="32"/>
      <c r="G109" s="32"/>
      <c r="H109" s="32"/>
      <c r="K109" s="32"/>
      <c r="L109" s="32"/>
      <c r="M109" s="32"/>
      <c r="N109" s="32"/>
      <c r="O109" s="32"/>
      <c r="P109" s="32"/>
      <c r="Q109" s="32"/>
    </row>
    <row r="110" spans="2:18">
      <c r="B110" s="169"/>
      <c r="C110" s="164"/>
      <c r="D110" s="32"/>
      <c r="E110" s="32"/>
      <c r="F110" s="32"/>
      <c r="G110" s="32"/>
      <c r="H110" s="32"/>
      <c r="K110" s="32"/>
      <c r="L110" s="32"/>
      <c r="M110" s="32"/>
      <c r="N110" s="32"/>
      <c r="O110" s="32"/>
      <c r="P110" s="32"/>
      <c r="Q110" s="32"/>
    </row>
    <row r="111" spans="2:18">
      <c r="B111" s="169"/>
      <c r="C111" s="164"/>
      <c r="D111" s="32"/>
      <c r="E111" s="33"/>
      <c r="F111" s="32"/>
      <c r="G111" s="32"/>
      <c r="H111" s="32"/>
      <c r="K111" s="32"/>
      <c r="L111" s="32"/>
      <c r="M111" s="32"/>
      <c r="N111" s="32"/>
      <c r="O111" s="32"/>
      <c r="P111" s="32"/>
      <c r="Q111" s="32"/>
    </row>
    <row r="112" spans="2:18">
      <c r="B112" s="169"/>
      <c r="C112" s="32"/>
      <c r="D112" s="32"/>
      <c r="E112" s="33"/>
      <c r="F112" s="32"/>
      <c r="G112" s="32"/>
      <c r="H112" s="32"/>
      <c r="K112" s="32"/>
      <c r="L112" s="32"/>
      <c r="M112" s="32"/>
      <c r="N112" s="32"/>
      <c r="O112" s="32"/>
      <c r="P112" s="32"/>
      <c r="Q112" s="32"/>
    </row>
    <row r="113" spans="1:18" ht="15">
      <c r="B113" s="170"/>
      <c r="C113" s="32"/>
      <c r="D113" s="32"/>
      <c r="E113" s="32"/>
      <c r="F113" s="34"/>
      <c r="G113" s="165"/>
      <c r="H113" s="32"/>
      <c r="K113" s="32"/>
      <c r="L113" s="32"/>
      <c r="M113" s="32"/>
      <c r="N113" s="32"/>
      <c r="O113" s="32"/>
      <c r="P113" s="32"/>
      <c r="Q113" s="32"/>
    </row>
    <row r="114" spans="1:18" ht="15">
      <c r="B114" s="170"/>
      <c r="C114" s="32"/>
      <c r="D114" s="32"/>
      <c r="E114" s="32"/>
      <c r="F114" s="34"/>
      <c r="G114" s="165"/>
      <c r="H114" s="32"/>
      <c r="K114" s="32"/>
      <c r="L114" s="32"/>
      <c r="M114" s="32"/>
      <c r="N114" s="32"/>
      <c r="O114" s="32"/>
      <c r="P114" s="32"/>
      <c r="Q114" s="32"/>
    </row>
    <row r="115" spans="1:18" s="64" customFormat="1" ht="15">
      <c r="A115" s="671"/>
      <c r="B115" s="170"/>
      <c r="C115" s="32"/>
      <c r="D115" s="32"/>
      <c r="E115" s="32"/>
      <c r="F115" s="34"/>
      <c r="G115" s="165"/>
      <c r="H115" s="32"/>
      <c r="K115" s="32"/>
      <c r="L115" s="32"/>
      <c r="M115" s="32"/>
      <c r="N115" s="32"/>
      <c r="O115" s="32"/>
      <c r="P115" s="32"/>
      <c r="Q115" s="32"/>
      <c r="R115" s="128"/>
    </row>
    <row r="116" spans="1:18" s="64" customFormat="1">
      <c r="A116" s="671"/>
      <c r="B116" s="171"/>
      <c r="C116" s="166"/>
      <c r="D116" s="143"/>
      <c r="E116" s="143"/>
      <c r="F116" s="143"/>
      <c r="G116" s="143"/>
      <c r="H116" s="143"/>
      <c r="K116" s="32"/>
      <c r="L116" s="32"/>
      <c r="M116" s="32"/>
      <c r="N116" s="32"/>
      <c r="O116" s="32"/>
      <c r="P116" s="32"/>
      <c r="Q116" s="32"/>
      <c r="R116" s="128"/>
    </row>
    <row r="117" spans="1:18" s="64" customFormat="1">
      <c r="A117" s="671"/>
      <c r="B117" s="172"/>
      <c r="C117" s="143"/>
      <c r="D117" s="143"/>
      <c r="E117" s="143"/>
      <c r="F117" s="143"/>
      <c r="G117" s="143"/>
      <c r="H117" s="143"/>
      <c r="K117" s="32"/>
      <c r="L117" s="32"/>
      <c r="M117" s="32"/>
      <c r="N117" s="32"/>
      <c r="O117" s="32"/>
      <c r="P117" s="32"/>
      <c r="Q117" s="32"/>
      <c r="R117" s="128"/>
    </row>
    <row r="118" spans="1:18" s="69" customFormat="1">
      <c r="A118" s="527"/>
      <c r="B118" s="172"/>
      <c r="C118" s="164"/>
      <c r="D118" s="32"/>
      <c r="E118" s="32"/>
      <c r="F118" s="32"/>
      <c r="G118" s="143"/>
      <c r="H118" s="143"/>
      <c r="K118" s="32"/>
      <c r="L118" s="32"/>
      <c r="M118" s="32"/>
      <c r="N118" s="32"/>
      <c r="O118" s="32"/>
      <c r="P118" s="32"/>
      <c r="Q118" s="32"/>
      <c r="R118" s="128"/>
    </row>
    <row r="119" spans="1:18" s="69" customFormat="1">
      <c r="A119" s="527"/>
      <c r="B119" s="172"/>
      <c r="C119" s="32"/>
      <c r="D119" s="32"/>
      <c r="E119" s="35"/>
      <c r="F119" s="32"/>
      <c r="G119" s="143"/>
      <c r="H119" s="143"/>
      <c r="K119" s="32"/>
      <c r="L119" s="32"/>
      <c r="M119" s="32"/>
      <c r="N119" s="32"/>
      <c r="O119" s="32"/>
      <c r="P119" s="32"/>
      <c r="Q119" s="32"/>
      <c r="R119" s="128"/>
    </row>
    <row r="120" spans="1:18" s="69" customFormat="1">
      <c r="A120" s="527"/>
      <c r="B120" s="172"/>
      <c r="C120" s="143"/>
      <c r="D120" s="143"/>
      <c r="E120" s="143"/>
      <c r="F120" s="143"/>
      <c r="G120" s="143"/>
      <c r="H120" s="143"/>
      <c r="K120" s="32"/>
      <c r="L120" s="32"/>
      <c r="M120" s="32"/>
      <c r="N120" s="32"/>
      <c r="O120" s="32"/>
      <c r="P120" s="32"/>
      <c r="Q120" s="32"/>
      <c r="R120" s="128"/>
    </row>
    <row r="121" spans="1:18" s="69" customFormat="1">
      <c r="A121" s="527"/>
      <c r="B121" s="172"/>
      <c r="C121" s="143"/>
      <c r="D121" s="143"/>
      <c r="E121" s="167"/>
      <c r="F121" s="143"/>
      <c r="G121" s="143"/>
      <c r="H121" s="143"/>
      <c r="K121" s="32"/>
      <c r="L121" s="32"/>
      <c r="M121" s="32"/>
      <c r="N121" s="32"/>
      <c r="O121" s="32"/>
      <c r="P121" s="32"/>
      <c r="Q121" s="32"/>
      <c r="R121" s="128"/>
    </row>
    <row r="122" spans="1:18" s="69" customFormat="1">
      <c r="A122" s="527"/>
      <c r="B122" s="172"/>
      <c r="C122" s="143"/>
      <c r="D122" s="143"/>
      <c r="E122" s="143"/>
      <c r="F122" s="143"/>
      <c r="G122" s="143"/>
      <c r="H122" s="143"/>
      <c r="K122" s="32"/>
      <c r="L122" s="32"/>
      <c r="M122" s="32"/>
      <c r="N122" s="32"/>
      <c r="O122" s="32"/>
      <c r="P122" s="32"/>
      <c r="Q122" s="32"/>
      <c r="R122" s="128"/>
    </row>
    <row r="123" spans="1:18" s="69" customFormat="1" ht="15">
      <c r="A123" s="527"/>
      <c r="B123" s="169"/>
      <c r="C123" s="86"/>
      <c r="D123" s="32"/>
      <c r="E123" s="33"/>
      <c r="F123" s="32"/>
      <c r="G123" s="32"/>
      <c r="H123" s="32"/>
      <c r="K123" s="32"/>
      <c r="L123" s="32"/>
      <c r="M123" s="32"/>
      <c r="N123" s="32"/>
      <c r="O123" s="32"/>
      <c r="P123" s="32"/>
      <c r="Q123" s="32"/>
      <c r="R123" s="128"/>
    </row>
    <row r="124" spans="1:18" s="69" customFormat="1" ht="15">
      <c r="A124" s="527"/>
      <c r="B124" s="142"/>
      <c r="C124" s="32"/>
      <c r="D124" s="32"/>
      <c r="E124" s="33"/>
      <c r="F124" s="34"/>
      <c r="G124" s="36"/>
      <c r="H124" s="32"/>
      <c r="K124" s="32"/>
      <c r="L124" s="32"/>
      <c r="M124" s="32"/>
      <c r="N124" s="32"/>
      <c r="O124" s="32"/>
      <c r="P124" s="32"/>
      <c r="Q124" s="32"/>
      <c r="R124" s="128"/>
    </row>
    <row r="125" spans="1:18">
      <c r="B125" s="142"/>
      <c r="C125" s="32"/>
      <c r="D125" s="32"/>
      <c r="E125" s="32"/>
      <c r="F125" s="32"/>
      <c r="G125" s="32"/>
      <c r="H125" s="32"/>
      <c r="K125" s="32"/>
      <c r="L125" s="32"/>
      <c r="M125" s="32"/>
      <c r="N125" s="32"/>
      <c r="O125" s="32"/>
      <c r="P125" s="32"/>
      <c r="Q125" s="32"/>
    </row>
    <row r="126" spans="1:18">
      <c r="B126" s="142"/>
      <c r="C126" s="32"/>
      <c r="D126" s="32"/>
      <c r="E126" s="32"/>
      <c r="F126" s="32"/>
      <c r="G126" s="32"/>
      <c r="H126" s="32"/>
      <c r="K126" s="32"/>
      <c r="L126" s="32"/>
      <c r="M126" s="32"/>
      <c r="N126" s="32"/>
      <c r="O126" s="32"/>
      <c r="P126" s="32"/>
      <c r="Q126" s="32"/>
    </row>
    <row r="127" spans="1:18">
      <c r="B127" s="147"/>
      <c r="C127" s="32"/>
      <c r="D127" s="32"/>
      <c r="E127" s="32"/>
      <c r="F127" s="32"/>
      <c r="G127" s="32"/>
      <c r="H127" s="32"/>
      <c r="K127" s="32"/>
      <c r="L127" s="32"/>
      <c r="M127" s="32"/>
      <c r="N127" s="32"/>
      <c r="O127" s="32"/>
      <c r="P127" s="32"/>
      <c r="Q127" s="32"/>
    </row>
    <row r="128" spans="1:18">
      <c r="B128" s="142"/>
      <c r="C128" s="32"/>
      <c r="D128" s="32"/>
      <c r="E128" s="32"/>
      <c r="F128" s="32"/>
      <c r="G128" s="32"/>
      <c r="H128" s="32"/>
      <c r="K128" s="32"/>
      <c r="L128" s="32"/>
      <c r="M128" s="32"/>
      <c r="N128" s="32"/>
      <c r="O128" s="32"/>
      <c r="P128" s="32"/>
      <c r="Q128" s="32"/>
    </row>
    <row r="129" spans="2:17">
      <c r="B129" s="142"/>
      <c r="C129" s="164"/>
      <c r="D129" s="32"/>
      <c r="E129" s="32"/>
      <c r="F129" s="32"/>
      <c r="G129" s="32"/>
      <c r="H129" s="32"/>
      <c r="K129" s="32"/>
      <c r="L129" s="32"/>
      <c r="M129" s="32"/>
      <c r="N129" s="32"/>
      <c r="O129" s="32"/>
      <c r="P129" s="32"/>
      <c r="Q129" s="32"/>
    </row>
    <row r="130" spans="2:17">
      <c r="B130" s="142"/>
      <c r="C130" s="32"/>
      <c r="D130" s="32"/>
      <c r="E130" s="35"/>
      <c r="F130" s="32"/>
      <c r="G130" s="32"/>
      <c r="H130" s="32"/>
      <c r="K130" s="32"/>
      <c r="L130" s="32"/>
      <c r="M130" s="32"/>
      <c r="N130" s="32"/>
      <c r="O130" s="32"/>
      <c r="P130" s="32"/>
      <c r="Q130" s="32"/>
    </row>
    <row r="131" spans="2:17">
      <c r="B131" s="142"/>
      <c r="C131" s="32"/>
      <c r="D131" s="32"/>
      <c r="E131" s="32"/>
      <c r="F131" s="32"/>
      <c r="G131" s="32"/>
      <c r="H131" s="32"/>
      <c r="K131" s="32"/>
      <c r="L131" s="32"/>
      <c r="M131" s="32"/>
      <c r="N131" s="32"/>
      <c r="O131" s="32"/>
      <c r="P131" s="32"/>
      <c r="Q131" s="32"/>
    </row>
    <row r="132" spans="2:17">
      <c r="B132" s="142"/>
      <c r="C132" s="32"/>
      <c r="D132" s="32"/>
      <c r="E132" s="33"/>
      <c r="F132" s="32"/>
      <c r="G132" s="32"/>
      <c r="H132" s="32"/>
      <c r="K132" s="32"/>
      <c r="L132" s="32"/>
      <c r="M132" s="32"/>
      <c r="N132" s="32"/>
      <c r="O132" s="32"/>
      <c r="P132" s="32"/>
      <c r="Q132" s="32"/>
    </row>
    <row r="133" spans="2:17">
      <c r="B133" s="142"/>
      <c r="C133" s="32"/>
      <c r="D133" s="32"/>
      <c r="E133" s="33"/>
      <c r="F133" s="32"/>
      <c r="G133" s="32"/>
      <c r="H133" s="32"/>
      <c r="K133" s="32"/>
      <c r="L133" s="32"/>
      <c r="M133" s="32"/>
      <c r="N133" s="32"/>
      <c r="O133" s="32"/>
      <c r="P133" s="32"/>
      <c r="Q133" s="32"/>
    </row>
    <row r="134" spans="2:17" ht="15">
      <c r="B134" s="142"/>
      <c r="C134" s="32"/>
      <c r="D134" s="32"/>
      <c r="E134" s="32"/>
      <c r="F134" s="34"/>
      <c r="G134" s="165"/>
      <c r="H134" s="32"/>
      <c r="K134" s="32"/>
      <c r="L134" s="32"/>
      <c r="M134" s="32"/>
      <c r="N134" s="32"/>
      <c r="O134" s="32"/>
      <c r="P134" s="32"/>
      <c r="Q134" s="32"/>
    </row>
    <row r="135" spans="2:17" ht="15">
      <c r="B135" s="142"/>
      <c r="C135" s="32"/>
      <c r="D135" s="32"/>
      <c r="E135" s="32"/>
      <c r="F135" s="34"/>
      <c r="G135" s="165"/>
      <c r="H135" s="32"/>
      <c r="K135" s="32"/>
      <c r="L135" s="32"/>
      <c r="M135" s="32"/>
      <c r="N135" s="32"/>
      <c r="O135" s="32"/>
      <c r="P135" s="32"/>
      <c r="Q135" s="32"/>
    </row>
    <row r="136" spans="2:17" ht="15">
      <c r="B136" s="142"/>
      <c r="C136" s="32"/>
      <c r="D136" s="32"/>
      <c r="E136" s="32"/>
      <c r="F136" s="34"/>
      <c r="G136" s="165"/>
      <c r="H136" s="32"/>
      <c r="K136" s="32"/>
      <c r="L136" s="32"/>
      <c r="M136" s="32"/>
      <c r="N136" s="32"/>
      <c r="O136" s="32"/>
      <c r="P136" s="32"/>
      <c r="Q136" s="32"/>
    </row>
    <row r="137" spans="2:17" ht="15">
      <c r="B137" s="142"/>
      <c r="C137" s="32"/>
      <c r="D137" s="32"/>
      <c r="E137" s="32"/>
      <c r="F137" s="34"/>
      <c r="G137" s="165"/>
      <c r="H137" s="32"/>
      <c r="K137" s="32"/>
      <c r="L137" s="32"/>
      <c r="M137" s="32"/>
      <c r="N137" s="32"/>
      <c r="O137" s="32"/>
      <c r="P137" s="32"/>
      <c r="Q137" s="32"/>
    </row>
    <row r="138" spans="2:17">
      <c r="B138" s="142"/>
      <c r="C138" s="32"/>
      <c r="D138" s="32"/>
      <c r="E138" s="32"/>
      <c r="F138" s="32"/>
      <c r="G138" s="32"/>
      <c r="H138" s="36"/>
      <c r="K138" s="32"/>
      <c r="L138" s="32"/>
      <c r="M138" s="32"/>
      <c r="N138" s="32"/>
      <c r="O138" s="32"/>
      <c r="P138" s="32"/>
      <c r="Q138" s="32"/>
    </row>
    <row r="139" spans="2:17">
      <c r="B139" s="142"/>
      <c r="C139" s="32"/>
      <c r="D139" s="32"/>
      <c r="E139" s="32"/>
      <c r="F139" s="32"/>
      <c r="G139" s="32"/>
      <c r="H139" s="32"/>
      <c r="K139" s="32"/>
      <c r="L139" s="32"/>
      <c r="M139" s="32"/>
      <c r="N139" s="32"/>
      <c r="O139" s="32"/>
      <c r="P139" s="32"/>
      <c r="Q139" s="32"/>
    </row>
    <row r="140" spans="2:17">
      <c r="B140" s="142"/>
      <c r="C140" s="32"/>
      <c r="D140" s="32"/>
      <c r="E140" s="32"/>
      <c r="F140" s="32"/>
      <c r="G140" s="32"/>
      <c r="H140" s="32"/>
      <c r="K140" s="32"/>
      <c r="L140" s="32"/>
      <c r="M140" s="32"/>
      <c r="N140" s="32"/>
      <c r="O140" s="32"/>
      <c r="P140" s="32"/>
      <c r="Q140" s="32"/>
    </row>
    <row r="141" spans="2:17">
      <c r="B141" s="142"/>
      <c r="C141" s="32"/>
      <c r="D141" s="32"/>
      <c r="E141" s="32"/>
      <c r="F141" s="32"/>
      <c r="G141" s="32"/>
      <c r="H141" s="32"/>
      <c r="K141" s="32"/>
      <c r="L141" s="32"/>
      <c r="M141" s="32"/>
      <c r="N141" s="32"/>
      <c r="O141" s="32"/>
      <c r="P141" s="32"/>
      <c r="Q141" s="32"/>
    </row>
    <row r="142" spans="2:17">
      <c r="B142" s="142"/>
      <c r="C142" s="32"/>
      <c r="D142" s="32"/>
      <c r="E142" s="32"/>
      <c r="F142" s="32"/>
      <c r="G142" s="32"/>
      <c r="H142" s="32"/>
      <c r="K142" s="32"/>
      <c r="L142" s="32"/>
      <c r="M142" s="32"/>
      <c r="N142" s="32"/>
      <c r="O142" s="32"/>
      <c r="P142" s="32"/>
      <c r="Q142" s="32"/>
    </row>
    <row r="143" spans="2:17">
      <c r="B143" s="142"/>
      <c r="C143" s="32"/>
      <c r="D143" s="32"/>
      <c r="E143" s="32"/>
      <c r="F143" s="32"/>
      <c r="G143" s="32"/>
      <c r="H143" s="32"/>
      <c r="K143" s="32"/>
      <c r="L143" s="32"/>
      <c r="M143" s="32"/>
      <c r="N143" s="32"/>
      <c r="O143" s="32"/>
      <c r="P143" s="32"/>
      <c r="Q143" s="32"/>
    </row>
    <row r="144" spans="2:17">
      <c r="B144" s="142"/>
      <c r="C144" s="32"/>
      <c r="D144" s="32"/>
      <c r="E144" s="32"/>
      <c r="F144" s="32"/>
      <c r="G144" s="32"/>
      <c r="H144" s="32"/>
      <c r="K144" s="32"/>
      <c r="L144" s="32"/>
      <c r="M144" s="32"/>
      <c r="N144" s="32"/>
      <c r="O144" s="32"/>
      <c r="P144" s="32"/>
      <c r="Q144" s="32"/>
    </row>
    <row r="145" spans="2:17">
      <c r="B145" s="142"/>
      <c r="C145" s="32"/>
      <c r="D145" s="32"/>
      <c r="E145" s="32"/>
      <c r="F145" s="32"/>
      <c r="G145" s="32"/>
      <c r="H145" s="32"/>
      <c r="K145" s="32"/>
      <c r="L145" s="32"/>
      <c r="M145" s="32"/>
      <c r="N145" s="32"/>
      <c r="O145" s="32"/>
      <c r="P145" s="32"/>
      <c r="Q145" s="32"/>
    </row>
    <row r="146" spans="2:17">
      <c r="B146" s="142"/>
      <c r="C146" s="32"/>
      <c r="D146" s="32"/>
      <c r="E146" s="32"/>
      <c r="F146" s="32"/>
      <c r="G146" s="32"/>
      <c r="H146" s="32"/>
      <c r="K146" s="32"/>
      <c r="L146" s="32"/>
      <c r="M146" s="32"/>
      <c r="N146" s="32"/>
      <c r="O146" s="32"/>
      <c r="P146" s="32"/>
      <c r="Q146" s="32"/>
    </row>
    <row r="147" spans="2:17">
      <c r="B147" s="142"/>
      <c r="C147" s="32"/>
      <c r="D147" s="32"/>
      <c r="E147" s="32"/>
      <c r="F147" s="32"/>
      <c r="G147" s="32"/>
      <c r="H147" s="32"/>
      <c r="K147" s="32"/>
      <c r="L147" s="32"/>
      <c r="M147" s="32"/>
      <c r="N147" s="32"/>
      <c r="O147" s="32"/>
      <c r="P147" s="32"/>
      <c r="Q147" s="32"/>
    </row>
    <row r="148" spans="2:17">
      <c r="B148" s="142"/>
      <c r="C148" s="32"/>
      <c r="D148" s="32"/>
      <c r="E148" s="32"/>
      <c r="F148" s="32"/>
      <c r="G148" s="32"/>
      <c r="H148" s="32"/>
      <c r="K148" s="32"/>
      <c r="L148" s="32"/>
      <c r="M148" s="32"/>
      <c r="N148" s="32"/>
      <c r="O148" s="32"/>
      <c r="P148" s="32"/>
      <c r="Q148" s="32"/>
    </row>
    <row r="149" spans="2:17">
      <c r="B149" s="142"/>
      <c r="C149" s="32"/>
      <c r="D149" s="32"/>
      <c r="E149" s="32"/>
      <c r="F149" s="32"/>
      <c r="G149" s="32"/>
      <c r="H149" s="32"/>
      <c r="K149" s="32"/>
      <c r="L149" s="32"/>
      <c r="M149" s="32"/>
      <c r="N149" s="32"/>
      <c r="O149" s="32"/>
      <c r="P149" s="32"/>
      <c r="Q149" s="32"/>
    </row>
    <row r="150" spans="2:17">
      <c r="B150" s="142"/>
      <c r="C150" s="32"/>
      <c r="D150" s="32"/>
      <c r="E150" s="32"/>
      <c r="F150" s="32"/>
      <c r="G150" s="32"/>
      <c r="H150" s="32"/>
      <c r="K150" s="32"/>
      <c r="L150" s="32"/>
      <c r="M150" s="32"/>
      <c r="N150" s="32"/>
      <c r="O150" s="32"/>
      <c r="P150" s="32"/>
      <c r="Q150" s="32"/>
    </row>
    <row r="151" spans="2:17">
      <c r="B151" s="142"/>
      <c r="C151" s="32"/>
      <c r="D151" s="32"/>
      <c r="E151" s="32"/>
      <c r="F151" s="32"/>
      <c r="G151" s="32"/>
      <c r="H151" s="32"/>
      <c r="K151" s="32"/>
      <c r="L151" s="32"/>
      <c r="M151" s="32"/>
      <c r="N151" s="32"/>
      <c r="O151" s="32"/>
      <c r="P151" s="32"/>
      <c r="Q151" s="32"/>
    </row>
    <row r="152" spans="2:17">
      <c r="B152" s="142"/>
      <c r="C152" s="32"/>
      <c r="D152" s="32"/>
      <c r="E152" s="32"/>
      <c r="F152" s="32"/>
      <c r="G152" s="32"/>
      <c r="H152" s="32"/>
      <c r="K152" s="32"/>
      <c r="L152" s="32"/>
      <c r="M152" s="32"/>
      <c r="N152" s="32"/>
      <c r="O152" s="32"/>
      <c r="P152" s="32"/>
      <c r="Q152" s="32"/>
    </row>
    <row r="153" spans="2:17">
      <c r="B153" s="142"/>
      <c r="C153" s="32"/>
      <c r="D153" s="32"/>
      <c r="E153" s="32"/>
      <c r="F153" s="32"/>
      <c r="G153" s="32"/>
      <c r="H153" s="32"/>
      <c r="K153" s="32"/>
      <c r="L153" s="32"/>
      <c r="M153" s="32"/>
      <c r="N153" s="32"/>
      <c r="O153" s="32"/>
      <c r="P153" s="32"/>
      <c r="Q153" s="32"/>
    </row>
    <row r="154" spans="2:17">
      <c r="B154" s="142"/>
      <c r="C154" s="32"/>
      <c r="D154" s="32"/>
      <c r="E154" s="32"/>
      <c r="F154" s="32"/>
      <c r="G154" s="32"/>
      <c r="H154" s="32"/>
      <c r="K154" s="32"/>
      <c r="L154" s="32"/>
      <c r="M154" s="32"/>
      <c r="N154" s="32"/>
      <c r="O154" s="32"/>
      <c r="P154" s="32"/>
      <c r="Q154" s="32"/>
    </row>
    <row r="155" spans="2:17">
      <c r="B155" s="142"/>
      <c r="C155" s="32"/>
      <c r="D155" s="32"/>
      <c r="E155" s="32"/>
      <c r="F155" s="32"/>
      <c r="G155" s="32"/>
      <c r="H155" s="32"/>
      <c r="K155" s="32"/>
      <c r="L155" s="32"/>
      <c r="M155" s="32"/>
      <c r="N155" s="32"/>
      <c r="O155" s="32"/>
      <c r="P155" s="32"/>
      <c r="Q155" s="32"/>
    </row>
    <row r="156" spans="2:17">
      <c r="B156" s="142"/>
      <c r="C156" s="32"/>
      <c r="D156" s="32"/>
      <c r="E156" s="32"/>
      <c r="F156" s="32"/>
      <c r="G156" s="32"/>
      <c r="H156" s="32"/>
      <c r="K156" s="32"/>
      <c r="L156" s="32"/>
      <c r="M156" s="32"/>
      <c r="N156" s="32"/>
      <c r="O156" s="32"/>
      <c r="P156" s="32"/>
      <c r="Q156" s="32"/>
    </row>
    <row r="157" spans="2:17">
      <c r="B157" s="142"/>
      <c r="C157" s="32"/>
      <c r="D157" s="32"/>
      <c r="E157" s="32"/>
      <c r="F157" s="32"/>
      <c r="G157" s="32"/>
      <c r="H157" s="32"/>
      <c r="K157" s="32"/>
      <c r="L157" s="32"/>
      <c r="M157" s="32"/>
      <c r="N157" s="32"/>
      <c r="O157" s="32"/>
      <c r="P157" s="32"/>
      <c r="Q157" s="32"/>
    </row>
    <row r="158" spans="2:17">
      <c r="B158" s="142"/>
      <c r="C158" s="32"/>
      <c r="D158" s="32"/>
      <c r="E158" s="32"/>
      <c r="F158" s="32"/>
      <c r="G158" s="32"/>
      <c r="H158" s="32"/>
      <c r="K158" s="32"/>
      <c r="L158" s="32"/>
      <c r="M158" s="32"/>
      <c r="N158" s="32"/>
      <c r="O158" s="32"/>
      <c r="P158" s="32"/>
      <c r="Q158" s="32"/>
    </row>
    <row r="159" spans="2:17">
      <c r="B159" s="142"/>
      <c r="C159" s="32"/>
      <c r="D159" s="32"/>
      <c r="E159" s="32"/>
      <c r="F159" s="32"/>
      <c r="G159" s="32"/>
      <c r="H159" s="32"/>
      <c r="K159" s="32"/>
      <c r="L159" s="32"/>
      <c r="M159" s="32"/>
      <c r="N159" s="32"/>
      <c r="O159" s="32"/>
      <c r="P159" s="32"/>
      <c r="Q159" s="32"/>
    </row>
    <row r="160" spans="2:17">
      <c r="B160" s="142"/>
      <c r="C160" s="32"/>
      <c r="D160" s="32"/>
      <c r="E160" s="32"/>
      <c r="F160" s="32"/>
      <c r="G160" s="32"/>
      <c r="H160" s="32"/>
      <c r="K160" s="32"/>
      <c r="L160" s="32"/>
      <c r="M160" s="32"/>
      <c r="N160" s="32"/>
      <c r="O160" s="32"/>
      <c r="P160" s="32"/>
      <c r="Q160" s="32"/>
    </row>
    <row r="161" spans="2:17">
      <c r="B161" s="142"/>
      <c r="C161" s="32"/>
      <c r="D161" s="32"/>
      <c r="E161" s="32"/>
      <c r="F161" s="32"/>
      <c r="G161" s="32"/>
      <c r="H161" s="32"/>
      <c r="K161" s="32"/>
      <c r="L161" s="32"/>
      <c r="M161" s="32"/>
      <c r="N161" s="32"/>
      <c r="O161" s="32"/>
      <c r="P161" s="32"/>
      <c r="Q161" s="32"/>
    </row>
    <row r="162" spans="2:17">
      <c r="B162" s="142"/>
      <c r="C162" s="32"/>
      <c r="D162" s="32"/>
      <c r="E162" s="32"/>
      <c r="F162" s="32"/>
      <c r="G162" s="32"/>
      <c r="H162" s="32"/>
      <c r="K162" s="32"/>
      <c r="L162" s="32"/>
      <c r="M162" s="32"/>
      <c r="N162" s="32"/>
      <c r="O162" s="32"/>
      <c r="P162" s="32"/>
      <c r="Q162" s="32"/>
    </row>
    <row r="163" spans="2:17">
      <c r="B163" s="142"/>
      <c r="C163" s="32"/>
      <c r="D163" s="32"/>
      <c r="E163" s="32"/>
      <c r="F163" s="32"/>
      <c r="G163" s="32"/>
      <c r="H163" s="32"/>
      <c r="K163" s="32"/>
      <c r="L163" s="32"/>
      <c r="M163" s="32"/>
      <c r="N163" s="32"/>
      <c r="O163" s="32"/>
      <c r="P163" s="32"/>
      <c r="Q163" s="32"/>
    </row>
    <row r="164" spans="2:17">
      <c r="B164" s="142"/>
      <c r="C164" s="32"/>
      <c r="D164" s="32"/>
      <c r="E164" s="32"/>
      <c r="F164" s="32"/>
      <c r="G164" s="32"/>
      <c r="H164" s="32"/>
      <c r="K164" s="32"/>
      <c r="L164" s="32"/>
      <c r="M164" s="32"/>
      <c r="N164" s="32"/>
      <c r="O164" s="32"/>
      <c r="P164" s="32"/>
      <c r="Q164" s="32"/>
    </row>
    <row r="165" spans="2:17">
      <c r="B165" s="142"/>
      <c r="C165" s="32"/>
      <c r="D165" s="32"/>
      <c r="E165" s="32"/>
      <c r="F165" s="32"/>
      <c r="G165" s="32"/>
      <c r="H165" s="32"/>
      <c r="K165" s="32"/>
      <c r="L165" s="32"/>
      <c r="M165" s="32"/>
      <c r="N165" s="32"/>
      <c r="O165" s="32"/>
      <c r="P165" s="32"/>
      <c r="Q165" s="32"/>
    </row>
    <row r="166" spans="2:17">
      <c r="B166" s="142"/>
      <c r="C166" s="32"/>
      <c r="D166" s="32"/>
      <c r="E166" s="32"/>
      <c r="F166" s="32"/>
      <c r="G166" s="32"/>
      <c r="H166" s="32"/>
      <c r="K166" s="32"/>
      <c r="L166" s="32"/>
      <c r="M166" s="32"/>
      <c r="N166" s="32"/>
      <c r="O166" s="32"/>
      <c r="P166" s="32"/>
      <c r="Q166" s="32"/>
    </row>
    <row r="167" spans="2:17">
      <c r="B167" s="142"/>
      <c r="C167" s="32"/>
      <c r="D167" s="32"/>
      <c r="E167" s="32"/>
      <c r="F167" s="32"/>
      <c r="G167" s="32"/>
      <c r="H167" s="32"/>
      <c r="K167" s="32"/>
      <c r="L167" s="32"/>
      <c r="M167" s="32"/>
      <c r="N167" s="32"/>
      <c r="O167" s="32"/>
      <c r="P167" s="32"/>
      <c r="Q167" s="32"/>
    </row>
    <row r="168" spans="2:17">
      <c r="B168" s="142"/>
      <c r="C168" s="32"/>
      <c r="D168" s="32"/>
      <c r="E168" s="32"/>
      <c r="F168" s="32"/>
      <c r="G168" s="32"/>
      <c r="H168" s="32"/>
      <c r="K168" s="32"/>
      <c r="L168" s="32"/>
      <c r="M168" s="32"/>
      <c r="N168" s="32"/>
      <c r="O168" s="32"/>
      <c r="P168" s="32"/>
      <c r="Q168" s="32"/>
    </row>
    <row r="169" spans="2:17">
      <c r="B169" s="142"/>
      <c r="C169" s="32"/>
      <c r="D169" s="32"/>
      <c r="E169" s="32"/>
      <c r="F169" s="32"/>
      <c r="G169" s="32"/>
      <c r="H169" s="32"/>
      <c r="K169" s="32"/>
      <c r="L169" s="32"/>
      <c r="M169" s="32"/>
      <c r="N169" s="32"/>
      <c r="O169" s="32"/>
      <c r="P169" s="32"/>
      <c r="Q169" s="32"/>
    </row>
    <row r="170" spans="2:17">
      <c r="B170" s="142"/>
      <c r="C170" s="32"/>
      <c r="D170" s="32"/>
      <c r="E170" s="32"/>
      <c r="F170" s="32"/>
      <c r="G170" s="32"/>
      <c r="H170" s="32"/>
      <c r="K170" s="32"/>
      <c r="L170" s="32"/>
      <c r="M170" s="32"/>
      <c r="N170" s="32"/>
      <c r="O170" s="32"/>
      <c r="P170" s="32"/>
      <c r="Q170" s="32"/>
    </row>
    <row r="171" spans="2:17">
      <c r="B171" s="142"/>
      <c r="C171" s="32"/>
      <c r="D171" s="32"/>
      <c r="E171" s="32"/>
      <c r="F171" s="32"/>
      <c r="G171" s="32"/>
      <c r="H171" s="32"/>
      <c r="K171" s="32"/>
      <c r="L171" s="32"/>
      <c r="M171" s="32"/>
      <c r="N171" s="32"/>
      <c r="O171" s="32"/>
      <c r="P171" s="32"/>
      <c r="Q171" s="32"/>
    </row>
    <row r="172" spans="2:17">
      <c r="B172" s="142"/>
      <c r="C172" s="32"/>
      <c r="D172" s="32"/>
      <c r="E172" s="32"/>
      <c r="F172" s="32"/>
      <c r="G172" s="32"/>
      <c r="H172" s="32"/>
      <c r="K172" s="32"/>
      <c r="L172" s="32"/>
      <c r="M172" s="32"/>
      <c r="N172" s="32"/>
      <c r="O172" s="32"/>
      <c r="P172" s="32"/>
      <c r="Q172" s="32"/>
    </row>
    <row r="173" spans="2:17">
      <c r="B173" s="142"/>
      <c r="C173" s="32"/>
      <c r="D173" s="32"/>
      <c r="E173" s="32"/>
      <c r="F173" s="32"/>
      <c r="G173" s="32"/>
      <c r="H173" s="32"/>
      <c r="K173" s="32"/>
      <c r="L173" s="32"/>
      <c r="M173" s="32"/>
      <c r="N173" s="32"/>
      <c r="O173" s="32"/>
      <c r="P173" s="32"/>
      <c r="Q173" s="32"/>
    </row>
    <row r="174" spans="2:17">
      <c r="B174" s="142"/>
      <c r="C174" s="32"/>
      <c r="D174" s="32"/>
      <c r="E174" s="32"/>
      <c r="F174" s="32"/>
      <c r="G174" s="32"/>
      <c r="H174" s="32"/>
      <c r="K174" s="32"/>
      <c r="L174" s="32"/>
      <c r="M174" s="32"/>
      <c r="N174" s="32"/>
      <c r="O174" s="32"/>
      <c r="P174" s="32"/>
      <c r="Q174" s="32"/>
    </row>
    <row r="175" spans="2:17">
      <c r="B175" s="142"/>
      <c r="C175" s="32"/>
      <c r="D175" s="32"/>
      <c r="E175" s="32"/>
      <c r="F175" s="32"/>
      <c r="G175" s="32"/>
      <c r="H175" s="32"/>
      <c r="K175" s="32"/>
      <c r="L175" s="32"/>
      <c r="M175" s="32"/>
      <c r="N175" s="32"/>
      <c r="O175" s="32"/>
      <c r="P175" s="32"/>
      <c r="Q175" s="32"/>
    </row>
    <row r="176" spans="2:17">
      <c r="B176" s="142"/>
      <c r="C176" s="32"/>
      <c r="D176" s="32"/>
      <c r="E176" s="32"/>
      <c r="F176" s="32"/>
      <c r="G176" s="32"/>
      <c r="H176" s="32"/>
      <c r="K176" s="32"/>
      <c r="L176" s="32"/>
      <c r="M176" s="32"/>
      <c r="N176" s="32"/>
      <c r="O176" s="32"/>
      <c r="P176" s="32"/>
      <c r="Q176" s="32"/>
    </row>
    <row r="177" spans="2:17">
      <c r="B177" s="142"/>
      <c r="C177" s="32"/>
      <c r="D177" s="32"/>
      <c r="E177" s="32"/>
      <c r="F177" s="32"/>
      <c r="G177" s="32"/>
      <c r="H177" s="32"/>
      <c r="K177" s="32"/>
      <c r="L177" s="32"/>
      <c r="M177" s="32"/>
      <c r="N177" s="32"/>
      <c r="O177" s="32"/>
      <c r="P177" s="32"/>
      <c r="Q177" s="32"/>
    </row>
    <row r="178" spans="2:17">
      <c r="B178" s="142"/>
      <c r="C178" s="32"/>
      <c r="D178" s="32"/>
      <c r="E178" s="32"/>
      <c r="F178" s="32"/>
      <c r="G178" s="32"/>
      <c r="H178" s="32"/>
      <c r="K178" s="32"/>
      <c r="L178" s="32"/>
      <c r="M178" s="32"/>
      <c r="N178" s="32"/>
      <c r="O178" s="32"/>
      <c r="P178" s="32"/>
      <c r="Q178" s="32"/>
    </row>
    <row r="179" spans="2:17">
      <c r="B179" s="142"/>
      <c r="C179" s="32"/>
      <c r="D179" s="32"/>
      <c r="E179" s="32"/>
      <c r="F179" s="32"/>
      <c r="G179" s="32"/>
      <c r="H179" s="32"/>
      <c r="K179" s="32"/>
      <c r="L179" s="32"/>
      <c r="M179" s="32"/>
      <c r="N179" s="32"/>
      <c r="O179" s="32"/>
      <c r="P179" s="32"/>
      <c r="Q179" s="32"/>
    </row>
    <row r="180" spans="2:17">
      <c r="B180" s="142"/>
      <c r="C180" s="32"/>
      <c r="D180" s="32"/>
      <c r="E180" s="32"/>
      <c r="F180" s="32"/>
      <c r="G180" s="32"/>
      <c r="H180" s="32"/>
      <c r="K180" s="32"/>
      <c r="L180" s="32"/>
      <c r="M180" s="32"/>
      <c r="N180" s="32"/>
      <c r="O180" s="32"/>
      <c r="P180" s="32"/>
      <c r="Q180" s="32"/>
    </row>
    <row r="181" spans="2:17">
      <c r="B181" s="142"/>
      <c r="C181" s="32"/>
      <c r="D181" s="32"/>
      <c r="E181" s="32"/>
      <c r="F181" s="32"/>
      <c r="G181" s="32"/>
      <c r="H181" s="32"/>
      <c r="K181" s="32"/>
      <c r="L181" s="32"/>
      <c r="M181" s="32"/>
      <c r="N181" s="32"/>
      <c r="O181" s="32"/>
      <c r="P181" s="32"/>
      <c r="Q181" s="32"/>
    </row>
    <row r="182" spans="2:17">
      <c r="B182" s="142"/>
      <c r="C182" s="32"/>
      <c r="D182" s="32"/>
      <c r="E182" s="32"/>
      <c r="F182" s="32"/>
      <c r="G182" s="32"/>
      <c r="H182" s="32"/>
      <c r="K182" s="32"/>
      <c r="L182" s="32"/>
      <c r="M182" s="32"/>
      <c r="N182" s="32"/>
      <c r="O182" s="32"/>
      <c r="P182" s="32"/>
      <c r="Q182" s="32"/>
    </row>
    <row r="183" spans="2:17">
      <c r="B183" s="142"/>
      <c r="C183" s="32"/>
      <c r="D183" s="32"/>
      <c r="E183" s="32"/>
      <c r="F183" s="32"/>
      <c r="G183" s="32"/>
      <c r="H183" s="32"/>
      <c r="K183" s="32"/>
      <c r="L183" s="32"/>
      <c r="M183" s="32"/>
      <c r="N183" s="32"/>
      <c r="O183" s="32"/>
      <c r="P183" s="32"/>
      <c r="Q183" s="32"/>
    </row>
    <row r="184" spans="2:17">
      <c r="B184" s="142"/>
      <c r="C184" s="32"/>
      <c r="D184" s="32"/>
      <c r="E184" s="32"/>
      <c r="F184" s="32"/>
      <c r="G184" s="32"/>
      <c r="H184" s="32"/>
      <c r="K184" s="32"/>
      <c r="L184" s="32"/>
      <c r="M184" s="32"/>
      <c r="N184" s="32"/>
      <c r="O184" s="32"/>
      <c r="P184" s="32"/>
      <c r="Q184" s="32"/>
    </row>
    <row r="185" spans="2:17">
      <c r="B185" s="142"/>
      <c r="C185" s="32"/>
      <c r="D185" s="32"/>
      <c r="E185" s="32"/>
      <c r="F185" s="32"/>
      <c r="G185" s="32"/>
      <c r="H185" s="32"/>
      <c r="K185" s="32"/>
      <c r="L185" s="32"/>
      <c r="M185" s="32"/>
      <c r="N185" s="32"/>
      <c r="O185" s="32"/>
      <c r="P185" s="32"/>
      <c r="Q185" s="32"/>
    </row>
    <row r="186" spans="2:17">
      <c r="B186" s="142"/>
      <c r="C186" s="32"/>
      <c r="D186" s="32"/>
      <c r="E186" s="32"/>
      <c r="F186" s="32"/>
      <c r="G186" s="32"/>
      <c r="H186" s="32"/>
      <c r="K186" s="32"/>
      <c r="L186" s="32"/>
      <c r="M186" s="32"/>
      <c r="N186" s="32"/>
      <c r="O186" s="32"/>
      <c r="P186" s="32"/>
      <c r="Q186" s="32"/>
    </row>
    <row r="187" spans="2:17">
      <c r="B187" s="142"/>
      <c r="C187" s="32"/>
      <c r="D187" s="32"/>
      <c r="E187" s="32"/>
      <c r="F187" s="32"/>
      <c r="G187" s="32"/>
      <c r="H187" s="32"/>
      <c r="K187" s="32"/>
      <c r="L187" s="32"/>
      <c r="M187" s="32"/>
      <c r="N187" s="32"/>
      <c r="O187" s="32"/>
      <c r="P187" s="32"/>
      <c r="Q187" s="32"/>
    </row>
    <row r="188" spans="2:17">
      <c r="B188" s="142"/>
      <c r="C188" s="32"/>
      <c r="D188" s="32"/>
      <c r="E188" s="32"/>
      <c r="F188" s="32"/>
      <c r="G188" s="32"/>
      <c r="H188" s="32"/>
      <c r="K188" s="32"/>
      <c r="L188" s="32"/>
      <c r="M188" s="32"/>
      <c r="N188" s="32"/>
      <c r="O188" s="32"/>
      <c r="P188" s="32"/>
      <c r="Q188" s="32"/>
    </row>
    <row r="189" spans="2:17">
      <c r="B189" s="142"/>
      <c r="C189" s="32"/>
      <c r="D189" s="32"/>
      <c r="E189" s="32"/>
      <c r="F189" s="32"/>
      <c r="G189" s="32"/>
      <c r="H189" s="32"/>
      <c r="K189" s="32"/>
      <c r="L189" s="32"/>
      <c r="M189" s="32"/>
      <c r="N189" s="32"/>
      <c r="O189" s="32"/>
      <c r="P189" s="32"/>
      <c r="Q189" s="32"/>
    </row>
    <row r="190" spans="2:17">
      <c r="B190" s="142"/>
      <c r="C190" s="32"/>
      <c r="D190" s="32"/>
      <c r="E190" s="32"/>
      <c r="F190" s="32"/>
      <c r="G190" s="32"/>
      <c r="H190" s="32"/>
      <c r="K190" s="32"/>
      <c r="L190" s="32"/>
      <c r="M190" s="32"/>
      <c r="N190" s="32"/>
      <c r="O190" s="32"/>
      <c r="P190" s="32"/>
      <c r="Q190" s="32"/>
    </row>
    <row r="191" spans="2:17">
      <c r="B191" s="142"/>
      <c r="C191" s="32"/>
      <c r="D191" s="32"/>
      <c r="E191" s="32"/>
      <c r="F191" s="32"/>
      <c r="G191" s="32"/>
      <c r="H191" s="32"/>
      <c r="K191" s="32"/>
      <c r="L191" s="32"/>
      <c r="M191" s="32"/>
      <c r="N191" s="32"/>
      <c r="O191" s="32"/>
      <c r="P191" s="32"/>
      <c r="Q191" s="32"/>
    </row>
    <row r="192" spans="2:17">
      <c r="B192" s="142"/>
      <c r="C192" s="32"/>
      <c r="D192" s="32"/>
      <c r="E192" s="32"/>
      <c r="F192" s="32"/>
      <c r="G192" s="32"/>
      <c r="H192" s="32"/>
      <c r="K192" s="32"/>
      <c r="L192" s="32"/>
      <c r="M192" s="32"/>
      <c r="N192" s="32"/>
      <c r="O192" s="32"/>
      <c r="P192" s="32"/>
      <c r="Q192" s="32"/>
    </row>
    <row r="193" spans="2:17">
      <c r="B193" s="142"/>
      <c r="C193" s="32"/>
      <c r="D193" s="32"/>
      <c r="E193" s="32"/>
      <c r="F193" s="32"/>
      <c r="G193" s="32"/>
      <c r="H193" s="32"/>
      <c r="K193" s="32"/>
      <c r="L193" s="32"/>
      <c r="M193" s="32"/>
      <c r="N193" s="32"/>
      <c r="O193" s="32"/>
      <c r="P193" s="32"/>
      <c r="Q193" s="32"/>
    </row>
    <row r="194" spans="2:17">
      <c r="B194" s="142"/>
      <c r="C194" s="32"/>
      <c r="D194" s="32"/>
      <c r="E194" s="32"/>
      <c r="F194" s="32"/>
      <c r="G194" s="32"/>
      <c r="H194" s="32"/>
      <c r="K194" s="32"/>
      <c r="L194" s="32"/>
      <c r="M194" s="32"/>
      <c r="N194" s="32"/>
      <c r="O194" s="32"/>
      <c r="P194" s="32"/>
      <c r="Q194" s="32"/>
    </row>
    <row r="195" spans="2:17">
      <c r="B195" s="142"/>
      <c r="C195" s="32"/>
      <c r="D195" s="32"/>
      <c r="E195" s="32"/>
      <c r="F195" s="32"/>
      <c r="G195" s="32"/>
      <c r="H195" s="32"/>
      <c r="K195" s="32"/>
      <c r="L195" s="32"/>
      <c r="M195" s="32"/>
      <c r="N195" s="32"/>
      <c r="O195" s="32"/>
      <c r="P195" s="32"/>
      <c r="Q195" s="32"/>
    </row>
    <row r="196" spans="2:17">
      <c r="B196" s="142"/>
      <c r="C196" s="32"/>
      <c r="D196" s="32"/>
      <c r="E196" s="32"/>
      <c r="F196" s="32"/>
      <c r="G196" s="32"/>
      <c r="H196" s="32"/>
      <c r="K196" s="32"/>
      <c r="L196" s="32"/>
      <c r="M196" s="32"/>
      <c r="N196" s="32"/>
      <c r="O196" s="32"/>
      <c r="P196" s="32"/>
      <c r="Q196" s="32"/>
    </row>
    <row r="197" spans="2:17">
      <c r="B197" s="142"/>
      <c r="C197" s="32"/>
      <c r="D197" s="32"/>
      <c r="E197" s="32"/>
      <c r="F197" s="32"/>
      <c r="G197" s="32"/>
      <c r="H197" s="32"/>
      <c r="K197" s="32"/>
      <c r="L197" s="32"/>
      <c r="M197" s="32"/>
      <c r="N197" s="32"/>
      <c r="O197" s="32"/>
      <c r="P197" s="32"/>
      <c r="Q197" s="32"/>
    </row>
    <row r="198" spans="2:17">
      <c r="B198" s="142"/>
      <c r="C198" s="32"/>
      <c r="D198" s="32"/>
      <c r="E198" s="32"/>
      <c r="F198" s="32"/>
      <c r="G198" s="32"/>
      <c r="H198" s="32"/>
      <c r="K198" s="32"/>
      <c r="L198" s="32"/>
      <c r="M198" s="32"/>
      <c r="N198" s="32"/>
      <c r="O198" s="32"/>
      <c r="P198" s="32"/>
      <c r="Q198" s="32"/>
    </row>
    <row r="199" spans="2:17">
      <c r="B199" s="142"/>
      <c r="C199" s="32"/>
      <c r="D199" s="32"/>
      <c r="E199" s="32"/>
      <c r="F199" s="32"/>
      <c r="G199" s="32"/>
      <c r="H199" s="32"/>
      <c r="K199" s="32"/>
      <c r="L199" s="32"/>
      <c r="M199" s="32"/>
      <c r="N199" s="32"/>
      <c r="O199" s="32"/>
      <c r="P199" s="32"/>
      <c r="Q199" s="32"/>
    </row>
    <row r="200" spans="2:17">
      <c r="B200" s="142"/>
      <c r="C200" s="32"/>
      <c r="D200" s="32"/>
      <c r="E200" s="32"/>
      <c r="F200" s="32"/>
      <c r="G200" s="32"/>
      <c r="H200" s="32"/>
      <c r="K200" s="32"/>
      <c r="L200" s="32"/>
      <c r="M200" s="32"/>
      <c r="N200" s="32"/>
      <c r="O200" s="32"/>
      <c r="P200" s="32"/>
      <c r="Q200" s="32"/>
    </row>
    <row r="201" spans="2:17">
      <c r="B201" s="142"/>
      <c r="C201" s="32"/>
      <c r="D201" s="32"/>
      <c r="E201" s="32"/>
      <c r="F201" s="32"/>
      <c r="G201" s="32"/>
      <c r="H201" s="32"/>
      <c r="K201" s="32"/>
      <c r="L201" s="32"/>
      <c r="M201" s="32"/>
      <c r="N201" s="32"/>
      <c r="O201" s="32"/>
      <c r="P201" s="32"/>
      <c r="Q201" s="32"/>
    </row>
    <row r="202" spans="2:17">
      <c r="B202" s="142"/>
      <c r="C202" s="32"/>
      <c r="D202" s="32"/>
      <c r="E202" s="32"/>
      <c r="F202" s="32"/>
      <c r="G202" s="32"/>
      <c r="H202" s="32"/>
      <c r="K202" s="32"/>
      <c r="L202" s="32"/>
      <c r="M202" s="32"/>
      <c r="N202" s="32"/>
      <c r="O202" s="32"/>
      <c r="P202" s="32"/>
      <c r="Q202" s="32"/>
    </row>
    <row r="203" spans="2:17">
      <c r="B203" s="142"/>
      <c r="C203" s="32"/>
      <c r="D203" s="32"/>
      <c r="E203" s="32"/>
      <c r="F203" s="32"/>
      <c r="G203" s="32"/>
      <c r="H203" s="32"/>
      <c r="K203" s="32"/>
      <c r="L203" s="32"/>
      <c r="M203" s="32"/>
      <c r="N203" s="32"/>
      <c r="O203" s="32"/>
      <c r="P203" s="32"/>
      <c r="Q203" s="32"/>
    </row>
    <row r="204" spans="2:17">
      <c r="B204" s="142"/>
      <c r="C204" s="32"/>
      <c r="D204" s="32"/>
      <c r="E204" s="32"/>
      <c r="F204" s="32"/>
      <c r="G204" s="32"/>
      <c r="H204" s="32"/>
      <c r="K204" s="32"/>
      <c r="L204" s="32"/>
      <c r="M204" s="32"/>
      <c r="N204" s="32"/>
      <c r="O204" s="32"/>
      <c r="P204" s="32"/>
      <c r="Q204" s="32"/>
    </row>
    <row r="205" spans="2:17">
      <c r="B205" s="142"/>
      <c r="C205" s="32"/>
      <c r="D205" s="32"/>
      <c r="E205" s="32"/>
      <c r="F205" s="32"/>
      <c r="G205" s="32"/>
      <c r="H205" s="32"/>
      <c r="K205" s="32"/>
      <c r="L205" s="32"/>
      <c r="M205" s="32"/>
      <c r="N205" s="32"/>
      <c r="O205" s="32"/>
      <c r="P205" s="32"/>
      <c r="Q205" s="32"/>
    </row>
    <row r="206" spans="2:17">
      <c r="B206" s="142"/>
      <c r="C206" s="32"/>
      <c r="D206" s="32"/>
      <c r="E206" s="32"/>
      <c r="F206" s="32"/>
      <c r="G206" s="32"/>
      <c r="H206" s="32"/>
      <c r="K206" s="32"/>
      <c r="L206" s="32"/>
      <c r="M206" s="32"/>
      <c r="N206" s="32"/>
      <c r="O206" s="32"/>
      <c r="P206" s="32"/>
      <c r="Q206" s="32"/>
    </row>
    <row r="207" spans="2:17">
      <c r="B207" s="142"/>
      <c r="C207" s="32"/>
      <c r="D207" s="32"/>
      <c r="E207" s="32"/>
      <c r="F207" s="32"/>
      <c r="G207" s="32"/>
      <c r="H207" s="32"/>
      <c r="K207" s="32"/>
      <c r="L207" s="32"/>
      <c r="M207" s="32"/>
      <c r="N207" s="32"/>
      <c r="O207" s="32"/>
      <c r="P207" s="32"/>
      <c r="Q207" s="32"/>
    </row>
    <row r="208" spans="2:17">
      <c r="B208" s="142"/>
      <c r="C208" s="32"/>
      <c r="D208" s="32"/>
      <c r="E208" s="32"/>
      <c r="F208" s="32"/>
      <c r="G208" s="32"/>
      <c r="H208" s="32"/>
      <c r="K208" s="32"/>
      <c r="L208" s="32"/>
      <c r="M208" s="32"/>
      <c r="N208" s="32"/>
      <c r="O208" s="32"/>
      <c r="P208" s="32"/>
      <c r="Q208" s="32"/>
    </row>
    <row r="209" spans="2:17">
      <c r="B209" s="142"/>
      <c r="C209" s="32"/>
      <c r="D209" s="32"/>
      <c r="E209" s="32"/>
      <c r="F209" s="32"/>
      <c r="G209" s="32"/>
      <c r="H209" s="32"/>
      <c r="K209" s="32"/>
      <c r="L209" s="32"/>
      <c r="M209" s="32"/>
      <c r="N209" s="32"/>
      <c r="O209" s="32"/>
      <c r="P209" s="32"/>
      <c r="Q209" s="32"/>
    </row>
    <row r="210" spans="2:17">
      <c r="B210" s="142"/>
      <c r="C210" s="32"/>
      <c r="D210" s="32"/>
      <c r="E210" s="32"/>
      <c r="F210" s="32"/>
      <c r="G210" s="32"/>
      <c r="H210" s="32"/>
      <c r="K210" s="32"/>
      <c r="L210" s="32"/>
      <c r="M210" s="32"/>
      <c r="N210" s="32"/>
      <c r="O210" s="32"/>
      <c r="P210" s="32"/>
      <c r="Q210" s="32"/>
    </row>
    <row r="211" spans="2:17">
      <c r="B211" s="142"/>
      <c r="C211" s="32"/>
      <c r="D211" s="32"/>
      <c r="E211" s="32"/>
      <c r="F211" s="32"/>
      <c r="G211" s="32"/>
      <c r="H211" s="32"/>
      <c r="K211" s="32"/>
      <c r="L211" s="32"/>
      <c r="M211" s="32"/>
      <c r="N211" s="32"/>
      <c r="O211" s="32"/>
      <c r="P211" s="32"/>
      <c r="Q211" s="32"/>
    </row>
    <row r="212" spans="2:17">
      <c r="B212" s="142"/>
      <c r="C212" s="32"/>
      <c r="D212" s="32"/>
      <c r="E212" s="32"/>
      <c r="F212" s="32"/>
      <c r="G212" s="32"/>
      <c r="H212" s="32"/>
      <c r="K212" s="32"/>
      <c r="L212" s="32"/>
      <c r="M212" s="32"/>
      <c r="N212" s="32"/>
      <c r="O212" s="32"/>
      <c r="P212" s="32"/>
      <c r="Q212" s="32"/>
    </row>
    <row r="213" spans="2:17">
      <c r="B213" s="142"/>
      <c r="C213" s="32"/>
      <c r="D213" s="32"/>
      <c r="E213" s="32"/>
      <c r="F213" s="32"/>
      <c r="G213" s="32"/>
      <c r="H213" s="32"/>
      <c r="K213" s="32"/>
      <c r="L213" s="32"/>
      <c r="M213" s="32"/>
      <c r="N213" s="32"/>
      <c r="O213" s="32"/>
      <c r="P213" s="32"/>
      <c r="Q213" s="32"/>
    </row>
    <row r="214" spans="2:17">
      <c r="B214" s="142"/>
      <c r="C214" s="32"/>
      <c r="D214" s="32"/>
      <c r="E214" s="32"/>
      <c r="F214" s="32"/>
      <c r="G214" s="32"/>
      <c r="H214" s="32"/>
      <c r="K214" s="32"/>
      <c r="L214" s="32"/>
      <c r="M214" s="32"/>
      <c r="N214" s="32"/>
      <c r="O214" s="32"/>
      <c r="P214" s="32"/>
      <c r="Q214" s="32"/>
    </row>
    <row r="215" spans="2:17">
      <c r="B215" s="142"/>
      <c r="C215" s="32"/>
      <c r="D215" s="32"/>
      <c r="E215" s="32"/>
      <c r="F215" s="32"/>
      <c r="G215" s="32"/>
      <c r="H215" s="32"/>
      <c r="K215" s="32"/>
      <c r="L215" s="32"/>
      <c r="M215" s="32"/>
      <c r="N215" s="32"/>
      <c r="O215" s="32"/>
      <c r="P215" s="32"/>
      <c r="Q215" s="32"/>
    </row>
    <row r="216" spans="2:17">
      <c r="B216" s="142"/>
      <c r="C216" s="32"/>
      <c r="D216" s="32"/>
      <c r="E216" s="32"/>
      <c r="F216" s="32"/>
      <c r="G216" s="32"/>
      <c r="H216" s="32"/>
      <c r="K216" s="32"/>
      <c r="L216" s="32"/>
      <c r="M216" s="32"/>
      <c r="N216" s="32"/>
      <c r="O216" s="32"/>
      <c r="P216" s="32"/>
      <c r="Q216" s="32"/>
    </row>
    <row r="217" spans="2:17">
      <c r="B217" s="142"/>
      <c r="C217" s="32"/>
      <c r="D217" s="32"/>
      <c r="E217" s="32"/>
      <c r="F217" s="32"/>
      <c r="G217" s="32"/>
      <c r="H217" s="32"/>
      <c r="K217" s="32"/>
      <c r="L217" s="32"/>
      <c r="M217" s="32"/>
      <c r="N217" s="32"/>
      <c r="O217" s="32"/>
      <c r="P217" s="32"/>
      <c r="Q217" s="32"/>
    </row>
    <row r="218" spans="2:17">
      <c r="B218" s="142"/>
      <c r="C218" s="32"/>
      <c r="D218" s="32"/>
      <c r="E218" s="32"/>
      <c r="F218" s="32"/>
      <c r="G218" s="32"/>
      <c r="H218" s="32"/>
      <c r="K218" s="32"/>
      <c r="L218" s="32"/>
      <c r="M218" s="32"/>
      <c r="N218" s="32"/>
      <c r="O218" s="32"/>
      <c r="P218" s="32"/>
      <c r="Q218" s="32"/>
    </row>
    <row r="219" spans="2:17">
      <c r="B219" s="142"/>
      <c r="C219" s="32"/>
      <c r="D219" s="32"/>
      <c r="E219" s="32"/>
      <c r="F219" s="32"/>
      <c r="G219" s="32"/>
      <c r="H219" s="32"/>
      <c r="K219" s="32"/>
      <c r="L219" s="32"/>
      <c r="M219" s="32"/>
      <c r="N219" s="32"/>
      <c r="O219" s="32"/>
      <c r="P219" s="32"/>
      <c r="Q219" s="32"/>
    </row>
    <row r="220" spans="2:17">
      <c r="B220" s="142"/>
      <c r="C220" s="32"/>
      <c r="D220" s="32"/>
      <c r="E220" s="32"/>
      <c r="F220" s="32"/>
      <c r="G220" s="32"/>
      <c r="H220" s="32"/>
      <c r="K220" s="32"/>
      <c r="L220" s="32"/>
      <c r="M220" s="32"/>
      <c r="N220" s="32"/>
      <c r="O220" s="32"/>
      <c r="P220" s="32"/>
      <c r="Q220" s="32"/>
    </row>
    <row r="221" spans="2:17">
      <c r="B221" s="142"/>
      <c r="C221" s="32"/>
      <c r="D221" s="32"/>
      <c r="E221" s="32"/>
      <c r="F221" s="32"/>
      <c r="G221" s="32"/>
      <c r="H221" s="32"/>
      <c r="K221" s="32"/>
      <c r="L221" s="32"/>
      <c r="M221" s="32"/>
      <c r="N221" s="32"/>
      <c r="O221" s="32"/>
      <c r="P221" s="32"/>
      <c r="Q221" s="32"/>
    </row>
    <row r="222" spans="2:17">
      <c r="B222" s="142"/>
      <c r="C222" s="32"/>
      <c r="D222" s="32"/>
      <c r="E222" s="32"/>
      <c r="F222" s="32"/>
      <c r="G222" s="32"/>
      <c r="H222" s="32"/>
      <c r="K222" s="32"/>
      <c r="L222" s="32"/>
      <c r="M222" s="32"/>
      <c r="N222" s="32"/>
      <c r="O222" s="32"/>
      <c r="P222" s="32"/>
      <c r="Q222" s="32"/>
    </row>
    <row r="223" spans="2:17">
      <c r="B223" s="142"/>
      <c r="C223" s="32"/>
      <c r="D223" s="32"/>
      <c r="E223" s="32"/>
      <c r="F223" s="32"/>
      <c r="G223" s="32"/>
      <c r="H223" s="32"/>
      <c r="K223" s="32"/>
      <c r="L223" s="32"/>
      <c r="M223" s="32"/>
      <c r="N223" s="32"/>
      <c r="O223" s="32"/>
      <c r="P223" s="32"/>
      <c r="Q223" s="32"/>
    </row>
    <row r="224" spans="2:17">
      <c r="B224" s="142"/>
      <c r="C224" s="32"/>
      <c r="D224" s="32"/>
      <c r="E224" s="32"/>
      <c r="F224" s="32"/>
      <c r="G224" s="32"/>
      <c r="H224" s="32"/>
      <c r="K224" s="32"/>
      <c r="L224" s="32"/>
      <c r="M224" s="32"/>
      <c r="N224" s="32"/>
      <c r="O224" s="32"/>
      <c r="P224" s="32"/>
      <c r="Q224" s="32"/>
    </row>
    <row r="225" spans="2:17">
      <c r="B225" s="142"/>
      <c r="C225" s="32"/>
      <c r="D225" s="32"/>
      <c r="E225" s="32"/>
      <c r="F225" s="32"/>
      <c r="G225" s="32"/>
      <c r="H225" s="32"/>
      <c r="K225" s="32"/>
      <c r="L225" s="32"/>
      <c r="M225" s="32"/>
      <c r="N225" s="32"/>
      <c r="O225" s="32"/>
      <c r="P225" s="32"/>
      <c r="Q225" s="32"/>
    </row>
    <row r="226" spans="2:17">
      <c r="B226" s="142"/>
      <c r="C226" s="32"/>
      <c r="D226" s="32"/>
      <c r="E226" s="32"/>
      <c r="F226" s="32"/>
      <c r="G226" s="32"/>
      <c r="H226" s="32"/>
      <c r="K226" s="32"/>
      <c r="L226" s="32"/>
      <c r="M226" s="32"/>
      <c r="N226" s="32"/>
      <c r="O226" s="32"/>
      <c r="P226" s="32"/>
      <c r="Q226" s="32"/>
    </row>
    <row r="227" spans="2:17">
      <c r="B227" s="142"/>
      <c r="C227" s="32"/>
      <c r="D227" s="32"/>
      <c r="E227" s="32"/>
      <c r="F227" s="32"/>
      <c r="G227" s="32"/>
      <c r="H227" s="32"/>
      <c r="K227" s="32"/>
      <c r="L227" s="32"/>
      <c r="M227" s="32"/>
      <c r="N227" s="32"/>
      <c r="O227" s="32"/>
      <c r="P227" s="32"/>
      <c r="Q227" s="32"/>
    </row>
    <row r="228" spans="2:17">
      <c r="B228" s="142"/>
      <c r="C228" s="32"/>
      <c r="D228" s="32"/>
      <c r="E228" s="32"/>
      <c r="F228" s="32"/>
      <c r="G228" s="32"/>
      <c r="H228" s="32"/>
      <c r="K228" s="32"/>
      <c r="L228" s="32"/>
      <c r="M228" s="32"/>
      <c r="N228" s="32"/>
      <c r="O228" s="32"/>
      <c r="P228" s="32"/>
      <c r="Q228" s="32"/>
    </row>
    <row r="229" spans="2:17">
      <c r="B229" s="142"/>
      <c r="C229" s="32"/>
      <c r="D229" s="32"/>
      <c r="E229" s="32"/>
      <c r="F229" s="32"/>
      <c r="G229" s="32"/>
      <c r="H229" s="32"/>
      <c r="K229" s="32"/>
      <c r="L229" s="32"/>
      <c r="M229" s="32"/>
      <c r="N229" s="32"/>
      <c r="O229" s="32"/>
      <c r="P229" s="32"/>
      <c r="Q229" s="32"/>
    </row>
    <row r="230" spans="2:17">
      <c r="B230" s="142"/>
      <c r="C230" s="32"/>
      <c r="D230" s="32"/>
      <c r="E230" s="32"/>
      <c r="F230" s="32"/>
      <c r="G230" s="32"/>
      <c r="H230" s="32"/>
      <c r="K230" s="32"/>
      <c r="L230" s="32"/>
      <c r="M230" s="32"/>
      <c r="N230" s="32"/>
      <c r="O230" s="32"/>
      <c r="P230" s="32"/>
      <c r="Q230" s="32"/>
    </row>
    <row r="231" spans="2:17">
      <c r="B231" s="142"/>
      <c r="C231" s="32"/>
      <c r="D231" s="32"/>
      <c r="E231" s="32"/>
      <c r="F231" s="32"/>
      <c r="G231" s="32"/>
      <c r="H231" s="32"/>
      <c r="K231" s="32"/>
      <c r="L231" s="32"/>
      <c r="M231" s="32"/>
      <c r="N231" s="32"/>
      <c r="O231" s="32"/>
      <c r="P231" s="32"/>
      <c r="Q231" s="32"/>
    </row>
    <row r="232" spans="2:17">
      <c r="B232" s="142"/>
      <c r="C232" s="32"/>
      <c r="D232" s="32"/>
      <c r="E232" s="32"/>
      <c r="F232" s="32"/>
      <c r="G232" s="32"/>
      <c r="H232" s="32"/>
      <c r="K232" s="32"/>
      <c r="L232" s="32"/>
      <c r="M232" s="32"/>
      <c r="N232" s="32"/>
      <c r="O232" s="32"/>
      <c r="P232" s="32"/>
      <c r="Q232" s="32"/>
    </row>
    <row r="233" spans="2:17">
      <c r="B233" s="142"/>
      <c r="C233" s="32"/>
      <c r="D233" s="32"/>
      <c r="E233" s="32"/>
      <c r="F233" s="32"/>
      <c r="G233" s="32"/>
      <c r="H233" s="32"/>
      <c r="K233" s="32"/>
      <c r="L233" s="32"/>
      <c r="M233" s="32"/>
      <c r="N233" s="32"/>
      <c r="O233" s="32"/>
      <c r="P233" s="32"/>
      <c r="Q233" s="32"/>
    </row>
    <row r="234" spans="2:17">
      <c r="B234" s="142"/>
      <c r="C234" s="32"/>
      <c r="D234" s="32"/>
      <c r="E234" s="32"/>
      <c r="F234" s="32"/>
      <c r="G234" s="32"/>
      <c r="H234" s="32"/>
      <c r="K234" s="32"/>
      <c r="L234" s="32"/>
      <c r="M234" s="32"/>
      <c r="N234" s="32"/>
      <c r="O234" s="32"/>
      <c r="P234" s="32"/>
      <c r="Q234" s="32"/>
    </row>
    <row r="235" spans="2:17">
      <c r="B235" s="142"/>
      <c r="C235" s="32"/>
      <c r="D235" s="32"/>
      <c r="E235" s="32"/>
      <c r="F235" s="32"/>
      <c r="G235" s="32"/>
      <c r="H235" s="32"/>
      <c r="K235" s="32"/>
      <c r="L235" s="32"/>
      <c r="M235" s="32"/>
      <c r="N235" s="32"/>
      <c r="O235" s="32"/>
      <c r="P235" s="32"/>
      <c r="Q235" s="32"/>
    </row>
    <row r="236" spans="2:17">
      <c r="B236" s="142"/>
      <c r="C236" s="32"/>
      <c r="D236" s="32"/>
      <c r="E236" s="32"/>
      <c r="F236" s="32"/>
      <c r="G236" s="32"/>
      <c r="H236" s="32"/>
      <c r="K236" s="32"/>
      <c r="L236" s="32"/>
      <c r="M236" s="32"/>
      <c r="N236" s="32"/>
      <c r="O236" s="32"/>
      <c r="P236" s="32"/>
      <c r="Q236" s="32"/>
    </row>
    <row r="237" spans="2:17">
      <c r="B237" s="142"/>
      <c r="K237" s="32"/>
      <c r="L237" s="32"/>
      <c r="M237" s="32"/>
      <c r="N237" s="32"/>
      <c r="O237" s="32"/>
      <c r="P237" s="32"/>
      <c r="Q237" s="32"/>
    </row>
    <row r="238" spans="2:17">
      <c r="B238" s="142"/>
      <c r="K238" s="32"/>
      <c r="L238" s="32"/>
      <c r="M238" s="32"/>
      <c r="N238" s="32"/>
      <c r="O238" s="32"/>
      <c r="P238" s="32"/>
      <c r="Q238" s="32"/>
    </row>
    <row r="239" spans="2:17">
      <c r="B239" s="142"/>
      <c r="K239" s="32"/>
      <c r="L239" s="32"/>
      <c r="M239" s="32"/>
      <c r="N239" s="32"/>
      <c r="O239" s="32"/>
      <c r="P239" s="32"/>
      <c r="Q239" s="32"/>
    </row>
    <row r="240" spans="2:17">
      <c r="B240" s="142"/>
      <c r="K240" s="32"/>
      <c r="L240" s="32"/>
      <c r="M240" s="32"/>
      <c r="N240" s="32"/>
      <c r="O240" s="32"/>
      <c r="P240" s="32"/>
      <c r="Q240" s="32"/>
    </row>
    <row r="241" spans="2:17">
      <c r="B241" s="142"/>
      <c r="K241" s="32"/>
      <c r="L241" s="32"/>
      <c r="M241" s="32"/>
      <c r="N241" s="32"/>
      <c r="O241" s="32"/>
      <c r="P241" s="32"/>
      <c r="Q241" s="32"/>
    </row>
    <row r="242" spans="2:17">
      <c r="B242" s="142"/>
      <c r="K242" s="32"/>
      <c r="L242" s="32"/>
      <c r="M242" s="32"/>
      <c r="N242" s="32"/>
      <c r="O242" s="32"/>
      <c r="P242" s="32"/>
      <c r="Q242" s="32"/>
    </row>
    <row r="243" spans="2:17">
      <c r="B243" s="142"/>
      <c r="K243" s="32"/>
      <c r="L243" s="32"/>
      <c r="M243" s="32"/>
      <c r="N243" s="32"/>
      <c r="O243" s="32"/>
      <c r="P243" s="32"/>
      <c r="Q243" s="32"/>
    </row>
    <row r="244" spans="2:17">
      <c r="B244" s="142"/>
      <c r="K244" s="32"/>
      <c r="L244" s="32"/>
      <c r="M244" s="32"/>
      <c r="N244" s="32"/>
      <c r="O244" s="32"/>
      <c r="P244" s="32"/>
      <c r="Q244" s="32"/>
    </row>
    <row r="245" spans="2:17">
      <c r="B245" s="142"/>
      <c r="K245" s="32"/>
      <c r="L245" s="32"/>
      <c r="M245" s="32"/>
      <c r="N245" s="32"/>
      <c r="O245" s="32"/>
      <c r="P245" s="32"/>
      <c r="Q245" s="32"/>
    </row>
    <row r="246" spans="2:17">
      <c r="B246" s="142"/>
      <c r="K246" s="32"/>
      <c r="L246" s="32"/>
      <c r="M246" s="32"/>
      <c r="N246" s="32"/>
      <c r="O246" s="32"/>
      <c r="P246" s="32"/>
      <c r="Q246" s="32"/>
    </row>
    <row r="247" spans="2:17">
      <c r="B247" s="142"/>
      <c r="K247" s="32"/>
      <c r="L247" s="32"/>
      <c r="M247" s="32"/>
      <c r="N247" s="32"/>
      <c r="O247" s="32"/>
      <c r="P247" s="32"/>
      <c r="Q247" s="32"/>
    </row>
    <row r="248" spans="2:17">
      <c r="B248" s="142"/>
      <c r="K248" s="32"/>
      <c r="L248" s="32"/>
      <c r="M248" s="32"/>
      <c r="N248" s="32"/>
      <c r="O248" s="32"/>
      <c r="P248" s="32"/>
      <c r="Q248" s="32"/>
    </row>
    <row r="249" spans="2:17">
      <c r="B249" s="142"/>
      <c r="K249" s="32"/>
      <c r="L249" s="32"/>
      <c r="M249" s="32"/>
      <c r="N249" s="32"/>
      <c r="O249" s="32"/>
      <c r="P249" s="32"/>
      <c r="Q249" s="32"/>
    </row>
    <row r="250" spans="2:17">
      <c r="B250" s="142"/>
      <c r="K250" s="32"/>
      <c r="L250" s="32"/>
      <c r="M250" s="32"/>
      <c r="N250" s="32"/>
      <c r="O250" s="32"/>
      <c r="P250" s="32"/>
      <c r="Q250" s="32"/>
    </row>
    <row r="251" spans="2:17">
      <c r="B251" s="142"/>
    </row>
    <row r="252" spans="2:17">
      <c r="B252" s="142"/>
    </row>
    <row r="253" spans="2:17">
      <c r="B253" s="142"/>
    </row>
    <row r="254" spans="2:17">
      <c r="B254" s="142"/>
    </row>
    <row r="255" spans="2:17">
      <c r="B255" s="142"/>
    </row>
    <row r="256" spans="2:17">
      <c r="B256" s="142"/>
    </row>
    <row r="257" spans="2:2">
      <c r="B257" s="142"/>
    </row>
    <row r="258" spans="2:2">
      <c r="B258" s="142"/>
    </row>
    <row r="259" spans="2:2">
      <c r="B259" s="142"/>
    </row>
    <row r="260" spans="2:2">
      <c r="B260" s="142"/>
    </row>
    <row r="261" spans="2:2">
      <c r="B261" s="142"/>
    </row>
    <row r="262" spans="2:2">
      <c r="B262" s="142"/>
    </row>
    <row r="263" spans="2:2">
      <c r="B263" s="142"/>
    </row>
    <row r="264" spans="2:2">
      <c r="B264" s="142"/>
    </row>
    <row r="265" spans="2:2">
      <c r="B265" s="142"/>
    </row>
    <row r="266" spans="2:2">
      <c r="B266" s="142"/>
    </row>
    <row r="267" spans="2:2">
      <c r="B267" s="142"/>
    </row>
    <row r="268" spans="2:2">
      <c r="B268" s="142"/>
    </row>
    <row r="269" spans="2:2">
      <c r="B269" s="142"/>
    </row>
    <row r="270" spans="2:2">
      <c r="B270" s="142"/>
    </row>
    <row r="271" spans="2:2">
      <c r="B271" s="142"/>
    </row>
    <row r="272" spans="2:2">
      <c r="B272" s="142"/>
    </row>
    <row r="273" spans="2:2">
      <c r="B273" s="142"/>
    </row>
    <row r="274" spans="2:2">
      <c r="B274" s="142"/>
    </row>
    <row r="275" spans="2:2">
      <c r="B275" s="142"/>
    </row>
    <row r="276" spans="2:2">
      <c r="B276" s="142"/>
    </row>
    <row r="277" spans="2:2">
      <c r="B277" s="142"/>
    </row>
    <row r="278" spans="2:2">
      <c r="B278" s="142"/>
    </row>
    <row r="279" spans="2:2">
      <c r="B279" s="142"/>
    </row>
    <row r="280" spans="2:2">
      <c r="B280" s="142"/>
    </row>
    <row r="281" spans="2:2">
      <c r="B281" s="142"/>
    </row>
    <row r="282" spans="2:2">
      <c r="B282" s="142"/>
    </row>
    <row r="283" spans="2:2">
      <c r="B283" s="142"/>
    </row>
    <row r="284" spans="2:2">
      <c r="B284" s="142"/>
    </row>
    <row r="285" spans="2:2">
      <c r="B285" s="142"/>
    </row>
    <row r="286" spans="2:2">
      <c r="B286" s="142"/>
    </row>
    <row r="287" spans="2:2">
      <c r="B287" s="142"/>
    </row>
    <row r="288" spans="2:2">
      <c r="B288" s="142"/>
    </row>
    <row r="289" spans="2:2">
      <c r="B289" s="142"/>
    </row>
    <row r="290" spans="2:2">
      <c r="B290" s="142"/>
    </row>
    <row r="291" spans="2:2">
      <c r="B291" s="142"/>
    </row>
    <row r="292" spans="2:2">
      <c r="B292" s="142"/>
    </row>
    <row r="293" spans="2:2">
      <c r="B293" s="142"/>
    </row>
    <row r="294" spans="2:2">
      <c r="B294" s="142"/>
    </row>
    <row r="295" spans="2:2">
      <c r="B295" s="142"/>
    </row>
    <row r="296" spans="2:2">
      <c r="B296" s="142"/>
    </row>
    <row r="297" spans="2:2">
      <c r="B297" s="142"/>
    </row>
    <row r="298" spans="2:2">
      <c r="B298" s="142"/>
    </row>
    <row r="299" spans="2:2">
      <c r="B299" s="142"/>
    </row>
    <row r="300" spans="2:2">
      <c r="B300" s="142"/>
    </row>
    <row r="301" spans="2:2">
      <c r="B301" s="142"/>
    </row>
    <row r="302" spans="2:2">
      <c r="B302" s="142"/>
    </row>
    <row r="303" spans="2:2">
      <c r="B303" s="142"/>
    </row>
    <row r="304" spans="2:2">
      <c r="B304" s="142"/>
    </row>
    <row r="305" spans="2:2">
      <c r="B305" s="142"/>
    </row>
    <row r="306" spans="2:2">
      <c r="B306" s="142"/>
    </row>
    <row r="307" spans="2:2">
      <c r="B307" s="142"/>
    </row>
    <row r="308" spans="2:2">
      <c r="B308" s="142"/>
    </row>
    <row r="309" spans="2:2">
      <c r="B309" s="142"/>
    </row>
    <row r="310" spans="2:2">
      <c r="B310" s="142"/>
    </row>
    <row r="311" spans="2:2">
      <c r="B311" s="142"/>
    </row>
    <row r="312" spans="2:2">
      <c r="B312" s="142"/>
    </row>
    <row r="313" spans="2:2">
      <c r="B313" s="142"/>
    </row>
    <row r="314" spans="2:2">
      <c r="B314" s="142"/>
    </row>
    <row r="315" spans="2:2">
      <c r="B315" s="142"/>
    </row>
    <row r="316" spans="2:2">
      <c r="B316" s="142"/>
    </row>
    <row r="317" spans="2:2">
      <c r="B317" s="142"/>
    </row>
    <row r="318" spans="2:2">
      <c r="B318" s="142"/>
    </row>
    <row r="319" spans="2:2">
      <c r="B319" s="142"/>
    </row>
    <row r="320" spans="2:2">
      <c r="B320" s="142"/>
    </row>
    <row r="321" spans="2:2">
      <c r="B321" s="142"/>
    </row>
    <row r="322" spans="2:2">
      <c r="B322" s="142"/>
    </row>
    <row r="323" spans="2:2">
      <c r="B323" s="142"/>
    </row>
    <row r="324" spans="2:2">
      <c r="B324" s="142"/>
    </row>
    <row r="325" spans="2:2">
      <c r="B325" s="142"/>
    </row>
    <row r="326" spans="2:2">
      <c r="B326" s="142"/>
    </row>
    <row r="327" spans="2:2">
      <c r="B327" s="142"/>
    </row>
    <row r="328" spans="2:2">
      <c r="B328" s="142"/>
    </row>
    <row r="329" spans="2:2">
      <c r="B329" s="142"/>
    </row>
    <row r="330" spans="2:2">
      <c r="B330" s="142"/>
    </row>
    <row r="331" spans="2:2">
      <c r="B331" s="142"/>
    </row>
    <row r="332" spans="2:2">
      <c r="B332" s="142"/>
    </row>
    <row r="333" spans="2:2">
      <c r="B333" s="142"/>
    </row>
    <row r="334" spans="2:2">
      <c r="B334" s="142"/>
    </row>
    <row r="335" spans="2:2">
      <c r="B335" s="142"/>
    </row>
    <row r="336" spans="2:2">
      <c r="B336" s="142"/>
    </row>
    <row r="337" spans="2:2">
      <c r="B337" s="142"/>
    </row>
    <row r="338" spans="2:2">
      <c r="B338" s="142"/>
    </row>
    <row r="339" spans="2:2">
      <c r="B339" s="142"/>
    </row>
    <row r="340" spans="2:2">
      <c r="B340" s="142"/>
    </row>
    <row r="341" spans="2:2">
      <c r="B341" s="142"/>
    </row>
    <row r="342" spans="2:2">
      <c r="B342" s="142"/>
    </row>
    <row r="343" spans="2:2">
      <c r="B343" s="142"/>
    </row>
    <row r="344" spans="2:2">
      <c r="B344" s="142"/>
    </row>
    <row r="345" spans="2:2">
      <c r="B345" s="142"/>
    </row>
    <row r="346" spans="2:2">
      <c r="B346" s="142"/>
    </row>
    <row r="347" spans="2:2">
      <c r="B347" s="142"/>
    </row>
    <row r="348" spans="2:2">
      <c r="B348" s="142"/>
    </row>
    <row r="349" spans="2:2">
      <c r="B349" s="142"/>
    </row>
    <row r="350" spans="2:2">
      <c r="B350" s="142"/>
    </row>
    <row r="351" spans="2:2">
      <c r="B351" s="142"/>
    </row>
    <row r="352" spans="2:2">
      <c r="B352" s="142"/>
    </row>
    <row r="353" spans="2:2">
      <c r="B353" s="142"/>
    </row>
    <row r="354" spans="2:2">
      <c r="B354" s="142"/>
    </row>
    <row r="355" spans="2:2">
      <c r="B355" s="142"/>
    </row>
    <row r="356" spans="2:2">
      <c r="B356" s="142"/>
    </row>
    <row r="357" spans="2:2">
      <c r="B357" s="142"/>
    </row>
    <row r="358" spans="2:2">
      <c r="B358" s="142"/>
    </row>
    <row r="359" spans="2:2">
      <c r="B359" s="142"/>
    </row>
    <row r="360" spans="2:2">
      <c r="B360" s="142"/>
    </row>
    <row r="361" spans="2:2">
      <c r="B361" s="142"/>
    </row>
    <row r="362" spans="2:2">
      <c r="B362" s="142"/>
    </row>
    <row r="363" spans="2:2">
      <c r="B363" s="142"/>
    </row>
    <row r="364" spans="2:2">
      <c r="B364" s="142"/>
    </row>
    <row r="365" spans="2:2">
      <c r="B365" s="142"/>
    </row>
    <row r="366" spans="2:2">
      <c r="B366" s="142"/>
    </row>
    <row r="367" spans="2:2">
      <c r="B367" s="142"/>
    </row>
    <row r="368" spans="2:2">
      <c r="B368" s="142"/>
    </row>
    <row r="369" spans="2:2">
      <c r="B369" s="142"/>
    </row>
    <row r="370" spans="2:2">
      <c r="B370" s="142"/>
    </row>
    <row r="371" spans="2:2">
      <c r="B371" s="142"/>
    </row>
    <row r="372" spans="2:2">
      <c r="B372" s="142"/>
    </row>
    <row r="373" spans="2:2">
      <c r="B373" s="142"/>
    </row>
    <row r="374" spans="2:2">
      <c r="B374" s="142"/>
    </row>
    <row r="375" spans="2:2">
      <c r="B375" s="142"/>
    </row>
    <row r="376" spans="2:2">
      <c r="B376" s="142"/>
    </row>
    <row r="377" spans="2:2">
      <c r="B377" s="142"/>
    </row>
    <row r="378" spans="2:2">
      <c r="B378" s="142"/>
    </row>
    <row r="379" spans="2:2">
      <c r="B379" s="142"/>
    </row>
    <row r="380" spans="2:2">
      <c r="B380" s="142"/>
    </row>
    <row r="381" spans="2:2">
      <c r="B381" s="142"/>
    </row>
    <row r="382" spans="2:2">
      <c r="B382" s="142"/>
    </row>
    <row r="383" spans="2:2">
      <c r="B383" s="142"/>
    </row>
    <row r="384" spans="2:2">
      <c r="B384" s="142"/>
    </row>
    <row r="385" spans="2:2">
      <c r="B385" s="142"/>
    </row>
    <row r="386" spans="2:2">
      <c r="B386" s="142"/>
    </row>
    <row r="387" spans="2:2">
      <c r="B387" s="142"/>
    </row>
    <row r="388" spans="2:2">
      <c r="B388" s="142"/>
    </row>
    <row r="389" spans="2:2">
      <c r="B389" s="142"/>
    </row>
    <row r="390" spans="2:2">
      <c r="B390" s="142"/>
    </row>
    <row r="391" spans="2:2">
      <c r="B391" s="142"/>
    </row>
    <row r="392" spans="2:2">
      <c r="B392" s="142"/>
    </row>
    <row r="393" spans="2:2">
      <c r="B393" s="142"/>
    </row>
    <row r="394" spans="2:2">
      <c r="B394" s="100"/>
    </row>
    <row r="395" spans="2:2">
      <c r="B395" s="100"/>
    </row>
    <row r="396" spans="2:2">
      <c r="B396" s="100"/>
    </row>
    <row r="397" spans="2:2">
      <c r="B397" s="100"/>
    </row>
    <row r="398" spans="2:2">
      <c r="B398" s="100"/>
    </row>
    <row r="399" spans="2:2">
      <c r="B399" s="100"/>
    </row>
    <row r="400" spans="2:2">
      <c r="B400" s="100"/>
    </row>
    <row r="401" spans="2:2">
      <c r="B401" s="100"/>
    </row>
    <row r="402" spans="2:2">
      <c r="B402" s="100"/>
    </row>
    <row r="403" spans="2:2">
      <c r="B403" s="100"/>
    </row>
    <row r="404" spans="2:2">
      <c r="B404" s="100"/>
    </row>
    <row r="405" spans="2:2">
      <c r="B405" s="100"/>
    </row>
    <row r="406" spans="2:2">
      <c r="B406" s="100"/>
    </row>
    <row r="407" spans="2:2">
      <c r="B407" s="100"/>
    </row>
    <row r="408" spans="2:2">
      <c r="B408" s="100"/>
    </row>
    <row r="409" spans="2:2">
      <c r="B409" s="100"/>
    </row>
    <row r="410" spans="2:2">
      <c r="B410" s="100"/>
    </row>
    <row r="411" spans="2:2">
      <c r="B411" s="100"/>
    </row>
    <row r="412" spans="2:2">
      <c r="B412" s="100"/>
    </row>
    <row r="413" spans="2:2">
      <c r="B413" s="100"/>
    </row>
    <row r="414" spans="2:2">
      <c r="B414" s="100"/>
    </row>
    <row r="415" spans="2:2">
      <c r="B415" s="100"/>
    </row>
    <row r="416" spans="2:2">
      <c r="B416" s="100"/>
    </row>
    <row r="417" spans="2:2">
      <c r="B417" s="100"/>
    </row>
    <row r="418" spans="2:2">
      <c r="B418" s="100"/>
    </row>
    <row r="419" spans="2:2">
      <c r="B419" s="100"/>
    </row>
    <row r="420" spans="2:2">
      <c r="B420" s="100"/>
    </row>
    <row r="421" spans="2:2">
      <c r="B421" s="100"/>
    </row>
    <row r="422" spans="2:2">
      <c r="B422" s="100"/>
    </row>
    <row r="423" spans="2:2">
      <c r="B423" s="100"/>
    </row>
    <row r="424" spans="2:2">
      <c r="B424" s="100"/>
    </row>
    <row r="425" spans="2:2">
      <c r="B425" s="100"/>
    </row>
    <row r="426" spans="2:2">
      <c r="B426" s="100"/>
    </row>
    <row r="427" spans="2:2">
      <c r="B427" s="100"/>
    </row>
    <row r="428" spans="2:2">
      <c r="B428" s="100"/>
    </row>
    <row r="429" spans="2:2">
      <c r="B429" s="100"/>
    </row>
    <row r="430" spans="2:2">
      <c r="B430" s="100"/>
    </row>
    <row r="431" spans="2:2">
      <c r="B431" s="100"/>
    </row>
    <row r="432" spans="2:2">
      <c r="B432" s="100"/>
    </row>
    <row r="433" spans="2:3">
      <c r="B433" s="100"/>
    </row>
    <row r="434" spans="2:3">
      <c r="B434" s="100"/>
    </row>
    <row r="435" spans="2:3">
      <c r="B435" s="100"/>
    </row>
    <row r="436" spans="2:3">
      <c r="B436" s="100"/>
    </row>
    <row r="437" spans="2:3">
      <c r="B437" s="100"/>
    </row>
    <row r="438" spans="2:3">
      <c r="B438" s="100"/>
    </row>
    <row r="439" spans="2:3">
      <c r="B439" s="100"/>
    </row>
    <row r="440" spans="2:3">
      <c r="B440" s="100"/>
    </row>
    <row r="441" spans="2:3">
      <c r="B441" s="100"/>
    </row>
    <row r="442" spans="2:3">
      <c r="B442" s="100"/>
    </row>
    <row r="443" spans="2:3">
      <c r="B443" s="100"/>
    </row>
    <row r="444" spans="2:3">
      <c r="B444" s="100"/>
    </row>
    <row r="445" spans="2:3">
      <c r="B445" s="100"/>
    </row>
    <row r="446" spans="2:3">
      <c r="B446" s="100"/>
    </row>
    <row r="447" spans="2:3">
      <c r="C447" s="100"/>
    </row>
    <row r="448" spans="2:3">
      <c r="C448" s="100"/>
    </row>
    <row r="449" spans="3:3">
      <c r="C449" s="100"/>
    </row>
    <row r="450" spans="3:3">
      <c r="C450" s="100"/>
    </row>
    <row r="451" spans="3:3">
      <c r="C451" s="100"/>
    </row>
    <row r="452" spans="3:3">
      <c r="C452" s="100"/>
    </row>
    <row r="453" spans="3:3">
      <c r="C453" s="100"/>
    </row>
    <row r="454" spans="3:3">
      <c r="C454" s="100"/>
    </row>
    <row r="455" spans="3:3">
      <c r="C455" s="100"/>
    </row>
    <row r="456" spans="3:3">
      <c r="C456" s="100"/>
    </row>
    <row r="457" spans="3:3">
      <c r="C457" s="100"/>
    </row>
    <row r="458" spans="3:3">
      <c r="C458" s="100"/>
    </row>
    <row r="459" spans="3:3">
      <c r="C459" s="100"/>
    </row>
    <row r="460" spans="3:3">
      <c r="C460" s="100"/>
    </row>
    <row r="461" spans="3:3">
      <c r="C461" s="100"/>
    </row>
    <row r="462" spans="3:3">
      <c r="C462" s="100"/>
    </row>
    <row r="463" spans="3:3">
      <c r="C463" s="100"/>
    </row>
    <row r="464" spans="3:3">
      <c r="C464" s="100"/>
    </row>
    <row r="465" spans="3:3">
      <c r="C465" s="100"/>
    </row>
    <row r="466" spans="3:3">
      <c r="C466" s="100"/>
    </row>
    <row r="467" spans="3:3">
      <c r="C467" s="100"/>
    </row>
    <row r="468" spans="3:3">
      <c r="C468" s="100"/>
    </row>
    <row r="469" spans="3:3">
      <c r="C469" s="100"/>
    </row>
    <row r="470" spans="3:3">
      <c r="C470" s="100"/>
    </row>
    <row r="471" spans="3:3">
      <c r="C471" s="100"/>
    </row>
    <row r="472" spans="3:3">
      <c r="C472" s="100"/>
    </row>
    <row r="473" spans="3:3">
      <c r="C473" s="100"/>
    </row>
    <row r="474" spans="3:3">
      <c r="C474" s="100"/>
    </row>
    <row r="475" spans="3:3">
      <c r="C475" s="100"/>
    </row>
    <row r="476" spans="3:3">
      <c r="C476" s="100"/>
    </row>
    <row r="477" spans="3:3">
      <c r="C477" s="100"/>
    </row>
    <row r="478" spans="3:3">
      <c r="C478" s="100"/>
    </row>
    <row r="479" spans="3:3">
      <c r="C479" s="100"/>
    </row>
    <row r="480" spans="3:3">
      <c r="C480" s="100"/>
    </row>
    <row r="481" spans="3:3">
      <c r="C481" s="100"/>
    </row>
    <row r="482" spans="3:3">
      <c r="C482" s="100"/>
    </row>
    <row r="483" spans="3:3">
      <c r="C483" s="100"/>
    </row>
    <row r="484" spans="3:3">
      <c r="C484" s="100"/>
    </row>
    <row r="485" spans="3:3">
      <c r="C485" s="100"/>
    </row>
    <row r="486" spans="3:3">
      <c r="C486" s="100"/>
    </row>
    <row r="487" spans="3:3">
      <c r="C487" s="100"/>
    </row>
    <row r="488" spans="3:3">
      <c r="C488" s="100"/>
    </row>
    <row r="489" spans="3:3">
      <c r="C489" s="100"/>
    </row>
    <row r="490" spans="3:3">
      <c r="C490" s="100"/>
    </row>
    <row r="491" spans="3:3">
      <c r="C491" s="100"/>
    </row>
    <row r="492" spans="3:3">
      <c r="C492" s="100"/>
    </row>
    <row r="493" spans="3:3">
      <c r="C493" s="100"/>
    </row>
    <row r="494" spans="3:3">
      <c r="C494" s="100"/>
    </row>
    <row r="495" spans="3:3">
      <c r="C495" s="100"/>
    </row>
  </sheetData>
  <customSheetViews>
    <customSheetView guid="{0C5E73BF-4F4A-42B1-AFFC-19145C7AC19A}">
      <selection activeCell="S43" sqref="S43"/>
      <pageMargins left="0.7" right="0.7" top="0.75" bottom="0.75" header="0.3" footer="0.3"/>
      <pageSetup scale="70" orientation="portrait" r:id="rId1"/>
    </customSheetView>
    <customSheetView guid="{F7690BCD-287A-473A-9EA1-298139938D77}" topLeftCell="A16">
      <selection activeCell="H41" sqref="H41"/>
      <pageMargins left="0.7" right="0.7" top="0.75" bottom="0.75" header="0.3" footer="0.3"/>
      <pageSetup orientation="portrait" r:id="rId2"/>
    </customSheetView>
    <customSheetView guid="{8F78BEB5-8927-4030-9153-90C7FA4937A5}">
      <selection activeCell="H41" sqref="H41"/>
      <pageMargins left="0.7" right="0.7" top="0.75" bottom="0.75" header="0.3" footer="0.3"/>
      <pageSetup orientation="portrait" r:id="rId3"/>
    </customSheetView>
    <customSheetView guid="{81801A75-92C7-4ED5-97DB-E3E6B3965D30}">
      <selection activeCell="H41" sqref="H41"/>
      <pageMargins left="0.7" right="0.7" top="0.75" bottom="0.75" header="0.3" footer="0.3"/>
      <pageSetup orientation="portrait" r:id="rId4"/>
    </customSheetView>
  </customSheetViews>
  <mergeCells count="3">
    <mergeCell ref="C6:I6"/>
    <mergeCell ref="C24:E24"/>
    <mergeCell ref="K24:M24"/>
  </mergeCells>
  <pageMargins left="0.7" right="0.7" top="0.75" bottom="0.75" header="0.3" footer="0.3"/>
  <pageSetup scale="70" orientation="portrait" r:id="rId5"/>
</worksheet>
</file>

<file path=xl/worksheets/sheet25.xml><?xml version="1.0" encoding="utf-8"?>
<worksheet xmlns="http://schemas.openxmlformats.org/spreadsheetml/2006/main" xmlns:r="http://schemas.openxmlformats.org/officeDocument/2006/relationships">
  <sheetPr codeName="Sheet22">
    <tabColor theme="7" tint="-0.249977111117893"/>
  </sheetPr>
  <dimension ref="A2:U431"/>
  <sheetViews>
    <sheetView topLeftCell="B1" workbookViewId="0">
      <selection activeCell="K31" sqref="K31"/>
    </sheetView>
  </sheetViews>
  <sheetFormatPr defaultColWidth="9.140625" defaultRowHeight="12.75"/>
  <cols>
    <col min="1" max="1" width="13.7109375" style="492" customWidth="1"/>
    <col min="2" max="2" width="14.5703125" style="128" customWidth="1"/>
    <col min="3" max="3" width="9.7109375" style="128" customWidth="1"/>
    <col min="4" max="7" width="14.7109375" style="128" customWidth="1"/>
    <col min="8" max="8" width="14.7109375" style="527" customWidth="1"/>
    <col min="9" max="10" width="14.7109375" style="128" customWidth="1"/>
    <col min="11" max="11" width="11.140625" style="128" customWidth="1"/>
    <col min="12" max="18" width="12.7109375" style="128" customWidth="1"/>
    <col min="19" max="16384" width="9.140625" style="128"/>
  </cols>
  <sheetData>
    <row r="2" spans="2:21">
      <c r="B2" s="6" t="s">
        <v>28</v>
      </c>
      <c r="C2" s="669" t="s">
        <v>1127</v>
      </c>
      <c r="D2" s="8"/>
      <c r="E2" s="8"/>
      <c r="F2" s="52"/>
      <c r="H2" s="393"/>
      <c r="L2" s="8"/>
    </row>
    <row r="3" spans="2:21">
      <c r="B3" s="6" t="s">
        <v>29</v>
      </c>
      <c r="C3" s="8" t="s">
        <v>100</v>
      </c>
      <c r="D3" s="8"/>
      <c r="E3" s="8"/>
      <c r="F3" s="52"/>
      <c r="H3" s="393"/>
      <c r="L3" s="8"/>
    </row>
    <row r="4" spans="2:21">
      <c r="B4" s="6" t="s">
        <v>30</v>
      </c>
      <c r="C4" s="44" t="s">
        <v>101</v>
      </c>
      <c r="D4" s="7"/>
      <c r="E4" s="7"/>
      <c r="F4" s="5"/>
      <c r="H4" s="393"/>
      <c r="L4" s="7"/>
    </row>
    <row r="5" spans="2:21" ht="16.5" customHeight="1">
      <c r="B5" s="6"/>
      <c r="D5" s="7"/>
      <c r="E5" s="7"/>
      <c r="F5" s="5"/>
      <c r="G5" s="7"/>
      <c r="H5" s="681"/>
      <c r="I5" s="7"/>
      <c r="J5" s="7"/>
    </row>
    <row r="6" spans="2:21" ht="67.5" customHeight="1">
      <c r="B6" s="98" t="s">
        <v>129</v>
      </c>
      <c r="C6" s="1316" t="s">
        <v>506</v>
      </c>
      <c r="D6" s="1316"/>
      <c r="E6" s="1316"/>
      <c r="F6" s="1316"/>
      <c r="G6" s="1316"/>
      <c r="H6" s="1316"/>
      <c r="I6" s="1316"/>
      <c r="J6" s="245"/>
      <c r="K6" s="245"/>
      <c r="L6" s="245"/>
      <c r="M6" s="245"/>
      <c r="N6" s="245"/>
      <c r="O6" s="245"/>
      <c r="P6" s="245"/>
      <c r="Q6" s="245"/>
      <c r="R6" s="229"/>
      <c r="S6" s="229"/>
    </row>
    <row r="7" spans="2:21" ht="13.5" customHeight="1">
      <c r="B7" s="6"/>
      <c r="C7" s="7"/>
      <c r="D7" s="7"/>
      <c r="E7" s="7"/>
      <c r="F7" s="5"/>
      <c r="G7" s="7"/>
      <c r="H7" s="681"/>
      <c r="I7" s="7"/>
      <c r="J7" s="7"/>
    </row>
    <row r="8" spans="2:21" ht="27" customHeight="1">
      <c r="B8" s="88" t="s">
        <v>130</v>
      </c>
      <c r="C8" s="7"/>
      <c r="D8" s="7"/>
      <c r="E8" s="7"/>
      <c r="F8" s="5"/>
      <c r="G8" s="7"/>
      <c r="H8" s="681"/>
      <c r="I8" s="1211"/>
      <c r="J8" s="1211"/>
      <c r="K8" s="1229"/>
      <c r="L8" s="1229"/>
      <c r="M8" s="1209"/>
      <c r="N8" s="1209"/>
      <c r="O8" s="1213"/>
      <c r="P8" s="1209"/>
      <c r="Q8" s="1209"/>
      <c r="R8" s="1209"/>
      <c r="S8" s="1229"/>
      <c r="T8" s="1209"/>
      <c r="U8" s="1209"/>
    </row>
    <row r="9" spans="2:21" ht="12.75" customHeight="1">
      <c r="B9" s="6"/>
      <c r="C9" s="7"/>
      <c r="D9" s="7"/>
      <c r="E9" s="7"/>
      <c r="F9" s="5"/>
      <c r="G9" s="7"/>
      <c r="H9" s="681"/>
      <c r="I9" s="1211"/>
      <c r="J9" s="1211"/>
      <c r="K9" s="1229"/>
      <c r="L9" s="1229"/>
      <c r="M9" s="1209"/>
      <c r="N9" s="1209"/>
      <c r="O9" s="1213"/>
      <c r="P9" s="1209"/>
      <c r="Q9" s="1209"/>
      <c r="R9" s="1209"/>
      <c r="S9" s="1229"/>
      <c r="T9" s="1209"/>
      <c r="U9" s="1209"/>
    </row>
    <row r="10" spans="2:21" ht="12.75" customHeight="1">
      <c r="B10" s="6"/>
      <c r="E10" s="187" t="s">
        <v>434</v>
      </c>
      <c r="F10" s="188" t="s">
        <v>433</v>
      </c>
      <c r="G10" s="187" t="s">
        <v>432</v>
      </c>
      <c r="H10" s="682"/>
      <c r="I10" s="1209"/>
      <c r="J10" s="1209"/>
      <c r="K10" s="1209"/>
      <c r="L10" s="1212" t="s">
        <v>434</v>
      </c>
      <c r="M10" s="1212" t="s">
        <v>433</v>
      </c>
      <c r="N10" s="1212" t="s">
        <v>432</v>
      </c>
      <c r="O10" s="1209"/>
      <c r="P10" s="1209"/>
      <c r="Q10" s="1209"/>
      <c r="R10" s="1209"/>
      <c r="S10" s="1212" t="s">
        <v>434</v>
      </c>
      <c r="T10" s="1212" t="s">
        <v>433</v>
      </c>
      <c r="U10" s="1212" t="s">
        <v>432</v>
      </c>
    </row>
    <row r="11" spans="2:21" ht="12.75" customHeight="1">
      <c r="B11" s="6"/>
      <c r="C11" s="6" t="s">
        <v>53</v>
      </c>
      <c r="D11" s="17">
        <f>H150</f>
        <v>9314.773900000002</v>
      </c>
      <c r="E11" s="17">
        <f>SUM(H55,H67,H75,H116,H129,H137)</f>
        <v>2958.3093333333336</v>
      </c>
      <c r="F11" s="17">
        <f>SUM(H85,H98,H106)</f>
        <v>3690.8619000000008</v>
      </c>
      <c r="G11" s="17">
        <f>SUM(H37,H45,H147)</f>
        <v>2665.6026666666667</v>
      </c>
      <c r="H11" s="682"/>
      <c r="I11" s="1209"/>
      <c r="J11" s="1210" t="s">
        <v>1306</v>
      </c>
      <c r="K11" s="1229">
        <f>SUM(H37,H45,H55,H67,H75,H85,H98,H106,H116,H129,H137,H147)</f>
        <v>9314.773900000002</v>
      </c>
      <c r="L11" s="1229">
        <f>SUM(H55,H67,H75,H116,H129,H137)</f>
        <v>2958.3093333333336</v>
      </c>
      <c r="M11" s="1229">
        <f>SUM(H85,H98,H106,)</f>
        <v>3690.8619000000008</v>
      </c>
      <c r="N11" s="1229">
        <f>SUM(H37,H45,H147)</f>
        <v>2665.6026666666667</v>
      </c>
      <c r="O11" s="1209"/>
      <c r="P11" s="1209"/>
      <c r="Q11" s="1210" t="s">
        <v>1304</v>
      </c>
      <c r="R11" s="1229">
        <f>0</f>
        <v>0</v>
      </c>
      <c r="S11" s="1229">
        <f>0</f>
        <v>0</v>
      </c>
      <c r="T11" s="1229">
        <f>0</f>
        <v>0</v>
      </c>
      <c r="U11" s="1213">
        <f>0</f>
        <v>0</v>
      </c>
    </row>
    <row r="12" spans="2:21" ht="12.75" customHeight="1">
      <c r="B12" s="6"/>
      <c r="C12" s="1210" t="s">
        <v>1303</v>
      </c>
      <c r="D12" s="742">
        <f>P150</f>
        <v>470.35419000000007</v>
      </c>
      <c r="E12" s="742">
        <f>SUM(P55,P67,P75,P116,P129,P137)</f>
        <v>26.107733333333336</v>
      </c>
      <c r="F12" s="742">
        <f>SUM(P85,P98,P106)</f>
        <v>273.38619000000006</v>
      </c>
      <c r="G12" s="742">
        <f>SUM(P37,P45,P147)</f>
        <v>170.86026666666666</v>
      </c>
      <c r="H12" s="682"/>
      <c r="I12" s="1209"/>
      <c r="J12" s="1210" t="s">
        <v>1307</v>
      </c>
      <c r="K12" s="1229">
        <f>SUM(P37,P45,P55,P67,P75,P85,P98,P106,P116,P129,P137,P147)</f>
        <v>470.35419000000007</v>
      </c>
      <c r="L12" s="1229">
        <f>SUM(P55,P67,P75,P116,P129,P137)</f>
        <v>26.107733333333336</v>
      </c>
      <c r="M12" s="1229">
        <f>SUM(P85,P98,P106,)</f>
        <v>273.38619000000006</v>
      </c>
      <c r="N12" s="1229">
        <f>SUM(P37,P45,P147)</f>
        <v>170.86026666666666</v>
      </c>
      <c r="O12" s="1209"/>
      <c r="P12" s="1209"/>
      <c r="Q12" s="1210" t="s">
        <v>1305</v>
      </c>
      <c r="R12" s="1229">
        <f>0</f>
        <v>0</v>
      </c>
      <c r="S12" s="1229">
        <f>0</f>
        <v>0</v>
      </c>
      <c r="T12" s="1229">
        <f>0</f>
        <v>0</v>
      </c>
      <c r="U12" s="1213">
        <f>0</f>
        <v>0</v>
      </c>
    </row>
    <row r="13" spans="2:21" ht="12.75" customHeight="1" thickBot="1">
      <c r="B13" s="6"/>
      <c r="C13" s="25" t="s">
        <v>174</v>
      </c>
      <c r="D13" s="26">
        <f>D11-D12</f>
        <v>8844.4197100000019</v>
      </c>
      <c r="E13" s="26">
        <f>E11-E12</f>
        <v>2932.2016000000003</v>
      </c>
      <c r="F13" s="26">
        <f>F11-F12</f>
        <v>3417.4757100000006</v>
      </c>
      <c r="G13" s="26">
        <f>G11-G12</f>
        <v>2494.7424000000001</v>
      </c>
      <c r="H13" s="682"/>
      <c r="I13" s="1209"/>
      <c r="J13" s="1214" t="s">
        <v>174</v>
      </c>
      <c r="K13" s="1215">
        <f>K11-K12</f>
        <v>8844.4197100000019</v>
      </c>
      <c r="L13" s="1215">
        <f>L11-L12</f>
        <v>2932.2016000000003</v>
      </c>
      <c r="M13" s="1191">
        <f>M11-M12</f>
        <v>3417.4757100000006</v>
      </c>
      <c r="N13" s="1215">
        <f>N11-N12</f>
        <v>2494.7424000000001</v>
      </c>
      <c r="O13" s="1209"/>
      <c r="P13" s="1209"/>
      <c r="Q13" s="1214" t="s">
        <v>174</v>
      </c>
      <c r="R13" s="1215">
        <f>R11-R12</f>
        <v>0</v>
      </c>
      <c r="S13" s="1215">
        <f>S11-S12</f>
        <v>0</v>
      </c>
      <c r="T13" s="1191">
        <f>T11-T12</f>
        <v>0</v>
      </c>
      <c r="U13" s="1215">
        <f>U11-U12</f>
        <v>0</v>
      </c>
    </row>
    <row r="14" spans="2:21" ht="13.5" thickTop="1">
      <c r="F14" s="52"/>
      <c r="H14" s="393"/>
    </row>
    <row r="15" spans="2:21">
      <c r="E15" s="297"/>
      <c r="F15" s="52"/>
      <c r="H15" s="393"/>
    </row>
    <row r="16" spans="2:21">
      <c r="B16" s="55" t="s">
        <v>156</v>
      </c>
      <c r="C16" s="55"/>
      <c r="D16" s="55"/>
      <c r="E16" s="55"/>
      <c r="F16" s="55"/>
      <c r="G16" s="55"/>
      <c r="H16" s="55"/>
      <c r="I16" s="55"/>
      <c r="J16" s="55"/>
      <c r="K16" s="55"/>
      <c r="L16" s="55"/>
      <c r="M16" s="55"/>
      <c r="N16" s="55"/>
      <c r="O16" s="55"/>
      <c r="P16" s="55"/>
      <c r="Q16" s="55"/>
      <c r="R16" s="55"/>
    </row>
    <row r="17" spans="1:18">
      <c r="E17" s="52"/>
      <c r="G17" s="52"/>
    </row>
    <row r="18" spans="1:18">
      <c r="B18" s="269" t="s">
        <v>176</v>
      </c>
      <c r="C18" s="269"/>
      <c r="D18" s="269"/>
      <c r="E18" s="269"/>
      <c r="F18" s="269"/>
      <c r="G18" s="269"/>
      <c r="H18" s="659"/>
      <c r="I18" s="269"/>
      <c r="J18" s="269"/>
      <c r="K18" s="269"/>
      <c r="L18" s="269"/>
      <c r="M18" s="269"/>
      <c r="N18" s="269"/>
      <c r="O18" s="269"/>
      <c r="P18" s="269"/>
      <c r="Q18" s="269"/>
      <c r="R18" s="269"/>
    </row>
    <row r="19" spans="1:18">
      <c r="E19" s="52"/>
      <c r="G19" s="52"/>
    </row>
    <row r="20" spans="1:18" s="859" customFormat="1">
      <c r="A20" s="355"/>
      <c r="B20" s="58" t="s">
        <v>31</v>
      </c>
      <c r="C20" s="58"/>
      <c r="D20" s="58"/>
      <c r="E20" s="59"/>
      <c r="F20" s="58"/>
      <c r="G20" s="58"/>
      <c r="H20" s="60"/>
      <c r="J20" s="61" t="s">
        <v>1288</v>
      </c>
      <c r="K20" s="61"/>
      <c r="L20" s="61"/>
      <c r="M20" s="61"/>
      <c r="N20" s="61"/>
      <c r="O20" s="61"/>
      <c r="P20" s="61"/>
    </row>
    <row r="21" spans="1:18">
      <c r="K21" s="32"/>
      <c r="L21" s="32"/>
      <c r="M21" s="32"/>
      <c r="N21" s="32"/>
      <c r="O21" s="32"/>
      <c r="P21" s="32"/>
      <c r="Q21" s="32"/>
    </row>
    <row r="22" spans="1:18">
      <c r="B22" s="298" t="s">
        <v>327</v>
      </c>
      <c r="C22" s="303" t="s">
        <v>328</v>
      </c>
      <c r="D22" s="32"/>
      <c r="E22" s="32"/>
      <c r="F22" s="32"/>
      <c r="G22" s="32"/>
      <c r="H22" s="533"/>
      <c r="I22" s="32"/>
      <c r="J22" s="878" t="s">
        <v>327</v>
      </c>
      <c r="K22" s="535" t="s">
        <v>328</v>
      </c>
      <c r="L22" s="401"/>
      <c r="M22" s="401"/>
      <c r="N22" s="401"/>
      <c r="O22" s="401"/>
      <c r="P22" s="533"/>
      <c r="Q22" s="32"/>
    </row>
    <row r="23" spans="1:18" ht="15" customHeight="1">
      <c r="B23" s="147"/>
      <c r="C23" s="32"/>
      <c r="D23" s="32"/>
      <c r="E23" s="32"/>
      <c r="F23" s="32"/>
      <c r="G23" s="32"/>
      <c r="H23" s="533"/>
      <c r="J23" s="147"/>
      <c r="K23" s="401"/>
      <c r="L23" s="401"/>
      <c r="M23" s="401"/>
      <c r="N23" s="401"/>
      <c r="O23" s="401"/>
      <c r="P23" s="533"/>
      <c r="Q23" s="32"/>
    </row>
    <row r="24" spans="1:18">
      <c r="B24" s="298" t="s">
        <v>329</v>
      </c>
      <c r="C24" s="279" t="s">
        <v>527</v>
      </c>
      <c r="D24" s="32"/>
      <c r="E24" s="32"/>
      <c r="F24" s="32"/>
      <c r="G24" s="32"/>
      <c r="H24" s="533"/>
      <c r="J24" s="878" t="s">
        <v>329</v>
      </c>
      <c r="K24" s="279" t="s">
        <v>527</v>
      </c>
      <c r="L24" s="401"/>
      <c r="M24" s="401"/>
      <c r="N24" s="401"/>
      <c r="O24" s="401"/>
      <c r="P24" s="533"/>
      <c r="Q24" s="32"/>
    </row>
    <row r="25" spans="1:18" ht="15" customHeight="1">
      <c r="B25" s="147"/>
      <c r="C25" s="32"/>
      <c r="D25" s="32"/>
      <c r="E25" s="32"/>
      <c r="F25" s="32"/>
      <c r="G25" s="32"/>
      <c r="H25" s="533"/>
      <c r="J25" s="147"/>
      <c r="K25" s="401"/>
      <c r="L25" s="401"/>
      <c r="M25" s="401"/>
      <c r="N25" s="401"/>
      <c r="O25" s="401"/>
      <c r="P25" s="533"/>
      <c r="Q25" s="32"/>
    </row>
    <row r="26" spans="1:18" ht="15">
      <c r="B26" s="298" t="s">
        <v>330</v>
      </c>
      <c r="C26" s="303" t="s">
        <v>735</v>
      </c>
      <c r="D26" s="32"/>
      <c r="E26" s="33"/>
      <c r="F26" s="34"/>
      <c r="G26" s="36"/>
      <c r="H26" s="533"/>
      <c r="J26" s="878" t="s">
        <v>330</v>
      </c>
      <c r="K26" s="535" t="s">
        <v>735</v>
      </c>
      <c r="L26" s="401"/>
      <c r="M26" s="389"/>
      <c r="N26" s="34"/>
      <c r="O26" s="862"/>
      <c r="P26" s="533"/>
      <c r="Q26" s="32"/>
    </row>
    <row r="27" spans="1:18" ht="15" customHeight="1">
      <c r="B27" s="147"/>
      <c r="C27" s="32"/>
      <c r="D27" s="32"/>
      <c r="E27" s="32"/>
      <c r="F27" s="32"/>
      <c r="G27" s="32"/>
      <c r="H27" s="533"/>
      <c r="J27" s="147"/>
      <c r="K27" s="401"/>
      <c r="L27" s="401"/>
      <c r="M27" s="401"/>
      <c r="N27" s="401"/>
      <c r="O27" s="401"/>
      <c r="P27" s="533"/>
      <c r="Q27" s="32"/>
    </row>
    <row r="28" spans="1:18">
      <c r="A28" s="1314" t="s">
        <v>979</v>
      </c>
      <c r="B28" s="162" t="s">
        <v>331</v>
      </c>
      <c r="C28" s="155" t="s">
        <v>737</v>
      </c>
      <c r="D28" s="32"/>
      <c r="E28" s="32"/>
      <c r="F28" s="32"/>
      <c r="G28" s="32"/>
      <c r="H28" s="533"/>
      <c r="J28" s="304" t="s">
        <v>331</v>
      </c>
      <c r="K28" s="537" t="s">
        <v>737</v>
      </c>
      <c r="L28" s="401"/>
      <c r="M28" s="401"/>
      <c r="N28" s="401"/>
      <c r="O28" s="401"/>
      <c r="P28" s="533"/>
      <c r="Q28" s="32"/>
    </row>
    <row r="29" spans="1:18" s="290" customFormat="1" ht="13.9" customHeight="1">
      <c r="A29" s="1314"/>
      <c r="B29" s="304"/>
      <c r="C29" s="437">
        <f>'Current Assumptions'!B180</f>
        <v>58</v>
      </c>
      <c r="D29" s="618" t="s">
        <v>991</v>
      </c>
      <c r="H29" s="527"/>
      <c r="J29" s="304"/>
      <c r="K29" s="915">
        <f>'Expected Assumptions'!E180</f>
        <v>58</v>
      </c>
      <c r="L29" s="618" t="s">
        <v>991</v>
      </c>
      <c r="M29" s="859"/>
      <c r="N29" s="859"/>
      <c r="O29" s="859"/>
      <c r="P29" s="867"/>
      <c r="Q29" s="321"/>
      <c r="R29" s="320"/>
    </row>
    <row r="30" spans="1:18" s="322" customFormat="1">
      <c r="A30" s="490"/>
      <c r="B30" s="335"/>
      <c r="C30" s="810">
        <f>'Current Assumptions'!B181</f>
        <v>16.5</v>
      </c>
      <c r="D30" s="618" t="s">
        <v>552</v>
      </c>
      <c r="H30" s="526"/>
      <c r="I30" s="336"/>
      <c r="J30" s="335"/>
      <c r="K30" s="810">
        <f>'Expected Assumptions'!E181</f>
        <v>0</v>
      </c>
      <c r="L30" s="618" t="s">
        <v>552</v>
      </c>
      <c r="M30" s="864"/>
      <c r="N30" s="864"/>
      <c r="O30" s="864"/>
      <c r="P30" s="866"/>
      <c r="Q30" s="320"/>
      <c r="R30" s="320"/>
    </row>
    <row r="31" spans="1:18" s="290" customFormat="1">
      <c r="A31" s="492"/>
      <c r="B31" s="304"/>
      <c r="C31" s="299">
        <f>'Current Assumptions'!B182</f>
        <v>0.16666666666666666</v>
      </c>
      <c r="D31" s="300" t="s">
        <v>576</v>
      </c>
      <c r="E31" s="322"/>
      <c r="F31" s="322"/>
      <c r="G31" s="322"/>
      <c r="H31" s="527"/>
      <c r="J31" s="304"/>
      <c r="K31" s="835">
        <f>'Expected Assumptions'!E182</f>
        <v>6.6666666666666666E-2</v>
      </c>
      <c r="L31" s="881" t="s">
        <v>576</v>
      </c>
      <c r="M31" s="864"/>
      <c r="N31" s="864"/>
      <c r="O31" s="864"/>
      <c r="P31" s="867"/>
      <c r="Q31" s="320"/>
      <c r="R31" s="320"/>
    </row>
    <row r="32" spans="1:18">
      <c r="B32" s="162"/>
      <c r="C32" s="143"/>
      <c r="D32" s="32"/>
      <c r="E32" s="32"/>
      <c r="F32" s="32"/>
      <c r="G32" s="32"/>
      <c r="H32" s="533"/>
      <c r="J32" s="304"/>
      <c r="K32" s="533"/>
      <c r="L32" s="401"/>
      <c r="M32" s="401"/>
      <c r="N32" s="401"/>
      <c r="O32" s="401"/>
      <c r="P32" s="533"/>
      <c r="Q32" s="36"/>
    </row>
    <row r="33" spans="1:18" ht="15">
      <c r="B33" s="162"/>
      <c r="C33" s="119">
        <f>Contractor_Administrative_Rate</f>
        <v>44.188000000000002</v>
      </c>
      <c r="D33" s="443" t="str">
        <f>Contractor_Administrative_Rate_N</f>
        <v>Contractor Administrative Rate ($ / hour)</v>
      </c>
      <c r="E33" s="104"/>
      <c r="F33" s="86"/>
      <c r="G33" s="743">
        <f>C33*C29*C31</f>
        <v>427.15066666666667</v>
      </c>
      <c r="H33" s="760"/>
      <c r="J33" s="304"/>
      <c r="K33" s="119">
        <f>Contractor_Administrative_Rate</f>
        <v>44.188000000000002</v>
      </c>
      <c r="L33" s="443" t="str">
        <f>Contractor_Administrative_Rate_N</f>
        <v>Contractor Administrative Rate ($ / hour)</v>
      </c>
      <c r="M33" s="407"/>
      <c r="N33" s="868"/>
      <c r="O33" s="930">
        <f>K33*K29*K31</f>
        <v>170.86026666666666</v>
      </c>
      <c r="P33" s="760"/>
      <c r="Q33" s="36"/>
    </row>
    <row r="34" spans="1:18">
      <c r="B34" s="162"/>
      <c r="C34" s="126"/>
      <c r="D34" s="126"/>
      <c r="E34" s="64"/>
      <c r="F34" s="64"/>
      <c r="G34" s="66"/>
      <c r="H34" s="744"/>
      <c r="J34" s="304"/>
      <c r="K34" s="881"/>
      <c r="L34" s="881"/>
      <c r="M34" s="864"/>
      <c r="N34" s="864"/>
      <c r="O34" s="66"/>
      <c r="P34" s="744"/>
      <c r="Q34" s="36"/>
    </row>
    <row r="35" spans="1:18">
      <c r="B35" s="162"/>
      <c r="C35" s="126"/>
      <c r="D35" s="401" t="s">
        <v>204</v>
      </c>
      <c r="E35" s="64"/>
      <c r="F35" s="64"/>
      <c r="G35" s="761">
        <f>C29*C30</f>
        <v>957</v>
      </c>
      <c r="H35" s="744"/>
      <c r="J35" s="304"/>
      <c r="K35" s="881"/>
      <c r="L35" s="401" t="s">
        <v>204</v>
      </c>
      <c r="M35" s="864"/>
      <c r="N35" s="864"/>
      <c r="O35" s="761">
        <f>K29*K30</f>
        <v>0</v>
      </c>
      <c r="P35" s="744"/>
      <c r="Q35" s="36"/>
    </row>
    <row r="36" spans="1:18" ht="15" customHeight="1">
      <c r="B36" s="162"/>
      <c r="C36" s="126"/>
      <c r="D36" s="126"/>
      <c r="E36" s="64"/>
      <c r="F36" s="64"/>
      <c r="G36" s="66"/>
      <c r="H36" s="744"/>
      <c r="J36" s="304"/>
      <c r="K36" s="881"/>
      <c r="L36" s="881"/>
      <c r="M36" s="864"/>
      <c r="N36" s="864"/>
      <c r="O36" s="66"/>
      <c r="P36" s="744"/>
      <c r="Q36" s="32"/>
    </row>
    <row r="37" spans="1:18" ht="13.5" thickBot="1">
      <c r="B37" s="162"/>
      <c r="C37" s="64"/>
      <c r="D37" s="69" t="s">
        <v>42</v>
      </c>
      <c r="E37" s="70"/>
      <c r="F37" s="69"/>
      <c r="G37" s="808"/>
      <c r="H37" s="740">
        <f>SUM(G33,G35)</f>
        <v>1384.1506666666667</v>
      </c>
      <c r="J37" s="304"/>
      <c r="K37" s="864"/>
      <c r="L37" s="867" t="s">
        <v>42</v>
      </c>
      <c r="M37" s="393"/>
      <c r="N37" s="867"/>
      <c r="O37" s="808"/>
      <c r="P37" s="740">
        <f>SUM(O33,O35)</f>
        <v>170.86026666666666</v>
      </c>
      <c r="Q37" s="32"/>
    </row>
    <row r="38" spans="1:18" ht="15" customHeight="1">
      <c r="B38" s="162"/>
      <c r="C38" s="163"/>
      <c r="G38" s="742"/>
      <c r="H38" s="744"/>
      <c r="J38" s="304"/>
      <c r="K38" s="887"/>
      <c r="L38" s="859"/>
      <c r="M38" s="859"/>
      <c r="N38" s="859"/>
      <c r="O38" s="742"/>
      <c r="P38" s="744"/>
      <c r="Q38" s="32"/>
    </row>
    <row r="39" spans="1:18">
      <c r="A39" s="1314" t="s">
        <v>979</v>
      </c>
      <c r="B39" s="109" t="s">
        <v>332</v>
      </c>
      <c r="C39" s="533" t="s">
        <v>797</v>
      </c>
      <c r="D39" s="32"/>
      <c r="E39" s="32"/>
      <c r="F39" s="32"/>
      <c r="G39" s="165"/>
      <c r="H39" s="760"/>
      <c r="J39" s="870" t="s">
        <v>332</v>
      </c>
      <c r="K39" s="533" t="s">
        <v>797</v>
      </c>
      <c r="L39" s="401"/>
      <c r="M39" s="401"/>
      <c r="N39" s="401"/>
      <c r="O39" s="888"/>
      <c r="P39" s="760"/>
      <c r="Q39" s="32"/>
    </row>
    <row r="40" spans="1:18" s="290" customFormat="1" ht="13.9" customHeight="1">
      <c r="A40" s="1314"/>
      <c r="B40" s="304"/>
      <c r="C40" s="486">
        <f>'Current Assumptions'!B180</f>
        <v>58</v>
      </c>
      <c r="D40" s="618" t="s">
        <v>991</v>
      </c>
      <c r="G40" s="742"/>
      <c r="H40" s="744"/>
      <c r="J40" s="304"/>
      <c r="K40" s="915">
        <f>'Expected Assumptions'!E180</f>
        <v>58</v>
      </c>
      <c r="L40" s="618" t="s">
        <v>991</v>
      </c>
      <c r="M40" s="859"/>
      <c r="N40" s="859"/>
      <c r="O40" s="742"/>
      <c r="P40" s="744"/>
      <c r="Q40" s="321"/>
      <c r="R40" s="320"/>
    </row>
    <row r="41" spans="1:18" s="290" customFormat="1">
      <c r="A41" s="492"/>
      <c r="B41" s="142"/>
      <c r="C41" s="1193">
        <f>Avg._Time_to_Log_Transmittals</f>
        <v>0.25</v>
      </c>
      <c r="D41" s="618" t="str">
        <f>Avg._Time_to_Log_Transmittals_N</f>
        <v>Avg. Time to Log (hours / transmittal)</v>
      </c>
      <c r="G41" s="742"/>
      <c r="H41" s="744"/>
      <c r="J41" s="396"/>
      <c r="K41" s="902">
        <f>'Expected Assumptions'!E13</f>
        <v>0</v>
      </c>
      <c r="L41" s="618" t="str">
        <f>Avg._Time_to_Log_Transmittals_N</f>
        <v>Avg. Time to Log (hours / transmittal)</v>
      </c>
      <c r="M41" s="859"/>
      <c r="N41" s="859"/>
      <c r="O41" s="742"/>
      <c r="P41" s="744"/>
      <c r="Q41" s="320"/>
      <c r="R41" s="320"/>
    </row>
    <row r="42" spans="1:18">
      <c r="G42" s="742"/>
      <c r="H42" s="744"/>
      <c r="J42" s="859"/>
      <c r="K42" s="859"/>
      <c r="L42" s="859"/>
      <c r="M42" s="859"/>
      <c r="N42" s="859"/>
      <c r="O42" s="742"/>
      <c r="P42" s="744"/>
    </row>
    <row r="43" spans="1:18" ht="15">
      <c r="B43" s="147"/>
      <c r="C43" s="779">
        <f>Contractor_Administrative_Rate</f>
        <v>44.188000000000002</v>
      </c>
      <c r="D43" s="443" t="str">
        <f>Contractor_Administrative_Rate_N</f>
        <v>Contractor Administrative Rate ($ / hour)</v>
      </c>
      <c r="E43" s="104"/>
      <c r="F43" s="86"/>
      <c r="G43" s="761">
        <f>C43*C40*C41</f>
        <v>640.726</v>
      </c>
      <c r="H43" s="744"/>
      <c r="J43" s="147"/>
      <c r="K43" s="779">
        <f>Contractor_Administrative_Rate</f>
        <v>44.188000000000002</v>
      </c>
      <c r="L43" s="443" t="str">
        <f>Contractor_Administrative_Rate_N</f>
        <v>Contractor Administrative Rate ($ / hour)</v>
      </c>
      <c r="M43" s="407"/>
      <c r="N43" s="868"/>
      <c r="O43" s="761">
        <f>K43*K40*K41</f>
        <v>0</v>
      </c>
      <c r="P43" s="744"/>
      <c r="Q43" s="32"/>
    </row>
    <row r="44" spans="1:18" ht="15" customHeight="1">
      <c r="B44" s="147"/>
      <c r="G44" s="742"/>
      <c r="H44" s="744"/>
      <c r="J44" s="147"/>
      <c r="K44" s="859"/>
      <c r="L44" s="859"/>
      <c r="M44" s="859"/>
      <c r="N44" s="859"/>
      <c r="O44" s="742"/>
      <c r="P44" s="744"/>
      <c r="Q44" s="32"/>
    </row>
    <row r="45" spans="1:18" ht="13.5" thickBot="1">
      <c r="B45" s="147"/>
      <c r="D45" s="69" t="s">
        <v>42</v>
      </c>
      <c r="E45" s="70"/>
      <c r="F45" s="69"/>
      <c r="G45" s="808"/>
      <c r="H45" s="740">
        <f>SUM(,G43)</f>
        <v>640.726</v>
      </c>
      <c r="J45" s="147"/>
      <c r="K45" s="859"/>
      <c r="L45" s="867" t="s">
        <v>42</v>
      </c>
      <c r="M45" s="393"/>
      <c r="N45" s="867"/>
      <c r="O45" s="808"/>
      <c r="P45" s="740">
        <f>SUM(,O43)</f>
        <v>0</v>
      </c>
      <c r="Q45" s="32"/>
    </row>
    <row r="46" spans="1:18" ht="15" customHeight="1">
      <c r="B46" s="142"/>
      <c r="C46" s="32"/>
      <c r="D46" s="32"/>
      <c r="E46" s="32"/>
      <c r="F46" s="32"/>
      <c r="G46" s="165"/>
      <c r="H46" s="760"/>
      <c r="J46" s="396"/>
      <c r="K46" s="401"/>
      <c r="L46" s="401"/>
      <c r="M46" s="401"/>
      <c r="N46" s="401"/>
      <c r="O46" s="888"/>
      <c r="P46" s="760"/>
      <c r="Q46" s="32"/>
    </row>
    <row r="47" spans="1:18">
      <c r="B47" s="123" t="s">
        <v>333</v>
      </c>
      <c r="C47" s="153" t="s">
        <v>526</v>
      </c>
      <c r="D47" s="32"/>
      <c r="E47" s="32"/>
      <c r="F47" s="32"/>
      <c r="G47" s="165"/>
      <c r="H47" s="760"/>
      <c r="J47" s="878" t="s">
        <v>333</v>
      </c>
      <c r="K47" s="535" t="s">
        <v>526</v>
      </c>
      <c r="L47" s="401"/>
      <c r="M47" s="401"/>
      <c r="N47" s="401"/>
      <c r="O47" s="888"/>
      <c r="P47" s="760"/>
      <c r="Q47" s="36"/>
    </row>
    <row r="48" spans="1:18">
      <c r="B48" s="142"/>
      <c r="C48" s="164"/>
      <c r="D48" s="32"/>
      <c r="E48" s="32"/>
      <c r="F48" s="32"/>
      <c r="G48" s="165"/>
      <c r="H48" s="760"/>
      <c r="J48" s="396"/>
      <c r="K48" s="399"/>
      <c r="L48" s="401"/>
      <c r="M48" s="401"/>
      <c r="N48" s="401"/>
      <c r="O48" s="888"/>
      <c r="P48" s="760"/>
      <c r="Q48" s="32"/>
    </row>
    <row r="49" spans="1:18">
      <c r="A49" s="1314" t="s">
        <v>979</v>
      </c>
      <c r="B49" s="109">
        <v>150.07</v>
      </c>
      <c r="C49" s="527" t="s">
        <v>798</v>
      </c>
      <c r="D49" s="32"/>
      <c r="E49" s="35"/>
      <c r="F49" s="32"/>
      <c r="G49" s="165"/>
      <c r="H49" s="760"/>
      <c r="J49" s="870">
        <v>150.07</v>
      </c>
      <c r="K49" s="867" t="s">
        <v>798</v>
      </c>
      <c r="L49" s="401"/>
      <c r="M49" s="35"/>
      <c r="N49" s="401"/>
      <c r="O49" s="888"/>
      <c r="P49" s="760"/>
      <c r="Q49" s="32"/>
    </row>
    <row r="50" spans="1:18" s="290" customFormat="1" ht="13.9" customHeight="1">
      <c r="A50" s="1314"/>
      <c r="B50" s="304"/>
      <c r="C50" s="437">
        <f>'Current Assumptions'!B180</f>
        <v>58</v>
      </c>
      <c r="D50" s="618" t="s">
        <v>931</v>
      </c>
      <c r="G50" s="742"/>
      <c r="H50" s="744"/>
      <c r="J50" s="304"/>
      <c r="K50" s="915">
        <f>'Expected Assumptions'!E180</f>
        <v>58</v>
      </c>
      <c r="L50" s="618" t="s">
        <v>931</v>
      </c>
      <c r="M50" s="859"/>
      <c r="N50" s="859"/>
      <c r="O50" s="742"/>
      <c r="P50" s="744"/>
      <c r="Q50" s="321"/>
      <c r="R50" s="320"/>
    </row>
    <row r="51" spans="1:18" s="290" customFormat="1">
      <c r="A51" s="492"/>
      <c r="B51" s="142"/>
      <c r="C51" s="1193">
        <f>Avg._Time_to_Log_Transmittals</f>
        <v>0.25</v>
      </c>
      <c r="D51" s="618" t="str">
        <f>Avg._Time_to_Log_Transmittals_N</f>
        <v>Avg. Time to Log (hours / transmittal)</v>
      </c>
      <c r="G51" s="742"/>
      <c r="H51" s="744"/>
      <c r="J51" s="396"/>
      <c r="K51" s="902">
        <f>'Expected Assumptions'!E13</f>
        <v>0</v>
      </c>
      <c r="L51" s="618" t="str">
        <f>Avg._Time_to_Log_Transmittals_N</f>
        <v>Avg. Time to Log (hours / transmittal)</v>
      </c>
      <c r="M51" s="859"/>
      <c r="N51" s="859"/>
      <c r="O51" s="742"/>
      <c r="P51" s="744"/>
      <c r="Q51" s="320"/>
      <c r="R51" s="320"/>
    </row>
    <row r="52" spans="1:18">
      <c r="B52" s="142"/>
      <c r="G52" s="742"/>
      <c r="H52" s="744"/>
      <c r="J52" s="396"/>
      <c r="K52" s="859"/>
      <c r="L52" s="859"/>
      <c r="M52" s="859"/>
      <c r="N52" s="859"/>
      <c r="O52" s="742"/>
      <c r="P52" s="744"/>
      <c r="Q52" s="32"/>
    </row>
    <row r="53" spans="1:18">
      <c r="B53" s="142"/>
      <c r="C53" s="779">
        <f>Owners_Rep._Administrative_Rate</f>
        <v>16.88</v>
      </c>
      <c r="D53" s="615" t="str">
        <f>Owners_Rep._Administrative_Rate_N</f>
        <v>Owners Rep. Administrative Rate ($ / hour)</v>
      </c>
      <c r="G53" s="761">
        <f>C53*C50*C51</f>
        <v>244.76</v>
      </c>
      <c r="H53" s="744"/>
      <c r="J53" s="396"/>
      <c r="K53" s="779">
        <f>Owners_Rep._Administrative_Rate</f>
        <v>16.88</v>
      </c>
      <c r="L53" s="874" t="str">
        <f>Owners_Rep._Administrative_Rate_N</f>
        <v>Owners Rep. Administrative Rate ($ / hour)</v>
      </c>
      <c r="M53" s="859"/>
      <c r="N53" s="859"/>
      <c r="O53" s="761">
        <f>K53*K50*K51</f>
        <v>0</v>
      </c>
      <c r="P53" s="744"/>
      <c r="Q53" s="32"/>
    </row>
    <row r="54" spans="1:18" ht="15" customHeight="1">
      <c r="B54" s="142"/>
      <c r="G54" s="742"/>
      <c r="H54" s="744"/>
      <c r="J54" s="396"/>
      <c r="K54" s="859"/>
      <c r="L54" s="859"/>
      <c r="M54" s="859"/>
      <c r="N54" s="859"/>
      <c r="O54" s="742"/>
      <c r="P54" s="744"/>
      <c r="Q54" s="32"/>
    </row>
    <row r="55" spans="1:18" ht="13.5" thickBot="1">
      <c r="B55" s="142"/>
      <c r="D55" s="69" t="s">
        <v>42</v>
      </c>
      <c r="G55" s="742"/>
      <c r="H55" s="740">
        <f>SUM(G53)</f>
        <v>244.76</v>
      </c>
      <c r="J55" s="396"/>
      <c r="K55" s="859"/>
      <c r="L55" s="867" t="s">
        <v>42</v>
      </c>
      <c r="M55" s="859"/>
      <c r="N55" s="859"/>
      <c r="O55" s="742"/>
      <c r="P55" s="740">
        <f>SUM(O53)</f>
        <v>0</v>
      </c>
      <c r="Q55" s="32"/>
    </row>
    <row r="56" spans="1:18" ht="15" customHeight="1">
      <c r="B56" s="142"/>
      <c r="D56" s="32"/>
      <c r="E56" s="32"/>
      <c r="F56" s="32"/>
      <c r="G56" s="165"/>
      <c r="H56" s="760"/>
      <c r="J56" s="396"/>
      <c r="K56" s="859"/>
      <c r="L56" s="401"/>
      <c r="M56" s="401"/>
      <c r="N56" s="401"/>
      <c r="O56" s="888"/>
      <c r="P56" s="760"/>
      <c r="Q56" s="32"/>
    </row>
    <row r="57" spans="1:18">
      <c r="B57" s="142"/>
      <c r="D57" s="32"/>
      <c r="E57" s="32"/>
      <c r="F57" s="32"/>
      <c r="G57" s="165"/>
      <c r="H57" s="760"/>
      <c r="J57" s="396"/>
      <c r="K57" s="859"/>
      <c r="L57" s="401"/>
      <c r="M57" s="401"/>
      <c r="N57" s="401"/>
      <c r="O57" s="888"/>
      <c r="P57" s="760"/>
      <c r="Q57" s="36"/>
    </row>
    <row r="58" spans="1:18" ht="15">
      <c r="A58" s="1314" t="s">
        <v>979</v>
      </c>
      <c r="B58" s="304" t="s">
        <v>1149</v>
      </c>
      <c r="C58" s="163" t="s">
        <v>521</v>
      </c>
      <c r="D58" s="32"/>
      <c r="E58" s="33"/>
      <c r="F58" s="34"/>
      <c r="G58" s="165"/>
      <c r="H58" s="760"/>
      <c r="J58" s="304" t="s">
        <v>1149</v>
      </c>
      <c r="K58" s="887" t="s">
        <v>521</v>
      </c>
      <c r="L58" s="401"/>
      <c r="M58" s="389"/>
      <c r="N58" s="34"/>
      <c r="O58" s="888"/>
      <c r="P58" s="760"/>
      <c r="Q58" s="32"/>
    </row>
    <row r="59" spans="1:18" s="290" customFormat="1" ht="13.9" customHeight="1">
      <c r="A59" s="1314"/>
      <c r="B59" s="304"/>
      <c r="C59" s="437">
        <f>'Current Assumptions'!B180</f>
        <v>58</v>
      </c>
      <c r="D59" s="618" t="s">
        <v>991</v>
      </c>
      <c r="G59" s="742"/>
      <c r="H59" s="744"/>
      <c r="J59" s="304"/>
      <c r="K59" s="915">
        <f>'Expected Assumptions'!E180</f>
        <v>58</v>
      </c>
      <c r="L59" s="618" t="s">
        <v>991</v>
      </c>
      <c r="M59" s="859"/>
      <c r="N59" s="859"/>
      <c r="O59" s="742"/>
      <c r="P59" s="744"/>
      <c r="Q59" s="321"/>
      <c r="R59" s="320"/>
    </row>
    <row r="60" spans="1:18" s="322" customFormat="1">
      <c r="A60" s="490"/>
      <c r="B60" s="335"/>
      <c r="C60" s="737">
        <f>'Current Assumptions'!B181</f>
        <v>16.5</v>
      </c>
      <c r="D60" s="618" t="s">
        <v>552</v>
      </c>
      <c r="G60" s="66"/>
      <c r="H60" s="766"/>
      <c r="I60" s="336"/>
      <c r="J60" s="335"/>
      <c r="K60" s="737">
        <f>'Expected Assumptions'!E181</f>
        <v>0</v>
      </c>
      <c r="L60" s="618" t="s">
        <v>552</v>
      </c>
      <c r="M60" s="864"/>
      <c r="N60" s="864"/>
      <c r="O60" s="66"/>
      <c r="P60" s="766"/>
      <c r="Q60" s="320"/>
      <c r="R60" s="320"/>
    </row>
    <row r="61" spans="1:18" s="290" customFormat="1">
      <c r="A61" s="492"/>
      <c r="B61" s="304"/>
      <c r="C61" s="631">
        <f>'Current Assumptions'!B183</f>
        <v>3.3333333333333333E-2</v>
      </c>
      <c r="D61" s="300" t="s">
        <v>576</v>
      </c>
      <c r="E61" s="322"/>
      <c r="F61" s="322"/>
      <c r="G61" s="66"/>
      <c r="H61" s="744"/>
      <c r="J61" s="304"/>
      <c r="K61" s="1153">
        <f>'Expected Assumptions'!E183</f>
        <v>1.3333333333333334E-2</v>
      </c>
      <c r="L61" s="881" t="s">
        <v>576</v>
      </c>
      <c r="M61" s="864"/>
      <c r="N61" s="864"/>
      <c r="O61" s="66"/>
      <c r="P61" s="744"/>
      <c r="Q61" s="320"/>
      <c r="R61" s="320"/>
    </row>
    <row r="62" spans="1:18">
      <c r="B62" s="162"/>
      <c r="C62" s="130"/>
      <c r="G62" s="742"/>
      <c r="H62" s="744"/>
      <c r="J62" s="304"/>
      <c r="K62" s="883"/>
      <c r="L62" s="859"/>
      <c r="M62" s="859"/>
      <c r="N62" s="859"/>
      <c r="O62" s="742"/>
      <c r="P62" s="744"/>
      <c r="Q62" s="32"/>
    </row>
    <row r="63" spans="1:18">
      <c r="B63" s="162"/>
      <c r="C63" s="622">
        <f>Owners_Rep._Administrative_Rate</f>
        <v>16.88</v>
      </c>
      <c r="D63" s="615" t="str">
        <f>Owners_Rep._Administrative_Rate_N</f>
        <v>Owners Rep. Administrative Rate ($ / hour)</v>
      </c>
      <c r="G63" s="743">
        <f>C63*C59*C61</f>
        <v>32.634666666666668</v>
      </c>
      <c r="H63" s="744"/>
      <c r="J63" s="304"/>
      <c r="K63" s="622">
        <f>Owners_Rep._Administrative_Rate</f>
        <v>16.88</v>
      </c>
      <c r="L63" s="874" t="str">
        <f>Owners_Rep._Administrative_Rate_N</f>
        <v>Owners Rep. Administrative Rate ($ / hour)</v>
      </c>
      <c r="M63" s="859"/>
      <c r="N63" s="859"/>
      <c r="O63" s="930">
        <f>K63*K59*K61</f>
        <v>13.053866666666668</v>
      </c>
      <c r="P63" s="744"/>
      <c r="Q63" s="32"/>
    </row>
    <row r="64" spans="1:18">
      <c r="B64" s="162"/>
      <c r="G64" s="742"/>
      <c r="H64" s="744"/>
      <c r="J64" s="304"/>
      <c r="K64" s="859"/>
      <c r="L64" s="859"/>
      <c r="M64" s="859"/>
      <c r="N64" s="859"/>
      <c r="O64" s="742"/>
      <c r="P64" s="744"/>
      <c r="Q64" s="32"/>
    </row>
    <row r="65" spans="1:18">
      <c r="B65" s="162"/>
      <c r="D65" s="401" t="s">
        <v>204</v>
      </c>
      <c r="E65" s="64"/>
      <c r="F65" s="64"/>
      <c r="G65" s="761">
        <f>C59*C60</f>
        <v>957</v>
      </c>
      <c r="H65" s="744"/>
      <c r="J65" s="304"/>
      <c r="K65" s="859"/>
      <c r="L65" s="401" t="s">
        <v>204</v>
      </c>
      <c r="M65" s="864"/>
      <c r="N65" s="864"/>
      <c r="O65" s="761">
        <f>K59*K60</f>
        <v>0</v>
      </c>
      <c r="P65" s="744"/>
      <c r="Q65" s="32"/>
    </row>
    <row r="66" spans="1:18">
      <c r="B66" s="162"/>
      <c r="G66" s="742"/>
      <c r="H66" s="744"/>
      <c r="J66" s="304"/>
      <c r="K66" s="859"/>
      <c r="L66" s="859"/>
      <c r="M66" s="859"/>
      <c r="N66" s="859"/>
      <c r="O66" s="742"/>
      <c r="P66" s="744"/>
      <c r="Q66" s="36"/>
    </row>
    <row r="67" spans="1:18" ht="13.5" thickBot="1">
      <c r="B67" s="142"/>
      <c r="C67" s="130"/>
      <c r="D67" s="69" t="s">
        <v>42</v>
      </c>
      <c r="G67" s="742"/>
      <c r="H67" s="740">
        <f>SUM(G63,G65)</f>
        <v>989.6346666666667</v>
      </c>
      <c r="J67" s="396"/>
      <c r="K67" s="883"/>
      <c r="L67" s="867" t="s">
        <v>42</v>
      </c>
      <c r="M67" s="859"/>
      <c r="N67" s="859"/>
      <c r="O67" s="742"/>
      <c r="P67" s="740">
        <f>SUM(O63,O65)</f>
        <v>13.053866666666668</v>
      </c>
      <c r="Q67" s="32"/>
    </row>
    <row r="68" spans="1:18" ht="15" customHeight="1">
      <c r="B68" s="142"/>
      <c r="C68" s="130"/>
      <c r="D68" s="69"/>
      <c r="G68" s="742"/>
      <c r="H68" s="760"/>
      <c r="J68" s="396"/>
      <c r="K68" s="883"/>
      <c r="L68" s="867"/>
      <c r="M68" s="859"/>
      <c r="N68" s="859"/>
      <c r="O68" s="742"/>
      <c r="P68" s="760"/>
      <c r="Q68" s="32"/>
    </row>
    <row r="69" spans="1:18">
      <c r="A69" s="1314" t="s">
        <v>979</v>
      </c>
      <c r="B69" s="529" t="s">
        <v>1150</v>
      </c>
      <c r="C69" s="527" t="s">
        <v>799</v>
      </c>
      <c r="D69" s="32"/>
      <c r="E69" s="32"/>
      <c r="F69" s="32"/>
      <c r="G69" s="165"/>
      <c r="H69" s="760"/>
      <c r="J69" s="870" t="s">
        <v>1150</v>
      </c>
      <c r="K69" s="867" t="s">
        <v>799</v>
      </c>
      <c r="L69" s="401"/>
      <c r="M69" s="401"/>
      <c r="N69" s="401"/>
      <c r="O69" s="888"/>
      <c r="P69" s="760"/>
      <c r="Q69" s="32"/>
    </row>
    <row r="70" spans="1:18" s="290" customFormat="1" ht="13.9" customHeight="1">
      <c r="A70" s="1314"/>
      <c r="B70" s="304"/>
      <c r="C70" s="437">
        <f>'Current Assumptions'!B180</f>
        <v>58</v>
      </c>
      <c r="D70" s="618" t="s">
        <v>991</v>
      </c>
      <c r="G70" s="742"/>
      <c r="H70" s="744"/>
      <c r="J70" s="304"/>
      <c r="K70" s="915">
        <f>'Expected Assumptions'!E180</f>
        <v>58</v>
      </c>
      <c r="L70" s="618" t="s">
        <v>991</v>
      </c>
      <c r="M70" s="859"/>
      <c r="N70" s="859"/>
      <c r="O70" s="742"/>
      <c r="P70" s="744"/>
      <c r="Q70" s="321"/>
      <c r="R70" s="320"/>
    </row>
    <row r="71" spans="1:18" s="290" customFormat="1">
      <c r="A71" s="492"/>
      <c r="B71" s="142"/>
      <c r="C71" s="902">
        <f>Avg._Time_to_Log_Transmittals</f>
        <v>0.25</v>
      </c>
      <c r="D71" s="618" t="str">
        <f>Avg._Time_to_Log_Transmittals_N</f>
        <v>Avg. Time to Log (hours / transmittal)</v>
      </c>
      <c r="G71" s="742"/>
      <c r="H71" s="744"/>
      <c r="J71" s="396"/>
      <c r="K71" s="902">
        <f>'Expected Assumptions'!E13</f>
        <v>0</v>
      </c>
      <c r="L71" s="618" t="str">
        <f>Avg._Time_to_Log_Transmittals_N</f>
        <v>Avg. Time to Log (hours / transmittal)</v>
      </c>
      <c r="M71" s="859"/>
      <c r="N71" s="859"/>
      <c r="O71" s="742"/>
      <c r="P71" s="744"/>
      <c r="Q71" s="320"/>
      <c r="R71" s="320"/>
    </row>
    <row r="72" spans="1:18">
      <c r="B72" s="142"/>
      <c r="G72" s="742"/>
      <c r="H72" s="744"/>
      <c r="J72" s="396"/>
      <c r="K72" s="859"/>
      <c r="L72" s="859"/>
      <c r="M72" s="859"/>
      <c r="N72" s="859"/>
      <c r="O72" s="742"/>
      <c r="P72" s="744"/>
      <c r="Q72" s="32"/>
    </row>
    <row r="73" spans="1:18">
      <c r="B73" s="142"/>
      <c r="C73" s="779">
        <f>Owners_Rep._Administrative_Rate</f>
        <v>16.88</v>
      </c>
      <c r="D73" s="615" t="str">
        <f>Owners_Rep._Administrative_Rate_N</f>
        <v>Owners Rep. Administrative Rate ($ / hour)</v>
      </c>
      <c r="G73" s="761">
        <f>C73*C70*C71</f>
        <v>244.76</v>
      </c>
      <c r="H73" s="744"/>
      <c r="J73" s="396"/>
      <c r="K73" s="779">
        <f>Owners_Rep._Administrative_Rate</f>
        <v>16.88</v>
      </c>
      <c r="L73" s="874" t="str">
        <f>Owners_Rep._Administrative_Rate_N</f>
        <v>Owners Rep. Administrative Rate ($ / hour)</v>
      </c>
      <c r="M73" s="859"/>
      <c r="N73" s="859"/>
      <c r="O73" s="761">
        <f>K73*K70*K71</f>
        <v>0</v>
      </c>
      <c r="P73" s="744"/>
      <c r="Q73" s="32"/>
    </row>
    <row r="74" spans="1:18" ht="15" customHeight="1">
      <c r="B74" s="142"/>
      <c r="G74" s="742"/>
      <c r="H74" s="744"/>
      <c r="J74" s="396"/>
      <c r="K74" s="859"/>
      <c r="L74" s="859"/>
      <c r="M74" s="859"/>
      <c r="N74" s="859"/>
      <c r="O74" s="742"/>
      <c r="P74" s="744"/>
      <c r="Q74" s="32"/>
    </row>
    <row r="75" spans="1:18" ht="13.5" thickBot="1">
      <c r="B75" s="142"/>
      <c r="D75" s="69" t="s">
        <v>42</v>
      </c>
      <c r="G75" s="742"/>
      <c r="H75" s="740">
        <f>SUM(G73)</f>
        <v>244.76</v>
      </c>
      <c r="J75" s="396"/>
      <c r="K75" s="859"/>
      <c r="L75" s="867" t="s">
        <v>42</v>
      </c>
      <c r="M75" s="859"/>
      <c r="N75" s="859"/>
      <c r="O75" s="742"/>
      <c r="P75" s="740">
        <f>SUM(O73)</f>
        <v>0</v>
      </c>
      <c r="Q75" s="32"/>
    </row>
    <row r="76" spans="1:18" ht="15" customHeight="1">
      <c r="B76" s="142"/>
      <c r="D76" s="32"/>
      <c r="E76" s="33"/>
      <c r="F76" s="32"/>
      <c r="G76" s="165"/>
      <c r="H76" s="760"/>
      <c r="J76" s="396"/>
      <c r="K76" s="859"/>
      <c r="L76" s="401"/>
      <c r="M76" s="389"/>
      <c r="N76" s="401"/>
      <c r="O76" s="888"/>
      <c r="P76" s="760"/>
      <c r="Q76" s="32"/>
    </row>
    <row r="77" spans="1:18" ht="17.25">
      <c r="B77" s="530" t="s">
        <v>446</v>
      </c>
      <c r="C77" s="139" t="s">
        <v>525</v>
      </c>
      <c r="D77" s="32"/>
      <c r="E77" s="33"/>
      <c r="F77" s="34"/>
      <c r="G77" s="811"/>
      <c r="H77" s="760"/>
      <c r="J77" s="878" t="s">
        <v>446</v>
      </c>
      <c r="K77" s="884" t="s">
        <v>525</v>
      </c>
      <c r="L77" s="401"/>
      <c r="M77" s="389"/>
      <c r="N77" s="34"/>
      <c r="O77" s="811"/>
      <c r="P77" s="760"/>
      <c r="Q77" s="32"/>
    </row>
    <row r="78" spans="1:18">
      <c r="B78" s="142"/>
      <c r="D78" s="32"/>
      <c r="E78" s="32"/>
      <c r="F78" s="32"/>
      <c r="G78" s="165"/>
      <c r="H78" s="760"/>
      <c r="J78" s="396"/>
      <c r="K78" s="859"/>
      <c r="L78" s="401"/>
      <c r="M78" s="401"/>
      <c r="N78" s="401"/>
      <c r="O78" s="888"/>
      <c r="P78" s="760"/>
      <c r="Q78" s="32"/>
    </row>
    <row r="79" spans="1:18">
      <c r="A79" s="1314" t="s">
        <v>979</v>
      </c>
      <c r="B79" s="529" t="s">
        <v>1151</v>
      </c>
      <c r="C79" s="527" t="s">
        <v>798</v>
      </c>
      <c r="D79" s="32"/>
      <c r="E79" s="32"/>
      <c r="F79" s="32"/>
      <c r="G79" s="165"/>
      <c r="H79" s="760"/>
      <c r="J79" s="870" t="s">
        <v>1151</v>
      </c>
      <c r="K79" s="867" t="s">
        <v>798</v>
      </c>
      <c r="L79" s="401"/>
      <c r="M79" s="401"/>
      <c r="N79" s="401"/>
      <c r="O79" s="888"/>
      <c r="P79" s="760"/>
      <c r="Q79" s="32"/>
    </row>
    <row r="80" spans="1:18" s="290" customFormat="1" ht="13.9" customHeight="1">
      <c r="A80" s="1314"/>
      <c r="B80" s="304"/>
      <c r="C80" s="437">
        <f>'Current Assumptions'!B180</f>
        <v>58</v>
      </c>
      <c r="D80" s="618" t="s">
        <v>991</v>
      </c>
      <c r="G80" s="742"/>
      <c r="H80" s="744"/>
      <c r="J80" s="304"/>
      <c r="K80" s="915">
        <f>'Expected Assumptions'!E180</f>
        <v>58</v>
      </c>
      <c r="L80" s="618" t="s">
        <v>991</v>
      </c>
      <c r="M80" s="859"/>
      <c r="N80" s="859"/>
      <c r="O80" s="742"/>
      <c r="P80" s="744"/>
      <c r="Q80" s="321"/>
      <c r="R80" s="320"/>
    </row>
    <row r="81" spans="1:18" s="290" customFormat="1">
      <c r="A81" s="492"/>
      <c r="B81" s="142"/>
      <c r="C81" s="902">
        <f>Avg._Time_to_Log_Transmittals</f>
        <v>0.25</v>
      </c>
      <c r="D81" s="618" t="str">
        <f>Avg._Time_to_Log_Transmittals_N</f>
        <v>Avg. Time to Log (hours / transmittal)</v>
      </c>
      <c r="G81" s="742"/>
      <c r="H81" s="744"/>
      <c r="J81" s="396"/>
      <c r="K81" s="902">
        <f>'Expected Assumptions'!E13</f>
        <v>0</v>
      </c>
      <c r="L81" s="618" t="str">
        <f>Avg._Time_to_Log_Transmittals_N</f>
        <v>Avg. Time to Log (hours / transmittal)</v>
      </c>
      <c r="M81" s="859"/>
      <c r="N81" s="859"/>
      <c r="O81" s="742"/>
      <c r="P81" s="744"/>
      <c r="Q81" s="320"/>
      <c r="R81" s="320"/>
    </row>
    <row r="82" spans="1:18">
      <c r="B82" s="142"/>
      <c r="C82" s="126"/>
      <c r="D82" s="126"/>
      <c r="G82" s="742"/>
      <c r="H82" s="744"/>
      <c r="J82" s="396"/>
      <c r="K82" s="881"/>
      <c r="L82" s="881"/>
      <c r="M82" s="859"/>
      <c r="N82" s="859"/>
      <c r="O82" s="742"/>
      <c r="P82" s="744"/>
      <c r="Q82" s="32"/>
    </row>
    <row r="83" spans="1:18">
      <c r="B83" s="142"/>
      <c r="C83" s="779">
        <f>Drafter_Rate</f>
        <v>70.703325000000007</v>
      </c>
      <c r="D83" s="444" t="str">
        <f>Drafter_Rate_N</f>
        <v>Architect Drafter Rate ($ / hour)</v>
      </c>
      <c r="G83" s="761">
        <f>C83*C80*C81</f>
        <v>1025.1982125000002</v>
      </c>
      <c r="H83" s="744"/>
      <c r="J83" s="396"/>
      <c r="K83" s="779">
        <f>Drafter_Rate</f>
        <v>70.703325000000007</v>
      </c>
      <c r="L83" s="623" t="str">
        <f>Drafter_Rate_N</f>
        <v>Architect Drafter Rate ($ / hour)</v>
      </c>
      <c r="M83" s="859"/>
      <c r="N83" s="859"/>
      <c r="O83" s="761">
        <f>K83*K80*K81</f>
        <v>0</v>
      </c>
      <c r="P83" s="744"/>
      <c r="Q83" s="32"/>
    </row>
    <row r="84" spans="1:18" ht="15" customHeight="1">
      <c r="B84" s="142"/>
      <c r="G84" s="742"/>
      <c r="H84" s="744"/>
      <c r="J84" s="396"/>
      <c r="K84" s="859"/>
      <c r="L84" s="859"/>
      <c r="M84" s="859"/>
      <c r="N84" s="859"/>
      <c r="O84" s="742"/>
      <c r="P84" s="744"/>
      <c r="Q84" s="32"/>
    </row>
    <row r="85" spans="1:18" ht="13.5" thickBot="1">
      <c r="B85" s="142"/>
      <c r="D85" s="69" t="s">
        <v>42</v>
      </c>
      <c r="G85" s="742"/>
      <c r="H85" s="740">
        <f>SUM(G83)</f>
        <v>1025.1982125000002</v>
      </c>
      <c r="J85" s="396"/>
      <c r="K85" s="859"/>
      <c r="L85" s="867" t="s">
        <v>42</v>
      </c>
      <c r="M85" s="859"/>
      <c r="N85" s="859"/>
      <c r="O85" s="742"/>
      <c r="P85" s="740">
        <f>SUM(O83)</f>
        <v>0</v>
      </c>
      <c r="Q85" s="32"/>
    </row>
    <row r="86" spans="1:18">
      <c r="B86" s="142"/>
      <c r="D86" s="32"/>
      <c r="E86" s="33"/>
      <c r="F86" s="32"/>
      <c r="G86" s="165"/>
      <c r="H86" s="760"/>
      <c r="J86" s="396"/>
      <c r="K86" s="859"/>
      <c r="L86" s="401"/>
      <c r="M86" s="389"/>
      <c r="N86" s="401"/>
      <c r="O86" s="888"/>
      <c r="P86" s="760"/>
      <c r="Q86" s="36"/>
    </row>
    <row r="87" spans="1:18">
      <c r="B87" s="530" t="s">
        <v>739</v>
      </c>
      <c r="C87" s="532" t="s">
        <v>770</v>
      </c>
      <c r="D87" s="32"/>
      <c r="E87" s="32"/>
      <c r="F87" s="32"/>
      <c r="G87" s="165"/>
      <c r="H87" s="760"/>
      <c r="J87" s="878" t="s">
        <v>739</v>
      </c>
      <c r="K87" s="884" t="s">
        <v>770</v>
      </c>
      <c r="L87" s="401"/>
      <c r="M87" s="401"/>
      <c r="N87" s="401"/>
      <c r="O87" s="888"/>
      <c r="P87" s="760"/>
      <c r="Q87" s="32"/>
    </row>
    <row r="88" spans="1:18" ht="15" customHeight="1">
      <c r="B88" s="142"/>
      <c r="G88" s="742"/>
      <c r="H88" s="744"/>
      <c r="J88" s="396"/>
      <c r="K88" s="859"/>
      <c r="L88" s="859"/>
      <c r="M88" s="859"/>
      <c r="N88" s="859"/>
      <c r="O88" s="742"/>
      <c r="P88" s="744"/>
      <c r="Q88" s="32"/>
    </row>
    <row r="89" spans="1:18">
      <c r="A89" s="1314" t="s">
        <v>979</v>
      </c>
      <c r="B89" s="304" t="s">
        <v>738</v>
      </c>
      <c r="C89" s="163" t="s">
        <v>524</v>
      </c>
      <c r="D89" s="32"/>
      <c r="E89" s="33"/>
      <c r="F89" s="32"/>
      <c r="G89" s="165"/>
      <c r="H89" s="760"/>
      <c r="J89" s="304" t="s">
        <v>738</v>
      </c>
      <c r="K89" s="887" t="s">
        <v>524</v>
      </c>
      <c r="L89" s="401"/>
      <c r="M89" s="389"/>
      <c r="N89" s="401"/>
      <c r="O89" s="888"/>
      <c r="P89" s="760"/>
      <c r="Q89" s="32"/>
    </row>
    <row r="90" spans="1:18" s="290" customFormat="1" ht="13.9" customHeight="1">
      <c r="A90" s="1314"/>
      <c r="B90" s="304"/>
      <c r="C90" s="437">
        <f>'Current Assumptions'!B180</f>
        <v>58</v>
      </c>
      <c r="D90" s="618" t="s">
        <v>991</v>
      </c>
      <c r="G90" s="742"/>
      <c r="H90" s="744"/>
      <c r="J90" s="304"/>
      <c r="K90" s="915">
        <f>'Expected Assumptions'!E180</f>
        <v>58</v>
      </c>
      <c r="L90" s="618" t="s">
        <v>991</v>
      </c>
      <c r="M90" s="859"/>
      <c r="N90" s="859"/>
      <c r="O90" s="742"/>
      <c r="P90" s="744"/>
      <c r="Q90" s="321"/>
      <c r="R90" s="320"/>
    </row>
    <row r="91" spans="1:18" s="322" customFormat="1">
      <c r="A91" s="490"/>
      <c r="B91" s="335"/>
      <c r="C91" s="737">
        <f>'Current Assumptions'!B181</f>
        <v>16.5</v>
      </c>
      <c r="D91" s="618" t="s">
        <v>552</v>
      </c>
      <c r="G91" s="66"/>
      <c r="H91" s="766"/>
      <c r="I91" s="336"/>
      <c r="J91" s="335"/>
      <c r="K91" s="737">
        <f>'Expected Assumptions'!E181</f>
        <v>0</v>
      </c>
      <c r="L91" s="618" t="s">
        <v>552</v>
      </c>
      <c r="M91" s="864"/>
      <c r="N91" s="864"/>
      <c r="O91" s="66"/>
      <c r="P91" s="766"/>
      <c r="Q91" s="320"/>
      <c r="R91" s="320"/>
    </row>
    <row r="92" spans="1:18" s="290" customFormat="1">
      <c r="A92" s="492"/>
      <c r="B92" s="304"/>
      <c r="C92" s="631">
        <f>'Current Assumptions'!B182</f>
        <v>0.16666666666666666</v>
      </c>
      <c r="D92" s="300" t="s">
        <v>576</v>
      </c>
      <c r="E92" s="322"/>
      <c r="F92" s="322"/>
      <c r="G92" s="66"/>
      <c r="H92" s="744"/>
      <c r="J92" s="304"/>
      <c r="K92" s="838">
        <f>'Expected Assumptions'!E182</f>
        <v>6.6666666666666666E-2</v>
      </c>
      <c r="L92" s="881" t="s">
        <v>576</v>
      </c>
      <c r="M92" s="864"/>
      <c r="N92" s="864"/>
      <c r="O92" s="66"/>
      <c r="P92" s="744"/>
      <c r="Q92" s="320"/>
      <c r="R92" s="320"/>
    </row>
    <row r="93" spans="1:18">
      <c r="B93" s="162"/>
      <c r="C93" s="130"/>
      <c r="G93" s="742"/>
      <c r="H93" s="744"/>
      <c r="J93" s="304"/>
      <c r="K93" s="883"/>
      <c r="L93" s="859"/>
      <c r="M93" s="859"/>
      <c r="N93" s="859"/>
      <c r="O93" s="742"/>
      <c r="P93" s="744"/>
      <c r="Q93" s="36"/>
      <c r="R93" s="65"/>
    </row>
    <row r="94" spans="1:18">
      <c r="B94" s="162"/>
      <c r="C94" s="779">
        <f>Drafter_Rate</f>
        <v>70.703325000000007</v>
      </c>
      <c r="D94" s="444" t="str">
        <f>Drafter_Rate_N</f>
        <v>Architect Drafter Rate ($ / hour)</v>
      </c>
      <c r="G94" s="743">
        <f>C94*C90*C92</f>
        <v>683.46547500000008</v>
      </c>
      <c r="H94" s="744"/>
      <c r="J94" s="304"/>
      <c r="K94" s="779">
        <f>Drafter_Rate</f>
        <v>70.703325000000007</v>
      </c>
      <c r="L94" s="623" t="str">
        <f>Drafter_Rate_N</f>
        <v>Architect Drafter Rate ($ / hour)</v>
      </c>
      <c r="M94" s="859"/>
      <c r="N94" s="859"/>
      <c r="O94" s="930">
        <f>K94*K90*K92</f>
        <v>273.38619000000006</v>
      </c>
      <c r="P94" s="744"/>
      <c r="Q94" s="36"/>
      <c r="R94" s="65"/>
    </row>
    <row r="95" spans="1:18">
      <c r="B95" s="162"/>
      <c r="G95" s="742"/>
      <c r="H95" s="744"/>
      <c r="J95" s="304"/>
      <c r="K95" s="859"/>
      <c r="L95" s="859"/>
      <c r="M95" s="859"/>
      <c r="N95" s="859"/>
      <c r="O95" s="742"/>
      <c r="P95" s="744"/>
      <c r="Q95" s="36"/>
      <c r="R95" s="65"/>
    </row>
    <row r="96" spans="1:18">
      <c r="B96" s="162"/>
      <c r="D96" s="401" t="s">
        <v>204</v>
      </c>
      <c r="E96" s="64"/>
      <c r="F96" s="64"/>
      <c r="G96" s="761">
        <f>C90*C91</f>
        <v>957</v>
      </c>
      <c r="H96" s="744"/>
      <c r="J96" s="304"/>
      <c r="K96" s="859"/>
      <c r="L96" s="401" t="s">
        <v>204</v>
      </c>
      <c r="M96" s="864"/>
      <c r="N96" s="864"/>
      <c r="O96" s="761">
        <f>K90*K91</f>
        <v>0</v>
      </c>
      <c r="P96" s="744"/>
      <c r="Q96" s="36"/>
      <c r="R96" s="65"/>
    </row>
    <row r="97" spans="1:18" ht="15" customHeight="1">
      <c r="B97" s="162"/>
      <c r="G97" s="742"/>
      <c r="H97" s="744"/>
      <c r="J97" s="304"/>
      <c r="K97" s="859"/>
      <c r="L97" s="859"/>
      <c r="M97" s="859"/>
      <c r="N97" s="859"/>
      <c r="O97" s="742"/>
      <c r="P97" s="744"/>
      <c r="Q97" s="36"/>
      <c r="R97" s="65"/>
    </row>
    <row r="98" spans="1:18" ht="13.5" thickBot="1">
      <c r="B98" s="162"/>
      <c r="C98" s="130"/>
      <c r="D98" s="69" t="s">
        <v>42</v>
      </c>
      <c r="G98" s="742"/>
      <c r="H98" s="740">
        <f>SUM(G94,G96)</f>
        <v>1640.465475</v>
      </c>
      <c r="J98" s="304"/>
      <c r="K98" s="883"/>
      <c r="L98" s="867" t="s">
        <v>42</v>
      </c>
      <c r="M98" s="859"/>
      <c r="N98" s="859"/>
      <c r="O98" s="742"/>
      <c r="P98" s="740">
        <f>SUM(O94,O96)</f>
        <v>273.38619000000006</v>
      </c>
      <c r="Q98" s="36"/>
      <c r="R98" s="65"/>
    </row>
    <row r="99" spans="1:18" ht="15" customHeight="1">
      <c r="B99" s="162"/>
      <c r="C99" s="163"/>
      <c r="D99" s="32"/>
      <c r="E99" s="33"/>
      <c r="F99" s="32"/>
      <c r="G99" s="165"/>
      <c r="H99" s="760"/>
      <c r="J99" s="304"/>
      <c r="K99" s="887"/>
      <c r="L99" s="401"/>
      <c r="M99" s="389"/>
      <c r="N99" s="401"/>
      <c r="O99" s="888"/>
      <c r="P99" s="760"/>
      <c r="Q99" s="36"/>
      <c r="R99" s="65"/>
    </row>
    <row r="100" spans="1:18">
      <c r="A100" s="1314" t="s">
        <v>979</v>
      </c>
      <c r="B100" s="529" t="s">
        <v>740</v>
      </c>
      <c r="C100" s="527" t="s">
        <v>800</v>
      </c>
      <c r="D100" s="32"/>
      <c r="E100" s="32"/>
      <c r="F100" s="32"/>
      <c r="G100" s="165"/>
      <c r="H100" s="760"/>
      <c r="J100" s="870" t="s">
        <v>740</v>
      </c>
      <c r="K100" s="867" t="s">
        <v>800</v>
      </c>
      <c r="L100" s="401"/>
      <c r="M100" s="401"/>
      <c r="N100" s="401"/>
      <c r="O100" s="888"/>
      <c r="P100" s="760"/>
      <c r="Q100" s="32"/>
    </row>
    <row r="101" spans="1:18" s="290" customFormat="1">
      <c r="A101" s="1314"/>
      <c r="B101" s="109"/>
      <c r="C101" s="437">
        <f>'Current Assumptions'!B180</f>
        <v>58</v>
      </c>
      <c r="D101" s="618" t="s">
        <v>991</v>
      </c>
      <c r="E101" s="320"/>
      <c r="F101" s="320"/>
      <c r="G101" s="165"/>
      <c r="H101" s="760"/>
      <c r="J101" s="870"/>
      <c r="K101" s="915">
        <f>'Expected Assumptions'!E180</f>
        <v>58</v>
      </c>
      <c r="L101" s="618" t="s">
        <v>991</v>
      </c>
      <c r="M101" s="401"/>
      <c r="N101" s="401"/>
      <c r="O101" s="888"/>
      <c r="P101" s="760"/>
      <c r="Q101" s="320"/>
    </row>
    <row r="102" spans="1:18" s="290" customFormat="1">
      <c r="A102" s="492"/>
      <c r="B102" s="109"/>
      <c r="C102" s="902">
        <f>Avg._Time_to_Log_Transmittals</f>
        <v>0.25</v>
      </c>
      <c r="D102" s="618" t="str">
        <f>Avg._Time_to_Log_Transmittals_N</f>
        <v>Avg. Time to Log (hours / transmittal)</v>
      </c>
      <c r="E102" s="320"/>
      <c r="F102" s="320"/>
      <c r="G102" s="165"/>
      <c r="H102" s="760"/>
      <c r="J102" s="870"/>
      <c r="K102" s="902">
        <f>'Expected Assumptions'!E13</f>
        <v>0</v>
      </c>
      <c r="L102" s="618" t="str">
        <f>Avg._Time_to_Log_Transmittals_N</f>
        <v>Avg. Time to Log (hours / transmittal)</v>
      </c>
      <c r="M102" s="401"/>
      <c r="N102" s="401"/>
      <c r="O102" s="888"/>
      <c r="P102" s="760"/>
      <c r="Q102" s="320"/>
    </row>
    <row r="103" spans="1:18" s="64" customFormat="1">
      <c r="A103" s="490"/>
      <c r="B103" s="142"/>
      <c r="C103" s="128"/>
      <c r="D103" s="128"/>
      <c r="E103" s="128"/>
      <c r="F103" s="128"/>
      <c r="G103" s="742"/>
      <c r="H103" s="744"/>
      <c r="J103" s="396"/>
      <c r="K103" s="859"/>
      <c r="L103" s="859"/>
      <c r="M103" s="859"/>
      <c r="N103" s="859"/>
      <c r="O103" s="742"/>
      <c r="P103" s="744"/>
      <c r="Q103" s="32"/>
      <c r="R103" s="128"/>
    </row>
    <row r="104" spans="1:18" s="69" customFormat="1">
      <c r="A104" s="406"/>
      <c r="B104" s="142"/>
      <c r="C104" s="779">
        <f>Drafter_Rate</f>
        <v>70.703325000000007</v>
      </c>
      <c r="D104" s="444" t="str">
        <f>Drafter_Rate_N</f>
        <v>Architect Drafter Rate ($ / hour)</v>
      </c>
      <c r="E104" s="128"/>
      <c r="F104" s="128"/>
      <c r="G104" s="761">
        <f>C104*C101*C102</f>
        <v>1025.1982125000002</v>
      </c>
      <c r="H104" s="744"/>
      <c r="J104" s="396"/>
      <c r="K104" s="779">
        <f>Drafter_Rate</f>
        <v>70.703325000000007</v>
      </c>
      <c r="L104" s="623" t="str">
        <f>Drafter_Rate_N</f>
        <v>Architect Drafter Rate ($ / hour)</v>
      </c>
      <c r="M104" s="859"/>
      <c r="N104" s="859"/>
      <c r="O104" s="761">
        <f>K104*K101*K102</f>
        <v>0</v>
      </c>
      <c r="P104" s="744"/>
      <c r="Q104" s="32"/>
      <c r="R104" s="128"/>
    </row>
    <row r="105" spans="1:18" s="69" customFormat="1" ht="15" customHeight="1">
      <c r="A105" s="406"/>
      <c r="B105" s="142"/>
      <c r="C105" s="128"/>
      <c r="D105" s="128"/>
      <c r="E105" s="128"/>
      <c r="F105" s="128"/>
      <c r="G105" s="742"/>
      <c r="H105" s="744"/>
      <c r="J105" s="396"/>
      <c r="K105" s="859"/>
      <c r="L105" s="859"/>
      <c r="M105" s="859"/>
      <c r="N105" s="859"/>
      <c r="O105" s="742"/>
      <c r="P105" s="744"/>
      <c r="Q105" s="32"/>
      <c r="R105" s="128"/>
    </row>
    <row r="106" spans="1:18" s="69" customFormat="1" ht="13.5" customHeight="1" thickBot="1">
      <c r="A106" s="406"/>
      <c r="B106" s="142"/>
      <c r="C106" s="128"/>
      <c r="D106" s="69" t="s">
        <v>42</v>
      </c>
      <c r="E106" s="128"/>
      <c r="F106" s="128"/>
      <c r="G106" s="742"/>
      <c r="H106" s="740">
        <f>SUM(G104)</f>
        <v>1025.1982125000002</v>
      </c>
      <c r="J106" s="396"/>
      <c r="K106" s="859"/>
      <c r="L106" s="867" t="s">
        <v>42</v>
      </c>
      <c r="M106" s="859"/>
      <c r="N106" s="859"/>
      <c r="O106" s="742"/>
      <c r="P106" s="740">
        <f>SUM(O104)</f>
        <v>0</v>
      </c>
      <c r="Q106" s="32"/>
      <c r="R106" s="128"/>
    </row>
    <row r="107" spans="1:18" s="69" customFormat="1" ht="15" customHeight="1">
      <c r="A107" s="406"/>
      <c r="B107" s="142"/>
      <c r="C107" s="128"/>
      <c r="D107" s="128"/>
      <c r="E107" s="128"/>
      <c r="F107" s="128"/>
      <c r="G107" s="742"/>
      <c r="H107" s="760"/>
      <c r="J107" s="396"/>
      <c r="K107" s="859"/>
      <c r="L107" s="859"/>
      <c r="M107" s="859"/>
      <c r="N107" s="859"/>
      <c r="O107" s="742"/>
      <c r="P107" s="760"/>
      <c r="Q107" s="32"/>
      <c r="R107" s="128"/>
    </row>
    <row r="108" spans="1:18" s="69" customFormat="1" ht="15">
      <c r="A108" s="406"/>
      <c r="B108" s="530" t="s">
        <v>741</v>
      </c>
      <c r="C108" s="139" t="s">
        <v>523</v>
      </c>
      <c r="D108" s="32"/>
      <c r="E108" s="32"/>
      <c r="F108" s="34"/>
      <c r="G108" s="165"/>
      <c r="H108" s="760"/>
      <c r="J108" s="878" t="s">
        <v>741</v>
      </c>
      <c r="K108" s="884" t="s">
        <v>523</v>
      </c>
      <c r="L108" s="401"/>
      <c r="M108" s="401"/>
      <c r="N108" s="34"/>
      <c r="O108" s="888"/>
      <c r="P108" s="760"/>
      <c r="Q108" s="32"/>
      <c r="R108" s="128"/>
    </row>
    <row r="109" spans="1:18" s="69" customFormat="1" ht="15">
      <c r="A109" s="406"/>
      <c r="B109" s="142"/>
      <c r="C109" s="128"/>
      <c r="D109" s="32"/>
      <c r="E109" s="32"/>
      <c r="F109" s="34"/>
      <c r="G109" s="165"/>
      <c r="H109" s="760"/>
      <c r="J109" s="396"/>
      <c r="K109" s="859"/>
      <c r="L109" s="401"/>
      <c r="M109" s="401"/>
      <c r="N109" s="34"/>
      <c r="O109" s="888"/>
      <c r="P109" s="760"/>
      <c r="Q109" s="32"/>
      <c r="R109" s="128"/>
    </row>
    <row r="110" spans="1:18" ht="15">
      <c r="A110" s="1314" t="s">
        <v>979</v>
      </c>
      <c r="B110" s="304" t="s">
        <v>742</v>
      </c>
      <c r="C110" s="539" t="s">
        <v>801</v>
      </c>
      <c r="D110" s="32"/>
      <c r="E110" s="32"/>
      <c r="F110" s="34"/>
      <c r="G110" s="165"/>
      <c r="H110" s="744"/>
      <c r="J110" s="304" t="s">
        <v>742</v>
      </c>
      <c r="K110" s="887" t="s">
        <v>801</v>
      </c>
      <c r="L110" s="401"/>
      <c r="M110" s="401"/>
      <c r="N110" s="34"/>
      <c r="O110" s="888"/>
      <c r="P110" s="744"/>
      <c r="Q110" s="32"/>
    </row>
    <row r="111" spans="1:18">
      <c r="A111" s="1314"/>
      <c r="B111" s="142"/>
      <c r="C111" s="437">
        <f>'Current Assumptions'!B180</f>
        <v>58</v>
      </c>
      <c r="D111" s="618" t="s">
        <v>991</v>
      </c>
      <c r="G111" s="742"/>
      <c r="H111" s="744"/>
      <c r="J111" s="396"/>
      <c r="K111" s="915">
        <f>'Expected Assumptions'!E180</f>
        <v>58</v>
      </c>
      <c r="L111" s="618" t="s">
        <v>991</v>
      </c>
      <c r="M111" s="859"/>
      <c r="N111" s="859"/>
      <c r="O111" s="742"/>
      <c r="P111" s="744"/>
      <c r="Q111" s="32"/>
    </row>
    <row r="112" spans="1:18">
      <c r="B112" s="142"/>
      <c r="C112" s="902">
        <f>Avg._Time_to_Log_Transmittals</f>
        <v>0.25</v>
      </c>
      <c r="D112" s="618" t="str">
        <f>Avg._Time_to_Log_Transmittals_N</f>
        <v>Avg. Time to Log (hours / transmittal)</v>
      </c>
      <c r="G112" s="742"/>
      <c r="H112" s="744"/>
      <c r="J112" s="396"/>
      <c r="K112" s="902">
        <f>'Expected Assumptions'!E13</f>
        <v>0</v>
      </c>
      <c r="L112" s="618" t="str">
        <f>Avg._Time_to_Log_Transmittals_N</f>
        <v>Avg. Time to Log (hours / transmittal)</v>
      </c>
      <c r="M112" s="859"/>
      <c r="N112" s="859"/>
      <c r="O112" s="742"/>
      <c r="P112" s="744"/>
      <c r="Q112" s="32"/>
    </row>
    <row r="113" spans="1:18">
      <c r="B113" s="142"/>
      <c r="G113" s="742"/>
      <c r="H113" s="744"/>
      <c r="J113" s="396"/>
      <c r="K113" s="859"/>
      <c r="L113" s="859"/>
      <c r="M113" s="859"/>
      <c r="N113" s="859"/>
      <c r="O113" s="742"/>
      <c r="P113" s="744"/>
      <c r="Q113" s="32"/>
    </row>
    <row r="114" spans="1:18">
      <c r="B114" s="142"/>
      <c r="C114" s="779">
        <f>Owners_Rep._Administrative_Rate</f>
        <v>16.88</v>
      </c>
      <c r="D114" s="615" t="str">
        <f>Owners_Rep._Administrative_Rate_N</f>
        <v>Owners Rep. Administrative Rate ($ / hour)</v>
      </c>
      <c r="G114" s="761">
        <f>C114*C111*C112</f>
        <v>244.76</v>
      </c>
      <c r="H114" s="744"/>
      <c r="J114" s="396"/>
      <c r="K114" s="779">
        <f>Owners_Rep._Administrative_Rate</f>
        <v>16.88</v>
      </c>
      <c r="L114" s="874" t="str">
        <f>Owners_Rep._Administrative_Rate_N</f>
        <v>Owners Rep. Administrative Rate ($ / hour)</v>
      </c>
      <c r="M114" s="859"/>
      <c r="N114" s="859"/>
      <c r="O114" s="761">
        <f>K114*K111*K112</f>
        <v>0</v>
      </c>
      <c r="P114" s="744"/>
      <c r="Q114" s="32"/>
    </row>
    <row r="115" spans="1:18" ht="15" customHeight="1">
      <c r="B115" s="142"/>
      <c r="G115" s="742"/>
      <c r="H115" s="744"/>
      <c r="J115" s="396"/>
      <c r="K115" s="859"/>
      <c r="L115" s="859"/>
      <c r="M115" s="859"/>
      <c r="N115" s="859"/>
      <c r="O115" s="742"/>
      <c r="P115" s="744"/>
      <c r="Q115" s="32"/>
    </row>
    <row r="116" spans="1:18" ht="13.5" thickBot="1">
      <c r="B116" s="142"/>
      <c r="D116" s="69" t="s">
        <v>42</v>
      </c>
      <c r="G116" s="742"/>
      <c r="H116" s="740">
        <f>SUM(G114)</f>
        <v>244.76</v>
      </c>
      <c r="J116" s="396"/>
      <c r="K116" s="859"/>
      <c r="L116" s="867" t="s">
        <v>42</v>
      </c>
      <c r="M116" s="859"/>
      <c r="N116" s="859"/>
      <c r="O116" s="742"/>
      <c r="P116" s="740">
        <f>SUM(O114)</f>
        <v>0</v>
      </c>
      <c r="Q116" s="32"/>
    </row>
    <row r="117" spans="1:18" ht="15" customHeight="1">
      <c r="B117" s="142"/>
      <c r="D117" s="32"/>
      <c r="E117" s="32"/>
      <c r="F117" s="32"/>
      <c r="G117" s="165"/>
      <c r="H117" s="760"/>
      <c r="J117" s="396"/>
      <c r="K117" s="859"/>
      <c r="L117" s="401"/>
      <c r="M117" s="401"/>
      <c r="N117" s="401"/>
      <c r="O117" s="888"/>
      <c r="P117" s="760"/>
      <c r="Q117" s="32"/>
    </row>
    <row r="118" spans="1:18">
      <c r="B118" s="530" t="s">
        <v>1145</v>
      </c>
      <c r="C118" s="301" t="s">
        <v>522</v>
      </c>
      <c r="D118" s="32"/>
      <c r="E118" s="32"/>
      <c r="F118" s="32"/>
      <c r="G118" s="165"/>
      <c r="H118" s="760"/>
      <c r="J118" s="878" t="s">
        <v>1145</v>
      </c>
      <c r="K118" s="884" t="s">
        <v>522</v>
      </c>
      <c r="L118" s="401"/>
      <c r="M118" s="401"/>
      <c r="N118" s="401"/>
      <c r="O118" s="888"/>
      <c r="P118" s="760"/>
      <c r="Q118" s="32"/>
    </row>
    <row r="119" spans="1:18" ht="15" customHeight="1">
      <c r="B119" s="142"/>
      <c r="D119" s="32"/>
      <c r="E119" s="32"/>
      <c r="F119" s="32"/>
      <c r="G119" s="165"/>
      <c r="H119" s="760"/>
      <c r="J119" s="396"/>
      <c r="K119" s="859"/>
      <c r="L119" s="401"/>
      <c r="M119" s="401"/>
      <c r="N119" s="401"/>
      <c r="O119" s="888"/>
      <c r="P119" s="760"/>
      <c r="Q119" s="32"/>
    </row>
    <row r="120" spans="1:18">
      <c r="A120" s="1314" t="s">
        <v>979</v>
      </c>
      <c r="B120" s="304" t="s">
        <v>743</v>
      </c>
      <c r="C120" s="539" t="s">
        <v>1148</v>
      </c>
      <c r="D120" s="32"/>
      <c r="E120" s="32"/>
      <c r="F120" s="32"/>
      <c r="G120" s="165"/>
      <c r="H120" s="760"/>
      <c r="J120" s="304" t="s">
        <v>743</v>
      </c>
      <c r="K120" s="887" t="s">
        <v>1148</v>
      </c>
      <c r="L120" s="401"/>
      <c r="M120" s="401"/>
      <c r="N120" s="401"/>
      <c r="O120" s="888"/>
      <c r="P120" s="760"/>
      <c r="Q120" s="32"/>
    </row>
    <row r="121" spans="1:18" s="290" customFormat="1" ht="13.9" customHeight="1">
      <c r="A121" s="1314"/>
      <c r="B121" s="304"/>
      <c r="C121" s="437">
        <f>'Current Assumptions'!B180</f>
        <v>58</v>
      </c>
      <c r="D121" s="618" t="s">
        <v>991</v>
      </c>
      <c r="G121" s="742"/>
      <c r="H121" s="744"/>
      <c r="J121" s="304"/>
      <c r="K121" s="915">
        <f>'Expected Assumptions'!E180</f>
        <v>58</v>
      </c>
      <c r="L121" s="618" t="s">
        <v>991</v>
      </c>
      <c r="M121" s="859"/>
      <c r="N121" s="859"/>
      <c r="O121" s="742"/>
      <c r="P121" s="744"/>
      <c r="Q121" s="321"/>
      <c r="R121" s="320"/>
    </row>
    <row r="122" spans="1:18" s="322" customFormat="1">
      <c r="A122" s="490"/>
      <c r="B122" s="335"/>
      <c r="C122" s="737">
        <f>'Current Assumptions'!B181</f>
        <v>16.5</v>
      </c>
      <c r="D122" s="618" t="s">
        <v>552</v>
      </c>
      <c r="G122" s="66"/>
      <c r="H122" s="766"/>
      <c r="I122" s="336"/>
      <c r="J122" s="335"/>
      <c r="K122" s="737">
        <f>'Expected Assumptions'!E181</f>
        <v>0</v>
      </c>
      <c r="L122" s="618" t="s">
        <v>552</v>
      </c>
      <c r="M122" s="864"/>
      <c r="N122" s="864"/>
      <c r="O122" s="66"/>
      <c r="P122" s="766"/>
      <c r="Q122" s="320"/>
      <c r="R122" s="320"/>
    </row>
    <row r="123" spans="1:18" s="290" customFormat="1">
      <c r="A123" s="492"/>
      <c r="B123" s="304"/>
      <c r="C123" s="631">
        <f>'Current Assumptions'!B183</f>
        <v>3.3333333333333333E-2</v>
      </c>
      <c r="D123" s="300" t="s">
        <v>576</v>
      </c>
      <c r="E123" s="322"/>
      <c r="F123" s="322"/>
      <c r="G123" s="66"/>
      <c r="H123" s="744"/>
      <c r="J123" s="304"/>
      <c r="K123" s="858">
        <f>'Expected Assumptions'!E183</f>
        <v>1.3333333333333334E-2</v>
      </c>
      <c r="L123" s="881" t="s">
        <v>576</v>
      </c>
      <c r="M123" s="864"/>
      <c r="N123" s="864"/>
      <c r="O123" s="66"/>
      <c r="P123" s="744"/>
      <c r="Q123" s="320"/>
      <c r="R123" s="320"/>
    </row>
    <row r="124" spans="1:18">
      <c r="B124" s="162"/>
      <c r="C124" s="130"/>
      <c r="G124" s="742"/>
      <c r="H124" s="744"/>
      <c r="J124" s="304"/>
      <c r="K124" s="883"/>
      <c r="L124" s="859"/>
      <c r="M124" s="859"/>
      <c r="N124" s="859"/>
      <c r="O124" s="742"/>
      <c r="P124" s="744"/>
      <c r="Q124" s="32"/>
    </row>
    <row r="125" spans="1:18">
      <c r="B125" s="162"/>
      <c r="C125" s="779">
        <f>Owners_Rep._Administrative_Rate</f>
        <v>16.88</v>
      </c>
      <c r="D125" s="615" t="str">
        <f>Owners_Rep._Administrative_Rate_N</f>
        <v>Owners Rep. Administrative Rate ($ / hour)</v>
      </c>
      <c r="G125" s="743">
        <f>C125*C121*C123</f>
        <v>32.634666666666668</v>
      </c>
      <c r="H125" s="744"/>
      <c r="J125" s="304"/>
      <c r="K125" s="779">
        <f>Owners_Rep._Administrative_Rate</f>
        <v>16.88</v>
      </c>
      <c r="L125" s="874" t="str">
        <f>Owners_Rep._Administrative_Rate_N</f>
        <v>Owners Rep. Administrative Rate ($ / hour)</v>
      </c>
      <c r="M125" s="859"/>
      <c r="N125" s="859"/>
      <c r="O125" s="930">
        <f>K125*K121*K123</f>
        <v>13.053866666666668</v>
      </c>
      <c r="P125" s="744"/>
      <c r="Q125" s="32"/>
    </row>
    <row r="126" spans="1:18">
      <c r="B126" s="162"/>
      <c r="G126" s="742"/>
      <c r="H126" s="744"/>
      <c r="J126" s="304"/>
      <c r="K126" s="859"/>
      <c r="L126" s="859"/>
      <c r="M126" s="859"/>
      <c r="N126" s="859"/>
      <c r="O126" s="742"/>
      <c r="P126" s="744"/>
      <c r="Q126" s="32"/>
    </row>
    <row r="127" spans="1:18">
      <c r="B127" s="162"/>
      <c r="D127" s="401" t="s">
        <v>204</v>
      </c>
      <c r="E127" s="64"/>
      <c r="F127" s="64"/>
      <c r="G127" s="761">
        <f>C121*C122</f>
        <v>957</v>
      </c>
      <c r="H127" s="744"/>
      <c r="J127" s="304"/>
      <c r="K127" s="859"/>
      <c r="L127" s="401" t="s">
        <v>204</v>
      </c>
      <c r="M127" s="864"/>
      <c r="N127" s="864"/>
      <c r="O127" s="761">
        <f>K121*K122</f>
        <v>0</v>
      </c>
      <c r="P127" s="744"/>
      <c r="Q127" s="32"/>
    </row>
    <row r="128" spans="1:18" ht="15" customHeight="1">
      <c r="B128" s="162"/>
      <c r="G128" s="742"/>
      <c r="H128" s="744"/>
      <c r="J128" s="304"/>
      <c r="K128" s="859"/>
      <c r="L128" s="859"/>
      <c r="M128" s="859"/>
      <c r="N128" s="859"/>
      <c r="O128" s="742"/>
      <c r="P128" s="744"/>
      <c r="Q128" s="32"/>
    </row>
    <row r="129" spans="1:17" ht="13.5" thickBot="1">
      <c r="B129" s="162"/>
      <c r="C129" s="130"/>
      <c r="D129" s="69" t="s">
        <v>42</v>
      </c>
      <c r="G129" s="742"/>
      <c r="H129" s="740">
        <f>SUM(G125,G127)</f>
        <v>989.6346666666667</v>
      </c>
      <c r="J129" s="304"/>
      <c r="K129" s="883"/>
      <c r="L129" s="867" t="s">
        <v>42</v>
      </c>
      <c r="M129" s="859"/>
      <c r="N129" s="859"/>
      <c r="O129" s="742"/>
      <c r="P129" s="740">
        <f>SUM(O125,O127)</f>
        <v>13.053866666666668</v>
      </c>
      <c r="Q129" s="32"/>
    </row>
    <row r="130" spans="1:17" ht="15" customHeight="1">
      <c r="B130" s="162"/>
      <c r="C130" s="163"/>
      <c r="D130" s="32"/>
      <c r="E130" s="32"/>
      <c r="F130" s="32"/>
      <c r="G130" s="165"/>
      <c r="H130" s="760"/>
      <c r="J130" s="304"/>
      <c r="K130" s="887"/>
      <c r="L130" s="401"/>
      <c r="M130" s="401"/>
      <c r="N130" s="401"/>
      <c r="O130" s="888"/>
      <c r="P130" s="760"/>
      <c r="Q130" s="32"/>
    </row>
    <row r="131" spans="1:17">
      <c r="A131" s="1314" t="s">
        <v>979</v>
      </c>
      <c r="B131" s="529" t="s">
        <v>744</v>
      </c>
      <c r="C131" s="527" t="s">
        <v>800</v>
      </c>
      <c r="D131" s="32"/>
      <c r="E131" s="32"/>
      <c r="F131" s="32"/>
      <c r="G131" s="165"/>
      <c r="H131" s="760"/>
      <c r="J131" s="870" t="s">
        <v>744</v>
      </c>
      <c r="K131" s="867" t="s">
        <v>800</v>
      </c>
      <c r="L131" s="401"/>
      <c r="M131" s="401"/>
      <c r="N131" s="401"/>
      <c r="O131" s="888"/>
      <c r="P131" s="760"/>
      <c r="Q131" s="32"/>
    </row>
    <row r="132" spans="1:17">
      <c r="A132" s="1314"/>
      <c r="B132" s="142"/>
      <c r="C132" s="437">
        <f>'Current Assumptions'!B180</f>
        <v>58</v>
      </c>
      <c r="D132" s="618" t="s">
        <v>991</v>
      </c>
      <c r="G132" s="742"/>
      <c r="H132" s="744"/>
      <c r="J132" s="396"/>
      <c r="K132" s="915">
        <f>'Expected Assumptions'!E180</f>
        <v>58</v>
      </c>
      <c r="L132" s="618" t="s">
        <v>991</v>
      </c>
      <c r="M132" s="859"/>
      <c r="N132" s="859"/>
      <c r="O132" s="742"/>
      <c r="P132" s="744"/>
      <c r="Q132" s="32"/>
    </row>
    <row r="133" spans="1:17">
      <c r="B133" s="142"/>
      <c r="C133" s="902">
        <f>Avg._Time_to_Log_Transmittals</f>
        <v>0.25</v>
      </c>
      <c r="D133" s="618" t="str">
        <f>Avg._Time_to_Log_Transmittals_N</f>
        <v>Avg. Time to Log (hours / transmittal)</v>
      </c>
      <c r="G133" s="742"/>
      <c r="H133" s="744"/>
      <c r="J133" s="396"/>
      <c r="K133" s="902">
        <f>'Expected Assumptions'!E13</f>
        <v>0</v>
      </c>
      <c r="L133" s="618" t="str">
        <f>Avg._Time_to_Log_Transmittals_N</f>
        <v>Avg. Time to Log (hours / transmittal)</v>
      </c>
      <c r="M133" s="859"/>
      <c r="N133" s="859"/>
      <c r="O133" s="742"/>
      <c r="P133" s="744"/>
      <c r="Q133" s="32"/>
    </row>
    <row r="134" spans="1:17">
      <c r="B134" s="142"/>
      <c r="G134" s="742"/>
      <c r="H134" s="744"/>
      <c r="J134" s="396"/>
      <c r="K134" s="859"/>
      <c r="L134" s="859"/>
      <c r="M134" s="859"/>
      <c r="N134" s="859"/>
      <c r="O134" s="742"/>
      <c r="P134" s="744"/>
      <c r="Q134" s="32"/>
    </row>
    <row r="135" spans="1:17">
      <c r="B135" s="142"/>
      <c r="C135" s="779">
        <f>Owners_Rep._Administrative_Rate</f>
        <v>16.88</v>
      </c>
      <c r="D135" s="615" t="str">
        <f>Owners_Rep._Administrative_Rate_N</f>
        <v>Owners Rep. Administrative Rate ($ / hour)</v>
      </c>
      <c r="G135" s="761">
        <f>C135*C132*C133</f>
        <v>244.76</v>
      </c>
      <c r="H135" s="744"/>
      <c r="J135" s="396"/>
      <c r="K135" s="779">
        <f>Owners_Rep._Administrative_Rate</f>
        <v>16.88</v>
      </c>
      <c r="L135" s="874" t="str">
        <f>Owners_Rep._Administrative_Rate_N</f>
        <v>Owners Rep. Administrative Rate ($ / hour)</v>
      </c>
      <c r="M135" s="859"/>
      <c r="N135" s="859"/>
      <c r="O135" s="761">
        <f>K135*K132*K133</f>
        <v>0</v>
      </c>
      <c r="P135" s="744"/>
      <c r="Q135" s="32"/>
    </row>
    <row r="136" spans="1:17" ht="15" customHeight="1">
      <c r="B136" s="142"/>
      <c r="G136" s="742"/>
      <c r="H136" s="744"/>
      <c r="J136" s="396"/>
      <c r="K136" s="859"/>
      <c r="L136" s="859"/>
      <c r="M136" s="859"/>
      <c r="N136" s="859"/>
      <c r="O136" s="742"/>
      <c r="P136" s="744"/>
      <c r="Q136" s="32"/>
    </row>
    <row r="137" spans="1:17" ht="13.5" thickBot="1">
      <c r="B137" s="142"/>
      <c r="D137" s="69" t="s">
        <v>42</v>
      </c>
      <c r="G137" s="742"/>
      <c r="H137" s="740">
        <f>SUM(G135)</f>
        <v>244.76</v>
      </c>
      <c r="J137" s="396"/>
      <c r="K137" s="859"/>
      <c r="L137" s="867" t="s">
        <v>42</v>
      </c>
      <c r="M137" s="859"/>
      <c r="N137" s="859"/>
      <c r="O137" s="742"/>
      <c r="P137" s="740">
        <f>SUM(O135)</f>
        <v>0</v>
      </c>
      <c r="Q137" s="32"/>
    </row>
    <row r="138" spans="1:17" ht="15" customHeight="1">
      <c r="B138" s="142"/>
      <c r="D138" s="32"/>
      <c r="E138" s="32"/>
      <c r="F138" s="32"/>
      <c r="G138" s="165"/>
      <c r="H138" s="760"/>
      <c r="J138" s="396"/>
      <c r="K138" s="859"/>
      <c r="L138" s="401"/>
      <c r="M138" s="401"/>
      <c r="N138" s="401"/>
      <c r="O138" s="888"/>
      <c r="P138" s="760"/>
      <c r="Q138" s="32"/>
    </row>
    <row r="139" spans="1:17">
      <c r="A139" s="355"/>
      <c r="B139" s="530" t="s">
        <v>447</v>
      </c>
      <c r="C139" s="139" t="s">
        <v>520</v>
      </c>
      <c r="D139" s="32"/>
      <c r="E139" s="32"/>
      <c r="F139" s="32"/>
      <c r="G139" s="165"/>
      <c r="H139" s="760"/>
      <c r="J139" s="878" t="s">
        <v>447</v>
      </c>
      <c r="K139" s="884" t="s">
        <v>520</v>
      </c>
      <c r="L139" s="401"/>
      <c r="M139" s="401"/>
      <c r="N139" s="401"/>
      <c r="O139" s="888"/>
      <c r="P139" s="760"/>
      <c r="Q139" s="32"/>
    </row>
    <row r="140" spans="1:17" ht="13.15" customHeight="1">
      <c r="A140" s="1314" t="s">
        <v>979</v>
      </c>
      <c r="B140" s="142"/>
      <c r="D140" s="32"/>
      <c r="E140" s="32"/>
      <c r="F140" s="32"/>
      <c r="G140" s="165"/>
      <c r="H140" s="760"/>
      <c r="J140" s="396"/>
      <c r="K140" s="859"/>
      <c r="L140" s="401"/>
      <c r="M140" s="401"/>
      <c r="N140" s="401"/>
      <c r="O140" s="888"/>
      <c r="P140" s="760"/>
      <c r="Q140" s="32"/>
    </row>
    <row r="141" spans="1:17">
      <c r="A141" s="1314"/>
      <c r="B141" s="304" t="s">
        <v>1152</v>
      </c>
      <c r="C141" s="539" t="s">
        <v>519</v>
      </c>
      <c r="D141" s="32"/>
      <c r="E141" s="32"/>
      <c r="F141" s="32"/>
      <c r="G141" s="165"/>
      <c r="H141" s="760"/>
      <c r="J141" s="304" t="s">
        <v>1152</v>
      </c>
      <c r="K141" s="887" t="s">
        <v>519</v>
      </c>
      <c r="L141" s="401"/>
      <c r="M141" s="401"/>
      <c r="N141" s="401"/>
      <c r="O141" s="888"/>
      <c r="P141" s="760"/>
      <c r="Q141" s="32"/>
    </row>
    <row r="142" spans="1:17">
      <c r="B142" s="142"/>
      <c r="C142" s="437">
        <f>'Current Assumptions'!B180</f>
        <v>58</v>
      </c>
      <c r="D142" s="618" t="s">
        <v>991</v>
      </c>
      <c r="G142" s="742"/>
      <c r="H142" s="744"/>
      <c r="J142" s="396"/>
      <c r="K142" s="915">
        <f>'Expected Assumptions'!E180</f>
        <v>58</v>
      </c>
      <c r="L142" s="618" t="s">
        <v>991</v>
      </c>
      <c r="M142" s="859"/>
      <c r="N142" s="859"/>
      <c r="O142" s="742"/>
      <c r="P142" s="744"/>
      <c r="Q142" s="32"/>
    </row>
    <row r="143" spans="1:17">
      <c r="B143" s="142"/>
      <c r="C143" s="902">
        <f>Avg._Time_to_Log_Transmittals</f>
        <v>0.25</v>
      </c>
      <c r="D143" s="618" t="str">
        <f>Avg._Time_to_Log_Transmittals_N</f>
        <v>Avg. Time to Log (hours / transmittal)</v>
      </c>
      <c r="G143" s="742"/>
      <c r="H143" s="744"/>
      <c r="J143" s="396"/>
      <c r="K143" s="902">
        <f>'Expected Assumptions'!E13</f>
        <v>0</v>
      </c>
      <c r="L143" s="618" t="str">
        <f>Avg._Time_to_Log_Transmittals_N</f>
        <v>Avg. Time to Log (hours / transmittal)</v>
      </c>
      <c r="M143" s="859"/>
      <c r="N143" s="859"/>
      <c r="O143" s="742"/>
      <c r="P143" s="744"/>
      <c r="Q143" s="32"/>
    </row>
    <row r="144" spans="1:17">
      <c r="B144" s="142"/>
      <c r="G144" s="742"/>
      <c r="H144" s="744"/>
      <c r="J144" s="396"/>
      <c r="K144" s="859"/>
      <c r="L144" s="859"/>
      <c r="M144" s="859"/>
      <c r="N144" s="859"/>
      <c r="O144" s="742"/>
      <c r="P144" s="744"/>
      <c r="Q144" s="32"/>
    </row>
    <row r="145" spans="2:17">
      <c r="B145" s="142"/>
      <c r="C145" s="776">
        <f>Contractor_Administrative_Rate</f>
        <v>44.188000000000002</v>
      </c>
      <c r="D145" s="443" t="str">
        <f>Contractor_Administrative_Rate_N</f>
        <v>Contractor Administrative Rate ($ / hour)</v>
      </c>
      <c r="E145" s="104"/>
      <c r="G145" s="761">
        <f>C145*C142*C143</f>
        <v>640.726</v>
      </c>
      <c r="H145" s="744"/>
      <c r="J145" s="396"/>
      <c r="K145" s="776">
        <f>Contractor_Administrative_Rate</f>
        <v>44.188000000000002</v>
      </c>
      <c r="L145" s="443" t="str">
        <f>Contractor_Administrative_Rate_N</f>
        <v>Contractor Administrative Rate ($ / hour)</v>
      </c>
      <c r="M145" s="407"/>
      <c r="N145" s="859"/>
      <c r="O145" s="761">
        <f>K145*K142*K143</f>
        <v>0</v>
      </c>
      <c r="P145" s="744"/>
      <c r="Q145" s="32"/>
    </row>
    <row r="146" spans="2:17" ht="15" customHeight="1">
      <c r="B146" s="142"/>
      <c r="G146" s="742"/>
      <c r="H146" s="744"/>
      <c r="J146" s="396"/>
      <c r="K146" s="859"/>
      <c r="L146" s="859"/>
      <c r="M146" s="859"/>
      <c r="N146" s="859"/>
      <c r="O146" s="742"/>
      <c r="P146" s="744"/>
      <c r="Q146" s="32"/>
    </row>
    <row r="147" spans="2:17" ht="13.5" thickBot="1">
      <c r="B147" s="142"/>
      <c r="D147" s="69" t="s">
        <v>42</v>
      </c>
      <c r="G147" s="742"/>
      <c r="H147" s="740">
        <f>SUM(G145)</f>
        <v>640.726</v>
      </c>
      <c r="J147" s="396"/>
      <c r="K147" s="859"/>
      <c r="L147" s="867" t="s">
        <v>42</v>
      </c>
      <c r="M147" s="859"/>
      <c r="N147" s="859"/>
      <c r="O147" s="742"/>
      <c r="P147" s="740">
        <f>SUM(O145)</f>
        <v>0</v>
      </c>
      <c r="Q147" s="32"/>
    </row>
    <row r="148" spans="2:17" ht="15" customHeight="1">
      <c r="B148" s="142"/>
      <c r="D148" s="32"/>
      <c r="E148" s="32"/>
      <c r="F148" s="32"/>
      <c r="G148" s="165"/>
      <c r="H148" s="760"/>
      <c r="J148" s="396"/>
      <c r="K148" s="859"/>
      <c r="L148" s="401"/>
      <c r="M148" s="401"/>
      <c r="N148" s="401"/>
      <c r="O148" s="888"/>
      <c r="P148" s="760"/>
      <c r="Q148" s="32"/>
    </row>
    <row r="149" spans="2:17" ht="15" customHeight="1">
      <c r="B149" s="142"/>
      <c r="C149" s="32"/>
      <c r="D149" s="32"/>
      <c r="E149" s="32"/>
      <c r="F149" s="32"/>
      <c r="G149" s="165"/>
      <c r="H149" s="760"/>
      <c r="J149" s="396"/>
      <c r="K149" s="401"/>
      <c r="L149" s="401"/>
      <c r="M149" s="401"/>
      <c r="N149" s="401"/>
      <c r="O149" s="888"/>
      <c r="P149" s="760"/>
      <c r="Q149" s="32"/>
    </row>
    <row r="150" spans="2:17" ht="15.75" customHeight="1" thickBot="1">
      <c r="B150" s="142"/>
      <c r="C150" s="32"/>
      <c r="D150" s="32"/>
      <c r="E150" s="32"/>
      <c r="F150" s="32"/>
      <c r="G150" s="753" t="s">
        <v>179</v>
      </c>
      <c r="H150" s="765">
        <f>SUM(H37:H147)</f>
        <v>9314.773900000002</v>
      </c>
      <c r="J150" s="396"/>
      <c r="K150" s="401"/>
      <c r="L150" s="401"/>
      <c r="M150" s="401"/>
      <c r="N150" s="401"/>
      <c r="O150" s="753" t="s">
        <v>179</v>
      </c>
      <c r="P150" s="765">
        <f>SUM(P37:P147)</f>
        <v>470.35419000000007</v>
      </c>
      <c r="Q150" s="32"/>
    </row>
    <row r="151" spans="2:17" ht="13.5" thickTop="1">
      <c r="B151" s="142"/>
      <c r="C151" s="32"/>
      <c r="D151" s="32"/>
      <c r="E151" s="32"/>
      <c r="F151" s="32"/>
      <c r="G151" s="32"/>
      <c r="H151" s="533"/>
      <c r="K151" s="32"/>
      <c r="L151" s="32"/>
      <c r="M151" s="32"/>
      <c r="N151" s="32"/>
      <c r="O151" s="32"/>
      <c r="P151" s="32"/>
      <c r="Q151" s="32"/>
    </row>
    <row r="152" spans="2:17">
      <c r="B152" s="142"/>
      <c r="C152" s="32"/>
      <c r="D152" s="32"/>
      <c r="E152" s="32"/>
      <c r="F152" s="32"/>
      <c r="G152" s="32"/>
      <c r="H152" s="533"/>
      <c r="K152" s="32"/>
      <c r="L152" s="32"/>
      <c r="M152" s="32"/>
      <c r="N152" s="32"/>
      <c r="O152" s="32"/>
      <c r="P152" s="32"/>
      <c r="Q152" s="32"/>
    </row>
    <row r="153" spans="2:17">
      <c r="B153" s="142"/>
      <c r="C153" s="32"/>
      <c r="D153" s="32"/>
      <c r="E153" s="32"/>
      <c r="F153" s="32"/>
      <c r="G153" s="32"/>
      <c r="H153" s="533"/>
      <c r="K153" s="32"/>
      <c r="L153" s="32"/>
      <c r="M153" s="32"/>
      <c r="N153" s="32"/>
      <c r="O153" s="32"/>
      <c r="P153" s="32"/>
      <c r="Q153" s="32"/>
    </row>
    <row r="154" spans="2:17">
      <c r="B154" s="142"/>
      <c r="C154" s="32"/>
      <c r="D154" s="32"/>
      <c r="E154" s="32"/>
      <c r="F154" s="32"/>
      <c r="G154" s="32"/>
      <c r="H154" s="533"/>
      <c r="K154" s="32"/>
      <c r="L154" s="32"/>
      <c r="M154" s="32"/>
      <c r="N154" s="32"/>
      <c r="O154" s="32"/>
      <c r="P154" s="32"/>
      <c r="Q154" s="32"/>
    </row>
    <row r="155" spans="2:17">
      <c r="B155" s="142"/>
      <c r="C155" s="32"/>
      <c r="D155" s="32"/>
      <c r="E155" s="32"/>
      <c r="F155" s="32"/>
      <c r="G155" s="32"/>
      <c r="H155" s="533"/>
      <c r="K155" s="32"/>
      <c r="L155" s="32"/>
      <c r="M155" s="32"/>
      <c r="N155" s="32"/>
      <c r="O155" s="32"/>
      <c r="P155" s="32"/>
      <c r="Q155" s="32"/>
    </row>
    <row r="156" spans="2:17">
      <c r="B156" s="142"/>
      <c r="C156" s="32"/>
      <c r="D156" s="32"/>
      <c r="E156" s="32"/>
      <c r="F156" s="32"/>
      <c r="G156" s="32"/>
      <c r="H156" s="533"/>
      <c r="K156" s="32"/>
      <c r="L156" s="32"/>
      <c r="M156" s="32"/>
      <c r="N156" s="32"/>
      <c r="O156" s="32"/>
      <c r="P156" s="32"/>
      <c r="Q156" s="32"/>
    </row>
    <row r="157" spans="2:17">
      <c r="B157" s="142"/>
      <c r="C157" s="32"/>
      <c r="D157" s="32"/>
      <c r="E157" s="32"/>
      <c r="F157" s="32"/>
      <c r="G157" s="32"/>
      <c r="H157" s="533"/>
      <c r="K157" s="32"/>
      <c r="L157" s="32"/>
      <c r="M157" s="32"/>
      <c r="N157" s="32"/>
      <c r="O157" s="32"/>
      <c r="P157" s="32"/>
      <c r="Q157" s="32"/>
    </row>
    <row r="158" spans="2:17">
      <c r="B158" s="142"/>
      <c r="C158" s="32"/>
      <c r="D158" s="32"/>
      <c r="E158" s="32"/>
      <c r="F158" s="32"/>
      <c r="G158" s="32"/>
      <c r="H158" s="533"/>
      <c r="K158" s="32"/>
      <c r="L158" s="32"/>
      <c r="M158" s="32"/>
      <c r="N158" s="32"/>
      <c r="O158" s="32"/>
      <c r="P158" s="32"/>
      <c r="Q158" s="32"/>
    </row>
    <row r="159" spans="2:17">
      <c r="B159" s="142"/>
      <c r="C159" s="32"/>
      <c r="D159" s="32"/>
      <c r="E159" s="32"/>
      <c r="F159" s="32"/>
      <c r="G159" s="32"/>
      <c r="H159" s="533"/>
      <c r="K159" s="32"/>
      <c r="L159" s="32"/>
      <c r="M159" s="32"/>
      <c r="N159" s="32"/>
      <c r="O159" s="32"/>
      <c r="P159" s="32"/>
      <c r="Q159" s="32"/>
    </row>
    <row r="160" spans="2:17">
      <c r="B160" s="142"/>
      <c r="C160" s="32"/>
      <c r="D160" s="32"/>
      <c r="E160" s="32"/>
      <c r="F160" s="32"/>
      <c r="G160" s="32"/>
      <c r="H160" s="533"/>
      <c r="K160" s="32"/>
      <c r="L160" s="32"/>
      <c r="M160" s="32"/>
      <c r="N160" s="32"/>
      <c r="O160" s="32"/>
      <c r="P160" s="32"/>
      <c r="Q160" s="32"/>
    </row>
    <row r="161" spans="2:17">
      <c r="B161" s="142"/>
      <c r="C161" s="32"/>
      <c r="D161" s="32"/>
      <c r="E161" s="32"/>
      <c r="F161" s="32"/>
      <c r="G161" s="32"/>
      <c r="H161" s="533"/>
      <c r="K161" s="32"/>
      <c r="L161" s="32"/>
      <c r="M161" s="32"/>
      <c r="N161" s="32"/>
      <c r="O161" s="32"/>
      <c r="P161" s="32"/>
      <c r="Q161" s="32"/>
    </row>
    <row r="162" spans="2:17">
      <c r="B162" s="142"/>
      <c r="C162" s="32"/>
      <c r="D162" s="32"/>
      <c r="E162" s="32"/>
      <c r="F162" s="32"/>
      <c r="G162" s="32"/>
      <c r="H162" s="533"/>
      <c r="K162" s="32"/>
      <c r="L162" s="32"/>
      <c r="M162" s="32"/>
      <c r="N162" s="32"/>
      <c r="O162" s="32"/>
      <c r="P162" s="32"/>
      <c r="Q162" s="32"/>
    </row>
    <row r="163" spans="2:17">
      <c r="B163" s="142"/>
      <c r="C163" s="32"/>
      <c r="D163" s="32"/>
      <c r="E163" s="32"/>
      <c r="F163" s="32"/>
      <c r="G163" s="32"/>
      <c r="H163" s="533"/>
      <c r="K163" s="32"/>
      <c r="L163" s="32"/>
      <c r="M163" s="32"/>
      <c r="N163" s="32"/>
      <c r="O163" s="32"/>
      <c r="P163" s="32"/>
      <c r="Q163" s="32"/>
    </row>
    <row r="164" spans="2:17">
      <c r="B164" s="142"/>
      <c r="C164" s="32"/>
      <c r="D164" s="32"/>
      <c r="E164" s="32"/>
      <c r="F164" s="32"/>
      <c r="G164" s="32"/>
      <c r="H164" s="533"/>
      <c r="K164" s="32"/>
      <c r="L164" s="32"/>
      <c r="M164" s="32"/>
      <c r="N164" s="32"/>
      <c r="O164" s="32"/>
      <c r="P164" s="32"/>
      <c r="Q164" s="32"/>
    </row>
    <row r="165" spans="2:17">
      <c r="B165" s="142"/>
      <c r="C165" s="32"/>
      <c r="D165" s="32"/>
      <c r="E165" s="32"/>
      <c r="F165" s="32"/>
      <c r="G165" s="32"/>
      <c r="H165" s="533"/>
      <c r="K165" s="32"/>
      <c r="L165" s="32"/>
      <c r="M165" s="32"/>
      <c r="N165" s="32"/>
      <c r="O165" s="32"/>
      <c r="P165" s="32"/>
      <c r="Q165" s="32"/>
    </row>
    <row r="166" spans="2:17">
      <c r="B166" s="142"/>
      <c r="C166" s="32"/>
      <c r="D166" s="32"/>
      <c r="E166" s="32"/>
      <c r="F166" s="32"/>
      <c r="G166" s="32"/>
      <c r="H166" s="533"/>
      <c r="K166" s="32"/>
      <c r="L166" s="32"/>
      <c r="M166" s="32"/>
      <c r="N166" s="32"/>
      <c r="O166" s="32"/>
      <c r="P166" s="32"/>
      <c r="Q166" s="32"/>
    </row>
    <row r="167" spans="2:17">
      <c r="B167" s="142"/>
      <c r="C167" s="32"/>
      <c r="D167" s="32"/>
      <c r="E167" s="32"/>
      <c r="F167" s="32"/>
      <c r="G167" s="32"/>
      <c r="H167" s="533"/>
      <c r="K167" s="32"/>
      <c r="L167" s="32"/>
      <c r="M167" s="32"/>
      <c r="N167" s="32"/>
      <c r="O167" s="32"/>
      <c r="P167" s="32"/>
      <c r="Q167" s="32"/>
    </row>
    <row r="168" spans="2:17">
      <c r="B168" s="142"/>
      <c r="C168" s="32"/>
      <c r="D168" s="32"/>
      <c r="E168" s="32"/>
      <c r="F168" s="32"/>
      <c r="G168" s="32"/>
      <c r="H168" s="533"/>
      <c r="K168" s="32"/>
      <c r="L168" s="32"/>
      <c r="M168" s="32"/>
      <c r="N168" s="32"/>
      <c r="O168" s="32"/>
      <c r="P168" s="32"/>
      <c r="Q168" s="32"/>
    </row>
    <row r="169" spans="2:17">
      <c r="B169" s="142"/>
      <c r="C169" s="32"/>
      <c r="D169" s="32"/>
      <c r="E169" s="32"/>
      <c r="F169" s="32"/>
      <c r="G169" s="32"/>
      <c r="H169" s="533"/>
      <c r="K169" s="32"/>
      <c r="L169" s="32"/>
      <c r="M169" s="32"/>
      <c r="N169" s="32"/>
      <c r="O169" s="32"/>
      <c r="P169" s="32"/>
      <c r="Q169" s="32"/>
    </row>
    <row r="170" spans="2:17">
      <c r="B170" s="142"/>
      <c r="C170" s="32"/>
      <c r="D170" s="32"/>
      <c r="E170" s="32"/>
      <c r="F170" s="32"/>
      <c r="G170" s="32"/>
      <c r="H170" s="533"/>
      <c r="K170" s="32"/>
      <c r="L170" s="32"/>
      <c r="M170" s="32"/>
      <c r="N170" s="32"/>
      <c r="O170" s="32"/>
      <c r="P170" s="32"/>
      <c r="Q170" s="32"/>
    </row>
    <row r="171" spans="2:17">
      <c r="B171" s="142"/>
      <c r="C171" s="32"/>
      <c r="D171" s="32"/>
      <c r="E171" s="32"/>
      <c r="F171" s="32"/>
      <c r="G171" s="32"/>
      <c r="H171" s="533"/>
      <c r="K171" s="32"/>
      <c r="L171" s="32"/>
      <c r="M171" s="32"/>
      <c r="N171" s="32"/>
      <c r="O171" s="32"/>
      <c r="P171" s="32"/>
      <c r="Q171" s="32"/>
    </row>
    <row r="172" spans="2:17">
      <c r="B172" s="142"/>
      <c r="C172" s="32"/>
      <c r="D172" s="32"/>
      <c r="E172" s="32"/>
      <c r="F172" s="32"/>
      <c r="G172" s="32"/>
      <c r="H172" s="533"/>
      <c r="K172" s="32"/>
      <c r="L172" s="32"/>
      <c r="M172" s="32"/>
      <c r="N172" s="32"/>
      <c r="O172" s="32"/>
      <c r="P172" s="32"/>
      <c r="Q172" s="32"/>
    </row>
    <row r="173" spans="2:17">
      <c r="B173" s="142"/>
      <c r="G173" s="32"/>
      <c r="H173" s="533"/>
      <c r="K173" s="32"/>
      <c r="L173" s="32"/>
      <c r="M173" s="32"/>
      <c r="N173" s="32"/>
      <c r="O173" s="32"/>
      <c r="P173" s="32"/>
      <c r="Q173" s="32"/>
    </row>
    <row r="174" spans="2:17">
      <c r="B174" s="142"/>
      <c r="K174" s="32"/>
      <c r="L174" s="32"/>
      <c r="M174" s="32"/>
      <c r="N174" s="32"/>
      <c r="O174" s="32"/>
      <c r="P174" s="32"/>
      <c r="Q174" s="32"/>
    </row>
    <row r="175" spans="2:17">
      <c r="B175" s="142"/>
      <c r="K175" s="32"/>
      <c r="L175" s="32"/>
      <c r="M175" s="32"/>
      <c r="N175" s="32"/>
      <c r="O175" s="32"/>
      <c r="P175" s="32"/>
      <c r="Q175" s="32"/>
    </row>
    <row r="176" spans="2:17">
      <c r="B176" s="142"/>
      <c r="K176" s="32"/>
      <c r="L176" s="32"/>
      <c r="M176" s="32"/>
      <c r="N176" s="32"/>
      <c r="O176" s="32"/>
      <c r="P176" s="32"/>
      <c r="Q176" s="32"/>
    </row>
    <row r="177" spans="2:17">
      <c r="B177" s="142"/>
      <c r="K177" s="32"/>
      <c r="L177" s="32"/>
      <c r="M177" s="32"/>
      <c r="N177" s="32"/>
      <c r="O177" s="32"/>
      <c r="P177" s="32"/>
      <c r="Q177" s="32"/>
    </row>
    <row r="178" spans="2:17">
      <c r="B178" s="142"/>
      <c r="K178" s="32"/>
      <c r="L178" s="32"/>
      <c r="M178" s="32"/>
      <c r="N178" s="32"/>
      <c r="O178" s="32"/>
      <c r="P178" s="32"/>
      <c r="Q178" s="32"/>
    </row>
    <row r="179" spans="2:17">
      <c r="B179" s="142"/>
      <c r="K179" s="32"/>
      <c r="L179" s="32"/>
      <c r="M179" s="32"/>
      <c r="N179" s="32"/>
      <c r="O179" s="32"/>
      <c r="P179" s="32"/>
      <c r="Q179" s="32"/>
    </row>
    <row r="180" spans="2:17">
      <c r="B180" s="142"/>
      <c r="K180" s="32"/>
      <c r="L180" s="32"/>
      <c r="M180" s="32"/>
      <c r="N180" s="32"/>
      <c r="O180" s="32"/>
      <c r="P180" s="32"/>
      <c r="Q180" s="32"/>
    </row>
    <row r="181" spans="2:17">
      <c r="B181" s="142"/>
      <c r="K181" s="32"/>
      <c r="L181" s="32"/>
      <c r="M181" s="32"/>
      <c r="N181" s="32"/>
      <c r="O181" s="32"/>
      <c r="P181" s="32"/>
      <c r="Q181" s="32"/>
    </row>
    <row r="182" spans="2:17">
      <c r="B182" s="142"/>
      <c r="K182" s="32"/>
      <c r="L182" s="32"/>
      <c r="M182" s="32"/>
      <c r="N182" s="32"/>
      <c r="O182" s="32"/>
      <c r="P182" s="32"/>
      <c r="Q182" s="32"/>
    </row>
    <row r="183" spans="2:17">
      <c r="B183" s="142"/>
      <c r="K183" s="32"/>
      <c r="L183" s="32"/>
      <c r="M183" s="32"/>
      <c r="N183" s="32"/>
      <c r="O183" s="32"/>
      <c r="P183" s="32"/>
      <c r="Q183" s="32"/>
    </row>
    <row r="184" spans="2:17">
      <c r="B184" s="142"/>
      <c r="K184" s="32"/>
      <c r="L184" s="32"/>
      <c r="M184" s="32"/>
      <c r="N184" s="32"/>
      <c r="O184" s="32"/>
      <c r="P184" s="32"/>
      <c r="Q184" s="32"/>
    </row>
    <row r="185" spans="2:17">
      <c r="B185" s="142"/>
      <c r="K185" s="32"/>
      <c r="L185" s="32"/>
      <c r="M185" s="32"/>
      <c r="N185" s="32"/>
      <c r="O185" s="32"/>
      <c r="P185" s="32"/>
      <c r="Q185" s="32"/>
    </row>
    <row r="186" spans="2:17">
      <c r="B186" s="142"/>
      <c r="K186" s="32"/>
      <c r="L186" s="32"/>
      <c r="M186" s="32"/>
      <c r="N186" s="32"/>
      <c r="O186" s="32"/>
      <c r="P186" s="32"/>
      <c r="Q186" s="32"/>
    </row>
    <row r="187" spans="2:17">
      <c r="B187" s="142"/>
      <c r="K187" s="32"/>
      <c r="L187" s="32"/>
      <c r="M187" s="32"/>
      <c r="N187" s="32"/>
      <c r="O187" s="32"/>
      <c r="P187" s="32"/>
      <c r="Q187" s="32"/>
    </row>
    <row r="188" spans="2:17">
      <c r="B188" s="142"/>
      <c r="K188" s="32"/>
      <c r="L188" s="32"/>
      <c r="M188" s="32"/>
      <c r="N188" s="32"/>
      <c r="O188" s="32"/>
      <c r="P188" s="32"/>
      <c r="Q188" s="32"/>
    </row>
    <row r="189" spans="2:17">
      <c r="B189" s="142"/>
      <c r="K189" s="32"/>
      <c r="L189" s="32"/>
      <c r="M189" s="32"/>
      <c r="N189" s="32"/>
      <c r="O189" s="32"/>
      <c r="P189" s="32"/>
      <c r="Q189" s="32"/>
    </row>
    <row r="190" spans="2:17">
      <c r="B190" s="142"/>
      <c r="K190" s="32"/>
      <c r="L190" s="32"/>
      <c r="M190" s="32"/>
      <c r="N190" s="32"/>
      <c r="O190" s="32"/>
      <c r="P190" s="32"/>
      <c r="Q190" s="32"/>
    </row>
    <row r="191" spans="2:17">
      <c r="B191" s="142"/>
      <c r="K191" s="32"/>
      <c r="L191" s="32"/>
      <c r="M191" s="32"/>
      <c r="N191" s="32"/>
      <c r="O191" s="32"/>
      <c r="P191" s="32"/>
      <c r="Q191" s="32"/>
    </row>
    <row r="192" spans="2:17">
      <c r="B192" s="142"/>
      <c r="K192" s="32"/>
      <c r="L192" s="32"/>
      <c r="M192" s="32"/>
      <c r="N192" s="32"/>
      <c r="O192" s="32"/>
      <c r="P192" s="32"/>
      <c r="Q192" s="32"/>
    </row>
    <row r="193" spans="2:17">
      <c r="B193" s="142"/>
      <c r="K193" s="32"/>
      <c r="L193" s="32"/>
      <c r="M193" s="32"/>
      <c r="N193" s="32"/>
      <c r="O193" s="32"/>
      <c r="P193" s="32"/>
      <c r="Q193" s="32"/>
    </row>
    <row r="194" spans="2:17">
      <c r="B194" s="142"/>
      <c r="K194" s="32"/>
      <c r="L194" s="32"/>
      <c r="M194" s="32"/>
      <c r="N194" s="32"/>
      <c r="O194" s="32"/>
      <c r="P194" s="32"/>
      <c r="Q194" s="32"/>
    </row>
    <row r="195" spans="2:17">
      <c r="B195" s="142"/>
      <c r="K195" s="32"/>
      <c r="L195" s="32"/>
      <c r="M195" s="32"/>
      <c r="N195" s="32"/>
      <c r="O195" s="32"/>
      <c r="P195" s="32"/>
      <c r="Q195" s="32"/>
    </row>
    <row r="196" spans="2:17">
      <c r="B196" s="142"/>
      <c r="K196" s="32"/>
      <c r="L196" s="32"/>
      <c r="M196" s="32"/>
      <c r="N196" s="32"/>
      <c r="O196" s="32"/>
      <c r="P196" s="32"/>
      <c r="Q196" s="32"/>
    </row>
    <row r="197" spans="2:17">
      <c r="B197" s="142"/>
      <c r="K197" s="32"/>
      <c r="L197" s="32"/>
      <c r="M197" s="32"/>
      <c r="N197" s="32"/>
      <c r="O197" s="32"/>
      <c r="P197" s="32"/>
      <c r="Q197" s="32"/>
    </row>
    <row r="198" spans="2:17">
      <c r="B198" s="142"/>
      <c r="K198" s="32"/>
      <c r="L198" s="32"/>
      <c r="M198" s="32"/>
      <c r="N198" s="32"/>
      <c r="O198" s="32"/>
      <c r="P198" s="32"/>
      <c r="Q198" s="32"/>
    </row>
    <row r="199" spans="2:17">
      <c r="B199" s="142"/>
      <c r="K199" s="32"/>
      <c r="L199" s="32"/>
      <c r="M199" s="32"/>
      <c r="N199" s="32"/>
      <c r="O199" s="32"/>
      <c r="P199" s="32"/>
      <c r="Q199" s="32"/>
    </row>
    <row r="200" spans="2:17">
      <c r="B200" s="142"/>
      <c r="K200" s="32"/>
      <c r="L200" s="32"/>
      <c r="M200" s="32"/>
      <c r="N200" s="32"/>
      <c r="O200" s="32"/>
      <c r="P200" s="32"/>
      <c r="Q200" s="32"/>
    </row>
    <row r="201" spans="2:17">
      <c r="B201" s="142"/>
      <c r="K201" s="32"/>
      <c r="L201" s="32"/>
      <c r="M201" s="32"/>
      <c r="N201" s="32"/>
      <c r="O201" s="32"/>
      <c r="P201" s="32"/>
      <c r="Q201" s="32"/>
    </row>
    <row r="202" spans="2:17">
      <c r="B202" s="142"/>
      <c r="K202" s="32"/>
      <c r="L202" s="32"/>
      <c r="M202" s="32"/>
      <c r="N202" s="32"/>
      <c r="O202" s="32"/>
      <c r="P202" s="32"/>
      <c r="Q202" s="32"/>
    </row>
    <row r="203" spans="2:17">
      <c r="B203" s="142"/>
      <c r="K203" s="32"/>
      <c r="L203" s="32"/>
      <c r="M203" s="32"/>
      <c r="N203" s="32"/>
      <c r="O203" s="32"/>
      <c r="P203" s="32"/>
      <c r="Q203" s="32"/>
    </row>
    <row r="204" spans="2:17">
      <c r="B204" s="142"/>
      <c r="K204" s="32"/>
      <c r="L204" s="32"/>
      <c r="M204" s="32"/>
      <c r="N204" s="32"/>
      <c r="O204" s="32"/>
      <c r="P204" s="32"/>
      <c r="Q204" s="32"/>
    </row>
    <row r="205" spans="2:17">
      <c r="B205" s="142"/>
      <c r="K205" s="32"/>
      <c r="L205" s="32"/>
      <c r="M205" s="32"/>
      <c r="N205" s="32"/>
      <c r="O205" s="32"/>
      <c r="P205" s="32"/>
      <c r="Q205" s="32"/>
    </row>
    <row r="206" spans="2:17">
      <c r="B206" s="142"/>
      <c r="K206" s="32"/>
      <c r="L206" s="32"/>
      <c r="M206" s="32"/>
      <c r="N206" s="32"/>
      <c r="O206" s="32"/>
      <c r="P206" s="32"/>
      <c r="Q206" s="32"/>
    </row>
    <row r="207" spans="2:17">
      <c r="B207" s="142"/>
      <c r="K207" s="32"/>
      <c r="L207" s="32"/>
      <c r="M207" s="32"/>
      <c r="N207" s="32"/>
      <c r="O207" s="32"/>
      <c r="P207" s="32"/>
      <c r="Q207" s="32"/>
    </row>
    <row r="208" spans="2:17">
      <c r="B208" s="142"/>
    </row>
    <row r="209" spans="2:2">
      <c r="B209" s="142"/>
    </row>
    <row r="210" spans="2:2">
      <c r="B210" s="142"/>
    </row>
    <row r="211" spans="2:2">
      <c r="B211" s="142"/>
    </row>
    <row r="212" spans="2:2">
      <c r="B212" s="142"/>
    </row>
    <row r="213" spans="2:2">
      <c r="B213" s="142"/>
    </row>
    <row r="214" spans="2:2">
      <c r="B214" s="142"/>
    </row>
    <row r="215" spans="2:2">
      <c r="B215" s="142"/>
    </row>
    <row r="216" spans="2:2">
      <c r="B216" s="142"/>
    </row>
    <row r="217" spans="2:2">
      <c r="B217" s="142"/>
    </row>
    <row r="218" spans="2:2">
      <c r="B218" s="142"/>
    </row>
    <row r="219" spans="2:2">
      <c r="B219" s="142"/>
    </row>
    <row r="220" spans="2:2">
      <c r="B220" s="142"/>
    </row>
    <row r="221" spans="2:2">
      <c r="B221" s="142"/>
    </row>
    <row r="222" spans="2:2">
      <c r="B222" s="142"/>
    </row>
    <row r="223" spans="2:2">
      <c r="B223" s="142"/>
    </row>
    <row r="224" spans="2:2">
      <c r="B224" s="142"/>
    </row>
    <row r="225" spans="2:2">
      <c r="B225" s="142"/>
    </row>
    <row r="226" spans="2:2">
      <c r="B226" s="142"/>
    </row>
    <row r="227" spans="2:2">
      <c r="B227" s="142"/>
    </row>
    <row r="228" spans="2:2">
      <c r="B228" s="142"/>
    </row>
    <row r="229" spans="2:2">
      <c r="B229" s="142"/>
    </row>
    <row r="230" spans="2:2">
      <c r="B230" s="142"/>
    </row>
    <row r="231" spans="2:2">
      <c r="B231" s="142"/>
    </row>
    <row r="232" spans="2:2">
      <c r="B232" s="142"/>
    </row>
    <row r="233" spans="2:2">
      <c r="B233" s="142"/>
    </row>
    <row r="234" spans="2:2">
      <c r="B234" s="142"/>
    </row>
    <row r="235" spans="2:2">
      <c r="B235" s="142"/>
    </row>
    <row r="236" spans="2:2">
      <c r="B236" s="142"/>
    </row>
    <row r="237" spans="2:2">
      <c r="B237" s="142"/>
    </row>
    <row r="238" spans="2:2">
      <c r="B238" s="142"/>
    </row>
    <row r="239" spans="2:2">
      <c r="B239" s="142"/>
    </row>
    <row r="240" spans="2:2">
      <c r="B240" s="142"/>
    </row>
    <row r="241" spans="2:2">
      <c r="B241" s="142"/>
    </row>
    <row r="242" spans="2:2">
      <c r="B242" s="142"/>
    </row>
    <row r="243" spans="2:2">
      <c r="B243" s="142"/>
    </row>
    <row r="244" spans="2:2">
      <c r="B244" s="142"/>
    </row>
    <row r="245" spans="2:2">
      <c r="B245" s="142"/>
    </row>
    <row r="246" spans="2:2">
      <c r="B246" s="142"/>
    </row>
    <row r="247" spans="2:2">
      <c r="B247" s="142"/>
    </row>
    <row r="248" spans="2:2">
      <c r="B248" s="142"/>
    </row>
    <row r="249" spans="2:2">
      <c r="B249" s="142"/>
    </row>
    <row r="250" spans="2:2">
      <c r="B250" s="142"/>
    </row>
    <row r="251" spans="2:2">
      <c r="B251" s="142"/>
    </row>
    <row r="252" spans="2:2">
      <c r="B252" s="142"/>
    </row>
    <row r="253" spans="2:2">
      <c r="B253" s="142"/>
    </row>
    <row r="254" spans="2:2">
      <c r="B254" s="142"/>
    </row>
    <row r="255" spans="2:2">
      <c r="B255" s="142"/>
    </row>
    <row r="256" spans="2:2">
      <c r="B256" s="142"/>
    </row>
    <row r="257" spans="2:2">
      <c r="B257" s="142"/>
    </row>
    <row r="258" spans="2:2">
      <c r="B258" s="142"/>
    </row>
    <row r="259" spans="2:2">
      <c r="B259" s="142"/>
    </row>
    <row r="260" spans="2:2">
      <c r="B260" s="142"/>
    </row>
    <row r="261" spans="2:2">
      <c r="B261" s="142"/>
    </row>
    <row r="262" spans="2:2">
      <c r="B262" s="142"/>
    </row>
    <row r="263" spans="2:2">
      <c r="B263" s="142"/>
    </row>
    <row r="264" spans="2:2">
      <c r="B264" s="142"/>
    </row>
    <row r="265" spans="2:2">
      <c r="B265" s="142"/>
    </row>
    <row r="266" spans="2:2">
      <c r="B266" s="142"/>
    </row>
    <row r="267" spans="2:2">
      <c r="B267" s="142"/>
    </row>
    <row r="268" spans="2:2">
      <c r="B268" s="142"/>
    </row>
    <row r="269" spans="2:2">
      <c r="B269" s="142"/>
    </row>
    <row r="270" spans="2:2">
      <c r="B270" s="142"/>
    </row>
    <row r="271" spans="2:2">
      <c r="B271" s="142"/>
    </row>
    <row r="272" spans="2:2">
      <c r="B272" s="142"/>
    </row>
    <row r="273" spans="2:2">
      <c r="B273" s="142"/>
    </row>
    <row r="274" spans="2:2">
      <c r="B274" s="142"/>
    </row>
    <row r="275" spans="2:2">
      <c r="B275" s="142"/>
    </row>
    <row r="276" spans="2:2">
      <c r="B276" s="142"/>
    </row>
    <row r="277" spans="2:2">
      <c r="B277" s="142"/>
    </row>
    <row r="278" spans="2:2">
      <c r="B278" s="142"/>
    </row>
    <row r="279" spans="2:2">
      <c r="B279" s="142"/>
    </row>
    <row r="280" spans="2:2">
      <c r="B280" s="142"/>
    </row>
    <row r="281" spans="2:2">
      <c r="B281" s="142"/>
    </row>
    <row r="282" spans="2:2">
      <c r="B282" s="142"/>
    </row>
    <row r="283" spans="2:2">
      <c r="B283" s="142"/>
    </row>
    <row r="284" spans="2:2">
      <c r="B284" s="142"/>
    </row>
    <row r="285" spans="2:2">
      <c r="B285" s="142"/>
    </row>
    <row r="286" spans="2:2">
      <c r="B286" s="142"/>
    </row>
    <row r="287" spans="2:2">
      <c r="B287" s="142"/>
    </row>
    <row r="288" spans="2:2">
      <c r="B288" s="142"/>
    </row>
    <row r="289" spans="2:2">
      <c r="B289" s="142"/>
    </row>
    <row r="290" spans="2:2">
      <c r="B290" s="142"/>
    </row>
    <row r="291" spans="2:2">
      <c r="B291" s="142"/>
    </row>
    <row r="292" spans="2:2">
      <c r="B292" s="142"/>
    </row>
    <row r="293" spans="2:2">
      <c r="B293" s="142"/>
    </row>
    <row r="294" spans="2:2">
      <c r="B294" s="142"/>
    </row>
    <row r="295" spans="2:2">
      <c r="B295" s="142"/>
    </row>
    <row r="296" spans="2:2">
      <c r="B296" s="142"/>
    </row>
    <row r="297" spans="2:2">
      <c r="B297" s="142"/>
    </row>
    <row r="298" spans="2:2">
      <c r="B298" s="142"/>
    </row>
    <row r="299" spans="2:2">
      <c r="B299" s="142"/>
    </row>
    <row r="300" spans="2:2">
      <c r="B300" s="142"/>
    </row>
    <row r="301" spans="2:2">
      <c r="B301" s="142"/>
    </row>
    <row r="302" spans="2:2">
      <c r="B302" s="142"/>
    </row>
    <row r="303" spans="2:2">
      <c r="B303" s="142"/>
    </row>
    <row r="304" spans="2:2">
      <c r="B304" s="142"/>
    </row>
    <row r="305" spans="2:2">
      <c r="B305" s="142"/>
    </row>
    <row r="306" spans="2:2">
      <c r="B306" s="142"/>
    </row>
    <row r="307" spans="2:2">
      <c r="B307" s="142"/>
    </row>
    <row r="308" spans="2:2">
      <c r="B308" s="142"/>
    </row>
    <row r="309" spans="2:2">
      <c r="B309" s="142"/>
    </row>
    <row r="310" spans="2:2">
      <c r="B310" s="142"/>
    </row>
    <row r="311" spans="2:2">
      <c r="B311" s="142"/>
    </row>
    <row r="312" spans="2:2">
      <c r="B312" s="142"/>
    </row>
    <row r="313" spans="2:2">
      <c r="B313" s="142"/>
    </row>
    <row r="314" spans="2:2">
      <c r="B314" s="142"/>
    </row>
    <row r="315" spans="2:2">
      <c r="B315" s="142"/>
    </row>
    <row r="316" spans="2:2">
      <c r="B316" s="142"/>
    </row>
    <row r="317" spans="2:2">
      <c r="B317" s="142"/>
    </row>
    <row r="318" spans="2:2">
      <c r="B318" s="142"/>
    </row>
    <row r="319" spans="2:2">
      <c r="B319" s="142"/>
    </row>
    <row r="320" spans="2:2">
      <c r="B320" s="142"/>
    </row>
    <row r="321" spans="2:2">
      <c r="B321" s="142"/>
    </row>
    <row r="322" spans="2:2">
      <c r="B322" s="142"/>
    </row>
    <row r="323" spans="2:2">
      <c r="B323" s="142"/>
    </row>
    <row r="324" spans="2:2">
      <c r="B324" s="142"/>
    </row>
    <row r="325" spans="2:2">
      <c r="B325" s="142"/>
    </row>
    <row r="326" spans="2:2">
      <c r="B326" s="142"/>
    </row>
    <row r="327" spans="2:2">
      <c r="B327" s="142"/>
    </row>
    <row r="328" spans="2:2">
      <c r="B328" s="142"/>
    </row>
    <row r="329" spans="2:2">
      <c r="B329" s="142"/>
    </row>
    <row r="330" spans="2:2">
      <c r="B330" s="142"/>
    </row>
    <row r="331" spans="2:2">
      <c r="B331" s="100"/>
    </row>
    <row r="332" spans="2:2">
      <c r="B332" s="100"/>
    </row>
    <row r="333" spans="2:2">
      <c r="B333" s="100"/>
    </row>
    <row r="334" spans="2:2">
      <c r="B334" s="100"/>
    </row>
    <row r="335" spans="2:2">
      <c r="B335" s="100"/>
    </row>
    <row r="336" spans="2:2">
      <c r="B336" s="100"/>
    </row>
    <row r="337" spans="2:2">
      <c r="B337" s="100"/>
    </row>
    <row r="338" spans="2:2">
      <c r="B338" s="100"/>
    </row>
    <row r="339" spans="2:2">
      <c r="B339" s="100"/>
    </row>
    <row r="340" spans="2:2">
      <c r="B340" s="100"/>
    </row>
    <row r="341" spans="2:2">
      <c r="B341" s="100"/>
    </row>
    <row r="342" spans="2:2">
      <c r="B342" s="100"/>
    </row>
    <row r="343" spans="2:2">
      <c r="B343" s="100"/>
    </row>
    <row r="344" spans="2:2">
      <c r="B344" s="100"/>
    </row>
    <row r="345" spans="2:2">
      <c r="B345" s="100"/>
    </row>
    <row r="346" spans="2:2">
      <c r="B346" s="100"/>
    </row>
    <row r="347" spans="2:2">
      <c r="B347" s="100"/>
    </row>
    <row r="348" spans="2:2">
      <c r="B348" s="100"/>
    </row>
    <row r="349" spans="2:2">
      <c r="B349" s="100"/>
    </row>
    <row r="350" spans="2:2">
      <c r="B350" s="100"/>
    </row>
    <row r="351" spans="2:2">
      <c r="B351" s="100"/>
    </row>
    <row r="352" spans="2:2">
      <c r="B352" s="100"/>
    </row>
    <row r="353" spans="2:2">
      <c r="B353" s="100"/>
    </row>
    <row r="354" spans="2:2">
      <c r="B354" s="100"/>
    </row>
    <row r="355" spans="2:2">
      <c r="B355" s="100"/>
    </row>
    <row r="356" spans="2:2">
      <c r="B356" s="100"/>
    </row>
    <row r="357" spans="2:2">
      <c r="B357" s="100"/>
    </row>
    <row r="358" spans="2:2">
      <c r="B358" s="100"/>
    </row>
    <row r="359" spans="2:2">
      <c r="B359" s="100"/>
    </row>
    <row r="360" spans="2:2">
      <c r="B360" s="100"/>
    </row>
    <row r="361" spans="2:2">
      <c r="B361" s="100"/>
    </row>
    <row r="362" spans="2:2">
      <c r="B362" s="100"/>
    </row>
    <row r="363" spans="2:2">
      <c r="B363" s="100"/>
    </row>
    <row r="364" spans="2:2">
      <c r="B364" s="100"/>
    </row>
    <row r="365" spans="2:2">
      <c r="B365" s="100"/>
    </row>
    <row r="366" spans="2:2">
      <c r="B366" s="100"/>
    </row>
    <row r="367" spans="2:2">
      <c r="B367" s="100"/>
    </row>
    <row r="368" spans="2:2">
      <c r="B368" s="100"/>
    </row>
    <row r="369" spans="2:3">
      <c r="B369" s="100"/>
    </row>
    <row r="370" spans="2:3">
      <c r="B370" s="100"/>
    </row>
    <row r="371" spans="2:3">
      <c r="B371" s="100"/>
    </row>
    <row r="372" spans="2:3">
      <c r="B372" s="100"/>
    </row>
    <row r="373" spans="2:3">
      <c r="B373" s="100"/>
    </row>
    <row r="374" spans="2:3">
      <c r="B374" s="100"/>
    </row>
    <row r="375" spans="2:3">
      <c r="B375" s="100"/>
    </row>
    <row r="376" spans="2:3">
      <c r="B376" s="100"/>
    </row>
    <row r="377" spans="2:3">
      <c r="B377" s="100"/>
    </row>
    <row r="378" spans="2:3">
      <c r="B378" s="100"/>
    </row>
    <row r="379" spans="2:3">
      <c r="B379" s="100"/>
    </row>
    <row r="380" spans="2:3">
      <c r="B380" s="100"/>
    </row>
    <row r="381" spans="2:3">
      <c r="B381" s="100"/>
    </row>
    <row r="382" spans="2:3">
      <c r="B382" s="100"/>
    </row>
    <row r="383" spans="2:3">
      <c r="C383" s="100"/>
    </row>
    <row r="384" spans="2:3">
      <c r="C384" s="100"/>
    </row>
    <row r="385" spans="3:3">
      <c r="C385" s="100"/>
    </row>
    <row r="386" spans="3:3">
      <c r="C386" s="100"/>
    </row>
    <row r="387" spans="3:3">
      <c r="C387" s="100"/>
    </row>
    <row r="388" spans="3:3">
      <c r="C388" s="100"/>
    </row>
    <row r="389" spans="3:3">
      <c r="C389" s="100"/>
    </row>
    <row r="390" spans="3:3">
      <c r="C390" s="100"/>
    </row>
    <row r="391" spans="3:3">
      <c r="C391" s="100"/>
    </row>
    <row r="392" spans="3:3">
      <c r="C392" s="100"/>
    </row>
    <row r="393" spans="3:3">
      <c r="C393" s="100"/>
    </row>
    <row r="394" spans="3:3">
      <c r="C394" s="100"/>
    </row>
    <row r="395" spans="3:3">
      <c r="C395" s="100"/>
    </row>
    <row r="396" spans="3:3">
      <c r="C396" s="100"/>
    </row>
    <row r="397" spans="3:3">
      <c r="C397" s="100"/>
    </row>
    <row r="398" spans="3:3">
      <c r="C398" s="100"/>
    </row>
    <row r="399" spans="3:3">
      <c r="C399" s="100"/>
    </row>
    <row r="400" spans="3:3">
      <c r="C400" s="100"/>
    </row>
    <row r="401" spans="3:3">
      <c r="C401" s="100"/>
    </row>
    <row r="402" spans="3:3">
      <c r="C402" s="100"/>
    </row>
    <row r="403" spans="3:3">
      <c r="C403" s="100"/>
    </row>
    <row r="404" spans="3:3">
      <c r="C404" s="100"/>
    </row>
    <row r="405" spans="3:3">
      <c r="C405" s="100"/>
    </row>
    <row r="406" spans="3:3">
      <c r="C406" s="100"/>
    </row>
    <row r="407" spans="3:3">
      <c r="C407" s="100"/>
    </row>
    <row r="408" spans="3:3">
      <c r="C408" s="100"/>
    </row>
    <row r="409" spans="3:3">
      <c r="C409" s="100"/>
    </row>
    <row r="410" spans="3:3">
      <c r="C410" s="100"/>
    </row>
    <row r="411" spans="3:3">
      <c r="C411" s="100"/>
    </row>
    <row r="412" spans="3:3">
      <c r="C412" s="100"/>
    </row>
    <row r="413" spans="3:3">
      <c r="C413" s="100"/>
    </row>
    <row r="414" spans="3:3">
      <c r="C414" s="100"/>
    </row>
    <row r="415" spans="3:3">
      <c r="C415" s="100"/>
    </row>
    <row r="416" spans="3:3">
      <c r="C416" s="100"/>
    </row>
    <row r="417" spans="3:3">
      <c r="C417" s="100"/>
    </row>
    <row r="418" spans="3:3">
      <c r="C418" s="100"/>
    </row>
    <row r="419" spans="3:3">
      <c r="C419" s="100"/>
    </row>
    <row r="420" spans="3:3">
      <c r="C420" s="100"/>
    </row>
    <row r="421" spans="3:3">
      <c r="C421" s="100"/>
    </row>
    <row r="422" spans="3:3">
      <c r="C422" s="100"/>
    </row>
    <row r="423" spans="3:3">
      <c r="C423" s="100"/>
    </row>
    <row r="424" spans="3:3">
      <c r="C424" s="100"/>
    </row>
    <row r="425" spans="3:3">
      <c r="C425" s="100"/>
    </row>
    <row r="426" spans="3:3">
      <c r="C426" s="100"/>
    </row>
    <row r="427" spans="3:3">
      <c r="C427" s="100"/>
    </row>
    <row r="428" spans="3:3">
      <c r="C428" s="100"/>
    </row>
    <row r="429" spans="3:3">
      <c r="C429" s="100"/>
    </row>
    <row r="430" spans="3:3">
      <c r="C430" s="100"/>
    </row>
    <row r="431" spans="3:3">
      <c r="C431" s="100"/>
    </row>
  </sheetData>
  <customSheetViews>
    <customSheetView guid="{0C5E73BF-4F4A-42B1-AFFC-19145C7AC19A}" topLeftCell="B1">
      <selection activeCell="U13" sqref="I11:U13"/>
      <pageMargins left="0.7" right="0.7" top="0.2" bottom="0.49" header="0.19" footer="0.3"/>
      <pageSetup scale="70" orientation="portrait" r:id="rId1"/>
    </customSheetView>
    <customSheetView guid="{F7690BCD-287A-473A-9EA1-298139938D77}" topLeftCell="A22">
      <selection activeCell="B6" sqref="B6:H6"/>
      <pageMargins left="0.7" right="0.7" top="0.75" bottom="0.75" header="0.3" footer="0.3"/>
      <pageSetup orientation="portrait" r:id="rId2"/>
    </customSheetView>
    <customSheetView guid="{8F78BEB5-8927-4030-9153-90C7FA4937A5}" topLeftCell="A21">
      <selection activeCell="G196" sqref="G196"/>
      <pageMargins left="0.7" right="0.7" top="0.75" bottom="0.75" header="0.3" footer="0.3"/>
      <pageSetup orientation="portrait" r:id="rId3"/>
    </customSheetView>
    <customSheetView guid="{81801A75-92C7-4ED5-97DB-E3E6B3965D30}" topLeftCell="A150">
      <selection activeCell="G187" sqref="G187"/>
      <pageMargins left="0.7" right="0.7" top="0.75" bottom="0.75" header="0.3" footer="0.3"/>
      <pageSetup orientation="portrait" r:id="rId4"/>
    </customSheetView>
  </customSheetViews>
  <mergeCells count="13">
    <mergeCell ref="A120:A121"/>
    <mergeCell ref="A131:A132"/>
    <mergeCell ref="A140:A141"/>
    <mergeCell ref="A69:A70"/>
    <mergeCell ref="A79:A80"/>
    <mergeCell ref="A89:A90"/>
    <mergeCell ref="A100:A101"/>
    <mergeCell ref="A110:A111"/>
    <mergeCell ref="C6:I6"/>
    <mergeCell ref="A28:A29"/>
    <mergeCell ref="A39:A40"/>
    <mergeCell ref="A49:A50"/>
    <mergeCell ref="A58:A59"/>
  </mergeCells>
  <pageMargins left="0.7" right="0.7" top="0.2" bottom="0.49" header="0.19" footer="0.3"/>
  <pageSetup scale="70" orientation="portrait" r:id="rId5"/>
</worksheet>
</file>

<file path=xl/worksheets/sheet26.xml><?xml version="1.0" encoding="utf-8"?>
<worksheet xmlns="http://schemas.openxmlformats.org/spreadsheetml/2006/main" xmlns:r="http://schemas.openxmlformats.org/officeDocument/2006/relationships">
  <sheetPr codeName="Sheet23">
    <tabColor theme="7" tint="-0.249977111117893"/>
  </sheetPr>
  <dimension ref="A1:S485"/>
  <sheetViews>
    <sheetView workbookViewId="0">
      <selection activeCell="G39" sqref="G39"/>
    </sheetView>
  </sheetViews>
  <sheetFormatPr defaultRowHeight="12.75"/>
  <cols>
    <col min="1" max="1" width="13.7109375" style="492" customWidth="1"/>
    <col min="2" max="2" width="14.7109375" customWidth="1"/>
    <col min="3" max="3" width="9.7109375" customWidth="1"/>
    <col min="4" max="10" width="14.7109375" customWidth="1"/>
    <col min="11" max="11" width="13.140625" customWidth="1"/>
    <col min="12" max="18" width="12.7109375" customWidth="1"/>
  </cols>
  <sheetData>
    <row r="1" spans="1:19" s="128" customFormat="1">
      <c r="A1" s="492"/>
    </row>
    <row r="2" spans="1:19">
      <c r="B2" s="6" t="s">
        <v>28</v>
      </c>
      <c r="C2" s="8" t="s">
        <v>140</v>
      </c>
      <c r="D2" s="8"/>
      <c r="E2" s="8"/>
      <c r="F2" s="4"/>
      <c r="H2" s="4"/>
      <c r="L2" s="8"/>
    </row>
    <row r="3" spans="1:19">
      <c r="B3" s="6" t="s">
        <v>29</v>
      </c>
      <c r="C3" s="8" t="s">
        <v>100</v>
      </c>
      <c r="D3" s="8"/>
      <c r="E3" s="8"/>
      <c r="F3" s="4"/>
      <c r="H3" s="4"/>
      <c r="L3" s="8"/>
    </row>
    <row r="4" spans="1:19">
      <c r="B4" s="6" t="s">
        <v>30</v>
      </c>
      <c r="C4" s="44" t="s">
        <v>101</v>
      </c>
      <c r="D4" s="7"/>
      <c r="E4" s="7"/>
      <c r="F4" s="5"/>
      <c r="H4" s="4"/>
      <c r="L4" s="7"/>
    </row>
    <row r="5" spans="1:19" ht="16.5" customHeight="1">
      <c r="B5" s="6"/>
      <c r="D5" s="7"/>
      <c r="E5" s="7"/>
      <c r="F5" s="5"/>
      <c r="G5" s="7"/>
      <c r="H5" s="5"/>
      <c r="I5" s="7"/>
      <c r="J5" s="7"/>
    </row>
    <row r="6" spans="1:19" s="50" customFormat="1" ht="67.5" customHeight="1">
      <c r="A6" s="492"/>
      <c r="B6" s="98" t="s">
        <v>129</v>
      </c>
      <c r="C6" s="1316" t="s">
        <v>509</v>
      </c>
      <c r="D6" s="1316"/>
      <c r="E6" s="1316"/>
      <c r="F6" s="1316"/>
      <c r="G6" s="1316"/>
      <c r="H6" s="1316"/>
      <c r="I6" s="1316"/>
      <c r="J6" s="245"/>
      <c r="K6" s="245"/>
      <c r="L6" s="245"/>
      <c r="M6" s="245"/>
      <c r="N6" s="245"/>
      <c r="O6" s="245"/>
      <c r="P6" s="245"/>
      <c r="Q6" s="245"/>
      <c r="R6" s="229"/>
      <c r="S6" s="229"/>
    </row>
    <row r="7" spans="1:19" s="50" customFormat="1">
      <c r="A7" s="492"/>
      <c r="B7" s="6"/>
      <c r="C7" s="7"/>
      <c r="D7" s="7"/>
      <c r="E7" s="7"/>
      <c r="F7" s="5"/>
      <c r="G7" s="7"/>
      <c r="H7" s="5"/>
      <c r="I7" s="7"/>
      <c r="J7" s="7"/>
    </row>
    <row r="8" spans="1:19" s="50" customFormat="1" ht="27" customHeight="1">
      <c r="A8" s="492"/>
      <c r="B8" s="88" t="s">
        <v>130</v>
      </c>
      <c r="C8" s="7"/>
      <c r="D8" s="7"/>
      <c r="E8" s="7"/>
      <c r="F8" s="5"/>
      <c r="G8" s="7"/>
      <c r="H8" s="5"/>
      <c r="I8" s="7"/>
      <c r="J8" s="7"/>
    </row>
    <row r="9" spans="1:19" s="50" customFormat="1" ht="12.75" customHeight="1">
      <c r="A9" s="492"/>
      <c r="B9" s="6"/>
      <c r="C9" s="7"/>
      <c r="D9" s="7"/>
      <c r="E9" s="7"/>
      <c r="F9" s="5"/>
      <c r="G9" s="7"/>
      <c r="H9" s="5"/>
      <c r="I9" s="7"/>
      <c r="J9" s="7"/>
    </row>
    <row r="10" spans="1:19" s="128" customFormat="1" ht="12.75" customHeight="1">
      <c r="A10" s="492"/>
      <c r="B10" s="6"/>
      <c r="E10" s="187" t="s">
        <v>434</v>
      </c>
      <c r="F10" s="188" t="s">
        <v>433</v>
      </c>
      <c r="G10" s="187" t="s">
        <v>432</v>
      </c>
      <c r="H10" s="7"/>
      <c r="I10" s="7"/>
    </row>
    <row r="11" spans="1:19" s="128" customFormat="1" ht="12.75" customHeight="1">
      <c r="A11" s="492"/>
      <c r="B11" s="6"/>
      <c r="C11" s="6" t="s">
        <v>53</v>
      </c>
      <c r="D11" s="17">
        <f>G29</f>
        <v>0</v>
      </c>
      <c r="E11" s="17">
        <v>0</v>
      </c>
      <c r="F11" s="17">
        <v>0</v>
      </c>
      <c r="G11" s="17">
        <v>0</v>
      </c>
      <c r="H11" s="7"/>
      <c r="I11" s="7"/>
    </row>
    <row r="12" spans="1:19" s="128" customFormat="1" ht="12.75" customHeight="1">
      <c r="A12" s="492"/>
      <c r="B12" s="6"/>
      <c r="C12" s="1210" t="s">
        <v>1303</v>
      </c>
      <c r="D12" s="17">
        <v>0</v>
      </c>
      <c r="E12" s="17">
        <v>0</v>
      </c>
      <c r="F12" s="17">
        <v>0</v>
      </c>
      <c r="G12" s="17">
        <v>0</v>
      </c>
      <c r="H12" s="7"/>
      <c r="I12" s="7"/>
    </row>
    <row r="13" spans="1:19" s="128" customFormat="1" ht="12.75" customHeight="1" thickBot="1">
      <c r="A13" s="492"/>
      <c r="B13" s="6"/>
      <c r="C13" s="25" t="s">
        <v>174</v>
      </c>
      <c r="D13" s="26">
        <f>D11-D12</f>
        <v>0</v>
      </c>
      <c r="E13" s="26">
        <f>E11-E12</f>
        <v>0</v>
      </c>
      <c r="F13" s="26">
        <f>F11-F12</f>
        <v>0</v>
      </c>
      <c r="G13" s="26">
        <f>G11-G12</f>
        <v>0</v>
      </c>
      <c r="H13" s="7"/>
      <c r="I13" s="7"/>
    </row>
    <row r="14" spans="1:19" s="50" customFormat="1" ht="13.5" thickTop="1">
      <c r="A14" s="492"/>
      <c r="F14" s="52"/>
      <c r="H14" s="52"/>
    </row>
    <row r="15" spans="1:19" s="50" customFormat="1">
      <c r="A15" s="492"/>
      <c r="F15" s="52"/>
      <c r="H15" s="52"/>
    </row>
    <row r="16" spans="1:19" s="50" customFormat="1">
      <c r="A16" s="492"/>
      <c r="B16" s="55" t="s">
        <v>156</v>
      </c>
      <c r="C16" s="55"/>
      <c r="D16" s="55"/>
      <c r="E16" s="55"/>
      <c r="F16" s="55"/>
      <c r="G16" s="55"/>
      <c r="H16" s="55"/>
      <c r="I16" s="55"/>
      <c r="J16" s="55"/>
      <c r="K16" s="55"/>
      <c r="L16" s="55"/>
      <c r="M16" s="55"/>
      <c r="N16" s="55"/>
      <c r="O16" s="55"/>
      <c r="P16" s="55"/>
      <c r="Q16" s="55"/>
      <c r="R16" s="55"/>
    </row>
    <row r="17" spans="1:18">
      <c r="B17" s="128"/>
      <c r="C17" s="128"/>
      <c r="D17" s="128"/>
      <c r="E17" s="52"/>
      <c r="F17" s="128"/>
      <c r="G17" s="52"/>
      <c r="H17" s="128"/>
      <c r="I17" s="128"/>
      <c r="J17" s="128"/>
      <c r="K17" s="128"/>
      <c r="L17" s="128"/>
      <c r="M17" s="128"/>
      <c r="N17" s="128"/>
      <c r="O17" s="128"/>
      <c r="P17" s="128"/>
      <c r="Q17" s="128"/>
      <c r="R17" s="128"/>
    </row>
    <row r="18" spans="1:18" s="50" customFormat="1">
      <c r="A18" s="492"/>
      <c r="B18" s="269" t="s">
        <v>176</v>
      </c>
      <c r="C18" s="269"/>
      <c r="D18" s="269"/>
      <c r="E18" s="269"/>
      <c r="F18" s="269"/>
      <c r="G18" s="269"/>
      <c r="H18" s="269"/>
      <c r="I18" s="269"/>
      <c r="J18" s="269"/>
      <c r="K18" s="269"/>
      <c r="L18" s="269"/>
      <c r="M18" s="269"/>
      <c r="N18" s="269"/>
      <c r="O18" s="269"/>
      <c r="P18" s="269"/>
      <c r="Q18" s="269"/>
      <c r="R18" s="269"/>
    </row>
    <row r="19" spans="1:18" s="50" customFormat="1">
      <c r="A19" s="492"/>
      <c r="B19" s="128"/>
      <c r="C19" s="128"/>
      <c r="D19" s="128"/>
      <c r="E19" s="52"/>
      <c r="F19" s="128"/>
      <c r="G19" s="52"/>
      <c r="H19" s="128"/>
      <c r="I19" s="128"/>
      <c r="J19" s="128"/>
      <c r="K19" s="128"/>
      <c r="L19" s="128"/>
      <c r="M19" s="128"/>
      <c r="N19" s="128"/>
      <c r="O19" s="128"/>
      <c r="P19" s="128"/>
      <c r="Q19" s="128"/>
      <c r="R19" s="128"/>
    </row>
    <row r="20" spans="1:18" s="859" customFormat="1">
      <c r="A20" s="355"/>
      <c r="B20" s="58" t="s">
        <v>31</v>
      </c>
      <c r="C20" s="58"/>
      <c r="D20" s="58"/>
      <c r="E20" s="59"/>
      <c r="F20" s="58"/>
      <c r="G20" s="58"/>
      <c r="H20" s="60"/>
      <c r="J20" s="61" t="s">
        <v>1288</v>
      </c>
      <c r="K20" s="61"/>
      <c r="L20" s="61"/>
      <c r="M20" s="61"/>
      <c r="N20" s="61"/>
      <c r="O20" s="61"/>
      <c r="P20" s="61"/>
    </row>
    <row r="21" spans="1:18">
      <c r="B21" s="128"/>
      <c r="C21" s="128"/>
      <c r="D21" s="128"/>
      <c r="E21" s="128"/>
      <c r="F21" s="128"/>
      <c r="G21" s="128"/>
      <c r="H21" s="128"/>
      <c r="I21" s="128"/>
      <c r="J21" s="128"/>
      <c r="K21" s="128"/>
      <c r="L21" s="128"/>
      <c r="M21" s="128"/>
      <c r="N21" s="128"/>
      <c r="O21" s="128"/>
      <c r="P21" s="128"/>
      <c r="Q21" s="128"/>
      <c r="R21" s="128"/>
    </row>
    <row r="22" spans="1:18">
      <c r="B22" s="302" t="s">
        <v>338</v>
      </c>
      <c r="C22" s="303" t="s">
        <v>339</v>
      </c>
      <c r="D22" s="32"/>
      <c r="E22" s="32"/>
      <c r="F22" s="32"/>
      <c r="G22" s="32"/>
      <c r="H22" s="32"/>
      <c r="I22" s="32"/>
      <c r="J22" s="534" t="s">
        <v>338</v>
      </c>
      <c r="K22" s="535" t="s">
        <v>339</v>
      </c>
      <c r="L22" s="401"/>
      <c r="M22" s="401"/>
      <c r="N22" s="401"/>
      <c r="O22" s="401"/>
      <c r="P22" s="32"/>
      <c r="Q22" s="32"/>
      <c r="R22" s="32"/>
    </row>
    <row r="23" spans="1:18" ht="15" customHeight="1">
      <c r="B23" s="148"/>
      <c r="C23" s="32"/>
      <c r="D23" s="32"/>
      <c r="E23" s="32"/>
      <c r="F23" s="32"/>
      <c r="G23" s="32"/>
      <c r="H23" s="32"/>
      <c r="J23" s="324"/>
      <c r="K23" s="401"/>
      <c r="L23" s="401"/>
      <c r="M23" s="401"/>
      <c r="N23" s="401"/>
      <c r="O23" s="401"/>
      <c r="P23" s="32"/>
      <c r="Q23" s="32"/>
      <c r="R23" s="32"/>
    </row>
    <row r="24" spans="1:18" s="48" customFormat="1">
      <c r="A24" s="633"/>
      <c r="B24" s="534" t="s">
        <v>340</v>
      </c>
      <c r="C24" s="535" t="s">
        <v>992</v>
      </c>
      <c r="D24" s="32"/>
      <c r="E24" s="32"/>
      <c r="F24" s="32"/>
      <c r="G24" s="32"/>
      <c r="H24" s="32"/>
      <c r="J24" s="534" t="s">
        <v>340</v>
      </c>
      <c r="K24" s="535" t="s">
        <v>992</v>
      </c>
      <c r="L24" s="401"/>
      <c r="M24" s="401"/>
      <c r="N24" s="401"/>
      <c r="O24" s="401"/>
      <c r="P24" s="32"/>
      <c r="Q24" s="32"/>
      <c r="R24" s="32"/>
    </row>
    <row r="25" spans="1:18" s="47" customFormat="1" ht="15" customHeight="1">
      <c r="A25" s="492"/>
      <c r="B25" s="148"/>
      <c r="C25" s="32"/>
      <c r="D25" s="32"/>
      <c r="E25" s="35"/>
      <c r="F25" s="32"/>
      <c r="G25" s="32"/>
      <c r="H25" s="32"/>
      <c r="J25" s="324"/>
      <c r="K25" s="401"/>
      <c r="L25" s="401"/>
      <c r="M25" s="35"/>
      <c r="N25" s="401"/>
      <c r="O25" s="401"/>
      <c r="P25" s="32"/>
      <c r="Q25" s="32"/>
      <c r="R25" s="32"/>
    </row>
    <row r="26" spans="1:18" s="47" customFormat="1" ht="15">
      <c r="A26" s="492"/>
      <c r="B26" s="534" t="s">
        <v>341</v>
      </c>
      <c r="C26" s="535" t="s">
        <v>325</v>
      </c>
      <c r="D26" s="32"/>
      <c r="E26" s="33"/>
      <c r="F26" s="34"/>
      <c r="G26" s="36"/>
      <c r="H26" s="32"/>
      <c r="J26" s="534" t="s">
        <v>341</v>
      </c>
      <c r="K26" s="535" t="s">
        <v>325</v>
      </c>
      <c r="L26" s="401"/>
      <c r="M26" s="389"/>
      <c r="N26" s="34"/>
      <c r="O26" s="862"/>
      <c r="P26" s="32"/>
      <c r="Q26" s="32"/>
      <c r="R26" s="32"/>
    </row>
    <row r="27" spans="1:18" s="128" customFormat="1" ht="15">
      <c r="A27" s="492"/>
      <c r="B27" s="123"/>
      <c r="C27" s="139"/>
      <c r="D27" s="32"/>
      <c r="E27" s="33"/>
      <c r="F27" s="34"/>
      <c r="G27" s="402"/>
      <c r="H27" s="401"/>
      <c r="I27" s="401"/>
      <c r="J27" s="878"/>
      <c r="K27" s="884"/>
      <c r="L27" s="401"/>
      <c r="M27" s="389"/>
      <c r="N27" s="34"/>
      <c r="O27" s="862"/>
      <c r="P27" s="32"/>
      <c r="Q27" s="32"/>
      <c r="R27" s="32"/>
    </row>
    <row r="28" spans="1:18" ht="15.75" customHeight="1">
      <c r="B28" s="148"/>
      <c r="C28" s="32"/>
      <c r="D28" s="32"/>
      <c r="E28" s="32"/>
      <c r="F28" s="401"/>
      <c r="G28" s="160"/>
      <c r="H28" s="544"/>
      <c r="I28" s="401"/>
      <c r="J28" s="324"/>
      <c r="K28" s="401"/>
      <c r="L28" s="401"/>
      <c r="M28" s="401"/>
      <c r="N28" s="401"/>
      <c r="O28" s="160"/>
      <c r="P28" s="32"/>
      <c r="Q28" s="32"/>
      <c r="R28" s="32"/>
    </row>
    <row r="29" spans="1:18" s="601" customFormat="1" ht="15.75" customHeight="1" thickBot="1">
      <c r="A29" s="175"/>
      <c r="B29" s="533"/>
      <c r="C29" s="533"/>
      <c r="D29" s="533"/>
      <c r="E29" s="533"/>
      <c r="F29" s="538" t="s">
        <v>179</v>
      </c>
      <c r="G29" s="306">
        <v>0</v>
      </c>
      <c r="J29" s="533"/>
      <c r="K29" s="533"/>
      <c r="L29" s="533"/>
      <c r="M29" s="533"/>
      <c r="N29" s="885" t="s">
        <v>179</v>
      </c>
      <c r="O29" s="306">
        <v>0</v>
      </c>
      <c r="P29" s="401"/>
      <c r="Q29" s="401"/>
    </row>
    <row r="30" spans="1:18" ht="13.5" thickTop="1">
      <c r="B30" s="148"/>
      <c r="C30" s="32"/>
      <c r="D30" s="32"/>
      <c r="E30" s="32"/>
      <c r="F30" s="401"/>
      <c r="G30" s="533"/>
      <c r="H30" s="533"/>
      <c r="I30" s="401"/>
      <c r="J30" s="128"/>
      <c r="K30" s="63"/>
      <c r="L30" s="32"/>
      <c r="M30" s="32"/>
      <c r="N30" s="32"/>
      <c r="O30" s="32"/>
      <c r="P30" s="32"/>
      <c r="Q30" s="32"/>
      <c r="R30" s="32"/>
    </row>
    <row r="31" spans="1:18" s="48" customFormat="1">
      <c r="A31" s="492"/>
      <c r="B31" s="144"/>
      <c r="C31" s="32"/>
      <c r="D31" s="32"/>
      <c r="E31" s="32"/>
      <c r="F31" s="401"/>
      <c r="G31" s="401"/>
      <c r="H31" s="401"/>
      <c r="I31" s="401"/>
      <c r="J31" s="128"/>
      <c r="K31" s="32"/>
      <c r="L31" s="32"/>
      <c r="M31" s="32"/>
      <c r="N31" s="32"/>
      <c r="O31" s="32"/>
      <c r="P31" s="32"/>
      <c r="Q31" s="32"/>
      <c r="R31" s="32"/>
    </row>
    <row r="32" spans="1:18" s="50" customFormat="1">
      <c r="A32" s="492"/>
      <c r="B32" s="144"/>
      <c r="C32" s="32"/>
      <c r="D32" s="32"/>
      <c r="E32" s="32"/>
      <c r="F32" s="401"/>
      <c r="G32" s="401"/>
      <c r="H32" s="401"/>
      <c r="I32" s="401"/>
      <c r="J32" s="128"/>
      <c r="K32" s="32"/>
      <c r="L32" s="164"/>
      <c r="M32" s="32"/>
      <c r="N32" s="32"/>
      <c r="O32" s="32"/>
      <c r="P32" s="32"/>
      <c r="Q32" s="32"/>
      <c r="R32" s="32"/>
    </row>
    <row r="33" spans="1:18" s="50" customFormat="1">
      <c r="A33" s="492"/>
      <c r="B33" s="148"/>
      <c r="C33" s="32"/>
      <c r="D33" s="32"/>
      <c r="E33" s="32"/>
      <c r="F33" s="401"/>
      <c r="G33" s="401"/>
      <c r="H33" s="401"/>
      <c r="I33" s="401"/>
      <c r="J33" s="128"/>
      <c r="K33" s="32"/>
      <c r="L33" s="32"/>
      <c r="M33" s="32"/>
      <c r="N33" s="35"/>
      <c r="O33" s="32"/>
      <c r="P33" s="32"/>
      <c r="Q33" s="32"/>
      <c r="R33" s="32"/>
    </row>
    <row r="34" spans="1:18" s="48" customFormat="1">
      <c r="A34" s="492"/>
      <c r="B34" s="148"/>
      <c r="C34" s="32"/>
      <c r="D34" s="32"/>
      <c r="E34" s="32"/>
      <c r="F34" s="32"/>
      <c r="G34" s="32"/>
      <c r="H34" s="32"/>
      <c r="J34" s="128"/>
      <c r="K34" s="32"/>
      <c r="L34" s="32"/>
      <c r="M34" s="32"/>
      <c r="N34" s="32"/>
      <c r="O34" s="32"/>
      <c r="P34" s="32"/>
      <c r="Q34" s="32"/>
      <c r="R34" s="32"/>
    </row>
    <row r="35" spans="1:18" s="48" customFormat="1">
      <c r="A35" s="492"/>
      <c r="B35" s="148"/>
      <c r="C35" s="164"/>
      <c r="D35" s="32"/>
      <c r="E35" s="32"/>
      <c r="F35" s="32"/>
      <c r="G35" s="32"/>
      <c r="H35" s="32"/>
      <c r="J35" s="128"/>
      <c r="K35" s="32"/>
      <c r="L35" s="32"/>
      <c r="M35" s="32"/>
      <c r="N35" s="33"/>
      <c r="O35" s="32"/>
      <c r="P35" s="32"/>
      <c r="Q35" s="32"/>
      <c r="R35" s="32"/>
    </row>
    <row r="36" spans="1:18" s="48" customFormat="1">
      <c r="A36" s="492"/>
      <c r="B36" s="148"/>
      <c r="C36" s="32"/>
      <c r="D36" s="32"/>
      <c r="E36" s="35"/>
      <c r="F36" s="32"/>
      <c r="G36" s="32"/>
      <c r="H36" s="32"/>
      <c r="J36" s="128"/>
      <c r="K36" s="32"/>
      <c r="L36" s="164"/>
      <c r="M36" s="32"/>
      <c r="N36" s="32"/>
      <c r="O36" s="32"/>
      <c r="P36" s="32"/>
      <c r="Q36" s="32"/>
      <c r="R36" s="32"/>
    </row>
    <row r="37" spans="1:18" s="48" customFormat="1" ht="15">
      <c r="A37" s="492"/>
      <c r="B37" s="148"/>
      <c r="C37" s="32"/>
      <c r="D37" s="32"/>
      <c r="E37" s="33"/>
      <c r="F37" s="34"/>
      <c r="G37" s="36"/>
      <c r="H37" s="32"/>
      <c r="J37" s="128"/>
      <c r="K37" s="32"/>
      <c r="L37" s="164"/>
      <c r="M37" s="32"/>
      <c r="N37" s="33"/>
      <c r="O37" s="32"/>
      <c r="P37" s="32"/>
      <c r="Q37" s="32"/>
      <c r="R37" s="32"/>
    </row>
    <row r="38" spans="1:18" s="48" customFormat="1" ht="15">
      <c r="A38" s="492"/>
      <c r="B38" s="148"/>
      <c r="C38" s="32"/>
      <c r="D38" s="32"/>
      <c r="E38" s="32"/>
      <c r="F38" s="32"/>
      <c r="G38" s="32"/>
      <c r="H38" s="32"/>
      <c r="J38" s="128"/>
      <c r="K38" s="32"/>
      <c r="L38" s="32"/>
      <c r="M38" s="32"/>
      <c r="N38" s="33"/>
      <c r="O38" s="34"/>
      <c r="P38" s="32"/>
      <c r="Q38" s="36"/>
      <c r="R38" s="32"/>
    </row>
    <row r="39" spans="1:18" s="48" customFormat="1">
      <c r="A39" s="492"/>
      <c r="B39" s="148"/>
      <c r="C39" s="32"/>
      <c r="D39" s="32"/>
      <c r="E39" s="32"/>
      <c r="F39" s="32"/>
      <c r="G39" s="32"/>
      <c r="H39" s="32"/>
      <c r="J39" s="128"/>
      <c r="K39" s="32"/>
      <c r="L39" s="32"/>
      <c r="M39" s="32"/>
      <c r="N39" s="32"/>
      <c r="O39" s="32"/>
      <c r="P39" s="32"/>
      <c r="Q39" s="32"/>
      <c r="R39" s="32"/>
    </row>
    <row r="40" spans="1:18">
      <c r="B40" s="144"/>
      <c r="C40" s="32"/>
      <c r="D40" s="32"/>
      <c r="E40" s="32"/>
      <c r="F40" s="32"/>
      <c r="G40" s="32"/>
      <c r="H40" s="32"/>
      <c r="J40" s="128"/>
      <c r="K40" s="32"/>
      <c r="L40" s="32"/>
      <c r="M40" s="32"/>
      <c r="N40" s="32"/>
      <c r="O40" s="32"/>
      <c r="P40" s="32"/>
      <c r="Q40" s="32"/>
      <c r="R40" s="32"/>
    </row>
    <row r="41" spans="1:18">
      <c r="B41" s="144"/>
      <c r="C41" s="32"/>
      <c r="D41" s="32"/>
      <c r="E41" s="32"/>
      <c r="F41" s="32"/>
      <c r="G41" s="32"/>
      <c r="H41" s="32"/>
      <c r="J41" s="128"/>
      <c r="K41" s="168"/>
      <c r="L41" s="166"/>
      <c r="M41" s="166"/>
      <c r="N41" s="166"/>
      <c r="O41" s="166"/>
      <c r="P41" s="32"/>
      <c r="Q41" s="32"/>
      <c r="R41" s="32"/>
    </row>
    <row r="42" spans="1:18">
      <c r="B42" s="148"/>
      <c r="C42" s="32"/>
      <c r="D42" s="32"/>
      <c r="E42" s="32"/>
      <c r="F42" s="32"/>
      <c r="G42" s="32"/>
      <c r="H42" s="32"/>
      <c r="J42" s="128"/>
      <c r="K42" s="143"/>
      <c r="L42" s="143"/>
      <c r="M42" s="143"/>
      <c r="N42" s="143"/>
      <c r="O42" s="143"/>
      <c r="P42" s="32"/>
      <c r="Q42" s="32"/>
      <c r="R42" s="32"/>
    </row>
    <row r="43" spans="1:18" s="50" customFormat="1">
      <c r="A43" s="492"/>
      <c r="B43" s="144"/>
      <c r="C43" s="32"/>
      <c r="D43" s="32"/>
      <c r="E43" s="32"/>
      <c r="F43" s="32"/>
      <c r="G43" s="32"/>
      <c r="H43" s="32"/>
      <c r="J43" s="128"/>
      <c r="K43" s="143"/>
      <c r="L43" s="164"/>
      <c r="M43" s="32"/>
      <c r="N43" s="32"/>
      <c r="O43" s="32"/>
      <c r="P43" s="32"/>
      <c r="Q43" s="32"/>
      <c r="R43" s="32"/>
    </row>
    <row r="44" spans="1:18" s="50" customFormat="1">
      <c r="A44" s="492"/>
      <c r="B44" s="148"/>
      <c r="C44" s="164"/>
      <c r="D44" s="32"/>
      <c r="E44" s="32"/>
      <c r="F44" s="32"/>
      <c r="G44" s="32"/>
      <c r="H44" s="32"/>
      <c r="J44" s="128"/>
      <c r="K44" s="143"/>
      <c r="L44" s="32"/>
      <c r="M44" s="32"/>
      <c r="N44" s="35"/>
      <c r="O44" s="32"/>
      <c r="P44" s="32"/>
      <c r="Q44" s="32"/>
      <c r="R44" s="32"/>
    </row>
    <row r="45" spans="1:18">
      <c r="B45" s="148"/>
      <c r="C45" s="32"/>
      <c r="D45" s="32"/>
      <c r="E45" s="35"/>
      <c r="F45" s="32"/>
      <c r="G45" s="32"/>
      <c r="H45" s="32"/>
      <c r="J45" s="128"/>
      <c r="K45" s="143"/>
      <c r="L45" s="143"/>
      <c r="M45" s="143"/>
      <c r="N45" s="143"/>
      <c r="O45" s="143"/>
      <c r="P45" s="35"/>
      <c r="Q45" s="32"/>
      <c r="R45" s="32"/>
    </row>
    <row r="46" spans="1:18" ht="15">
      <c r="B46" s="148"/>
      <c r="C46" s="32"/>
      <c r="D46" s="32"/>
      <c r="E46" s="33"/>
      <c r="F46" s="34"/>
      <c r="G46" s="36"/>
      <c r="H46" s="32"/>
      <c r="J46" s="128"/>
      <c r="K46" s="143"/>
      <c r="L46" s="143"/>
      <c r="M46" s="143"/>
      <c r="N46" s="167"/>
      <c r="O46" s="143"/>
      <c r="P46" s="32"/>
      <c r="Q46" s="32"/>
      <c r="R46" s="32"/>
    </row>
    <row r="47" spans="1:18">
      <c r="B47" s="148"/>
      <c r="C47" s="32"/>
      <c r="D47" s="32"/>
      <c r="E47" s="32"/>
      <c r="F47" s="32"/>
      <c r="G47" s="32"/>
      <c r="H47" s="32"/>
      <c r="J47" s="128"/>
      <c r="K47" s="143"/>
      <c r="L47" s="143"/>
      <c r="M47" s="143"/>
      <c r="N47" s="143"/>
      <c r="O47" s="143"/>
      <c r="P47" s="32"/>
      <c r="Q47" s="32"/>
      <c r="R47" s="32"/>
    </row>
    <row r="48" spans="1:18" ht="15">
      <c r="B48" s="144"/>
      <c r="C48" s="32"/>
      <c r="D48" s="32"/>
      <c r="E48" s="32"/>
      <c r="F48" s="32"/>
      <c r="G48" s="32"/>
      <c r="H48" s="32"/>
      <c r="J48" s="128"/>
      <c r="K48" s="32"/>
      <c r="L48" s="86"/>
      <c r="M48" s="32"/>
      <c r="N48" s="33"/>
      <c r="O48" s="32"/>
      <c r="P48" s="32"/>
      <c r="Q48" s="32"/>
      <c r="R48" s="32"/>
    </row>
    <row r="49" spans="1:18" ht="15">
      <c r="B49" s="148"/>
      <c r="C49" s="32"/>
      <c r="D49" s="32"/>
      <c r="E49" s="32"/>
      <c r="F49" s="32"/>
      <c r="G49" s="32"/>
      <c r="H49" s="32"/>
      <c r="J49" s="128"/>
      <c r="K49" s="32"/>
      <c r="L49" s="32"/>
      <c r="M49" s="32"/>
      <c r="N49" s="33"/>
      <c r="O49" s="34"/>
      <c r="P49" s="32"/>
      <c r="Q49" s="36"/>
      <c r="R49" s="32"/>
    </row>
    <row r="50" spans="1:18">
      <c r="B50" s="144"/>
      <c r="C50" s="32"/>
      <c r="D50" s="32"/>
      <c r="E50" s="32"/>
      <c r="F50" s="32"/>
      <c r="G50" s="32"/>
      <c r="H50" s="32"/>
      <c r="J50" s="128"/>
      <c r="K50" s="32"/>
      <c r="L50" s="32"/>
      <c r="M50" s="32"/>
      <c r="N50" s="32"/>
      <c r="O50" s="32"/>
      <c r="P50" s="32"/>
      <c r="Q50" s="32"/>
      <c r="R50" s="32"/>
    </row>
    <row r="51" spans="1:18">
      <c r="B51" s="144"/>
      <c r="C51" s="164"/>
      <c r="D51" s="32"/>
      <c r="E51" s="32"/>
      <c r="F51" s="32"/>
      <c r="G51" s="32"/>
      <c r="H51" s="32"/>
      <c r="J51" s="128"/>
      <c r="K51" s="32"/>
      <c r="L51" s="32"/>
      <c r="M51" s="32"/>
      <c r="N51" s="32"/>
      <c r="O51" s="32"/>
      <c r="P51" s="32"/>
      <c r="Q51" s="32"/>
      <c r="R51" s="32"/>
    </row>
    <row r="52" spans="1:18" s="50" customFormat="1">
      <c r="A52" s="492"/>
      <c r="B52" s="144"/>
      <c r="C52" s="32"/>
      <c r="D52" s="32"/>
      <c r="E52" s="35"/>
      <c r="F52" s="32"/>
      <c r="G52" s="32"/>
      <c r="H52" s="32"/>
      <c r="J52" s="128"/>
      <c r="K52" s="63"/>
      <c r="L52" s="32"/>
      <c r="M52" s="32"/>
      <c r="N52" s="32"/>
      <c r="O52" s="32"/>
      <c r="P52" s="32"/>
      <c r="Q52" s="32"/>
      <c r="R52" s="32"/>
    </row>
    <row r="53" spans="1:18" s="50" customFormat="1">
      <c r="A53" s="492"/>
      <c r="B53" s="144"/>
      <c r="C53" s="32"/>
      <c r="D53" s="32"/>
      <c r="E53" s="32"/>
      <c r="F53" s="32"/>
      <c r="G53" s="32"/>
      <c r="H53" s="32"/>
      <c r="J53" s="128"/>
      <c r="K53" s="32"/>
      <c r="L53" s="32"/>
      <c r="M53" s="32"/>
      <c r="N53" s="33"/>
      <c r="O53" s="32"/>
      <c r="P53" s="32"/>
      <c r="Q53" s="32"/>
      <c r="R53" s="32"/>
    </row>
    <row r="54" spans="1:18" s="50" customFormat="1">
      <c r="A54" s="492"/>
      <c r="B54" s="144"/>
      <c r="C54" s="32"/>
      <c r="D54" s="32"/>
      <c r="E54" s="32"/>
      <c r="F54" s="32"/>
      <c r="G54" s="32"/>
      <c r="H54" s="32"/>
      <c r="J54" s="128"/>
      <c r="K54" s="32"/>
      <c r="L54" s="164"/>
      <c r="M54" s="32"/>
      <c r="N54" s="32"/>
      <c r="O54" s="32"/>
      <c r="P54" s="32"/>
      <c r="Q54" s="32"/>
      <c r="R54" s="32"/>
    </row>
    <row r="55" spans="1:18" s="50" customFormat="1" ht="15">
      <c r="A55" s="492"/>
      <c r="B55" s="144"/>
      <c r="C55" s="32"/>
      <c r="D55" s="32"/>
      <c r="E55" s="33"/>
      <c r="F55" s="34"/>
      <c r="G55" s="36"/>
      <c r="H55" s="32"/>
      <c r="J55" s="128"/>
      <c r="K55" s="32"/>
      <c r="L55" s="32"/>
      <c r="M55" s="32"/>
      <c r="N55" s="35"/>
      <c r="O55" s="32"/>
      <c r="P55" s="32"/>
      <c r="Q55" s="32"/>
      <c r="R55" s="32"/>
    </row>
    <row r="56" spans="1:18" s="50" customFormat="1">
      <c r="A56" s="492"/>
      <c r="B56" s="144"/>
      <c r="C56" s="32"/>
      <c r="D56" s="32"/>
      <c r="E56" s="32"/>
      <c r="F56" s="32"/>
      <c r="G56" s="32"/>
      <c r="H56" s="32"/>
      <c r="J56" s="128"/>
      <c r="K56" s="32"/>
      <c r="L56" s="32"/>
      <c r="M56" s="32"/>
      <c r="N56" s="32"/>
      <c r="O56" s="32"/>
      <c r="P56" s="32"/>
      <c r="Q56" s="32"/>
      <c r="R56" s="32"/>
    </row>
    <row r="57" spans="1:18" s="50" customFormat="1">
      <c r="A57" s="492"/>
      <c r="B57" s="144"/>
      <c r="C57" s="32"/>
      <c r="D57" s="32"/>
      <c r="E57" s="32"/>
      <c r="F57" s="32"/>
      <c r="G57" s="32"/>
      <c r="H57" s="32"/>
      <c r="J57" s="128"/>
      <c r="K57" s="32"/>
      <c r="L57" s="32"/>
      <c r="M57" s="32"/>
      <c r="N57" s="33"/>
      <c r="O57" s="32"/>
      <c r="P57" s="32"/>
      <c r="Q57" s="32"/>
      <c r="R57" s="32"/>
    </row>
    <row r="58" spans="1:18" s="50" customFormat="1" ht="15">
      <c r="A58" s="492"/>
      <c r="B58" s="148"/>
      <c r="C58" s="32"/>
      <c r="D58" s="32"/>
      <c r="E58" s="32"/>
      <c r="F58" s="32"/>
      <c r="G58" s="32"/>
      <c r="H58" s="32"/>
      <c r="J58" s="128"/>
      <c r="K58" s="32"/>
      <c r="L58" s="32"/>
      <c r="M58" s="32"/>
      <c r="N58" s="33"/>
      <c r="O58" s="34"/>
      <c r="P58" s="32"/>
      <c r="Q58" s="36"/>
      <c r="R58" s="32"/>
    </row>
    <row r="59" spans="1:18" s="50" customFormat="1">
      <c r="A59" s="492"/>
      <c r="B59" s="144"/>
      <c r="C59" s="32"/>
      <c r="D59" s="32"/>
      <c r="E59" s="32"/>
      <c r="F59" s="32"/>
      <c r="G59" s="32"/>
      <c r="H59" s="32"/>
      <c r="J59" s="128"/>
      <c r="K59" s="32"/>
      <c r="L59" s="32"/>
      <c r="M59" s="32"/>
      <c r="N59" s="32"/>
      <c r="O59" s="32"/>
      <c r="P59" s="32"/>
      <c r="Q59" s="32"/>
      <c r="R59" s="32"/>
    </row>
    <row r="60" spans="1:18" s="50" customFormat="1" ht="15">
      <c r="A60" s="492"/>
      <c r="B60" s="144"/>
      <c r="C60" s="164"/>
      <c r="D60" s="32"/>
      <c r="E60" s="32"/>
      <c r="F60" s="32"/>
      <c r="G60" s="32"/>
      <c r="H60" s="32"/>
      <c r="J60" s="128"/>
      <c r="K60" s="32"/>
      <c r="L60" s="32"/>
      <c r="M60" s="32"/>
      <c r="N60" s="33"/>
      <c r="O60" s="34"/>
      <c r="P60" s="35"/>
      <c r="Q60" s="36"/>
      <c r="R60" s="32"/>
    </row>
    <row r="61" spans="1:18" s="50" customFormat="1">
      <c r="A61" s="492"/>
      <c r="B61" s="144"/>
      <c r="C61" s="32"/>
      <c r="D61" s="32"/>
      <c r="E61" s="35"/>
      <c r="F61" s="32"/>
      <c r="G61" s="32"/>
      <c r="H61" s="32"/>
      <c r="J61" s="128"/>
      <c r="K61" s="32"/>
      <c r="L61" s="32"/>
      <c r="M61" s="32"/>
      <c r="N61" s="32"/>
      <c r="O61" s="32"/>
      <c r="P61" s="32"/>
      <c r="Q61" s="36"/>
      <c r="R61" s="65"/>
    </row>
    <row r="62" spans="1:18" s="50" customFormat="1">
      <c r="A62" s="492"/>
      <c r="B62" s="144"/>
      <c r="C62" s="32"/>
      <c r="D62" s="32"/>
      <c r="E62" s="32"/>
      <c r="F62" s="32"/>
      <c r="G62" s="32"/>
      <c r="H62" s="32"/>
      <c r="J62" s="128"/>
      <c r="K62" s="32"/>
      <c r="L62" s="32"/>
      <c r="M62" s="32"/>
      <c r="N62" s="32"/>
      <c r="O62" s="32"/>
      <c r="P62" s="32"/>
      <c r="Q62" s="32"/>
      <c r="R62" s="32"/>
    </row>
    <row r="63" spans="1:18" s="50" customFormat="1">
      <c r="A63" s="492"/>
      <c r="B63" s="144"/>
      <c r="C63" s="32"/>
      <c r="D63" s="32"/>
      <c r="E63" s="32"/>
      <c r="F63" s="32"/>
      <c r="G63" s="32"/>
      <c r="H63" s="32"/>
      <c r="J63" s="128"/>
      <c r="K63" s="128"/>
      <c r="L63" s="128"/>
      <c r="M63" s="128"/>
      <c r="N63" s="128"/>
      <c r="O63" s="128"/>
      <c r="P63" s="128"/>
      <c r="Q63" s="128"/>
      <c r="R63" s="128"/>
    </row>
    <row r="64" spans="1:18" s="50" customFormat="1" ht="15">
      <c r="A64" s="492"/>
      <c r="B64" s="144"/>
      <c r="C64" s="32"/>
      <c r="D64" s="32"/>
      <c r="E64" s="33"/>
      <c r="F64" s="34"/>
      <c r="G64" s="36"/>
      <c r="H64" s="32"/>
      <c r="J64" s="128"/>
      <c r="K64" s="128"/>
      <c r="L64" s="128"/>
      <c r="M64" s="128"/>
      <c r="N64" s="128"/>
      <c r="O64" s="128"/>
      <c r="P64" s="128"/>
      <c r="Q64" s="128"/>
      <c r="R64" s="128"/>
    </row>
    <row r="65" spans="1:18" s="50" customFormat="1">
      <c r="A65" s="492"/>
      <c r="B65" s="148"/>
      <c r="C65" s="32"/>
      <c r="D65" s="32"/>
      <c r="E65" s="32"/>
      <c r="F65" s="32"/>
      <c r="G65" s="32"/>
      <c r="H65" s="32"/>
      <c r="J65" s="128"/>
      <c r="K65" s="128"/>
      <c r="L65" s="128"/>
      <c r="M65" s="128"/>
      <c r="N65" s="128"/>
      <c r="O65" s="128"/>
      <c r="P65" s="128"/>
      <c r="Q65" s="128"/>
      <c r="R65" s="128"/>
    </row>
    <row r="66" spans="1:18" s="50" customFormat="1">
      <c r="A66" s="492"/>
      <c r="B66" s="144"/>
      <c r="C66" s="32"/>
      <c r="D66" s="32"/>
      <c r="E66" s="32"/>
      <c r="F66" s="32"/>
      <c r="G66" s="32"/>
      <c r="H66" s="32"/>
      <c r="J66" s="128"/>
      <c r="K66" s="128"/>
      <c r="L66" s="128"/>
      <c r="M66" s="128"/>
      <c r="N66" s="128"/>
      <c r="O66" s="128"/>
      <c r="P66" s="128"/>
      <c r="Q66" s="128"/>
      <c r="R66" s="128"/>
    </row>
    <row r="67" spans="1:18" s="50" customFormat="1">
      <c r="A67" s="492"/>
      <c r="B67" s="144"/>
      <c r="C67" s="32"/>
      <c r="D67" s="32"/>
      <c r="E67" s="32"/>
      <c r="F67" s="32"/>
      <c r="G67" s="32"/>
      <c r="H67" s="32"/>
      <c r="J67" s="128"/>
      <c r="K67" s="128"/>
      <c r="L67" s="128"/>
      <c r="M67" s="128"/>
      <c r="N67" s="128"/>
      <c r="O67" s="128"/>
      <c r="P67" s="128"/>
      <c r="Q67" s="128"/>
      <c r="R67" s="128"/>
    </row>
    <row r="68" spans="1:18" s="50" customFormat="1">
      <c r="A68" s="492"/>
      <c r="B68" s="148"/>
      <c r="C68" s="32"/>
      <c r="D68" s="32"/>
      <c r="E68" s="32"/>
      <c r="F68" s="32"/>
      <c r="G68" s="32"/>
      <c r="H68" s="32"/>
      <c r="J68" s="128"/>
      <c r="K68" s="128"/>
      <c r="L68" s="128"/>
      <c r="M68" s="128"/>
      <c r="N68" s="128"/>
      <c r="O68" s="128"/>
      <c r="P68" s="128"/>
      <c r="Q68" s="128"/>
      <c r="R68" s="128"/>
    </row>
    <row r="69" spans="1:18" s="50" customFormat="1">
      <c r="A69" s="492"/>
      <c r="B69" s="148"/>
      <c r="C69" s="32"/>
      <c r="D69" s="32"/>
      <c r="E69" s="33"/>
      <c r="F69" s="32"/>
      <c r="G69" s="32"/>
      <c r="H69" s="32"/>
      <c r="J69" s="128"/>
      <c r="K69" s="128"/>
      <c r="L69" s="128"/>
      <c r="M69" s="128"/>
      <c r="N69" s="128"/>
      <c r="O69" s="128"/>
      <c r="P69" s="128"/>
      <c r="Q69" s="128"/>
      <c r="R69" s="128"/>
    </row>
    <row r="70" spans="1:18" s="64" customFormat="1">
      <c r="A70" s="490"/>
      <c r="B70" s="148"/>
      <c r="C70" s="164"/>
      <c r="D70" s="32"/>
      <c r="E70" s="32"/>
      <c r="F70" s="32"/>
      <c r="G70" s="32"/>
      <c r="H70" s="32"/>
      <c r="K70" s="128"/>
      <c r="L70" s="128"/>
      <c r="M70" s="128"/>
      <c r="N70" s="128"/>
      <c r="O70" s="128"/>
      <c r="P70" s="128"/>
      <c r="Q70" s="128"/>
      <c r="R70" s="128"/>
    </row>
    <row r="71" spans="1:18" s="64" customFormat="1">
      <c r="A71" s="490"/>
      <c r="B71" s="148"/>
      <c r="C71" s="32"/>
      <c r="D71" s="32"/>
      <c r="E71" s="35"/>
      <c r="F71" s="32"/>
      <c r="G71" s="32"/>
      <c r="H71" s="32"/>
      <c r="K71" s="128"/>
      <c r="L71" s="128"/>
      <c r="M71" s="128"/>
      <c r="N71" s="128"/>
      <c r="O71" s="128"/>
      <c r="P71" s="128"/>
      <c r="Q71" s="128"/>
      <c r="R71" s="128"/>
    </row>
    <row r="72" spans="1:18" s="64" customFormat="1">
      <c r="A72" s="490"/>
      <c r="B72" s="148"/>
      <c r="C72" s="32"/>
      <c r="D72" s="32"/>
      <c r="E72" s="33"/>
      <c r="F72" s="32"/>
      <c r="G72" s="32"/>
      <c r="H72" s="32"/>
      <c r="K72" s="128"/>
      <c r="L72" s="128"/>
      <c r="M72" s="128"/>
      <c r="N72" s="128"/>
      <c r="O72" s="128"/>
      <c r="P72" s="128"/>
      <c r="Q72" s="128"/>
      <c r="R72" s="128"/>
    </row>
    <row r="73" spans="1:18" s="69" customFormat="1">
      <c r="A73" s="406"/>
      <c r="B73" s="148"/>
      <c r="C73" s="32"/>
      <c r="D73" s="32"/>
      <c r="E73" s="33"/>
      <c r="F73" s="32"/>
      <c r="G73" s="32"/>
      <c r="H73" s="32"/>
      <c r="K73" s="128"/>
      <c r="L73" s="128"/>
      <c r="M73" s="128"/>
      <c r="N73" s="128"/>
      <c r="O73" s="128"/>
      <c r="P73" s="128"/>
      <c r="Q73" s="128"/>
      <c r="R73" s="128"/>
    </row>
    <row r="74" spans="1:18" s="69" customFormat="1">
      <c r="A74" s="406"/>
      <c r="B74" s="148"/>
      <c r="C74" s="32"/>
      <c r="D74" s="32"/>
      <c r="E74" s="35"/>
      <c r="F74" s="32"/>
      <c r="G74" s="32"/>
      <c r="H74" s="32"/>
      <c r="K74" s="128"/>
      <c r="L74" s="128"/>
      <c r="M74" s="128"/>
      <c r="N74" s="128"/>
      <c r="O74" s="128"/>
      <c r="P74" s="128"/>
      <c r="Q74" s="128"/>
      <c r="R74" s="128"/>
    </row>
    <row r="75" spans="1:18" s="69" customFormat="1" ht="17.25">
      <c r="A75" s="406"/>
      <c r="B75" s="148"/>
      <c r="C75" s="32"/>
      <c r="D75" s="32"/>
      <c r="E75" s="33"/>
      <c r="F75" s="34"/>
      <c r="G75" s="101"/>
      <c r="H75" s="32"/>
      <c r="K75" s="128"/>
      <c r="L75" s="128"/>
      <c r="M75" s="128"/>
      <c r="N75" s="128"/>
      <c r="O75" s="128"/>
      <c r="P75" s="128"/>
      <c r="Q75" s="128"/>
      <c r="R75" s="128"/>
    </row>
    <row r="76" spans="1:18" s="69" customFormat="1">
      <c r="A76" s="406"/>
      <c r="B76" s="148"/>
      <c r="C76" s="32"/>
      <c r="D76" s="32"/>
      <c r="E76" s="32"/>
      <c r="F76" s="32"/>
      <c r="G76" s="32"/>
      <c r="H76" s="32"/>
      <c r="K76" s="128"/>
      <c r="L76" s="128"/>
      <c r="M76" s="128"/>
      <c r="N76" s="128"/>
      <c r="O76" s="128"/>
      <c r="P76" s="128"/>
      <c r="Q76" s="128"/>
      <c r="R76" s="128"/>
    </row>
    <row r="77" spans="1:18" s="69" customFormat="1">
      <c r="A77" s="406"/>
      <c r="B77" s="144"/>
      <c r="C77" s="32"/>
      <c r="D77" s="32"/>
      <c r="E77" s="32"/>
      <c r="F77" s="32"/>
      <c r="G77" s="32"/>
      <c r="H77" s="32"/>
      <c r="K77" s="128"/>
      <c r="L77" s="128"/>
      <c r="M77" s="128"/>
      <c r="N77" s="128"/>
      <c r="O77" s="128"/>
      <c r="P77" s="128"/>
      <c r="Q77" s="128"/>
      <c r="R77" s="128"/>
    </row>
    <row r="78" spans="1:18" s="69" customFormat="1">
      <c r="A78" s="406"/>
      <c r="B78" s="148"/>
      <c r="C78" s="32"/>
      <c r="D78" s="32"/>
      <c r="E78" s="32"/>
      <c r="F78" s="32"/>
      <c r="G78" s="32"/>
      <c r="H78" s="32"/>
      <c r="K78" s="128"/>
      <c r="L78" s="128"/>
      <c r="M78" s="128"/>
      <c r="N78" s="128"/>
      <c r="O78" s="128"/>
      <c r="P78" s="128"/>
      <c r="Q78" s="128"/>
      <c r="R78" s="128"/>
    </row>
    <row r="79" spans="1:18" s="69" customFormat="1">
      <c r="A79" s="406"/>
      <c r="B79" s="148"/>
      <c r="C79" s="32"/>
      <c r="D79" s="32"/>
      <c r="E79" s="32"/>
      <c r="F79" s="32"/>
      <c r="G79" s="32"/>
      <c r="H79" s="32"/>
      <c r="K79" s="128"/>
      <c r="L79" s="128"/>
      <c r="M79" s="128"/>
      <c r="N79" s="128"/>
      <c r="O79" s="128"/>
      <c r="P79" s="128"/>
      <c r="Q79" s="128"/>
      <c r="R79" s="128"/>
    </row>
    <row r="80" spans="1:18" s="50" customFormat="1">
      <c r="A80" s="492"/>
      <c r="B80" s="148"/>
      <c r="C80" s="164"/>
      <c r="D80" s="32"/>
      <c r="E80" s="32"/>
      <c r="F80" s="32"/>
      <c r="G80" s="32"/>
      <c r="H80" s="32"/>
      <c r="J80" s="128"/>
      <c r="K80" s="128"/>
      <c r="L80" s="128"/>
      <c r="M80" s="128"/>
      <c r="N80" s="128"/>
      <c r="O80" s="128"/>
      <c r="P80" s="128"/>
      <c r="Q80" s="128"/>
      <c r="R80" s="128"/>
    </row>
    <row r="81" spans="1:18" s="50" customFormat="1">
      <c r="A81" s="492"/>
      <c r="B81" s="148"/>
      <c r="C81" s="32"/>
      <c r="D81" s="32"/>
      <c r="E81" s="35"/>
      <c r="F81" s="32"/>
      <c r="G81" s="32"/>
      <c r="H81" s="32"/>
      <c r="J81" s="128"/>
      <c r="K81" s="128"/>
      <c r="L81" s="128"/>
      <c r="M81" s="128"/>
      <c r="N81" s="128"/>
      <c r="O81" s="128"/>
      <c r="P81" s="128"/>
      <c r="Q81" s="128"/>
      <c r="R81" s="128"/>
    </row>
    <row r="82" spans="1:18" s="50" customFormat="1">
      <c r="A82" s="492"/>
      <c r="B82" s="148"/>
      <c r="C82" s="32"/>
      <c r="D82" s="32"/>
      <c r="E82" s="32"/>
      <c r="F82" s="32"/>
      <c r="G82" s="32"/>
      <c r="H82" s="32"/>
      <c r="J82" s="128"/>
      <c r="K82" s="128"/>
      <c r="L82" s="128"/>
      <c r="M82" s="128"/>
      <c r="N82" s="128"/>
      <c r="O82" s="128"/>
      <c r="P82" s="128"/>
      <c r="Q82" s="128"/>
      <c r="R82" s="128"/>
    </row>
    <row r="83" spans="1:18" s="50" customFormat="1">
      <c r="A83" s="492"/>
      <c r="B83" s="148"/>
      <c r="C83" s="32"/>
      <c r="D83" s="32"/>
      <c r="E83" s="32"/>
      <c r="F83" s="32"/>
      <c r="G83" s="32"/>
      <c r="H83" s="32"/>
      <c r="J83" s="128"/>
      <c r="K83" s="128"/>
      <c r="L83" s="128"/>
      <c r="M83" s="128"/>
      <c r="N83" s="128"/>
      <c r="O83" s="128"/>
      <c r="P83" s="128"/>
      <c r="Q83" s="128"/>
      <c r="R83" s="128"/>
    </row>
    <row r="84" spans="1:18" s="50" customFormat="1" ht="15">
      <c r="A84" s="492"/>
      <c r="B84" s="148"/>
      <c r="C84" s="32"/>
      <c r="D84" s="32"/>
      <c r="E84" s="33"/>
      <c r="F84" s="34"/>
      <c r="G84" s="36"/>
      <c r="H84" s="32"/>
      <c r="J84" s="128"/>
      <c r="K84" s="128"/>
      <c r="L84" s="128"/>
      <c r="M84" s="128"/>
      <c r="N84" s="128"/>
      <c r="O84" s="128"/>
      <c r="P84" s="128"/>
      <c r="Q84" s="128"/>
      <c r="R84" s="128"/>
    </row>
    <row r="85" spans="1:18" s="50" customFormat="1">
      <c r="A85" s="492"/>
      <c r="B85" s="148"/>
      <c r="C85" s="32"/>
      <c r="D85" s="32"/>
      <c r="E85" s="32"/>
      <c r="F85" s="32"/>
      <c r="G85" s="32"/>
      <c r="H85" s="32"/>
      <c r="J85" s="128"/>
      <c r="K85" s="128"/>
      <c r="L85" s="128"/>
      <c r="M85" s="128"/>
      <c r="N85" s="128"/>
      <c r="O85" s="128"/>
      <c r="P85" s="128"/>
      <c r="Q85" s="128"/>
      <c r="R85" s="128"/>
    </row>
    <row r="86" spans="1:18" s="50" customFormat="1">
      <c r="A86" s="492"/>
      <c r="B86" s="148"/>
      <c r="C86" s="32"/>
      <c r="D86" s="32"/>
      <c r="E86" s="32"/>
      <c r="F86" s="32"/>
      <c r="G86" s="32"/>
      <c r="H86" s="32"/>
      <c r="J86" s="128"/>
      <c r="K86" s="128"/>
      <c r="L86" s="128"/>
      <c r="M86" s="128"/>
      <c r="N86" s="128"/>
      <c r="O86" s="128"/>
      <c r="P86" s="128"/>
      <c r="Q86" s="128"/>
      <c r="R86" s="128"/>
    </row>
    <row r="87" spans="1:18" s="50" customFormat="1">
      <c r="A87" s="492"/>
      <c r="B87" s="144"/>
      <c r="C87" s="32"/>
      <c r="D87" s="32"/>
      <c r="E87" s="32"/>
      <c r="F87" s="32"/>
      <c r="G87" s="32"/>
      <c r="H87" s="32"/>
      <c r="J87" s="128"/>
      <c r="K87" s="128"/>
      <c r="L87" s="128"/>
      <c r="M87" s="128"/>
      <c r="N87" s="128"/>
      <c r="O87" s="128"/>
      <c r="P87" s="128"/>
      <c r="Q87" s="128"/>
      <c r="R87" s="128"/>
    </row>
    <row r="88" spans="1:18" s="50" customFormat="1">
      <c r="A88" s="492"/>
      <c r="B88" s="144"/>
      <c r="C88" s="32"/>
      <c r="D88" s="32"/>
      <c r="E88" s="32"/>
      <c r="F88" s="32"/>
      <c r="G88" s="32"/>
      <c r="H88" s="32"/>
      <c r="J88" s="128"/>
      <c r="K88" s="128"/>
      <c r="L88" s="128"/>
      <c r="M88" s="128"/>
      <c r="N88" s="128"/>
      <c r="O88" s="128"/>
      <c r="P88" s="128"/>
      <c r="Q88" s="128"/>
      <c r="R88" s="128"/>
    </row>
    <row r="89" spans="1:18" s="50" customFormat="1">
      <c r="A89" s="492"/>
      <c r="B89" s="148"/>
      <c r="C89" s="32"/>
      <c r="D89" s="32"/>
      <c r="E89" s="32"/>
      <c r="F89" s="32"/>
      <c r="G89" s="32"/>
      <c r="H89" s="32"/>
      <c r="J89" s="128"/>
      <c r="K89" s="128"/>
      <c r="L89" s="128"/>
      <c r="M89" s="128"/>
      <c r="N89" s="128"/>
      <c r="O89" s="128"/>
      <c r="P89" s="128"/>
      <c r="Q89" s="128"/>
      <c r="R89" s="128"/>
    </row>
    <row r="90" spans="1:18" s="50" customFormat="1">
      <c r="A90" s="492"/>
      <c r="B90" s="144"/>
      <c r="C90" s="32"/>
      <c r="D90" s="32"/>
      <c r="E90" s="33"/>
      <c r="F90" s="32"/>
      <c r="G90" s="32"/>
      <c r="H90" s="32"/>
      <c r="J90" s="128"/>
      <c r="K90" s="128"/>
      <c r="L90" s="128"/>
      <c r="M90" s="128"/>
      <c r="N90" s="128"/>
      <c r="O90" s="128"/>
      <c r="P90" s="128"/>
      <c r="Q90" s="128"/>
      <c r="R90" s="128"/>
    </row>
    <row r="91" spans="1:18" s="50" customFormat="1">
      <c r="A91" s="492"/>
      <c r="B91" s="144"/>
      <c r="C91" s="164"/>
      <c r="D91" s="32"/>
      <c r="E91" s="32"/>
      <c r="F91" s="32"/>
      <c r="G91" s="32"/>
      <c r="H91" s="32"/>
      <c r="J91" s="128"/>
      <c r="K91" s="128"/>
      <c r="L91" s="128"/>
      <c r="M91" s="128"/>
      <c r="N91" s="128"/>
      <c r="O91" s="128"/>
      <c r="P91" s="128"/>
      <c r="Q91" s="128"/>
      <c r="R91" s="128"/>
    </row>
    <row r="92" spans="1:18" s="50" customFormat="1">
      <c r="A92" s="492"/>
      <c r="B92" s="144"/>
      <c r="C92" s="32"/>
      <c r="D92" s="32"/>
      <c r="E92" s="35"/>
      <c r="F92" s="32"/>
      <c r="G92" s="32"/>
      <c r="H92" s="32"/>
      <c r="J92" s="128"/>
      <c r="K92" s="128"/>
      <c r="L92" s="128"/>
      <c r="M92" s="128"/>
      <c r="N92" s="128"/>
      <c r="O92" s="128"/>
      <c r="P92" s="128"/>
      <c r="Q92" s="128"/>
      <c r="R92" s="128"/>
    </row>
    <row r="93" spans="1:18" s="50" customFormat="1">
      <c r="A93" s="492"/>
      <c r="B93" s="144"/>
      <c r="C93" s="32"/>
      <c r="D93" s="32"/>
      <c r="E93" s="33"/>
      <c r="F93" s="32"/>
      <c r="G93" s="32"/>
      <c r="H93" s="32"/>
      <c r="J93" s="128"/>
      <c r="K93" s="128"/>
      <c r="L93" s="128"/>
      <c r="M93" s="128"/>
      <c r="N93" s="128"/>
      <c r="O93" s="128"/>
      <c r="P93" s="128"/>
      <c r="Q93" s="128"/>
      <c r="R93" s="128"/>
    </row>
    <row r="94" spans="1:18" s="50" customFormat="1">
      <c r="A94" s="492"/>
      <c r="B94" s="144"/>
      <c r="C94" s="32"/>
      <c r="D94" s="32"/>
      <c r="E94" s="33"/>
      <c r="F94" s="32"/>
      <c r="G94" s="32"/>
      <c r="H94" s="32"/>
      <c r="J94" s="128"/>
      <c r="K94" s="128"/>
      <c r="L94" s="128"/>
      <c r="M94" s="128"/>
      <c r="N94" s="128"/>
      <c r="O94" s="128"/>
      <c r="P94" s="128"/>
      <c r="Q94" s="128"/>
      <c r="R94" s="128"/>
    </row>
    <row r="95" spans="1:18" s="50" customFormat="1">
      <c r="A95" s="492"/>
      <c r="B95" s="144"/>
      <c r="C95" s="32"/>
      <c r="D95" s="32"/>
      <c r="E95" s="35"/>
      <c r="F95" s="32"/>
      <c r="G95" s="32"/>
      <c r="H95" s="32"/>
      <c r="J95" s="128"/>
      <c r="K95" s="128"/>
      <c r="L95" s="128"/>
      <c r="M95" s="128"/>
      <c r="N95" s="128"/>
      <c r="O95" s="128"/>
      <c r="P95" s="128"/>
      <c r="Q95" s="128"/>
      <c r="R95" s="128"/>
    </row>
    <row r="96" spans="1:18" s="50" customFormat="1" ht="17.25">
      <c r="A96" s="492"/>
      <c r="B96" s="144"/>
      <c r="C96" s="32"/>
      <c r="D96" s="32"/>
      <c r="E96" s="33"/>
      <c r="F96" s="34"/>
      <c r="G96" s="101"/>
      <c r="H96" s="32"/>
      <c r="J96" s="128"/>
      <c r="K96" s="128"/>
      <c r="L96" s="128"/>
      <c r="M96" s="128"/>
      <c r="N96" s="128"/>
      <c r="O96" s="128"/>
      <c r="P96" s="128"/>
      <c r="Q96" s="128"/>
      <c r="R96" s="128"/>
    </row>
    <row r="97" spans="2:18">
      <c r="B97" s="144"/>
      <c r="C97" s="32"/>
      <c r="D97" s="32"/>
      <c r="E97" s="32"/>
      <c r="F97" s="32"/>
      <c r="G97" s="32"/>
      <c r="H97" s="32"/>
      <c r="J97" s="128"/>
      <c r="K97" s="128"/>
      <c r="L97" s="128"/>
      <c r="M97" s="128"/>
      <c r="N97" s="128"/>
      <c r="O97" s="128"/>
      <c r="P97" s="128"/>
      <c r="Q97" s="128"/>
      <c r="R97" s="128"/>
    </row>
    <row r="98" spans="2:18">
      <c r="B98" s="144"/>
      <c r="C98" s="32"/>
      <c r="D98" s="32"/>
      <c r="E98" s="32"/>
      <c r="F98" s="32"/>
      <c r="G98" s="32"/>
      <c r="H98" s="32"/>
      <c r="J98" s="128"/>
      <c r="K98" s="128"/>
      <c r="L98" s="128"/>
      <c r="M98" s="128"/>
      <c r="N98" s="128"/>
      <c r="O98" s="128"/>
      <c r="P98" s="128"/>
      <c r="Q98" s="128"/>
      <c r="R98" s="128"/>
    </row>
    <row r="99" spans="2:18">
      <c r="B99" s="144"/>
      <c r="C99" s="32"/>
      <c r="D99" s="32"/>
      <c r="E99" s="32"/>
      <c r="F99" s="32"/>
      <c r="G99" s="32"/>
      <c r="H99" s="32"/>
      <c r="J99" s="128"/>
      <c r="K99" s="128"/>
      <c r="L99" s="128"/>
      <c r="M99" s="128"/>
      <c r="N99" s="128"/>
      <c r="O99" s="128"/>
      <c r="P99" s="128"/>
      <c r="Q99" s="128"/>
      <c r="R99" s="128"/>
    </row>
    <row r="100" spans="2:18">
      <c r="B100" s="144"/>
      <c r="C100" s="32"/>
      <c r="D100" s="32"/>
      <c r="E100" s="32"/>
      <c r="F100" s="32"/>
      <c r="G100" s="32"/>
      <c r="H100" s="32"/>
      <c r="J100" s="128"/>
      <c r="K100" s="128"/>
      <c r="L100" s="128"/>
      <c r="M100" s="128"/>
      <c r="N100" s="128"/>
      <c r="O100" s="128"/>
      <c r="P100" s="128"/>
      <c r="Q100" s="128"/>
      <c r="R100" s="128"/>
    </row>
    <row r="101" spans="2:18">
      <c r="B101" s="148"/>
      <c r="C101" s="32"/>
      <c r="D101" s="32"/>
      <c r="E101" s="32"/>
      <c r="F101" s="32"/>
      <c r="G101" s="32"/>
      <c r="H101" s="32"/>
      <c r="J101" s="128"/>
      <c r="K101" s="128"/>
      <c r="L101" s="128"/>
      <c r="M101" s="128"/>
      <c r="N101" s="128"/>
      <c r="O101" s="128"/>
      <c r="P101" s="128"/>
      <c r="Q101" s="128"/>
      <c r="R101" s="128"/>
    </row>
    <row r="102" spans="2:18">
      <c r="B102" s="148"/>
      <c r="C102" s="32"/>
      <c r="D102" s="32"/>
      <c r="E102" s="32"/>
      <c r="F102" s="32"/>
      <c r="G102" s="32"/>
      <c r="H102" s="32"/>
      <c r="J102" s="128"/>
      <c r="K102" s="128"/>
      <c r="L102" s="128"/>
      <c r="M102" s="128"/>
      <c r="N102" s="128"/>
      <c r="O102" s="128"/>
      <c r="P102" s="128"/>
      <c r="Q102" s="128"/>
      <c r="R102" s="128"/>
    </row>
    <row r="103" spans="2:18">
      <c r="B103" s="148"/>
      <c r="C103" s="164"/>
      <c r="D103" s="32"/>
      <c r="E103" s="32"/>
      <c r="F103" s="32"/>
      <c r="G103" s="32"/>
      <c r="H103" s="32"/>
      <c r="J103" s="128"/>
      <c r="K103" s="128"/>
      <c r="L103" s="128"/>
      <c r="M103" s="128"/>
      <c r="N103" s="128"/>
      <c r="O103" s="128"/>
      <c r="P103" s="128"/>
      <c r="Q103" s="128"/>
      <c r="R103" s="128"/>
    </row>
    <row r="104" spans="2:18">
      <c r="B104" s="148"/>
      <c r="C104" s="32"/>
      <c r="D104" s="32"/>
      <c r="E104" s="35"/>
      <c r="F104" s="32"/>
      <c r="G104" s="32"/>
      <c r="H104" s="32"/>
      <c r="J104" s="128"/>
      <c r="K104" s="128"/>
      <c r="L104" s="128"/>
      <c r="M104" s="128"/>
      <c r="N104" s="128"/>
      <c r="O104" s="128"/>
      <c r="P104" s="128"/>
      <c r="Q104" s="128"/>
      <c r="R104" s="128"/>
    </row>
    <row r="105" spans="2:18">
      <c r="B105" s="148"/>
      <c r="C105" s="32"/>
      <c r="D105" s="32"/>
      <c r="E105" s="32"/>
      <c r="F105" s="32"/>
      <c r="G105" s="32"/>
      <c r="H105" s="32"/>
      <c r="J105" s="128"/>
      <c r="K105" s="128"/>
      <c r="L105" s="128"/>
      <c r="M105" s="128"/>
      <c r="N105" s="128"/>
      <c r="O105" s="128"/>
      <c r="P105" s="128"/>
      <c r="Q105" s="128"/>
      <c r="R105" s="128"/>
    </row>
    <row r="106" spans="2:18">
      <c r="B106" s="148"/>
      <c r="C106" s="32"/>
      <c r="D106" s="32"/>
      <c r="E106" s="33"/>
      <c r="F106" s="32"/>
      <c r="G106" s="32"/>
      <c r="H106" s="32"/>
      <c r="J106" s="128"/>
      <c r="K106" s="128"/>
      <c r="L106" s="128"/>
      <c r="M106" s="128"/>
      <c r="N106" s="128"/>
      <c r="O106" s="128"/>
      <c r="P106" s="128"/>
      <c r="Q106" s="128"/>
      <c r="R106" s="128"/>
    </row>
    <row r="107" spans="2:18" ht="15">
      <c r="B107" s="148"/>
      <c r="C107" s="32"/>
      <c r="D107" s="32"/>
      <c r="E107" s="33"/>
      <c r="F107" s="34"/>
      <c r="G107" s="36"/>
      <c r="H107" s="32"/>
      <c r="J107" s="128"/>
      <c r="K107" s="128"/>
      <c r="L107" s="128"/>
      <c r="M107" s="128"/>
      <c r="N107" s="128"/>
      <c r="O107" s="128"/>
      <c r="P107" s="128"/>
      <c r="Q107" s="128"/>
      <c r="R107" s="128"/>
    </row>
    <row r="108" spans="2:18">
      <c r="B108" s="148"/>
      <c r="C108" s="32"/>
      <c r="D108" s="32"/>
      <c r="E108" s="32"/>
      <c r="F108" s="32"/>
      <c r="G108" s="32"/>
      <c r="H108" s="32"/>
      <c r="J108" s="128"/>
      <c r="K108" s="128"/>
      <c r="L108" s="128"/>
      <c r="M108" s="128"/>
      <c r="N108" s="128"/>
      <c r="O108" s="128"/>
      <c r="P108" s="128"/>
      <c r="Q108" s="128"/>
      <c r="R108" s="128"/>
    </row>
    <row r="109" spans="2:18">
      <c r="B109" s="148"/>
      <c r="C109" s="32"/>
      <c r="D109" s="32"/>
      <c r="E109" s="32"/>
      <c r="F109" s="32"/>
      <c r="G109" s="32"/>
      <c r="H109" s="32"/>
      <c r="J109" s="128"/>
      <c r="K109" s="128"/>
      <c r="L109" s="128"/>
      <c r="M109" s="128"/>
      <c r="N109" s="128"/>
      <c r="O109" s="128"/>
      <c r="P109" s="128"/>
      <c r="Q109" s="128"/>
      <c r="R109" s="128"/>
    </row>
    <row r="110" spans="2:18">
      <c r="B110" s="148"/>
      <c r="C110" s="32"/>
      <c r="D110" s="32"/>
      <c r="E110" s="32"/>
      <c r="F110" s="32"/>
      <c r="G110" s="32"/>
      <c r="H110" s="32"/>
      <c r="J110" s="128"/>
      <c r="K110" s="128"/>
      <c r="L110" s="128"/>
      <c r="M110" s="128"/>
      <c r="N110" s="128"/>
      <c r="O110" s="128"/>
      <c r="P110" s="128"/>
      <c r="Q110" s="128"/>
      <c r="R110" s="128"/>
    </row>
    <row r="111" spans="2:18">
      <c r="B111" s="148"/>
      <c r="C111" s="164"/>
      <c r="D111" s="32"/>
      <c r="E111" s="32"/>
      <c r="F111" s="32"/>
      <c r="G111" s="32"/>
      <c r="H111" s="32"/>
      <c r="J111" s="128"/>
      <c r="K111" s="128"/>
      <c r="L111" s="128"/>
      <c r="M111" s="128"/>
      <c r="N111" s="128"/>
      <c r="O111" s="128"/>
      <c r="P111" s="128"/>
      <c r="Q111" s="128"/>
      <c r="R111" s="128"/>
    </row>
    <row r="112" spans="2:18">
      <c r="B112" s="148"/>
      <c r="C112" s="32"/>
      <c r="D112" s="32"/>
      <c r="E112" s="35"/>
      <c r="F112" s="32"/>
      <c r="G112" s="32"/>
      <c r="H112" s="32"/>
      <c r="J112" s="128"/>
      <c r="K112" s="128"/>
      <c r="L112" s="128"/>
      <c r="M112" s="128"/>
      <c r="N112" s="128"/>
      <c r="O112" s="128"/>
      <c r="P112" s="128"/>
      <c r="Q112" s="128"/>
      <c r="R112" s="128"/>
    </row>
    <row r="113" spans="2:18">
      <c r="B113" s="148"/>
      <c r="C113" s="32"/>
      <c r="D113" s="32"/>
      <c r="E113" s="32"/>
      <c r="F113" s="32"/>
      <c r="G113" s="32"/>
      <c r="H113" s="32"/>
      <c r="J113" s="128"/>
      <c r="K113" s="128"/>
      <c r="L113" s="128"/>
      <c r="M113" s="128"/>
      <c r="N113" s="128"/>
      <c r="O113" s="128"/>
      <c r="P113" s="128"/>
      <c r="Q113" s="128"/>
      <c r="R113" s="128"/>
    </row>
    <row r="114" spans="2:18">
      <c r="B114" s="148"/>
      <c r="C114" s="32"/>
      <c r="D114" s="32"/>
      <c r="E114" s="33"/>
      <c r="F114" s="32"/>
      <c r="G114" s="32"/>
      <c r="H114" s="32"/>
      <c r="J114" s="128"/>
      <c r="K114" s="128"/>
      <c r="L114" s="128"/>
      <c r="M114" s="128"/>
      <c r="N114" s="128"/>
      <c r="O114" s="128"/>
      <c r="P114" s="128"/>
      <c r="Q114" s="128"/>
      <c r="R114" s="128"/>
    </row>
    <row r="115" spans="2:18">
      <c r="B115" s="148"/>
      <c r="C115" s="164"/>
      <c r="D115" s="32"/>
      <c r="E115" s="32"/>
      <c r="F115" s="32"/>
      <c r="G115" s="32"/>
      <c r="H115" s="32"/>
      <c r="J115" s="128"/>
      <c r="K115" s="128"/>
      <c r="L115" s="128"/>
      <c r="M115" s="128"/>
      <c r="N115" s="128"/>
      <c r="O115" s="128"/>
      <c r="P115" s="128"/>
      <c r="Q115" s="128"/>
      <c r="R115" s="128"/>
    </row>
    <row r="116" spans="2:18">
      <c r="B116" s="148"/>
      <c r="C116" s="164"/>
      <c r="D116" s="32"/>
      <c r="E116" s="33"/>
      <c r="F116" s="32"/>
      <c r="G116" s="32"/>
      <c r="H116" s="32"/>
      <c r="J116" s="128"/>
      <c r="K116" s="128"/>
      <c r="L116" s="128"/>
      <c r="M116" s="128"/>
      <c r="N116" s="128"/>
      <c r="O116" s="128"/>
      <c r="P116" s="128"/>
      <c r="Q116" s="128"/>
      <c r="R116" s="128"/>
    </row>
    <row r="117" spans="2:18">
      <c r="B117" s="148"/>
      <c r="C117" s="32"/>
      <c r="D117" s="32"/>
      <c r="E117" s="33"/>
      <c r="F117" s="32"/>
      <c r="G117" s="32"/>
      <c r="H117" s="32"/>
      <c r="J117" s="128"/>
      <c r="K117" s="128"/>
      <c r="L117" s="128"/>
      <c r="M117" s="128"/>
      <c r="N117" s="128"/>
      <c r="O117" s="128"/>
      <c r="P117" s="128"/>
      <c r="Q117" s="128"/>
      <c r="R117" s="128"/>
    </row>
    <row r="118" spans="2:18" ht="15">
      <c r="B118" s="144"/>
      <c r="C118" s="32"/>
      <c r="D118" s="32"/>
      <c r="E118" s="32"/>
      <c r="F118" s="34"/>
      <c r="G118" s="165"/>
      <c r="H118" s="32"/>
      <c r="J118" s="128"/>
      <c r="K118" s="128"/>
      <c r="L118" s="128"/>
      <c r="M118" s="128"/>
      <c r="N118" s="128"/>
      <c r="O118" s="128"/>
      <c r="P118" s="128"/>
      <c r="Q118" s="128"/>
      <c r="R118" s="128"/>
    </row>
    <row r="119" spans="2:18" ht="15">
      <c r="B119" s="144"/>
      <c r="C119" s="32"/>
      <c r="D119" s="32"/>
      <c r="E119" s="32"/>
      <c r="F119" s="34"/>
      <c r="G119" s="165"/>
      <c r="H119" s="32"/>
      <c r="J119" s="128"/>
      <c r="K119" s="128"/>
      <c r="L119" s="128"/>
      <c r="M119" s="128"/>
      <c r="N119" s="128"/>
      <c r="O119" s="128"/>
      <c r="P119" s="128"/>
      <c r="Q119" s="128"/>
      <c r="R119" s="128"/>
    </row>
    <row r="120" spans="2:18" ht="15">
      <c r="B120" s="144"/>
      <c r="C120" s="32"/>
      <c r="D120" s="32"/>
      <c r="E120" s="32"/>
      <c r="F120" s="34"/>
      <c r="G120" s="165"/>
      <c r="H120" s="32"/>
      <c r="J120" s="128"/>
      <c r="K120" s="128"/>
      <c r="L120" s="128"/>
      <c r="M120" s="128"/>
      <c r="N120" s="128"/>
      <c r="O120" s="128"/>
      <c r="P120" s="128"/>
      <c r="Q120" s="128"/>
      <c r="R120" s="128"/>
    </row>
    <row r="121" spans="2:18">
      <c r="B121" s="174"/>
      <c r="C121" s="166"/>
      <c r="D121" s="143"/>
      <c r="E121" s="143"/>
      <c r="F121" s="143"/>
      <c r="G121" s="143"/>
      <c r="H121" s="143"/>
      <c r="J121" s="128"/>
      <c r="K121" s="128"/>
      <c r="L121" s="128"/>
      <c r="M121" s="128"/>
      <c r="N121" s="128"/>
      <c r="O121" s="128"/>
      <c r="P121" s="128"/>
      <c r="Q121" s="128"/>
      <c r="R121" s="128"/>
    </row>
    <row r="122" spans="2:18">
      <c r="B122" s="175"/>
      <c r="C122" s="143"/>
      <c r="D122" s="143"/>
      <c r="E122" s="143"/>
      <c r="F122" s="143"/>
      <c r="G122" s="143"/>
      <c r="H122" s="143"/>
      <c r="J122" s="128"/>
      <c r="K122" s="128"/>
      <c r="L122" s="128"/>
      <c r="M122" s="128"/>
      <c r="N122" s="128"/>
      <c r="O122" s="128"/>
      <c r="P122" s="128"/>
      <c r="Q122" s="128"/>
      <c r="R122" s="128"/>
    </row>
    <row r="123" spans="2:18">
      <c r="B123" s="175"/>
      <c r="C123" s="164"/>
      <c r="D123" s="32"/>
      <c r="E123" s="32"/>
      <c r="F123" s="32"/>
      <c r="G123" s="143"/>
      <c r="H123" s="143"/>
      <c r="J123" s="128"/>
      <c r="K123" s="128"/>
      <c r="L123" s="128"/>
      <c r="M123" s="128"/>
      <c r="N123" s="128"/>
      <c r="O123" s="128"/>
      <c r="P123" s="128"/>
      <c r="Q123" s="128"/>
      <c r="R123" s="128"/>
    </row>
    <row r="124" spans="2:18">
      <c r="B124" s="175"/>
      <c r="C124" s="32"/>
      <c r="D124" s="32"/>
      <c r="E124" s="35"/>
      <c r="F124" s="32"/>
      <c r="G124" s="143"/>
      <c r="H124" s="143"/>
      <c r="J124" s="128"/>
      <c r="K124" s="128"/>
      <c r="L124" s="128"/>
      <c r="M124" s="128"/>
      <c r="N124" s="128"/>
      <c r="O124" s="128"/>
      <c r="P124" s="128"/>
      <c r="Q124" s="128"/>
      <c r="R124" s="128"/>
    </row>
    <row r="125" spans="2:18">
      <c r="B125" s="175"/>
      <c r="C125" s="143"/>
      <c r="D125" s="143"/>
      <c r="E125" s="143"/>
      <c r="F125" s="143"/>
      <c r="G125" s="143"/>
      <c r="H125" s="143"/>
      <c r="J125" s="128"/>
      <c r="K125" s="128"/>
      <c r="L125" s="128"/>
      <c r="M125" s="128"/>
      <c r="N125" s="128"/>
      <c r="O125" s="128"/>
      <c r="P125" s="128"/>
      <c r="Q125" s="128"/>
      <c r="R125" s="128"/>
    </row>
    <row r="126" spans="2:18">
      <c r="B126" s="175"/>
      <c r="C126" s="143"/>
      <c r="D126" s="143"/>
      <c r="E126" s="167"/>
      <c r="F126" s="143"/>
      <c r="G126" s="143"/>
      <c r="H126" s="143"/>
      <c r="J126" s="128"/>
      <c r="K126" s="128"/>
      <c r="L126" s="128"/>
      <c r="M126" s="128"/>
      <c r="N126" s="128"/>
      <c r="O126" s="128"/>
      <c r="P126" s="128"/>
      <c r="Q126" s="128"/>
      <c r="R126" s="128"/>
    </row>
    <row r="127" spans="2:18">
      <c r="B127" s="175"/>
      <c r="C127" s="143"/>
      <c r="D127" s="143"/>
      <c r="E127" s="143"/>
      <c r="F127" s="143"/>
      <c r="G127" s="143"/>
      <c r="H127" s="143"/>
      <c r="J127" s="128"/>
      <c r="K127" s="128"/>
      <c r="L127" s="128"/>
      <c r="M127" s="128"/>
      <c r="N127" s="128"/>
      <c r="O127" s="128"/>
      <c r="P127" s="128"/>
      <c r="Q127" s="128"/>
      <c r="R127" s="128"/>
    </row>
    <row r="128" spans="2:18" ht="15">
      <c r="B128" s="148"/>
      <c r="C128" s="86"/>
      <c r="D128" s="32"/>
      <c r="E128" s="33"/>
      <c r="F128" s="32"/>
      <c r="G128" s="32"/>
      <c r="H128" s="32"/>
      <c r="J128" s="128"/>
      <c r="K128" s="128"/>
      <c r="L128" s="128"/>
      <c r="M128" s="128"/>
      <c r="N128" s="128"/>
      <c r="O128" s="128"/>
      <c r="P128" s="128"/>
      <c r="Q128" s="128"/>
      <c r="R128" s="128"/>
    </row>
    <row r="129" spans="2:18" ht="15">
      <c r="B129" s="144"/>
      <c r="C129" s="32"/>
      <c r="D129" s="32"/>
      <c r="E129" s="33"/>
      <c r="F129" s="34"/>
      <c r="G129" s="36"/>
      <c r="H129" s="32"/>
      <c r="J129" s="128"/>
      <c r="K129" s="128"/>
      <c r="L129" s="128"/>
      <c r="M129" s="128"/>
      <c r="N129" s="128"/>
      <c r="O129" s="128"/>
      <c r="P129" s="128"/>
      <c r="Q129" s="128"/>
      <c r="R129" s="128"/>
    </row>
    <row r="130" spans="2:18">
      <c r="B130" s="144"/>
      <c r="C130" s="32"/>
      <c r="D130" s="32"/>
      <c r="E130" s="32"/>
      <c r="F130" s="32"/>
      <c r="G130" s="32"/>
      <c r="H130" s="32"/>
      <c r="J130" s="128"/>
      <c r="K130" s="128"/>
      <c r="L130" s="128"/>
      <c r="M130" s="128"/>
      <c r="N130" s="128"/>
      <c r="O130" s="128"/>
      <c r="P130" s="128"/>
      <c r="Q130" s="128"/>
      <c r="R130" s="128"/>
    </row>
    <row r="131" spans="2:18">
      <c r="B131" s="144"/>
      <c r="C131" s="32"/>
      <c r="D131" s="32"/>
      <c r="E131" s="32"/>
      <c r="F131" s="32"/>
      <c r="G131" s="32"/>
      <c r="H131" s="32"/>
      <c r="J131" s="128"/>
      <c r="K131" s="128"/>
      <c r="L131" s="128"/>
      <c r="M131" s="128"/>
      <c r="N131" s="128"/>
      <c r="O131" s="128"/>
      <c r="P131" s="128"/>
      <c r="Q131" s="128"/>
      <c r="R131" s="128"/>
    </row>
    <row r="132" spans="2:18">
      <c r="B132" s="148"/>
      <c r="C132" s="32"/>
      <c r="D132" s="32"/>
      <c r="E132" s="32"/>
      <c r="F132" s="32"/>
      <c r="G132" s="32"/>
      <c r="H132" s="32"/>
      <c r="J132" s="128"/>
      <c r="K132" s="128"/>
      <c r="L132" s="128"/>
      <c r="M132" s="128"/>
      <c r="N132" s="128"/>
      <c r="O132" s="128"/>
      <c r="P132" s="128"/>
      <c r="Q132" s="128"/>
      <c r="R132" s="128"/>
    </row>
    <row r="133" spans="2:18">
      <c r="B133" s="144"/>
      <c r="C133" s="32"/>
      <c r="D133" s="32"/>
      <c r="E133" s="32"/>
      <c r="F133" s="32"/>
      <c r="G133" s="32"/>
      <c r="H133" s="32"/>
      <c r="J133" s="128"/>
      <c r="K133" s="128"/>
      <c r="L133" s="128"/>
      <c r="M133" s="128"/>
      <c r="N133" s="128"/>
      <c r="O133" s="128"/>
      <c r="P133" s="128"/>
      <c r="Q133" s="128"/>
      <c r="R133" s="128"/>
    </row>
    <row r="134" spans="2:18">
      <c r="B134" s="144"/>
      <c r="C134" s="164"/>
      <c r="D134" s="32"/>
      <c r="E134" s="32"/>
      <c r="F134" s="32"/>
      <c r="G134" s="32"/>
      <c r="H134" s="32"/>
      <c r="J134" s="128"/>
      <c r="K134" s="128"/>
      <c r="L134" s="128"/>
      <c r="M134" s="128"/>
      <c r="N134" s="128"/>
      <c r="O134" s="128"/>
      <c r="P134" s="128"/>
      <c r="Q134" s="128"/>
      <c r="R134" s="128"/>
    </row>
    <row r="135" spans="2:18">
      <c r="B135" s="144"/>
      <c r="C135" s="32"/>
      <c r="D135" s="32"/>
      <c r="E135" s="35"/>
      <c r="F135" s="32"/>
      <c r="G135" s="32"/>
      <c r="H135" s="32"/>
      <c r="J135" s="128"/>
      <c r="K135" s="128"/>
      <c r="L135" s="128"/>
      <c r="M135" s="128"/>
      <c r="N135" s="128"/>
      <c r="O135" s="128"/>
      <c r="P135" s="128"/>
      <c r="Q135" s="128"/>
      <c r="R135" s="128"/>
    </row>
    <row r="136" spans="2:18">
      <c r="B136" s="144"/>
      <c r="C136" s="32"/>
      <c r="D136" s="32"/>
      <c r="E136" s="32"/>
      <c r="F136" s="32"/>
      <c r="G136" s="32"/>
      <c r="H136" s="32"/>
      <c r="J136" s="128"/>
      <c r="K136" s="128"/>
      <c r="L136" s="128"/>
      <c r="M136" s="128"/>
      <c r="N136" s="128"/>
      <c r="O136" s="128"/>
      <c r="P136" s="128"/>
      <c r="Q136" s="128"/>
      <c r="R136" s="128"/>
    </row>
    <row r="137" spans="2:18">
      <c r="B137" s="144"/>
      <c r="C137" s="32"/>
      <c r="D137" s="32"/>
      <c r="E137" s="33"/>
      <c r="F137" s="32"/>
      <c r="G137" s="32"/>
      <c r="H137" s="32"/>
      <c r="J137" s="128"/>
      <c r="K137" s="128"/>
      <c r="L137" s="128"/>
      <c r="M137" s="128"/>
      <c r="N137" s="128"/>
      <c r="O137" s="128"/>
      <c r="P137" s="128"/>
      <c r="Q137" s="128"/>
      <c r="R137" s="128"/>
    </row>
    <row r="138" spans="2:18">
      <c r="B138" s="144"/>
      <c r="C138" s="32"/>
      <c r="D138" s="32"/>
      <c r="E138" s="33"/>
      <c r="F138" s="32"/>
      <c r="G138" s="32"/>
      <c r="H138" s="32"/>
      <c r="J138" s="128"/>
      <c r="K138" s="128"/>
      <c r="L138" s="128"/>
      <c r="M138" s="128"/>
      <c r="N138" s="128"/>
      <c r="O138" s="128"/>
      <c r="P138" s="128"/>
      <c r="Q138" s="128"/>
      <c r="R138" s="128"/>
    </row>
    <row r="139" spans="2:18" ht="15">
      <c r="B139" s="144"/>
      <c r="C139" s="32"/>
      <c r="D139" s="32"/>
      <c r="E139" s="32"/>
      <c r="F139" s="34"/>
      <c r="G139" s="165"/>
      <c r="H139" s="32"/>
      <c r="J139" s="128"/>
      <c r="K139" s="128"/>
      <c r="L139" s="128"/>
      <c r="M139" s="128"/>
      <c r="N139" s="128"/>
      <c r="O139" s="128"/>
      <c r="P139" s="128"/>
      <c r="Q139" s="128"/>
      <c r="R139" s="128"/>
    </row>
    <row r="140" spans="2:18" ht="15">
      <c r="B140" s="144"/>
      <c r="C140" s="32"/>
      <c r="D140" s="32"/>
      <c r="E140" s="32"/>
      <c r="F140" s="34"/>
      <c r="G140" s="165"/>
      <c r="H140" s="32"/>
      <c r="J140" s="128"/>
      <c r="K140" s="128"/>
      <c r="L140" s="128"/>
      <c r="M140" s="128"/>
      <c r="N140" s="128"/>
      <c r="O140" s="128"/>
      <c r="P140" s="128"/>
      <c r="Q140" s="128"/>
      <c r="R140" s="128"/>
    </row>
    <row r="141" spans="2:18" ht="15">
      <c r="B141" s="144"/>
      <c r="C141" s="32"/>
      <c r="D141" s="32"/>
      <c r="E141" s="32"/>
      <c r="F141" s="34"/>
      <c r="G141" s="165"/>
      <c r="H141" s="32"/>
      <c r="J141" s="128"/>
      <c r="K141" s="128"/>
      <c r="L141" s="128"/>
      <c r="M141" s="128"/>
      <c r="N141" s="128"/>
      <c r="O141" s="128"/>
      <c r="P141" s="128"/>
      <c r="Q141" s="128"/>
      <c r="R141" s="128"/>
    </row>
    <row r="142" spans="2:18" ht="15">
      <c r="B142" s="144"/>
      <c r="C142" s="32"/>
      <c r="D142" s="32"/>
      <c r="E142" s="32"/>
      <c r="F142" s="34"/>
      <c r="G142" s="165"/>
      <c r="H142" s="32"/>
      <c r="J142" s="128"/>
      <c r="K142" s="128"/>
      <c r="L142" s="128"/>
      <c r="M142" s="128"/>
      <c r="N142" s="128"/>
      <c r="O142" s="128"/>
      <c r="P142" s="128"/>
      <c r="Q142" s="128"/>
      <c r="R142" s="128"/>
    </row>
    <row r="143" spans="2:18">
      <c r="B143" s="144"/>
      <c r="C143" s="32"/>
      <c r="D143" s="32"/>
      <c r="E143" s="32"/>
      <c r="F143" s="32"/>
      <c r="G143" s="32"/>
      <c r="H143" s="36"/>
      <c r="J143" s="128"/>
      <c r="K143" s="128"/>
      <c r="L143" s="128"/>
      <c r="M143" s="128"/>
      <c r="N143" s="128"/>
      <c r="O143" s="128"/>
      <c r="P143" s="128"/>
      <c r="Q143" s="128"/>
      <c r="R143" s="128"/>
    </row>
    <row r="144" spans="2:18">
      <c r="B144" s="144"/>
      <c r="C144" s="32"/>
      <c r="D144" s="32"/>
      <c r="E144" s="32"/>
      <c r="F144" s="32"/>
      <c r="G144" s="32"/>
      <c r="H144" s="32"/>
      <c r="J144" s="128"/>
      <c r="K144" s="128"/>
      <c r="L144" s="128"/>
      <c r="M144" s="128"/>
      <c r="N144" s="128"/>
      <c r="O144" s="128"/>
      <c r="P144" s="128"/>
      <c r="Q144" s="128"/>
      <c r="R144" s="128"/>
    </row>
    <row r="145" spans="2:18">
      <c r="B145" s="144"/>
      <c r="C145" s="32"/>
      <c r="D145" s="32"/>
      <c r="E145" s="32"/>
      <c r="F145" s="32"/>
      <c r="G145" s="32"/>
      <c r="H145" s="32"/>
      <c r="J145" s="128"/>
      <c r="K145" s="128"/>
      <c r="L145" s="128"/>
      <c r="M145" s="128"/>
      <c r="N145" s="128"/>
      <c r="O145" s="128"/>
      <c r="P145" s="128"/>
      <c r="Q145" s="128"/>
      <c r="R145" s="128"/>
    </row>
    <row r="146" spans="2:18">
      <c r="B146" s="144"/>
      <c r="C146" s="32"/>
      <c r="D146" s="32"/>
      <c r="E146" s="32"/>
      <c r="F146" s="32"/>
      <c r="G146" s="32"/>
      <c r="H146" s="32"/>
      <c r="J146" s="128"/>
      <c r="K146" s="128"/>
      <c r="L146" s="128"/>
      <c r="M146" s="128"/>
      <c r="N146" s="128"/>
      <c r="O146" s="128"/>
      <c r="P146" s="128"/>
      <c r="Q146" s="128"/>
      <c r="R146" s="128"/>
    </row>
    <row r="147" spans="2:18">
      <c r="B147" s="144"/>
      <c r="C147" s="32"/>
      <c r="D147" s="32"/>
      <c r="E147" s="32"/>
      <c r="F147" s="32"/>
      <c r="G147" s="32"/>
      <c r="H147" s="32"/>
      <c r="J147" s="128"/>
      <c r="K147" s="128"/>
      <c r="L147" s="128"/>
      <c r="M147" s="128"/>
      <c r="N147" s="128"/>
      <c r="O147" s="128"/>
      <c r="P147" s="128"/>
      <c r="Q147" s="128"/>
      <c r="R147" s="128"/>
    </row>
    <row r="148" spans="2:18">
      <c r="B148" s="144"/>
      <c r="C148" s="32"/>
      <c r="D148" s="32"/>
      <c r="E148" s="32"/>
      <c r="F148" s="32"/>
      <c r="G148" s="32"/>
      <c r="H148" s="32"/>
      <c r="J148" s="128"/>
      <c r="K148" s="128"/>
      <c r="L148" s="128"/>
      <c r="M148" s="128"/>
      <c r="N148" s="128"/>
      <c r="O148" s="128"/>
      <c r="P148" s="128"/>
      <c r="Q148" s="128"/>
      <c r="R148" s="128"/>
    </row>
    <row r="149" spans="2:18">
      <c r="B149" s="144"/>
      <c r="C149" s="32"/>
      <c r="D149" s="32"/>
      <c r="E149" s="32"/>
      <c r="F149" s="32"/>
      <c r="G149" s="32"/>
      <c r="H149" s="32"/>
      <c r="J149" s="128"/>
      <c r="K149" s="128"/>
      <c r="L149" s="128"/>
      <c r="M149" s="128"/>
      <c r="N149" s="128"/>
      <c r="O149" s="128"/>
      <c r="P149" s="128"/>
      <c r="Q149" s="128"/>
      <c r="R149" s="128"/>
    </row>
    <row r="150" spans="2:18">
      <c r="B150" s="144"/>
      <c r="C150" s="32"/>
      <c r="D150" s="32"/>
      <c r="E150" s="32"/>
      <c r="F150" s="32"/>
      <c r="G150" s="32"/>
      <c r="H150" s="32"/>
      <c r="J150" s="128"/>
      <c r="K150" s="128"/>
      <c r="L150" s="128"/>
      <c r="M150" s="128"/>
      <c r="N150" s="128"/>
      <c r="O150" s="128"/>
      <c r="P150" s="128"/>
      <c r="Q150" s="128"/>
      <c r="R150" s="128"/>
    </row>
    <row r="151" spans="2:18">
      <c r="B151" s="144"/>
      <c r="C151" s="32"/>
      <c r="D151" s="32"/>
      <c r="E151" s="32"/>
      <c r="F151" s="32"/>
      <c r="G151" s="32"/>
      <c r="H151" s="32"/>
      <c r="J151" s="128"/>
      <c r="K151" s="128"/>
      <c r="L151" s="128"/>
      <c r="M151" s="128"/>
      <c r="N151" s="128"/>
      <c r="O151" s="128"/>
      <c r="P151" s="128"/>
      <c r="Q151" s="128"/>
      <c r="R151" s="128"/>
    </row>
    <row r="152" spans="2:18">
      <c r="B152" s="144"/>
      <c r="C152" s="32"/>
      <c r="D152" s="32"/>
      <c r="E152" s="32"/>
      <c r="F152" s="32"/>
      <c r="G152" s="32"/>
      <c r="H152" s="32"/>
      <c r="J152" s="128"/>
      <c r="K152" s="128"/>
      <c r="L152" s="128"/>
      <c r="M152" s="128"/>
      <c r="N152" s="128"/>
      <c r="O152" s="128"/>
      <c r="P152" s="128"/>
      <c r="Q152" s="128"/>
      <c r="R152" s="128"/>
    </row>
    <row r="153" spans="2:18">
      <c r="B153" s="144"/>
      <c r="C153" s="32"/>
      <c r="D153" s="32"/>
      <c r="E153" s="32"/>
      <c r="F153" s="32"/>
      <c r="G153" s="32"/>
      <c r="H153" s="32"/>
      <c r="J153" s="128"/>
      <c r="K153" s="128"/>
      <c r="L153" s="128"/>
      <c r="M153" s="128"/>
      <c r="N153" s="128"/>
      <c r="O153" s="128"/>
      <c r="P153" s="128"/>
      <c r="Q153" s="128"/>
      <c r="R153" s="128"/>
    </row>
    <row r="154" spans="2:18">
      <c r="B154" s="144"/>
      <c r="C154" s="32"/>
      <c r="D154" s="32"/>
      <c r="E154" s="32"/>
      <c r="F154" s="32"/>
      <c r="G154" s="32"/>
      <c r="H154" s="32"/>
      <c r="J154" s="128"/>
      <c r="K154" s="128"/>
      <c r="L154" s="128"/>
      <c r="M154" s="128"/>
      <c r="N154" s="128"/>
      <c r="O154" s="128"/>
      <c r="P154" s="128"/>
      <c r="Q154" s="128"/>
      <c r="R154" s="128"/>
    </row>
    <row r="155" spans="2:18">
      <c r="B155" s="144"/>
      <c r="C155" s="32"/>
      <c r="D155" s="32"/>
      <c r="E155" s="32"/>
      <c r="F155" s="32"/>
      <c r="G155" s="32"/>
      <c r="H155" s="32"/>
      <c r="J155" s="128"/>
      <c r="K155" s="128"/>
      <c r="L155" s="128"/>
      <c r="M155" s="128"/>
      <c r="N155" s="128"/>
      <c r="O155" s="128"/>
      <c r="P155" s="128"/>
      <c r="Q155" s="128"/>
      <c r="R155" s="128"/>
    </row>
    <row r="156" spans="2:18">
      <c r="B156" s="144"/>
      <c r="C156" s="32"/>
      <c r="D156" s="32"/>
      <c r="E156" s="32"/>
      <c r="F156" s="32"/>
      <c r="G156" s="32"/>
      <c r="H156" s="32"/>
      <c r="J156" s="128"/>
      <c r="K156" s="128"/>
      <c r="L156" s="128"/>
      <c r="M156" s="128"/>
      <c r="N156" s="128"/>
      <c r="O156" s="128"/>
      <c r="P156" s="128"/>
      <c r="Q156" s="128"/>
      <c r="R156" s="128"/>
    </row>
    <row r="157" spans="2:18">
      <c r="B157" s="144"/>
      <c r="C157" s="32"/>
      <c r="D157" s="32"/>
      <c r="E157" s="32"/>
      <c r="F157" s="32"/>
      <c r="G157" s="32"/>
      <c r="H157" s="32"/>
      <c r="J157" s="128"/>
      <c r="K157" s="128"/>
      <c r="L157" s="128"/>
      <c r="M157" s="128"/>
      <c r="N157" s="128"/>
      <c r="O157" s="128"/>
      <c r="P157" s="128"/>
      <c r="Q157" s="128"/>
      <c r="R157" s="128"/>
    </row>
    <row r="158" spans="2:18">
      <c r="B158" s="144"/>
      <c r="C158" s="32"/>
      <c r="D158" s="32"/>
      <c r="E158" s="32"/>
      <c r="F158" s="32"/>
      <c r="G158" s="32"/>
      <c r="H158" s="32"/>
      <c r="J158" s="128"/>
      <c r="K158" s="128"/>
      <c r="L158" s="128"/>
      <c r="M158" s="128"/>
      <c r="N158" s="128"/>
      <c r="O158" s="128"/>
      <c r="P158" s="128"/>
      <c r="Q158" s="128"/>
      <c r="R158" s="128"/>
    </row>
    <row r="159" spans="2:18">
      <c r="B159" s="144"/>
      <c r="C159" s="32"/>
      <c r="D159" s="32"/>
      <c r="E159" s="32"/>
      <c r="F159" s="32"/>
      <c r="G159" s="32"/>
      <c r="H159" s="32"/>
      <c r="J159" s="128"/>
      <c r="K159" s="128"/>
      <c r="L159" s="128"/>
      <c r="M159" s="128"/>
      <c r="N159" s="128"/>
      <c r="O159" s="128"/>
      <c r="P159" s="128"/>
      <c r="Q159" s="128"/>
      <c r="R159" s="128"/>
    </row>
    <row r="160" spans="2:18">
      <c r="B160" s="144"/>
      <c r="C160" s="32"/>
      <c r="D160" s="32"/>
      <c r="E160" s="32"/>
      <c r="F160" s="32"/>
      <c r="G160" s="32"/>
      <c r="H160" s="32"/>
      <c r="J160" s="128"/>
      <c r="K160" s="128"/>
      <c r="L160" s="128"/>
      <c r="M160" s="128"/>
      <c r="N160" s="128"/>
      <c r="O160" s="128"/>
      <c r="P160" s="128"/>
      <c r="Q160" s="128"/>
      <c r="R160" s="128"/>
    </row>
    <row r="161" spans="2:18">
      <c r="B161" s="144"/>
      <c r="C161" s="32"/>
      <c r="D161" s="32"/>
      <c r="E161" s="32"/>
      <c r="F161" s="32"/>
      <c r="G161" s="32"/>
      <c r="H161" s="32"/>
      <c r="J161" s="128"/>
      <c r="K161" s="128"/>
      <c r="L161" s="128"/>
      <c r="M161" s="128"/>
      <c r="N161" s="128"/>
      <c r="O161" s="128"/>
      <c r="P161" s="128"/>
      <c r="Q161" s="128"/>
      <c r="R161" s="128"/>
    </row>
    <row r="162" spans="2:18">
      <c r="B162" s="144"/>
      <c r="C162" s="32"/>
      <c r="D162" s="32"/>
      <c r="E162" s="32"/>
      <c r="F162" s="32"/>
      <c r="G162" s="32"/>
      <c r="H162" s="32"/>
      <c r="J162" s="128"/>
      <c r="K162" s="128"/>
      <c r="L162" s="128"/>
      <c r="M162" s="128"/>
      <c r="N162" s="128"/>
      <c r="O162" s="128"/>
      <c r="P162" s="128"/>
      <c r="Q162" s="128"/>
      <c r="R162" s="128"/>
    </row>
    <row r="163" spans="2:18">
      <c r="B163" s="144"/>
      <c r="C163" s="32"/>
      <c r="D163" s="32"/>
      <c r="E163" s="32"/>
      <c r="F163" s="32"/>
      <c r="G163" s="32"/>
      <c r="H163" s="32"/>
      <c r="J163" s="128"/>
      <c r="K163" s="128"/>
      <c r="L163" s="128"/>
      <c r="M163" s="128"/>
      <c r="N163" s="128"/>
      <c r="O163" s="128"/>
      <c r="P163" s="128"/>
      <c r="Q163" s="128"/>
      <c r="R163" s="128"/>
    </row>
    <row r="164" spans="2:18">
      <c r="B164" s="144"/>
      <c r="C164" s="32"/>
      <c r="D164" s="32"/>
      <c r="E164" s="32"/>
      <c r="F164" s="32"/>
      <c r="G164" s="32"/>
      <c r="H164" s="32"/>
      <c r="J164" s="128"/>
      <c r="K164" s="128"/>
      <c r="L164" s="128"/>
      <c r="M164" s="128"/>
      <c r="N164" s="128"/>
      <c r="O164" s="128"/>
      <c r="P164" s="128"/>
      <c r="Q164" s="128"/>
      <c r="R164" s="128"/>
    </row>
    <row r="165" spans="2:18">
      <c r="B165" s="144"/>
      <c r="C165" s="32"/>
      <c r="D165" s="32"/>
      <c r="E165" s="32"/>
      <c r="F165" s="32"/>
      <c r="G165" s="32"/>
      <c r="H165" s="32"/>
      <c r="J165" s="128"/>
      <c r="K165" s="128"/>
      <c r="L165" s="128"/>
      <c r="M165" s="128"/>
      <c r="N165" s="128"/>
      <c r="O165" s="128"/>
      <c r="P165" s="128"/>
      <c r="Q165" s="128"/>
      <c r="R165" s="128"/>
    </row>
    <row r="166" spans="2:18">
      <c r="B166" s="144"/>
      <c r="C166" s="32"/>
      <c r="D166" s="32"/>
      <c r="E166" s="32"/>
      <c r="F166" s="32"/>
      <c r="G166" s="32"/>
      <c r="H166" s="32"/>
      <c r="J166" s="128"/>
      <c r="K166" s="128"/>
      <c r="L166" s="128"/>
      <c r="M166" s="128"/>
      <c r="N166" s="128"/>
      <c r="O166" s="128"/>
      <c r="P166" s="128"/>
      <c r="Q166" s="128"/>
      <c r="R166" s="128"/>
    </row>
    <row r="167" spans="2:18">
      <c r="B167" s="144"/>
      <c r="C167" s="32"/>
      <c r="D167" s="32"/>
      <c r="E167" s="32"/>
      <c r="F167" s="32"/>
      <c r="G167" s="32"/>
      <c r="H167" s="32"/>
      <c r="J167" s="128"/>
      <c r="K167" s="128"/>
      <c r="L167" s="128"/>
      <c r="M167" s="128"/>
      <c r="N167" s="128"/>
      <c r="O167" s="128"/>
      <c r="P167" s="128"/>
      <c r="Q167" s="128"/>
      <c r="R167" s="128"/>
    </row>
    <row r="168" spans="2:18">
      <c r="B168" s="144"/>
      <c r="C168" s="32"/>
      <c r="D168" s="32"/>
      <c r="E168" s="32"/>
      <c r="F168" s="32"/>
      <c r="G168" s="32"/>
      <c r="H168" s="32"/>
      <c r="J168" s="128"/>
      <c r="K168" s="128"/>
      <c r="L168" s="128"/>
      <c r="M168" s="128"/>
      <c r="N168" s="128"/>
      <c r="O168" s="128"/>
      <c r="P168" s="128"/>
      <c r="Q168" s="128"/>
      <c r="R168" s="128"/>
    </row>
    <row r="169" spans="2:18">
      <c r="B169" s="144"/>
      <c r="C169" s="32"/>
      <c r="D169" s="32"/>
      <c r="E169" s="32"/>
      <c r="F169" s="32"/>
      <c r="G169" s="32"/>
      <c r="H169" s="32"/>
      <c r="J169" s="128"/>
      <c r="K169" s="128"/>
      <c r="L169" s="128"/>
      <c r="M169" s="128"/>
      <c r="N169" s="128"/>
      <c r="O169" s="128"/>
      <c r="P169" s="128"/>
      <c r="Q169" s="128"/>
      <c r="R169" s="128"/>
    </row>
    <row r="170" spans="2:18">
      <c r="B170" s="144"/>
      <c r="C170" s="32"/>
      <c r="D170" s="32"/>
      <c r="E170" s="32"/>
      <c r="F170" s="32"/>
      <c r="G170" s="32"/>
      <c r="H170" s="32"/>
      <c r="J170" s="128"/>
      <c r="K170" s="128"/>
      <c r="L170" s="128"/>
      <c r="M170" s="128"/>
      <c r="N170" s="128"/>
      <c r="O170" s="128"/>
      <c r="P170" s="128"/>
      <c r="Q170" s="128"/>
      <c r="R170" s="128"/>
    </row>
    <row r="171" spans="2:18">
      <c r="B171" s="144"/>
      <c r="C171" s="32"/>
      <c r="D171" s="32"/>
      <c r="E171" s="32"/>
      <c r="F171" s="32"/>
      <c r="G171" s="32"/>
      <c r="H171" s="32"/>
      <c r="J171" s="128"/>
      <c r="K171" s="128"/>
      <c r="L171" s="128"/>
      <c r="M171" s="128"/>
      <c r="N171" s="128"/>
      <c r="O171" s="128"/>
      <c r="P171" s="128"/>
      <c r="Q171" s="128"/>
      <c r="R171" s="128"/>
    </row>
    <row r="172" spans="2:18">
      <c r="B172" s="144"/>
      <c r="C172" s="32"/>
      <c r="D172" s="32"/>
      <c r="E172" s="32"/>
      <c r="F172" s="32"/>
      <c r="G172" s="32"/>
      <c r="H172" s="32"/>
      <c r="J172" s="128"/>
      <c r="K172" s="128"/>
      <c r="L172" s="128"/>
      <c r="M172" s="128"/>
      <c r="N172" s="128"/>
      <c r="O172" s="128"/>
      <c r="P172" s="128"/>
      <c r="Q172" s="128"/>
      <c r="R172" s="128"/>
    </row>
    <row r="173" spans="2:18">
      <c r="B173" s="144"/>
      <c r="C173" s="32"/>
      <c r="D173" s="32"/>
      <c r="E173" s="32"/>
      <c r="F173" s="32"/>
      <c r="G173" s="32"/>
      <c r="H173" s="32"/>
      <c r="J173" s="128"/>
      <c r="K173" s="128"/>
      <c r="L173" s="128"/>
      <c r="M173" s="128"/>
      <c r="N173" s="128"/>
      <c r="O173" s="128"/>
      <c r="P173" s="128"/>
      <c r="Q173" s="128"/>
      <c r="R173" s="128"/>
    </row>
    <row r="174" spans="2:18">
      <c r="B174" s="144"/>
      <c r="C174" s="32"/>
      <c r="D174" s="32"/>
      <c r="E174" s="32"/>
      <c r="F174" s="32"/>
      <c r="G174" s="32"/>
      <c r="H174" s="32"/>
      <c r="J174" s="128"/>
      <c r="K174" s="128"/>
      <c r="L174" s="128"/>
      <c r="M174" s="128"/>
      <c r="N174" s="128"/>
      <c r="O174" s="128"/>
      <c r="P174" s="128"/>
      <c r="Q174" s="128"/>
      <c r="R174" s="128"/>
    </row>
    <row r="175" spans="2:18">
      <c r="B175" s="144"/>
      <c r="C175" s="32"/>
      <c r="D175" s="32"/>
      <c r="E175" s="32"/>
      <c r="F175" s="32"/>
      <c r="G175" s="32"/>
      <c r="H175" s="32"/>
      <c r="J175" s="128"/>
      <c r="K175" s="128"/>
      <c r="L175" s="128"/>
      <c r="M175" s="128"/>
      <c r="N175" s="128"/>
      <c r="O175" s="128"/>
      <c r="P175" s="128"/>
      <c r="Q175" s="128"/>
      <c r="R175" s="128"/>
    </row>
    <row r="176" spans="2:18">
      <c r="B176" s="144"/>
      <c r="C176" s="32"/>
      <c r="D176" s="32"/>
      <c r="E176" s="32"/>
      <c r="F176" s="32"/>
      <c r="G176" s="32"/>
      <c r="H176" s="32"/>
      <c r="J176" s="128"/>
      <c r="K176" s="128"/>
      <c r="L176" s="128"/>
      <c r="M176" s="128"/>
      <c r="N176" s="128"/>
      <c r="O176" s="128"/>
      <c r="P176" s="128"/>
      <c r="Q176" s="128"/>
      <c r="R176" s="128"/>
    </row>
    <row r="177" spans="2:18">
      <c r="B177" s="144"/>
      <c r="C177" s="32"/>
      <c r="D177" s="32"/>
      <c r="E177" s="32"/>
      <c r="F177" s="32"/>
      <c r="G177" s="32"/>
      <c r="H177" s="32"/>
      <c r="J177" s="128"/>
      <c r="K177" s="128"/>
      <c r="L177" s="128"/>
      <c r="M177" s="128"/>
      <c r="N177" s="128"/>
      <c r="O177" s="128"/>
      <c r="P177" s="128"/>
      <c r="Q177" s="128"/>
      <c r="R177" s="128"/>
    </row>
    <row r="178" spans="2:18">
      <c r="B178" s="142"/>
      <c r="C178" s="128"/>
      <c r="D178" s="128"/>
      <c r="E178" s="128"/>
      <c r="F178" s="128"/>
      <c r="G178" s="128"/>
      <c r="H178" s="128"/>
      <c r="J178" s="128"/>
      <c r="K178" s="128"/>
      <c r="L178" s="128"/>
      <c r="M178" s="128"/>
      <c r="N178" s="128"/>
      <c r="O178" s="128"/>
      <c r="P178" s="128"/>
      <c r="Q178" s="128"/>
      <c r="R178" s="128"/>
    </row>
    <row r="179" spans="2:18">
      <c r="B179" s="142"/>
      <c r="C179" s="128"/>
      <c r="D179" s="128"/>
      <c r="E179" s="128"/>
      <c r="F179" s="128"/>
      <c r="G179" s="128"/>
      <c r="H179" s="128"/>
      <c r="J179" s="128"/>
      <c r="K179" s="128"/>
      <c r="L179" s="128"/>
      <c r="M179" s="128"/>
      <c r="N179" s="128"/>
      <c r="O179" s="128"/>
      <c r="P179" s="128"/>
      <c r="Q179" s="128"/>
      <c r="R179" s="128"/>
    </row>
    <row r="180" spans="2:18">
      <c r="B180" s="142"/>
      <c r="C180" s="128"/>
      <c r="D180" s="128"/>
      <c r="E180" s="128"/>
      <c r="F180" s="128"/>
      <c r="G180" s="128"/>
      <c r="H180" s="128"/>
      <c r="J180" s="128"/>
      <c r="K180" s="128"/>
      <c r="L180" s="128"/>
      <c r="M180" s="128"/>
      <c r="N180" s="128"/>
      <c r="O180" s="128"/>
      <c r="P180" s="128"/>
      <c r="Q180" s="128"/>
      <c r="R180" s="128"/>
    </row>
    <row r="181" spans="2:18">
      <c r="B181" s="142"/>
      <c r="C181" s="128"/>
      <c r="D181" s="128"/>
      <c r="E181" s="128"/>
      <c r="F181" s="128"/>
      <c r="G181" s="128"/>
      <c r="H181" s="128"/>
      <c r="J181" s="128"/>
      <c r="K181" s="128"/>
      <c r="L181" s="128"/>
      <c r="M181" s="128"/>
      <c r="N181" s="128"/>
      <c r="O181" s="128"/>
      <c r="P181" s="128"/>
      <c r="Q181" s="128"/>
      <c r="R181" s="128"/>
    </row>
    <row r="182" spans="2:18">
      <c r="B182" s="142"/>
      <c r="C182" s="128"/>
      <c r="D182" s="128"/>
      <c r="E182" s="128"/>
      <c r="F182" s="128"/>
      <c r="G182" s="128"/>
      <c r="H182" s="128"/>
      <c r="J182" s="128"/>
      <c r="K182" s="128"/>
      <c r="L182" s="128"/>
      <c r="M182" s="128"/>
      <c r="N182" s="128"/>
      <c r="O182" s="128"/>
      <c r="P182" s="128"/>
      <c r="Q182" s="128"/>
      <c r="R182" s="128"/>
    </row>
    <row r="183" spans="2:18">
      <c r="B183" s="142"/>
      <c r="C183" s="128"/>
      <c r="D183" s="128"/>
      <c r="E183" s="128"/>
      <c r="F183" s="128"/>
      <c r="G183" s="128"/>
      <c r="H183" s="128"/>
      <c r="J183" s="128"/>
      <c r="K183" s="128"/>
      <c r="L183" s="128"/>
      <c r="M183" s="128"/>
      <c r="N183" s="128"/>
      <c r="O183" s="128"/>
      <c r="P183" s="128"/>
      <c r="Q183" s="128"/>
      <c r="R183" s="128"/>
    </row>
    <row r="184" spans="2:18">
      <c r="B184" s="142"/>
      <c r="C184" s="128"/>
      <c r="D184" s="128"/>
      <c r="E184" s="128"/>
      <c r="F184" s="128"/>
      <c r="G184" s="128"/>
      <c r="H184" s="128"/>
      <c r="J184" s="128"/>
      <c r="K184" s="128"/>
      <c r="L184" s="128"/>
      <c r="M184" s="128"/>
      <c r="N184" s="128"/>
      <c r="O184" s="128"/>
      <c r="P184" s="128"/>
      <c r="Q184" s="128"/>
      <c r="R184" s="128"/>
    </row>
    <row r="185" spans="2:18">
      <c r="B185" s="142"/>
      <c r="C185" s="128"/>
      <c r="D185" s="128"/>
      <c r="E185" s="128"/>
      <c r="F185" s="128"/>
      <c r="G185" s="128"/>
      <c r="H185" s="128"/>
      <c r="J185" s="128"/>
      <c r="K185" s="128"/>
      <c r="L185" s="128"/>
      <c r="M185" s="128"/>
      <c r="N185" s="128"/>
      <c r="O185" s="128"/>
      <c r="P185" s="128"/>
      <c r="Q185" s="128"/>
      <c r="R185" s="128"/>
    </row>
    <row r="186" spans="2:18">
      <c r="B186" s="142"/>
      <c r="C186" s="128"/>
      <c r="D186" s="128"/>
      <c r="E186" s="128"/>
      <c r="F186" s="128"/>
      <c r="G186" s="128"/>
      <c r="H186" s="128"/>
      <c r="J186" s="128"/>
      <c r="K186" s="128"/>
      <c r="L186" s="128"/>
      <c r="M186" s="128"/>
      <c r="N186" s="128"/>
      <c r="O186" s="128"/>
      <c r="P186" s="128"/>
      <c r="Q186" s="128"/>
      <c r="R186" s="128"/>
    </row>
    <row r="187" spans="2:18">
      <c r="B187" s="142"/>
      <c r="C187" s="128"/>
      <c r="D187" s="128"/>
      <c r="E187" s="128"/>
      <c r="F187" s="128"/>
      <c r="G187" s="128"/>
      <c r="H187" s="128"/>
      <c r="J187" s="128"/>
      <c r="K187" s="128"/>
      <c r="L187" s="128"/>
      <c r="M187" s="128"/>
      <c r="N187" s="128"/>
      <c r="O187" s="128"/>
      <c r="P187" s="128"/>
      <c r="Q187" s="128"/>
      <c r="R187" s="128"/>
    </row>
    <row r="188" spans="2:18">
      <c r="B188" s="142"/>
      <c r="C188" s="128"/>
      <c r="D188" s="128"/>
      <c r="E188" s="128"/>
      <c r="F188" s="128"/>
      <c r="G188" s="128"/>
      <c r="H188" s="128"/>
      <c r="J188" s="128"/>
      <c r="K188" s="128"/>
      <c r="L188" s="128"/>
      <c r="M188" s="128"/>
      <c r="N188" s="128"/>
      <c r="O188" s="128"/>
      <c r="P188" s="128"/>
      <c r="Q188" s="128"/>
      <c r="R188" s="128"/>
    </row>
    <row r="189" spans="2:18">
      <c r="B189" s="142"/>
      <c r="C189" s="128"/>
      <c r="D189" s="128"/>
      <c r="E189" s="128"/>
      <c r="F189" s="128"/>
      <c r="G189" s="128"/>
      <c r="H189" s="128"/>
      <c r="J189" s="128"/>
      <c r="K189" s="128"/>
      <c r="L189" s="128"/>
      <c r="M189" s="128"/>
      <c r="N189" s="128"/>
      <c r="O189" s="128"/>
      <c r="P189" s="128"/>
      <c r="Q189" s="128"/>
      <c r="R189" s="128"/>
    </row>
    <row r="190" spans="2:18">
      <c r="B190" s="142"/>
      <c r="C190" s="128"/>
      <c r="D190" s="128"/>
      <c r="E190" s="128"/>
      <c r="F190" s="128"/>
      <c r="G190" s="128"/>
      <c r="H190" s="128"/>
      <c r="J190" s="128"/>
      <c r="K190" s="128"/>
      <c r="L190" s="128"/>
      <c r="M190" s="128"/>
      <c r="N190" s="128"/>
      <c r="O190" s="128"/>
      <c r="P190" s="128"/>
      <c r="Q190" s="128"/>
      <c r="R190" s="128"/>
    </row>
    <row r="191" spans="2:18">
      <c r="B191" s="142"/>
      <c r="C191" s="128"/>
      <c r="D191" s="128"/>
      <c r="E191" s="128"/>
      <c r="F191" s="128"/>
      <c r="G191" s="128"/>
      <c r="H191" s="128"/>
      <c r="J191" s="128"/>
      <c r="K191" s="128"/>
      <c r="L191" s="128"/>
      <c r="M191" s="128"/>
      <c r="N191" s="128"/>
      <c r="O191" s="128"/>
      <c r="P191" s="128"/>
      <c r="Q191" s="128"/>
      <c r="R191" s="128"/>
    </row>
    <row r="192" spans="2:18">
      <c r="B192" s="142"/>
      <c r="C192" s="128"/>
      <c r="D192" s="128"/>
      <c r="E192" s="128"/>
      <c r="F192" s="128"/>
      <c r="G192" s="128"/>
      <c r="H192" s="128"/>
      <c r="J192" s="128"/>
      <c r="K192" s="128"/>
      <c r="L192" s="128"/>
      <c r="M192" s="128"/>
      <c r="N192" s="128"/>
      <c r="O192" s="128"/>
      <c r="P192" s="128"/>
      <c r="Q192" s="128"/>
      <c r="R192" s="128"/>
    </row>
    <row r="193" spans="2:18">
      <c r="B193" s="142"/>
      <c r="C193" s="128"/>
      <c r="D193" s="128"/>
      <c r="E193" s="128"/>
      <c r="F193" s="128"/>
      <c r="G193" s="128"/>
      <c r="H193" s="128"/>
      <c r="J193" s="128"/>
      <c r="K193" s="128"/>
      <c r="L193" s="128"/>
      <c r="M193" s="128"/>
      <c r="N193" s="128"/>
      <c r="O193" s="128"/>
      <c r="P193" s="128"/>
      <c r="Q193" s="128"/>
      <c r="R193" s="128"/>
    </row>
    <row r="194" spans="2:18">
      <c r="B194" s="142"/>
      <c r="C194" s="128"/>
      <c r="D194" s="128"/>
      <c r="E194" s="128"/>
      <c r="F194" s="128"/>
      <c r="G194" s="128"/>
      <c r="H194" s="128"/>
      <c r="J194" s="128"/>
      <c r="K194" s="128"/>
      <c r="L194" s="128"/>
      <c r="M194" s="128"/>
      <c r="N194" s="128"/>
      <c r="O194" s="128"/>
      <c r="P194" s="128"/>
      <c r="Q194" s="128"/>
      <c r="R194" s="128"/>
    </row>
    <row r="195" spans="2:18">
      <c r="B195" s="142"/>
      <c r="C195" s="128"/>
      <c r="D195" s="128"/>
      <c r="E195" s="128"/>
      <c r="F195" s="128"/>
      <c r="G195" s="128"/>
      <c r="H195" s="128"/>
      <c r="J195" s="128"/>
      <c r="K195" s="128"/>
      <c r="L195" s="128"/>
      <c r="M195" s="128"/>
      <c r="N195" s="128"/>
      <c r="O195" s="128"/>
      <c r="P195" s="128"/>
      <c r="Q195" s="128"/>
      <c r="R195" s="128"/>
    </row>
    <row r="196" spans="2:18">
      <c r="B196" s="142"/>
      <c r="C196" s="128"/>
      <c r="D196" s="128"/>
      <c r="E196" s="128"/>
      <c r="F196" s="128"/>
      <c r="G196" s="128"/>
      <c r="H196" s="128"/>
      <c r="J196" s="128"/>
      <c r="K196" s="128"/>
      <c r="L196" s="128"/>
      <c r="M196" s="128"/>
      <c r="N196" s="128"/>
      <c r="O196" s="128"/>
      <c r="P196" s="128"/>
      <c r="Q196" s="128"/>
      <c r="R196" s="128"/>
    </row>
    <row r="197" spans="2:18">
      <c r="B197" s="142"/>
      <c r="C197" s="128"/>
      <c r="D197" s="128"/>
      <c r="E197" s="128"/>
      <c r="F197" s="128"/>
      <c r="G197" s="128"/>
      <c r="H197" s="128"/>
      <c r="J197" s="128"/>
      <c r="K197" s="128"/>
      <c r="L197" s="128"/>
      <c r="M197" s="128"/>
      <c r="N197" s="128"/>
      <c r="O197" s="128"/>
      <c r="P197" s="128"/>
      <c r="Q197" s="128"/>
      <c r="R197" s="128"/>
    </row>
    <row r="198" spans="2:18">
      <c r="B198" s="142"/>
      <c r="C198" s="128"/>
      <c r="D198" s="128"/>
      <c r="E198" s="128"/>
      <c r="F198" s="128"/>
      <c r="G198" s="128"/>
      <c r="H198" s="128"/>
      <c r="J198" s="128"/>
      <c r="K198" s="128"/>
      <c r="L198" s="128"/>
      <c r="M198" s="128"/>
      <c r="N198" s="128"/>
      <c r="O198" s="128"/>
      <c r="P198" s="128"/>
      <c r="Q198" s="128"/>
      <c r="R198" s="128"/>
    </row>
    <row r="199" spans="2:18">
      <c r="B199" s="142"/>
      <c r="C199" s="128"/>
      <c r="D199" s="128"/>
      <c r="E199" s="128"/>
      <c r="F199" s="128"/>
      <c r="G199" s="128"/>
      <c r="H199" s="128"/>
      <c r="J199" s="128"/>
      <c r="K199" s="128"/>
      <c r="L199" s="128"/>
      <c r="M199" s="128"/>
      <c r="N199" s="128"/>
      <c r="O199" s="128"/>
      <c r="P199" s="128"/>
      <c r="Q199" s="128"/>
      <c r="R199" s="128"/>
    </row>
    <row r="200" spans="2:18">
      <c r="B200" s="142"/>
      <c r="C200" s="128"/>
      <c r="D200" s="128"/>
      <c r="E200" s="128"/>
      <c r="F200" s="128"/>
      <c r="G200" s="128"/>
      <c r="H200" s="128"/>
      <c r="J200" s="128"/>
      <c r="K200" s="128"/>
      <c r="L200" s="128"/>
      <c r="M200" s="128"/>
      <c r="N200" s="128"/>
      <c r="O200" s="128"/>
      <c r="P200" s="128"/>
      <c r="Q200" s="128"/>
      <c r="R200" s="128"/>
    </row>
    <row r="201" spans="2:18">
      <c r="B201" s="142"/>
      <c r="C201" s="128"/>
      <c r="D201" s="128"/>
      <c r="E201" s="128"/>
      <c r="F201" s="128"/>
      <c r="G201" s="128"/>
      <c r="H201" s="128"/>
      <c r="J201" s="128"/>
      <c r="K201" s="128"/>
      <c r="L201" s="128"/>
      <c r="M201" s="128"/>
      <c r="N201" s="128"/>
      <c r="O201" s="128"/>
      <c r="P201" s="128"/>
      <c r="Q201" s="128"/>
      <c r="R201" s="128"/>
    </row>
    <row r="202" spans="2:18">
      <c r="B202" s="142"/>
      <c r="C202" s="128"/>
      <c r="D202" s="128"/>
      <c r="E202" s="128"/>
      <c r="F202" s="128"/>
      <c r="G202" s="128"/>
      <c r="H202" s="128"/>
      <c r="J202" s="128"/>
      <c r="K202" s="128"/>
      <c r="L202" s="128"/>
      <c r="M202" s="128"/>
      <c r="N202" s="128"/>
      <c r="O202" s="128"/>
      <c r="P202" s="128"/>
      <c r="Q202" s="128"/>
      <c r="R202" s="128"/>
    </row>
    <row r="203" spans="2:18">
      <c r="B203" s="142"/>
      <c r="C203" s="128"/>
      <c r="D203" s="128"/>
      <c r="E203" s="128"/>
      <c r="F203" s="128"/>
      <c r="G203" s="128"/>
      <c r="H203" s="128"/>
      <c r="J203" s="128"/>
      <c r="K203" s="128"/>
      <c r="L203" s="128"/>
      <c r="M203" s="128"/>
      <c r="N203" s="128"/>
      <c r="O203" s="128"/>
      <c r="P203" s="128"/>
      <c r="Q203" s="128"/>
      <c r="R203" s="128"/>
    </row>
    <row r="204" spans="2:18">
      <c r="B204" s="142"/>
      <c r="C204" s="128"/>
      <c r="D204" s="128"/>
      <c r="E204" s="128"/>
      <c r="F204" s="128"/>
      <c r="G204" s="128"/>
      <c r="H204" s="128"/>
      <c r="J204" s="128"/>
      <c r="K204" s="128"/>
      <c r="L204" s="128"/>
      <c r="M204" s="128"/>
      <c r="N204" s="128"/>
      <c r="O204" s="128"/>
      <c r="P204" s="128"/>
      <c r="Q204" s="128"/>
      <c r="R204" s="128"/>
    </row>
    <row r="205" spans="2:18">
      <c r="B205" s="142"/>
      <c r="C205" s="128"/>
      <c r="D205" s="128"/>
      <c r="E205" s="128"/>
      <c r="F205" s="128"/>
      <c r="G205" s="128"/>
      <c r="H205" s="128"/>
      <c r="J205" s="128"/>
      <c r="K205" s="128"/>
      <c r="L205" s="128"/>
      <c r="M205" s="128"/>
      <c r="N205" s="128"/>
      <c r="O205" s="128"/>
      <c r="P205" s="128"/>
      <c r="Q205" s="128"/>
      <c r="R205" s="128"/>
    </row>
    <row r="206" spans="2:18">
      <c r="B206" s="142"/>
      <c r="C206" s="128"/>
      <c r="D206" s="128"/>
      <c r="E206" s="128"/>
      <c r="F206" s="128"/>
      <c r="G206" s="128"/>
      <c r="H206" s="128"/>
      <c r="J206" s="128"/>
      <c r="K206" s="128"/>
      <c r="L206" s="128"/>
      <c r="M206" s="128"/>
      <c r="N206" s="128"/>
      <c r="O206" s="128"/>
      <c r="P206" s="128"/>
      <c r="Q206" s="128"/>
      <c r="R206" s="128"/>
    </row>
    <row r="207" spans="2:18">
      <c r="B207" s="142"/>
      <c r="C207" s="128"/>
      <c r="D207" s="128"/>
      <c r="E207" s="128"/>
      <c r="F207" s="128"/>
      <c r="G207" s="128"/>
      <c r="H207" s="128"/>
      <c r="J207" s="128"/>
      <c r="K207" s="128"/>
      <c r="L207" s="128"/>
      <c r="M207" s="128"/>
      <c r="N207" s="128"/>
      <c r="O207" s="128"/>
      <c r="P207" s="128"/>
      <c r="Q207" s="128"/>
      <c r="R207" s="128"/>
    </row>
    <row r="208" spans="2:18">
      <c r="B208" s="142"/>
      <c r="C208" s="128"/>
      <c r="D208" s="128"/>
      <c r="E208" s="128"/>
      <c r="F208" s="128"/>
      <c r="G208" s="128"/>
      <c r="H208" s="128"/>
      <c r="J208" s="128"/>
      <c r="K208" s="128"/>
      <c r="L208" s="128"/>
      <c r="M208" s="128"/>
      <c r="N208" s="128"/>
      <c r="O208" s="128"/>
      <c r="P208" s="128"/>
      <c r="Q208" s="128"/>
      <c r="R208" s="128"/>
    </row>
    <row r="209" spans="2:18">
      <c r="B209" s="142"/>
      <c r="C209" s="128"/>
      <c r="D209" s="128"/>
      <c r="E209" s="128"/>
      <c r="F209" s="128"/>
      <c r="G209" s="128"/>
      <c r="H209" s="128"/>
      <c r="J209" s="128"/>
      <c r="K209" s="128"/>
      <c r="L209" s="128"/>
      <c r="M209" s="128"/>
      <c r="N209" s="128"/>
      <c r="O209" s="128"/>
      <c r="P209" s="128"/>
      <c r="Q209" s="128"/>
      <c r="R209" s="128"/>
    </row>
    <row r="210" spans="2:18">
      <c r="B210" s="142"/>
      <c r="C210" s="128"/>
      <c r="D210" s="128"/>
      <c r="E210" s="128"/>
      <c r="F210" s="128"/>
      <c r="G210" s="128"/>
      <c r="H210" s="128"/>
      <c r="J210" s="128"/>
      <c r="K210" s="128"/>
      <c r="L210" s="128"/>
      <c r="M210" s="128"/>
      <c r="N210" s="128"/>
      <c r="O210" s="128"/>
      <c r="P210" s="128"/>
      <c r="Q210" s="128"/>
      <c r="R210" s="128"/>
    </row>
    <row r="211" spans="2:18">
      <c r="B211" s="142"/>
      <c r="C211" s="128"/>
      <c r="D211" s="128"/>
      <c r="E211" s="128"/>
      <c r="F211" s="128"/>
      <c r="G211" s="128"/>
      <c r="H211" s="128"/>
      <c r="J211" s="128"/>
      <c r="K211" s="128"/>
      <c r="L211" s="128"/>
      <c r="M211" s="128"/>
      <c r="N211" s="128"/>
      <c r="O211" s="128"/>
      <c r="P211" s="128"/>
      <c r="Q211" s="128"/>
      <c r="R211" s="128"/>
    </row>
    <row r="212" spans="2:18">
      <c r="B212" s="142"/>
      <c r="C212" s="128"/>
      <c r="D212" s="128"/>
      <c r="E212" s="128"/>
      <c r="F212" s="128"/>
      <c r="G212" s="128"/>
      <c r="H212" s="128"/>
      <c r="J212" s="128"/>
      <c r="K212" s="128"/>
      <c r="L212" s="128"/>
      <c r="M212" s="128"/>
      <c r="N212" s="128"/>
      <c r="O212" s="128"/>
      <c r="P212" s="128"/>
      <c r="Q212" s="128"/>
      <c r="R212" s="128"/>
    </row>
    <row r="213" spans="2:18">
      <c r="B213" s="142"/>
      <c r="C213" s="128"/>
      <c r="D213" s="128"/>
      <c r="E213" s="128"/>
      <c r="F213" s="128"/>
      <c r="G213" s="128"/>
      <c r="H213" s="128"/>
      <c r="J213" s="128"/>
      <c r="K213" s="128"/>
      <c r="L213" s="128"/>
      <c r="M213" s="128"/>
      <c r="N213" s="128"/>
      <c r="O213" s="128"/>
      <c r="P213" s="128"/>
      <c r="Q213" s="128"/>
      <c r="R213" s="128"/>
    </row>
    <row r="214" spans="2:18">
      <c r="B214" s="142"/>
      <c r="C214" s="128"/>
      <c r="D214" s="128"/>
      <c r="E214" s="128"/>
      <c r="F214" s="128"/>
      <c r="G214" s="128"/>
      <c r="H214" s="128"/>
      <c r="J214" s="128"/>
      <c r="K214" s="128"/>
      <c r="L214" s="128"/>
      <c r="M214" s="128"/>
      <c r="N214" s="128"/>
      <c r="O214" s="128"/>
      <c r="P214" s="128"/>
      <c r="Q214" s="128"/>
      <c r="R214" s="128"/>
    </row>
    <row r="215" spans="2:18">
      <c r="B215" s="142"/>
      <c r="C215" s="128"/>
      <c r="D215" s="128"/>
      <c r="E215" s="128"/>
      <c r="F215" s="128"/>
      <c r="G215" s="128"/>
      <c r="H215" s="128"/>
      <c r="J215" s="128"/>
      <c r="K215" s="128"/>
      <c r="L215" s="128"/>
      <c r="M215" s="128"/>
      <c r="N215" s="128"/>
      <c r="O215" s="128"/>
      <c r="P215" s="128"/>
      <c r="Q215" s="128"/>
      <c r="R215" s="128"/>
    </row>
    <row r="216" spans="2:18">
      <c r="B216" s="142"/>
      <c r="C216" s="128"/>
      <c r="D216" s="128"/>
      <c r="E216" s="128"/>
      <c r="F216" s="128"/>
      <c r="G216" s="128"/>
      <c r="H216" s="128"/>
      <c r="J216" s="128"/>
      <c r="K216" s="128"/>
      <c r="L216" s="128"/>
      <c r="M216" s="128"/>
      <c r="N216" s="128"/>
      <c r="O216" s="128"/>
      <c r="P216" s="128"/>
      <c r="Q216" s="128"/>
      <c r="R216" s="128"/>
    </row>
    <row r="217" spans="2:18">
      <c r="B217" s="142"/>
      <c r="C217" s="128"/>
      <c r="D217" s="128"/>
      <c r="E217" s="128"/>
      <c r="F217" s="128"/>
      <c r="G217" s="128"/>
      <c r="H217" s="128"/>
      <c r="J217" s="128"/>
      <c r="K217" s="128"/>
      <c r="L217" s="128"/>
      <c r="M217" s="128"/>
      <c r="N217" s="128"/>
      <c r="O217" s="128"/>
      <c r="P217" s="128"/>
      <c r="Q217" s="128"/>
      <c r="R217" s="128"/>
    </row>
    <row r="218" spans="2:18">
      <c r="B218" s="142"/>
      <c r="C218" s="128"/>
      <c r="D218" s="128"/>
      <c r="E218" s="128"/>
      <c r="F218" s="128"/>
      <c r="G218" s="128"/>
      <c r="H218" s="128"/>
      <c r="J218" s="128"/>
      <c r="K218" s="128"/>
      <c r="L218" s="128"/>
      <c r="M218" s="128"/>
      <c r="N218" s="128"/>
      <c r="O218" s="128"/>
      <c r="P218" s="128"/>
      <c r="Q218" s="128"/>
      <c r="R218" s="128"/>
    </row>
    <row r="219" spans="2:18">
      <c r="B219" s="142"/>
      <c r="C219" s="128"/>
      <c r="D219" s="128"/>
      <c r="E219" s="128"/>
      <c r="F219" s="128"/>
      <c r="G219" s="128"/>
      <c r="H219" s="128"/>
      <c r="J219" s="128"/>
      <c r="K219" s="128"/>
      <c r="L219" s="128"/>
      <c r="M219" s="128"/>
      <c r="N219" s="128"/>
      <c r="O219" s="128"/>
      <c r="P219" s="128"/>
      <c r="Q219" s="128"/>
      <c r="R219" s="128"/>
    </row>
    <row r="220" spans="2:18">
      <c r="B220" s="142"/>
      <c r="C220" s="128"/>
      <c r="D220" s="128"/>
      <c r="E220" s="128"/>
      <c r="F220" s="128"/>
      <c r="G220" s="128"/>
      <c r="H220" s="128"/>
      <c r="J220" s="128"/>
      <c r="K220" s="128"/>
      <c r="L220" s="128"/>
      <c r="M220" s="128"/>
      <c r="N220" s="128"/>
      <c r="O220" s="128"/>
      <c r="P220" s="128"/>
      <c r="Q220" s="128"/>
      <c r="R220" s="128"/>
    </row>
    <row r="221" spans="2:18">
      <c r="B221" s="142"/>
      <c r="C221" s="128"/>
      <c r="D221" s="128"/>
      <c r="E221" s="128"/>
      <c r="F221" s="128"/>
      <c r="G221" s="128"/>
      <c r="H221" s="128"/>
      <c r="J221" s="128"/>
      <c r="K221" s="128"/>
      <c r="L221" s="128"/>
      <c r="M221" s="128"/>
      <c r="N221" s="128"/>
      <c r="O221" s="128"/>
      <c r="P221" s="128"/>
      <c r="Q221" s="128"/>
      <c r="R221" s="128"/>
    </row>
    <row r="222" spans="2:18">
      <c r="B222" s="142"/>
      <c r="C222" s="128"/>
      <c r="D222" s="128"/>
      <c r="E222" s="128"/>
      <c r="F222" s="128"/>
      <c r="G222" s="128"/>
      <c r="H222" s="128"/>
      <c r="J222" s="128"/>
      <c r="K222" s="128"/>
      <c r="L222" s="128"/>
      <c r="M222" s="128"/>
      <c r="N222" s="128"/>
      <c r="O222" s="128"/>
      <c r="P222" s="128"/>
      <c r="Q222" s="128"/>
      <c r="R222" s="128"/>
    </row>
    <row r="223" spans="2:18">
      <c r="B223" s="142"/>
      <c r="C223" s="128"/>
      <c r="D223" s="128"/>
      <c r="E223" s="128"/>
      <c r="F223" s="128"/>
      <c r="G223" s="128"/>
      <c r="H223" s="128"/>
      <c r="J223" s="128"/>
      <c r="K223" s="128"/>
      <c r="L223" s="128"/>
      <c r="M223" s="128"/>
      <c r="N223" s="128"/>
      <c r="O223" s="128"/>
      <c r="P223" s="128"/>
      <c r="Q223" s="128"/>
      <c r="R223" s="128"/>
    </row>
    <row r="224" spans="2:18">
      <c r="B224" s="142"/>
      <c r="C224" s="128"/>
      <c r="D224" s="128"/>
      <c r="E224" s="128"/>
      <c r="F224" s="128"/>
      <c r="G224" s="128"/>
      <c r="H224" s="128"/>
      <c r="J224" s="128"/>
      <c r="K224" s="128"/>
      <c r="L224" s="128"/>
      <c r="M224" s="128"/>
      <c r="N224" s="128"/>
      <c r="O224" s="128"/>
      <c r="P224" s="128"/>
      <c r="Q224" s="128"/>
      <c r="R224" s="128"/>
    </row>
    <row r="225" spans="2:18">
      <c r="B225" s="142"/>
      <c r="C225" s="128"/>
      <c r="D225" s="128"/>
      <c r="E225" s="128"/>
      <c r="F225" s="128"/>
      <c r="G225" s="128"/>
      <c r="H225" s="128"/>
      <c r="J225" s="128"/>
      <c r="K225" s="128"/>
      <c r="L225" s="128"/>
      <c r="M225" s="128"/>
      <c r="N225" s="128"/>
      <c r="O225" s="128"/>
      <c r="P225" s="128"/>
      <c r="Q225" s="128"/>
      <c r="R225" s="128"/>
    </row>
    <row r="226" spans="2:18">
      <c r="B226" s="142"/>
      <c r="C226" s="128"/>
      <c r="D226" s="128"/>
      <c r="E226" s="128"/>
      <c r="F226" s="128"/>
      <c r="G226" s="128"/>
      <c r="H226" s="128"/>
      <c r="J226" s="128"/>
      <c r="K226" s="128"/>
      <c r="L226" s="128"/>
      <c r="M226" s="128"/>
      <c r="N226" s="128"/>
      <c r="O226" s="128"/>
      <c r="P226" s="128"/>
      <c r="Q226" s="128"/>
      <c r="R226" s="128"/>
    </row>
    <row r="227" spans="2:18">
      <c r="B227" s="142"/>
      <c r="C227" s="128"/>
      <c r="D227" s="128"/>
      <c r="E227" s="128"/>
      <c r="F227" s="128"/>
      <c r="G227" s="128"/>
      <c r="H227" s="128"/>
      <c r="J227" s="128"/>
      <c r="K227" s="128"/>
      <c r="L227" s="128"/>
      <c r="M227" s="128"/>
      <c r="N227" s="128"/>
      <c r="O227" s="128"/>
      <c r="P227" s="128"/>
      <c r="Q227" s="128"/>
      <c r="R227" s="128"/>
    </row>
    <row r="228" spans="2:18">
      <c r="B228" s="142"/>
      <c r="C228" s="128"/>
      <c r="D228" s="128"/>
      <c r="E228" s="128"/>
      <c r="F228" s="128"/>
      <c r="G228" s="128"/>
      <c r="H228" s="128"/>
      <c r="J228" s="128"/>
      <c r="K228" s="128"/>
      <c r="L228" s="128"/>
      <c r="M228" s="128"/>
      <c r="N228" s="128"/>
      <c r="O228" s="128"/>
      <c r="P228" s="128"/>
      <c r="Q228" s="128"/>
      <c r="R228" s="128"/>
    </row>
    <row r="229" spans="2:18">
      <c r="B229" s="142"/>
      <c r="C229" s="128"/>
      <c r="D229" s="128"/>
      <c r="E229" s="128"/>
      <c r="F229" s="128"/>
      <c r="G229" s="128"/>
      <c r="H229" s="128"/>
      <c r="J229" s="128"/>
      <c r="K229" s="128"/>
      <c r="L229" s="128"/>
      <c r="M229" s="128"/>
      <c r="N229" s="128"/>
      <c r="O229" s="128"/>
      <c r="P229" s="128"/>
      <c r="Q229" s="128"/>
      <c r="R229" s="128"/>
    </row>
    <row r="230" spans="2:18">
      <c r="B230" s="142"/>
      <c r="C230" s="128"/>
      <c r="D230" s="128"/>
      <c r="E230" s="128"/>
      <c r="F230" s="128"/>
      <c r="G230" s="128"/>
      <c r="H230" s="128"/>
      <c r="J230" s="128"/>
      <c r="K230" s="128"/>
      <c r="L230" s="128"/>
      <c r="M230" s="128"/>
      <c r="N230" s="128"/>
      <c r="O230" s="128"/>
      <c r="P230" s="128"/>
      <c r="Q230" s="128"/>
      <c r="R230" s="128"/>
    </row>
    <row r="231" spans="2:18">
      <c r="B231" s="142"/>
      <c r="C231" s="128"/>
      <c r="D231" s="128"/>
      <c r="E231" s="128"/>
      <c r="F231" s="128"/>
      <c r="G231" s="128"/>
      <c r="H231" s="128"/>
      <c r="J231" s="128"/>
      <c r="K231" s="128"/>
      <c r="L231" s="128"/>
      <c r="M231" s="128"/>
      <c r="N231" s="128"/>
      <c r="O231" s="128"/>
      <c r="P231" s="128"/>
      <c r="Q231" s="128"/>
      <c r="R231" s="128"/>
    </row>
    <row r="232" spans="2:18">
      <c r="B232" s="142"/>
      <c r="C232" s="128"/>
      <c r="D232" s="128"/>
      <c r="E232" s="128"/>
      <c r="F232" s="128"/>
      <c r="G232" s="128"/>
      <c r="H232" s="128"/>
      <c r="J232" s="128"/>
      <c r="K232" s="128"/>
      <c r="L232" s="128"/>
      <c r="M232" s="128"/>
      <c r="N232" s="128"/>
      <c r="O232" s="128"/>
      <c r="P232" s="128"/>
      <c r="Q232" s="128"/>
      <c r="R232" s="128"/>
    </row>
    <row r="233" spans="2:18">
      <c r="B233" s="142"/>
      <c r="C233" s="128"/>
      <c r="D233" s="128"/>
      <c r="E233" s="128"/>
      <c r="F233" s="128"/>
      <c r="G233" s="128"/>
      <c r="H233" s="128"/>
      <c r="J233" s="128"/>
      <c r="K233" s="128"/>
      <c r="L233" s="128"/>
      <c r="M233" s="128"/>
      <c r="N233" s="128"/>
      <c r="O233" s="128"/>
      <c r="P233" s="128"/>
      <c r="Q233" s="128"/>
      <c r="R233" s="128"/>
    </row>
    <row r="234" spans="2:18">
      <c r="B234" s="142"/>
      <c r="C234" s="128"/>
      <c r="D234" s="128"/>
      <c r="E234" s="128"/>
      <c r="F234" s="128"/>
      <c r="G234" s="128"/>
      <c r="H234" s="128"/>
      <c r="J234" s="128"/>
      <c r="K234" s="128"/>
      <c r="L234" s="128"/>
      <c r="M234" s="128"/>
      <c r="N234" s="128"/>
      <c r="O234" s="128"/>
      <c r="P234" s="128"/>
      <c r="Q234" s="128"/>
      <c r="R234" s="128"/>
    </row>
    <row r="235" spans="2:18">
      <c r="B235" s="142"/>
      <c r="C235" s="128"/>
      <c r="D235" s="128"/>
      <c r="E235" s="128"/>
      <c r="F235" s="128"/>
      <c r="G235" s="128"/>
      <c r="H235" s="128"/>
      <c r="J235" s="128"/>
      <c r="K235" s="128"/>
      <c r="L235" s="128"/>
      <c r="M235" s="128"/>
      <c r="N235" s="128"/>
      <c r="O235" s="128"/>
      <c r="P235" s="128"/>
      <c r="Q235" s="128"/>
      <c r="R235" s="128"/>
    </row>
    <row r="236" spans="2:18">
      <c r="B236" s="142"/>
      <c r="C236" s="128"/>
      <c r="D236" s="128"/>
      <c r="E236" s="128"/>
      <c r="F236" s="128"/>
      <c r="G236" s="128"/>
      <c r="H236" s="128"/>
      <c r="J236" s="128"/>
      <c r="K236" s="128"/>
      <c r="L236" s="128"/>
      <c r="M236" s="128"/>
      <c r="N236" s="128"/>
      <c r="O236" s="128"/>
      <c r="P236" s="128"/>
      <c r="Q236" s="128"/>
      <c r="R236" s="128"/>
    </row>
    <row r="237" spans="2:18">
      <c r="B237" s="142"/>
      <c r="C237" s="128"/>
      <c r="D237" s="128"/>
      <c r="E237" s="128"/>
      <c r="F237" s="128"/>
      <c r="G237" s="128"/>
      <c r="H237" s="128"/>
      <c r="J237" s="128"/>
      <c r="K237" s="128"/>
      <c r="L237" s="128"/>
      <c r="M237" s="128"/>
      <c r="N237" s="128"/>
      <c r="O237" s="128"/>
      <c r="P237" s="128"/>
      <c r="Q237" s="128"/>
      <c r="R237" s="128"/>
    </row>
    <row r="238" spans="2:18">
      <c r="B238" s="142"/>
      <c r="C238" s="128"/>
      <c r="D238" s="128"/>
      <c r="E238" s="128"/>
      <c r="F238" s="128"/>
      <c r="G238" s="128"/>
      <c r="H238" s="128"/>
      <c r="J238" s="128"/>
      <c r="K238" s="128"/>
      <c r="L238" s="128"/>
      <c r="M238" s="128"/>
      <c r="N238" s="128"/>
      <c r="O238" s="128"/>
      <c r="P238" s="128"/>
      <c r="Q238" s="128"/>
      <c r="R238" s="128"/>
    </row>
    <row r="239" spans="2:18">
      <c r="B239" s="142"/>
      <c r="C239" s="128"/>
      <c r="D239" s="128"/>
      <c r="E239" s="128"/>
      <c r="F239" s="128"/>
      <c r="G239" s="128"/>
      <c r="H239" s="128"/>
      <c r="J239" s="128"/>
      <c r="K239" s="128"/>
      <c r="L239" s="128"/>
      <c r="M239" s="128"/>
      <c r="N239" s="128"/>
      <c r="O239" s="128"/>
      <c r="P239" s="128"/>
      <c r="Q239" s="128"/>
      <c r="R239" s="128"/>
    </row>
    <row r="240" spans="2:18">
      <c r="B240" s="142"/>
      <c r="C240" s="128"/>
      <c r="D240" s="128"/>
      <c r="E240" s="128"/>
      <c r="F240" s="128"/>
      <c r="G240" s="128"/>
      <c r="H240" s="128"/>
      <c r="J240" s="128"/>
      <c r="K240" s="128"/>
      <c r="L240" s="128"/>
      <c r="M240" s="128"/>
      <c r="N240" s="128"/>
      <c r="O240" s="128"/>
      <c r="P240" s="128"/>
      <c r="Q240" s="128"/>
      <c r="R240" s="128"/>
    </row>
    <row r="241" spans="2:18">
      <c r="B241" s="142"/>
      <c r="C241" s="128"/>
      <c r="D241" s="128"/>
      <c r="E241" s="128"/>
      <c r="F241" s="128"/>
      <c r="G241" s="128"/>
      <c r="H241" s="128"/>
      <c r="J241" s="128"/>
      <c r="K241" s="128"/>
      <c r="L241" s="128"/>
      <c r="M241" s="128"/>
      <c r="N241" s="128"/>
      <c r="O241" s="128"/>
      <c r="P241" s="128"/>
      <c r="Q241" s="128"/>
      <c r="R241" s="128"/>
    </row>
    <row r="242" spans="2:18">
      <c r="B242" s="142"/>
      <c r="C242" s="128"/>
      <c r="D242" s="128"/>
      <c r="E242" s="128"/>
      <c r="F242" s="128"/>
      <c r="G242" s="128"/>
      <c r="H242" s="128"/>
      <c r="J242" s="128"/>
      <c r="K242" s="128"/>
      <c r="L242" s="128"/>
      <c r="M242" s="128"/>
      <c r="N242" s="128"/>
      <c r="O242" s="128"/>
      <c r="P242" s="128"/>
      <c r="Q242" s="128"/>
      <c r="R242" s="128"/>
    </row>
    <row r="243" spans="2:18">
      <c r="B243" s="142"/>
      <c r="C243" s="128"/>
      <c r="D243" s="128"/>
      <c r="E243" s="128"/>
      <c r="F243" s="128"/>
      <c r="G243" s="128"/>
      <c r="H243" s="128"/>
      <c r="J243" s="128"/>
      <c r="K243" s="128"/>
      <c r="L243" s="128"/>
      <c r="M243" s="128"/>
      <c r="N243" s="128"/>
      <c r="O243" s="128"/>
      <c r="P243" s="128"/>
      <c r="Q243" s="128"/>
      <c r="R243" s="128"/>
    </row>
    <row r="244" spans="2:18">
      <c r="B244" s="142"/>
      <c r="C244" s="128"/>
      <c r="D244" s="128"/>
      <c r="E244" s="128"/>
      <c r="F244" s="128"/>
      <c r="G244" s="128"/>
      <c r="H244" s="128"/>
      <c r="J244" s="128"/>
      <c r="K244" s="128"/>
      <c r="L244" s="128"/>
      <c r="M244" s="128"/>
      <c r="N244" s="128"/>
      <c r="O244" s="128"/>
      <c r="P244" s="128"/>
      <c r="Q244" s="128"/>
      <c r="R244" s="128"/>
    </row>
    <row r="245" spans="2:18">
      <c r="B245" s="142"/>
      <c r="C245" s="128"/>
      <c r="D245" s="128"/>
      <c r="E245" s="128"/>
      <c r="F245" s="128"/>
      <c r="G245" s="128"/>
      <c r="H245" s="128"/>
      <c r="J245" s="128"/>
      <c r="K245" s="128"/>
      <c r="L245" s="128"/>
      <c r="M245" s="128"/>
      <c r="N245" s="128"/>
      <c r="O245" s="128"/>
      <c r="P245" s="128"/>
      <c r="Q245" s="128"/>
      <c r="R245" s="128"/>
    </row>
    <row r="246" spans="2:18">
      <c r="B246" s="142"/>
      <c r="C246" s="128"/>
      <c r="D246" s="128"/>
      <c r="E246" s="128"/>
      <c r="F246" s="128"/>
      <c r="G246" s="128"/>
      <c r="H246" s="128"/>
      <c r="J246" s="128"/>
      <c r="K246" s="128"/>
      <c r="L246" s="128"/>
      <c r="M246" s="128"/>
      <c r="N246" s="128"/>
      <c r="O246" s="128"/>
      <c r="P246" s="128"/>
      <c r="Q246" s="128"/>
      <c r="R246" s="128"/>
    </row>
    <row r="247" spans="2:18">
      <c r="B247" s="142"/>
      <c r="C247" s="128"/>
      <c r="D247" s="128"/>
      <c r="E247" s="128"/>
      <c r="F247" s="128"/>
      <c r="G247" s="128"/>
      <c r="H247" s="128"/>
      <c r="J247" s="128"/>
      <c r="K247" s="128"/>
      <c r="L247" s="128"/>
      <c r="M247" s="128"/>
      <c r="N247" s="128"/>
      <c r="O247" s="128"/>
      <c r="P247" s="128"/>
      <c r="Q247" s="128"/>
      <c r="R247" s="128"/>
    </row>
    <row r="248" spans="2:18">
      <c r="B248" s="142"/>
      <c r="C248" s="128"/>
      <c r="D248" s="128"/>
      <c r="E248" s="128"/>
      <c r="F248" s="128"/>
      <c r="G248" s="128"/>
      <c r="H248" s="128"/>
      <c r="J248" s="128"/>
      <c r="K248" s="128"/>
      <c r="L248" s="128"/>
      <c r="M248" s="128"/>
      <c r="N248" s="128"/>
      <c r="O248" s="128"/>
      <c r="P248" s="128"/>
      <c r="Q248" s="128"/>
      <c r="R248" s="128"/>
    </row>
    <row r="249" spans="2:18">
      <c r="B249" s="142"/>
      <c r="C249" s="128"/>
      <c r="D249" s="128"/>
      <c r="E249" s="128"/>
      <c r="F249" s="128"/>
      <c r="G249" s="128"/>
      <c r="H249" s="128"/>
      <c r="J249" s="128"/>
      <c r="K249" s="128"/>
      <c r="L249" s="128"/>
      <c r="M249" s="128"/>
      <c r="N249" s="128"/>
      <c r="O249" s="128"/>
      <c r="P249" s="128"/>
      <c r="Q249" s="128"/>
      <c r="R249" s="128"/>
    </row>
    <row r="250" spans="2:18">
      <c r="B250" s="142"/>
      <c r="C250" s="128"/>
      <c r="D250" s="128"/>
      <c r="E250" s="128"/>
      <c r="F250" s="128"/>
      <c r="G250" s="128"/>
      <c r="H250" s="128"/>
      <c r="J250" s="128"/>
      <c r="K250" s="128"/>
      <c r="L250" s="128"/>
      <c r="M250" s="128"/>
      <c r="N250" s="128"/>
      <c r="O250" s="128"/>
      <c r="P250" s="128"/>
      <c r="Q250" s="128"/>
      <c r="R250" s="128"/>
    </row>
    <row r="251" spans="2:18">
      <c r="B251" s="142"/>
      <c r="C251" s="128"/>
      <c r="D251" s="128"/>
      <c r="E251" s="128"/>
      <c r="F251" s="128"/>
      <c r="G251" s="128"/>
      <c r="H251" s="128"/>
      <c r="J251" s="128"/>
      <c r="K251" s="128"/>
      <c r="L251" s="128"/>
      <c r="M251" s="128"/>
      <c r="N251" s="128"/>
      <c r="O251" s="128"/>
      <c r="P251" s="128"/>
      <c r="Q251" s="128"/>
      <c r="R251" s="128"/>
    </row>
    <row r="252" spans="2:18">
      <c r="B252" s="142"/>
      <c r="C252" s="128"/>
      <c r="D252" s="128"/>
      <c r="E252" s="128"/>
      <c r="F252" s="128"/>
      <c r="G252" s="128"/>
      <c r="H252" s="128"/>
      <c r="J252" s="128"/>
      <c r="K252" s="128"/>
      <c r="L252" s="128"/>
      <c r="M252" s="128"/>
      <c r="N252" s="128"/>
      <c r="O252" s="128"/>
      <c r="P252" s="128"/>
      <c r="Q252" s="128"/>
      <c r="R252" s="128"/>
    </row>
    <row r="253" spans="2:18">
      <c r="B253" s="142"/>
      <c r="C253" s="128"/>
      <c r="D253" s="128"/>
      <c r="E253" s="128"/>
      <c r="F253" s="128"/>
      <c r="G253" s="128"/>
      <c r="H253" s="128"/>
      <c r="J253" s="128"/>
      <c r="K253" s="128"/>
      <c r="L253" s="128"/>
      <c r="M253" s="128"/>
      <c r="N253" s="128"/>
      <c r="O253" s="128"/>
      <c r="P253" s="128"/>
      <c r="Q253" s="128"/>
      <c r="R253" s="128"/>
    </row>
    <row r="254" spans="2:18">
      <c r="B254" s="142"/>
      <c r="C254" s="128"/>
      <c r="D254" s="128"/>
      <c r="E254" s="128"/>
      <c r="F254" s="128"/>
      <c r="G254" s="128"/>
      <c r="H254" s="128"/>
      <c r="J254" s="128"/>
      <c r="K254" s="128"/>
      <c r="L254" s="128"/>
      <c r="M254" s="128"/>
      <c r="N254" s="128"/>
      <c r="O254" s="128"/>
      <c r="P254" s="128"/>
      <c r="Q254" s="128"/>
      <c r="R254" s="128"/>
    </row>
    <row r="255" spans="2:18">
      <c r="B255" s="142"/>
      <c r="C255" s="128"/>
      <c r="D255" s="128"/>
      <c r="E255" s="128"/>
      <c r="F255" s="128"/>
      <c r="G255" s="128"/>
      <c r="H255" s="128"/>
      <c r="J255" s="128"/>
      <c r="K255" s="128"/>
      <c r="L255" s="128"/>
      <c r="M255" s="128"/>
      <c r="N255" s="128"/>
      <c r="O255" s="128"/>
      <c r="P255" s="128"/>
      <c r="Q255" s="128"/>
      <c r="R255" s="128"/>
    </row>
    <row r="256" spans="2:18">
      <c r="B256" s="142"/>
      <c r="C256" s="128"/>
      <c r="D256" s="128"/>
      <c r="E256" s="128"/>
      <c r="F256" s="128"/>
      <c r="G256" s="128"/>
      <c r="H256" s="128"/>
      <c r="J256" s="128"/>
      <c r="K256" s="128"/>
      <c r="L256" s="128"/>
      <c r="M256" s="128"/>
      <c r="N256" s="128"/>
      <c r="O256" s="128"/>
      <c r="P256" s="128"/>
      <c r="Q256" s="128"/>
      <c r="R256" s="128"/>
    </row>
    <row r="257" spans="2:18">
      <c r="B257" s="142"/>
      <c r="C257" s="128"/>
      <c r="D257" s="128"/>
      <c r="E257" s="128"/>
      <c r="F257" s="128"/>
      <c r="G257" s="128"/>
      <c r="H257" s="128"/>
      <c r="J257" s="128"/>
      <c r="K257" s="128"/>
      <c r="L257" s="128"/>
      <c r="M257" s="128"/>
      <c r="N257" s="128"/>
      <c r="O257" s="128"/>
      <c r="P257" s="128"/>
      <c r="Q257" s="128"/>
      <c r="R257" s="128"/>
    </row>
    <row r="258" spans="2:18">
      <c r="B258" s="142"/>
      <c r="C258" s="128"/>
      <c r="D258" s="128"/>
      <c r="E258" s="128"/>
      <c r="F258" s="128"/>
      <c r="G258" s="128"/>
      <c r="H258" s="128"/>
      <c r="J258" s="128"/>
      <c r="K258" s="128"/>
      <c r="L258" s="128"/>
      <c r="M258" s="128"/>
      <c r="N258" s="128"/>
      <c r="O258" s="128"/>
      <c r="P258" s="128"/>
      <c r="Q258" s="128"/>
      <c r="R258" s="128"/>
    </row>
    <row r="259" spans="2:18">
      <c r="B259" s="142"/>
      <c r="C259" s="128"/>
      <c r="D259" s="128"/>
      <c r="E259" s="128"/>
      <c r="F259" s="128"/>
      <c r="G259" s="128"/>
      <c r="H259" s="128"/>
      <c r="J259" s="128"/>
      <c r="K259" s="128"/>
      <c r="L259" s="128"/>
      <c r="M259" s="128"/>
      <c r="N259" s="128"/>
      <c r="O259" s="128"/>
      <c r="P259" s="128"/>
      <c r="Q259" s="128"/>
      <c r="R259" s="128"/>
    </row>
    <row r="260" spans="2:18">
      <c r="B260" s="142"/>
      <c r="C260" s="128"/>
      <c r="D260" s="128"/>
      <c r="E260" s="128"/>
      <c r="F260" s="128"/>
      <c r="G260" s="128"/>
      <c r="H260" s="128"/>
      <c r="J260" s="128"/>
      <c r="K260" s="128"/>
      <c r="L260" s="128"/>
      <c r="M260" s="128"/>
      <c r="N260" s="128"/>
      <c r="O260" s="128"/>
      <c r="P260" s="128"/>
      <c r="Q260" s="128"/>
      <c r="R260" s="128"/>
    </row>
    <row r="261" spans="2:18">
      <c r="B261" s="142"/>
      <c r="C261" s="128"/>
      <c r="D261" s="128"/>
      <c r="E261" s="128"/>
      <c r="F261" s="128"/>
      <c r="G261" s="128"/>
      <c r="H261" s="128"/>
      <c r="J261" s="128"/>
      <c r="K261" s="128"/>
      <c r="L261" s="128"/>
      <c r="M261" s="128"/>
      <c r="N261" s="128"/>
      <c r="O261" s="128"/>
      <c r="P261" s="128"/>
      <c r="Q261" s="128"/>
      <c r="R261" s="128"/>
    </row>
    <row r="262" spans="2:18">
      <c r="B262" s="142"/>
      <c r="C262" s="128"/>
      <c r="D262" s="128"/>
      <c r="E262" s="128"/>
      <c r="F262" s="128"/>
      <c r="G262" s="128"/>
      <c r="H262" s="128"/>
      <c r="J262" s="128"/>
      <c r="K262" s="128"/>
      <c r="L262" s="128"/>
      <c r="M262" s="128"/>
      <c r="N262" s="128"/>
      <c r="O262" s="128"/>
      <c r="P262" s="128"/>
      <c r="Q262" s="128"/>
      <c r="R262" s="128"/>
    </row>
    <row r="263" spans="2:18">
      <c r="B263" s="142"/>
      <c r="C263" s="128"/>
      <c r="D263" s="128"/>
      <c r="E263" s="128"/>
      <c r="F263" s="128"/>
      <c r="G263" s="128"/>
      <c r="H263" s="128"/>
      <c r="J263" s="128"/>
      <c r="K263" s="128"/>
      <c r="L263" s="128"/>
      <c r="M263" s="128"/>
      <c r="N263" s="128"/>
      <c r="O263" s="128"/>
      <c r="P263" s="128"/>
      <c r="Q263" s="128"/>
      <c r="R263" s="128"/>
    </row>
    <row r="264" spans="2:18">
      <c r="B264" s="142"/>
      <c r="C264" s="128"/>
      <c r="D264" s="128"/>
      <c r="E264" s="128"/>
      <c r="F264" s="128"/>
      <c r="G264" s="128"/>
      <c r="H264" s="128"/>
      <c r="J264" s="128"/>
      <c r="K264" s="128"/>
      <c r="L264" s="128"/>
      <c r="M264" s="128"/>
      <c r="N264" s="128"/>
      <c r="O264" s="128"/>
      <c r="P264" s="128"/>
      <c r="Q264" s="128"/>
      <c r="R264" s="128"/>
    </row>
    <row r="265" spans="2:18">
      <c r="B265" s="142"/>
      <c r="C265" s="128"/>
      <c r="D265" s="128"/>
      <c r="E265" s="128"/>
      <c r="F265" s="128"/>
      <c r="G265" s="128"/>
      <c r="H265" s="128"/>
      <c r="J265" s="128"/>
      <c r="K265" s="128"/>
      <c r="L265" s="128"/>
      <c r="M265" s="128"/>
      <c r="N265" s="128"/>
      <c r="O265" s="128"/>
      <c r="P265" s="128"/>
      <c r="Q265" s="128"/>
      <c r="R265" s="128"/>
    </row>
    <row r="266" spans="2:18">
      <c r="B266" s="142"/>
      <c r="C266" s="128"/>
      <c r="D266" s="128"/>
      <c r="E266" s="128"/>
      <c r="F266" s="128"/>
      <c r="G266" s="128"/>
      <c r="H266" s="128"/>
      <c r="J266" s="128"/>
      <c r="K266" s="128"/>
      <c r="L266" s="128"/>
      <c r="M266" s="128"/>
      <c r="N266" s="128"/>
      <c r="O266" s="128"/>
      <c r="P266" s="128"/>
      <c r="Q266" s="128"/>
      <c r="R266" s="128"/>
    </row>
    <row r="267" spans="2:18">
      <c r="B267" s="142"/>
      <c r="C267" s="128"/>
      <c r="D267" s="128"/>
      <c r="E267" s="128"/>
      <c r="F267" s="128"/>
      <c r="G267" s="128"/>
      <c r="H267" s="128"/>
      <c r="J267" s="128"/>
      <c r="K267" s="128"/>
      <c r="L267" s="128"/>
      <c r="M267" s="128"/>
      <c r="N267" s="128"/>
      <c r="O267" s="128"/>
      <c r="P267" s="128"/>
      <c r="Q267" s="128"/>
      <c r="R267" s="128"/>
    </row>
    <row r="268" spans="2:18">
      <c r="B268" s="142"/>
      <c r="C268" s="128"/>
      <c r="D268" s="128"/>
      <c r="E268" s="128"/>
      <c r="F268" s="128"/>
      <c r="G268" s="128"/>
      <c r="H268" s="128"/>
      <c r="J268" s="128"/>
      <c r="K268" s="128"/>
      <c r="L268" s="128"/>
      <c r="M268" s="128"/>
      <c r="N268" s="128"/>
      <c r="O268" s="128"/>
      <c r="P268" s="128"/>
      <c r="Q268" s="128"/>
      <c r="R268" s="128"/>
    </row>
    <row r="269" spans="2:18">
      <c r="B269" s="142"/>
      <c r="C269" s="128"/>
      <c r="D269" s="128"/>
      <c r="E269" s="128"/>
      <c r="F269" s="128"/>
      <c r="G269" s="128"/>
      <c r="H269" s="128"/>
      <c r="J269" s="128"/>
      <c r="K269" s="128"/>
      <c r="L269" s="128"/>
      <c r="M269" s="128"/>
      <c r="N269" s="128"/>
      <c r="O269" s="128"/>
      <c r="P269" s="128"/>
      <c r="Q269" s="128"/>
      <c r="R269" s="128"/>
    </row>
    <row r="270" spans="2:18">
      <c r="B270" s="142"/>
      <c r="C270" s="128"/>
      <c r="D270" s="128"/>
      <c r="E270" s="128"/>
      <c r="F270" s="128"/>
      <c r="G270" s="128"/>
      <c r="H270" s="128"/>
      <c r="J270" s="128"/>
      <c r="K270" s="128"/>
      <c r="L270" s="128"/>
      <c r="M270" s="128"/>
      <c r="N270" s="128"/>
      <c r="O270" s="128"/>
      <c r="P270" s="128"/>
      <c r="Q270" s="128"/>
      <c r="R270" s="128"/>
    </row>
    <row r="271" spans="2:18">
      <c r="B271" s="142"/>
      <c r="C271" s="128"/>
      <c r="D271" s="128"/>
      <c r="E271" s="128"/>
      <c r="F271" s="128"/>
      <c r="G271" s="128"/>
      <c r="H271" s="128"/>
      <c r="J271" s="128"/>
      <c r="K271" s="128"/>
      <c r="L271" s="128"/>
      <c r="M271" s="128"/>
      <c r="N271" s="128"/>
      <c r="O271" s="128"/>
      <c r="P271" s="128"/>
      <c r="Q271" s="128"/>
      <c r="R271" s="128"/>
    </row>
    <row r="272" spans="2:18">
      <c r="B272" s="142"/>
      <c r="C272" s="128"/>
      <c r="D272" s="128"/>
      <c r="E272" s="128"/>
      <c r="F272" s="128"/>
      <c r="G272" s="128"/>
      <c r="H272" s="128"/>
      <c r="J272" s="128"/>
      <c r="K272" s="128"/>
      <c r="L272" s="128"/>
      <c r="M272" s="128"/>
      <c r="N272" s="128"/>
      <c r="O272" s="128"/>
      <c r="P272" s="128"/>
      <c r="Q272" s="128"/>
      <c r="R272" s="128"/>
    </row>
    <row r="273" spans="2:18">
      <c r="B273" s="142"/>
      <c r="C273" s="128"/>
      <c r="D273" s="128"/>
      <c r="E273" s="128"/>
      <c r="F273" s="128"/>
      <c r="G273" s="128"/>
      <c r="H273" s="128"/>
      <c r="J273" s="128"/>
      <c r="K273" s="128"/>
      <c r="L273" s="128"/>
      <c r="M273" s="128"/>
      <c r="N273" s="128"/>
      <c r="O273" s="128"/>
      <c r="P273" s="128"/>
      <c r="Q273" s="128"/>
      <c r="R273" s="128"/>
    </row>
    <row r="274" spans="2:18">
      <c r="B274" s="142"/>
      <c r="C274" s="128"/>
      <c r="D274" s="128"/>
      <c r="E274" s="128"/>
      <c r="F274" s="128"/>
      <c r="G274" s="128"/>
      <c r="H274" s="128"/>
      <c r="J274" s="128"/>
      <c r="K274" s="128"/>
      <c r="L274" s="128"/>
      <c r="M274" s="128"/>
      <c r="N274" s="128"/>
      <c r="O274" s="128"/>
      <c r="P274" s="128"/>
      <c r="Q274" s="128"/>
      <c r="R274" s="128"/>
    </row>
    <row r="275" spans="2:18">
      <c r="B275" s="142"/>
      <c r="C275" s="128"/>
      <c r="D275" s="128"/>
      <c r="E275" s="128"/>
      <c r="F275" s="128"/>
      <c r="G275" s="128"/>
      <c r="H275" s="128"/>
      <c r="J275" s="128"/>
      <c r="K275" s="128"/>
      <c r="L275" s="128"/>
      <c r="M275" s="128"/>
      <c r="N275" s="128"/>
      <c r="O275" s="128"/>
      <c r="P275" s="128"/>
      <c r="Q275" s="128"/>
      <c r="R275" s="128"/>
    </row>
    <row r="276" spans="2:18">
      <c r="B276" s="142"/>
      <c r="C276" s="128"/>
      <c r="D276" s="128"/>
      <c r="E276" s="128"/>
      <c r="F276" s="128"/>
      <c r="G276" s="128"/>
      <c r="H276" s="128"/>
      <c r="J276" s="128"/>
      <c r="K276" s="128"/>
      <c r="L276" s="128"/>
      <c r="M276" s="128"/>
      <c r="N276" s="128"/>
      <c r="O276" s="128"/>
      <c r="P276" s="128"/>
      <c r="Q276" s="128"/>
      <c r="R276" s="128"/>
    </row>
    <row r="277" spans="2:18">
      <c r="B277" s="142"/>
      <c r="C277" s="128"/>
      <c r="D277" s="128"/>
      <c r="E277" s="128"/>
      <c r="F277" s="128"/>
      <c r="G277" s="128"/>
      <c r="H277" s="128"/>
      <c r="J277" s="128"/>
      <c r="K277" s="128"/>
      <c r="L277" s="128"/>
      <c r="M277" s="128"/>
      <c r="N277" s="128"/>
      <c r="O277" s="128"/>
      <c r="P277" s="128"/>
      <c r="Q277" s="128"/>
      <c r="R277" s="128"/>
    </row>
    <row r="278" spans="2:18">
      <c r="B278" s="142"/>
      <c r="C278" s="128"/>
      <c r="D278" s="128"/>
      <c r="E278" s="128"/>
      <c r="F278" s="128"/>
      <c r="G278" s="128"/>
      <c r="H278" s="128"/>
      <c r="J278" s="128"/>
      <c r="K278" s="128"/>
      <c r="L278" s="128"/>
      <c r="M278" s="128"/>
      <c r="N278" s="128"/>
      <c r="O278" s="128"/>
      <c r="P278" s="128"/>
      <c r="Q278" s="128"/>
      <c r="R278" s="128"/>
    </row>
    <row r="279" spans="2:18">
      <c r="B279" s="142"/>
      <c r="C279" s="128"/>
      <c r="D279" s="128"/>
      <c r="E279" s="128"/>
      <c r="F279" s="128"/>
      <c r="G279" s="128"/>
      <c r="H279" s="128"/>
      <c r="J279" s="128"/>
      <c r="K279" s="128"/>
      <c r="L279" s="128"/>
      <c r="M279" s="128"/>
      <c r="N279" s="128"/>
      <c r="O279" s="128"/>
      <c r="P279" s="128"/>
      <c r="Q279" s="128"/>
      <c r="R279" s="128"/>
    </row>
    <row r="280" spans="2:18">
      <c r="B280" s="142"/>
      <c r="C280" s="128"/>
      <c r="D280" s="128"/>
      <c r="E280" s="128"/>
      <c r="F280" s="128"/>
      <c r="G280" s="128"/>
      <c r="H280" s="128"/>
      <c r="J280" s="128"/>
      <c r="K280" s="128"/>
      <c r="L280" s="128"/>
      <c r="M280" s="128"/>
      <c r="N280" s="128"/>
      <c r="O280" s="128"/>
      <c r="P280" s="128"/>
      <c r="Q280" s="128"/>
      <c r="R280" s="128"/>
    </row>
    <row r="281" spans="2:18">
      <c r="B281" s="142"/>
      <c r="C281" s="128"/>
      <c r="D281" s="128"/>
      <c r="E281" s="128"/>
      <c r="F281" s="128"/>
      <c r="G281" s="128"/>
      <c r="H281" s="128"/>
      <c r="J281" s="128"/>
      <c r="K281" s="128"/>
      <c r="L281" s="128"/>
      <c r="M281" s="128"/>
      <c r="N281" s="128"/>
      <c r="O281" s="128"/>
      <c r="P281" s="128"/>
      <c r="Q281" s="128"/>
      <c r="R281" s="128"/>
    </row>
    <row r="282" spans="2:18">
      <c r="B282" s="142"/>
      <c r="C282" s="128"/>
      <c r="D282" s="128"/>
      <c r="E282" s="128"/>
      <c r="F282" s="128"/>
      <c r="G282" s="128"/>
      <c r="H282" s="128"/>
      <c r="J282" s="128"/>
      <c r="K282" s="128"/>
      <c r="L282" s="128"/>
      <c r="M282" s="128"/>
      <c r="N282" s="128"/>
      <c r="O282" s="128"/>
      <c r="P282" s="128"/>
      <c r="Q282" s="128"/>
      <c r="R282" s="128"/>
    </row>
    <row r="283" spans="2:18">
      <c r="B283" s="142"/>
      <c r="C283" s="128"/>
      <c r="D283" s="128"/>
      <c r="E283" s="128"/>
      <c r="F283" s="128"/>
      <c r="G283" s="128"/>
      <c r="H283" s="128"/>
      <c r="J283" s="128"/>
      <c r="K283" s="128"/>
      <c r="L283" s="128"/>
      <c r="M283" s="128"/>
      <c r="N283" s="128"/>
      <c r="O283" s="128"/>
      <c r="P283" s="128"/>
      <c r="Q283" s="128"/>
      <c r="R283" s="128"/>
    </row>
    <row r="284" spans="2:18">
      <c r="B284" s="142"/>
      <c r="C284" s="128"/>
      <c r="D284" s="128"/>
      <c r="E284" s="128"/>
      <c r="F284" s="128"/>
      <c r="G284" s="128"/>
      <c r="H284" s="128"/>
      <c r="J284" s="128"/>
      <c r="K284" s="128"/>
      <c r="L284" s="128"/>
      <c r="M284" s="128"/>
      <c r="N284" s="128"/>
      <c r="O284" s="128"/>
      <c r="P284" s="128"/>
      <c r="Q284" s="128"/>
      <c r="R284" s="128"/>
    </row>
    <row r="285" spans="2:18">
      <c r="B285" s="142"/>
      <c r="C285" s="128"/>
      <c r="D285" s="128"/>
      <c r="E285" s="128"/>
      <c r="F285" s="128"/>
      <c r="G285" s="128"/>
      <c r="H285" s="128"/>
      <c r="J285" s="128"/>
      <c r="K285" s="128"/>
      <c r="L285" s="128"/>
      <c r="M285" s="128"/>
      <c r="N285" s="128"/>
      <c r="O285" s="128"/>
      <c r="P285" s="128"/>
      <c r="Q285" s="128"/>
      <c r="R285" s="128"/>
    </row>
    <row r="286" spans="2:18">
      <c r="B286" s="142"/>
      <c r="C286" s="128"/>
      <c r="D286" s="128"/>
      <c r="E286" s="128"/>
      <c r="F286" s="128"/>
      <c r="G286" s="128"/>
      <c r="H286" s="128"/>
      <c r="J286" s="128"/>
      <c r="K286" s="128"/>
      <c r="L286" s="128"/>
      <c r="M286" s="128"/>
      <c r="N286" s="128"/>
      <c r="O286" s="128"/>
      <c r="P286" s="128"/>
      <c r="Q286" s="128"/>
      <c r="R286" s="128"/>
    </row>
    <row r="287" spans="2:18">
      <c r="B287" s="142"/>
      <c r="C287" s="128"/>
      <c r="D287" s="128"/>
      <c r="E287" s="128"/>
      <c r="F287" s="128"/>
      <c r="G287" s="128"/>
      <c r="H287" s="128"/>
      <c r="J287" s="128"/>
      <c r="K287" s="128"/>
      <c r="L287" s="128"/>
      <c r="M287" s="128"/>
      <c r="N287" s="128"/>
      <c r="O287" s="128"/>
      <c r="P287" s="128"/>
      <c r="Q287" s="128"/>
      <c r="R287" s="128"/>
    </row>
    <row r="288" spans="2:18">
      <c r="B288" s="142"/>
      <c r="C288" s="128"/>
      <c r="D288" s="128"/>
      <c r="E288" s="128"/>
      <c r="F288" s="128"/>
      <c r="G288" s="128"/>
      <c r="H288" s="128"/>
      <c r="J288" s="128"/>
      <c r="K288" s="128"/>
      <c r="L288" s="128"/>
      <c r="M288" s="128"/>
      <c r="N288" s="128"/>
      <c r="O288" s="128"/>
      <c r="P288" s="128"/>
      <c r="Q288" s="128"/>
      <c r="R288" s="128"/>
    </row>
    <row r="289" spans="2:18">
      <c r="B289" s="142"/>
      <c r="C289" s="128"/>
      <c r="D289" s="128"/>
      <c r="E289" s="128"/>
      <c r="F289" s="128"/>
      <c r="G289" s="128"/>
      <c r="H289" s="128"/>
      <c r="J289" s="128"/>
      <c r="K289" s="128"/>
      <c r="L289" s="128"/>
      <c r="M289" s="128"/>
      <c r="N289" s="128"/>
      <c r="O289" s="128"/>
      <c r="P289" s="128"/>
      <c r="Q289" s="128"/>
      <c r="R289" s="128"/>
    </row>
    <row r="290" spans="2:18">
      <c r="B290" s="142"/>
      <c r="C290" s="128"/>
      <c r="D290" s="128"/>
      <c r="E290" s="128"/>
      <c r="F290" s="128"/>
      <c r="G290" s="128"/>
      <c r="H290" s="128"/>
      <c r="J290" s="128"/>
      <c r="K290" s="128"/>
      <c r="L290" s="128"/>
      <c r="M290" s="128"/>
      <c r="N290" s="128"/>
      <c r="O290" s="128"/>
      <c r="P290" s="128"/>
      <c r="Q290" s="128"/>
      <c r="R290" s="128"/>
    </row>
    <row r="291" spans="2:18">
      <c r="B291" s="142"/>
      <c r="C291" s="128"/>
      <c r="D291" s="128"/>
      <c r="E291" s="128"/>
      <c r="F291" s="128"/>
      <c r="G291" s="128"/>
      <c r="H291" s="128"/>
      <c r="J291" s="128"/>
      <c r="K291" s="128"/>
      <c r="L291" s="128"/>
      <c r="M291" s="128"/>
      <c r="N291" s="128"/>
      <c r="O291" s="128"/>
      <c r="P291" s="128"/>
      <c r="Q291" s="128"/>
      <c r="R291" s="128"/>
    </row>
    <row r="292" spans="2:18">
      <c r="B292" s="142"/>
      <c r="C292" s="128"/>
      <c r="D292" s="128"/>
      <c r="E292" s="128"/>
      <c r="F292" s="128"/>
      <c r="G292" s="128"/>
      <c r="H292" s="128"/>
      <c r="J292" s="128"/>
      <c r="K292" s="128"/>
      <c r="L292" s="128"/>
      <c r="M292" s="128"/>
      <c r="N292" s="128"/>
      <c r="O292" s="128"/>
      <c r="P292" s="128"/>
      <c r="Q292" s="128"/>
      <c r="R292" s="128"/>
    </row>
    <row r="293" spans="2:18">
      <c r="B293" s="142"/>
      <c r="C293" s="128"/>
      <c r="D293" s="128"/>
      <c r="E293" s="128"/>
      <c r="F293" s="128"/>
      <c r="G293" s="128"/>
      <c r="H293" s="128"/>
      <c r="J293" s="128"/>
      <c r="K293" s="128"/>
      <c r="L293" s="128"/>
      <c r="M293" s="128"/>
      <c r="N293" s="128"/>
      <c r="O293" s="128"/>
      <c r="P293" s="128"/>
      <c r="Q293" s="128"/>
      <c r="R293" s="128"/>
    </row>
    <row r="294" spans="2:18">
      <c r="B294" s="142"/>
      <c r="C294" s="128"/>
      <c r="D294" s="128"/>
      <c r="E294" s="128"/>
      <c r="F294" s="128"/>
      <c r="G294" s="128"/>
      <c r="H294" s="128"/>
      <c r="J294" s="128"/>
      <c r="K294" s="128"/>
      <c r="L294" s="128"/>
      <c r="M294" s="128"/>
      <c r="N294" s="128"/>
      <c r="O294" s="128"/>
      <c r="P294" s="128"/>
      <c r="Q294" s="128"/>
      <c r="R294" s="128"/>
    </row>
    <row r="295" spans="2:18">
      <c r="B295" s="142"/>
      <c r="C295" s="128"/>
      <c r="D295" s="128"/>
      <c r="E295" s="128"/>
      <c r="F295" s="128"/>
      <c r="G295" s="128"/>
      <c r="H295" s="128"/>
      <c r="J295" s="128"/>
      <c r="K295" s="128"/>
      <c r="L295" s="128"/>
      <c r="M295" s="128"/>
      <c r="N295" s="128"/>
      <c r="O295" s="128"/>
      <c r="P295" s="128"/>
      <c r="Q295" s="128"/>
      <c r="R295" s="128"/>
    </row>
    <row r="296" spans="2:18">
      <c r="B296" s="142"/>
      <c r="C296" s="128"/>
      <c r="D296" s="128"/>
      <c r="E296" s="128"/>
      <c r="F296" s="128"/>
      <c r="G296" s="128"/>
      <c r="H296" s="128"/>
      <c r="J296" s="128"/>
      <c r="K296" s="128"/>
      <c r="L296" s="128"/>
      <c r="M296" s="128"/>
      <c r="N296" s="128"/>
      <c r="O296" s="128"/>
      <c r="P296" s="128"/>
      <c r="Q296" s="128"/>
      <c r="R296" s="128"/>
    </row>
    <row r="297" spans="2:18">
      <c r="B297" s="142"/>
      <c r="C297" s="128"/>
      <c r="D297" s="128"/>
      <c r="E297" s="128"/>
      <c r="F297" s="128"/>
      <c r="G297" s="128"/>
      <c r="H297" s="128"/>
      <c r="J297" s="128"/>
      <c r="K297" s="128"/>
      <c r="L297" s="128"/>
      <c r="M297" s="128"/>
      <c r="N297" s="128"/>
      <c r="O297" s="128"/>
      <c r="P297" s="128"/>
      <c r="Q297" s="128"/>
      <c r="R297" s="128"/>
    </row>
    <row r="298" spans="2:18">
      <c r="B298" s="142"/>
      <c r="C298" s="128"/>
      <c r="D298" s="128"/>
      <c r="E298" s="128"/>
      <c r="F298" s="128"/>
      <c r="G298" s="128"/>
      <c r="H298" s="128"/>
      <c r="J298" s="128"/>
      <c r="K298" s="128"/>
      <c r="L298" s="128"/>
      <c r="M298" s="128"/>
      <c r="N298" s="128"/>
      <c r="O298" s="128"/>
      <c r="P298" s="128"/>
      <c r="Q298" s="128"/>
      <c r="R298" s="128"/>
    </row>
    <row r="299" spans="2:18">
      <c r="B299" s="142"/>
      <c r="C299" s="128"/>
      <c r="D299" s="128"/>
      <c r="E299" s="128"/>
      <c r="F299" s="128"/>
      <c r="G299" s="128"/>
      <c r="H299" s="128"/>
      <c r="J299" s="128"/>
      <c r="K299" s="128"/>
      <c r="L299" s="128"/>
      <c r="M299" s="128"/>
      <c r="N299" s="128"/>
      <c r="O299" s="128"/>
      <c r="P299" s="128"/>
      <c r="Q299" s="128"/>
      <c r="R299" s="128"/>
    </row>
    <row r="300" spans="2:18">
      <c r="B300" s="142"/>
      <c r="C300" s="128"/>
      <c r="D300" s="128"/>
      <c r="E300" s="128"/>
      <c r="F300" s="128"/>
      <c r="G300" s="128"/>
      <c r="H300" s="128"/>
      <c r="J300" s="128"/>
      <c r="K300" s="128"/>
      <c r="L300" s="128"/>
      <c r="M300" s="128"/>
      <c r="N300" s="128"/>
      <c r="O300" s="128"/>
      <c r="P300" s="128"/>
      <c r="Q300" s="128"/>
      <c r="R300" s="128"/>
    </row>
    <row r="301" spans="2:18">
      <c r="B301" s="142"/>
      <c r="C301" s="128"/>
      <c r="D301" s="128"/>
      <c r="E301" s="128"/>
      <c r="F301" s="128"/>
      <c r="G301" s="128"/>
      <c r="H301" s="128"/>
      <c r="J301" s="128"/>
      <c r="K301" s="128"/>
      <c r="L301" s="128"/>
      <c r="M301" s="128"/>
      <c r="N301" s="128"/>
      <c r="O301" s="128"/>
      <c r="P301" s="128"/>
      <c r="Q301" s="128"/>
      <c r="R301" s="128"/>
    </row>
    <row r="302" spans="2:18">
      <c r="B302" s="142"/>
      <c r="C302" s="128"/>
      <c r="D302" s="128"/>
      <c r="E302" s="128"/>
      <c r="F302" s="128"/>
      <c r="G302" s="128"/>
      <c r="H302" s="128"/>
      <c r="J302" s="128"/>
      <c r="K302" s="128"/>
      <c r="L302" s="128"/>
      <c r="M302" s="128"/>
      <c r="N302" s="128"/>
      <c r="O302" s="128"/>
      <c r="P302" s="128"/>
      <c r="Q302" s="128"/>
      <c r="R302" s="128"/>
    </row>
    <row r="303" spans="2:18">
      <c r="B303" s="142"/>
      <c r="C303" s="128"/>
      <c r="D303" s="128"/>
      <c r="E303" s="128"/>
      <c r="F303" s="128"/>
      <c r="G303" s="128"/>
      <c r="H303" s="128"/>
      <c r="J303" s="128"/>
      <c r="K303" s="128"/>
      <c r="L303" s="128"/>
      <c r="M303" s="128"/>
      <c r="N303" s="128"/>
      <c r="O303" s="128"/>
      <c r="P303" s="128"/>
      <c r="Q303" s="128"/>
      <c r="R303" s="128"/>
    </row>
    <row r="304" spans="2:18">
      <c r="B304" s="142"/>
      <c r="C304" s="128"/>
      <c r="D304" s="128"/>
      <c r="E304" s="128"/>
      <c r="F304" s="128"/>
      <c r="G304" s="128"/>
      <c r="H304" s="128"/>
      <c r="J304" s="128"/>
      <c r="K304" s="128"/>
      <c r="L304" s="128"/>
      <c r="M304" s="128"/>
      <c r="N304" s="128"/>
      <c r="O304" s="128"/>
      <c r="P304" s="128"/>
      <c r="Q304" s="128"/>
      <c r="R304" s="128"/>
    </row>
    <row r="305" spans="2:18">
      <c r="B305" s="142"/>
      <c r="C305" s="128"/>
      <c r="D305" s="128"/>
      <c r="E305" s="128"/>
      <c r="F305" s="128"/>
      <c r="G305" s="128"/>
      <c r="H305" s="128"/>
      <c r="J305" s="128"/>
      <c r="K305" s="128"/>
      <c r="L305" s="128"/>
      <c r="M305" s="128"/>
      <c r="N305" s="128"/>
      <c r="O305" s="128"/>
      <c r="P305" s="128"/>
      <c r="Q305" s="128"/>
      <c r="R305" s="128"/>
    </row>
    <row r="306" spans="2:18">
      <c r="B306" s="142"/>
      <c r="C306" s="128"/>
      <c r="D306" s="128"/>
      <c r="E306" s="128"/>
      <c r="F306" s="128"/>
      <c r="G306" s="128"/>
      <c r="H306" s="128"/>
      <c r="J306" s="128"/>
      <c r="K306" s="128"/>
      <c r="L306" s="128"/>
      <c r="M306" s="128"/>
      <c r="N306" s="128"/>
      <c r="O306" s="128"/>
      <c r="P306" s="128"/>
      <c r="Q306" s="128"/>
      <c r="R306" s="128"/>
    </row>
    <row r="307" spans="2:18">
      <c r="B307" s="142"/>
      <c r="C307" s="128"/>
      <c r="D307" s="128"/>
      <c r="E307" s="128"/>
      <c r="F307" s="128"/>
      <c r="G307" s="128"/>
      <c r="H307" s="128"/>
      <c r="J307" s="128"/>
      <c r="K307" s="128"/>
      <c r="L307" s="128"/>
      <c r="M307" s="128"/>
      <c r="N307" s="128"/>
      <c r="O307" s="128"/>
      <c r="P307" s="128"/>
      <c r="Q307" s="128"/>
      <c r="R307" s="128"/>
    </row>
    <row r="308" spans="2:18">
      <c r="B308" s="142"/>
      <c r="C308" s="128"/>
      <c r="D308" s="128"/>
      <c r="E308" s="128"/>
      <c r="F308" s="128"/>
      <c r="G308" s="128"/>
      <c r="H308" s="128"/>
      <c r="J308" s="128"/>
      <c r="K308" s="128"/>
      <c r="L308" s="128"/>
      <c r="M308" s="128"/>
      <c r="N308" s="128"/>
      <c r="O308" s="128"/>
      <c r="P308" s="128"/>
      <c r="Q308" s="128"/>
      <c r="R308" s="128"/>
    </row>
    <row r="309" spans="2:18">
      <c r="B309" s="142"/>
      <c r="C309" s="128"/>
      <c r="D309" s="128"/>
      <c r="E309" s="128"/>
      <c r="F309" s="128"/>
      <c r="G309" s="128"/>
      <c r="H309" s="128"/>
      <c r="J309" s="128"/>
      <c r="K309" s="128"/>
      <c r="L309" s="128"/>
      <c r="M309" s="128"/>
      <c r="N309" s="128"/>
      <c r="O309" s="128"/>
      <c r="P309" s="128"/>
      <c r="Q309" s="128"/>
      <c r="R309" s="128"/>
    </row>
    <row r="310" spans="2:18">
      <c r="B310" s="142"/>
      <c r="C310" s="128"/>
      <c r="D310" s="128"/>
      <c r="E310" s="128"/>
      <c r="F310" s="128"/>
      <c r="G310" s="128"/>
      <c r="H310" s="128"/>
      <c r="J310" s="128"/>
      <c r="K310" s="128"/>
      <c r="L310" s="128"/>
      <c r="M310" s="128"/>
      <c r="N310" s="128"/>
      <c r="O310" s="128"/>
      <c r="P310" s="128"/>
      <c r="Q310" s="128"/>
      <c r="R310" s="128"/>
    </row>
    <row r="311" spans="2:18">
      <c r="B311" s="142"/>
      <c r="C311" s="128"/>
      <c r="D311" s="128"/>
      <c r="E311" s="128"/>
      <c r="F311" s="128"/>
      <c r="G311" s="128"/>
      <c r="H311" s="128"/>
      <c r="J311" s="128"/>
      <c r="K311" s="128"/>
      <c r="L311" s="128"/>
      <c r="M311" s="128"/>
      <c r="N311" s="128"/>
      <c r="O311" s="128"/>
      <c r="P311" s="128"/>
      <c r="Q311" s="128"/>
      <c r="R311" s="128"/>
    </row>
    <row r="312" spans="2:18">
      <c r="B312" s="142"/>
      <c r="C312" s="128"/>
      <c r="D312" s="128"/>
      <c r="E312" s="128"/>
      <c r="F312" s="128"/>
      <c r="G312" s="128"/>
      <c r="H312" s="128"/>
      <c r="J312" s="128"/>
      <c r="K312" s="128"/>
      <c r="L312" s="128"/>
      <c r="M312" s="128"/>
      <c r="N312" s="128"/>
      <c r="O312" s="128"/>
      <c r="P312" s="128"/>
      <c r="Q312" s="128"/>
      <c r="R312" s="128"/>
    </row>
    <row r="313" spans="2:18">
      <c r="B313" s="142"/>
      <c r="C313" s="128"/>
      <c r="D313" s="128"/>
      <c r="E313" s="128"/>
      <c r="F313" s="128"/>
      <c r="G313" s="128"/>
      <c r="H313" s="128"/>
      <c r="J313" s="128"/>
      <c r="K313" s="128"/>
      <c r="L313" s="128"/>
      <c r="M313" s="128"/>
      <c r="N313" s="128"/>
      <c r="O313" s="128"/>
      <c r="P313" s="128"/>
      <c r="Q313" s="128"/>
      <c r="R313" s="128"/>
    </row>
    <row r="314" spans="2:18">
      <c r="B314" s="142"/>
      <c r="C314" s="128"/>
      <c r="D314" s="128"/>
      <c r="E314" s="128"/>
      <c r="F314" s="128"/>
      <c r="G314" s="128"/>
      <c r="H314" s="128"/>
      <c r="J314" s="128"/>
      <c r="K314" s="128"/>
      <c r="L314" s="128"/>
      <c r="M314" s="128"/>
      <c r="N314" s="128"/>
      <c r="O314" s="128"/>
      <c r="P314" s="128"/>
      <c r="Q314" s="128"/>
      <c r="R314" s="128"/>
    </row>
    <row r="315" spans="2:18">
      <c r="B315" s="142"/>
      <c r="C315" s="128"/>
      <c r="D315" s="128"/>
      <c r="E315" s="128"/>
      <c r="F315" s="128"/>
      <c r="G315" s="128"/>
      <c r="H315" s="128"/>
      <c r="J315" s="128"/>
      <c r="K315" s="128"/>
      <c r="L315" s="128"/>
      <c r="M315" s="128"/>
      <c r="N315" s="128"/>
      <c r="O315" s="128"/>
      <c r="P315" s="128"/>
      <c r="Q315" s="128"/>
      <c r="R315" s="128"/>
    </row>
    <row r="316" spans="2:18">
      <c r="B316" s="142"/>
      <c r="C316" s="128"/>
      <c r="D316" s="128"/>
      <c r="E316" s="128"/>
      <c r="F316" s="128"/>
      <c r="G316" s="128"/>
      <c r="H316" s="128"/>
      <c r="J316" s="128"/>
      <c r="K316" s="128"/>
      <c r="L316" s="128"/>
      <c r="M316" s="128"/>
      <c r="N316" s="128"/>
      <c r="O316" s="128"/>
      <c r="P316" s="128"/>
      <c r="Q316" s="128"/>
      <c r="R316" s="128"/>
    </row>
    <row r="317" spans="2:18">
      <c r="B317" s="142"/>
      <c r="C317" s="128"/>
      <c r="D317" s="128"/>
      <c r="E317" s="128"/>
      <c r="F317" s="128"/>
      <c r="G317" s="128"/>
      <c r="H317" s="128"/>
      <c r="J317" s="128"/>
      <c r="K317" s="128"/>
      <c r="L317" s="128"/>
      <c r="M317" s="128"/>
      <c r="N317" s="128"/>
      <c r="O317" s="128"/>
      <c r="P317" s="128"/>
      <c r="Q317" s="128"/>
      <c r="R317" s="128"/>
    </row>
    <row r="318" spans="2:18">
      <c r="B318" s="142"/>
      <c r="C318" s="128"/>
      <c r="D318" s="128"/>
      <c r="E318" s="128"/>
      <c r="F318" s="128"/>
      <c r="G318" s="128"/>
      <c r="H318" s="128"/>
      <c r="J318" s="128"/>
      <c r="K318" s="128"/>
      <c r="L318" s="128"/>
      <c r="M318" s="128"/>
      <c r="N318" s="128"/>
      <c r="O318" s="128"/>
      <c r="P318" s="128"/>
      <c r="Q318" s="128"/>
      <c r="R318" s="128"/>
    </row>
    <row r="319" spans="2:18">
      <c r="B319" s="142"/>
      <c r="C319" s="128"/>
      <c r="D319" s="128"/>
      <c r="E319" s="128"/>
      <c r="F319" s="128"/>
      <c r="G319" s="128"/>
      <c r="H319" s="128"/>
      <c r="J319" s="128"/>
      <c r="K319" s="128"/>
      <c r="L319" s="128"/>
      <c r="M319" s="128"/>
      <c r="N319" s="128"/>
      <c r="O319" s="128"/>
      <c r="P319" s="128"/>
      <c r="Q319" s="128"/>
      <c r="R319" s="128"/>
    </row>
    <row r="320" spans="2:18">
      <c r="B320" s="142"/>
      <c r="C320" s="128"/>
      <c r="D320" s="128"/>
      <c r="E320" s="128"/>
      <c r="F320" s="128"/>
      <c r="G320" s="128"/>
      <c r="H320" s="128"/>
      <c r="J320" s="128"/>
      <c r="K320" s="128"/>
      <c r="L320" s="128"/>
      <c r="M320" s="128"/>
      <c r="N320" s="128"/>
      <c r="O320" s="128"/>
      <c r="P320" s="128"/>
      <c r="Q320" s="128"/>
      <c r="R320" s="128"/>
    </row>
    <row r="321" spans="2:18">
      <c r="B321" s="142"/>
      <c r="C321" s="128"/>
      <c r="D321" s="128"/>
      <c r="E321" s="128"/>
      <c r="F321" s="128"/>
      <c r="G321" s="128"/>
      <c r="H321" s="128"/>
      <c r="J321" s="128"/>
      <c r="K321" s="128"/>
      <c r="L321" s="128"/>
      <c r="M321" s="128"/>
      <c r="N321" s="128"/>
      <c r="O321" s="128"/>
      <c r="P321" s="128"/>
      <c r="Q321" s="128"/>
      <c r="R321" s="128"/>
    </row>
    <row r="322" spans="2:18">
      <c r="B322" s="142"/>
      <c r="C322" s="128"/>
      <c r="D322" s="128"/>
      <c r="E322" s="128"/>
      <c r="F322" s="128"/>
      <c r="G322" s="128"/>
      <c r="H322" s="128"/>
      <c r="J322" s="128"/>
      <c r="K322" s="128"/>
      <c r="L322" s="128"/>
      <c r="M322" s="128"/>
      <c r="N322" s="128"/>
      <c r="O322" s="128"/>
      <c r="P322" s="128"/>
      <c r="Q322" s="128"/>
      <c r="R322" s="128"/>
    </row>
    <row r="323" spans="2:18">
      <c r="B323" s="142"/>
      <c r="C323" s="128"/>
      <c r="D323" s="128"/>
      <c r="E323" s="128"/>
      <c r="F323" s="128"/>
      <c r="G323" s="128"/>
      <c r="H323" s="128"/>
      <c r="J323" s="128"/>
      <c r="K323" s="128"/>
      <c r="L323" s="128"/>
      <c r="M323" s="128"/>
      <c r="N323" s="128"/>
      <c r="O323" s="128"/>
      <c r="P323" s="128"/>
      <c r="Q323" s="128"/>
      <c r="R323" s="128"/>
    </row>
    <row r="324" spans="2:18">
      <c r="B324" s="142"/>
      <c r="C324" s="128"/>
      <c r="D324" s="128"/>
      <c r="E324" s="128"/>
      <c r="F324" s="128"/>
      <c r="G324" s="128"/>
      <c r="H324" s="128"/>
      <c r="J324" s="128"/>
      <c r="K324" s="128"/>
      <c r="L324" s="128"/>
      <c r="M324" s="128"/>
      <c r="N324" s="128"/>
      <c r="O324" s="128"/>
      <c r="P324" s="128"/>
      <c r="Q324" s="128"/>
      <c r="R324" s="128"/>
    </row>
    <row r="325" spans="2:18">
      <c r="B325" s="142"/>
      <c r="C325" s="128"/>
      <c r="D325" s="128"/>
      <c r="E325" s="128"/>
      <c r="F325" s="128"/>
      <c r="G325" s="128"/>
      <c r="H325" s="128"/>
      <c r="J325" s="128"/>
      <c r="K325" s="128"/>
      <c r="L325" s="128"/>
      <c r="M325" s="128"/>
      <c r="N325" s="128"/>
      <c r="O325" s="128"/>
      <c r="P325" s="128"/>
      <c r="Q325" s="128"/>
      <c r="R325" s="128"/>
    </row>
    <row r="326" spans="2:18">
      <c r="B326" s="142"/>
      <c r="C326" s="128"/>
      <c r="D326" s="128"/>
      <c r="E326" s="128"/>
      <c r="F326" s="128"/>
      <c r="G326" s="128"/>
      <c r="H326" s="128"/>
      <c r="J326" s="128"/>
      <c r="K326" s="128"/>
      <c r="L326" s="128"/>
      <c r="M326" s="128"/>
      <c r="N326" s="128"/>
      <c r="O326" s="128"/>
      <c r="P326" s="128"/>
      <c r="Q326" s="128"/>
      <c r="R326" s="128"/>
    </row>
    <row r="327" spans="2:18">
      <c r="B327" s="142"/>
      <c r="C327" s="128"/>
      <c r="D327" s="128"/>
      <c r="E327" s="128"/>
      <c r="F327" s="128"/>
      <c r="G327" s="128"/>
      <c r="H327" s="128"/>
      <c r="J327" s="128"/>
      <c r="K327" s="128"/>
      <c r="L327" s="128"/>
      <c r="M327" s="128"/>
      <c r="N327" s="128"/>
      <c r="O327" s="128"/>
      <c r="P327" s="128"/>
      <c r="Q327" s="128"/>
      <c r="R327" s="128"/>
    </row>
    <row r="328" spans="2:18">
      <c r="B328" s="142"/>
      <c r="C328" s="128"/>
      <c r="D328" s="128"/>
      <c r="E328" s="128"/>
      <c r="F328" s="128"/>
      <c r="G328" s="128"/>
      <c r="H328" s="128"/>
      <c r="J328" s="128"/>
      <c r="K328" s="128"/>
      <c r="L328" s="128"/>
      <c r="M328" s="128"/>
      <c r="N328" s="128"/>
      <c r="O328" s="128"/>
      <c r="P328" s="128"/>
      <c r="Q328" s="128"/>
      <c r="R328" s="128"/>
    </row>
    <row r="329" spans="2:18">
      <c r="B329" s="142"/>
      <c r="C329" s="128"/>
      <c r="D329" s="128"/>
      <c r="E329" s="128"/>
      <c r="F329" s="128"/>
      <c r="G329" s="128"/>
      <c r="H329" s="128"/>
      <c r="J329" s="128"/>
      <c r="K329" s="128"/>
      <c r="L329" s="128"/>
      <c r="M329" s="128"/>
      <c r="N329" s="128"/>
      <c r="O329" s="128"/>
      <c r="P329" s="128"/>
      <c r="Q329" s="128"/>
      <c r="R329" s="128"/>
    </row>
    <row r="330" spans="2:18">
      <c r="B330" s="142"/>
      <c r="C330" s="128"/>
      <c r="D330" s="128"/>
      <c r="E330" s="128"/>
      <c r="F330" s="128"/>
      <c r="G330" s="128"/>
      <c r="H330" s="128"/>
      <c r="J330" s="128"/>
      <c r="K330" s="128"/>
      <c r="L330" s="128"/>
      <c r="M330" s="128"/>
      <c r="N330" s="128"/>
      <c r="O330" s="128"/>
      <c r="P330" s="128"/>
      <c r="Q330" s="128"/>
      <c r="R330" s="128"/>
    </row>
    <row r="331" spans="2:18">
      <c r="B331" s="142"/>
      <c r="C331" s="128"/>
      <c r="D331" s="128"/>
      <c r="E331" s="128"/>
      <c r="F331" s="128"/>
      <c r="G331" s="128"/>
      <c r="H331" s="128"/>
      <c r="J331" s="128"/>
      <c r="K331" s="128"/>
      <c r="L331" s="128"/>
      <c r="M331" s="128"/>
      <c r="N331" s="128"/>
      <c r="O331" s="128"/>
      <c r="P331" s="128"/>
      <c r="Q331" s="128"/>
      <c r="R331" s="128"/>
    </row>
    <row r="332" spans="2:18">
      <c r="B332" s="142"/>
      <c r="C332" s="128"/>
      <c r="D332" s="128"/>
      <c r="E332" s="128"/>
      <c r="F332" s="128"/>
      <c r="G332" s="128"/>
      <c r="H332" s="128"/>
      <c r="J332" s="128"/>
      <c r="K332" s="128"/>
      <c r="L332" s="128"/>
      <c r="M332" s="128"/>
      <c r="N332" s="128"/>
      <c r="O332" s="128"/>
      <c r="P332" s="128"/>
      <c r="Q332" s="128"/>
      <c r="R332" s="128"/>
    </row>
    <row r="333" spans="2:18">
      <c r="B333" s="142"/>
      <c r="C333" s="128"/>
      <c r="D333" s="128"/>
      <c r="E333" s="128"/>
      <c r="F333" s="128"/>
      <c r="G333" s="128"/>
      <c r="H333" s="128"/>
      <c r="J333" s="128"/>
      <c r="K333" s="128"/>
      <c r="L333" s="128"/>
      <c r="M333" s="128"/>
      <c r="N333" s="128"/>
      <c r="O333" s="128"/>
      <c r="P333" s="128"/>
      <c r="Q333" s="128"/>
      <c r="R333" s="128"/>
    </row>
    <row r="334" spans="2:18">
      <c r="B334" s="142"/>
      <c r="C334" s="128"/>
      <c r="D334" s="128"/>
      <c r="E334" s="128"/>
      <c r="F334" s="128"/>
      <c r="G334" s="128"/>
      <c r="H334" s="128"/>
      <c r="J334" s="128"/>
      <c r="K334" s="128"/>
      <c r="L334" s="128"/>
      <c r="M334" s="128"/>
      <c r="N334" s="128"/>
      <c r="O334" s="128"/>
      <c r="P334" s="128"/>
      <c r="Q334" s="128"/>
      <c r="R334" s="128"/>
    </row>
    <row r="335" spans="2:18">
      <c r="B335" s="142"/>
      <c r="C335" s="128"/>
      <c r="D335" s="128"/>
      <c r="E335" s="128"/>
      <c r="F335" s="128"/>
      <c r="G335" s="128"/>
      <c r="H335" s="128"/>
      <c r="J335" s="128"/>
      <c r="K335" s="128"/>
      <c r="L335" s="128"/>
      <c r="M335" s="128"/>
      <c r="N335" s="128"/>
      <c r="O335" s="128"/>
      <c r="P335" s="128"/>
      <c r="Q335" s="128"/>
      <c r="R335" s="128"/>
    </row>
    <row r="336" spans="2:18">
      <c r="B336" s="142"/>
      <c r="C336" s="128"/>
      <c r="D336" s="128"/>
      <c r="E336" s="128"/>
      <c r="F336" s="128"/>
      <c r="G336" s="128"/>
      <c r="H336" s="128"/>
      <c r="J336" s="128"/>
      <c r="K336" s="128"/>
      <c r="L336" s="128"/>
      <c r="M336" s="128"/>
      <c r="N336" s="128"/>
      <c r="O336" s="128"/>
      <c r="P336" s="128"/>
      <c r="Q336" s="128"/>
      <c r="R336" s="128"/>
    </row>
    <row r="337" spans="2:18">
      <c r="B337" s="142"/>
      <c r="C337" s="128"/>
      <c r="D337" s="128"/>
      <c r="E337" s="128"/>
      <c r="F337" s="128"/>
      <c r="G337" s="128"/>
      <c r="H337" s="128"/>
      <c r="J337" s="128"/>
      <c r="K337" s="128"/>
      <c r="L337" s="128"/>
      <c r="M337" s="128"/>
      <c r="N337" s="128"/>
      <c r="O337" s="128"/>
      <c r="P337" s="128"/>
      <c r="Q337" s="128"/>
      <c r="R337" s="128"/>
    </row>
    <row r="338" spans="2:18">
      <c r="B338" s="142"/>
      <c r="C338" s="128"/>
      <c r="D338" s="128"/>
      <c r="E338" s="128"/>
      <c r="F338" s="128"/>
      <c r="G338" s="128"/>
      <c r="H338" s="128"/>
      <c r="J338" s="128"/>
      <c r="K338" s="128"/>
      <c r="L338" s="128"/>
      <c r="M338" s="128"/>
      <c r="N338" s="128"/>
      <c r="O338" s="128"/>
      <c r="P338" s="128"/>
      <c r="Q338" s="128"/>
      <c r="R338" s="128"/>
    </row>
    <row r="339" spans="2:18">
      <c r="B339" s="142"/>
      <c r="C339" s="128"/>
      <c r="D339" s="128"/>
      <c r="E339" s="128"/>
      <c r="F339" s="128"/>
      <c r="G339" s="128"/>
      <c r="H339" s="128"/>
      <c r="J339" s="128"/>
      <c r="K339" s="128"/>
      <c r="L339" s="128"/>
      <c r="M339" s="128"/>
      <c r="N339" s="128"/>
      <c r="O339" s="128"/>
      <c r="P339" s="128"/>
      <c r="Q339" s="128"/>
      <c r="R339" s="128"/>
    </row>
    <row r="340" spans="2:18">
      <c r="B340" s="142"/>
      <c r="C340" s="128"/>
      <c r="D340" s="128"/>
      <c r="E340" s="128"/>
      <c r="F340" s="128"/>
      <c r="G340" s="128"/>
      <c r="H340" s="128"/>
      <c r="J340" s="128"/>
      <c r="K340" s="128"/>
      <c r="L340" s="128"/>
      <c r="M340" s="128"/>
      <c r="N340" s="128"/>
      <c r="O340" s="128"/>
      <c r="P340" s="128"/>
      <c r="Q340" s="128"/>
      <c r="R340" s="128"/>
    </row>
    <row r="341" spans="2:18">
      <c r="B341" s="142"/>
      <c r="C341" s="128"/>
      <c r="D341" s="128"/>
      <c r="E341" s="128"/>
      <c r="F341" s="128"/>
      <c r="G341" s="128"/>
      <c r="H341" s="128"/>
      <c r="J341" s="128"/>
      <c r="K341" s="128"/>
      <c r="L341" s="128"/>
      <c r="M341" s="128"/>
      <c r="N341" s="128"/>
      <c r="O341" s="128"/>
      <c r="P341" s="128"/>
      <c r="Q341" s="128"/>
      <c r="R341" s="128"/>
    </row>
    <row r="342" spans="2:18">
      <c r="B342" s="142"/>
      <c r="C342" s="128"/>
      <c r="D342" s="128"/>
      <c r="E342" s="128"/>
      <c r="F342" s="128"/>
      <c r="G342" s="128"/>
      <c r="H342" s="128"/>
      <c r="J342" s="128"/>
      <c r="K342" s="128"/>
      <c r="L342" s="128"/>
      <c r="M342" s="128"/>
      <c r="N342" s="128"/>
      <c r="O342" s="128"/>
      <c r="P342" s="128"/>
      <c r="Q342" s="128"/>
      <c r="R342" s="128"/>
    </row>
    <row r="343" spans="2:18">
      <c r="B343" s="142"/>
      <c r="C343" s="128"/>
      <c r="D343" s="128"/>
      <c r="E343" s="128"/>
      <c r="F343" s="128"/>
      <c r="G343" s="128"/>
      <c r="H343" s="128"/>
      <c r="J343" s="128"/>
      <c r="K343" s="128"/>
      <c r="L343" s="128"/>
      <c r="M343" s="128"/>
      <c r="N343" s="128"/>
      <c r="O343" s="128"/>
      <c r="P343" s="128"/>
      <c r="Q343" s="128"/>
      <c r="R343" s="128"/>
    </row>
    <row r="344" spans="2:18">
      <c r="B344" s="142"/>
      <c r="C344" s="128"/>
      <c r="D344" s="128"/>
      <c r="E344" s="128"/>
      <c r="F344" s="128"/>
      <c r="G344" s="128"/>
      <c r="H344" s="128"/>
      <c r="J344" s="128"/>
      <c r="K344" s="128"/>
      <c r="L344" s="128"/>
      <c r="M344" s="128"/>
      <c r="N344" s="128"/>
      <c r="O344" s="128"/>
      <c r="P344" s="128"/>
      <c r="Q344" s="128"/>
      <c r="R344" s="128"/>
    </row>
    <row r="345" spans="2:18">
      <c r="B345" s="142"/>
      <c r="C345" s="128"/>
      <c r="D345" s="128"/>
      <c r="E345" s="128"/>
      <c r="F345" s="128"/>
      <c r="G345" s="128"/>
      <c r="H345" s="128"/>
      <c r="J345" s="128"/>
      <c r="K345" s="128"/>
      <c r="L345" s="128"/>
      <c r="M345" s="128"/>
      <c r="N345" s="128"/>
      <c r="O345" s="128"/>
      <c r="P345" s="128"/>
      <c r="Q345" s="128"/>
      <c r="R345" s="128"/>
    </row>
    <row r="346" spans="2:18">
      <c r="B346" s="142"/>
      <c r="C346" s="128"/>
      <c r="D346" s="128"/>
      <c r="E346" s="128"/>
      <c r="F346" s="128"/>
      <c r="G346" s="128"/>
      <c r="H346" s="128"/>
      <c r="J346" s="128"/>
      <c r="K346" s="128"/>
      <c r="L346" s="128"/>
      <c r="M346" s="128"/>
      <c r="N346" s="128"/>
      <c r="O346" s="128"/>
      <c r="P346" s="128"/>
      <c r="Q346" s="128"/>
      <c r="R346" s="128"/>
    </row>
    <row r="347" spans="2:18">
      <c r="B347" s="142"/>
      <c r="C347" s="128"/>
      <c r="D347" s="128"/>
      <c r="E347" s="128"/>
      <c r="F347" s="128"/>
      <c r="G347" s="128"/>
      <c r="H347" s="128"/>
      <c r="J347" s="128"/>
      <c r="K347" s="128"/>
      <c r="L347" s="128"/>
      <c r="M347" s="128"/>
      <c r="N347" s="128"/>
      <c r="O347" s="128"/>
      <c r="P347" s="128"/>
      <c r="Q347" s="128"/>
      <c r="R347" s="128"/>
    </row>
    <row r="348" spans="2:18">
      <c r="B348" s="142"/>
      <c r="C348" s="128"/>
      <c r="D348" s="128"/>
      <c r="E348" s="128"/>
      <c r="F348" s="128"/>
      <c r="G348" s="128"/>
      <c r="H348" s="128"/>
      <c r="J348" s="128"/>
      <c r="K348" s="128"/>
      <c r="L348" s="128"/>
      <c r="M348" s="128"/>
      <c r="N348" s="128"/>
      <c r="O348" s="128"/>
      <c r="P348" s="128"/>
      <c r="Q348" s="128"/>
      <c r="R348" s="128"/>
    </row>
    <row r="349" spans="2:18">
      <c r="B349" s="142"/>
      <c r="C349" s="128"/>
      <c r="D349" s="128"/>
      <c r="E349" s="128"/>
      <c r="F349" s="128"/>
      <c r="G349" s="128"/>
      <c r="H349" s="128"/>
      <c r="J349" s="128"/>
      <c r="K349" s="128"/>
      <c r="L349" s="128"/>
      <c r="M349" s="128"/>
      <c r="N349" s="128"/>
      <c r="O349" s="128"/>
      <c r="P349" s="128"/>
      <c r="Q349" s="128"/>
      <c r="R349" s="128"/>
    </row>
    <row r="350" spans="2:18">
      <c r="B350" s="142"/>
      <c r="C350" s="128"/>
      <c r="D350" s="128"/>
      <c r="E350" s="128"/>
      <c r="F350" s="128"/>
      <c r="G350" s="128"/>
      <c r="H350" s="128"/>
      <c r="J350" s="128"/>
      <c r="K350" s="128"/>
      <c r="L350" s="128"/>
      <c r="M350" s="128"/>
      <c r="N350" s="128"/>
      <c r="O350" s="128"/>
      <c r="P350" s="128"/>
      <c r="Q350" s="128"/>
      <c r="R350" s="128"/>
    </row>
    <row r="351" spans="2:18">
      <c r="B351" s="142"/>
      <c r="C351" s="128"/>
      <c r="D351" s="128"/>
      <c r="E351" s="128"/>
      <c r="F351" s="128"/>
      <c r="G351" s="128"/>
      <c r="H351" s="128"/>
      <c r="J351" s="128"/>
      <c r="K351" s="128"/>
      <c r="L351" s="128"/>
      <c r="M351" s="128"/>
      <c r="N351" s="128"/>
      <c r="O351" s="128"/>
      <c r="P351" s="128"/>
      <c r="Q351" s="128"/>
      <c r="R351" s="128"/>
    </row>
    <row r="352" spans="2:18">
      <c r="B352" s="142"/>
      <c r="C352" s="128"/>
      <c r="D352" s="128"/>
      <c r="E352" s="128"/>
      <c r="F352" s="128"/>
      <c r="G352" s="128"/>
      <c r="H352" s="128"/>
      <c r="J352" s="128"/>
      <c r="K352" s="128"/>
      <c r="L352" s="128"/>
      <c r="M352" s="128"/>
      <c r="N352" s="128"/>
      <c r="O352" s="128"/>
      <c r="P352" s="128"/>
      <c r="Q352" s="128"/>
      <c r="R352" s="128"/>
    </row>
    <row r="353" spans="2:18">
      <c r="B353" s="142"/>
      <c r="C353" s="128"/>
      <c r="D353" s="128"/>
      <c r="E353" s="128"/>
      <c r="F353" s="128"/>
      <c r="G353" s="128"/>
      <c r="H353" s="128"/>
      <c r="J353" s="128"/>
      <c r="K353" s="128"/>
      <c r="L353" s="128"/>
      <c r="M353" s="128"/>
      <c r="N353" s="128"/>
      <c r="O353" s="128"/>
      <c r="P353" s="128"/>
      <c r="Q353" s="128"/>
      <c r="R353" s="128"/>
    </row>
    <row r="354" spans="2:18">
      <c r="B354" s="142"/>
      <c r="C354" s="128"/>
      <c r="D354" s="128"/>
      <c r="E354" s="128"/>
      <c r="F354" s="128"/>
      <c r="G354" s="128"/>
      <c r="H354" s="128"/>
      <c r="J354" s="128"/>
      <c r="K354" s="128"/>
      <c r="L354" s="128"/>
      <c r="M354" s="128"/>
      <c r="N354" s="128"/>
      <c r="O354" s="128"/>
      <c r="P354" s="128"/>
      <c r="Q354" s="128"/>
      <c r="R354" s="128"/>
    </row>
    <row r="355" spans="2:18">
      <c r="B355" s="142"/>
      <c r="C355" s="128"/>
      <c r="D355" s="128"/>
      <c r="E355" s="128"/>
      <c r="F355" s="128"/>
      <c r="G355" s="128"/>
      <c r="H355" s="128"/>
      <c r="J355" s="128"/>
      <c r="K355" s="128"/>
      <c r="L355" s="128"/>
      <c r="M355" s="128"/>
      <c r="N355" s="128"/>
      <c r="O355" s="128"/>
      <c r="P355" s="128"/>
      <c r="Q355" s="128"/>
      <c r="R355" s="128"/>
    </row>
    <row r="356" spans="2:18">
      <c r="B356" s="142"/>
      <c r="C356" s="128"/>
      <c r="D356" s="128"/>
      <c r="E356" s="128"/>
      <c r="F356" s="128"/>
      <c r="G356" s="128"/>
      <c r="H356" s="128"/>
      <c r="J356" s="128"/>
      <c r="K356" s="128"/>
      <c r="L356" s="128"/>
      <c r="M356" s="128"/>
      <c r="N356" s="128"/>
      <c r="O356" s="128"/>
      <c r="P356" s="128"/>
      <c r="Q356" s="128"/>
      <c r="R356" s="128"/>
    </row>
    <row r="357" spans="2:18">
      <c r="B357" s="142"/>
      <c r="C357" s="128"/>
      <c r="D357" s="128"/>
      <c r="E357" s="128"/>
      <c r="F357" s="128"/>
      <c r="G357" s="128"/>
      <c r="H357" s="128"/>
      <c r="J357" s="128"/>
      <c r="K357" s="128"/>
      <c r="L357" s="128"/>
      <c r="M357" s="128"/>
      <c r="N357" s="128"/>
      <c r="O357" s="128"/>
      <c r="P357" s="128"/>
      <c r="Q357" s="128"/>
      <c r="R357" s="128"/>
    </row>
    <row r="358" spans="2:18">
      <c r="B358" s="142"/>
      <c r="C358" s="128"/>
      <c r="D358" s="128"/>
      <c r="E358" s="128"/>
      <c r="F358" s="128"/>
      <c r="G358" s="128"/>
      <c r="H358" s="128"/>
      <c r="J358" s="128"/>
      <c r="K358" s="128"/>
      <c r="L358" s="128"/>
      <c r="M358" s="128"/>
      <c r="N358" s="128"/>
      <c r="O358" s="128"/>
      <c r="P358" s="128"/>
      <c r="Q358" s="128"/>
      <c r="R358" s="128"/>
    </row>
    <row r="359" spans="2:18">
      <c r="B359" s="142"/>
      <c r="C359" s="128"/>
      <c r="D359" s="128"/>
      <c r="E359" s="128"/>
      <c r="F359" s="128"/>
      <c r="G359" s="128"/>
      <c r="H359" s="128"/>
      <c r="J359" s="128"/>
      <c r="K359" s="128"/>
      <c r="L359" s="128"/>
      <c r="M359" s="128"/>
      <c r="N359" s="128"/>
      <c r="O359" s="128"/>
      <c r="P359" s="128"/>
      <c r="Q359" s="128"/>
      <c r="R359" s="128"/>
    </row>
    <row r="360" spans="2:18">
      <c r="B360" s="142"/>
      <c r="C360" s="128"/>
      <c r="D360" s="128"/>
      <c r="E360" s="128"/>
      <c r="F360" s="128"/>
      <c r="G360" s="128"/>
      <c r="H360" s="128"/>
      <c r="J360" s="128"/>
      <c r="K360" s="128"/>
      <c r="L360" s="128"/>
      <c r="M360" s="128"/>
      <c r="N360" s="128"/>
      <c r="O360" s="128"/>
      <c r="P360" s="128"/>
      <c r="Q360" s="128"/>
      <c r="R360" s="128"/>
    </row>
    <row r="361" spans="2:18">
      <c r="B361" s="142"/>
      <c r="C361" s="128"/>
      <c r="D361" s="128"/>
      <c r="E361" s="128"/>
      <c r="F361" s="128"/>
      <c r="G361" s="128"/>
      <c r="H361" s="128"/>
      <c r="J361" s="128"/>
      <c r="K361" s="128"/>
      <c r="L361" s="128"/>
      <c r="M361" s="128"/>
      <c r="N361" s="128"/>
      <c r="O361" s="128"/>
      <c r="P361" s="128"/>
      <c r="Q361" s="128"/>
      <c r="R361" s="128"/>
    </row>
    <row r="362" spans="2:18">
      <c r="B362" s="142"/>
      <c r="C362" s="128"/>
      <c r="D362" s="128"/>
      <c r="E362" s="128"/>
      <c r="F362" s="128"/>
      <c r="G362" s="128"/>
      <c r="H362" s="128"/>
      <c r="J362" s="128"/>
      <c r="K362" s="128"/>
      <c r="L362" s="128"/>
      <c r="M362" s="128"/>
      <c r="N362" s="128"/>
      <c r="O362" s="128"/>
      <c r="P362" s="128"/>
      <c r="Q362" s="128"/>
      <c r="R362" s="128"/>
    </row>
    <row r="363" spans="2:18">
      <c r="B363" s="142"/>
      <c r="C363" s="128"/>
      <c r="D363" s="128"/>
      <c r="E363" s="128"/>
      <c r="F363" s="128"/>
      <c r="G363" s="128"/>
      <c r="H363" s="128"/>
      <c r="J363" s="128"/>
      <c r="K363" s="128"/>
      <c r="L363" s="128"/>
      <c r="M363" s="128"/>
      <c r="N363" s="128"/>
      <c r="O363" s="128"/>
      <c r="P363" s="128"/>
      <c r="Q363" s="128"/>
      <c r="R363" s="128"/>
    </row>
    <row r="364" spans="2:18">
      <c r="B364" s="142"/>
      <c r="C364" s="128"/>
      <c r="D364" s="128"/>
      <c r="E364" s="128"/>
      <c r="F364" s="128"/>
      <c r="G364" s="128"/>
      <c r="H364" s="128"/>
      <c r="J364" s="128"/>
      <c r="K364" s="128"/>
      <c r="L364" s="128"/>
      <c r="M364" s="128"/>
      <c r="N364" s="128"/>
      <c r="O364" s="128"/>
      <c r="P364" s="128"/>
      <c r="Q364" s="128"/>
      <c r="R364" s="128"/>
    </row>
    <row r="365" spans="2:18">
      <c r="B365" s="142"/>
      <c r="C365" s="128"/>
      <c r="D365" s="128"/>
      <c r="E365" s="128"/>
      <c r="F365" s="128"/>
      <c r="G365" s="128"/>
      <c r="H365" s="128"/>
      <c r="J365" s="128"/>
      <c r="K365" s="128"/>
      <c r="L365" s="128"/>
      <c r="M365" s="128"/>
      <c r="N365" s="128"/>
      <c r="O365" s="128"/>
      <c r="P365" s="128"/>
      <c r="Q365" s="128"/>
      <c r="R365" s="128"/>
    </row>
    <row r="366" spans="2:18">
      <c r="B366" s="142"/>
      <c r="C366" s="128"/>
      <c r="D366" s="128"/>
      <c r="E366" s="128"/>
      <c r="F366" s="128"/>
      <c r="G366" s="128"/>
      <c r="H366" s="128"/>
      <c r="J366" s="128"/>
      <c r="K366" s="128"/>
      <c r="L366" s="128"/>
      <c r="M366" s="128"/>
      <c r="N366" s="128"/>
      <c r="O366" s="128"/>
      <c r="P366" s="128"/>
      <c r="Q366" s="128"/>
      <c r="R366" s="128"/>
    </row>
    <row r="367" spans="2:18">
      <c r="B367" s="142"/>
      <c r="C367" s="128"/>
      <c r="D367" s="128"/>
      <c r="E367" s="128"/>
      <c r="F367" s="128"/>
      <c r="G367" s="128"/>
      <c r="H367" s="128"/>
      <c r="J367" s="128"/>
      <c r="K367" s="128"/>
      <c r="L367" s="128"/>
      <c r="M367" s="128"/>
      <c r="N367" s="128"/>
      <c r="O367" s="128"/>
      <c r="P367" s="128"/>
      <c r="Q367" s="128"/>
      <c r="R367" s="128"/>
    </row>
    <row r="368" spans="2:18">
      <c r="B368" s="142"/>
      <c r="C368" s="128"/>
      <c r="D368" s="128"/>
      <c r="E368" s="128"/>
      <c r="F368" s="128"/>
      <c r="G368" s="128"/>
      <c r="H368" s="128"/>
      <c r="J368" s="128"/>
      <c r="K368" s="128"/>
      <c r="L368" s="128"/>
      <c r="M368" s="128"/>
      <c r="N368" s="128"/>
      <c r="O368" s="128"/>
      <c r="P368" s="128"/>
      <c r="Q368" s="128"/>
      <c r="R368" s="128"/>
    </row>
    <row r="369" spans="2:18">
      <c r="B369" s="142"/>
      <c r="C369" s="128"/>
      <c r="D369" s="128"/>
      <c r="E369" s="128"/>
      <c r="F369" s="128"/>
      <c r="G369" s="128"/>
      <c r="H369" s="128"/>
      <c r="J369" s="128"/>
      <c r="K369" s="128"/>
      <c r="L369" s="128"/>
      <c r="M369" s="128"/>
      <c r="N369" s="128"/>
      <c r="O369" s="128"/>
      <c r="P369" s="128"/>
      <c r="Q369" s="128"/>
      <c r="R369" s="128"/>
    </row>
    <row r="370" spans="2:18">
      <c r="B370" s="142"/>
      <c r="C370" s="128"/>
      <c r="D370" s="128"/>
      <c r="E370" s="128"/>
      <c r="F370" s="128"/>
      <c r="G370" s="128"/>
      <c r="H370" s="128"/>
      <c r="J370" s="128"/>
      <c r="K370" s="128"/>
      <c r="L370" s="128"/>
      <c r="M370" s="128"/>
      <c r="N370" s="128"/>
      <c r="O370" s="128"/>
      <c r="P370" s="128"/>
      <c r="Q370" s="128"/>
      <c r="R370" s="128"/>
    </row>
    <row r="371" spans="2:18">
      <c r="B371" s="142"/>
      <c r="C371" s="128"/>
      <c r="D371" s="128"/>
      <c r="E371" s="128"/>
      <c r="F371" s="128"/>
      <c r="G371" s="128"/>
      <c r="H371" s="128"/>
      <c r="J371" s="128"/>
      <c r="K371" s="128"/>
      <c r="L371" s="128"/>
      <c r="M371" s="128"/>
      <c r="N371" s="128"/>
      <c r="O371" s="128"/>
      <c r="P371" s="128"/>
      <c r="Q371" s="128"/>
      <c r="R371" s="128"/>
    </row>
    <row r="372" spans="2:18">
      <c r="B372" s="142"/>
      <c r="C372" s="128"/>
      <c r="D372" s="128"/>
      <c r="E372" s="128"/>
      <c r="F372" s="128"/>
      <c r="G372" s="128"/>
      <c r="H372" s="128"/>
      <c r="J372" s="128"/>
      <c r="K372" s="128"/>
      <c r="L372" s="128"/>
      <c r="M372" s="128"/>
      <c r="N372" s="128"/>
      <c r="O372" s="128"/>
      <c r="P372" s="128"/>
      <c r="Q372" s="128"/>
      <c r="R372" s="128"/>
    </row>
    <row r="373" spans="2:18">
      <c r="B373" s="142"/>
      <c r="C373" s="128"/>
      <c r="D373" s="128"/>
      <c r="E373" s="128"/>
      <c r="F373" s="128"/>
      <c r="G373" s="128"/>
      <c r="H373" s="128"/>
      <c r="J373" s="128"/>
      <c r="K373" s="128"/>
      <c r="L373" s="128"/>
      <c r="M373" s="128"/>
      <c r="N373" s="128"/>
      <c r="O373" s="128"/>
      <c r="P373" s="128"/>
      <c r="Q373" s="128"/>
      <c r="R373" s="128"/>
    </row>
    <row r="374" spans="2:18">
      <c r="B374" s="142"/>
      <c r="C374" s="128"/>
      <c r="D374" s="128"/>
      <c r="E374" s="128"/>
      <c r="F374" s="128"/>
      <c r="G374" s="128"/>
      <c r="H374" s="128"/>
      <c r="J374" s="128"/>
      <c r="K374" s="128"/>
      <c r="L374" s="128"/>
      <c r="M374" s="128"/>
      <c r="N374" s="128"/>
      <c r="O374" s="128"/>
      <c r="P374" s="128"/>
      <c r="Q374" s="128"/>
      <c r="R374" s="128"/>
    </row>
    <row r="375" spans="2:18">
      <c r="B375" s="142"/>
      <c r="C375" s="128"/>
      <c r="D375" s="128"/>
      <c r="E375" s="128"/>
      <c r="F375" s="128"/>
      <c r="G375" s="128"/>
      <c r="H375" s="128"/>
      <c r="J375" s="128"/>
      <c r="K375" s="128"/>
      <c r="L375" s="128"/>
      <c r="M375" s="128"/>
      <c r="N375" s="128"/>
      <c r="O375" s="128"/>
      <c r="P375" s="128"/>
      <c r="Q375" s="128"/>
      <c r="R375" s="128"/>
    </row>
    <row r="376" spans="2:18">
      <c r="B376" s="142"/>
      <c r="C376" s="128"/>
      <c r="D376" s="128"/>
      <c r="E376" s="128"/>
      <c r="F376" s="128"/>
      <c r="G376" s="128"/>
      <c r="H376" s="128"/>
      <c r="J376" s="128"/>
      <c r="K376" s="128"/>
      <c r="L376" s="128"/>
      <c r="M376" s="128"/>
      <c r="N376" s="128"/>
      <c r="O376" s="128"/>
      <c r="P376" s="128"/>
      <c r="Q376" s="128"/>
      <c r="R376" s="128"/>
    </row>
    <row r="377" spans="2:18">
      <c r="B377" s="142"/>
      <c r="C377" s="128"/>
      <c r="D377" s="128"/>
      <c r="E377" s="128"/>
      <c r="F377" s="128"/>
      <c r="G377" s="128"/>
      <c r="H377" s="128"/>
      <c r="J377" s="128"/>
      <c r="K377" s="128"/>
      <c r="L377" s="128"/>
      <c r="M377" s="128"/>
      <c r="N377" s="128"/>
      <c r="O377" s="128"/>
      <c r="P377" s="128"/>
      <c r="Q377" s="128"/>
      <c r="R377" s="128"/>
    </row>
    <row r="378" spans="2:18">
      <c r="B378" s="142"/>
      <c r="C378" s="128"/>
      <c r="D378" s="128"/>
      <c r="E378" s="128"/>
      <c r="F378" s="128"/>
      <c r="G378" s="128"/>
      <c r="H378" s="128"/>
      <c r="J378" s="128"/>
      <c r="K378" s="128"/>
      <c r="L378" s="128"/>
      <c r="M378" s="128"/>
      <c r="N378" s="128"/>
      <c r="O378" s="128"/>
      <c r="P378" s="128"/>
      <c r="Q378" s="128"/>
      <c r="R378" s="128"/>
    </row>
    <row r="379" spans="2:18">
      <c r="B379" s="142"/>
      <c r="C379" s="128"/>
      <c r="D379" s="128"/>
      <c r="E379" s="128"/>
      <c r="F379" s="128"/>
      <c r="G379" s="128"/>
      <c r="H379" s="128"/>
      <c r="J379" s="128"/>
      <c r="K379" s="128"/>
      <c r="L379" s="128"/>
      <c r="M379" s="128"/>
      <c r="N379" s="128"/>
      <c r="O379" s="128"/>
      <c r="P379" s="128"/>
      <c r="Q379" s="128"/>
      <c r="R379" s="128"/>
    </row>
    <row r="380" spans="2:18">
      <c r="B380" s="142"/>
      <c r="C380" s="128"/>
      <c r="D380" s="128"/>
      <c r="E380" s="128"/>
      <c r="F380" s="128"/>
      <c r="G380" s="128"/>
      <c r="H380" s="128"/>
      <c r="J380" s="128"/>
      <c r="K380" s="128"/>
      <c r="L380" s="128"/>
      <c r="M380" s="128"/>
      <c r="N380" s="128"/>
      <c r="O380" s="128"/>
      <c r="P380" s="128"/>
      <c r="Q380" s="128"/>
      <c r="R380" s="128"/>
    </row>
    <row r="381" spans="2:18">
      <c r="B381" s="142"/>
      <c r="C381" s="128"/>
      <c r="D381" s="128"/>
      <c r="E381" s="128"/>
      <c r="F381" s="128"/>
      <c r="G381" s="128"/>
      <c r="H381" s="128"/>
      <c r="J381" s="128"/>
      <c r="K381" s="128"/>
      <c r="L381" s="128"/>
      <c r="M381" s="128"/>
      <c r="N381" s="128"/>
      <c r="O381" s="128"/>
      <c r="P381" s="128"/>
      <c r="Q381" s="128"/>
      <c r="R381" s="128"/>
    </row>
    <row r="382" spans="2:18">
      <c r="B382" s="142"/>
      <c r="C382" s="128"/>
      <c r="D382" s="128"/>
      <c r="E382" s="128"/>
      <c r="F382" s="128"/>
      <c r="G382" s="128"/>
      <c r="H382" s="128"/>
      <c r="J382" s="128"/>
      <c r="K382" s="128"/>
      <c r="L382" s="128"/>
      <c r="M382" s="128"/>
      <c r="N382" s="128"/>
      <c r="O382" s="128"/>
      <c r="P382" s="128"/>
      <c r="Q382" s="128"/>
      <c r="R382" s="128"/>
    </row>
    <row r="383" spans="2:18">
      <c r="B383" s="142"/>
      <c r="C383" s="128"/>
      <c r="D383" s="128"/>
      <c r="E383" s="128"/>
      <c r="F383" s="128"/>
      <c r="G383" s="128"/>
      <c r="H383" s="128"/>
      <c r="J383" s="128"/>
      <c r="K383" s="128"/>
      <c r="L383" s="128"/>
      <c r="M383" s="128"/>
      <c r="N383" s="128"/>
      <c r="O383" s="128"/>
      <c r="P383" s="128"/>
      <c r="Q383" s="128"/>
      <c r="R383" s="128"/>
    </row>
    <row r="384" spans="2:18">
      <c r="B384" s="142"/>
      <c r="C384" s="128"/>
      <c r="D384" s="128"/>
      <c r="E384" s="128"/>
      <c r="F384" s="128"/>
      <c r="G384" s="128"/>
      <c r="H384" s="128"/>
      <c r="J384" s="128"/>
      <c r="K384" s="128"/>
      <c r="L384" s="128"/>
      <c r="M384" s="128"/>
      <c r="N384" s="128"/>
      <c r="O384" s="128"/>
      <c r="P384" s="128"/>
      <c r="Q384" s="128"/>
      <c r="R384" s="128"/>
    </row>
    <row r="385" spans="2:18">
      <c r="B385" s="142"/>
      <c r="C385" s="128"/>
      <c r="D385" s="128"/>
      <c r="E385" s="128"/>
      <c r="F385" s="128"/>
      <c r="G385" s="128"/>
      <c r="H385" s="128"/>
      <c r="J385" s="128"/>
      <c r="K385" s="128"/>
      <c r="L385" s="128"/>
      <c r="M385" s="128"/>
      <c r="N385" s="128"/>
      <c r="O385" s="128"/>
      <c r="P385" s="128"/>
      <c r="Q385" s="128"/>
      <c r="R385" s="128"/>
    </row>
    <row r="386" spans="2:18">
      <c r="B386" s="142"/>
      <c r="C386" s="128"/>
      <c r="D386" s="128"/>
      <c r="E386" s="128"/>
      <c r="F386" s="128"/>
      <c r="G386" s="128"/>
      <c r="H386" s="128"/>
      <c r="J386" s="128"/>
      <c r="K386" s="128"/>
      <c r="L386" s="128"/>
      <c r="M386" s="128"/>
      <c r="N386" s="128"/>
      <c r="O386" s="128"/>
      <c r="P386" s="128"/>
      <c r="Q386" s="128"/>
      <c r="R386" s="128"/>
    </row>
    <row r="387" spans="2:18">
      <c r="B387" s="142"/>
      <c r="C387" s="128"/>
      <c r="D387" s="128"/>
      <c r="E387" s="128"/>
      <c r="F387" s="128"/>
      <c r="G387" s="128"/>
      <c r="H387" s="128"/>
      <c r="J387" s="128"/>
      <c r="K387" s="128"/>
      <c r="L387" s="128"/>
      <c r="M387" s="128"/>
      <c r="N387" s="128"/>
      <c r="O387" s="128"/>
      <c r="P387" s="128"/>
      <c r="Q387" s="128"/>
      <c r="R387" s="128"/>
    </row>
    <row r="388" spans="2:18">
      <c r="B388" s="142"/>
      <c r="C388" s="128"/>
      <c r="D388" s="128"/>
      <c r="E388" s="128"/>
      <c r="F388" s="128"/>
      <c r="G388" s="128"/>
      <c r="H388" s="128"/>
      <c r="J388" s="128"/>
      <c r="K388" s="128"/>
      <c r="L388" s="128"/>
      <c r="M388" s="128"/>
      <c r="N388" s="128"/>
      <c r="O388" s="128"/>
      <c r="P388" s="128"/>
      <c r="Q388" s="128"/>
      <c r="R388" s="128"/>
    </row>
    <row r="389" spans="2:18">
      <c r="B389" s="142"/>
      <c r="C389" s="128"/>
      <c r="D389" s="128"/>
      <c r="E389" s="128"/>
      <c r="F389" s="128"/>
      <c r="G389" s="128"/>
      <c r="H389" s="128"/>
      <c r="J389" s="128"/>
      <c r="K389" s="128"/>
      <c r="L389" s="128"/>
      <c r="M389" s="128"/>
      <c r="N389" s="128"/>
      <c r="O389" s="128"/>
      <c r="P389" s="128"/>
      <c r="Q389" s="128"/>
      <c r="R389" s="128"/>
    </row>
    <row r="390" spans="2:18">
      <c r="B390" s="142"/>
      <c r="C390" s="128"/>
      <c r="D390" s="128"/>
      <c r="E390" s="128"/>
      <c r="F390" s="128"/>
      <c r="G390" s="128"/>
      <c r="H390" s="128"/>
      <c r="J390" s="128"/>
      <c r="K390" s="128"/>
      <c r="L390" s="128"/>
      <c r="M390" s="128"/>
      <c r="N390" s="128"/>
      <c r="O390" s="128"/>
      <c r="P390" s="128"/>
      <c r="Q390" s="128"/>
      <c r="R390" s="128"/>
    </row>
    <row r="391" spans="2:18">
      <c r="B391" s="142"/>
      <c r="C391" s="128"/>
      <c r="D391" s="128"/>
      <c r="E391" s="128"/>
      <c r="F391" s="128"/>
      <c r="G391" s="128"/>
      <c r="H391" s="128"/>
      <c r="J391" s="128"/>
      <c r="K391" s="128"/>
      <c r="L391" s="128"/>
      <c r="M391" s="128"/>
      <c r="N391" s="128"/>
      <c r="O391" s="128"/>
      <c r="P391" s="128"/>
      <c r="Q391" s="128"/>
      <c r="R391" s="128"/>
    </row>
    <row r="392" spans="2:18">
      <c r="B392" s="142"/>
      <c r="C392" s="128"/>
      <c r="D392" s="128"/>
      <c r="E392" s="128"/>
      <c r="F392" s="128"/>
      <c r="G392" s="128"/>
      <c r="H392" s="128"/>
      <c r="J392" s="128"/>
      <c r="K392" s="128"/>
      <c r="L392" s="128"/>
      <c r="M392" s="128"/>
      <c r="N392" s="128"/>
      <c r="O392" s="128"/>
      <c r="P392" s="128"/>
      <c r="Q392" s="128"/>
      <c r="R392" s="128"/>
    </row>
    <row r="393" spans="2:18">
      <c r="B393" s="142"/>
      <c r="C393" s="128"/>
      <c r="D393" s="128"/>
      <c r="E393" s="128"/>
      <c r="F393" s="128"/>
      <c r="G393" s="128"/>
      <c r="H393" s="128"/>
      <c r="J393" s="128"/>
      <c r="K393" s="128"/>
      <c r="L393" s="128"/>
      <c r="M393" s="128"/>
      <c r="N393" s="128"/>
      <c r="O393" s="128"/>
      <c r="P393" s="128"/>
      <c r="Q393" s="128"/>
      <c r="R393" s="128"/>
    </row>
    <row r="394" spans="2:18">
      <c r="B394" s="142"/>
      <c r="C394" s="128"/>
      <c r="D394" s="128"/>
      <c r="E394" s="128"/>
      <c r="F394" s="128"/>
      <c r="G394" s="128"/>
      <c r="H394" s="128"/>
      <c r="J394" s="128"/>
      <c r="K394" s="128"/>
      <c r="L394" s="128"/>
      <c r="M394" s="128"/>
      <c r="N394" s="128"/>
      <c r="O394" s="128"/>
      <c r="P394" s="128"/>
      <c r="Q394" s="128"/>
      <c r="R394" s="128"/>
    </row>
    <row r="395" spans="2:18">
      <c r="B395" s="142"/>
      <c r="C395" s="128"/>
      <c r="D395" s="128"/>
      <c r="E395" s="128"/>
      <c r="F395" s="128"/>
      <c r="G395" s="128"/>
      <c r="H395" s="128"/>
      <c r="J395" s="128"/>
      <c r="K395" s="128"/>
      <c r="L395" s="128"/>
      <c r="M395" s="128"/>
      <c r="N395" s="128"/>
      <c r="O395" s="128"/>
      <c r="P395" s="128"/>
      <c r="Q395" s="128"/>
      <c r="R395" s="128"/>
    </row>
    <row r="396" spans="2:18">
      <c r="B396" s="142"/>
      <c r="C396" s="128"/>
      <c r="D396" s="128"/>
      <c r="E396" s="128"/>
      <c r="F396" s="128"/>
      <c r="G396" s="128"/>
      <c r="H396" s="128"/>
      <c r="J396" s="128"/>
      <c r="K396" s="128"/>
      <c r="L396" s="128"/>
      <c r="M396" s="128"/>
      <c r="N396" s="128"/>
      <c r="O396" s="128"/>
      <c r="P396" s="128"/>
      <c r="Q396" s="128"/>
      <c r="R396" s="128"/>
    </row>
    <row r="397" spans="2:18">
      <c r="B397" s="142"/>
      <c r="C397" s="128"/>
      <c r="D397" s="128"/>
      <c r="E397" s="128"/>
      <c r="F397" s="128"/>
      <c r="G397" s="128"/>
      <c r="H397" s="128"/>
      <c r="J397" s="128"/>
      <c r="K397" s="128"/>
      <c r="L397" s="128"/>
      <c r="M397" s="128"/>
      <c r="N397" s="128"/>
      <c r="O397" s="128"/>
      <c r="P397" s="128"/>
      <c r="Q397" s="128"/>
      <c r="R397" s="128"/>
    </row>
    <row r="398" spans="2:18">
      <c r="B398" s="142"/>
      <c r="C398" s="128"/>
      <c r="D398" s="128"/>
      <c r="E398" s="128"/>
      <c r="F398" s="128"/>
      <c r="G398" s="128"/>
      <c r="H398" s="128"/>
      <c r="J398" s="128"/>
      <c r="K398" s="128"/>
      <c r="L398" s="128"/>
      <c r="M398" s="128"/>
      <c r="N398" s="128"/>
      <c r="O398" s="128"/>
      <c r="P398" s="128"/>
      <c r="Q398" s="128"/>
      <c r="R398" s="128"/>
    </row>
    <row r="399" spans="2:18">
      <c r="B399" s="142"/>
      <c r="C399" s="128"/>
      <c r="D399" s="128"/>
      <c r="E399" s="128"/>
      <c r="F399" s="128"/>
      <c r="G399" s="128"/>
      <c r="H399" s="128"/>
      <c r="J399" s="128"/>
      <c r="K399" s="128"/>
      <c r="L399" s="128"/>
      <c r="M399" s="128"/>
      <c r="N399" s="128"/>
      <c r="O399" s="128"/>
      <c r="P399" s="128"/>
      <c r="Q399" s="128"/>
      <c r="R399" s="128"/>
    </row>
    <row r="400" spans="2:18">
      <c r="B400" s="142"/>
      <c r="C400" s="128"/>
      <c r="D400" s="128"/>
      <c r="E400" s="128"/>
      <c r="F400" s="128"/>
      <c r="G400" s="128"/>
      <c r="H400" s="128"/>
      <c r="J400" s="128"/>
      <c r="K400" s="128"/>
      <c r="L400" s="128"/>
      <c r="M400" s="128"/>
      <c r="N400" s="128"/>
      <c r="O400" s="128"/>
      <c r="P400" s="128"/>
      <c r="Q400" s="128"/>
      <c r="R400" s="128"/>
    </row>
    <row r="401" spans="2:18">
      <c r="B401" s="142"/>
      <c r="C401" s="128"/>
      <c r="D401" s="128"/>
      <c r="E401" s="128"/>
      <c r="F401" s="128"/>
      <c r="G401" s="128"/>
      <c r="H401" s="128"/>
      <c r="J401" s="128"/>
      <c r="K401" s="128"/>
      <c r="L401" s="128"/>
      <c r="M401" s="128"/>
      <c r="N401" s="128"/>
      <c r="O401" s="128"/>
      <c r="P401" s="128"/>
      <c r="Q401" s="128"/>
      <c r="R401" s="128"/>
    </row>
    <row r="402" spans="2:18">
      <c r="B402" s="142"/>
      <c r="C402" s="128"/>
      <c r="D402" s="128"/>
      <c r="E402" s="128"/>
      <c r="F402" s="128"/>
      <c r="G402" s="128"/>
      <c r="H402" s="128"/>
      <c r="J402" s="128"/>
      <c r="K402" s="128"/>
      <c r="L402" s="128"/>
      <c r="M402" s="128"/>
      <c r="N402" s="128"/>
      <c r="O402" s="128"/>
      <c r="P402" s="128"/>
      <c r="Q402" s="128"/>
      <c r="R402" s="128"/>
    </row>
    <row r="403" spans="2:18">
      <c r="B403" s="142"/>
      <c r="C403" s="128"/>
      <c r="D403" s="128"/>
      <c r="E403" s="128"/>
      <c r="F403" s="128"/>
      <c r="G403" s="128"/>
      <c r="H403" s="128"/>
      <c r="J403" s="128"/>
      <c r="K403" s="128"/>
      <c r="L403" s="128"/>
      <c r="M403" s="128"/>
      <c r="N403" s="128"/>
      <c r="O403" s="128"/>
      <c r="P403" s="128"/>
      <c r="Q403" s="128"/>
      <c r="R403" s="128"/>
    </row>
    <row r="404" spans="2:18">
      <c r="B404" s="142"/>
      <c r="C404" s="128"/>
      <c r="D404" s="128"/>
      <c r="E404" s="128"/>
      <c r="F404" s="128"/>
      <c r="G404" s="128"/>
      <c r="H404" s="128"/>
      <c r="J404" s="128"/>
      <c r="K404" s="128"/>
      <c r="L404" s="128"/>
      <c r="M404" s="128"/>
      <c r="N404" s="128"/>
      <c r="O404" s="128"/>
      <c r="P404" s="128"/>
      <c r="Q404" s="128"/>
      <c r="R404" s="128"/>
    </row>
    <row r="405" spans="2:18">
      <c r="B405" s="142"/>
      <c r="C405" s="128"/>
      <c r="D405" s="128"/>
      <c r="E405" s="128"/>
      <c r="F405" s="128"/>
      <c r="G405" s="128"/>
      <c r="H405" s="128"/>
      <c r="J405" s="128"/>
      <c r="K405" s="128"/>
      <c r="L405" s="128"/>
      <c r="M405" s="128"/>
      <c r="N405" s="128"/>
      <c r="O405" s="128"/>
      <c r="P405" s="128"/>
      <c r="Q405" s="128"/>
      <c r="R405" s="128"/>
    </row>
    <row r="406" spans="2:18">
      <c r="B406" s="142"/>
      <c r="C406" s="128"/>
      <c r="D406" s="128"/>
      <c r="E406" s="128"/>
      <c r="F406" s="128"/>
      <c r="G406" s="128"/>
      <c r="H406" s="128"/>
      <c r="J406" s="128"/>
      <c r="K406" s="128"/>
      <c r="L406" s="128"/>
      <c r="M406" s="128"/>
      <c r="N406" s="128"/>
      <c r="O406" s="128"/>
      <c r="P406" s="128"/>
      <c r="Q406" s="128"/>
      <c r="R406" s="128"/>
    </row>
    <row r="407" spans="2:18">
      <c r="B407" s="142"/>
      <c r="C407" s="128"/>
      <c r="D407" s="128"/>
      <c r="E407" s="128"/>
      <c r="F407" s="128"/>
      <c r="G407" s="128"/>
      <c r="H407" s="128"/>
      <c r="J407" s="128"/>
      <c r="K407" s="128"/>
      <c r="L407" s="128"/>
      <c r="M407" s="128"/>
      <c r="N407" s="128"/>
      <c r="O407" s="128"/>
      <c r="P407" s="128"/>
      <c r="Q407" s="128"/>
      <c r="R407" s="128"/>
    </row>
    <row r="408" spans="2:18">
      <c r="B408" s="142"/>
      <c r="C408" s="128"/>
      <c r="D408" s="128"/>
      <c r="E408" s="128"/>
      <c r="F408" s="128"/>
      <c r="G408" s="128"/>
      <c r="H408" s="128"/>
      <c r="J408" s="128"/>
      <c r="K408" s="128"/>
      <c r="L408" s="128"/>
      <c r="M408" s="128"/>
      <c r="N408" s="128"/>
      <c r="O408" s="128"/>
      <c r="P408" s="128"/>
      <c r="Q408" s="128"/>
      <c r="R408" s="128"/>
    </row>
    <row r="409" spans="2:18">
      <c r="B409" s="142"/>
      <c r="C409" s="128"/>
      <c r="D409" s="128"/>
      <c r="E409" s="128"/>
      <c r="F409" s="128"/>
      <c r="G409" s="128"/>
      <c r="H409" s="128"/>
      <c r="J409" s="128"/>
      <c r="K409" s="128"/>
      <c r="L409" s="128"/>
      <c r="M409" s="128"/>
      <c r="N409" s="128"/>
      <c r="O409" s="128"/>
      <c r="P409" s="128"/>
      <c r="Q409" s="128"/>
      <c r="R409" s="128"/>
    </row>
    <row r="410" spans="2:18">
      <c r="B410" s="142"/>
      <c r="C410" s="128"/>
      <c r="D410" s="128"/>
      <c r="E410" s="128"/>
      <c r="F410" s="128"/>
      <c r="G410" s="128"/>
      <c r="H410" s="128"/>
      <c r="J410" s="128"/>
      <c r="K410" s="128"/>
      <c r="L410" s="128"/>
      <c r="M410" s="128"/>
      <c r="N410" s="128"/>
      <c r="O410" s="128"/>
      <c r="P410" s="128"/>
      <c r="Q410" s="128"/>
      <c r="R410" s="128"/>
    </row>
    <row r="411" spans="2:18">
      <c r="B411" s="142"/>
      <c r="C411" s="128"/>
      <c r="D411" s="128"/>
      <c r="E411" s="128"/>
      <c r="F411" s="128"/>
      <c r="G411" s="128"/>
      <c r="H411" s="128"/>
      <c r="J411" s="128"/>
      <c r="K411" s="128"/>
      <c r="L411" s="128"/>
      <c r="M411" s="128"/>
      <c r="N411" s="128"/>
      <c r="O411" s="128"/>
      <c r="P411" s="128"/>
      <c r="Q411" s="128"/>
      <c r="R411" s="128"/>
    </row>
    <row r="412" spans="2:18">
      <c r="B412" s="142"/>
      <c r="C412" s="128"/>
      <c r="D412" s="128"/>
      <c r="E412" s="128"/>
      <c r="F412" s="128"/>
      <c r="G412" s="128"/>
      <c r="H412" s="128"/>
      <c r="J412" s="128"/>
      <c r="K412" s="128"/>
      <c r="L412" s="128"/>
      <c r="M412" s="128"/>
      <c r="N412" s="128"/>
      <c r="O412" s="128"/>
      <c r="P412" s="128"/>
      <c r="Q412" s="128"/>
      <c r="R412" s="128"/>
    </row>
    <row r="413" spans="2:18">
      <c r="B413" s="142"/>
      <c r="C413" s="128"/>
      <c r="D413" s="128"/>
      <c r="E413" s="128"/>
      <c r="F413" s="128"/>
      <c r="G413" s="128"/>
      <c r="H413" s="128"/>
      <c r="J413" s="128"/>
      <c r="K413" s="128"/>
      <c r="L413" s="128"/>
      <c r="M413" s="128"/>
      <c r="N413" s="128"/>
      <c r="O413" s="128"/>
      <c r="P413" s="128"/>
      <c r="Q413" s="128"/>
      <c r="R413" s="128"/>
    </row>
    <row r="414" spans="2:18">
      <c r="B414" s="142"/>
      <c r="C414" s="128"/>
      <c r="D414" s="128"/>
      <c r="E414" s="128"/>
      <c r="F414" s="128"/>
      <c r="G414" s="128"/>
      <c r="H414" s="128"/>
      <c r="J414" s="128"/>
      <c r="K414" s="128"/>
      <c r="L414" s="128"/>
      <c r="M414" s="128"/>
      <c r="N414" s="128"/>
      <c r="O414" s="128"/>
      <c r="P414" s="128"/>
      <c r="Q414" s="128"/>
      <c r="R414" s="128"/>
    </row>
    <row r="415" spans="2:18">
      <c r="B415" s="142"/>
      <c r="C415" s="128"/>
      <c r="D415" s="128"/>
      <c r="E415" s="128"/>
      <c r="F415" s="128"/>
      <c r="G415" s="128"/>
      <c r="H415" s="128"/>
      <c r="J415" s="128"/>
      <c r="K415" s="128"/>
      <c r="L415" s="128"/>
      <c r="M415" s="128"/>
      <c r="N415" s="128"/>
      <c r="O415" s="128"/>
      <c r="P415" s="128"/>
      <c r="Q415" s="128"/>
      <c r="R415" s="128"/>
    </row>
    <row r="416" spans="2:18">
      <c r="B416" s="142"/>
      <c r="C416" s="128"/>
      <c r="D416" s="128"/>
      <c r="E416" s="128"/>
      <c r="F416" s="128"/>
      <c r="G416" s="128"/>
      <c r="H416" s="128"/>
      <c r="J416" s="128"/>
      <c r="K416" s="128"/>
      <c r="L416" s="128"/>
      <c r="M416" s="128"/>
      <c r="N416" s="128"/>
      <c r="O416" s="128"/>
      <c r="P416" s="128"/>
      <c r="Q416" s="128"/>
      <c r="R416" s="128"/>
    </row>
    <row r="417" spans="2:18">
      <c r="B417" s="142"/>
      <c r="C417" s="128"/>
      <c r="D417" s="128"/>
      <c r="E417" s="128"/>
      <c r="F417" s="128"/>
      <c r="G417" s="128"/>
      <c r="H417" s="128"/>
      <c r="J417" s="128"/>
      <c r="K417" s="128"/>
      <c r="L417" s="128"/>
      <c r="M417" s="128"/>
      <c r="N417" s="128"/>
      <c r="O417" s="128"/>
      <c r="P417" s="128"/>
      <c r="Q417" s="128"/>
      <c r="R417" s="128"/>
    </row>
    <row r="418" spans="2:18">
      <c r="B418" s="142"/>
      <c r="C418" s="128"/>
      <c r="D418" s="128"/>
      <c r="E418" s="128"/>
      <c r="F418" s="128"/>
      <c r="G418" s="128"/>
      <c r="H418" s="128"/>
      <c r="J418" s="128"/>
      <c r="K418" s="128"/>
      <c r="L418" s="128"/>
      <c r="M418" s="128"/>
      <c r="N418" s="128"/>
      <c r="O418" s="128"/>
      <c r="P418" s="128"/>
      <c r="Q418" s="128"/>
      <c r="R418" s="128"/>
    </row>
    <row r="419" spans="2:18">
      <c r="C419" s="142"/>
    </row>
    <row r="420" spans="2:18">
      <c r="C420" s="142"/>
    </row>
    <row r="421" spans="2:18">
      <c r="C421" s="142"/>
    </row>
    <row r="422" spans="2:18">
      <c r="C422" s="142"/>
    </row>
    <row r="423" spans="2:18">
      <c r="C423" s="142"/>
    </row>
    <row r="424" spans="2:18">
      <c r="C424" s="142"/>
    </row>
    <row r="425" spans="2:18">
      <c r="C425" s="142"/>
    </row>
    <row r="426" spans="2:18">
      <c r="C426" s="142"/>
    </row>
    <row r="427" spans="2:18">
      <c r="C427" s="142"/>
    </row>
    <row r="428" spans="2:18">
      <c r="C428" s="142"/>
    </row>
    <row r="429" spans="2:18">
      <c r="C429" s="142"/>
    </row>
    <row r="430" spans="2:18">
      <c r="C430" s="142"/>
    </row>
    <row r="431" spans="2:18">
      <c r="C431" s="142"/>
    </row>
    <row r="432" spans="2:18">
      <c r="C432" s="142"/>
    </row>
    <row r="433" spans="3:3">
      <c r="C433" s="142"/>
    </row>
    <row r="434" spans="3:3">
      <c r="C434" s="142"/>
    </row>
    <row r="435" spans="3:3">
      <c r="C435" s="142"/>
    </row>
    <row r="436" spans="3:3">
      <c r="C436" s="142"/>
    </row>
    <row r="437" spans="3:3">
      <c r="C437" s="142"/>
    </row>
    <row r="438" spans="3:3">
      <c r="C438" s="142"/>
    </row>
    <row r="439" spans="3:3">
      <c r="C439" s="142"/>
    </row>
    <row r="440" spans="3:3">
      <c r="C440" s="142"/>
    </row>
    <row r="441" spans="3:3">
      <c r="C441" s="142"/>
    </row>
    <row r="442" spans="3:3">
      <c r="C442" s="142"/>
    </row>
    <row r="443" spans="3:3">
      <c r="C443" s="142"/>
    </row>
    <row r="444" spans="3:3">
      <c r="C444" s="142"/>
    </row>
    <row r="445" spans="3:3">
      <c r="C445" s="142"/>
    </row>
    <row r="446" spans="3:3">
      <c r="C446" s="142"/>
    </row>
    <row r="447" spans="3:3">
      <c r="C447" s="142"/>
    </row>
    <row r="448" spans="3:3">
      <c r="C448" s="142"/>
    </row>
    <row r="449" spans="3:3">
      <c r="C449" s="142"/>
    </row>
    <row r="450" spans="3:3">
      <c r="C450" s="142"/>
    </row>
    <row r="451" spans="3:3">
      <c r="C451" s="142"/>
    </row>
    <row r="452" spans="3:3">
      <c r="C452" s="142"/>
    </row>
    <row r="453" spans="3:3">
      <c r="C453" s="142"/>
    </row>
    <row r="454" spans="3:3">
      <c r="C454" s="142"/>
    </row>
    <row r="455" spans="3:3">
      <c r="C455" s="142"/>
    </row>
    <row r="456" spans="3:3">
      <c r="C456" s="142"/>
    </row>
    <row r="457" spans="3:3">
      <c r="C457" s="142"/>
    </row>
    <row r="458" spans="3:3">
      <c r="C458" s="142"/>
    </row>
    <row r="459" spans="3:3">
      <c r="C459" s="142"/>
    </row>
    <row r="460" spans="3:3">
      <c r="C460" s="142"/>
    </row>
    <row r="461" spans="3:3">
      <c r="C461" s="142"/>
    </row>
    <row r="462" spans="3:3">
      <c r="C462" s="142"/>
    </row>
    <row r="463" spans="3:3">
      <c r="C463" s="142"/>
    </row>
    <row r="464" spans="3:3">
      <c r="C464" s="142"/>
    </row>
    <row r="465" spans="3:3">
      <c r="C465" s="142"/>
    </row>
    <row r="466" spans="3:3">
      <c r="C466" s="142"/>
    </row>
    <row r="467" spans="3:3">
      <c r="C467" s="142"/>
    </row>
    <row r="468" spans="3:3">
      <c r="C468" s="142"/>
    </row>
    <row r="469" spans="3:3">
      <c r="C469" s="142"/>
    </row>
    <row r="470" spans="3:3">
      <c r="C470" s="142"/>
    </row>
    <row r="471" spans="3:3">
      <c r="C471" s="142"/>
    </row>
    <row r="472" spans="3:3">
      <c r="C472" s="142"/>
    </row>
    <row r="473" spans="3:3">
      <c r="C473" s="142"/>
    </row>
    <row r="474" spans="3:3">
      <c r="C474" s="142"/>
    </row>
    <row r="475" spans="3:3">
      <c r="C475" s="142"/>
    </row>
    <row r="476" spans="3:3">
      <c r="C476" s="142"/>
    </row>
    <row r="477" spans="3:3">
      <c r="C477" s="142"/>
    </row>
    <row r="478" spans="3:3">
      <c r="C478" s="142"/>
    </row>
    <row r="479" spans="3:3">
      <c r="C479" s="142"/>
    </row>
    <row r="480" spans="3:3">
      <c r="C480" s="142"/>
    </row>
    <row r="481" spans="3:3">
      <c r="C481" s="142"/>
    </row>
    <row r="482" spans="3:3">
      <c r="C482" s="142"/>
    </row>
    <row r="483" spans="3:3">
      <c r="C483" s="142"/>
    </row>
    <row r="484" spans="3:3">
      <c r="C484" s="142"/>
    </row>
    <row r="485" spans="3:3">
      <c r="C485" s="142"/>
    </row>
  </sheetData>
  <customSheetViews>
    <customSheetView guid="{0C5E73BF-4F4A-42B1-AFFC-19145C7AC19A}">
      <selection activeCell="G39" sqref="G39"/>
      <pageMargins left="0.7" right="0.7" top="0.75" bottom="0.75" header="0.3" footer="0.3"/>
      <pageSetup scale="70" orientation="portrait" r:id="rId1"/>
    </customSheetView>
    <customSheetView guid="{F7690BCD-287A-473A-9EA1-298139938D77}" topLeftCell="A16">
      <selection activeCell="G27" sqref="G27"/>
      <pageMargins left="0.7" right="0.7" top="0.75" bottom="0.75" header="0.3" footer="0.3"/>
      <pageSetup orientation="portrait" r:id="rId2"/>
    </customSheetView>
    <customSheetView guid="{8F78BEB5-8927-4030-9153-90C7FA4937A5}" topLeftCell="A7">
      <selection activeCell="G32" sqref="G32"/>
      <pageMargins left="0.7" right="0.7" top="0.75" bottom="0.75" header="0.3" footer="0.3"/>
      <pageSetup orientation="portrait" r:id="rId3"/>
    </customSheetView>
    <customSheetView guid="{81801A75-92C7-4ED5-97DB-E3E6B3965D30}" topLeftCell="A10">
      <selection activeCell="G32" sqref="G32"/>
      <pageMargins left="0.7" right="0.7" top="0.75" bottom="0.75" header="0.3" footer="0.3"/>
      <pageSetup orientation="portrait" r:id="rId4"/>
    </customSheetView>
  </customSheetViews>
  <mergeCells count="1">
    <mergeCell ref="C6:I6"/>
  </mergeCells>
  <pageMargins left="0.7" right="0.7" top="0.75" bottom="0.75" header="0.3" footer="0.3"/>
  <pageSetup scale="70" orientation="portrait" r:id="rId5"/>
</worksheet>
</file>

<file path=xl/worksheets/sheet27.xml><?xml version="1.0" encoding="utf-8"?>
<worksheet xmlns="http://schemas.openxmlformats.org/spreadsheetml/2006/main" xmlns:r="http://schemas.openxmlformats.org/officeDocument/2006/relationships">
  <sheetPr codeName="Sheet24">
    <tabColor theme="7" tint="-0.249977111117893"/>
  </sheetPr>
  <dimension ref="A1:R419"/>
  <sheetViews>
    <sheetView topLeftCell="A4" workbookViewId="0">
      <selection activeCell="A21" sqref="A21:XFD21"/>
    </sheetView>
  </sheetViews>
  <sheetFormatPr defaultRowHeight="12.75"/>
  <cols>
    <col min="1" max="1" width="9.140625" style="668"/>
    <col min="2" max="2" width="16.7109375" customWidth="1"/>
    <col min="3" max="3" width="9.7109375" customWidth="1"/>
    <col min="4" max="12" width="14.7109375" customWidth="1"/>
    <col min="13" max="13" width="12.7109375" customWidth="1"/>
    <col min="14" max="14" width="14.7109375" customWidth="1"/>
    <col min="15" max="17" width="12.7109375" customWidth="1"/>
  </cols>
  <sheetData>
    <row r="1" spans="1:18" s="128" customFormat="1">
      <c r="A1" s="668"/>
    </row>
    <row r="2" spans="1:18">
      <c r="B2" s="6" t="s">
        <v>28</v>
      </c>
      <c r="C2" s="8" t="s">
        <v>139</v>
      </c>
      <c r="D2" s="8"/>
      <c r="E2" s="8"/>
      <c r="F2" s="4"/>
      <c r="H2" s="4"/>
      <c r="K2" s="8"/>
    </row>
    <row r="3" spans="1:18">
      <c r="B3" s="6" t="s">
        <v>29</v>
      </c>
      <c r="C3" s="44" t="s">
        <v>102</v>
      </c>
      <c r="D3" s="8"/>
      <c r="E3" s="8"/>
      <c r="F3" s="4"/>
      <c r="H3" s="4"/>
      <c r="K3" s="8"/>
    </row>
    <row r="4" spans="1:18">
      <c r="B4" s="6" t="s">
        <v>30</v>
      </c>
      <c r="C4" s="44" t="s">
        <v>101</v>
      </c>
      <c r="D4" s="7"/>
      <c r="E4" s="7"/>
      <c r="F4" s="5"/>
      <c r="H4" s="4"/>
      <c r="K4" s="7"/>
    </row>
    <row r="5" spans="1:18" ht="14.25" customHeight="1">
      <c r="B5" s="6"/>
      <c r="D5" s="7"/>
      <c r="E5" s="7"/>
      <c r="F5" s="5"/>
      <c r="G5" s="7"/>
      <c r="H5" s="5"/>
      <c r="I5" s="7"/>
    </row>
    <row r="6" spans="1:18" s="50" customFormat="1" ht="67.5" customHeight="1">
      <c r="A6" s="668"/>
      <c r="B6" s="98" t="s">
        <v>129</v>
      </c>
      <c r="C6" s="1316" t="s">
        <v>510</v>
      </c>
      <c r="D6" s="1316"/>
      <c r="E6" s="1316"/>
      <c r="F6" s="1316"/>
      <c r="G6" s="1316"/>
      <c r="H6" s="1316"/>
      <c r="I6" s="1316"/>
      <c r="J6" s="245"/>
      <c r="K6" s="245"/>
      <c r="L6" s="245"/>
      <c r="M6" s="245"/>
      <c r="N6" s="245"/>
      <c r="O6" s="245"/>
      <c r="P6" s="245"/>
      <c r="Q6" s="229"/>
      <c r="R6" s="229"/>
    </row>
    <row r="7" spans="1:18" s="50" customFormat="1" ht="13.5" customHeight="1">
      <c r="A7" s="668"/>
      <c r="B7" s="6"/>
      <c r="C7" s="7"/>
      <c r="D7" s="7"/>
      <c r="E7" s="7"/>
      <c r="F7" s="5"/>
      <c r="G7" s="7"/>
      <c r="H7" s="5"/>
      <c r="I7" s="7"/>
    </row>
    <row r="8" spans="1:18" s="50" customFormat="1" ht="27" customHeight="1">
      <c r="A8" s="668"/>
      <c r="B8" s="88" t="s">
        <v>130</v>
      </c>
      <c r="C8" s="7"/>
      <c r="D8" s="7"/>
      <c r="E8" s="7"/>
      <c r="F8" s="5"/>
      <c r="G8" s="7"/>
      <c r="H8" s="5"/>
      <c r="I8" s="7"/>
    </row>
    <row r="9" spans="1:18" s="50" customFormat="1" ht="12.75" customHeight="1">
      <c r="A9" s="668"/>
      <c r="B9" s="6"/>
      <c r="C9" s="7"/>
      <c r="D9" s="7"/>
      <c r="E9" s="7"/>
      <c r="F9" s="5"/>
      <c r="G9" s="7"/>
      <c r="H9" s="5"/>
      <c r="I9" s="7"/>
    </row>
    <row r="10" spans="1:18" s="128" customFormat="1" ht="12.75" customHeight="1">
      <c r="A10" s="668"/>
      <c r="B10" s="6"/>
      <c r="E10" s="187" t="s">
        <v>434</v>
      </c>
      <c r="F10" s="188" t="s">
        <v>433</v>
      </c>
      <c r="G10" s="187" t="s">
        <v>432</v>
      </c>
      <c r="H10" s="7"/>
      <c r="I10" s="7"/>
    </row>
    <row r="11" spans="1:18" s="128" customFormat="1" ht="12.75" customHeight="1">
      <c r="A11" s="668"/>
      <c r="B11" s="6"/>
      <c r="C11" s="6" t="s">
        <v>53</v>
      </c>
      <c r="D11" s="17">
        <f>H37</f>
        <v>0</v>
      </c>
      <c r="E11" s="17">
        <v>0</v>
      </c>
      <c r="F11" s="17">
        <v>0</v>
      </c>
      <c r="G11" s="17">
        <v>0</v>
      </c>
      <c r="H11" s="7"/>
      <c r="I11" s="7"/>
    </row>
    <row r="12" spans="1:18" s="128" customFormat="1" ht="12.75" customHeight="1">
      <c r="A12" s="668"/>
      <c r="B12" s="6"/>
      <c r="C12" s="1210" t="s">
        <v>1303</v>
      </c>
      <c r="D12" s="17">
        <v>0</v>
      </c>
      <c r="E12" s="17">
        <v>0</v>
      </c>
      <c r="F12" s="17">
        <v>0</v>
      </c>
      <c r="G12" s="17">
        <v>0</v>
      </c>
      <c r="H12" s="7"/>
      <c r="I12" s="7"/>
    </row>
    <row r="13" spans="1:18" s="128" customFormat="1" ht="12.75" customHeight="1" thickBot="1">
      <c r="A13" s="668"/>
      <c r="B13" s="6"/>
      <c r="C13" s="25" t="s">
        <v>174</v>
      </c>
      <c r="D13" s="26">
        <f>D11-D12</f>
        <v>0</v>
      </c>
      <c r="E13" s="26">
        <f>E11-E12</f>
        <v>0</v>
      </c>
      <c r="F13" s="26">
        <f>F11-F12</f>
        <v>0</v>
      </c>
      <c r="G13" s="26">
        <f>G11-G12</f>
        <v>0</v>
      </c>
      <c r="H13" s="7"/>
      <c r="I13" s="7"/>
    </row>
    <row r="14" spans="1:18" s="50" customFormat="1" ht="13.5" thickTop="1">
      <c r="A14" s="668"/>
      <c r="F14" s="52"/>
      <c r="H14" s="52"/>
    </row>
    <row r="15" spans="1:18" s="50" customFormat="1">
      <c r="A15" s="668"/>
      <c r="F15" s="52"/>
      <c r="H15" s="52"/>
    </row>
    <row r="16" spans="1:18" s="50" customFormat="1">
      <c r="A16" s="668"/>
      <c r="B16" s="55" t="s">
        <v>156</v>
      </c>
      <c r="C16" s="55"/>
      <c r="D16" s="55"/>
      <c r="E16" s="55"/>
      <c r="F16" s="55"/>
      <c r="G16" s="55"/>
      <c r="H16" s="55"/>
      <c r="I16" s="55"/>
      <c r="J16" s="55"/>
      <c r="K16" s="55"/>
      <c r="L16" s="55"/>
      <c r="M16" s="55"/>
      <c r="N16" s="55"/>
      <c r="O16" s="55"/>
      <c r="P16" s="55"/>
      <c r="Q16" s="55"/>
    </row>
    <row r="17" spans="1:17">
      <c r="B17" s="128"/>
      <c r="C17" s="128"/>
      <c r="D17" s="128"/>
      <c r="E17" s="128"/>
      <c r="F17" s="128"/>
      <c r="G17" s="128"/>
      <c r="H17" s="128"/>
      <c r="I17" s="128"/>
      <c r="J17" s="128"/>
      <c r="K17" s="128"/>
      <c r="L17" s="128"/>
      <c r="M17" s="128"/>
      <c r="N17" s="128"/>
      <c r="O17" s="128"/>
      <c r="P17" s="128"/>
      <c r="Q17" s="128"/>
    </row>
    <row r="18" spans="1:17" s="50" customFormat="1">
      <c r="A18" s="668"/>
      <c r="B18" s="269" t="s">
        <v>176</v>
      </c>
      <c r="C18" s="269"/>
      <c r="D18" s="269"/>
      <c r="E18" s="269"/>
      <c r="F18" s="269"/>
      <c r="G18" s="269"/>
      <c r="H18" s="269"/>
      <c r="I18" s="269"/>
      <c r="J18" s="269"/>
      <c r="K18" s="269"/>
      <c r="L18" s="269"/>
      <c r="M18" s="269"/>
      <c r="N18" s="269"/>
      <c r="O18" s="269"/>
      <c r="P18" s="269"/>
      <c r="Q18" s="269"/>
    </row>
    <row r="19" spans="1:17" s="50" customFormat="1">
      <c r="A19" s="668"/>
      <c r="B19" s="128"/>
      <c r="C19" s="128"/>
      <c r="D19" s="128"/>
      <c r="E19" s="128"/>
      <c r="F19" s="128"/>
      <c r="G19" s="128"/>
      <c r="H19" s="128"/>
      <c r="I19" s="128"/>
      <c r="J19" s="128"/>
      <c r="K19" s="128"/>
      <c r="L19" s="128"/>
      <c r="M19" s="128"/>
      <c r="N19" s="128"/>
      <c r="O19" s="128"/>
      <c r="P19" s="128"/>
      <c r="Q19" s="128"/>
    </row>
    <row r="20" spans="1:17">
      <c r="B20" s="128"/>
      <c r="C20" s="128"/>
      <c r="D20" s="128"/>
      <c r="E20" s="128"/>
      <c r="F20" s="128"/>
      <c r="G20" s="128"/>
      <c r="H20" s="128"/>
      <c r="I20" s="128"/>
      <c r="J20" s="128"/>
      <c r="K20" s="128"/>
      <c r="L20" s="128"/>
      <c r="M20" s="128"/>
      <c r="N20" s="128"/>
      <c r="O20" s="128"/>
      <c r="P20" s="128"/>
      <c r="Q20" s="128"/>
    </row>
    <row r="21" spans="1:17" s="50" customFormat="1">
      <c r="A21" s="668"/>
      <c r="B21" s="58" t="s">
        <v>31</v>
      </c>
      <c r="C21" s="58"/>
      <c r="D21" s="58"/>
      <c r="E21" s="59"/>
      <c r="F21" s="58"/>
      <c r="G21" s="58"/>
      <c r="H21" s="60"/>
      <c r="J21" s="61" t="s">
        <v>1288</v>
      </c>
      <c r="K21" s="61"/>
      <c r="L21" s="61"/>
      <c r="M21" s="61"/>
      <c r="N21" s="61"/>
      <c r="O21" s="61"/>
      <c r="P21" s="61"/>
      <c r="Q21" s="61"/>
    </row>
    <row r="22" spans="1:17" s="50" customFormat="1">
      <c r="A22" s="668"/>
      <c r="B22" s="128"/>
      <c r="C22" s="128"/>
      <c r="D22" s="128"/>
      <c r="E22" s="128"/>
      <c r="F22" s="128"/>
      <c r="G22" s="128"/>
      <c r="H22" s="128"/>
      <c r="J22" s="128"/>
      <c r="K22" s="128"/>
      <c r="L22" s="128"/>
      <c r="M22" s="128"/>
      <c r="N22" s="128"/>
      <c r="O22" s="128"/>
      <c r="P22" s="128"/>
      <c r="Q22" s="128"/>
    </row>
    <row r="23" spans="1:17" s="50" customFormat="1">
      <c r="A23" s="668"/>
      <c r="B23" s="302" t="s">
        <v>342</v>
      </c>
      <c r="C23" s="303" t="s">
        <v>343</v>
      </c>
      <c r="D23" s="32"/>
      <c r="E23" s="32"/>
      <c r="F23" s="32"/>
      <c r="G23" s="32"/>
      <c r="H23" s="128"/>
      <c r="J23" s="534" t="s">
        <v>342</v>
      </c>
      <c r="K23" s="535" t="s">
        <v>343</v>
      </c>
      <c r="L23" s="401"/>
      <c r="M23" s="401"/>
      <c r="N23" s="401"/>
      <c r="O23" s="401"/>
      <c r="P23" s="859"/>
      <c r="Q23" s="32"/>
    </row>
    <row r="24" spans="1:17" s="50" customFormat="1" ht="15" customHeight="1">
      <c r="A24" s="668"/>
      <c r="B24" s="144"/>
      <c r="C24" s="32"/>
      <c r="D24" s="32"/>
      <c r="E24" s="32"/>
      <c r="F24" s="32"/>
      <c r="G24" s="32"/>
      <c r="H24" s="128"/>
      <c r="J24" s="144"/>
      <c r="K24" s="401"/>
      <c r="L24" s="401"/>
      <c r="M24" s="401"/>
      <c r="N24" s="401"/>
      <c r="O24" s="401"/>
      <c r="P24" s="859"/>
      <c r="Q24" s="32"/>
    </row>
    <row r="25" spans="1:17" s="50" customFormat="1">
      <c r="A25" s="668"/>
      <c r="B25" s="302" t="s">
        <v>344</v>
      </c>
      <c r="C25" s="279" t="s">
        <v>345</v>
      </c>
      <c r="D25" s="32"/>
      <c r="E25" s="32"/>
      <c r="F25" s="32"/>
      <c r="G25" s="32"/>
      <c r="H25" s="128"/>
      <c r="J25" s="534" t="s">
        <v>344</v>
      </c>
      <c r="K25" s="279" t="s">
        <v>345</v>
      </c>
      <c r="L25" s="401"/>
      <c r="M25" s="401"/>
      <c r="N25" s="401"/>
      <c r="O25" s="401"/>
      <c r="P25" s="859"/>
      <c r="Q25" s="32"/>
    </row>
    <row r="26" spans="1:17" s="50" customFormat="1">
      <c r="A26" s="668"/>
      <c r="B26" s="148"/>
      <c r="C26" s="164"/>
      <c r="D26" s="32"/>
      <c r="E26" s="32"/>
      <c r="F26" s="32"/>
      <c r="G26" s="32"/>
      <c r="H26" s="128"/>
      <c r="J26" s="324"/>
      <c r="K26" s="399"/>
      <c r="L26" s="401"/>
      <c r="M26" s="401"/>
      <c r="N26" s="401"/>
      <c r="O26" s="401"/>
      <c r="P26" s="859"/>
      <c r="Q26" s="32"/>
    </row>
    <row r="27" spans="1:17" s="50" customFormat="1">
      <c r="A27" s="668"/>
      <c r="B27" s="302" t="s">
        <v>346</v>
      </c>
      <c r="C27" s="303" t="s">
        <v>347</v>
      </c>
      <c r="D27" s="32"/>
      <c r="E27" s="33"/>
      <c r="F27" s="32"/>
      <c r="G27" s="32"/>
      <c r="H27" s="128"/>
      <c r="J27" s="534" t="s">
        <v>346</v>
      </c>
      <c r="K27" s="535" t="s">
        <v>347</v>
      </c>
      <c r="L27" s="401"/>
      <c r="M27" s="389"/>
      <c r="N27" s="401"/>
      <c r="O27" s="401"/>
      <c r="P27" s="859"/>
      <c r="Q27" s="32"/>
    </row>
    <row r="28" spans="1:17" s="50" customFormat="1" ht="15" customHeight="1">
      <c r="A28" s="668"/>
      <c r="B28" s="148"/>
      <c r="C28" s="164"/>
      <c r="D28" s="32"/>
      <c r="E28" s="32"/>
      <c r="F28" s="32"/>
      <c r="G28" s="32"/>
      <c r="H28" s="128"/>
      <c r="J28" s="324"/>
      <c r="K28" s="399"/>
      <c r="L28" s="401"/>
      <c r="M28" s="401"/>
      <c r="N28" s="401"/>
      <c r="O28" s="401"/>
      <c r="P28" s="859"/>
      <c r="Q28" s="32"/>
    </row>
    <row r="29" spans="1:17" s="50" customFormat="1" ht="15">
      <c r="A29" s="668"/>
      <c r="B29" s="302" t="s">
        <v>348</v>
      </c>
      <c r="C29" s="278" t="s">
        <v>349</v>
      </c>
      <c r="D29" s="32"/>
      <c r="E29" s="33"/>
      <c r="F29" s="32"/>
      <c r="G29" s="36"/>
      <c r="H29" s="128"/>
      <c r="J29" s="534" t="s">
        <v>348</v>
      </c>
      <c r="K29" s="278" t="s">
        <v>349</v>
      </c>
      <c r="L29" s="401"/>
      <c r="M29" s="389"/>
      <c r="N29" s="401"/>
      <c r="O29" s="862"/>
      <c r="P29" s="859"/>
      <c r="Q29" s="32"/>
    </row>
    <row r="30" spans="1:17" s="128" customFormat="1">
      <c r="A30" s="668"/>
      <c r="B30" s="144"/>
      <c r="D30" s="32"/>
      <c r="E30" s="32"/>
      <c r="F30" s="32"/>
      <c r="G30" s="32"/>
      <c r="J30" s="144"/>
      <c r="K30" s="859"/>
      <c r="L30" s="401"/>
      <c r="M30" s="401"/>
      <c r="N30" s="401"/>
      <c r="O30" s="401"/>
      <c r="P30" s="859"/>
      <c r="Q30" s="32"/>
    </row>
    <row r="31" spans="1:17" s="50" customFormat="1">
      <c r="A31" s="668"/>
      <c r="B31" s="302" t="s">
        <v>350</v>
      </c>
      <c r="C31" s="303" t="s">
        <v>351</v>
      </c>
      <c r="D31" s="32"/>
      <c r="E31" s="32"/>
      <c r="F31" s="32"/>
      <c r="G31" s="32"/>
      <c r="H31" s="128"/>
      <c r="J31" s="534" t="s">
        <v>350</v>
      </c>
      <c r="K31" s="535" t="s">
        <v>351</v>
      </c>
      <c r="L31" s="401"/>
      <c r="M31" s="401"/>
      <c r="N31" s="401"/>
      <c r="O31" s="401"/>
      <c r="P31" s="859"/>
      <c r="Q31" s="32"/>
    </row>
    <row r="32" spans="1:17" s="50" customFormat="1">
      <c r="A32" s="668"/>
      <c r="B32" s="148"/>
      <c r="C32" s="32"/>
      <c r="D32" s="32"/>
      <c r="E32" s="32"/>
      <c r="F32" s="32"/>
      <c r="G32" s="32"/>
      <c r="H32" s="128"/>
      <c r="J32" s="324"/>
      <c r="K32" s="401"/>
      <c r="L32" s="401"/>
      <c r="M32" s="401"/>
      <c r="N32" s="401"/>
      <c r="O32" s="401"/>
      <c r="P32" s="859"/>
      <c r="Q32" s="32"/>
    </row>
    <row r="33" spans="1:17" s="50" customFormat="1">
      <c r="A33" s="668"/>
      <c r="B33" s="302" t="s">
        <v>352</v>
      </c>
      <c r="C33" s="303" t="s">
        <v>353</v>
      </c>
      <c r="D33" s="32"/>
      <c r="E33" s="32"/>
      <c r="F33" s="32"/>
      <c r="G33" s="32"/>
      <c r="H33" s="128"/>
      <c r="J33" s="534" t="s">
        <v>352</v>
      </c>
      <c r="K33" s="535" t="s">
        <v>353</v>
      </c>
      <c r="L33" s="401"/>
      <c r="M33" s="401"/>
      <c r="N33" s="401"/>
      <c r="O33" s="401"/>
      <c r="P33" s="859"/>
      <c r="Q33" s="143"/>
    </row>
    <row r="34" spans="1:17" s="50" customFormat="1" ht="15">
      <c r="A34" s="668"/>
      <c r="B34" s="144"/>
      <c r="C34" s="126"/>
      <c r="D34" s="126"/>
      <c r="E34" s="32"/>
      <c r="F34" s="34"/>
      <c r="G34" s="165"/>
      <c r="H34" s="128"/>
      <c r="J34" s="144"/>
      <c r="K34" s="881"/>
      <c r="L34" s="881"/>
      <c r="M34" s="401"/>
      <c r="N34" s="34"/>
      <c r="O34" s="888"/>
      <c r="P34" s="859"/>
      <c r="Q34" s="32"/>
    </row>
    <row r="35" spans="1:17" s="128" customFormat="1" ht="15">
      <c r="A35" s="668"/>
      <c r="B35" s="145" t="s">
        <v>354</v>
      </c>
      <c r="C35" s="143" t="s">
        <v>325</v>
      </c>
      <c r="D35" s="32"/>
      <c r="E35" s="32"/>
      <c r="F35" s="34"/>
      <c r="G35" s="165"/>
      <c r="J35" s="398" t="s">
        <v>354</v>
      </c>
      <c r="K35" s="533" t="s">
        <v>325</v>
      </c>
      <c r="L35" s="401"/>
      <c r="M35" s="401"/>
      <c r="N35" s="34"/>
      <c r="O35" s="888"/>
      <c r="P35" s="859"/>
      <c r="Q35" s="32"/>
    </row>
    <row r="36" spans="1:17" s="128" customFormat="1">
      <c r="A36" s="668"/>
      <c r="B36" s="144"/>
      <c r="C36" s="143"/>
      <c r="D36" s="143"/>
      <c r="E36" s="143"/>
      <c r="F36" s="143"/>
      <c r="G36" s="143"/>
      <c r="J36" s="144"/>
      <c r="K36" s="533"/>
      <c r="L36" s="533"/>
      <c r="M36" s="533"/>
      <c r="N36" s="533"/>
      <c r="O36" s="533"/>
      <c r="P36" s="859"/>
      <c r="Q36" s="32"/>
    </row>
    <row r="37" spans="1:17" s="128" customFormat="1" ht="15.75" customHeight="1" thickBot="1">
      <c r="A37" s="668"/>
      <c r="B37" s="175"/>
      <c r="C37" s="143"/>
      <c r="D37" s="143"/>
      <c r="E37" s="143"/>
      <c r="F37" s="143"/>
      <c r="G37" s="159" t="s">
        <v>179</v>
      </c>
      <c r="H37" s="217">
        <v>0</v>
      </c>
      <c r="J37" s="175"/>
      <c r="K37" s="533"/>
      <c r="L37" s="533"/>
      <c r="M37" s="533"/>
      <c r="N37" s="533"/>
      <c r="O37" s="885" t="s">
        <v>179</v>
      </c>
      <c r="P37" s="306">
        <v>0</v>
      </c>
      <c r="Q37" s="32"/>
    </row>
    <row r="38" spans="1:17" s="128" customFormat="1" ht="13.5" thickTop="1">
      <c r="A38" s="668"/>
      <c r="B38" s="175"/>
      <c r="C38" s="164"/>
      <c r="D38" s="32"/>
      <c r="E38" s="32"/>
      <c r="F38" s="32"/>
      <c r="G38" s="143"/>
      <c r="J38" s="32"/>
      <c r="K38" s="32"/>
      <c r="L38" s="32"/>
      <c r="M38" s="32"/>
      <c r="N38" s="32"/>
      <c r="O38" s="32"/>
      <c r="P38" s="32"/>
      <c r="Q38" s="32"/>
    </row>
    <row r="39" spans="1:17" s="128" customFormat="1">
      <c r="A39" s="668"/>
      <c r="B39" s="175"/>
      <c r="C39" s="32"/>
      <c r="D39" s="32"/>
      <c r="E39" s="35"/>
      <c r="F39" s="32"/>
      <c r="G39" s="143"/>
      <c r="J39" s="32"/>
      <c r="K39" s="32"/>
      <c r="L39" s="32"/>
      <c r="M39" s="32"/>
      <c r="N39" s="32"/>
      <c r="O39" s="32"/>
      <c r="P39" s="32"/>
      <c r="Q39" s="32"/>
    </row>
    <row r="40" spans="1:17" s="128" customFormat="1">
      <c r="A40" s="668"/>
      <c r="B40" s="175"/>
      <c r="C40" s="143"/>
      <c r="D40" s="143"/>
      <c r="E40" s="143"/>
      <c r="F40" s="143"/>
      <c r="G40" s="143"/>
      <c r="J40" s="32"/>
      <c r="K40" s="32"/>
      <c r="L40" s="32"/>
      <c r="M40" s="32"/>
      <c r="N40" s="32"/>
      <c r="O40" s="32"/>
      <c r="P40" s="32"/>
      <c r="Q40" s="32"/>
    </row>
    <row r="41" spans="1:17" s="64" customFormat="1">
      <c r="A41" s="671"/>
      <c r="B41" s="175"/>
      <c r="C41" s="143"/>
      <c r="D41" s="143"/>
      <c r="E41" s="167"/>
      <c r="F41" s="143"/>
      <c r="G41" s="143"/>
      <c r="H41" s="128"/>
      <c r="J41" s="32"/>
      <c r="K41" s="32"/>
      <c r="L41" s="32"/>
      <c r="M41" s="32"/>
      <c r="N41" s="32"/>
      <c r="O41" s="32"/>
      <c r="P41" s="32"/>
      <c r="Q41" s="65"/>
    </row>
    <row r="42" spans="1:17" s="64" customFormat="1">
      <c r="A42" s="671"/>
      <c r="B42" s="175"/>
      <c r="C42" s="143"/>
      <c r="D42" s="143"/>
      <c r="E42" s="143"/>
      <c r="F42" s="143"/>
      <c r="G42" s="143"/>
      <c r="H42" s="128"/>
      <c r="J42" s="32"/>
      <c r="K42" s="32"/>
      <c r="L42" s="32"/>
      <c r="M42" s="32"/>
      <c r="N42" s="32"/>
      <c r="O42" s="32"/>
      <c r="P42" s="32"/>
      <c r="Q42" s="32"/>
    </row>
    <row r="43" spans="1:17" s="64" customFormat="1" ht="15">
      <c r="A43" s="671"/>
      <c r="B43" s="175"/>
      <c r="C43" s="86"/>
      <c r="D43" s="32"/>
      <c r="E43" s="33"/>
      <c r="F43" s="32"/>
      <c r="G43" s="32"/>
      <c r="H43" s="128"/>
      <c r="J43" s="32"/>
      <c r="K43" s="32"/>
      <c r="L43" s="32"/>
      <c r="M43" s="32"/>
      <c r="N43" s="32"/>
      <c r="O43" s="32"/>
      <c r="P43" s="32"/>
      <c r="Q43" s="32"/>
    </row>
    <row r="44" spans="1:17" s="69" customFormat="1" ht="15">
      <c r="A44" s="527"/>
      <c r="B44" s="148"/>
      <c r="C44" s="32"/>
      <c r="D44" s="32"/>
      <c r="E44" s="33"/>
      <c r="F44" s="34"/>
      <c r="G44" s="36"/>
      <c r="H44" s="128"/>
      <c r="J44" s="32"/>
      <c r="K44" s="32"/>
      <c r="L44" s="32"/>
      <c r="M44" s="32"/>
      <c r="N44" s="32"/>
      <c r="O44" s="32"/>
      <c r="P44" s="32"/>
      <c r="Q44" s="32"/>
    </row>
    <row r="45" spans="1:17" s="69" customFormat="1">
      <c r="A45" s="527"/>
      <c r="B45" s="144"/>
      <c r="C45" s="32"/>
      <c r="D45" s="32"/>
      <c r="E45" s="32"/>
      <c r="F45" s="32"/>
      <c r="G45" s="32"/>
      <c r="H45" s="128"/>
      <c r="J45" s="32"/>
      <c r="K45" s="32"/>
      <c r="L45" s="32"/>
      <c r="M45" s="32"/>
      <c r="N45" s="32"/>
      <c r="O45" s="32"/>
      <c r="P45" s="32"/>
      <c r="Q45" s="32"/>
    </row>
    <row r="46" spans="1:17" s="69" customFormat="1">
      <c r="A46" s="527"/>
      <c r="B46" s="144"/>
      <c r="C46" s="32"/>
      <c r="D46" s="32"/>
      <c r="E46" s="32"/>
      <c r="F46" s="32"/>
      <c r="G46" s="32"/>
      <c r="H46" s="128"/>
      <c r="J46" s="32"/>
      <c r="K46" s="32"/>
      <c r="L46" s="32"/>
      <c r="M46" s="32"/>
      <c r="N46" s="32"/>
      <c r="O46" s="32"/>
      <c r="P46" s="32"/>
      <c r="Q46" s="32"/>
    </row>
    <row r="47" spans="1:17" s="69" customFormat="1">
      <c r="A47" s="527"/>
      <c r="B47" s="144"/>
      <c r="C47" s="32"/>
      <c r="D47" s="32"/>
      <c r="E47" s="32"/>
      <c r="F47" s="32"/>
      <c r="G47" s="32"/>
      <c r="H47" s="128"/>
      <c r="J47" s="32"/>
      <c r="K47" s="32"/>
      <c r="L47" s="32"/>
      <c r="M47" s="32"/>
      <c r="N47" s="32"/>
      <c r="O47" s="32"/>
      <c r="P47" s="32"/>
      <c r="Q47" s="32"/>
    </row>
    <row r="48" spans="1:17" s="69" customFormat="1">
      <c r="A48" s="527"/>
      <c r="B48" s="148"/>
      <c r="C48" s="32"/>
      <c r="D48" s="32"/>
      <c r="E48" s="32"/>
      <c r="F48" s="32"/>
      <c r="G48" s="32"/>
      <c r="H48" s="128"/>
      <c r="J48" s="32"/>
      <c r="K48" s="32"/>
      <c r="L48" s="32"/>
      <c r="M48" s="32"/>
      <c r="N48" s="32"/>
      <c r="O48" s="32"/>
      <c r="P48" s="32"/>
      <c r="Q48" s="32"/>
    </row>
    <row r="49" spans="1:17" s="69" customFormat="1">
      <c r="A49" s="527"/>
      <c r="B49" s="144"/>
      <c r="C49" s="164"/>
      <c r="D49" s="32"/>
      <c r="E49" s="32"/>
      <c r="F49" s="32"/>
      <c r="G49" s="32"/>
      <c r="H49" s="128"/>
      <c r="J49" s="32"/>
      <c r="K49" s="32"/>
      <c r="L49" s="32"/>
      <c r="M49" s="32"/>
      <c r="N49" s="32"/>
      <c r="O49" s="32"/>
      <c r="P49" s="32"/>
      <c r="Q49" s="32"/>
    </row>
    <row r="50" spans="1:17" s="69" customFormat="1">
      <c r="A50" s="527"/>
      <c r="B50" s="144"/>
      <c r="C50" s="32"/>
      <c r="D50" s="32"/>
      <c r="E50" s="35"/>
      <c r="F50" s="32"/>
      <c r="G50" s="32"/>
      <c r="H50" s="128"/>
      <c r="J50" s="32"/>
      <c r="K50" s="32"/>
      <c r="L50" s="32"/>
      <c r="M50" s="32"/>
      <c r="N50" s="32"/>
      <c r="O50" s="32"/>
      <c r="P50" s="32"/>
      <c r="Q50" s="32"/>
    </row>
    <row r="51" spans="1:17" s="50" customFormat="1">
      <c r="A51" s="668"/>
      <c r="B51" s="144"/>
      <c r="C51" s="32"/>
      <c r="D51" s="32"/>
      <c r="E51" s="32"/>
      <c r="F51" s="32"/>
      <c r="G51" s="32"/>
      <c r="H51" s="128"/>
      <c r="J51" s="32"/>
      <c r="K51" s="32"/>
      <c r="L51" s="32"/>
      <c r="M51" s="32"/>
      <c r="N51" s="32"/>
      <c r="O51" s="32"/>
      <c r="P51" s="32"/>
      <c r="Q51" s="32"/>
    </row>
    <row r="52" spans="1:17" s="50" customFormat="1">
      <c r="A52" s="668"/>
      <c r="B52" s="144"/>
      <c r="C52" s="32"/>
      <c r="D52" s="32"/>
      <c r="E52" s="33"/>
      <c r="F52" s="32"/>
      <c r="G52" s="32"/>
      <c r="H52" s="128"/>
      <c r="J52" s="32"/>
      <c r="K52" s="32"/>
      <c r="L52" s="32"/>
      <c r="M52" s="32"/>
      <c r="N52" s="32"/>
      <c r="O52" s="32"/>
      <c r="P52" s="32"/>
      <c r="Q52" s="32"/>
    </row>
    <row r="53" spans="1:17" s="50" customFormat="1">
      <c r="A53" s="668"/>
      <c r="B53" s="144"/>
      <c r="C53" s="32"/>
      <c r="D53" s="32"/>
      <c r="E53" s="33"/>
      <c r="F53" s="32"/>
      <c r="G53" s="32"/>
      <c r="H53" s="128"/>
      <c r="J53" s="32"/>
      <c r="K53" s="32"/>
      <c r="L53" s="32"/>
      <c r="M53" s="32"/>
      <c r="N53" s="32"/>
      <c r="O53" s="32"/>
      <c r="P53" s="32"/>
      <c r="Q53" s="32"/>
    </row>
    <row r="54" spans="1:17" s="50" customFormat="1" ht="15">
      <c r="A54" s="668"/>
      <c r="B54" s="144"/>
      <c r="C54" s="32"/>
      <c r="D54" s="32"/>
      <c r="E54" s="32"/>
      <c r="F54" s="34"/>
      <c r="G54" s="165"/>
      <c r="H54" s="128"/>
      <c r="J54" s="32"/>
      <c r="K54" s="32"/>
      <c r="L54" s="32"/>
      <c r="M54" s="32"/>
      <c r="N54" s="32"/>
      <c r="O54" s="32"/>
      <c r="P54" s="32"/>
      <c r="Q54" s="32"/>
    </row>
    <row r="55" spans="1:17" s="50" customFormat="1" ht="15">
      <c r="A55" s="668"/>
      <c r="B55" s="144"/>
      <c r="C55" s="32"/>
      <c r="D55" s="32"/>
      <c r="E55" s="32"/>
      <c r="F55" s="34"/>
      <c r="G55" s="165"/>
      <c r="H55" s="128"/>
      <c r="J55" s="32"/>
      <c r="K55" s="32"/>
      <c r="L55" s="32"/>
      <c r="M55" s="32"/>
      <c r="N55" s="32"/>
      <c r="O55" s="32"/>
      <c r="P55" s="32"/>
      <c r="Q55" s="32"/>
    </row>
    <row r="56" spans="1:17" s="50" customFormat="1" ht="15">
      <c r="A56" s="668"/>
      <c r="B56" s="144"/>
      <c r="C56" s="32"/>
      <c r="D56" s="32"/>
      <c r="E56" s="32"/>
      <c r="F56" s="34"/>
      <c r="G56" s="165"/>
      <c r="H56" s="64"/>
      <c r="J56" s="32"/>
      <c r="K56" s="32"/>
      <c r="L56" s="32"/>
      <c r="M56" s="32"/>
      <c r="N56" s="32"/>
      <c r="O56" s="32"/>
      <c r="P56" s="32"/>
      <c r="Q56" s="32"/>
    </row>
    <row r="57" spans="1:17" s="50" customFormat="1">
      <c r="A57" s="668"/>
      <c r="B57" s="144"/>
      <c r="C57" s="32"/>
      <c r="D57" s="32"/>
      <c r="E57" s="32"/>
      <c r="F57" s="32"/>
      <c r="G57" s="36"/>
      <c r="H57" s="64"/>
      <c r="J57" s="32"/>
      <c r="K57" s="32"/>
      <c r="L57" s="32"/>
      <c r="M57" s="32"/>
      <c r="N57" s="32"/>
      <c r="O57" s="32"/>
      <c r="P57" s="32"/>
      <c r="Q57" s="32"/>
    </row>
    <row r="58" spans="1:17" s="50" customFormat="1">
      <c r="A58" s="668"/>
      <c r="B58" s="144"/>
      <c r="C58" s="32"/>
      <c r="D58" s="32"/>
      <c r="E58" s="32"/>
      <c r="F58" s="32"/>
      <c r="G58" s="32"/>
      <c r="H58" s="64"/>
      <c r="J58" s="32"/>
      <c r="K58" s="32"/>
      <c r="L58" s="32"/>
      <c r="M58" s="32"/>
      <c r="N58" s="32"/>
      <c r="O58" s="32"/>
      <c r="P58" s="32"/>
      <c r="Q58" s="32"/>
    </row>
    <row r="59" spans="1:17" s="50" customFormat="1">
      <c r="A59" s="668"/>
      <c r="B59" s="144"/>
      <c r="C59" s="128"/>
      <c r="D59" s="128"/>
      <c r="E59" s="128"/>
      <c r="F59" s="128"/>
      <c r="G59" s="128"/>
      <c r="H59" s="69"/>
      <c r="J59" s="32"/>
      <c r="K59" s="32"/>
      <c r="L59" s="32"/>
      <c r="M59" s="32"/>
      <c r="N59" s="32"/>
      <c r="O59" s="32"/>
      <c r="P59" s="32"/>
      <c r="Q59" s="32"/>
    </row>
    <row r="60" spans="1:17" s="50" customFormat="1">
      <c r="A60" s="668"/>
      <c r="B60" s="142"/>
      <c r="C60" s="128"/>
      <c r="D60" s="128"/>
      <c r="E60" s="128"/>
      <c r="F60" s="128"/>
      <c r="G60" s="128"/>
      <c r="H60" s="69"/>
      <c r="J60" s="32"/>
      <c r="K60" s="32"/>
      <c r="L60" s="32"/>
      <c r="M60" s="32"/>
      <c r="N60" s="32"/>
      <c r="O60" s="32"/>
      <c r="P60" s="32"/>
      <c r="Q60" s="32"/>
    </row>
    <row r="61" spans="1:17" s="50" customFormat="1">
      <c r="A61" s="668"/>
      <c r="B61" s="142"/>
      <c r="C61" s="128"/>
      <c r="D61" s="128"/>
      <c r="E61" s="128"/>
      <c r="F61" s="128"/>
      <c r="G61" s="128"/>
      <c r="H61" s="69"/>
      <c r="J61" s="32"/>
      <c r="K61" s="32"/>
      <c r="L61" s="32"/>
      <c r="M61" s="32"/>
      <c r="N61" s="32"/>
      <c r="O61" s="32"/>
      <c r="P61" s="32"/>
      <c r="Q61" s="32"/>
    </row>
    <row r="62" spans="1:17" s="50" customFormat="1">
      <c r="A62" s="668"/>
      <c r="B62" s="142"/>
      <c r="C62" s="128"/>
      <c r="D62" s="128"/>
      <c r="E62" s="128"/>
      <c r="F62" s="128"/>
      <c r="G62" s="128"/>
      <c r="H62" s="69"/>
      <c r="J62" s="32"/>
      <c r="K62" s="32"/>
      <c r="L62" s="32"/>
      <c r="M62" s="32"/>
      <c r="N62" s="32"/>
      <c r="O62" s="32"/>
      <c r="P62" s="32"/>
      <c r="Q62" s="32"/>
    </row>
    <row r="63" spans="1:17" s="50" customFormat="1">
      <c r="A63" s="668"/>
      <c r="B63" s="142"/>
      <c r="C63" s="128"/>
      <c r="D63" s="128"/>
      <c r="E63" s="128"/>
      <c r="F63" s="128"/>
      <c r="G63" s="128"/>
      <c r="H63" s="69"/>
      <c r="J63" s="32"/>
      <c r="K63" s="32"/>
      <c r="L63" s="32"/>
      <c r="M63" s="32"/>
      <c r="N63" s="32"/>
      <c r="O63" s="32"/>
      <c r="P63" s="32"/>
      <c r="Q63" s="32"/>
    </row>
    <row r="64" spans="1:17" s="50" customFormat="1">
      <c r="A64" s="668"/>
      <c r="B64" s="142"/>
      <c r="C64" s="128"/>
      <c r="D64" s="128"/>
      <c r="E64" s="128"/>
      <c r="F64" s="128"/>
      <c r="G64" s="128"/>
      <c r="H64" s="69"/>
      <c r="J64" s="32"/>
      <c r="K64" s="32"/>
      <c r="L64" s="32"/>
      <c r="M64" s="32"/>
      <c r="N64" s="32"/>
      <c r="O64" s="32"/>
      <c r="P64" s="32"/>
      <c r="Q64" s="32"/>
    </row>
    <row r="65" spans="1:17" s="50" customFormat="1">
      <c r="A65" s="668"/>
      <c r="B65" s="142"/>
      <c r="C65" s="128"/>
      <c r="D65" s="128"/>
      <c r="E65" s="128"/>
      <c r="F65" s="128"/>
      <c r="G65" s="128"/>
      <c r="H65" s="69"/>
      <c r="J65" s="32"/>
      <c r="K65" s="32"/>
      <c r="L65" s="32"/>
      <c r="M65" s="32"/>
      <c r="N65" s="32"/>
      <c r="O65" s="32"/>
      <c r="P65" s="32"/>
      <c r="Q65" s="32"/>
    </row>
    <row r="66" spans="1:17" s="50" customFormat="1">
      <c r="A66" s="668"/>
      <c r="B66" s="142"/>
      <c r="C66" s="128"/>
      <c r="D66" s="128"/>
      <c r="E66" s="128"/>
      <c r="F66" s="128"/>
      <c r="G66" s="128"/>
      <c r="H66" s="128"/>
      <c r="J66" s="32"/>
      <c r="K66" s="32"/>
      <c r="L66" s="32"/>
      <c r="M66" s="32"/>
      <c r="N66" s="32"/>
      <c r="O66" s="32"/>
      <c r="P66" s="32"/>
      <c r="Q66" s="32"/>
    </row>
    <row r="67" spans="1:17" s="50" customFormat="1">
      <c r="A67" s="668"/>
      <c r="B67" s="142"/>
      <c r="C67" s="128"/>
      <c r="D67" s="128"/>
      <c r="E67" s="128"/>
      <c r="F67" s="128"/>
      <c r="G67" s="128"/>
      <c r="H67" s="128"/>
      <c r="J67" s="32"/>
      <c r="K67" s="32"/>
      <c r="L67" s="32"/>
      <c r="M67" s="32"/>
      <c r="N67" s="32"/>
      <c r="O67" s="32"/>
      <c r="P67" s="32"/>
      <c r="Q67" s="32"/>
    </row>
    <row r="68" spans="1:17" s="50" customFormat="1">
      <c r="A68" s="668"/>
      <c r="B68" s="142"/>
      <c r="C68" s="128"/>
      <c r="D68" s="128"/>
      <c r="E68" s="128"/>
      <c r="F68" s="128"/>
      <c r="G68" s="128"/>
      <c r="H68" s="128"/>
      <c r="J68" s="32"/>
      <c r="K68" s="32"/>
      <c r="L68" s="32"/>
      <c r="M68" s="32"/>
      <c r="N68" s="32"/>
      <c r="O68" s="32"/>
      <c r="P68" s="32"/>
      <c r="Q68" s="32"/>
    </row>
    <row r="69" spans="1:17" s="50" customFormat="1">
      <c r="A69" s="668"/>
      <c r="B69" s="142"/>
      <c r="C69" s="128"/>
      <c r="D69" s="128"/>
      <c r="E69" s="128"/>
      <c r="F69" s="128"/>
      <c r="G69" s="128"/>
      <c r="H69" s="128"/>
      <c r="J69" s="32"/>
      <c r="K69" s="32"/>
      <c r="L69" s="32"/>
      <c r="M69" s="32"/>
      <c r="N69" s="32"/>
      <c r="O69" s="32"/>
      <c r="P69" s="32"/>
      <c r="Q69" s="32"/>
    </row>
    <row r="70" spans="1:17" s="50" customFormat="1">
      <c r="A70" s="668"/>
      <c r="B70" s="142"/>
      <c r="C70" s="128"/>
      <c r="D70" s="128"/>
      <c r="E70" s="128"/>
      <c r="F70" s="128"/>
      <c r="G70" s="128"/>
      <c r="H70" s="128"/>
      <c r="J70" s="32"/>
      <c r="K70" s="32"/>
      <c r="L70" s="32"/>
      <c r="M70" s="32"/>
      <c r="N70" s="32"/>
      <c r="O70" s="32"/>
      <c r="P70" s="32"/>
      <c r="Q70" s="32"/>
    </row>
    <row r="71" spans="1:17" s="50" customFormat="1">
      <c r="A71" s="668"/>
      <c r="B71" s="142"/>
      <c r="C71" s="128"/>
      <c r="D71" s="128"/>
      <c r="E71" s="128"/>
      <c r="F71" s="128"/>
      <c r="G71" s="128"/>
      <c r="H71" s="128"/>
      <c r="J71" s="32"/>
      <c r="K71" s="32"/>
      <c r="L71" s="32"/>
      <c r="M71" s="32"/>
      <c r="N71" s="32"/>
      <c r="O71" s="32"/>
      <c r="P71" s="32"/>
      <c r="Q71" s="32"/>
    </row>
    <row r="72" spans="1:17" s="50" customFormat="1">
      <c r="A72" s="668"/>
      <c r="B72" s="142"/>
      <c r="C72" s="128"/>
      <c r="D72" s="128"/>
      <c r="E72" s="128"/>
      <c r="F72" s="128"/>
      <c r="G72" s="128"/>
      <c r="H72" s="128"/>
      <c r="J72" s="32"/>
      <c r="K72" s="32"/>
      <c r="L72" s="32"/>
      <c r="M72" s="32"/>
      <c r="N72" s="32"/>
      <c r="O72" s="32"/>
      <c r="P72" s="32"/>
      <c r="Q72" s="32"/>
    </row>
    <row r="73" spans="1:17" s="50" customFormat="1">
      <c r="A73" s="668"/>
      <c r="B73" s="142"/>
      <c r="C73" s="128"/>
      <c r="D73" s="128"/>
      <c r="E73" s="128"/>
      <c r="F73" s="128"/>
      <c r="G73" s="128"/>
      <c r="H73" s="128"/>
      <c r="J73" s="32"/>
      <c r="K73" s="32"/>
      <c r="L73" s="32"/>
      <c r="M73" s="32"/>
      <c r="N73" s="32"/>
      <c r="O73" s="32"/>
      <c r="P73" s="32"/>
      <c r="Q73" s="32"/>
    </row>
    <row r="74" spans="1:17" s="50" customFormat="1">
      <c r="A74" s="668"/>
      <c r="B74" s="142"/>
      <c r="C74" s="128"/>
      <c r="D74" s="128"/>
      <c r="E74" s="128"/>
      <c r="F74" s="128"/>
      <c r="G74" s="128"/>
      <c r="H74" s="128"/>
      <c r="J74" s="32"/>
      <c r="K74" s="32"/>
      <c r="L74" s="32"/>
      <c r="M74" s="32"/>
      <c r="N74" s="32"/>
      <c r="O74" s="32"/>
      <c r="P74" s="32"/>
      <c r="Q74" s="32"/>
    </row>
    <row r="75" spans="1:17" s="50" customFormat="1">
      <c r="A75" s="668"/>
      <c r="B75" s="142"/>
      <c r="C75" s="128"/>
      <c r="D75" s="128"/>
      <c r="E75" s="128"/>
      <c r="F75" s="128"/>
      <c r="G75" s="128"/>
      <c r="H75" s="128"/>
      <c r="J75" s="32"/>
      <c r="K75" s="32"/>
      <c r="L75" s="32"/>
      <c r="M75" s="32"/>
      <c r="N75" s="32"/>
      <c r="O75" s="32"/>
      <c r="P75" s="32"/>
      <c r="Q75" s="32"/>
    </row>
    <row r="76" spans="1:17" s="50" customFormat="1">
      <c r="A76" s="668"/>
      <c r="B76" s="142"/>
      <c r="C76" s="128"/>
      <c r="D76" s="128"/>
      <c r="E76" s="128"/>
      <c r="F76" s="128"/>
      <c r="G76" s="128"/>
      <c r="H76" s="128"/>
      <c r="J76" s="32"/>
      <c r="K76" s="32"/>
      <c r="L76" s="32"/>
      <c r="M76" s="32"/>
      <c r="N76" s="32"/>
      <c r="O76" s="32"/>
      <c r="P76" s="32"/>
      <c r="Q76" s="32"/>
    </row>
    <row r="77" spans="1:17" s="50" customFormat="1">
      <c r="A77" s="668"/>
      <c r="B77" s="142"/>
      <c r="C77" s="128"/>
      <c r="D77" s="128"/>
      <c r="E77" s="128"/>
      <c r="F77" s="128"/>
      <c r="G77" s="128"/>
      <c r="H77" s="128"/>
      <c r="J77" s="32"/>
      <c r="K77" s="32"/>
      <c r="L77" s="32"/>
      <c r="M77" s="32"/>
      <c r="N77" s="32"/>
      <c r="O77" s="32"/>
      <c r="P77" s="32"/>
      <c r="Q77" s="32"/>
    </row>
    <row r="78" spans="1:17" s="50" customFormat="1">
      <c r="A78" s="668"/>
      <c r="B78" s="142"/>
      <c r="C78" s="128"/>
      <c r="D78" s="128"/>
      <c r="E78" s="128"/>
      <c r="F78" s="128"/>
      <c r="G78" s="128"/>
      <c r="H78" s="128"/>
      <c r="J78" s="32"/>
      <c r="K78" s="32"/>
      <c r="L78" s="32"/>
      <c r="M78" s="32"/>
      <c r="N78" s="32"/>
      <c r="O78" s="32"/>
      <c r="P78" s="32"/>
      <c r="Q78" s="32"/>
    </row>
    <row r="79" spans="1:17" s="50" customFormat="1">
      <c r="A79" s="668"/>
      <c r="B79" s="142"/>
      <c r="C79" s="128"/>
      <c r="D79" s="128"/>
      <c r="E79" s="128"/>
      <c r="F79" s="128"/>
      <c r="G79" s="128"/>
      <c r="H79" s="128"/>
      <c r="J79" s="32"/>
      <c r="K79" s="32"/>
      <c r="L79" s="32"/>
      <c r="M79" s="32"/>
      <c r="N79" s="32"/>
      <c r="O79" s="32"/>
      <c r="P79" s="32"/>
      <c r="Q79" s="32"/>
    </row>
    <row r="80" spans="1:17">
      <c r="B80" s="142"/>
      <c r="C80" s="128"/>
      <c r="D80" s="128"/>
      <c r="E80" s="128"/>
      <c r="F80" s="128"/>
      <c r="G80" s="128"/>
      <c r="H80" s="128"/>
      <c r="J80" s="32"/>
      <c r="K80" s="32"/>
      <c r="L80" s="32"/>
      <c r="M80" s="32"/>
      <c r="N80" s="32"/>
      <c r="O80" s="32"/>
      <c r="P80" s="32"/>
      <c r="Q80" s="32"/>
    </row>
    <row r="81" spans="2:17">
      <c r="B81" s="142"/>
      <c r="C81" s="128"/>
      <c r="D81" s="128"/>
      <c r="E81" s="128"/>
      <c r="F81" s="128"/>
      <c r="G81" s="128"/>
      <c r="H81" s="128"/>
      <c r="J81" s="32"/>
      <c r="K81" s="32"/>
      <c r="L81" s="32"/>
      <c r="M81" s="32"/>
      <c r="N81" s="32"/>
      <c r="O81" s="32"/>
      <c r="P81" s="32"/>
      <c r="Q81" s="32"/>
    </row>
    <row r="82" spans="2:17">
      <c r="B82" s="142"/>
      <c r="C82" s="128"/>
      <c r="D82" s="128"/>
      <c r="E82" s="128"/>
      <c r="F82" s="128"/>
      <c r="G82" s="128"/>
      <c r="H82" s="128"/>
      <c r="J82" s="32"/>
      <c r="K82" s="32"/>
      <c r="L82" s="32"/>
      <c r="M82" s="32"/>
      <c r="N82" s="32"/>
      <c r="O82" s="32"/>
      <c r="P82" s="32"/>
      <c r="Q82" s="32"/>
    </row>
    <row r="83" spans="2:17">
      <c r="B83" s="142"/>
      <c r="C83" s="128"/>
      <c r="D83" s="128"/>
      <c r="E83" s="128"/>
      <c r="F83" s="128"/>
      <c r="G83" s="128"/>
      <c r="H83" s="128"/>
      <c r="J83" s="32"/>
      <c r="K83" s="32"/>
      <c r="L83" s="32"/>
      <c r="M83" s="32"/>
      <c r="N83" s="32"/>
      <c r="O83" s="32"/>
      <c r="P83" s="32"/>
      <c r="Q83" s="32"/>
    </row>
    <row r="84" spans="2:17">
      <c r="B84" s="142"/>
      <c r="C84" s="128"/>
      <c r="D84" s="128"/>
      <c r="E84" s="128"/>
      <c r="F84" s="128"/>
      <c r="G84" s="128"/>
      <c r="H84" s="64"/>
      <c r="J84" s="32"/>
      <c r="K84" s="32"/>
      <c r="L84" s="32"/>
      <c r="M84" s="32"/>
      <c r="N84" s="32"/>
      <c r="O84" s="32"/>
      <c r="P84" s="32"/>
      <c r="Q84" s="32"/>
    </row>
    <row r="85" spans="2:17">
      <c r="B85" s="142"/>
      <c r="C85" s="128"/>
      <c r="D85" s="128"/>
      <c r="E85" s="128"/>
      <c r="F85" s="128"/>
      <c r="G85" s="128"/>
      <c r="H85" s="64"/>
      <c r="J85" s="32"/>
      <c r="K85" s="32"/>
      <c r="L85" s="32"/>
      <c r="M85" s="32"/>
      <c r="N85" s="32"/>
      <c r="O85" s="32"/>
      <c r="P85" s="32"/>
      <c r="Q85" s="32"/>
    </row>
    <row r="86" spans="2:17">
      <c r="B86" s="142"/>
      <c r="C86" s="128"/>
      <c r="D86" s="128"/>
      <c r="E86" s="128"/>
      <c r="F86" s="128"/>
      <c r="G86" s="128"/>
      <c r="H86" s="64"/>
      <c r="J86" s="32"/>
      <c r="K86" s="32"/>
      <c r="L86" s="32"/>
      <c r="M86" s="32"/>
      <c r="N86" s="32"/>
      <c r="O86" s="32"/>
      <c r="P86" s="32"/>
      <c r="Q86" s="32"/>
    </row>
    <row r="87" spans="2:17">
      <c r="B87" s="142"/>
      <c r="C87" s="128"/>
      <c r="D87" s="128"/>
      <c r="E87" s="128"/>
      <c r="F87" s="128"/>
      <c r="G87" s="128"/>
      <c r="H87" s="64"/>
      <c r="J87" s="32"/>
      <c r="K87" s="32"/>
      <c r="L87" s="32"/>
      <c r="M87" s="32"/>
      <c r="N87" s="32"/>
      <c r="O87" s="32"/>
      <c r="P87" s="32"/>
      <c r="Q87" s="32"/>
    </row>
    <row r="88" spans="2:17">
      <c r="B88" s="142"/>
      <c r="C88" s="128"/>
      <c r="D88" s="128"/>
      <c r="E88" s="128"/>
      <c r="F88" s="128"/>
      <c r="G88" s="128"/>
      <c r="H88" s="64"/>
      <c r="J88" s="32"/>
      <c r="K88" s="32"/>
      <c r="L88" s="32"/>
      <c r="M88" s="32"/>
      <c r="N88" s="32"/>
      <c r="O88" s="32"/>
      <c r="P88" s="32"/>
      <c r="Q88" s="32"/>
    </row>
    <row r="89" spans="2:17">
      <c r="B89" s="142"/>
      <c r="C89" s="128"/>
      <c r="D89" s="128"/>
      <c r="E89" s="128"/>
      <c r="F89" s="128"/>
      <c r="G89" s="128"/>
      <c r="H89" s="65"/>
      <c r="J89" s="32"/>
      <c r="K89" s="32"/>
      <c r="L89" s="32"/>
      <c r="M89" s="32"/>
      <c r="N89" s="32"/>
      <c r="O89" s="32"/>
      <c r="P89" s="32"/>
      <c r="Q89" s="32"/>
    </row>
    <row r="90" spans="2:17">
      <c r="B90" s="142"/>
      <c r="C90" s="128"/>
      <c r="D90" s="128"/>
      <c r="E90" s="128"/>
      <c r="F90" s="128"/>
      <c r="G90" s="128"/>
      <c r="H90" s="128"/>
      <c r="J90" s="32"/>
      <c r="K90" s="32"/>
      <c r="L90" s="32"/>
      <c r="M90" s="32"/>
      <c r="N90" s="32"/>
      <c r="O90" s="32"/>
      <c r="P90" s="32"/>
      <c r="Q90" s="32"/>
    </row>
    <row r="91" spans="2:17">
      <c r="B91" s="142"/>
      <c r="C91" s="128"/>
      <c r="D91" s="128"/>
      <c r="E91" s="128"/>
      <c r="F91" s="128"/>
      <c r="G91" s="128"/>
      <c r="H91" s="128"/>
      <c r="J91" s="32"/>
      <c r="K91" s="32"/>
      <c r="L91" s="32"/>
      <c r="M91" s="32"/>
      <c r="N91" s="32"/>
      <c r="O91" s="32"/>
      <c r="P91" s="32"/>
      <c r="Q91" s="32"/>
    </row>
    <row r="92" spans="2:17">
      <c r="B92" s="142"/>
      <c r="C92" s="128"/>
      <c r="D92" s="128"/>
      <c r="E92" s="128"/>
      <c r="F92" s="128"/>
      <c r="G92" s="128"/>
      <c r="H92" s="128"/>
      <c r="J92" s="32"/>
      <c r="K92" s="32"/>
      <c r="L92" s="32"/>
      <c r="M92" s="32"/>
      <c r="N92" s="32"/>
      <c r="O92" s="32"/>
      <c r="P92" s="32"/>
      <c r="Q92" s="32"/>
    </row>
    <row r="93" spans="2:17">
      <c r="B93" s="142"/>
      <c r="C93" s="128"/>
      <c r="D93" s="128"/>
      <c r="E93" s="128"/>
      <c r="F93" s="128"/>
      <c r="G93" s="128"/>
      <c r="H93" s="128"/>
      <c r="J93" s="32"/>
      <c r="K93" s="32"/>
      <c r="L93" s="32"/>
      <c r="M93" s="32"/>
      <c r="N93" s="32"/>
      <c r="O93" s="32"/>
      <c r="P93" s="32"/>
      <c r="Q93" s="32"/>
    </row>
    <row r="94" spans="2:17">
      <c r="B94" s="142"/>
      <c r="C94" s="128"/>
      <c r="D94" s="128"/>
      <c r="E94" s="128"/>
      <c r="F94" s="128"/>
      <c r="G94" s="128"/>
      <c r="H94" s="128"/>
      <c r="J94" s="32"/>
      <c r="K94" s="32"/>
      <c r="L94" s="32"/>
      <c r="M94" s="32"/>
      <c r="N94" s="32"/>
      <c r="O94" s="32"/>
      <c r="P94" s="32"/>
      <c r="Q94" s="32"/>
    </row>
    <row r="95" spans="2:17">
      <c r="B95" s="142"/>
      <c r="C95" s="128"/>
      <c r="D95" s="128"/>
      <c r="E95" s="128"/>
      <c r="F95" s="128"/>
      <c r="G95" s="128"/>
      <c r="H95" s="128"/>
      <c r="J95" s="32"/>
      <c r="K95" s="32"/>
      <c r="L95" s="32"/>
      <c r="M95" s="32"/>
      <c r="N95" s="32"/>
      <c r="O95" s="32"/>
      <c r="P95" s="32"/>
      <c r="Q95" s="32"/>
    </row>
    <row r="96" spans="2:17">
      <c r="B96" s="142"/>
      <c r="C96" s="128"/>
      <c r="D96" s="128"/>
      <c r="E96" s="128"/>
      <c r="F96" s="128"/>
      <c r="G96" s="128"/>
      <c r="H96" s="128"/>
      <c r="J96" s="32"/>
      <c r="K96" s="32"/>
      <c r="L96" s="32"/>
      <c r="M96" s="32"/>
      <c r="N96" s="32"/>
      <c r="O96" s="32"/>
      <c r="P96" s="32"/>
      <c r="Q96" s="32"/>
    </row>
    <row r="97" spans="2:17">
      <c r="B97" s="142"/>
      <c r="C97" s="128"/>
      <c r="D97" s="128"/>
      <c r="E97" s="128"/>
      <c r="F97" s="128"/>
      <c r="G97" s="128"/>
      <c r="H97" s="128"/>
      <c r="J97" s="32"/>
      <c r="K97" s="32"/>
      <c r="L97" s="32"/>
      <c r="M97" s="32"/>
      <c r="N97" s="32"/>
      <c r="O97" s="32"/>
      <c r="P97" s="32"/>
      <c r="Q97" s="32"/>
    </row>
    <row r="98" spans="2:17">
      <c r="B98" s="142"/>
      <c r="C98" s="128"/>
      <c r="D98" s="128"/>
      <c r="E98" s="128"/>
      <c r="F98" s="128"/>
      <c r="G98" s="128"/>
      <c r="H98" s="128"/>
      <c r="J98" s="32"/>
      <c r="K98" s="32"/>
      <c r="L98" s="32"/>
      <c r="M98" s="32"/>
      <c r="N98" s="32"/>
      <c r="O98" s="32"/>
      <c r="P98" s="32"/>
      <c r="Q98" s="32"/>
    </row>
    <row r="99" spans="2:17">
      <c r="B99" s="142"/>
      <c r="C99" s="128"/>
      <c r="D99" s="128"/>
      <c r="E99" s="128"/>
      <c r="F99" s="128"/>
      <c r="G99" s="128"/>
      <c r="H99" s="128"/>
      <c r="J99" s="32"/>
      <c r="K99" s="32"/>
      <c r="L99" s="32"/>
      <c r="M99" s="32"/>
      <c r="N99" s="32"/>
      <c r="O99" s="32"/>
      <c r="P99" s="32"/>
      <c r="Q99" s="32"/>
    </row>
    <row r="100" spans="2:17">
      <c r="B100" s="142"/>
      <c r="C100" s="128"/>
      <c r="D100" s="128"/>
      <c r="E100" s="128"/>
      <c r="F100" s="128"/>
      <c r="G100" s="128"/>
      <c r="H100" s="128"/>
      <c r="J100" s="32"/>
      <c r="K100" s="32"/>
      <c r="L100" s="32"/>
      <c r="M100" s="32"/>
      <c r="N100" s="32"/>
      <c r="O100" s="32"/>
      <c r="P100" s="32"/>
      <c r="Q100" s="32"/>
    </row>
    <row r="101" spans="2:17">
      <c r="B101" s="142"/>
      <c r="C101" s="128"/>
      <c r="D101" s="128"/>
      <c r="E101" s="128"/>
      <c r="F101" s="128"/>
      <c r="G101" s="128"/>
      <c r="H101" s="128"/>
      <c r="J101" s="32"/>
      <c r="K101" s="32"/>
      <c r="L101" s="32"/>
      <c r="M101" s="32"/>
      <c r="N101" s="32"/>
      <c r="O101" s="32"/>
      <c r="P101" s="32"/>
      <c r="Q101" s="32"/>
    </row>
    <row r="102" spans="2:17">
      <c r="B102" s="142"/>
      <c r="C102" s="128"/>
      <c r="D102" s="128"/>
      <c r="E102" s="128"/>
      <c r="F102" s="128"/>
      <c r="G102" s="128"/>
      <c r="H102" s="128"/>
      <c r="J102" s="32"/>
      <c r="K102" s="32"/>
      <c r="L102" s="32"/>
      <c r="M102" s="32"/>
      <c r="N102" s="32"/>
      <c r="O102" s="32"/>
      <c r="P102" s="32"/>
      <c r="Q102" s="32"/>
    </row>
    <row r="103" spans="2:17">
      <c r="B103" s="142"/>
      <c r="C103" s="128"/>
      <c r="D103" s="128"/>
      <c r="E103" s="128"/>
      <c r="F103" s="128"/>
      <c r="G103" s="128"/>
      <c r="H103" s="128"/>
      <c r="J103" s="32"/>
      <c r="K103" s="32"/>
      <c r="L103" s="32"/>
      <c r="M103" s="32"/>
      <c r="N103" s="32"/>
      <c r="O103" s="32"/>
      <c r="P103" s="32"/>
      <c r="Q103" s="32"/>
    </row>
    <row r="104" spans="2:17">
      <c r="B104" s="142"/>
      <c r="C104" s="128"/>
      <c r="D104" s="128"/>
      <c r="E104" s="128"/>
      <c r="F104" s="128"/>
      <c r="G104" s="128"/>
      <c r="H104" s="128"/>
      <c r="J104" s="32"/>
      <c r="K104" s="32"/>
      <c r="L104" s="32"/>
      <c r="M104" s="32"/>
      <c r="N104" s="32"/>
      <c r="O104" s="32"/>
      <c r="P104" s="32"/>
      <c r="Q104" s="32"/>
    </row>
    <row r="105" spans="2:17">
      <c r="B105" s="142"/>
      <c r="C105" s="128"/>
      <c r="D105" s="128"/>
      <c r="E105" s="128"/>
      <c r="F105" s="128"/>
      <c r="G105" s="128"/>
      <c r="H105" s="128"/>
      <c r="J105" s="32"/>
      <c r="K105" s="32"/>
      <c r="L105" s="32"/>
      <c r="M105" s="32"/>
      <c r="N105" s="32"/>
      <c r="O105" s="32"/>
      <c r="P105" s="32"/>
      <c r="Q105" s="32"/>
    </row>
    <row r="106" spans="2:17">
      <c r="B106" s="142"/>
      <c r="C106" s="128"/>
      <c r="D106" s="128"/>
      <c r="E106" s="128"/>
      <c r="F106" s="128"/>
      <c r="G106" s="128"/>
      <c r="H106" s="128"/>
      <c r="J106" s="32"/>
      <c r="K106" s="32"/>
      <c r="L106" s="32"/>
      <c r="M106" s="32"/>
      <c r="N106" s="32"/>
      <c r="O106" s="32"/>
      <c r="P106" s="32"/>
      <c r="Q106" s="32"/>
    </row>
    <row r="107" spans="2:17">
      <c r="B107" s="142"/>
      <c r="C107" s="128"/>
      <c r="D107" s="128"/>
      <c r="E107" s="128"/>
      <c r="F107" s="128"/>
      <c r="G107" s="128"/>
      <c r="H107" s="128"/>
      <c r="J107" s="32"/>
      <c r="K107" s="32"/>
      <c r="L107" s="32"/>
      <c r="M107" s="32"/>
      <c r="N107" s="32"/>
      <c r="O107" s="32"/>
      <c r="P107" s="32"/>
      <c r="Q107" s="32"/>
    </row>
    <row r="108" spans="2:17">
      <c r="B108" s="142"/>
      <c r="C108" s="128"/>
      <c r="D108" s="128"/>
      <c r="E108" s="128"/>
      <c r="F108" s="128"/>
      <c r="G108" s="128"/>
      <c r="H108" s="128"/>
      <c r="J108" s="32"/>
      <c r="K108" s="32"/>
      <c r="L108" s="32"/>
      <c r="M108" s="32"/>
      <c r="N108" s="32"/>
      <c r="O108" s="32"/>
      <c r="P108" s="32"/>
      <c r="Q108" s="32"/>
    </row>
    <row r="109" spans="2:17">
      <c r="B109" s="142"/>
      <c r="C109" s="128"/>
      <c r="D109" s="128"/>
      <c r="E109" s="128"/>
      <c r="F109" s="128"/>
      <c r="G109" s="128"/>
      <c r="H109" s="128"/>
      <c r="J109" s="32"/>
      <c r="K109" s="32"/>
      <c r="L109" s="32"/>
      <c r="M109" s="32"/>
      <c r="N109" s="32"/>
      <c r="O109" s="32"/>
      <c r="P109" s="32"/>
      <c r="Q109" s="32"/>
    </row>
    <row r="110" spans="2:17">
      <c r="B110" s="142"/>
      <c r="C110" s="128"/>
      <c r="D110" s="128"/>
      <c r="E110" s="128"/>
      <c r="F110" s="128"/>
      <c r="G110" s="128"/>
      <c r="H110" s="128"/>
      <c r="J110" s="32"/>
      <c r="K110" s="32"/>
      <c r="L110" s="32"/>
      <c r="M110" s="32"/>
      <c r="N110" s="32"/>
      <c r="O110" s="32"/>
      <c r="P110" s="32"/>
      <c r="Q110" s="32"/>
    </row>
    <row r="111" spans="2:17">
      <c r="B111" s="142"/>
      <c r="C111" s="128"/>
      <c r="D111" s="128"/>
      <c r="E111" s="128"/>
      <c r="F111" s="128"/>
      <c r="G111" s="128"/>
      <c r="H111" s="128"/>
      <c r="J111" s="32"/>
      <c r="K111" s="32"/>
      <c r="L111" s="32"/>
      <c r="M111" s="32"/>
      <c r="N111" s="32"/>
      <c r="O111" s="32"/>
      <c r="P111" s="32"/>
      <c r="Q111" s="32"/>
    </row>
    <row r="112" spans="2:17">
      <c r="B112" s="142"/>
      <c r="C112" s="128"/>
      <c r="D112" s="128"/>
      <c r="E112" s="128"/>
      <c r="F112" s="128"/>
      <c r="G112" s="128"/>
      <c r="H112" s="128"/>
      <c r="J112" s="32"/>
      <c r="K112" s="32"/>
      <c r="L112" s="32"/>
      <c r="M112" s="32"/>
      <c r="N112" s="32"/>
      <c r="O112" s="32"/>
      <c r="P112" s="32"/>
      <c r="Q112" s="32"/>
    </row>
    <row r="113" spans="2:17">
      <c r="B113" s="142"/>
      <c r="C113" s="128"/>
      <c r="D113" s="128"/>
      <c r="E113" s="128"/>
      <c r="F113" s="128"/>
      <c r="G113" s="128"/>
      <c r="H113" s="128"/>
      <c r="J113" s="32"/>
      <c r="K113" s="32"/>
      <c r="L113" s="32"/>
      <c r="M113" s="32"/>
      <c r="N113" s="32"/>
      <c r="O113" s="32"/>
      <c r="P113" s="32"/>
      <c r="Q113" s="32"/>
    </row>
    <row r="114" spans="2:17">
      <c r="B114" s="142"/>
      <c r="C114" s="128"/>
      <c r="D114" s="128"/>
      <c r="E114" s="128"/>
      <c r="F114" s="128"/>
      <c r="G114" s="128"/>
      <c r="H114" s="128"/>
      <c r="J114" s="32"/>
      <c r="K114" s="32"/>
      <c r="L114" s="32"/>
      <c r="M114" s="32"/>
      <c r="N114" s="32"/>
      <c r="O114" s="32"/>
      <c r="P114" s="32"/>
      <c r="Q114" s="32"/>
    </row>
    <row r="115" spans="2:17">
      <c r="B115" s="142"/>
      <c r="C115" s="128"/>
      <c r="D115" s="128"/>
      <c r="E115" s="128"/>
      <c r="F115" s="128"/>
      <c r="G115" s="128"/>
      <c r="H115" s="128"/>
      <c r="J115" s="32"/>
      <c r="K115" s="32"/>
      <c r="L115" s="32"/>
      <c r="M115" s="32"/>
      <c r="N115" s="32"/>
      <c r="O115" s="32"/>
      <c r="P115" s="32"/>
      <c r="Q115" s="32"/>
    </row>
    <row r="116" spans="2:17">
      <c r="B116" s="142"/>
      <c r="C116" s="128"/>
      <c r="D116" s="128"/>
      <c r="E116" s="128"/>
      <c r="F116" s="128"/>
      <c r="G116" s="128"/>
      <c r="H116" s="128"/>
      <c r="J116" s="32"/>
      <c r="K116" s="32"/>
      <c r="L116" s="32"/>
      <c r="M116" s="32"/>
      <c r="N116" s="32"/>
      <c r="O116" s="32"/>
      <c r="P116" s="32"/>
      <c r="Q116" s="32"/>
    </row>
    <row r="117" spans="2:17">
      <c r="B117" s="142"/>
      <c r="C117" s="128"/>
      <c r="D117" s="128"/>
      <c r="E117" s="128"/>
      <c r="F117" s="128"/>
      <c r="G117" s="128"/>
      <c r="H117" s="128"/>
      <c r="J117" s="32"/>
      <c r="K117" s="32"/>
      <c r="L117" s="32"/>
      <c r="M117" s="32"/>
      <c r="N117" s="32"/>
      <c r="O117" s="32"/>
      <c r="P117" s="32"/>
      <c r="Q117" s="32"/>
    </row>
    <row r="118" spans="2:17">
      <c r="B118" s="142"/>
      <c r="C118" s="128"/>
      <c r="D118" s="128"/>
      <c r="E118" s="128"/>
      <c r="F118" s="128"/>
      <c r="G118" s="128"/>
      <c r="H118" s="128"/>
      <c r="J118" s="32"/>
      <c r="K118" s="32"/>
      <c r="L118" s="32"/>
      <c r="M118" s="32"/>
      <c r="N118" s="32"/>
      <c r="O118" s="32"/>
      <c r="P118" s="32"/>
      <c r="Q118" s="32"/>
    </row>
    <row r="119" spans="2:17">
      <c r="B119" s="142"/>
      <c r="C119" s="128"/>
      <c r="D119" s="128"/>
      <c r="E119" s="128"/>
      <c r="F119" s="128"/>
      <c r="G119" s="128"/>
      <c r="H119" s="128"/>
      <c r="J119" s="32"/>
      <c r="K119" s="32"/>
      <c r="L119" s="32"/>
      <c r="M119" s="32"/>
      <c r="N119" s="32"/>
      <c r="O119" s="32"/>
      <c r="P119" s="32"/>
      <c r="Q119" s="32"/>
    </row>
    <row r="120" spans="2:17">
      <c r="B120" s="142"/>
      <c r="C120" s="128"/>
      <c r="D120" s="128"/>
      <c r="E120" s="128"/>
      <c r="F120" s="128"/>
      <c r="G120" s="128"/>
      <c r="H120" s="128"/>
      <c r="J120" s="32"/>
      <c r="K120" s="32"/>
      <c r="L120" s="32"/>
      <c r="M120" s="32"/>
      <c r="N120" s="32"/>
      <c r="O120" s="32"/>
      <c r="P120" s="32"/>
      <c r="Q120" s="32"/>
    </row>
    <row r="121" spans="2:17">
      <c r="B121" s="142"/>
      <c r="C121" s="128"/>
      <c r="D121" s="128"/>
      <c r="E121" s="128"/>
      <c r="F121" s="128"/>
      <c r="G121" s="128"/>
      <c r="H121" s="128"/>
      <c r="J121" s="32"/>
      <c r="K121" s="32"/>
      <c r="L121" s="32"/>
      <c r="M121" s="32"/>
      <c r="N121" s="32"/>
      <c r="O121" s="32"/>
      <c r="P121" s="32"/>
      <c r="Q121" s="32"/>
    </row>
    <row r="122" spans="2:17">
      <c r="B122" s="142"/>
      <c r="C122" s="128"/>
      <c r="D122" s="128"/>
      <c r="E122" s="128"/>
      <c r="F122" s="128"/>
      <c r="G122" s="128"/>
      <c r="H122" s="128"/>
      <c r="J122" s="32"/>
      <c r="K122" s="32"/>
      <c r="L122" s="32"/>
      <c r="M122" s="32"/>
      <c r="N122" s="32"/>
      <c r="O122" s="32"/>
      <c r="P122" s="32"/>
      <c r="Q122" s="32"/>
    </row>
    <row r="123" spans="2:17">
      <c r="B123" s="142"/>
      <c r="C123" s="128"/>
      <c r="D123" s="128"/>
      <c r="E123" s="128"/>
      <c r="F123" s="128"/>
      <c r="G123" s="128"/>
      <c r="H123" s="128"/>
      <c r="J123" s="32"/>
      <c r="K123" s="32"/>
      <c r="L123" s="32"/>
      <c r="M123" s="32"/>
      <c r="N123" s="32"/>
      <c r="O123" s="32"/>
      <c r="P123" s="32"/>
      <c r="Q123" s="32"/>
    </row>
    <row r="124" spans="2:17">
      <c r="B124" s="142"/>
      <c r="C124" s="128"/>
      <c r="D124" s="128"/>
      <c r="E124" s="128"/>
      <c r="F124" s="128"/>
      <c r="G124" s="128"/>
      <c r="H124" s="128"/>
      <c r="J124" s="32"/>
      <c r="K124" s="32"/>
      <c r="L124" s="32"/>
      <c r="M124" s="32"/>
      <c r="N124" s="32"/>
      <c r="O124" s="32"/>
      <c r="P124" s="32"/>
      <c r="Q124" s="32"/>
    </row>
    <row r="125" spans="2:17">
      <c r="B125" s="142"/>
      <c r="C125" s="128"/>
      <c r="D125" s="128"/>
      <c r="E125" s="128"/>
      <c r="F125" s="128"/>
      <c r="G125" s="128"/>
      <c r="H125" s="128"/>
      <c r="J125" s="32"/>
      <c r="K125" s="32"/>
      <c r="L125" s="32"/>
      <c r="M125" s="32"/>
      <c r="N125" s="32"/>
      <c r="O125" s="32"/>
      <c r="P125" s="32"/>
      <c r="Q125" s="32"/>
    </row>
    <row r="126" spans="2:17">
      <c r="B126" s="142"/>
      <c r="C126" s="128"/>
      <c r="D126" s="128"/>
      <c r="E126" s="128"/>
      <c r="F126" s="128"/>
      <c r="G126" s="128"/>
      <c r="H126" s="128"/>
      <c r="J126" s="32"/>
      <c r="K126" s="32"/>
      <c r="L126" s="32"/>
      <c r="M126" s="32"/>
      <c r="N126" s="32"/>
      <c r="O126" s="32"/>
      <c r="P126" s="32"/>
      <c r="Q126" s="32"/>
    </row>
    <row r="127" spans="2:17">
      <c r="B127" s="142"/>
      <c r="C127" s="128"/>
      <c r="D127" s="128"/>
      <c r="E127" s="128"/>
      <c r="F127" s="128"/>
      <c r="G127" s="128"/>
      <c r="H127" s="128"/>
      <c r="J127" s="32"/>
      <c r="K127" s="32"/>
      <c r="L127" s="32"/>
      <c r="M127" s="32"/>
      <c r="N127" s="32"/>
      <c r="O127" s="32"/>
      <c r="P127" s="32"/>
      <c r="Q127" s="32"/>
    </row>
    <row r="128" spans="2:17">
      <c r="B128" s="142"/>
      <c r="C128" s="128"/>
      <c r="D128" s="128"/>
      <c r="E128" s="128"/>
      <c r="F128" s="128"/>
      <c r="G128" s="128"/>
      <c r="H128" s="128"/>
      <c r="J128" s="32"/>
      <c r="K128" s="32"/>
      <c r="L128" s="32"/>
      <c r="M128" s="32"/>
      <c r="N128" s="32"/>
      <c r="O128" s="32"/>
      <c r="P128" s="32"/>
      <c r="Q128" s="32"/>
    </row>
    <row r="129" spans="2:17">
      <c r="B129" s="142"/>
      <c r="C129" s="128"/>
      <c r="D129" s="128"/>
      <c r="E129" s="128"/>
      <c r="F129" s="128"/>
      <c r="G129" s="128"/>
      <c r="H129" s="128"/>
      <c r="J129" s="32"/>
      <c r="K129" s="32"/>
      <c r="L129" s="32"/>
      <c r="M129" s="32"/>
      <c r="N129" s="32"/>
      <c r="O129" s="32"/>
      <c r="P129" s="32"/>
      <c r="Q129" s="32"/>
    </row>
    <row r="130" spans="2:17">
      <c r="B130" s="142"/>
      <c r="C130" s="128"/>
      <c r="D130" s="128"/>
      <c r="E130" s="128"/>
      <c r="F130" s="128"/>
      <c r="G130" s="128"/>
      <c r="H130" s="128"/>
      <c r="J130" s="32"/>
      <c r="K130" s="32"/>
      <c r="L130" s="32"/>
      <c r="M130" s="32"/>
      <c r="N130" s="32"/>
      <c r="O130" s="32"/>
      <c r="P130" s="32"/>
      <c r="Q130" s="32"/>
    </row>
    <row r="131" spans="2:17">
      <c r="B131" s="142"/>
      <c r="C131" s="128"/>
      <c r="D131" s="128"/>
      <c r="E131" s="128"/>
      <c r="F131" s="128"/>
      <c r="G131" s="128"/>
      <c r="H131" s="128"/>
      <c r="J131" s="32"/>
      <c r="K131" s="32"/>
      <c r="L131" s="32"/>
      <c r="M131" s="32"/>
      <c r="N131" s="32"/>
      <c r="O131" s="32"/>
      <c r="P131" s="32"/>
      <c r="Q131" s="32"/>
    </row>
    <row r="132" spans="2:17">
      <c r="B132" s="142"/>
      <c r="C132" s="128"/>
      <c r="D132" s="128"/>
      <c r="E132" s="128"/>
      <c r="F132" s="128"/>
      <c r="G132" s="128"/>
      <c r="H132" s="128"/>
      <c r="J132" s="32"/>
      <c r="K132" s="32"/>
      <c r="L132" s="32"/>
      <c r="M132" s="32"/>
      <c r="N132" s="32"/>
      <c r="O132" s="32"/>
      <c r="P132" s="32"/>
      <c r="Q132" s="32"/>
    </row>
    <row r="133" spans="2:17">
      <c r="B133" s="142"/>
      <c r="C133" s="128"/>
      <c r="D133" s="128"/>
      <c r="E133" s="128"/>
      <c r="F133" s="128"/>
      <c r="G133" s="128"/>
      <c r="H133" s="128"/>
      <c r="J133" s="32"/>
      <c r="K133" s="32"/>
      <c r="L133" s="32"/>
      <c r="M133" s="32"/>
      <c r="N133" s="32"/>
      <c r="O133" s="32"/>
      <c r="P133" s="32"/>
      <c r="Q133" s="32"/>
    </row>
    <row r="134" spans="2:17">
      <c r="B134" s="142"/>
      <c r="C134" s="128"/>
      <c r="D134" s="128"/>
      <c r="E134" s="128"/>
      <c r="F134" s="128"/>
      <c r="G134" s="128"/>
      <c r="H134" s="128"/>
      <c r="J134" s="32"/>
      <c r="K134" s="32"/>
      <c r="L134" s="32"/>
      <c r="M134" s="32"/>
      <c r="N134" s="32"/>
      <c r="O134" s="32"/>
      <c r="P134" s="32"/>
      <c r="Q134" s="32"/>
    </row>
    <row r="135" spans="2:17">
      <c r="B135" s="142"/>
      <c r="C135" s="128"/>
      <c r="D135" s="128"/>
      <c r="E135" s="128"/>
      <c r="F135" s="128"/>
      <c r="G135" s="128"/>
      <c r="H135" s="128"/>
      <c r="J135" s="32"/>
      <c r="K135" s="32"/>
      <c r="L135" s="32"/>
      <c r="M135" s="32"/>
      <c r="N135" s="32"/>
      <c r="O135" s="32"/>
      <c r="P135" s="32"/>
      <c r="Q135" s="32"/>
    </row>
    <row r="136" spans="2:17">
      <c r="B136" s="142"/>
      <c r="C136" s="128"/>
      <c r="D136" s="128"/>
      <c r="E136" s="128"/>
      <c r="F136" s="128"/>
      <c r="G136" s="128"/>
      <c r="H136" s="128"/>
      <c r="J136" s="32"/>
      <c r="K136" s="32"/>
      <c r="L136" s="32"/>
      <c r="M136" s="32"/>
      <c r="N136" s="32"/>
      <c r="O136" s="32"/>
      <c r="P136" s="32"/>
      <c r="Q136" s="32"/>
    </row>
    <row r="137" spans="2:17">
      <c r="B137" s="142"/>
      <c r="C137" s="128"/>
      <c r="D137" s="128"/>
      <c r="E137" s="128"/>
      <c r="F137" s="128"/>
      <c r="G137" s="128"/>
      <c r="H137" s="128"/>
      <c r="J137" s="128"/>
      <c r="K137" s="128"/>
      <c r="L137" s="128"/>
      <c r="M137" s="128"/>
      <c r="N137" s="128"/>
      <c r="O137" s="128"/>
      <c r="P137" s="128"/>
      <c r="Q137" s="128"/>
    </row>
    <row r="138" spans="2:17">
      <c r="B138" s="142"/>
      <c r="C138" s="128"/>
      <c r="D138" s="128"/>
      <c r="E138" s="128"/>
      <c r="F138" s="128"/>
      <c r="G138" s="128"/>
      <c r="H138" s="128"/>
      <c r="J138" s="128"/>
      <c r="K138" s="128"/>
      <c r="L138" s="128"/>
      <c r="M138" s="128"/>
      <c r="N138" s="128"/>
      <c r="O138" s="128"/>
      <c r="P138" s="128"/>
      <c r="Q138" s="128"/>
    </row>
    <row r="139" spans="2:17">
      <c r="B139" s="142"/>
      <c r="C139" s="128"/>
      <c r="D139" s="128"/>
      <c r="E139" s="128"/>
      <c r="F139" s="128"/>
      <c r="G139" s="128"/>
      <c r="H139" s="128"/>
      <c r="J139" s="128"/>
      <c r="K139" s="128"/>
      <c r="L139" s="128"/>
      <c r="M139" s="128"/>
      <c r="N139" s="128"/>
      <c r="O139" s="128"/>
      <c r="P139" s="128"/>
      <c r="Q139" s="128"/>
    </row>
    <row r="140" spans="2:17">
      <c r="B140" s="142"/>
      <c r="C140" s="128"/>
      <c r="D140" s="128"/>
      <c r="E140" s="128"/>
      <c r="F140" s="128"/>
      <c r="G140" s="128"/>
      <c r="H140" s="128"/>
      <c r="J140" s="128"/>
      <c r="K140" s="128"/>
      <c r="L140" s="128"/>
      <c r="M140" s="128"/>
      <c r="N140" s="128"/>
      <c r="O140" s="128"/>
      <c r="P140" s="128"/>
      <c r="Q140" s="128"/>
    </row>
    <row r="141" spans="2:17">
      <c r="B141" s="142"/>
      <c r="C141" s="128"/>
      <c r="D141" s="128"/>
      <c r="E141" s="128"/>
      <c r="F141" s="128"/>
      <c r="G141" s="128"/>
      <c r="H141" s="128"/>
      <c r="J141" s="128"/>
      <c r="K141" s="128"/>
      <c r="L141" s="128"/>
      <c r="M141" s="128"/>
      <c r="N141" s="128"/>
      <c r="O141" s="128"/>
      <c r="P141" s="128"/>
      <c r="Q141" s="128"/>
    </row>
    <row r="142" spans="2:17">
      <c r="B142" s="142"/>
      <c r="C142" s="128"/>
      <c r="D142" s="128"/>
      <c r="E142" s="128"/>
      <c r="F142" s="128"/>
      <c r="G142" s="128"/>
      <c r="H142" s="128"/>
      <c r="J142" s="128"/>
      <c r="K142" s="128"/>
      <c r="L142" s="128"/>
      <c r="M142" s="128"/>
      <c r="N142" s="128"/>
      <c r="O142" s="128"/>
      <c r="P142" s="128"/>
      <c r="Q142" s="128"/>
    </row>
    <row r="143" spans="2:17">
      <c r="B143" s="142"/>
      <c r="C143" s="128"/>
      <c r="D143" s="128"/>
      <c r="E143" s="128"/>
      <c r="F143" s="128"/>
      <c r="G143" s="128"/>
      <c r="H143" s="128"/>
      <c r="J143" s="128"/>
      <c r="K143" s="128"/>
      <c r="L143" s="128"/>
      <c r="M143" s="128"/>
      <c r="N143" s="128"/>
      <c r="O143" s="128"/>
      <c r="P143" s="128"/>
      <c r="Q143" s="128"/>
    </row>
    <row r="144" spans="2:17">
      <c r="B144" s="142"/>
      <c r="C144" s="128"/>
      <c r="D144" s="128"/>
      <c r="E144" s="128"/>
      <c r="F144" s="128"/>
      <c r="G144" s="128"/>
      <c r="H144" s="128"/>
      <c r="J144" s="128"/>
      <c r="K144" s="128"/>
      <c r="L144" s="128"/>
      <c r="M144" s="128"/>
      <c r="N144" s="128"/>
      <c r="O144" s="128"/>
      <c r="P144" s="128"/>
      <c r="Q144" s="128"/>
    </row>
    <row r="145" spans="2:17">
      <c r="B145" s="142"/>
      <c r="C145" s="128"/>
      <c r="D145" s="128"/>
      <c r="E145" s="128"/>
      <c r="F145" s="128"/>
      <c r="G145" s="128"/>
      <c r="H145" s="128"/>
      <c r="J145" s="128"/>
      <c r="K145" s="128"/>
      <c r="L145" s="128"/>
      <c r="M145" s="128"/>
      <c r="N145" s="128"/>
      <c r="O145" s="128"/>
      <c r="P145" s="128"/>
      <c r="Q145" s="128"/>
    </row>
    <row r="146" spans="2:17">
      <c r="B146" s="142"/>
      <c r="C146" s="128"/>
      <c r="D146" s="128"/>
      <c r="E146" s="128"/>
      <c r="F146" s="128"/>
      <c r="G146" s="128"/>
      <c r="H146" s="128"/>
      <c r="J146" s="128"/>
      <c r="K146" s="128"/>
      <c r="L146" s="128"/>
      <c r="M146" s="128"/>
      <c r="N146" s="128"/>
      <c r="O146" s="128"/>
      <c r="P146" s="128"/>
      <c r="Q146" s="128"/>
    </row>
    <row r="147" spans="2:17">
      <c r="B147" s="142"/>
      <c r="C147" s="128"/>
      <c r="D147" s="128"/>
      <c r="E147" s="128"/>
      <c r="F147" s="128"/>
      <c r="G147" s="128"/>
      <c r="H147" s="128"/>
      <c r="J147" s="128"/>
      <c r="K147" s="128"/>
      <c r="L147" s="128"/>
      <c r="M147" s="128"/>
      <c r="N147" s="128"/>
      <c r="O147" s="128"/>
      <c r="P147" s="128"/>
      <c r="Q147" s="128"/>
    </row>
    <row r="148" spans="2:17">
      <c r="B148" s="142"/>
      <c r="C148" s="128"/>
      <c r="D148" s="128"/>
      <c r="E148" s="128"/>
      <c r="F148" s="128"/>
      <c r="G148" s="128"/>
      <c r="H148" s="128"/>
      <c r="J148" s="128"/>
      <c r="K148" s="128"/>
      <c r="L148" s="128"/>
      <c r="M148" s="128"/>
      <c r="N148" s="128"/>
      <c r="O148" s="128"/>
      <c r="P148" s="128"/>
      <c r="Q148" s="128"/>
    </row>
    <row r="149" spans="2:17">
      <c r="B149" s="142"/>
      <c r="C149" s="128"/>
      <c r="D149" s="128"/>
      <c r="E149" s="128"/>
      <c r="F149" s="128"/>
      <c r="G149" s="128"/>
      <c r="H149" s="128"/>
      <c r="J149" s="128"/>
      <c r="K149" s="128"/>
      <c r="L149" s="128"/>
      <c r="M149" s="128"/>
      <c r="N149" s="128"/>
      <c r="O149" s="128"/>
      <c r="P149" s="128"/>
      <c r="Q149" s="128"/>
    </row>
    <row r="150" spans="2:17">
      <c r="B150" s="142"/>
      <c r="C150" s="128"/>
      <c r="D150" s="128"/>
      <c r="E150" s="128"/>
      <c r="F150" s="128"/>
      <c r="G150" s="128"/>
      <c r="H150" s="128"/>
      <c r="J150" s="128"/>
      <c r="K150" s="128"/>
      <c r="L150" s="128"/>
      <c r="M150" s="128"/>
      <c r="N150" s="128"/>
      <c r="O150" s="128"/>
      <c r="P150" s="128"/>
      <c r="Q150" s="128"/>
    </row>
    <row r="151" spans="2:17">
      <c r="B151" s="142"/>
      <c r="C151" s="128"/>
      <c r="D151" s="128"/>
      <c r="E151" s="128"/>
      <c r="F151" s="128"/>
      <c r="G151" s="128"/>
      <c r="H151" s="128"/>
      <c r="J151" s="128"/>
      <c r="K151" s="128"/>
      <c r="L151" s="128"/>
      <c r="M151" s="128"/>
      <c r="N151" s="128"/>
      <c r="O151" s="128"/>
      <c r="P151" s="128"/>
      <c r="Q151" s="128"/>
    </row>
    <row r="152" spans="2:17">
      <c r="B152" s="142"/>
      <c r="C152" s="128"/>
      <c r="D152" s="128"/>
      <c r="E152" s="128"/>
      <c r="F152" s="128"/>
      <c r="G152" s="128"/>
      <c r="H152" s="128"/>
      <c r="J152" s="128"/>
      <c r="K152" s="128"/>
      <c r="L152" s="128"/>
      <c r="M152" s="128"/>
      <c r="N152" s="128"/>
      <c r="O152" s="128"/>
      <c r="P152" s="128"/>
      <c r="Q152" s="128"/>
    </row>
    <row r="153" spans="2:17">
      <c r="B153" s="128"/>
      <c r="C153" s="128"/>
      <c r="D153" s="128"/>
      <c r="E153" s="128"/>
      <c r="F153" s="128"/>
      <c r="G153" s="128"/>
      <c r="H153" s="128"/>
      <c r="J153" s="128"/>
      <c r="K153" s="128"/>
      <c r="L153" s="128"/>
      <c r="M153" s="128"/>
      <c r="N153" s="128"/>
      <c r="O153" s="128"/>
      <c r="P153" s="128"/>
      <c r="Q153" s="128"/>
    </row>
    <row r="154" spans="2:17">
      <c r="B154" s="128"/>
      <c r="C154" s="128"/>
      <c r="D154" s="128"/>
      <c r="E154" s="128"/>
      <c r="F154" s="128"/>
      <c r="G154" s="128"/>
      <c r="H154" s="128"/>
      <c r="J154" s="128"/>
      <c r="K154" s="128"/>
      <c r="L154" s="128"/>
      <c r="M154" s="128"/>
      <c r="N154" s="128"/>
      <c r="O154" s="128"/>
      <c r="P154" s="128"/>
      <c r="Q154" s="128"/>
    </row>
    <row r="155" spans="2:17">
      <c r="B155" s="128"/>
      <c r="C155" s="128"/>
      <c r="D155" s="128"/>
      <c r="E155" s="128"/>
      <c r="F155" s="128"/>
      <c r="G155" s="128"/>
      <c r="H155" s="128"/>
      <c r="J155" s="128"/>
      <c r="K155" s="128"/>
      <c r="L155" s="128"/>
      <c r="M155" s="128"/>
      <c r="N155" s="128"/>
      <c r="O155" s="128"/>
      <c r="P155" s="128"/>
      <c r="Q155" s="128"/>
    </row>
    <row r="156" spans="2:17">
      <c r="B156" s="128"/>
      <c r="C156" s="128"/>
      <c r="D156" s="128"/>
      <c r="E156" s="128"/>
      <c r="F156" s="128"/>
      <c r="G156" s="128"/>
      <c r="H156" s="128"/>
      <c r="J156" s="128"/>
      <c r="K156" s="128"/>
      <c r="L156" s="128"/>
      <c r="M156" s="128"/>
      <c r="N156" s="128"/>
      <c r="O156" s="128"/>
      <c r="P156" s="128"/>
      <c r="Q156" s="128"/>
    </row>
    <row r="157" spans="2:17">
      <c r="B157" s="128"/>
      <c r="C157" s="128"/>
      <c r="D157" s="128"/>
      <c r="E157" s="128"/>
      <c r="F157" s="128"/>
      <c r="G157" s="128"/>
      <c r="H157" s="128"/>
      <c r="J157" s="128"/>
      <c r="K157" s="128"/>
      <c r="L157" s="128"/>
      <c r="M157" s="128"/>
      <c r="N157" s="128"/>
      <c r="O157" s="128"/>
      <c r="P157" s="128"/>
      <c r="Q157" s="128"/>
    </row>
    <row r="158" spans="2:17">
      <c r="B158" s="128"/>
      <c r="C158" s="128"/>
      <c r="D158" s="128"/>
      <c r="E158" s="128"/>
      <c r="F158" s="128"/>
      <c r="G158" s="128"/>
      <c r="H158" s="128"/>
      <c r="J158" s="128"/>
      <c r="K158" s="128"/>
      <c r="L158" s="128"/>
      <c r="M158" s="128"/>
      <c r="N158" s="128"/>
      <c r="O158" s="128"/>
      <c r="P158" s="128"/>
      <c r="Q158" s="128"/>
    </row>
    <row r="159" spans="2:17">
      <c r="B159" s="128"/>
      <c r="C159" s="128"/>
      <c r="D159" s="128"/>
      <c r="E159" s="128"/>
      <c r="F159" s="128"/>
      <c r="G159" s="128"/>
      <c r="H159" s="128"/>
      <c r="J159" s="128"/>
      <c r="K159" s="128"/>
      <c r="L159" s="128"/>
      <c r="M159" s="128"/>
      <c r="N159" s="128"/>
      <c r="O159" s="128"/>
      <c r="P159" s="128"/>
      <c r="Q159" s="128"/>
    </row>
    <row r="160" spans="2:17">
      <c r="B160" s="128"/>
      <c r="C160" s="128"/>
      <c r="D160" s="128"/>
      <c r="E160" s="128"/>
      <c r="F160" s="128"/>
      <c r="G160" s="128"/>
      <c r="H160" s="128"/>
      <c r="J160" s="128"/>
      <c r="K160" s="128"/>
      <c r="L160" s="128"/>
      <c r="M160" s="128"/>
      <c r="N160" s="128"/>
      <c r="O160" s="128"/>
      <c r="P160" s="128"/>
      <c r="Q160" s="128"/>
    </row>
    <row r="161" spans="2:17">
      <c r="B161" s="128"/>
      <c r="C161" s="128"/>
      <c r="D161" s="128"/>
      <c r="E161" s="128"/>
      <c r="F161" s="128"/>
      <c r="G161" s="128"/>
      <c r="H161" s="128"/>
      <c r="J161" s="128"/>
      <c r="K161" s="128"/>
      <c r="L161" s="128"/>
      <c r="M161" s="128"/>
      <c r="N161" s="128"/>
      <c r="O161" s="128"/>
      <c r="P161" s="128"/>
      <c r="Q161" s="128"/>
    </row>
    <row r="162" spans="2:17">
      <c r="B162" s="128"/>
      <c r="C162" s="128"/>
      <c r="D162" s="128"/>
      <c r="E162" s="128"/>
      <c r="F162" s="128"/>
      <c r="G162" s="128"/>
      <c r="H162" s="128"/>
      <c r="J162" s="128"/>
      <c r="K162" s="128"/>
      <c r="L162" s="128"/>
      <c r="M162" s="128"/>
      <c r="N162" s="128"/>
      <c r="O162" s="128"/>
      <c r="P162" s="128"/>
      <c r="Q162" s="128"/>
    </row>
    <row r="163" spans="2:17">
      <c r="B163" s="128"/>
      <c r="C163" s="128"/>
      <c r="D163" s="128"/>
      <c r="E163" s="128"/>
      <c r="F163" s="128"/>
      <c r="G163" s="128"/>
      <c r="H163" s="128"/>
      <c r="J163" s="128"/>
      <c r="K163" s="128"/>
      <c r="L163" s="128"/>
      <c r="M163" s="128"/>
      <c r="N163" s="128"/>
      <c r="O163" s="128"/>
      <c r="P163" s="128"/>
      <c r="Q163" s="128"/>
    </row>
    <row r="164" spans="2:17">
      <c r="B164" s="128"/>
      <c r="C164" s="128"/>
      <c r="D164" s="128"/>
      <c r="E164" s="128"/>
      <c r="F164" s="128"/>
      <c r="G164" s="128"/>
      <c r="H164" s="128"/>
      <c r="J164" s="128"/>
      <c r="K164" s="128"/>
      <c r="L164" s="128"/>
      <c r="M164" s="128"/>
      <c r="N164" s="128"/>
      <c r="O164" s="128"/>
      <c r="P164" s="128"/>
      <c r="Q164" s="128"/>
    </row>
    <row r="165" spans="2:17">
      <c r="B165" s="128"/>
      <c r="C165" s="128"/>
      <c r="D165" s="128"/>
      <c r="E165" s="128"/>
      <c r="F165" s="128"/>
      <c r="G165" s="128"/>
      <c r="H165" s="128"/>
      <c r="J165" s="128"/>
      <c r="K165" s="128"/>
      <c r="L165" s="128"/>
      <c r="M165" s="128"/>
      <c r="N165" s="128"/>
      <c r="O165" s="128"/>
      <c r="P165" s="128"/>
      <c r="Q165" s="128"/>
    </row>
    <row r="166" spans="2:17">
      <c r="B166" s="128"/>
      <c r="C166" s="128"/>
      <c r="D166" s="128"/>
      <c r="E166" s="128"/>
      <c r="F166" s="128"/>
      <c r="G166" s="128"/>
      <c r="H166" s="128"/>
      <c r="J166" s="128"/>
      <c r="K166" s="128"/>
      <c r="L166" s="128"/>
      <c r="M166" s="128"/>
      <c r="N166" s="128"/>
      <c r="O166" s="128"/>
      <c r="P166" s="128"/>
      <c r="Q166" s="128"/>
    </row>
    <row r="167" spans="2:17">
      <c r="B167" s="128"/>
      <c r="C167" s="128"/>
      <c r="D167" s="128"/>
      <c r="E167" s="128"/>
      <c r="F167" s="128"/>
      <c r="G167" s="128"/>
      <c r="H167" s="128"/>
      <c r="J167" s="128"/>
      <c r="K167" s="128"/>
      <c r="L167" s="128"/>
      <c r="M167" s="128"/>
      <c r="N167" s="128"/>
      <c r="O167" s="128"/>
      <c r="P167" s="128"/>
      <c r="Q167" s="128"/>
    </row>
    <row r="168" spans="2:17">
      <c r="B168" s="128"/>
      <c r="C168" s="128"/>
      <c r="D168" s="128"/>
      <c r="E168" s="128"/>
      <c r="F168" s="128"/>
      <c r="G168" s="128"/>
      <c r="H168" s="128"/>
      <c r="J168" s="128"/>
      <c r="K168" s="128"/>
      <c r="L168" s="128"/>
      <c r="M168" s="128"/>
      <c r="N168" s="128"/>
      <c r="O168" s="128"/>
      <c r="P168" s="128"/>
      <c r="Q168" s="128"/>
    </row>
    <row r="169" spans="2:17">
      <c r="B169" s="128"/>
      <c r="C169" s="128"/>
      <c r="D169" s="128"/>
      <c r="E169" s="128"/>
      <c r="F169" s="128"/>
      <c r="G169" s="128"/>
      <c r="H169" s="128"/>
      <c r="J169" s="128"/>
      <c r="K169" s="128"/>
      <c r="L169" s="128"/>
      <c r="M169" s="128"/>
      <c r="N169" s="128"/>
      <c r="O169" s="128"/>
      <c r="P169" s="128"/>
      <c r="Q169" s="128"/>
    </row>
    <row r="170" spans="2:17">
      <c r="B170" s="128"/>
      <c r="C170" s="128"/>
      <c r="D170" s="128"/>
      <c r="E170" s="128"/>
      <c r="F170" s="128"/>
      <c r="G170" s="128"/>
      <c r="H170" s="128"/>
      <c r="J170" s="128"/>
      <c r="K170" s="128"/>
      <c r="L170" s="128"/>
      <c r="M170" s="128"/>
      <c r="N170" s="128"/>
      <c r="O170" s="128"/>
      <c r="P170" s="128"/>
      <c r="Q170" s="128"/>
    </row>
    <row r="171" spans="2:17">
      <c r="B171" s="128"/>
      <c r="C171" s="128"/>
      <c r="D171" s="128"/>
      <c r="E171" s="128"/>
      <c r="F171" s="128"/>
      <c r="G171" s="128"/>
      <c r="H171" s="128"/>
      <c r="J171" s="128"/>
      <c r="K171" s="128"/>
      <c r="L171" s="128"/>
      <c r="M171" s="128"/>
      <c r="N171" s="128"/>
      <c r="O171" s="128"/>
      <c r="P171" s="128"/>
      <c r="Q171" s="128"/>
    </row>
    <row r="172" spans="2:17">
      <c r="B172" s="128"/>
      <c r="C172" s="128"/>
      <c r="D172" s="128"/>
      <c r="E172" s="128"/>
      <c r="F172" s="128"/>
      <c r="G172" s="128"/>
      <c r="H172" s="128"/>
      <c r="J172" s="128"/>
      <c r="K172" s="128"/>
      <c r="L172" s="128"/>
      <c r="M172" s="128"/>
      <c r="N172" s="128"/>
      <c r="O172" s="128"/>
      <c r="P172" s="128"/>
      <c r="Q172" s="128"/>
    </row>
    <row r="173" spans="2:17">
      <c r="B173" s="128"/>
      <c r="C173" s="128"/>
      <c r="D173" s="128"/>
      <c r="E173" s="128"/>
      <c r="F173" s="128"/>
      <c r="G173" s="128"/>
      <c r="H173" s="128"/>
      <c r="J173" s="128"/>
      <c r="K173" s="128"/>
      <c r="L173" s="128"/>
      <c r="M173" s="128"/>
      <c r="N173" s="128"/>
      <c r="O173" s="128"/>
      <c r="P173" s="128"/>
      <c r="Q173" s="128"/>
    </row>
    <row r="174" spans="2:17">
      <c r="B174" s="128"/>
      <c r="C174" s="128"/>
      <c r="D174" s="128"/>
      <c r="E174" s="128"/>
      <c r="F174" s="128"/>
      <c r="G174" s="128"/>
      <c r="H174" s="128"/>
      <c r="J174" s="128"/>
      <c r="K174" s="128"/>
      <c r="L174" s="128"/>
      <c r="M174" s="128"/>
      <c r="N174" s="128"/>
      <c r="O174" s="128"/>
      <c r="P174" s="128"/>
      <c r="Q174" s="128"/>
    </row>
    <row r="175" spans="2:17">
      <c r="B175" s="128"/>
      <c r="C175" s="128"/>
      <c r="D175" s="128"/>
      <c r="E175" s="128"/>
      <c r="F175" s="128"/>
      <c r="G175" s="128"/>
      <c r="H175" s="128"/>
      <c r="J175" s="128"/>
      <c r="K175" s="128"/>
      <c r="L175" s="128"/>
      <c r="M175" s="128"/>
      <c r="N175" s="128"/>
      <c r="O175" s="128"/>
      <c r="P175" s="128"/>
      <c r="Q175" s="128"/>
    </row>
    <row r="176" spans="2:17">
      <c r="B176" s="128"/>
      <c r="C176" s="128"/>
      <c r="D176" s="128"/>
      <c r="E176" s="128"/>
      <c r="F176" s="128"/>
      <c r="G176" s="128"/>
      <c r="H176" s="128"/>
      <c r="J176" s="128"/>
      <c r="K176" s="128"/>
      <c r="L176" s="128"/>
      <c r="M176" s="128"/>
      <c r="N176" s="128"/>
      <c r="O176" s="128"/>
      <c r="P176" s="128"/>
      <c r="Q176" s="128"/>
    </row>
    <row r="177" spans="2:17">
      <c r="B177" s="128"/>
      <c r="C177" s="128"/>
      <c r="D177" s="128"/>
      <c r="E177" s="128"/>
      <c r="F177" s="128"/>
      <c r="G177" s="128"/>
      <c r="H177" s="128"/>
      <c r="J177" s="128"/>
      <c r="K177" s="128"/>
      <c r="L177" s="128"/>
      <c r="M177" s="128"/>
      <c r="N177" s="128"/>
      <c r="O177" s="128"/>
      <c r="P177" s="128"/>
      <c r="Q177" s="128"/>
    </row>
    <row r="178" spans="2:17">
      <c r="B178" s="128"/>
      <c r="C178" s="128"/>
      <c r="D178" s="128"/>
      <c r="E178" s="128"/>
      <c r="F178" s="128"/>
      <c r="G178" s="128"/>
      <c r="H178" s="128"/>
      <c r="J178" s="128"/>
      <c r="K178" s="128"/>
      <c r="L178" s="128"/>
      <c r="M178" s="128"/>
      <c r="N178" s="128"/>
      <c r="O178" s="128"/>
      <c r="P178" s="128"/>
      <c r="Q178" s="128"/>
    </row>
    <row r="179" spans="2:17">
      <c r="B179" s="128"/>
      <c r="C179" s="128"/>
      <c r="D179" s="128"/>
      <c r="E179" s="128"/>
      <c r="F179" s="128"/>
      <c r="G179" s="128"/>
      <c r="H179" s="128"/>
      <c r="J179" s="128"/>
      <c r="K179" s="128"/>
      <c r="L179" s="128"/>
      <c r="M179" s="128"/>
      <c r="N179" s="128"/>
      <c r="O179" s="128"/>
      <c r="P179" s="128"/>
      <c r="Q179" s="128"/>
    </row>
    <row r="180" spans="2:17">
      <c r="B180" s="128"/>
      <c r="C180" s="128"/>
      <c r="D180" s="128"/>
      <c r="E180" s="128"/>
      <c r="F180" s="128"/>
      <c r="G180" s="128"/>
      <c r="H180" s="128"/>
      <c r="J180" s="128"/>
      <c r="K180" s="128"/>
      <c r="L180" s="128"/>
      <c r="M180" s="128"/>
      <c r="N180" s="128"/>
      <c r="O180" s="128"/>
      <c r="P180" s="128"/>
      <c r="Q180" s="128"/>
    </row>
    <row r="181" spans="2:17">
      <c r="B181" s="128"/>
      <c r="C181" s="128"/>
      <c r="D181" s="128"/>
      <c r="E181" s="128"/>
      <c r="F181" s="128"/>
      <c r="G181" s="128"/>
      <c r="H181" s="128"/>
      <c r="J181" s="128"/>
      <c r="K181" s="128"/>
      <c r="L181" s="128"/>
      <c r="M181" s="128"/>
      <c r="N181" s="128"/>
      <c r="O181" s="128"/>
      <c r="P181" s="128"/>
      <c r="Q181" s="128"/>
    </row>
    <row r="182" spans="2:17">
      <c r="B182" s="128"/>
      <c r="C182" s="128"/>
      <c r="D182" s="128"/>
      <c r="E182" s="128"/>
      <c r="F182" s="128"/>
      <c r="G182" s="128"/>
      <c r="H182" s="128"/>
      <c r="J182" s="128"/>
      <c r="K182" s="128"/>
      <c r="L182" s="128"/>
      <c r="M182" s="128"/>
      <c r="N182" s="128"/>
      <c r="O182" s="128"/>
      <c r="P182" s="128"/>
      <c r="Q182" s="128"/>
    </row>
    <row r="183" spans="2:17">
      <c r="B183" s="128"/>
      <c r="C183" s="128"/>
      <c r="D183" s="128"/>
      <c r="E183" s="128"/>
      <c r="F183" s="128"/>
      <c r="G183" s="128"/>
      <c r="H183" s="128"/>
      <c r="J183" s="128"/>
      <c r="K183" s="128"/>
      <c r="L183" s="128"/>
      <c r="M183" s="128"/>
      <c r="N183" s="128"/>
      <c r="O183" s="128"/>
      <c r="P183" s="128"/>
      <c r="Q183" s="128"/>
    </row>
    <row r="184" spans="2:17">
      <c r="B184" s="128"/>
      <c r="C184" s="128"/>
      <c r="D184" s="128"/>
      <c r="E184" s="128"/>
      <c r="F184" s="128"/>
      <c r="G184" s="128"/>
      <c r="H184" s="128"/>
      <c r="J184" s="128"/>
      <c r="K184" s="128"/>
      <c r="L184" s="128"/>
      <c r="M184" s="128"/>
      <c r="N184" s="128"/>
      <c r="O184" s="128"/>
      <c r="P184" s="128"/>
      <c r="Q184" s="128"/>
    </row>
    <row r="185" spans="2:17">
      <c r="B185" s="128"/>
      <c r="C185" s="128"/>
      <c r="D185" s="128"/>
      <c r="E185" s="128"/>
      <c r="F185" s="128"/>
      <c r="G185" s="128"/>
      <c r="H185" s="128"/>
      <c r="J185" s="128"/>
      <c r="K185" s="128"/>
      <c r="L185" s="128"/>
      <c r="M185" s="128"/>
      <c r="N185" s="128"/>
      <c r="O185" s="128"/>
      <c r="P185" s="128"/>
      <c r="Q185" s="128"/>
    </row>
    <row r="186" spans="2:17">
      <c r="B186" s="128"/>
      <c r="C186" s="128"/>
      <c r="D186" s="128"/>
      <c r="E186" s="128"/>
      <c r="F186" s="128"/>
      <c r="G186" s="128"/>
      <c r="H186" s="128"/>
      <c r="J186" s="128"/>
      <c r="K186" s="128"/>
      <c r="L186" s="128"/>
      <c r="M186" s="128"/>
      <c r="N186" s="128"/>
      <c r="O186" s="128"/>
      <c r="P186" s="128"/>
      <c r="Q186" s="128"/>
    </row>
    <row r="187" spans="2:17">
      <c r="B187" s="128"/>
      <c r="C187" s="128"/>
      <c r="D187" s="128"/>
      <c r="E187" s="128"/>
      <c r="F187" s="128"/>
      <c r="G187" s="128"/>
      <c r="H187" s="128"/>
      <c r="J187" s="128"/>
      <c r="K187" s="128"/>
      <c r="L187" s="128"/>
      <c r="M187" s="128"/>
      <c r="N187" s="128"/>
      <c r="O187" s="128"/>
      <c r="P187" s="128"/>
      <c r="Q187" s="128"/>
    </row>
    <row r="188" spans="2:17">
      <c r="B188" s="128"/>
      <c r="C188" s="128"/>
      <c r="D188" s="128"/>
      <c r="E188" s="128"/>
      <c r="F188" s="128"/>
      <c r="G188" s="128"/>
      <c r="H188" s="128"/>
      <c r="J188" s="128"/>
      <c r="K188" s="128"/>
      <c r="L188" s="128"/>
      <c r="M188" s="128"/>
      <c r="N188" s="128"/>
      <c r="O188" s="128"/>
      <c r="P188" s="128"/>
      <c r="Q188" s="128"/>
    </row>
    <row r="189" spans="2:17">
      <c r="B189" s="128"/>
      <c r="C189" s="128"/>
      <c r="D189" s="128"/>
      <c r="E189" s="128"/>
      <c r="F189" s="128"/>
      <c r="G189" s="128"/>
      <c r="H189" s="128"/>
      <c r="J189" s="128"/>
      <c r="K189" s="128"/>
      <c r="L189" s="128"/>
      <c r="M189" s="128"/>
      <c r="N189" s="128"/>
      <c r="O189" s="128"/>
      <c r="P189" s="128"/>
      <c r="Q189" s="128"/>
    </row>
    <row r="190" spans="2:17">
      <c r="B190" s="128"/>
      <c r="C190" s="128"/>
      <c r="D190" s="128"/>
      <c r="E190" s="128"/>
      <c r="F190" s="128"/>
      <c r="G190" s="128"/>
      <c r="H190" s="128"/>
      <c r="J190" s="128"/>
      <c r="K190" s="128"/>
      <c r="L190" s="128"/>
      <c r="M190" s="128"/>
      <c r="N190" s="128"/>
      <c r="O190" s="128"/>
      <c r="P190" s="128"/>
      <c r="Q190" s="128"/>
    </row>
    <row r="191" spans="2:17">
      <c r="B191" s="128"/>
      <c r="C191" s="128"/>
      <c r="D191" s="128"/>
      <c r="E191" s="128"/>
      <c r="F191" s="128"/>
      <c r="G191" s="128"/>
      <c r="H191" s="128"/>
      <c r="J191" s="128"/>
      <c r="K191" s="128"/>
      <c r="L191" s="128"/>
      <c r="M191" s="128"/>
      <c r="N191" s="128"/>
      <c r="O191" s="128"/>
      <c r="P191" s="128"/>
      <c r="Q191" s="128"/>
    </row>
    <row r="192" spans="2:17">
      <c r="B192" s="128"/>
      <c r="C192" s="128"/>
      <c r="D192" s="128"/>
      <c r="E192" s="128"/>
      <c r="F192" s="128"/>
      <c r="G192" s="128"/>
      <c r="H192" s="128"/>
      <c r="J192" s="128"/>
      <c r="K192" s="128"/>
      <c r="L192" s="128"/>
      <c r="M192" s="128"/>
      <c r="N192" s="128"/>
      <c r="O192" s="128"/>
      <c r="P192" s="128"/>
      <c r="Q192" s="128"/>
    </row>
    <row r="193" spans="2:17">
      <c r="B193" s="128"/>
      <c r="C193" s="128"/>
      <c r="D193" s="128"/>
      <c r="E193" s="128"/>
      <c r="F193" s="128"/>
      <c r="G193" s="128"/>
      <c r="H193" s="128"/>
      <c r="J193" s="128"/>
      <c r="K193" s="128"/>
      <c r="L193" s="128"/>
      <c r="M193" s="128"/>
      <c r="N193" s="128"/>
      <c r="O193" s="128"/>
      <c r="P193" s="128"/>
      <c r="Q193" s="128"/>
    </row>
    <row r="194" spans="2:17">
      <c r="B194" s="128"/>
      <c r="C194" s="128"/>
      <c r="D194" s="128"/>
      <c r="E194" s="128"/>
      <c r="F194" s="128"/>
      <c r="G194" s="128"/>
      <c r="H194" s="128"/>
      <c r="J194" s="128"/>
      <c r="K194" s="128"/>
      <c r="L194" s="128"/>
      <c r="M194" s="128"/>
      <c r="N194" s="128"/>
      <c r="O194" s="128"/>
      <c r="P194" s="128"/>
      <c r="Q194" s="128"/>
    </row>
    <row r="195" spans="2:17">
      <c r="B195" s="128"/>
      <c r="C195" s="128"/>
      <c r="D195" s="128"/>
      <c r="E195" s="128"/>
      <c r="F195" s="128"/>
      <c r="G195" s="128"/>
      <c r="H195" s="128"/>
      <c r="J195" s="128"/>
      <c r="K195" s="128"/>
      <c r="L195" s="128"/>
      <c r="M195" s="128"/>
      <c r="N195" s="128"/>
      <c r="O195" s="128"/>
      <c r="P195" s="128"/>
      <c r="Q195" s="128"/>
    </row>
    <row r="196" spans="2:17">
      <c r="B196" s="128"/>
      <c r="C196" s="128"/>
      <c r="D196" s="128"/>
      <c r="E196" s="128"/>
      <c r="F196" s="128"/>
      <c r="G196" s="128"/>
      <c r="H196" s="128"/>
      <c r="J196" s="128"/>
      <c r="K196" s="128"/>
      <c r="L196" s="128"/>
      <c r="M196" s="128"/>
      <c r="N196" s="128"/>
      <c r="O196" s="128"/>
      <c r="P196" s="128"/>
      <c r="Q196" s="128"/>
    </row>
    <row r="197" spans="2:17">
      <c r="B197" s="128"/>
      <c r="C197" s="128"/>
      <c r="D197" s="128"/>
      <c r="E197" s="128"/>
      <c r="F197" s="128"/>
      <c r="G197" s="128"/>
      <c r="H197" s="128"/>
      <c r="J197" s="128"/>
      <c r="K197" s="128"/>
      <c r="L197" s="128"/>
      <c r="M197" s="128"/>
      <c r="N197" s="128"/>
      <c r="O197" s="128"/>
      <c r="P197" s="128"/>
      <c r="Q197" s="128"/>
    </row>
    <row r="198" spans="2:17">
      <c r="B198" s="128"/>
      <c r="C198" s="128"/>
      <c r="D198" s="128"/>
      <c r="E198" s="128"/>
      <c r="F198" s="128"/>
      <c r="G198" s="128"/>
      <c r="H198" s="128"/>
      <c r="J198" s="128"/>
      <c r="K198" s="128"/>
      <c r="L198" s="128"/>
      <c r="M198" s="128"/>
      <c r="N198" s="128"/>
      <c r="O198" s="128"/>
      <c r="P198" s="128"/>
      <c r="Q198" s="128"/>
    </row>
    <row r="199" spans="2:17">
      <c r="B199" s="128"/>
      <c r="C199" s="128"/>
      <c r="D199" s="128"/>
      <c r="E199" s="128"/>
      <c r="F199" s="128"/>
      <c r="G199" s="128"/>
      <c r="H199" s="128"/>
      <c r="J199" s="128"/>
      <c r="K199" s="128"/>
      <c r="L199" s="128"/>
      <c r="M199" s="128"/>
      <c r="N199" s="128"/>
      <c r="O199" s="128"/>
      <c r="P199" s="128"/>
      <c r="Q199" s="128"/>
    </row>
    <row r="200" spans="2:17">
      <c r="B200" s="128"/>
      <c r="C200" s="128"/>
      <c r="D200" s="128"/>
      <c r="E200" s="128"/>
      <c r="F200" s="128"/>
      <c r="G200" s="128"/>
      <c r="H200" s="128"/>
      <c r="J200" s="128"/>
      <c r="K200" s="128"/>
      <c r="L200" s="128"/>
      <c r="M200" s="128"/>
      <c r="N200" s="128"/>
      <c r="O200" s="128"/>
      <c r="P200" s="128"/>
      <c r="Q200" s="128"/>
    </row>
    <row r="201" spans="2:17">
      <c r="B201" s="128"/>
      <c r="C201" s="128"/>
      <c r="D201" s="128"/>
      <c r="E201" s="128"/>
      <c r="F201" s="128"/>
      <c r="G201" s="128"/>
      <c r="H201" s="128"/>
      <c r="J201" s="128"/>
      <c r="K201" s="128"/>
      <c r="L201" s="128"/>
      <c r="M201" s="128"/>
      <c r="N201" s="128"/>
      <c r="O201" s="128"/>
      <c r="P201" s="128"/>
      <c r="Q201" s="128"/>
    </row>
    <row r="202" spans="2:17">
      <c r="B202" s="128"/>
      <c r="C202" s="128"/>
      <c r="D202" s="128"/>
      <c r="E202" s="128"/>
      <c r="F202" s="128"/>
      <c r="G202" s="128"/>
      <c r="H202" s="128"/>
      <c r="J202" s="128"/>
      <c r="K202" s="128"/>
      <c r="L202" s="128"/>
      <c r="M202" s="128"/>
      <c r="N202" s="128"/>
      <c r="O202" s="128"/>
      <c r="P202" s="128"/>
      <c r="Q202" s="128"/>
    </row>
    <row r="203" spans="2:17">
      <c r="B203" s="128"/>
      <c r="C203" s="128"/>
      <c r="D203" s="128"/>
      <c r="E203" s="128"/>
      <c r="F203" s="128"/>
      <c r="G203" s="128"/>
      <c r="H203" s="128"/>
      <c r="J203" s="128"/>
      <c r="K203" s="128"/>
      <c r="L203" s="128"/>
      <c r="M203" s="128"/>
      <c r="N203" s="128"/>
      <c r="O203" s="128"/>
      <c r="P203" s="128"/>
      <c r="Q203" s="128"/>
    </row>
    <row r="204" spans="2:17">
      <c r="B204" s="128"/>
      <c r="C204" s="128"/>
      <c r="D204" s="128"/>
      <c r="E204" s="128"/>
      <c r="F204" s="128"/>
      <c r="G204" s="128"/>
      <c r="H204" s="128"/>
      <c r="J204" s="128"/>
      <c r="K204" s="128"/>
      <c r="L204" s="128"/>
      <c r="M204" s="128"/>
      <c r="N204" s="128"/>
      <c r="O204" s="128"/>
      <c r="P204" s="128"/>
      <c r="Q204" s="128"/>
    </row>
    <row r="205" spans="2:17">
      <c r="B205" s="128"/>
      <c r="C205" s="128"/>
      <c r="D205" s="128"/>
      <c r="E205" s="128"/>
      <c r="F205" s="128"/>
      <c r="G205" s="128"/>
      <c r="H205" s="128"/>
      <c r="J205" s="128"/>
      <c r="K205" s="128"/>
      <c r="L205" s="128"/>
      <c r="M205" s="128"/>
      <c r="N205" s="128"/>
      <c r="O205" s="128"/>
      <c r="P205" s="128"/>
      <c r="Q205" s="128"/>
    </row>
    <row r="206" spans="2:17">
      <c r="B206" s="128"/>
      <c r="C206" s="128"/>
      <c r="D206" s="128"/>
      <c r="E206" s="128"/>
      <c r="F206" s="128"/>
      <c r="G206" s="128"/>
      <c r="H206" s="128"/>
      <c r="J206" s="128"/>
      <c r="K206" s="128"/>
      <c r="L206" s="128"/>
      <c r="M206" s="128"/>
      <c r="N206" s="128"/>
      <c r="O206" s="128"/>
      <c r="P206" s="128"/>
      <c r="Q206" s="128"/>
    </row>
    <row r="207" spans="2:17">
      <c r="B207" s="128"/>
      <c r="C207" s="128"/>
      <c r="D207" s="128"/>
      <c r="E207" s="128"/>
      <c r="F207" s="128"/>
      <c r="G207" s="128"/>
      <c r="H207" s="128"/>
      <c r="J207" s="128"/>
      <c r="K207" s="128"/>
      <c r="L207" s="128"/>
      <c r="M207" s="128"/>
      <c r="N207" s="128"/>
      <c r="O207" s="128"/>
      <c r="P207" s="128"/>
      <c r="Q207" s="128"/>
    </row>
    <row r="208" spans="2:17">
      <c r="B208" s="128"/>
      <c r="C208" s="128"/>
      <c r="D208" s="128"/>
      <c r="E208" s="128"/>
      <c r="F208" s="128"/>
      <c r="G208" s="128"/>
      <c r="H208" s="128"/>
      <c r="J208" s="128"/>
      <c r="K208" s="128"/>
      <c r="L208" s="128"/>
      <c r="M208" s="128"/>
      <c r="N208" s="128"/>
      <c r="O208" s="128"/>
      <c r="P208" s="128"/>
      <c r="Q208" s="128"/>
    </row>
    <row r="209" spans="2:17">
      <c r="B209" s="128"/>
      <c r="C209" s="128"/>
      <c r="D209" s="128"/>
      <c r="E209" s="128"/>
      <c r="F209" s="128"/>
      <c r="G209" s="128"/>
      <c r="H209" s="128"/>
      <c r="J209" s="128"/>
      <c r="K209" s="128"/>
      <c r="L209" s="128"/>
      <c r="M209" s="128"/>
      <c r="N209" s="128"/>
      <c r="O209" s="128"/>
      <c r="P209" s="128"/>
      <c r="Q209" s="128"/>
    </row>
    <row r="210" spans="2:17">
      <c r="B210" s="128"/>
      <c r="C210" s="128"/>
      <c r="D210" s="128"/>
      <c r="E210" s="128"/>
      <c r="F210" s="128"/>
      <c r="G210" s="128"/>
      <c r="H210" s="128"/>
      <c r="J210" s="128"/>
      <c r="K210" s="128"/>
      <c r="L210" s="128"/>
      <c r="M210" s="128"/>
      <c r="N210" s="128"/>
      <c r="O210" s="128"/>
      <c r="P210" s="128"/>
      <c r="Q210" s="128"/>
    </row>
    <row r="211" spans="2:17">
      <c r="B211" s="128"/>
      <c r="C211" s="128"/>
      <c r="D211" s="128"/>
      <c r="E211" s="128"/>
      <c r="F211" s="128"/>
      <c r="G211" s="128"/>
      <c r="H211" s="128"/>
      <c r="J211" s="128"/>
      <c r="K211" s="128"/>
      <c r="L211" s="128"/>
      <c r="M211" s="128"/>
      <c r="N211" s="128"/>
      <c r="O211" s="128"/>
      <c r="P211" s="128"/>
      <c r="Q211" s="128"/>
    </row>
    <row r="212" spans="2:17">
      <c r="B212" s="128"/>
      <c r="C212" s="128"/>
      <c r="D212" s="128"/>
      <c r="E212" s="128"/>
      <c r="F212" s="128"/>
      <c r="G212" s="128"/>
      <c r="H212" s="128"/>
      <c r="J212" s="128"/>
      <c r="K212" s="128"/>
      <c r="L212" s="128"/>
      <c r="M212" s="128"/>
      <c r="N212" s="128"/>
      <c r="O212" s="128"/>
      <c r="P212" s="128"/>
      <c r="Q212" s="128"/>
    </row>
    <row r="213" spans="2:17">
      <c r="B213" s="128"/>
      <c r="C213" s="128"/>
      <c r="D213" s="128"/>
      <c r="E213" s="128"/>
      <c r="F213" s="128"/>
      <c r="G213" s="128"/>
      <c r="H213" s="128"/>
      <c r="J213" s="128"/>
      <c r="K213" s="128"/>
      <c r="L213" s="128"/>
      <c r="M213" s="128"/>
      <c r="N213" s="128"/>
      <c r="O213" s="128"/>
      <c r="P213" s="128"/>
      <c r="Q213" s="128"/>
    </row>
    <row r="214" spans="2:17">
      <c r="B214" s="128"/>
      <c r="C214" s="128"/>
      <c r="D214" s="128"/>
      <c r="E214" s="128"/>
      <c r="F214" s="128"/>
      <c r="G214" s="128"/>
      <c r="H214" s="128"/>
      <c r="J214" s="128"/>
      <c r="K214" s="128"/>
      <c r="L214" s="128"/>
      <c r="M214" s="128"/>
      <c r="N214" s="128"/>
      <c r="O214" s="128"/>
      <c r="P214" s="128"/>
      <c r="Q214" s="128"/>
    </row>
    <row r="215" spans="2:17">
      <c r="B215" s="128"/>
      <c r="C215" s="128"/>
      <c r="D215" s="128"/>
      <c r="E215" s="128"/>
      <c r="F215" s="128"/>
      <c r="G215" s="128"/>
      <c r="H215" s="128"/>
      <c r="J215" s="128"/>
      <c r="K215" s="128"/>
      <c r="L215" s="128"/>
      <c r="M215" s="128"/>
      <c r="N215" s="128"/>
      <c r="O215" s="128"/>
      <c r="P215" s="128"/>
      <c r="Q215" s="128"/>
    </row>
    <row r="216" spans="2:17">
      <c r="B216" s="128"/>
      <c r="C216" s="128"/>
      <c r="D216" s="128"/>
      <c r="E216" s="128"/>
      <c r="F216" s="128"/>
      <c r="G216" s="128"/>
      <c r="H216" s="128"/>
      <c r="J216" s="128"/>
      <c r="K216" s="128"/>
      <c r="L216" s="128"/>
      <c r="M216" s="128"/>
      <c r="N216" s="128"/>
      <c r="O216" s="128"/>
      <c r="P216" s="128"/>
      <c r="Q216" s="128"/>
    </row>
    <row r="217" spans="2:17">
      <c r="B217" s="128"/>
      <c r="C217" s="128"/>
      <c r="D217" s="128"/>
      <c r="E217" s="128"/>
      <c r="F217" s="128"/>
      <c r="G217" s="128"/>
      <c r="H217" s="128"/>
      <c r="J217" s="128"/>
      <c r="K217" s="128"/>
      <c r="L217" s="128"/>
      <c r="M217" s="128"/>
      <c r="N217" s="128"/>
      <c r="O217" s="128"/>
      <c r="P217" s="128"/>
      <c r="Q217" s="128"/>
    </row>
    <row r="218" spans="2:17">
      <c r="B218" s="128"/>
      <c r="C218" s="128"/>
      <c r="D218" s="128"/>
      <c r="E218" s="128"/>
      <c r="F218" s="128"/>
      <c r="G218" s="128"/>
      <c r="H218" s="128"/>
      <c r="J218" s="128"/>
      <c r="K218" s="128"/>
      <c r="L218" s="128"/>
      <c r="M218" s="128"/>
      <c r="N218" s="128"/>
      <c r="O218" s="128"/>
      <c r="P218" s="128"/>
      <c r="Q218" s="128"/>
    </row>
    <row r="219" spans="2:17">
      <c r="B219" s="128"/>
      <c r="C219" s="128"/>
      <c r="D219" s="128"/>
      <c r="E219" s="128"/>
      <c r="F219" s="128"/>
      <c r="G219" s="128"/>
      <c r="H219" s="128"/>
      <c r="J219" s="128"/>
      <c r="K219" s="128"/>
      <c r="L219" s="128"/>
      <c r="M219" s="128"/>
      <c r="N219" s="128"/>
      <c r="O219" s="128"/>
      <c r="P219" s="128"/>
      <c r="Q219" s="128"/>
    </row>
    <row r="220" spans="2:17">
      <c r="B220" s="128"/>
      <c r="C220" s="128"/>
      <c r="D220" s="128"/>
      <c r="E220" s="128"/>
      <c r="F220" s="128"/>
      <c r="G220" s="128"/>
      <c r="H220" s="128"/>
      <c r="J220" s="128"/>
      <c r="K220" s="128"/>
      <c r="L220" s="128"/>
      <c r="M220" s="128"/>
      <c r="N220" s="128"/>
      <c r="O220" s="128"/>
      <c r="P220" s="128"/>
      <c r="Q220" s="128"/>
    </row>
    <row r="221" spans="2:17">
      <c r="B221" s="128"/>
      <c r="C221" s="128"/>
      <c r="D221" s="128"/>
      <c r="E221" s="128"/>
      <c r="F221" s="128"/>
      <c r="G221" s="128"/>
      <c r="H221" s="128"/>
      <c r="J221" s="128"/>
      <c r="K221" s="128"/>
      <c r="L221" s="128"/>
      <c r="M221" s="128"/>
      <c r="N221" s="128"/>
      <c r="O221" s="128"/>
      <c r="P221" s="128"/>
      <c r="Q221" s="128"/>
    </row>
    <row r="222" spans="2:17">
      <c r="B222" s="128"/>
      <c r="C222" s="128"/>
      <c r="D222" s="128"/>
      <c r="E222" s="128"/>
      <c r="F222" s="128"/>
      <c r="G222" s="128"/>
      <c r="H222" s="128"/>
      <c r="J222" s="128"/>
      <c r="K222" s="128"/>
      <c r="L222" s="128"/>
      <c r="M222" s="128"/>
      <c r="N222" s="128"/>
      <c r="O222" s="128"/>
      <c r="P222" s="128"/>
      <c r="Q222" s="128"/>
    </row>
    <row r="223" spans="2:17">
      <c r="B223" s="128"/>
      <c r="C223" s="128"/>
      <c r="D223" s="128"/>
      <c r="E223" s="128"/>
      <c r="F223" s="128"/>
      <c r="G223" s="128"/>
      <c r="H223" s="128"/>
      <c r="J223" s="128"/>
      <c r="K223" s="128"/>
      <c r="L223" s="128"/>
      <c r="M223" s="128"/>
      <c r="N223" s="128"/>
      <c r="O223" s="128"/>
      <c r="P223" s="128"/>
      <c r="Q223" s="128"/>
    </row>
    <row r="224" spans="2:17">
      <c r="B224" s="128"/>
      <c r="C224" s="128"/>
      <c r="D224" s="128"/>
      <c r="E224" s="128"/>
      <c r="F224" s="128"/>
      <c r="G224" s="128"/>
      <c r="H224" s="128"/>
      <c r="J224" s="128"/>
      <c r="K224" s="128"/>
      <c r="L224" s="128"/>
      <c r="M224" s="128"/>
      <c r="N224" s="128"/>
      <c r="O224" s="128"/>
      <c r="P224" s="128"/>
      <c r="Q224" s="128"/>
    </row>
    <row r="225" spans="2:17">
      <c r="B225" s="128"/>
      <c r="C225" s="128"/>
      <c r="D225" s="128"/>
      <c r="E225" s="128"/>
      <c r="F225" s="128"/>
      <c r="G225" s="128"/>
      <c r="H225" s="128"/>
      <c r="J225" s="128"/>
      <c r="K225" s="128"/>
      <c r="L225" s="128"/>
      <c r="M225" s="128"/>
      <c r="N225" s="128"/>
      <c r="O225" s="128"/>
      <c r="P225" s="128"/>
      <c r="Q225" s="128"/>
    </row>
    <row r="226" spans="2:17">
      <c r="B226" s="128"/>
      <c r="C226" s="128"/>
      <c r="D226" s="128"/>
      <c r="E226" s="128"/>
      <c r="F226" s="128"/>
      <c r="G226" s="128"/>
      <c r="H226" s="128"/>
      <c r="J226" s="128"/>
      <c r="K226" s="128"/>
      <c r="L226" s="128"/>
      <c r="M226" s="128"/>
      <c r="N226" s="128"/>
      <c r="O226" s="128"/>
      <c r="P226" s="128"/>
      <c r="Q226" s="128"/>
    </row>
    <row r="227" spans="2:17">
      <c r="B227" s="128"/>
      <c r="C227" s="128"/>
      <c r="D227" s="128"/>
      <c r="E227" s="128"/>
      <c r="F227" s="128"/>
      <c r="G227" s="128"/>
      <c r="H227" s="128"/>
      <c r="J227" s="128"/>
      <c r="K227" s="128"/>
      <c r="L227" s="128"/>
      <c r="M227" s="128"/>
      <c r="N227" s="128"/>
      <c r="O227" s="128"/>
      <c r="P227" s="128"/>
      <c r="Q227" s="128"/>
    </row>
    <row r="228" spans="2:17">
      <c r="B228" s="128"/>
      <c r="C228" s="128"/>
      <c r="D228" s="128"/>
      <c r="E228" s="128"/>
      <c r="F228" s="128"/>
      <c r="G228" s="128"/>
      <c r="H228" s="128"/>
      <c r="J228" s="128"/>
      <c r="K228" s="128"/>
      <c r="L228" s="128"/>
      <c r="M228" s="128"/>
      <c r="N228" s="128"/>
      <c r="O228" s="128"/>
      <c r="P228" s="128"/>
      <c r="Q228" s="128"/>
    </row>
    <row r="229" spans="2:17">
      <c r="B229" s="128"/>
      <c r="C229" s="128"/>
      <c r="D229" s="128"/>
      <c r="E229" s="128"/>
      <c r="F229" s="128"/>
      <c r="G229" s="128"/>
      <c r="H229" s="128"/>
      <c r="J229" s="128"/>
      <c r="K229" s="128"/>
      <c r="L229" s="128"/>
      <c r="M229" s="128"/>
      <c r="N229" s="128"/>
      <c r="O229" s="128"/>
      <c r="P229" s="128"/>
      <c r="Q229" s="128"/>
    </row>
    <row r="230" spans="2:17">
      <c r="B230" s="128"/>
      <c r="C230" s="128"/>
      <c r="D230" s="128"/>
      <c r="E230" s="128"/>
      <c r="F230" s="128"/>
      <c r="G230" s="128"/>
      <c r="H230" s="128"/>
      <c r="J230" s="128"/>
      <c r="K230" s="128"/>
      <c r="L230" s="128"/>
      <c r="M230" s="128"/>
      <c r="N230" s="128"/>
      <c r="O230" s="128"/>
      <c r="P230" s="128"/>
      <c r="Q230" s="128"/>
    </row>
    <row r="231" spans="2:17">
      <c r="B231" s="128"/>
      <c r="C231" s="128"/>
      <c r="D231" s="128"/>
      <c r="E231" s="128"/>
      <c r="F231" s="128"/>
      <c r="G231" s="128"/>
      <c r="H231" s="128"/>
      <c r="J231" s="128"/>
      <c r="K231" s="128"/>
      <c r="L231" s="128"/>
      <c r="M231" s="128"/>
      <c r="N231" s="128"/>
      <c r="O231" s="128"/>
      <c r="P231" s="128"/>
      <c r="Q231" s="128"/>
    </row>
    <row r="232" spans="2:17">
      <c r="B232" s="128"/>
      <c r="C232" s="128"/>
      <c r="D232" s="128"/>
      <c r="E232" s="128"/>
      <c r="F232" s="128"/>
      <c r="G232" s="128"/>
      <c r="H232" s="128"/>
      <c r="J232" s="128"/>
      <c r="K232" s="128"/>
      <c r="L232" s="128"/>
      <c r="M232" s="128"/>
      <c r="N232" s="128"/>
      <c r="O232" s="128"/>
      <c r="P232" s="128"/>
      <c r="Q232" s="128"/>
    </row>
    <row r="233" spans="2:17">
      <c r="B233" s="128"/>
      <c r="C233" s="128"/>
      <c r="D233" s="128"/>
      <c r="E233" s="128"/>
      <c r="F233" s="128"/>
      <c r="G233" s="128"/>
      <c r="H233" s="128"/>
      <c r="J233" s="128"/>
      <c r="K233" s="128"/>
      <c r="L233" s="128"/>
      <c r="M233" s="128"/>
      <c r="N233" s="128"/>
      <c r="O233" s="128"/>
      <c r="P233" s="128"/>
      <c r="Q233" s="128"/>
    </row>
    <row r="234" spans="2:17">
      <c r="B234" s="128"/>
      <c r="C234" s="128"/>
      <c r="D234" s="128"/>
      <c r="E234" s="128"/>
      <c r="F234" s="128"/>
      <c r="G234" s="128"/>
      <c r="H234" s="128"/>
      <c r="J234" s="128"/>
      <c r="K234" s="128"/>
      <c r="L234" s="128"/>
      <c r="M234" s="128"/>
      <c r="N234" s="128"/>
      <c r="O234" s="128"/>
      <c r="P234" s="128"/>
      <c r="Q234" s="128"/>
    </row>
    <row r="235" spans="2:17">
      <c r="B235" s="128"/>
      <c r="C235" s="128"/>
      <c r="D235" s="128"/>
      <c r="E235" s="128"/>
      <c r="F235" s="128"/>
      <c r="G235" s="128"/>
      <c r="H235" s="128"/>
      <c r="J235" s="128"/>
      <c r="K235" s="128"/>
      <c r="L235" s="128"/>
      <c r="M235" s="128"/>
      <c r="N235" s="128"/>
      <c r="O235" s="128"/>
      <c r="P235" s="128"/>
      <c r="Q235" s="128"/>
    </row>
    <row r="236" spans="2:17">
      <c r="B236" s="128"/>
      <c r="C236" s="128"/>
      <c r="D236" s="128"/>
      <c r="E236" s="128"/>
      <c r="F236" s="128"/>
      <c r="G236" s="128"/>
      <c r="H236" s="128"/>
      <c r="J236" s="128"/>
      <c r="K236" s="128"/>
      <c r="L236" s="128"/>
      <c r="M236" s="128"/>
      <c r="N236" s="128"/>
      <c r="O236" s="128"/>
      <c r="P236" s="128"/>
      <c r="Q236" s="128"/>
    </row>
    <row r="237" spans="2:17">
      <c r="B237" s="128"/>
      <c r="C237" s="128"/>
      <c r="D237" s="128"/>
      <c r="E237" s="128"/>
      <c r="F237" s="128"/>
      <c r="G237" s="128"/>
      <c r="H237" s="128"/>
      <c r="J237" s="128"/>
      <c r="K237" s="128"/>
      <c r="L237" s="128"/>
      <c r="M237" s="128"/>
      <c r="N237" s="128"/>
      <c r="O237" s="128"/>
      <c r="P237" s="128"/>
      <c r="Q237" s="128"/>
    </row>
    <row r="238" spans="2:17">
      <c r="B238" s="128"/>
      <c r="C238" s="128"/>
      <c r="D238" s="128"/>
      <c r="E238" s="128"/>
      <c r="F238" s="128"/>
      <c r="G238" s="128"/>
      <c r="H238" s="128"/>
      <c r="J238" s="128"/>
      <c r="K238" s="128"/>
      <c r="L238" s="128"/>
      <c r="M238" s="128"/>
      <c r="N238" s="128"/>
      <c r="O238" s="128"/>
      <c r="P238" s="128"/>
      <c r="Q238" s="128"/>
    </row>
    <row r="239" spans="2:17">
      <c r="B239" s="128"/>
      <c r="C239" s="128"/>
      <c r="D239" s="128"/>
      <c r="E239" s="128"/>
      <c r="F239" s="128"/>
      <c r="G239" s="128"/>
      <c r="H239" s="128"/>
      <c r="J239" s="128"/>
      <c r="K239" s="128"/>
      <c r="L239" s="128"/>
      <c r="M239" s="128"/>
      <c r="N239" s="128"/>
      <c r="O239" s="128"/>
      <c r="P239" s="128"/>
      <c r="Q239" s="128"/>
    </row>
    <row r="240" spans="2:17">
      <c r="B240" s="128"/>
      <c r="C240" s="128"/>
      <c r="D240" s="128"/>
      <c r="E240" s="128"/>
      <c r="F240" s="128"/>
      <c r="G240" s="128"/>
      <c r="H240" s="128"/>
      <c r="J240" s="128"/>
      <c r="K240" s="128"/>
      <c r="L240" s="128"/>
      <c r="M240" s="128"/>
      <c r="N240" s="128"/>
      <c r="O240" s="128"/>
      <c r="P240" s="128"/>
      <c r="Q240" s="128"/>
    </row>
    <row r="241" spans="2:17">
      <c r="B241" s="128"/>
      <c r="C241" s="128"/>
      <c r="D241" s="128"/>
      <c r="E241" s="128"/>
      <c r="F241" s="128"/>
      <c r="G241" s="128"/>
      <c r="H241" s="128"/>
      <c r="J241" s="128"/>
      <c r="K241" s="128"/>
      <c r="L241" s="128"/>
      <c r="M241" s="128"/>
      <c r="N241" s="128"/>
      <c r="O241" s="128"/>
      <c r="P241" s="128"/>
      <c r="Q241" s="128"/>
    </row>
    <row r="242" spans="2:17">
      <c r="B242" s="128"/>
      <c r="C242" s="128"/>
      <c r="D242" s="128"/>
      <c r="E242" s="128"/>
      <c r="F242" s="128"/>
      <c r="G242" s="128"/>
      <c r="H242" s="128"/>
      <c r="J242" s="128"/>
      <c r="K242" s="128"/>
      <c r="L242" s="128"/>
      <c r="M242" s="128"/>
      <c r="N242" s="128"/>
      <c r="O242" s="128"/>
      <c r="P242" s="128"/>
      <c r="Q242" s="128"/>
    </row>
    <row r="243" spans="2:17">
      <c r="B243" s="128"/>
      <c r="C243" s="128"/>
      <c r="D243" s="128"/>
      <c r="E243" s="128"/>
      <c r="F243" s="128"/>
      <c r="G243" s="128"/>
      <c r="H243" s="128"/>
      <c r="J243" s="128"/>
      <c r="K243" s="128"/>
      <c r="L243" s="128"/>
      <c r="M243" s="128"/>
      <c r="N243" s="128"/>
      <c r="O243" s="128"/>
      <c r="P243" s="128"/>
      <c r="Q243" s="128"/>
    </row>
    <row r="244" spans="2:17">
      <c r="B244" s="128"/>
      <c r="C244" s="128"/>
      <c r="D244" s="128"/>
      <c r="E244" s="128"/>
      <c r="F244" s="128"/>
      <c r="G244" s="128"/>
      <c r="H244" s="128"/>
      <c r="J244" s="128"/>
      <c r="K244" s="128"/>
      <c r="L244" s="128"/>
      <c r="M244" s="128"/>
      <c r="N244" s="128"/>
      <c r="O244" s="128"/>
      <c r="P244" s="128"/>
      <c r="Q244" s="128"/>
    </row>
    <row r="245" spans="2:17">
      <c r="B245" s="128"/>
      <c r="C245" s="128"/>
      <c r="D245" s="128"/>
      <c r="E245" s="128"/>
      <c r="F245" s="128"/>
      <c r="G245" s="128"/>
      <c r="H245" s="128"/>
      <c r="J245" s="128"/>
      <c r="K245" s="128"/>
      <c r="L245" s="128"/>
      <c r="M245" s="128"/>
      <c r="N245" s="128"/>
      <c r="O245" s="128"/>
      <c r="P245" s="128"/>
      <c r="Q245" s="128"/>
    </row>
    <row r="246" spans="2:17">
      <c r="B246" s="128"/>
      <c r="C246" s="128"/>
      <c r="D246" s="128"/>
      <c r="E246" s="128"/>
      <c r="F246" s="128"/>
      <c r="G246" s="128"/>
      <c r="H246" s="128"/>
      <c r="J246" s="128"/>
      <c r="K246" s="128"/>
      <c r="L246" s="128"/>
      <c r="M246" s="128"/>
      <c r="N246" s="128"/>
      <c r="O246" s="128"/>
      <c r="P246" s="128"/>
      <c r="Q246" s="128"/>
    </row>
    <row r="247" spans="2:17">
      <c r="B247" s="128"/>
      <c r="C247" s="128"/>
      <c r="D247" s="128"/>
      <c r="E247" s="128"/>
      <c r="F247" s="128"/>
      <c r="G247" s="128"/>
      <c r="H247" s="128"/>
      <c r="J247" s="128"/>
      <c r="K247" s="128"/>
      <c r="L247" s="128"/>
      <c r="M247" s="128"/>
      <c r="N247" s="128"/>
      <c r="O247" s="128"/>
      <c r="P247" s="128"/>
      <c r="Q247" s="128"/>
    </row>
    <row r="248" spans="2:17">
      <c r="B248" s="128"/>
      <c r="C248" s="128"/>
      <c r="D248" s="128"/>
      <c r="E248" s="128"/>
      <c r="F248" s="128"/>
      <c r="G248" s="128"/>
      <c r="H248" s="128"/>
      <c r="J248" s="128"/>
      <c r="K248" s="128"/>
      <c r="L248" s="128"/>
      <c r="M248" s="128"/>
      <c r="N248" s="128"/>
      <c r="O248" s="128"/>
      <c r="P248" s="128"/>
      <c r="Q248" s="128"/>
    </row>
    <row r="249" spans="2:17">
      <c r="B249" s="128"/>
      <c r="C249" s="128"/>
      <c r="D249" s="128"/>
      <c r="E249" s="128"/>
      <c r="F249" s="128"/>
      <c r="G249" s="128"/>
      <c r="H249" s="128"/>
      <c r="J249" s="128"/>
      <c r="K249" s="128"/>
      <c r="L249" s="128"/>
      <c r="M249" s="128"/>
      <c r="N249" s="128"/>
      <c r="O249" s="128"/>
      <c r="P249" s="128"/>
      <c r="Q249" s="128"/>
    </row>
    <row r="250" spans="2:17">
      <c r="B250" s="128"/>
      <c r="C250" s="128"/>
      <c r="D250" s="128"/>
      <c r="E250" s="128"/>
      <c r="F250" s="128"/>
      <c r="G250" s="128"/>
      <c r="H250" s="128"/>
      <c r="J250" s="128"/>
      <c r="K250" s="128"/>
      <c r="L250" s="128"/>
      <c r="M250" s="128"/>
      <c r="N250" s="128"/>
      <c r="O250" s="128"/>
      <c r="P250" s="128"/>
      <c r="Q250" s="128"/>
    </row>
    <row r="251" spans="2:17">
      <c r="B251" s="128"/>
      <c r="C251" s="128"/>
      <c r="D251" s="128"/>
      <c r="E251" s="128"/>
      <c r="F251" s="128"/>
      <c r="G251" s="128"/>
      <c r="H251" s="128"/>
      <c r="J251" s="128"/>
      <c r="K251" s="128"/>
      <c r="L251" s="128"/>
      <c r="M251" s="128"/>
      <c r="N251" s="128"/>
      <c r="O251" s="128"/>
      <c r="P251" s="128"/>
      <c r="Q251" s="128"/>
    </row>
    <row r="252" spans="2:17">
      <c r="B252" s="128"/>
      <c r="C252" s="128"/>
      <c r="D252" s="128"/>
      <c r="E252" s="128"/>
      <c r="F252" s="128"/>
      <c r="G252" s="128"/>
      <c r="H252" s="128"/>
      <c r="J252" s="128"/>
      <c r="K252" s="128"/>
      <c r="L252" s="128"/>
      <c r="M252" s="128"/>
      <c r="N252" s="128"/>
      <c r="O252" s="128"/>
      <c r="P252" s="128"/>
      <c r="Q252" s="128"/>
    </row>
    <row r="253" spans="2:17">
      <c r="B253" s="128"/>
      <c r="C253" s="128"/>
      <c r="D253" s="128"/>
      <c r="E253" s="128"/>
      <c r="F253" s="128"/>
      <c r="G253" s="128"/>
      <c r="H253" s="128"/>
      <c r="J253" s="128"/>
      <c r="K253" s="128"/>
      <c r="L253" s="128"/>
      <c r="M253" s="128"/>
      <c r="N253" s="128"/>
      <c r="O253" s="128"/>
      <c r="P253" s="128"/>
      <c r="Q253" s="128"/>
    </row>
    <row r="254" spans="2:17">
      <c r="B254" s="128"/>
      <c r="C254" s="128"/>
      <c r="D254" s="128"/>
      <c r="E254" s="128"/>
      <c r="F254" s="128"/>
      <c r="G254" s="128"/>
      <c r="H254" s="128"/>
      <c r="J254" s="128"/>
      <c r="K254" s="128"/>
      <c r="L254" s="128"/>
      <c r="M254" s="128"/>
      <c r="N254" s="128"/>
      <c r="O254" s="128"/>
      <c r="P254" s="128"/>
      <c r="Q254" s="128"/>
    </row>
    <row r="255" spans="2:17">
      <c r="B255" s="128"/>
      <c r="C255" s="128"/>
      <c r="D255" s="128"/>
      <c r="E255" s="128"/>
      <c r="F255" s="128"/>
      <c r="G255" s="128"/>
      <c r="H255" s="128"/>
      <c r="J255" s="128"/>
      <c r="K255" s="128"/>
      <c r="L255" s="128"/>
      <c r="M255" s="128"/>
      <c r="N255" s="128"/>
      <c r="O255" s="128"/>
      <c r="P255" s="128"/>
      <c r="Q255" s="128"/>
    </row>
    <row r="256" spans="2:17">
      <c r="B256" s="128"/>
      <c r="C256" s="128"/>
      <c r="D256" s="128"/>
      <c r="E256" s="128"/>
      <c r="F256" s="128"/>
      <c r="G256" s="128"/>
      <c r="H256" s="128"/>
      <c r="J256" s="128"/>
      <c r="K256" s="128"/>
      <c r="L256" s="128"/>
      <c r="M256" s="128"/>
      <c r="N256" s="128"/>
      <c r="O256" s="128"/>
      <c r="P256" s="128"/>
      <c r="Q256" s="128"/>
    </row>
    <row r="257" spans="2:17">
      <c r="B257" s="128"/>
      <c r="C257" s="128"/>
      <c r="D257" s="128"/>
      <c r="E257" s="128"/>
      <c r="F257" s="128"/>
      <c r="G257" s="128"/>
      <c r="H257" s="128"/>
      <c r="J257" s="128"/>
      <c r="K257" s="128"/>
      <c r="L257" s="128"/>
      <c r="M257" s="128"/>
      <c r="N257" s="128"/>
      <c r="O257" s="128"/>
      <c r="P257" s="128"/>
      <c r="Q257" s="128"/>
    </row>
    <row r="258" spans="2:17">
      <c r="B258" s="128"/>
      <c r="C258" s="128"/>
      <c r="D258" s="128"/>
      <c r="E258" s="128"/>
      <c r="F258" s="128"/>
      <c r="G258" s="128"/>
      <c r="H258" s="128"/>
      <c r="J258" s="128"/>
      <c r="K258" s="128"/>
      <c r="L258" s="128"/>
      <c r="M258" s="128"/>
      <c r="N258" s="128"/>
      <c r="O258" s="128"/>
      <c r="P258" s="128"/>
      <c r="Q258" s="128"/>
    </row>
    <row r="259" spans="2:17">
      <c r="B259" s="128"/>
      <c r="C259" s="128"/>
      <c r="D259" s="128"/>
      <c r="E259" s="128"/>
      <c r="F259" s="128"/>
      <c r="G259" s="128"/>
      <c r="H259" s="128"/>
      <c r="J259" s="128"/>
      <c r="K259" s="128"/>
      <c r="L259" s="128"/>
      <c r="M259" s="128"/>
      <c r="N259" s="128"/>
      <c r="O259" s="128"/>
      <c r="P259" s="128"/>
      <c r="Q259" s="128"/>
    </row>
    <row r="260" spans="2:17">
      <c r="B260" s="128"/>
      <c r="C260" s="128"/>
      <c r="D260" s="128"/>
      <c r="E260" s="128"/>
      <c r="F260" s="128"/>
      <c r="G260" s="128"/>
      <c r="H260" s="128"/>
      <c r="J260" s="128"/>
      <c r="K260" s="128"/>
      <c r="L260" s="128"/>
      <c r="M260" s="128"/>
      <c r="N260" s="128"/>
      <c r="O260" s="128"/>
      <c r="P260" s="128"/>
      <c r="Q260" s="128"/>
    </row>
    <row r="261" spans="2:17">
      <c r="B261" s="128"/>
      <c r="C261" s="128"/>
      <c r="D261" s="128"/>
      <c r="E261" s="128"/>
      <c r="F261" s="128"/>
      <c r="G261" s="128"/>
      <c r="H261" s="128"/>
      <c r="J261" s="128"/>
      <c r="K261" s="128"/>
      <c r="L261" s="128"/>
      <c r="M261" s="128"/>
      <c r="N261" s="128"/>
      <c r="O261" s="128"/>
      <c r="P261" s="128"/>
      <c r="Q261" s="128"/>
    </row>
    <row r="262" spans="2:17">
      <c r="B262" s="128"/>
      <c r="C262" s="128"/>
      <c r="D262" s="128"/>
      <c r="E262" s="128"/>
      <c r="F262" s="128"/>
      <c r="G262" s="128"/>
      <c r="H262" s="128"/>
      <c r="J262" s="128"/>
      <c r="K262" s="128"/>
      <c r="L262" s="128"/>
      <c r="M262" s="128"/>
      <c r="N262" s="128"/>
      <c r="O262" s="128"/>
      <c r="P262" s="128"/>
      <c r="Q262" s="128"/>
    </row>
    <row r="263" spans="2:17">
      <c r="B263" s="128"/>
      <c r="C263" s="128"/>
      <c r="D263" s="128"/>
      <c r="E263" s="128"/>
      <c r="F263" s="128"/>
      <c r="G263" s="128"/>
      <c r="H263" s="128"/>
      <c r="J263" s="128"/>
      <c r="K263" s="128"/>
      <c r="L263" s="128"/>
      <c r="M263" s="128"/>
      <c r="N263" s="128"/>
      <c r="O263" s="128"/>
      <c r="P263" s="128"/>
      <c r="Q263" s="128"/>
    </row>
    <row r="264" spans="2:17">
      <c r="B264" s="128"/>
      <c r="C264" s="128"/>
      <c r="D264" s="128"/>
      <c r="E264" s="128"/>
      <c r="F264" s="128"/>
      <c r="G264" s="128"/>
      <c r="H264" s="128"/>
      <c r="J264" s="128"/>
      <c r="K264" s="128"/>
      <c r="L264" s="128"/>
      <c r="M264" s="128"/>
      <c r="N264" s="128"/>
      <c r="O264" s="128"/>
      <c r="P264" s="128"/>
      <c r="Q264" s="128"/>
    </row>
    <row r="265" spans="2:17">
      <c r="B265" s="128"/>
      <c r="C265" s="128"/>
      <c r="D265" s="128"/>
      <c r="E265" s="128"/>
      <c r="F265" s="128"/>
      <c r="G265" s="128"/>
      <c r="H265" s="128"/>
      <c r="J265" s="128"/>
      <c r="K265" s="128"/>
      <c r="L265" s="128"/>
      <c r="M265" s="128"/>
      <c r="N265" s="128"/>
      <c r="O265" s="128"/>
      <c r="P265" s="128"/>
      <c r="Q265" s="128"/>
    </row>
    <row r="266" spans="2:17">
      <c r="B266" s="128"/>
      <c r="C266" s="128"/>
      <c r="D266" s="128"/>
      <c r="E266" s="128"/>
      <c r="F266" s="128"/>
      <c r="G266" s="128"/>
      <c r="H266" s="128"/>
      <c r="J266" s="128"/>
      <c r="K266" s="128"/>
      <c r="L266" s="128"/>
      <c r="M266" s="128"/>
      <c r="N266" s="128"/>
      <c r="O266" s="128"/>
      <c r="P266" s="128"/>
      <c r="Q266" s="128"/>
    </row>
    <row r="267" spans="2:17">
      <c r="B267" s="128"/>
      <c r="C267" s="128"/>
      <c r="D267" s="128"/>
      <c r="E267" s="128"/>
      <c r="F267" s="128"/>
      <c r="G267" s="128"/>
      <c r="H267" s="128"/>
      <c r="J267" s="128"/>
      <c r="K267" s="128"/>
      <c r="L267" s="128"/>
      <c r="M267" s="128"/>
      <c r="N267" s="128"/>
      <c r="O267" s="128"/>
      <c r="P267" s="128"/>
      <c r="Q267" s="128"/>
    </row>
    <row r="268" spans="2:17">
      <c r="B268" s="128"/>
      <c r="C268" s="128"/>
      <c r="D268" s="128"/>
      <c r="E268" s="128"/>
      <c r="F268" s="128"/>
      <c r="G268" s="128"/>
      <c r="H268" s="128"/>
      <c r="J268" s="128"/>
      <c r="K268" s="128"/>
      <c r="L268" s="128"/>
      <c r="M268" s="128"/>
      <c r="N268" s="128"/>
      <c r="O268" s="128"/>
      <c r="P268" s="128"/>
      <c r="Q268" s="128"/>
    </row>
    <row r="269" spans="2:17">
      <c r="B269" s="128"/>
      <c r="C269" s="128"/>
      <c r="D269" s="128"/>
      <c r="E269" s="128"/>
      <c r="F269" s="128"/>
      <c r="G269" s="128"/>
      <c r="H269" s="128"/>
      <c r="J269" s="128"/>
      <c r="K269" s="128"/>
      <c r="L269" s="128"/>
      <c r="M269" s="128"/>
      <c r="N269" s="128"/>
      <c r="O269" s="128"/>
      <c r="P269" s="128"/>
      <c r="Q269" s="128"/>
    </row>
    <row r="270" spans="2:17">
      <c r="B270" s="128"/>
      <c r="C270" s="128"/>
      <c r="D270" s="128"/>
      <c r="E270" s="128"/>
      <c r="F270" s="128"/>
      <c r="G270" s="128"/>
      <c r="H270" s="128"/>
      <c r="J270" s="128"/>
      <c r="K270" s="128"/>
      <c r="L270" s="128"/>
      <c r="M270" s="128"/>
      <c r="N270" s="128"/>
      <c r="O270" s="128"/>
      <c r="P270" s="128"/>
      <c r="Q270" s="128"/>
    </row>
    <row r="271" spans="2:17">
      <c r="B271" s="128"/>
      <c r="C271" s="128"/>
      <c r="D271" s="128"/>
      <c r="E271" s="128"/>
      <c r="F271" s="128"/>
      <c r="G271" s="128"/>
      <c r="H271" s="128"/>
      <c r="J271" s="128"/>
      <c r="K271" s="128"/>
      <c r="L271" s="128"/>
      <c r="M271" s="128"/>
      <c r="N271" s="128"/>
      <c r="O271" s="128"/>
      <c r="P271" s="128"/>
      <c r="Q271" s="128"/>
    </row>
    <row r="272" spans="2:17">
      <c r="B272" s="128"/>
      <c r="C272" s="128"/>
      <c r="D272" s="128"/>
      <c r="E272" s="128"/>
      <c r="F272" s="128"/>
      <c r="G272" s="128"/>
      <c r="H272" s="128"/>
      <c r="J272" s="128"/>
      <c r="K272" s="128"/>
      <c r="L272" s="128"/>
      <c r="M272" s="128"/>
      <c r="N272" s="128"/>
      <c r="O272" s="128"/>
      <c r="P272" s="128"/>
      <c r="Q272" s="128"/>
    </row>
    <row r="273" spans="2:17">
      <c r="B273" s="128"/>
      <c r="C273" s="128"/>
      <c r="D273" s="128"/>
      <c r="E273" s="128"/>
      <c r="F273" s="128"/>
      <c r="G273" s="128"/>
      <c r="H273" s="128"/>
      <c r="J273" s="128"/>
      <c r="K273" s="128"/>
      <c r="L273" s="128"/>
      <c r="M273" s="128"/>
      <c r="N273" s="128"/>
      <c r="O273" s="128"/>
      <c r="P273" s="128"/>
      <c r="Q273" s="128"/>
    </row>
    <row r="274" spans="2:17">
      <c r="B274" s="128"/>
      <c r="C274" s="128"/>
      <c r="D274" s="128"/>
      <c r="E274" s="128"/>
      <c r="F274" s="128"/>
      <c r="G274" s="128"/>
      <c r="H274" s="128"/>
      <c r="J274" s="128"/>
      <c r="K274" s="128"/>
      <c r="L274" s="128"/>
      <c r="M274" s="128"/>
      <c r="N274" s="128"/>
      <c r="O274" s="128"/>
      <c r="P274" s="128"/>
      <c r="Q274" s="128"/>
    </row>
    <row r="275" spans="2:17">
      <c r="B275" s="128"/>
      <c r="C275" s="128"/>
      <c r="D275" s="128"/>
      <c r="E275" s="128"/>
      <c r="F275" s="128"/>
      <c r="G275" s="128"/>
      <c r="H275" s="128"/>
      <c r="J275" s="128"/>
      <c r="K275" s="128"/>
      <c r="L275" s="128"/>
      <c r="M275" s="128"/>
      <c r="N275" s="128"/>
      <c r="O275" s="128"/>
      <c r="P275" s="128"/>
      <c r="Q275" s="128"/>
    </row>
    <row r="276" spans="2:17">
      <c r="B276" s="128"/>
      <c r="C276" s="128"/>
      <c r="D276" s="128"/>
      <c r="E276" s="128"/>
      <c r="F276" s="128"/>
      <c r="G276" s="128"/>
      <c r="H276" s="128"/>
      <c r="J276" s="128"/>
      <c r="K276" s="128"/>
      <c r="L276" s="128"/>
      <c r="M276" s="128"/>
      <c r="N276" s="128"/>
      <c r="O276" s="128"/>
      <c r="P276" s="128"/>
      <c r="Q276" s="128"/>
    </row>
    <row r="277" spans="2:17">
      <c r="B277" s="128"/>
      <c r="C277" s="128"/>
      <c r="D277" s="128"/>
      <c r="E277" s="128"/>
      <c r="F277" s="128"/>
      <c r="G277" s="128"/>
      <c r="H277" s="128"/>
      <c r="J277" s="128"/>
      <c r="K277" s="128"/>
      <c r="L277" s="128"/>
      <c r="M277" s="128"/>
      <c r="N277" s="128"/>
      <c r="O277" s="128"/>
      <c r="P277" s="128"/>
      <c r="Q277" s="128"/>
    </row>
    <row r="278" spans="2:17">
      <c r="B278" s="128"/>
      <c r="C278" s="128"/>
      <c r="D278" s="128"/>
      <c r="E278" s="128"/>
      <c r="F278" s="128"/>
      <c r="G278" s="128"/>
      <c r="H278" s="128"/>
      <c r="J278" s="128"/>
      <c r="K278" s="128"/>
      <c r="L278" s="128"/>
      <c r="M278" s="128"/>
      <c r="N278" s="128"/>
      <c r="O278" s="128"/>
      <c r="P278" s="128"/>
      <c r="Q278" s="128"/>
    </row>
    <row r="279" spans="2:17">
      <c r="B279" s="128"/>
      <c r="C279" s="128"/>
      <c r="D279" s="128"/>
      <c r="E279" s="128"/>
      <c r="F279" s="128"/>
      <c r="G279" s="128"/>
      <c r="H279" s="128"/>
      <c r="J279" s="128"/>
      <c r="K279" s="128"/>
      <c r="L279" s="128"/>
      <c r="M279" s="128"/>
      <c r="N279" s="128"/>
      <c r="O279" s="128"/>
      <c r="P279" s="128"/>
      <c r="Q279" s="128"/>
    </row>
    <row r="280" spans="2:17">
      <c r="B280" s="128"/>
      <c r="C280" s="128"/>
      <c r="D280" s="128"/>
      <c r="E280" s="128"/>
      <c r="F280" s="128"/>
      <c r="G280" s="128"/>
      <c r="H280" s="128"/>
      <c r="J280" s="128"/>
      <c r="K280" s="128"/>
      <c r="L280" s="128"/>
      <c r="M280" s="128"/>
      <c r="N280" s="128"/>
      <c r="O280" s="128"/>
      <c r="P280" s="128"/>
      <c r="Q280" s="128"/>
    </row>
    <row r="281" spans="2:17">
      <c r="B281" s="128"/>
      <c r="C281" s="128"/>
      <c r="D281" s="128"/>
      <c r="E281" s="128"/>
      <c r="F281" s="128"/>
      <c r="G281" s="128"/>
      <c r="H281" s="128"/>
      <c r="J281" s="128"/>
      <c r="K281" s="128"/>
      <c r="L281" s="128"/>
      <c r="M281" s="128"/>
      <c r="N281" s="128"/>
      <c r="O281" s="128"/>
      <c r="P281" s="128"/>
      <c r="Q281" s="128"/>
    </row>
    <row r="282" spans="2:17">
      <c r="B282" s="128"/>
      <c r="C282" s="128"/>
      <c r="D282" s="128"/>
      <c r="E282" s="128"/>
      <c r="F282" s="128"/>
      <c r="G282" s="128"/>
      <c r="H282" s="128"/>
      <c r="J282" s="128"/>
      <c r="K282" s="128"/>
      <c r="L282" s="128"/>
      <c r="M282" s="128"/>
      <c r="N282" s="128"/>
      <c r="O282" s="128"/>
      <c r="P282" s="128"/>
      <c r="Q282" s="128"/>
    </row>
    <row r="283" spans="2:17">
      <c r="B283" s="128"/>
      <c r="C283" s="128"/>
      <c r="D283" s="128"/>
      <c r="E283" s="128"/>
      <c r="F283" s="128"/>
      <c r="G283" s="128"/>
      <c r="H283" s="128"/>
      <c r="J283" s="128"/>
      <c r="K283" s="128"/>
      <c r="L283" s="128"/>
      <c r="M283" s="128"/>
      <c r="N283" s="128"/>
      <c r="O283" s="128"/>
      <c r="P283" s="128"/>
      <c r="Q283" s="128"/>
    </row>
    <row r="284" spans="2:17">
      <c r="B284" s="128"/>
      <c r="C284" s="128"/>
      <c r="D284" s="128"/>
      <c r="E284" s="128"/>
      <c r="F284" s="128"/>
      <c r="G284" s="128"/>
      <c r="H284" s="128"/>
      <c r="J284" s="128"/>
      <c r="K284" s="128"/>
      <c r="L284" s="128"/>
      <c r="M284" s="128"/>
      <c r="N284" s="128"/>
      <c r="O284" s="128"/>
      <c r="P284" s="128"/>
      <c r="Q284" s="128"/>
    </row>
    <row r="285" spans="2:17">
      <c r="B285" s="128"/>
      <c r="C285" s="128"/>
      <c r="D285" s="128"/>
      <c r="E285" s="128"/>
      <c r="F285" s="128"/>
      <c r="G285" s="128"/>
      <c r="H285" s="128"/>
      <c r="J285" s="128"/>
      <c r="K285" s="128"/>
      <c r="L285" s="128"/>
      <c r="M285" s="128"/>
      <c r="N285" s="128"/>
      <c r="O285" s="128"/>
      <c r="P285" s="128"/>
      <c r="Q285" s="128"/>
    </row>
    <row r="286" spans="2:17">
      <c r="B286" s="128"/>
      <c r="C286" s="128"/>
      <c r="D286" s="128"/>
      <c r="E286" s="128"/>
      <c r="F286" s="128"/>
      <c r="G286" s="128"/>
      <c r="H286" s="128"/>
      <c r="J286" s="128"/>
      <c r="K286" s="128"/>
      <c r="L286" s="128"/>
      <c r="M286" s="128"/>
      <c r="N286" s="128"/>
      <c r="O286" s="128"/>
      <c r="P286" s="128"/>
      <c r="Q286" s="128"/>
    </row>
    <row r="287" spans="2:17">
      <c r="B287" s="128"/>
      <c r="C287" s="128"/>
      <c r="D287" s="128"/>
      <c r="E287" s="128"/>
      <c r="F287" s="128"/>
      <c r="G287" s="128"/>
      <c r="H287" s="128"/>
      <c r="J287" s="128"/>
      <c r="K287" s="128"/>
      <c r="L287" s="128"/>
      <c r="M287" s="128"/>
      <c r="N287" s="128"/>
      <c r="O287" s="128"/>
      <c r="P287" s="128"/>
      <c r="Q287" s="128"/>
    </row>
    <row r="288" spans="2:17">
      <c r="B288" s="128"/>
      <c r="C288" s="128"/>
      <c r="D288" s="128"/>
      <c r="E288" s="128"/>
      <c r="F288" s="128"/>
      <c r="G288" s="128"/>
      <c r="H288" s="128"/>
      <c r="J288" s="128"/>
      <c r="K288" s="128"/>
      <c r="L288" s="128"/>
      <c r="M288" s="128"/>
      <c r="N288" s="128"/>
      <c r="O288" s="128"/>
      <c r="P288" s="128"/>
      <c r="Q288" s="128"/>
    </row>
    <row r="289" spans="2:17">
      <c r="B289" s="128"/>
      <c r="C289" s="128"/>
      <c r="D289" s="128"/>
      <c r="E289" s="128"/>
      <c r="F289" s="128"/>
      <c r="G289" s="128"/>
      <c r="H289" s="128"/>
      <c r="J289" s="128"/>
      <c r="K289" s="128"/>
      <c r="L289" s="128"/>
      <c r="M289" s="128"/>
      <c r="N289" s="128"/>
      <c r="O289" s="128"/>
      <c r="P289" s="128"/>
      <c r="Q289" s="128"/>
    </row>
    <row r="290" spans="2:17">
      <c r="B290" s="128"/>
      <c r="C290" s="128"/>
      <c r="D290" s="128"/>
      <c r="E290" s="128"/>
      <c r="F290" s="128"/>
      <c r="G290" s="128"/>
      <c r="H290" s="128"/>
      <c r="J290" s="128"/>
      <c r="K290" s="128"/>
      <c r="L290" s="128"/>
      <c r="M290" s="128"/>
      <c r="N290" s="128"/>
      <c r="O290" s="128"/>
      <c r="P290" s="128"/>
      <c r="Q290" s="128"/>
    </row>
    <row r="291" spans="2:17">
      <c r="B291" s="128"/>
      <c r="C291" s="128"/>
      <c r="D291" s="128"/>
      <c r="E291" s="128"/>
      <c r="F291" s="128"/>
      <c r="G291" s="128"/>
      <c r="H291" s="128"/>
      <c r="J291" s="128"/>
      <c r="K291" s="128"/>
      <c r="L291" s="128"/>
      <c r="M291" s="128"/>
      <c r="N291" s="128"/>
      <c r="O291" s="128"/>
      <c r="P291" s="128"/>
      <c r="Q291" s="128"/>
    </row>
    <row r="292" spans="2:17">
      <c r="B292" s="128"/>
      <c r="C292" s="128"/>
      <c r="D292" s="128"/>
      <c r="E292" s="128"/>
      <c r="F292" s="128"/>
      <c r="G292" s="128"/>
      <c r="H292" s="128"/>
      <c r="J292" s="128"/>
      <c r="K292" s="128"/>
      <c r="L292" s="128"/>
      <c r="M292" s="128"/>
      <c r="N292" s="128"/>
      <c r="O292" s="128"/>
      <c r="P292" s="128"/>
      <c r="Q292" s="128"/>
    </row>
    <row r="293" spans="2:17">
      <c r="B293" s="128"/>
      <c r="C293" s="128"/>
      <c r="D293" s="128"/>
      <c r="E293" s="128"/>
      <c r="F293" s="128"/>
      <c r="G293" s="128"/>
      <c r="H293" s="128"/>
      <c r="J293" s="128"/>
      <c r="K293" s="128"/>
      <c r="L293" s="128"/>
      <c r="M293" s="128"/>
      <c r="N293" s="128"/>
      <c r="O293" s="128"/>
      <c r="P293" s="128"/>
      <c r="Q293" s="128"/>
    </row>
    <row r="294" spans="2:17">
      <c r="B294" s="128"/>
      <c r="C294" s="128"/>
      <c r="D294" s="128"/>
      <c r="E294" s="128"/>
      <c r="F294" s="128"/>
      <c r="G294" s="128"/>
      <c r="H294" s="128"/>
      <c r="J294" s="128"/>
      <c r="K294" s="128"/>
      <c r="L294" s="128"/>
      <c r="M294" s="128"/>
      <c r="N294" s="128"/>
      <c r="O294" s="128"/>
      <c r="P294" s="128"/>
      <c r="Q294" s="128"/>
    </row>
    <row r="295" spans="2:17">
      <c r="B295" s="128"/>
      <c r="C295" s="128"/>
      <c r="D295" s="128"/>
      <c r="E295" s="128"/>
      <c r="F295" s="128"/>
      <c r="G295" s="128"/>
      <c r="H295" s="128"/>
      <c r="J295" s="128"/>
      <c r="K295" s="128"/>
      <c r="L295" s="128"/>
      <c r="M295" s="128"/>
      <c r="N295" s="128"/>
      <c r="O295" s="128"/>
      <c r="P295" s="128"/>
      <c r="Q295" s="128"/>
    </row>
    <row r="296" spans="2:17">
      <c r="B296" s="128"/>
      <c r="C296" s="128"/>
      <c r="D296" s="128"/>
      <c r="E296" s="128"/>
      <c r="F296" s="128"/>
      <c r="G296" s="128"/>
      <c r="H296" s="128"/>
      <c r="J296" s="128"/>
      <c r="K296" s="128"/>
      <c r="L296" s="128"/>
      <c r="M296" s="128"/>
      <c r="N296" s="128"/>
      <c r="O296" s="128"/>
      <c r="P296" s="128"/>
      <c r="Q296" s="128"/>
    </row>
    <row r="297" spans="2:17">
      <c r="B297" s="128"/>
      <c r="C297" s="128"/>
      <c r="D297" s="128"/>
      <c r="E297" s="128"/>
      <c r="F297" s="128"/>
      <c r="G297" s="128"/>
      <c r="H297" s="128"/>
      <c r="J297" s="128"/>
      <c r="K297" s="128"/>
      <c r="L297" s="128"/>
      <c r="M297" s="128"/>
      <c r="N297" s="128"/>
      <c r="O297" s="128"/>
      <c r="P297" s="128"/>
      <c r="Q297" s="128"/>
    </row>
    <row r="298" spans="2:17">
      <c r="B298" s="128"/>
      <c r="C298" s="128"/>
      <c r="D298" s="128"/>
      <c r="E298" s="128"/>
      <c r="F298" s="128"/>
      <c r="G298" s="128"/>
      <c r="H298" s="128"/>
      <c r="J298" s="128"/>
      <c r="K298" s="128"/>
      <c r="L298" s="128"/>
      <c r="M298" s="128"/>
      <c r="N298" s="128"/>
      <c r="O298" s="128"/>
      <c r="P298" s="128"/>
      <c r="Q298" s="128"/>
    </row>
    <row r="299" spans="2:17">
      <c r="B299" s="128"/>
      <c r="C299" s="128"/>
      <c r="D299" s="128"/>
      <c r="E299" s="128"/>
      <c r="F299" s="128"/>
      <c r="G299" s="128"/>
      <c r="H299" s="128"/>
      <c r="J299" s="128"/>
      <c r="K299" s="128"/>
      <c r="L299" s="128"/>
      <c r="M299" s="128"/>
      <c r="N299" s="128"/>
      <c r="O299" s="128"/>
      <c r="P299" s="128"/>
      <c r="Q299" s="128"/>
    </row>
    <row r="300" spans="2:17">
      <c r="B300" s="128"/>
      <c r="C300" s="128"/>
      <c r="D300" s="128"/>
      <c r="E300" s="128"/>
      <c r="F300" s="128"/>
      <c r="G300" s="128"/>
      <c r="H300" s="128"/>
      <c r="J300" s="128"/>
      <c r="K300" s="128"/>
      <c r="L300" s="128"/>
      <c r="M300" s="128"/>
      <c r="N300" s="128"/>
      <c r="O300" s="128"/>
      <c r="P300" s="128"/>
      <c r="Q300" s="128"/>
    </row>
    <row r="301" spans="2:17">
      <c r="B301" s="128"/>
      <c r="C301" s="128"/>
      <c r="D301" s="128"/>
      <c r="E301" s="128"/>
      <c r="F301" s="128"/>
      <c r="G301" s="128"/>
      <c r="H301" s="128"/>
      <c r="J301" s="128"/>
      <c r="K301" s="128"/>
      <c r="L301" s="128"/>
      <c r="M301" s="128"/>
      <c r="N301" s="128"/>
      <c r="O301" s="128"/>
      <c r="P301" s="128"/>
      <c r="Q301" s="128"/>
    </row>
    <row r="302" spans="2:17">
      <c r="B302" s="128"/>
      <c r="C302" s="128"/>
      <c r="D302" s="128"/>
      <c r="E302" s="128"/>
      <c r="F302" s="128"/>
      <c r="G302" s="128"/>
      <c r="H302" s="128"/>
      <c r="J302" s="128"/>
      <c r="K302" s="128"/>
      <c r="L302" s="128"/>
      <c r="M302" s="128"/>
      <c r="N302" s="128"/>
      <c r="O302" s="128"/>
      <c r="P302" s="128"/>
      <c r="Q302" s="128"/>
    </row>
    <row r="303" spans="2:17">
      <c r="B303" s="128"/>
      <c r="C303" s="128"/>
      <c r="D303" s="128"/>
      <c r="E303" s="128"/>
      <c r="F303" s="128"/>
      <c r="G303" s="128"/>
      <c r="H303" s="128"/>
      <c r="J303" s="128"/>
      <c r="K303" s="128"/>
      <c r="L303" s="128"/>
      <c r="M303" s="128"/>
      <c r="N303" s="128"/>
      <c r="O303" s="128"/>
      <c r="P303" s="128"/>
      <c r="Q303" s="128"/>
    </row>
    <row r="304" spans="2:17">
      <c r="B304" s="128"/>
      <c r="C304" s="128"/>
      <c r="D304" s="128"/>
      <c r="E304" s="128"/>
      <c r="F304" s="128"/>
      <c r="G304" s="128"/>
      <c r="H304" s="128"/>
      <c r="J304" s="128"/>
      <c r="K304" s="128"/>
      <c r="L304" s="128"/>
      <c r="M304" s="128"/>
      <c r="N304" s="128"/>
      <c r="O304" s="128"/>
      <c r="P304" s="128"/>
      <c r="Q304" s="128"/>
    </row>
    <row r="305" spans="2:17">
      <c r="B305" s="128"/>
      <c r="C305" s="128"/>
      <c r="D305" s="128"/>
      <c r="E305" s="128"/>
      <c r="F305" s="128"/>
      <c r="G305" s="128"/>
      <c r="H305" s="128"/>
      <c r="J305" s="128"/>
      <c r="K305" s="128"/>
      <c r="L305" s="128"/>
      <c r="M305" s="128"/>
      <c r="N305" s="128"/>
      <c r="O305" s="128"/>
      <c r="P305" s="128"/>
      <c r="Q305" s="128"/>
    </row>
    <row r="306" spans="2:17">
      <c r="B306" s="128"/>
      <c r="C306" s="128"/>
      <c r="D306" s="128"/>
      <c r="E306" s="128"/>
      <c r="F306" s="128"/>
      <c r="G306" s="128"/>
      <c r="H306" s="128"/>
      <c r="J306" s="128"/>
      <c r="K306" s="128"/>
      <c r="L306" s="128"/>
      <c r="M306" s="128"/>
      <c r="N306" s="128"/>
      <c r="O306" s="128"/>
      <c r="P306" s="128"/>
      <c r="Q306" s="128"/>
    </row>
    <row r="307" spans="2:17">
      <c r="B307" s="128"/>
      <c r="C307" s="128"/>
      <c r="D307" s="128"/>
      <c r="E307" s="128"/>
      <c r="F307" s="128"/>
      <c r="G307" s="128"/>
      <c r="H307" s="128"/>
      <c r="J307" s="128"/>
      <c r="K307" s="128"/>
      <c r="L307" s="128"/>
      <c r="M307" s="128"/>
      <c r="N307" s="128"/>
      <c r="O307" s="128"/>
      <c r="P307" s="128"/>
      <c r="Q307" s="128"/>
    </row>
    <row r="308" spans="2:17">
      <c r="B308" s="128"/>
      <c r="C308" s="128"/>
      <c r="D308" s="128"/>
      <c r="E308" s="128"/>
      <c r="F308" s="128"/>
      <c r="G308" s="128"/>
      <c r="H308" s="128"/>
      <c r="J308" s="128"/>
      <c r="K308" s="128"/>
      <c r="L308" s="128"/>
      <c r="M308" s="128"/>
      <c r="N308" s="128"/>
      <c r="O308" s="128"/>
      <c r="P308" s="128"/>
      <c r="Q308" s="128"/>
    </row>
    <row r="309" spans="2:17">
      <c r="B309" s="128"/>
      <c r="C309" s="128"/>
      <c r="D309" s="128"/>
      <c r="E309" s="128"/>
      <c r="F309" s="128"/>
      <c r="G309" s="128"/>
      <c r="H309" s="128"/>
      <c r="J309" s="128"/>
      <c r="K309" s="128"/>
      <c r="L309" s="128"/>
      <c r="M309" s="128"/>
      <c r="N309" s="128"/>
      <c r="O309" s="128"/>
      <c r="P309" s="128"/>
      <c r="Q309" s="128"/>
    </row>
    <row r="310" spans="2:17">
      <c r="B310" s="128"/>
      <c r="C310" s="128"/>
      <c r="D310" s="128"/>
      <c r="E310" s="128"/>
      <c r="F310" s="128"/>
      <c r="G310" s="128"/>
      <c r="H310" s="128"/>
      <c r="J310" s="128"/>
      <c r="K310" s="128"/>
      <c r="L310" s="128"/>
      <c r="M310" s="128"/>
      <c r="N310" s="128"/>
      <c r="O310" s="128"/>
      <c r="P310" s="128"/>
      <c r="Q310" s="128"/>
    </row>
    <row r="311" spans="2:17">
      <c r="B311" s="128"/>
      <c r="C311" s="128"/>
      <c r="D311" s="128"/>
      <c r="E311" s="128"/>
      <c r="F311" s="128"/>
      <c r="G311" s="128"/>
      <c r="H311" s="128"/>
      <c r="J311" s="128"/>
      <c r="K311" s="128"/>
      <c r="L311" s="128"/>
      <c r="M311" s="128"/>
      <c r="N311" s="128"/>
      <c r="O311" s="128"/>
      <c r="P311" s="128"/>
      <c r="Q311" s="128"/>
    </row>
    <row r="312" spans="2:17">
      <c r="B312" s="128"/>
      <c r="C312" s="128"/>
      <c r="D312" s="128"/>
      <c r="E312" s="128"/>
      <c r="F312" s="128"/>
      <c r="G312" s="128"/>
      <c r="H312" s="128"/>
      <c r="J312" s="128"/>
      <c r="K312" s="128"/>
      <c r="L312" s="128"/>
      <c r="M312" s="128"/>
      <c r="N312" s="128"/>
      <c r="O312" s="128"/>
      <c r="P312" s="128"/>
      <c r="Q312" s="128"/>
    </row>
    <row r="313" spans="2:17">
      <c r="B313" s="128"/>
      <c r="C313" s="128"/>
      <c r="D313" s="128"/>
      <c r="E313" s="128"/>
      <c r="F313" s="128"/>
      <c r="G313" s="128"/>
      <c r="H313" s="128"/>
      <c r="J313" s="128"/>
      <c r="K313" s="128"/>
      <c r="L313" s="128"/>
      <c r="M313" s="128"/>
      <c r="N313" s="128"/>
      <c r="O313" s="128"/>
      <c r="P313" s="128"/>
      <c r="Q313" s="128"/>
    </row>
    <row r="314" spans="2:17">
      <c r="B314" s="128"/>
      <c r="C314" s="128"/>
      <c r="D314" s="128"/>
      <c r="E314" s="128"/>
      <c r="F314" s="128"/>
      <c r="G314" s="128"/>
      <c r="H314" s="128"/>
      <c r="J314" s="128"/>
      <c r="K314" s="128"/>
      <c r="L314" s="128"/>
      <c r="M314" s="128"/>
      <c r="N314" s="128"/>
      <c r="O314" s="128"/>
      <c r="P314" s="128"/>
      <c r="Q314" s="128"/>
    </row>
    <row r="315" spans="2:17">
      <c r="B315" s="128"/>
      <c r="C315" s="128"/>
      <c r="D315" s="128"/>
      <c r="E315" s="128"/>
      <c r="F315" s="128"/>
      <c r="G315" s="128"/>
      <c r="H315" s="128"/>
      <c r="J315" s="128"/>
      <c r="K315" s="128"/>
      <c r="L315" s="128"/>
      <c r="M315" s="128"/>
      <c r="N315" s="128"/>
      <c r="O315" s="128"/>
      <c r="P315" s="128"/>
      <c r="Q315" s="128"/>
    </row>
    <row r="316" spans="2:17">
      <c r="B316" s="128"/>
      <c r="C316" s="128"/>
      <c r="D316" s="128"/>
      <c r="E316" s="128"/>
      <c r="F316" s="128"/>
      <c r="G316" s="128"/>
      <c r="H316" s="128"/>
      <c r="J316" s="128"/>
      <c r="K316" s="128"/>
      <c r="L316" s="128"/>
      <c r="M316" s="128"/>
      <c r="N316" s="128"/>
      <c r="O316" s="128"/>
      <c r="P316" s="128"/>
      <c r="Q316" s="128"/>
    </row>
    <row r="317" spans="2:17">
      <c r="B317" s="128"/>
      <c r="C317" s="128"/>
      <c r="D317" s="128"/>
      <c r="E317" s="128"/>
      <c r="F317" s="128"/>
      <c r="G317" s="128"/>
      <c r="H317" s="128"/>
      <c r="J317" s="128"/>
      <c r="K317" s="128"/>
      <c r="L317" s="128"/>
      <c r="M317" s="128"/>
      <c r="N317" s="128"/>
      <c r="O317" s="128"/>
      <c r="P317" s="128"/>
      <c r="Q317" s="128"/>
    </row>
    <row r="318" spans="2:17">
      <c r="B318" s="128"/>
      <c r="C318" s="128"/>
      <c r="D318" s="128"/>
      <c r="E318" s="128"/>
      <c r="F318" s="128"/>
      <c r="G318" s="128"/>
      <c r="H318" s="128"/>
      <c r="J318" s="128"/>
      <c r="K318" s="128"/>
      <c r="L318" s="128"/>
      <c r="M318" s="128"/>
      <c r="N318" s="128"/>
      <c r="O318" s="128"/>
      <c r="P318" s="128"/>
      <c r="Q318" s="128"/>
    </row>
    <row r="319" spans="2:17">
      <c r="B319" s="128"/>
      <c r="C319" s="128"/>
      <c r="D319" s="128"/>
      <c r="E319" s="128"/>
      <c r="F319" s="128"/>
      <c r="G319" s="128"/>
      <c r="H319" s="128"/>
      <c r="J319" s="128"/>
      <c r="K319" s="128"/>
      <c r="L319" s="128"/>
      <c r="M319" s="128"/>
      <c r="N319" s="128"/>
      <c r="O319" s="128"/>
      <c r="P319" s="128"/>
      <c r="Q319" s="128"/>
    </row>
    <row r="320" spans="2:17">
      <c r="B320" s="128"/>
      <c r="C320" s="128"/>
      <c r="D320" s="128"/>
      <c r="E320" s="128"/>
      <c r="F320" s="128"/>
      <c r="G320" s="128"/>
      <c r="H320" s="128"/>
      <c r="J320" s="128"/>
      <c r="K320" s="128"/>
      <c r="L320" s="128"/>
      <c r="M320" s="128"/>
      <c r="N320" s="128"/>
      <c r="O320" s="128"/>
      <c r="P320" s="128"/>
      <c r="Q320" s="128"/>
    </row>
    <row r="321" spans="2:17">
      <c r="B321" s="128"/>
      <c r="C321" s="128"/>
      <c r="D321" s="128"/>
      <c r="E321" s="128"/>
      <c r="F321" s="128"/>
      <c r="G321" s="128"/>
      <c r="H321" s="128"/>
      <c r="J321" s="128"/>
      <c r="K321" s="128"/>
      <c r="L321" s="128"/>
      <c r="M321" s="128"/>
      <c r="N321" s="128"/>
      <c r="O321" s="128"/>
      <c r="P321" s="128"/>
      <c r="Q321" s="128"/>
    </row>
    <row r="322" spans="2:17">
      <c r="B322" s="128"/>
      <c r="C322" s="128"/>
      <c r="D322" s="128"/>
      <c r="E322" s="128"/>
      <c r="F322" s="128"/>
      <c r="G322" s="128"/>
      <c r="H322" s="128"/>
      <c r="J322" s="128"/>
      <c r="K322" s="128"/>
      <c r="L322" s="128"/>
      <c r="M322" s="128"/>
      <c r="N322" s="128"/>
      <c r="O322" s="128"/>
      <c r="P322" s="128"/>
      <c r="Q322" s="128"/>
    </row>
    <row r="323" spans="2:17">
      <c r="B323" s="128"/>
      <c r="C323" s="128"/>
      <c r="D323" s="128"/>
      <c r="E323" s="128"/>
      <c r="F323" s="128"/>
      <c r="G323" s="128"/>
      <c r="H323" s="128"/>
      <c r="J323" s="128"/>
      <c r="K323" s="128"/>
      <c r="L323" s="128"/>
      <c r="M323" s="128"/>
      <c r="N323" s="128"/>
      <c r="O323" s="128"/>
      <c r="P323" s="128"/>
      <c r="Q323" s="128"/>
    </row>
    <row r="324" spans="2:17">
      <c r="B324" s="128"/>
      <c r="C324" s="128"/>
      <c r="D324" s="128"/>
      <c r="E324" s="128"/>
      <c r="F324" s="128"/>
      <c r="G324" s="128"/>
      <c r="H324" s="128"/>
      <c r="J324" s="128"/>
      <c r="K324" s="128"/>
      <c r="L324" s="128"/>
      <c r="M324" s="128"/>
      <c r="N324" s="128"/>
      <c r="O324" s="128"/>
      <c r="P324" s="128"/>
      <c r="Q324" s="128"/>
    </row>
    <row r="325" spans="2:17">
      <c r="B325" s="128"/>
      <c r="C325" s="128"/>
      <c r="D325" s="128"/>
      <c r="E325" s="128"/>
      <c r="F325" s="128"/>
      <c r="G325" s="128"/>
      <c r="H325" s="128"/>
      <c r="J325" s="128"/>
      <c r="K325" s="128"/>
      <c r="L325" s="128"/>
      <c r="M325" s="128"/>
      <c r="N325" s="128"/>
      <c r="O325" s="128"/>
      <c r="P325" s="128"/>
      <c r="Q325" s="128"/>
    </row>
    <row r="326" spans="2:17">
      <c r="B326" s="128"/>
      <c r="C326" s="128"/>
      <c r="D326" s="128"/>
      <c r="E326" s="128"/>
      <c r="F326" s="128"/>
      <c r="G326" s="128"/>
      <c r="H326" s="128"/>
      <c r="J326" s="128"/>
      <c r="K326" s="128"/>
      <c r="L326" s="128"/>
      <c r="M326" s="128"/>
      <c r="N326" s="128"/>
      <c r="O326" s="128"/>
      <c r="P326" s="128"/>
      <c r="Q326" s="128"/>
    </row>
    <row r="327" spans="2:17">
      <c r="B327" s="128"/>
      <c r="C327" s="128"/>
      <c r="D327" s="128"/>
      <c r="E327" s="128"/>
      <c r="F327" s="128"/>
      <c r="G327" s="128"/>
      <c r="H327" s="128"/>
      <c r="J327" s="128"/>
      <c r="K327" s="128"/>
      <c r="L327" s="128"/>
      <c r="M327" s="128"/>
      <c r="N327" s="128"/>
      <c r="O327" s="128"/>
      <c r="P327" s="128"/>
      <c r="Q327" s="128"/>
    </row>
    <row r="328" spans="2:17">
      <c r="B328" s="128"/>
      <c r="C328" s="128"/>
      <c r="D328" s="128"/>
      <c r="E328" s="128"/>
      <c r="F328" s="128"/>
      <c r="G328" s="128"/>
      <c r="H328" s="128"/>
      <c r="J328" s="128"/>
      <c r="K328" s="128"/>
      <c r="L328" s="128"/>
      <c r="M328" s="128"/>
      <c r="N328" s="128"/>
      <c r="O328" s="128"/>
      <c r="P328" s="128"/>
      <c r="Q328" s="128"/>
    </row>
    <row r="329" spans="2:17">
      <c r="B329" s="128"/>
      <c r="C329" s="128"/>
      <c r="D329" s="128"/>
      <c r="E329" s="128"/>
      <c r="F329" s="128"/>
      <c r="G329" s="128"/>
      <c r="H329" s="128"/>
      <c r="J329" s="128"/>
      <c r="K329" s="128"/>
      <c r="L329" s="128"/>
      <c r="M329" s="128"/>
      <c r="N329" s="128"/>
      <c r="O329" s="128"/>
      <c r="P329" s="128"/>
      <c r="Q329" s="128"/>
    </row>
    <row r="330" spans="2:17">
      <c r="B330" s="128"/>
      <c r="C330" s="128"/>
      <c r="D330" s="128"/>
      <c r="E330" s="128"/>
      <c r="F330" s="128"/>
      <c r="G330" s="128"/>
      <c r="H330" s="128"/>
      <c r="J330" s="128"/>
      <c r="K330" s="128"/>
      <c r="L330" s="128"/>
      <c r="M330" s="128"/>
      <c r="N330" s="128"/>
      <c r="O330" s="128"/>
      <c r="P330" s="128"/>
      <c r="Q330" s="128"/>
    </row>
    <row r="331" spans="2:17">
      <c r="B331" s="128"/>
      <c r="C331" s="128"/>
      <c r="D331" s="128"/>
      <c r="E331" s="128"/>
      <c r="F331" s="128"/>
      <c r="G331" s="128"/>
      <c r="H331" s="128"/>
      <c r="J331" s="128"/>
      <c r="K331" s="128"/>
      <c r="L331" s="128"/>
      <c r="M331" s="128"/>
      <c r="N331" s="128"/>
      <c r="O331" s="128"/>
      <c r="P331" s="128"/>
      <c r="Q331" s="128"/>
    </row>
    <row r="332" spans="2:17">
      <c r="B332" s="128"/>
      <c r="C332" s="128"/>
      <c r="D332" s="128"/>
      <c r="E332" s="128"/>
      <c r="F332" s="128"/>
      <c r="G332" s="128"/>
      <c r="H332" s="128"/>
      <c r="J332" s="128"/>
      <c r="K332" s="128"/>
      <c r="L332" s="128"/>
      <c r="M332" s="128"/>
      <c r="N332" s="128"/>
      <c r="O332" s="128"/>
      <c r="P332" s="128"/>
      <c r="Q332" s="128"/>
    </row>
    <row r="333" spans="2:17">
      <c r="B333" s="128"/>
      <c r="C333" s="128"/>
      <c r="D333" s="128"/>
      <c r="E333" s="128"/>
      <c r="F333" s="128"/>
      <c r="G333" s="128"/>
      <c r="H333" s="128"/>
      <c r="J333" s="128"/>
      <c r="K333" s="128"/>
      <c r="L333" s="128"/>
      <c r="M333" s="128"/>
      <c r="N333" s="128"/>
      <c r="O333" s="128"/>
      <c r="P333" s="128"/>
      <c r="Q333" s="128"/>
    </row>
    <row r="334" spans="2:17">
      <c r="B334" s="128"/>
      <c r="C334" s="128"/>
      <c r="D334" s="128"/>
      <c r="E334" s="128"/>
      <c r="F334" s="128"/>
      <c r="G334" s="128"/>
      <c r="H334" s="128"/>
      <c r="J334" s="128"/>
      <c r="K334" s="128"/>
      <c r="L334" s="128"/>
      <c r="M334" s="128"/>
      <c r="N334" s="128"/>
      <c r="O334" s="128"/>
      <c r="P334" s="128"/>
      <c r="Q334" s="128"/>
    </row>
    <row r="335" spans="2:17">
      <c r="B335" s="128"/>
      <c r="C335" s="128"/>
      <c r="D335" s="128"/>
      <c r="E335" s="128"/>
      <c r="F335" s="128"/>
      <c r="G335" s="128"/>
      <c r="H335" s="128"/>
      <c r="J335" s="128"/>
      <c r="K335" s="128"/>
      <c r="L335" s="128"/>
      <c r="M335" s="128"/>
      <c r="N335" s="128"/>
      <c r="O335" s="128"/>
      <c r="P335" s="128"/>
      <c r="Q335" s="128"/>
    </row>
    <row r="336" spans="2:17">
      <c r="B336" s="128"/>
      <c r="C336" s="128"/>
      <c r="D336" s="128"/>
      <c r="E336" s="128"/>
      <c r="F336" s="128"/>
      <c r="G336" s="128"/>
      <c r="H336" s="128"/>
      <c r="J336" s="128"/>
      <c r="K336" s="128"/>
      <c r="L336" s="128"/>
      <c r="M336" s="128"/>
      <c r="N336" s="128"/>
      <c r="O336" s="128"/>
      <c r="P336" s="128"/>
      <c r="Q336" s="128"/>
    </row>
    <row r="337" spans="2:17">
      <c r="B337" s="128"/>
      <c r="C337" s="128"/>
      <c r="D337" s="128"/>
      <c r="E337" s="128"/>
      <c r="F337" s="128"/>
      <c r="G337" s="128"/>
      <c r="H337" s="128"/>
      <c r="J337" s="128"/>
      <c r="K337" s="128"/>
      <c r="L337" s="128"/>
      <c r="M337" s="128"/>
      <c r="N337" s="128"/>
      <c r="O337" s="128"/>
      <c r="P337" s="128"/>
      <c r="Q337" s="128"/>
    </row>
    <row r="338" spans="2:17">
      <c r="B338" s="128"/>
      <c r="C338" s="128"/>
      <c r="D338" s="128"/>
      <c r="E338" s="128"/>
      <c r="F338" s="128"/>
      <c r="G338" s="128"/>
      <c r="H338" s="128"/>
      <c r="J338" s="128"/>
      <c r="K338" s="128"/>
      <c r="L338" s="128"/>
      <c r="M338" s="128"/>
      <c r="N338" s="128"/>
      <c r="O338" s="128"/>
      <c r="P338" s="128"/>
      <c r="Q338" s="128"/>
    </row>
    <row r="339" spans="2:17">
      <c r="B339" s="128"/>
      <c r="C339" s="128"/>
      <c r="D339" s="128"/>
      <c r="E339" s="128"/>
      <c r="F339" s="128"/>
      <c r="G339" s="128"/>
      <c r="H339" s="128"/>
      <c r="J339" s="128"/>
      <c r="K339" s="128"/>
      <c r="L339" s="128"/>
      <c r="M339" s="128"/>
      <c r="N339" s="128"/>
      <c r="O339" s="128"/>
      <c r="P339" s="128"/>
      <c r="Q339" s="128"/>
    </row>
    <row r="340" spans="2:17">
      <c r="B340" s="128"/>
      <c r="C340" s="128"/>
      <c r="D340" s="128"/>
      <c r="E340" s="128"/>
      <c r="F340" s="128"/>
      <c r="G340" s="128"/>
      <c r="H340" s="128"/>
      <c r="J340" s="128"/>
      <c r="K340" s="128"/>
      <c r="L340" s="128"/>
      <c r="M340" s="128"/>
      <c r="N340" s="128"/>
      <c r="O340" s="128"/>
      <c r="P340" s="128"/>
      <c r="Q340" s="128"/>
    </row>
    <row r="341" spans="2:17">
      <c r="B341" s="128"/>
      <c r="C341" s="128"/>
      <c r="D341" s="128"/>
      <c r="E341" s="128"/>
      <c r="F341" s="128"/>
      <c r="G341" s="128"/>
      <c r="H341" s="128"/>
      <c r="J341" s="128"/>
      <c r="K341" s="128"/>
      <c r="L341" s="128"/>
      <c r="M341" s="128"/>
      <c r="N341" s="128"/>
      <c r="O341" s="128"/>
      <c r="P341" s="128"/>
      <c r="Q341" s="128"/>
    </row>
    <row r="342" spans="2:17">
      <c r="B342" s="128"/>
      <c r="C342" s="128"/>
      <c r="D342" s="128"/>
      <c r="E342" s="128"/>
      <c r="F342" s="128"/>
      <c r="G342" s="128"/>
      <c r="H342" s="128"/>
      <c r="J342" s="128"/>
      <c r="K342" s="128"/>
      <c r="L342" s="128"/>
      <c r="M342" s="128"/>
      <c r="N342" s="128"/>
      <c r="O342" s="128"/>
      <c r="P342" s="128"/>
      <c r="Q342" s="128"/>
    </row>
    <row r="343" spans="2:17">
      <c r="B343" s="128"/>
      <c r="C343" s="128"/>
      <c r="D343" s="128"/>
      <c r="E343" s="128"/>
      <c r="F343" s="128"/>
      <c r="G343" s="128"/>
      <c r="H343" s="128"/>
      <c r="J343" s="128"/>
      <c r="K343" s="128"/>
      <c r="L343" s="128"/>
      <c r="M343" s="128"/>
      <c r="N343" s="128"/>
      <c r="O343" s="128"/>
      <c r="P343" s="128"/>
      <c r="Q343" s="128"/>
    </row>
    <row r="344" spans="2:17">
      <c r="B344" s="128"/>
      <c r="C344" s="128"/>
      <c r="D344" s="128"/>
      <c r="E344" s="128"/>
      <c r="F344" s="128"/>
      <c r="G344" s="128"/>
      <c r="H344" s="128"/>
      <c r="J344" s="128"/>
      <c r="K344" s="128"/>
      <c r="L344" s="128"/>
      <c r="M344" s="128"/>
      <c r="N344" s="128"/>
      <c r="O344" s="128"/>
      <c r="P344" s="128"/>
      <c r="Q344" s="128"/>
    </row>
    <row r="345" spans="2:17">
      <c r="B345" s="128"/>
      <c r="C345" s="128"/>
      <c r="D345" s="128"/>
      <c r="E345" s="128"/>
      <c r="F345" s="128"/>
      <c r="G345" s="128"/>
      <c r="H345" s="128"/>
      <c r="J345" s="128"/>
      <c r="K345" s="128"/>
      <c r="L345" s="128"/>
      <c r="M345" s="128"/>
      <c r="N345" s="128"/>
      <c r="O345" s="128"/>
      <c r="P345" s="128"/>
      <c r="Q345" s="128"/>
    </row>
    <row r="346" spans="2:17">
      <c r="B346" s="128"/>
      <c r="C346" s="128"/>
      <c r="D346" s="128"/>
      <c r="E346" s="128"/>
      <c r="F346" s="128"/>
      <c r="G346" s="128"/>
      <c r="H346" s="128"/>
      <c r="J346" s="128"/>
      <c r="K346" s="128"/>
      <c r="L346" s="128"/>
      <c r="M346" s="128"/>
      <c r="N346" s="128"/>
      <c r="O346" s="128"/>
      <c r="P346" s="128"/>
      <c r="Q346" s="128"/>
    </row>
    <row r="347" spans="2:17">
      <c r="B347" s="128"/>
      <c r="C347" s="128"/>
      <c r="D347" s="128"/>
      <c r="E347" s="128"/>
      <c r="F347" s="128"/>
      <c r="G347" s="128"/>
      <c r="H347" s="128"/>
      <c r="J347" s="128"/>
      <c r="K347" s="128"/>
      <c r="L347" s="128"/>
      <c r="M347" s="128"/>
      <c r="N347" s="128"/>
      <c r="O347" s="128"/>
      <c r="P347" s="128"/>
      <c r="Q347" s="128"/>
    </row>
    <row r="348" spans="2:17">
      <c r="B348" s="128"/>
      <c r="C348" s="128"/>
      <c r="D348" s="128"/>
      <c r="E348" s="128"/>
      <c r="F348" s="128"/>
      <c r="G348" s="128"/>
      <c r="H348" s="128"/>
      <c r="J348" s="128"/>
      <c r="K348" s="128"/>
      <c r="L348" s="128"/>
      <c r="M348" s="128"/>
      <c r="N348" s="128"/>
      <c r="O348" s="128"/>
      <c r="P348" s="128"/>
      <c r="Q348" s="128"/>
    </row>
    <row r="349" spans="2:17">
      <c r="B349" s="128"/>
      <c r="C349" s="128"/>
      <c r="D349" s="128"/>
      <c r="E349" s="128"/>
      <c r="F349" s="128"/>
      <c r="G349" s="128"/>
      <c r="H349" s="128"/>
      <c r="J349" s="128"/>
      <c r="K349" s="128"/>
      <c r="L349" s="128"/>
      <c r="M349" s="128"/>
      <c r="N349" s="128"/>
      <c r="O349" s="128"/>
      <c r="P349" s="128"/>
      <c r="Q349" s="128"/>
    </row>
    <row r="350" spans="2:17">
      <c r="B350" s="128"/>
      <c r="C350" s="128"/>
      <c r="D350" s="128"/>
      <c r="E350" s="128"/>
      <c r="F350" s="128"/>
      <c r="G350" s="128"/>
      <c r="H350" s="128"/>
      <c r="J350" s="128"/>
      <c r="K350" s="128"/>
      <c r="L350" s="128"/>
      <c r="M350" s="128"/>
      <c r="N350" s="128"/>
      <c r="O350" s="128"/>
      <c r="P350" s="128"/>
      <c r="Q350" s="128"/>
    </row>
    <row r="351" spans="2:17">
      <c r="B351" s="128"/>
      <c r="C351" s="128"/>
      <c r="D351" s="128"/>
      <c r="E351" s="128"/>
      <c r="F351" s="128"/>
      <c r="G351" s="128"/>
      <c r="H351" s="128"/>
      <c r="J351" s="128"/>
      <c r="K351" s="128"/>
      <c r="L351" s="128"/>
      <c r="M351" s="128"/>
      <c r="N351" s="128"/>
      <c r="O351" s="128"/>
      <c r="P351" s="128"/>
      <c r="Q351" s="128"/>
    </row>
    <row r="352" spans="2:17">
      <c r="B352" s="128"/>
      <c r="C352" s="128"/>
      <c r="D352" s="128"/>
      <c r="E352" s="128"/>
      <c r="F352" s="128"/>
      <c r="G352" s="128"/>
      <c r="H352" s="128"/>
      <c r="J352" s="128"/>
      <c r="K352" s="128"/>
      <c r="L352" s="128"/>
      <c r="M352" s="128"/>
      <c r="N352" s="128"/>
      <c r="O352" s="128"/>
      <c r="P352" s="128"/>
      <c r="Q352" s="128"/>
    </row>
    <row r="353" spans="2:17">
      <c r="B353" s="128"/>
      <c r="C353" s="128"/>
      <c r="D353" s="128"/>
      <c r="E353" s="128"/>
      <c r="F353" s="128"/>
      <c r="G353" s="128"/>
      <c r="H353" s="128"/>
      <c r="J353" s="128"/>
      <c r="K353" s="128"/>
      <c r="L353" s="128"/>
      <c r="M353" s="128"/>
      <c r="N353" s="128"/>
      <c r="O353" s="128"/>
      <c r="P353" s="128"/>
      <c r="Q353" s="128"/>
    </row>
    <row r="354" spans="2:17">
      <c r="B354" s="128"/>
      <c r="C354" s="128"/>
      <c r="D354" s="128"/>
      <c r="E354" s="128"/>
      <c r="F354" s="128"/>
      <c r="G354" s="128"/>
      <c r="H354" s="128"/>
      <c r="J354" s="128"/>
      <c r="K354" s="128"/>
      <c r="L354" s="128"/>
      <c r="M354" s="128"/>
      <c r="N354" s="128"/>
      <c r="O354" s="128"/>
      <c r="P354" s="128"/>
      <c r="Q354" s="128"/>
    </row>
    <row r="355" spans="2:17">
      <c r="B355" s="128"/>
      <c r="C355" s="128"/>
      <c r="D355" s="128"/>
      <c r="E355" s="128"/>
      <c r="F355" s="128"/>
      <c r="G355" s="128"/>
      <c r="H355" s="128"/>
      <c r="J355" s="128"/>
      <c r="K355" s="128"/>
      <c r="L355" s="128"/>
      <c r="M355" s="128"/>
      <c r="N355" s="128"/>
      <c r="O355" s="128"/>
      <c r="P355" s="128"/>
      <c r="Q355" s="128"/>
    </row>
    <row r="356" spans="2:17">
      <c r="B356" s="128"/>
      <c r="C356" s="128"/>
      <c r="D356" s="128"/>
      <c r="E356" s="128"/>
      <c r="F356" s="128"/>
      <c r="G356" s="128"/>
      <c r="H356" s="128"/>
      <c r="J356" s="128"/>
      <c r="K356" s="128"/>
      <c r="L356" s="128"/>
      <c r="M356" s="128"/>
      <c r="N356" s="128"/>
      <c r="O356" s="128"/>
      <c r="P356" s="128"/>
      <c r="Q356" s="128"/>
    </row>
    <row r="357" spans="2:17">
      <c r="B357" s="128"/>
      <c r="C357" s="128"/>
      <c r="D357" s="128"/>
      <c r="E357" s="128"/>
      <c r="F357" s="128"/>
      <c r="G357" s="128"/>
      <c r="H357" s="128"/>
      <c r="J357" s="128"/>
      <c r="K357" s="128"/>
      <c r="L357" s="128"/>
      <c r="M357" s="128"/>
      <c r="N357" s="128"/>
      <c r="O357" s="128"/>
      <c r="P357" s="128"/>
      <c r="Q357" s="128"/>
    </row>
    <row r="358" spans="2:17">
      <c r="B358" s="128"/>
      <c r="C358" s="128"/>
      <c r="D358" s="128"/>
      <c r="E358" s="128"/>
      <c r="F358" s="128"/>
      <c r="G358" s="128"/>
      <c r="H358" s="128"/>
      <c r="J358" s="128"/>
      <c r="K358" s="128"/>
      <c r="L358" s="128"/>
      <c r="M358" s="128"/>
      <c r="N358" s="128"/>
      <c r="O358" s="128"/>
      <c r="P358" s="128"/>
      <c r="Q358" s="128"/>
    </row>
    <row r="359" spans="2:17">
      <c r="B359" s="128"/>
      <c r="C359" s="128"/>
      <c r="D359" s="128"/>
      <c r="E359" s="128"/>
      <c r="F359" s="128"/>
      <c r="G359" s="128"/>
      <c r="H359" s="128"/>
      <c r="J359" s="128"/>
      <c r="K359" s="128"/>
      <c r="L359" s="128"/>
      <c r="M359" s="128"/>
      <c r="N359" s="128"/>
      <c r="O359" s="128"/>
      <c r="P359" s="128"/>
      <c r="Q359" s="128"/>
    </row>
    <row r="360" spans="2:17">
      <c r="B360" s="128"/>
      <c r="C360" s="128"/>
      <c r="D360" s="128"/>
      <c r="E360" s="128"/>
      <c r="F360" s="128"/>
      <c r="G360" s="128"/>
      <c r="H360" s="128"/>
      <c r="J360" s="128"/>
      <c r="K360" s="128"/>
      <c r="L360" s="128"/>
      <c r="M360" s="128"/>
      <c r="N360" s="128"/>
      <c r="O360" s="128"/>
      <c r="P360" s="128"/>
      <c r="Q360" s="128"/>
    </row>
    <row r="361" spans="2:17">
      <c r="B361" s="128"/>
      <c r="C361" s="128"/>
      <c r="D361" s="128"/>
      <c r="E361" s="128"/>
      <c r="F361" s="128"/>
      <c r="G361" s="128"/>
      <c r="H361" s="128"/>
      <c r="J361" s="128"/>
      <c r="K361" s="128"/>
      <c r="L361" s="128"/>
      <c r="M361" s="128"/>
      <c r="N361" s="128"/>
      <c r="O361" s="128"/>
      <c r="P361" s="128"/>
      <c r="Q361" s="128"/>
    </row>
    <row r="362" spans="2:17">
      <c r="B362" s="128"/>
      <c r="C362" s="128"/>
      <c r="D362" s="128"/>
      <c r="E362" s="128"/>
      <c r="F362" s="128"/>
      <c r="G362" s="128"/>
      <c r="H362" s="128"/>
      <c r="J362" s="128"/>
      <c r="K362" s="128"/>
      <c r="L362" s="128"/>
      <c r="M362" s="128"/>
      <c r="N362" s="128"/>
      <c r="O362" s="128"/>
      <c r="P362" s="128"/>
      <c r="Q362" s="128"/>
    </row>
    <row r="363" spans="2:17">
      <c r="B363" s="128"/>
      <c r="C363" s="128"/>
      <c r="D363" s="128"/>
      <c r="E363" s="128"/>
      <c r="F363" s="128"/>
      <c r="G363" s="128"/>
      <c r="H363" s="128"/>
      <c r="J363" s="128"/>
      <c r="K363" s="128"/>
      <c r="L363" s="128"/>
      <c r="M363" s="128"/>
      <c r="N363" s="128"/>
      <c r="O363" s="128"/>
      <c r="P363" s="128"/>
      <c r="Q363" s="128"/>
    </row>
    <row r="364" spans="2:17">
      <c r="B364" s="128"/>
      <c r="C364" s="128"/>
      <c r="D364" s="128"/>
      <c r="E364" s="128"/>
      <c r="F364" s="128"/>
      <c r="G364" s="128"/>
      <c r="H364" s="128"/>
      <c r="J364" s="128"/>
      <c r="K364" s="128"/>
      <c r="L364" s="128"/>
      <c r="M364" s="128"/>
      <c r="N364" s="128"/>
      <c r="O364" s="128"/>
      <c r="P364" s="128"/>
      <c r="Q364" s="128"/>
    </row>
    <row r="365" spans="2:17">
      <c r="B365" s="128"/>
      <c r="C365" s="128"/>
      <c r="D365" s="128"/>
      <c r="E365" s="128"/>
      <c r="F365" s="128"/>
      <c r="G365" s="128"/>
      <c r="H365" s="128"/>
      <c r="J365" s="128"/>
      <c r="K365" s="128"/>
      <c r="L365" s="128"/>
      <c r="M365" s="128"/>
      <c r="N365" s="128"/>
      <c r="O365" s="128"/>
      <c r="P365" s="128"/>
      <c r="Q365" s="128"/>
    </row>
    <row r="366" spans="2:17">
      <c r="B366" s="128"/>
      <c r="C366" s="128"/>
      <c r="D366" s="128"/>
      <c r="E366" s="128"/>
      <c r="F366" s="128"/>
      <c r="G366" s="128"/>
      <c r="H366" s="128"/>
      <c r="J366" s="128"/>
      <c r="K366" s="128"/>
      <c r="L366" s="128"/>
      <c r="M366" s="128"/>
      <c r="N366" s="128"/>
      <c r="O366" s="128"/>
      <c r="P366" s="128"/>
      <c r="Q366" s="128"/>
    </row>
    <row r="367" spans="2:17">
      <c r="B367" s="128"/>
      <c r="C367" s="128"/>
      <c r="D367" s="128"/>
      <c r="E367" s="128"/>
      <c r="F367" s="128"/>
      <c r="G367" s="128"/>
      <c r="H367" s="128"/>
      <c r="J367" s="128"/>
      <c r="K367" s="128"/>
      <c r="L367" s="128"/>
      <c r="M367" s="128"/>
      <c r="N367" s="128"/>
      <c r="O367" s="128"/>
      <c r="P367" s="128"/>
      <c r="Q367" s="128"/>
    </row>
    <row r="368" spans="2:17">
      <c r="B368" s="128"/>
      <c r="C368" s="128"/>
      <c r="D368" s="128"/>
      <c r="E368" s="128"/>
      <c r="F368" s="128"/>
      <c r="G368" s="128"/>
      <c r="H368" s="128"/>
      <c r="J368" s="128"/>
      <c r="K368" s="128"/>
      <c r="L368" s="128"/>
      <c r="M368" s="128"/>
      <c r="N368" s="128"/>
      <c r="O368" s="128"/>
      <c r="P368" s="128"/>
      <c r="Q368" s="128"/>
    </row>
    <row r="369" spans="2:17">
      <c r="B369" s="128"/>
      <c r="C369" s="128"/>
      <c r="D369" s="128"/>
      <c r="E369" s="128"/>
      <c r="F369" s="128"/>
      <c r="G369" s="128"/>
      <c r="H369" s="128"/>
      <c r="J369" s="128"/>
      <c r="K369" s="128"/>
      <c r="L369" s="128"/>
      <c r="M369" s="128"/>
      <c r="N369" s="128"/>
      <c r="O369" s="128"/>
      <c r="P369" s="128"/>
      <c r="Q369" s="128"/>
    </row>
    <row r="370" spans="2:17">
      <c r="B370" s="128"/>
      <c r="C370" s="128"/>
      <c r="D370" s="128"/>
      <c r="E370" s="128"/>
      <c r="F370" s="128"/>
      <c r="G370" s="128"/>
      <c r="H370" s="128"/>
      <c r="J370" s="128"/>
      <c r="K370" s="128"/>
      <c r="L370" s="128"/>
      <c r="M370" s="128"/>
      <c r="N370" s="128"/>
      <c r="O370" s="128"/>
      <c r="P370" s="128"/>
      <c r="Q370" s="128"/>
    </row>
    <row r="371" spans="2:17">
      <c r="B371" s="128"/>
      <c r="C371" s="128"/>
      <c r="D371" s="128"/>
      <c r="E371" s="128"/>
      <c r="F371" s="128"/>
      <c r="G371" s="128"/>
      <c r="H371" s="128"/>
      <c r="J371" s="128"/>
      <c r="K371" s="128"/>
      <c r="L371" s="128"/>
      <c r="M371" s="128"/>
      <c r="N371" s="128"/>
      <c r="O371" s="128"/>
      <c r="P371" s="128"/>
      <c r="Q371" s="128"/>
    </row>
    <row r="372" spans="2:17">
      <c r="B372" s="128"/>
      <c r="C372" s="128"/>
      <c r="D372" s="128"/>
      <c r="E372" s="128"/>
      <c r="F372" s="128"/>
      <c r="G372" s="128"/>
      <c r="H372" s="128"/>
      <c r="J372" s="128"/>
      <c r="K372" s="128"/>
      <c r="L372" s="128"/>
      <c r="M372" s="128"/>
      <c r="N372" s="128"/>
      <c r="O372" s="128"/>
      <c r="P372" s="128"/>
      <c r="Q372" s="128"/>
    </row>
    <row r="373" spans="2:17">
      <c r="B373" s="128"/>
      <c r="C373" s="128"/>
      <c r="D373" s="128"/>
      <c r="E373" s="128"/>
      <c r="F373" s="128"/>
      <c r="G373" s="128"/>
      <c r="H373" s="128"/>
      <c r="J373" s="128"/>
      <c r="K373" s="128"/>
      <c r="L373" s="128"/>
      <c r="M373" s="128"/>
      <c r="N373" s="128"/>
      <c r="O373" s="128"/>
      <c r="P373" s="128"/>
      <c r="Q373" s="128"/>
    </row>
    <row r="374" spans="2:17">
      <c r="B374" s="128"/>
      <c r="C374" s="128"/>
      <c r="D374" s="128"/>
      <c r="E374" s="128"/>
      <c r="F374" s="128"/>
      <c r="G374" s="128"/>
      <c r="H374" s="128"/>
      <c r="J374" s="128"/>
      <c r="K374" s="128"/>
      <c r="L374" s="128"/>
      <c r="M374" s="128"/>
      <c r="N374" s="128"/>
      <c r="O374" s="128"/>
      <c r="P374" s="128"/>
      <c r="Q374" s="128"/>
    </row>
    <row r="375" spans="2:17">
      <c r="B375" s="128"/>
      <c r="C375" s="128"/>
      <c r="D375" s="128"/>
      <c r="E375" s="128"/>
      <c r="F375" s="128"/>
      <c r="G375" s="128"/>
      <c r="H375" s="128"/>
      <c r="J375" s="128"/>
      <c r="K375" s="128"/>
      <c r="L375" s="128"/>
      <c r="M375" s="128"/>
      <c r="N375" s="128"/>
      <c r="O375" s="128"/>
      <c r="P375" s="128"/>
      <c r="Q375" s="128"/>
    </row>
    <row r="376" spans="2:17">
      <c r="B376" s="128"/>
      <c r="C376" s="128"/>
      <c r="D376" s="128"/>
      <c r="E376" s="128"/>
      <c r="F376" s="128"/>
      <c r="G376" s="128"/>
      <c r="H376" s="128"/>
      <c r="J376" s="128"/>
      <c r="K376" s="128"/>
      <c r="L376" s="128"/>
      <c r="M376" s="128"/>
      <c r="N376" s="128"/>
      <c r="O376" s="128"/>
      <c r="P376" s="128"/>
      <c r="Q376" s="128"/>
    </row>
    <row r="377" spans="2:17">
      <c r="B377" s="128"/>
      <c r="C377" s="128"/>
      <c r="D377" s="128"/>
      <c r="E377" s="128"/>
      <c r="F377" s="128"/>
      <c r="G377" s="128"/>
      <c r="H377" s="128"/>
      <c r="J377" s="128"/>
      <c r="K377" s="128"/>
      <c r="L377" s="128"/>
      <c r="M377" s="128"/>
      <c r="N377" s="128"/>
      <c r="O377" s="128"/>
      <c r="P377" s="128"/>
      <c r="Q377" s="128"/>
    </row>
    <row r="378" spans="2:17">
      <c r="B378" s="128"/>
      <c r="C378" s="128"/>
      <c r="D378" s="128"/>
      <c r="E378" s="128"/>
      <c r="F378" s="128"/>
      <c r="G378" s="128"/>
      <c r="H378" s="128"/>
      <c r="J378" s="128"/>
      <c r="K378" s="128"/>
      <c r="L378" s="128"/>
      <c r="M378" s="128"/>
      <c r="N378" s="128"/>
      <c r="O378" s="128"/>
      <c r="P378" s="128"/>
      <c r="Q378" s="128"/>
    </row>
    <row r="379" spans="2:17">
      <c r="B379" s="128"/>
      <c r="C379" s="128"/>
      <c r="D379" s="128"/>
      <c r="E379" s="128"/>
      <c r="F379" s="128"/>
      <c r="G379" s="128"/>
      <c r="H379" s="128"/>
      <c r="J379" s="128"/>
      <c r="K379" s="128"/>
      <c r="L379" s="128"/>
      <c r="M379" s="128"/>
      <c r="N379" s="128"/>
      <c r="O379" s="128"/>
      <c r="P379" s="128"/>
      <c r="Q379" s="128"/>
    </row>
    <row r="380" spans="2:17">
      <c r="B380" s="128"/>
      <c r="C380" s="128"/>
      <c r="D380" s="128"/>
      <c r="E380" s="128"/>
      <c r="F380" s="128"/>
      <c r="G380" s="128"/>
      <c r="H380" s="128"/>
      <c r="J380" s="128"/>
      <c r="K380" s="128"/>
      <c r="L380" s="128"/>
      <c r="M380" s="128"/>
      <c r="N380" s="128"/>
      <c r="O380" s="128"/>
      <c r="P380" s="128"/>
      <c r="Q380" s="128"/>
    </row>
    <row r="381" spans="2:17">
      <c r="B381" s="128"/>
      <c r="C381" s="128"/>
      <c r="D381" s="128"/>
      <c r="E381" s="128"/>
      <c r="F381" s="128"/>
      <c r="G381" s="128"/>
      <c r="H381" s="128"/>
      <c r="J381" s="128"/>
      <c r="K381" s="128"/>
      <c r="L381" s="128"/>
      <c r="M381" s="128"/>
      <c r="N381" s="128"/>
      <c r="O381" s="128"/>
      <c r="P381" s="128"/>
      <c r="Q381" s="128"/>
    </row>
    <row r="382" spans="2:17">
      <c r="B382" s="128"/>
      <c r="C382" s="128"/>
      <c r="D382" s="128"/>
      <c r="E382" s="128"/>
      <c r="F382" s="128"/>
      <c r="G382" s="128"/>
      <c r="H382" s="128"/>
      <c r="J382" s="128"/>
      <c r="K382" s="128"/>
      <c r="L382" s="128"/>
      <c r="M382" s="128"/>
      <c r="N382" s="128"/>
      <c r="O382" s="128"/>
      <c r="P382" s="128"/>
      <c r="Q382" s="128"/>
    </row>
    <row r="383" spans="2:17">
      <c r="B383" s="128"/>
      <c r="C383" s="128"/>
      <c r="D383" s="128"/>
      <c r="E383" s="128"/>
      <c r="F383" s="128"/>
      <c r="G383" s="128"/>
      <c r="H383" s="128"/>
      <c r="J383" s="128"/>
      <c r="K383" s="128"/>
      <c r="L383" s="128"/>
      <c r="M383" s="128"/>
      <c r="N383" s="128"/>
      <c r="O383" s="128"/>
      <c r="P383" s="128"/>
      <c r="Q383" s="128"/>
    </row>
    <row r="384" spans="2:17">
      <c r="B384" s="128"/>
      <c r="C384" s="128"/>
      <c r="D384" s="128"/>
      <c r="E384" s="128"/>
      <c r="F384" s="128"/>
      <c r="G384" s="128"/>
      <c r="H384" s="128"/>
      <c r="J384" s="128"/>
      <c r="K384" s="128"/>
      <c r="L384" s="128"/>
      <c r="M384" s="128"/>
      <c r="N384" s="128"/>
      <c r="O384" s="128"/>
      <c r="P384" s="128"/>
      <c r="Q384" s="128"/>
    </row>
    <row r="385" spans="2:17">
      <c r="B385" s="128"/>
      <c r="C385" s="128"/>
      <c r="D385" s="128"/>
      <c r="E385" s="128"/>
      <c r="F385" s="128"/>
      <c r="G385" s="128"/>
      <c r="H385" s="128"/>
      <c r="J385" s="128"/>
      <c r="K385" s="128"/>
      <c r="L385" s="128"/>
      <c r="M385" s="128"/>
      <c r="N385" s="128"/>
      <c r="O385" s="128"/>
      <c r="P385" s="128"/>
      <c r="Q385" s="128"/>
    </row>
    <row r="386" spans="2:17">
      <c r="B386" s="128"/>
      <c r="C386" s="128"/>
      <c r="D386" s="128"/>
      <c r="E386" s="128"/>
      <c r="F386" s="128"/>
      <c r="G386" s="128"/>
      <c r="H386" s="128"/>
      <c r="J386" s="128"/>
      <c r="K386" s="128"/>
      <c r="L386" s="128"/>
      <c r="M386" s="128"/>
      <c r="N386" s="128"/>
      <c r="O386" s="128"/>
      <c r="P386" s="128"/>
      <c r="Q386" s="128"/>
    </row>
    <row r="387" spans="2:17">
      <c r="B387" s="128"/>
      <c r="C387" s="128"/>
      <c r="D387" s="128"/>
      <c r="E387" s="128"/>
      <c r="F387" s="128"/>
      <c r="G387" s="128"/>
      <c r="H387" s="128"/>
      <c r="J387" s="128"/>
      <c r="K387" s="128"/>
      <c r="L387" s="128"/>
      <c r="M387" s="128"/>
      <c r="N387" s="128"/>
      <c r="O387" s="128"/>
      <c r="P387" s="128"/>
      <c r="Q387" s="128"/>
    </row>
    <row r="388" spans="2:17">
      <c r="B388" s="128"/>
      <c r="C388" s="128"/>
      <c r="D388" s="128"/>
      <c r="E388" s="128"/>
      <c r="F388" s="128"/>
      <c r="G388" s="128"/>
      <c r="H388" s="128"/>
      <c r="J388" s="128"/>
      <c r="K388" s="128"/>
      <c r="L388" s="128"/>
      <c r="M388" s="128"/>
      <c r="N388" s="128"/>
      <c r="O388" s="128"/>
      <c r="P388" s="128"/>
      <c r="Q388" s="128"/>
    </row>
    <row r="389" spans="2:17">
      <c r="B389" s="128"/>
      <c r="C389" s="128"/>
      <c r="D389" s="128"/>
      <c r="E389" s="128"/>
      <c r="F389" s="128"/>
      <c r="G389" s="128"/>
      <c r="H389" s="128"/>
      <c r="J389" s="128"/>
      <c r="K389" s="128"/>
      <c r="L389" s="128"/>
      <c r="M389" s="128"/>
      <c r="N389" s="128"/>
      <c r="O389" s="128"/>
      <c r="P389" s="128"/>
      <c r="Q389" s="128"/>
    </row>
    <row r="390" spans="2:17">
      <c r="B390" s="128"/>
      <c r="C390" s="128"/>
      <c r="D390" s="128"/>
      <c r="E390" s="128"/>
      <c r="F390" s="128"/>
      <c r="G390" s="128"/>
      <c r="H390" s="128"/>
      <c r="J390" s="128"/>
      <c r="K390" s="128"/>
      <c r="L390" s="128"/>
      <c r="M390" s="128"/>
      <c r="N390" s="128"/>
      <c r="O390" s="128"/>
      <c r="P390" s="128"/>
      <c r="Q390" s="128"/>
    </row>
    <row r="391" spans="2:17">
      <c r="B391" s="128"/>
      <c r="C391" s="128"/>
      <c r="D391" s="128"/>
      <c r="E391" s="128"/>
      <c r="F391" s="128"/>
      <c r="G391" s="128"/>
      <c r="H391" s="128"/>
      <c r="J391" s="128"/>
      <c r="K391" s="128"/>
      <c r="L391" s="128"/>
      <c r="M391" s="128"/>
      <c r="N391" s="128"/>
      <c r="O391" s="128"/>
      <c r="P391" s="128"/>
      <c r="Q391" s="128"/>
    </row>
    <row r="392" spans="2:17">
      <c r="B392" s="128"/>
      <c r="C392" s="128"/>
      <c r="D392" s="128"/>
      <c r="E392" s="128"/>
      <c r="F392" s="128"/>
      <c r="G392" s="128"/>
      <c r="H392" s="128"/>
      <c r="J392" s="128"/>
      <c r="K392" s="128"/>
      <c r="L392" s="128"/>
      <c r="M392" s="128"/>
      <c r="N392" s="128"/>
      <c r="O392" s="128"/>
      <c r="P392" s="128"/>
      <c r="Q392" s="128"/>
    </row>
    <row r="393" spans="2:17">
      <c r="B393" s="128"/>
      <c r="C393" s="128"/>
      <c r="D393" s="128"/>
      <c r="E393" s="128"/>
      <c r="F393" s="128"/>
      <c r="G393" s="128"/>
      <c r="H393" s="128"/>
      <c r="J393" s="128"/>
      <c r="K393" s="128"/>
      <c r="L393" s="128"/>
      <c r="M393" s="128"/>
      <c r="N393" s="128"/>
      <c r="O393" s="128"/>
      <c r="P393" s="128"/>
      <c r="Q393" s="128"/>
    </row>
    <row r="394" spans="2:17">
      <c r="B394" s="128"/>
      <c r="C394" s="128"/>
      <c r="D394" s="128"/>
      <c r="E394" s="128"/>
      <c r="F394" s="128"/>
      <c r="G394" s="128"/>
      <c r="H394" s="128"/>
      <c r="J394" s="128"/>
      <c r="K394" s="128"/>
      <c r="L394" s="128"/>
      <c r="M394" s="128"/>
      <c r="N394" s="128"/>
      <c r="O394" s="128"/>
      <c r="P394" s="128"/>
      <c r="Q394" s="128"/>
    </row>
    <row r="395" spans="2:17">
      <c r="B395" s="128"/>
      <c r="C395" s="128"/>
      <c r="D395" s="128"/>
      <c r="E395" s="128"/>
      <c r="F395" s="128"/>
      <c r="G395" s="128"/>
      <c r="H395" s="128"/>
      <c r="J395" s="128"/>
      <c r="K395" s="128"/>
      <c r="L395" s="128"/>
      <c r="M395" s="128"/>
      <c r="N395" s="128"/>
      <c r="O395" s="128"/>
      <c r="P395" s="128"/>
      <c r="Q395" s="128"/>
    </row>
    <row r="396" spans="2:17">
      <c r="B396" s="128"/>
      <c r="C396" s="128"/>
      <c r="D396" s="128"/>
      <c r="E396" s="128"/>
      <c r="F396" s="128"/>
      <c r="G396" s="128"/>
      <c r="H396" s="128"/>
      <c r="J396" s="128"/>
      <c r="K396" s="128"/>
      <c r="L396" s="128"/>
      <c r="M396" s="128"/>
      <c r="N396" s="128"/>
      <c r="O396" s="128"/>
      <c r="P396" s="128"/>
      <c r="Q396" s="128"/>
    </row>
    <row r="397" spans="2:17">
      <c r="B397" s="128"/>
      <c r="C397" s="128"/>
      <c r="D397" s="128"/>
      <c r="E397" s="128"/>
      <c r="F397" s="128"/>
      <c r="G397" s="128"/>
      <c r="H397" s="128"/>
      <c r="J397" s="128"/>
      <c r="K397" s="128"/>
      <c r="L397" s="128"/>
      <c r="M397" s="128"/>
      <c r="N397" s="128"/>
      <c r="O397" s="128"/>
      <c r="P397" s="128"/>
      <c r="Q397" s="128"/>
    </row>
    <row r="398" spans="2:17">
      <c r="B398" s="128"/>
      <c r="C398" s="128"/>
      <c r="D398" s="128"/>
      <c r="E398" s="128"/>
      <c r="F398" s="128"/>
      <c r="G398" s="128"/>
      <c r="H398" s="128"/>
      <c r="J398" s="128"/>
      <c r="K398" s="128"/>
      <c r="L398" s="128"/>
      <c r="M398" s="128"/>
      <c r="N398" s="128"/>
      <c r="O398" s="128"/>
      <c r="P398" s="128"/>
      <c r="Q398" s="128"/>
    </row>
    <row r="399" spans="2:17">
      <c r="B399" s="128"/>
      <c r="C399" s="128"/>
      <c r="D399" s="128"/>
      <c r="E399" s="128"/>
      <c r="F399" s="128"/>
      <c r="G399" s="128"/>
      <c r="H399" s="128"/>
      <c r="J399" s="128"/>
      <c r="K399" s="128"/>
      <c r="L399" s="128"/>
      <c r="M399" s="128"/>
      <c r="N399" s="128"/>
      <c r="O399" s="128"/>
      <c r="P399" s="128"/>
      <c r="Q399" s="128"/>
    </row>
    <row r="400" spans="2:17">
      <c r="B400" s="128"/>
      <c r="C400" s="128"/>
      <c r="D400" s="128"/>
      <c r="E400" s="128"/>
      <c r="F400" s="128"/>
      <c r="G400" s="128"/>
      <c r="H400" s="128"/>
      <c r="J400" s="128"/>
      <c r="K400" s="128"/>
      <c r="L400" s="128"/>
      <c r="M400" s="128"/>
      <c r="N400" s="128"/>
      <c r="O400" s="128"/>
      <c r="P400" s="128"/>
      <c r="Q400" s="128"/>
    </row>
    <row r="401" spans="2:17">
      <c r="B401" s="128"/>
      <c r="C401" s="128"/>
      <c r="D401" s="128"/>
      <c r="E401" s="128"/>
      <c r="F401" s="128"/>
      <c r="G401" s="128"/>
      <c r="H401" s="128"/>
      <c r="J401" s="128"/>
      <c r="K401" s="128"/>
      <c r="L401" s="128"/>
      <c r="M401" s="128"/>
      <c r="N401" s="128"/>
      <c r="O401" s="128"/>
      <c r="P401" s="128"/>
      <c r="Q401" s="128"/>
    </row>
    <row r="402" spans="2:17">
      <c r="B402" s="128"/>
      <c r="C402" s="128"/>
      <c r="D402" s="128"/>
      <c r="E402" s="128"/>
      <c r="F402" s="128"/>
      <c r="G402" s="128"/>
      <c r="H402" s="128"/>
      <c r="J402" s="128"/>
      <c r="K402" s="128"/>
      <c r="L402" s="128"/>
      <c r="M402" s="128"/>
      <c r="N402" s="128"/>
      <c r="O402" s="128"/>
      <c r="P402" s="128"/>
      <c r="Q402" s="128"/>
    </row>
    <row r="403" spans="2:17">
      <c r="B403" s="128"/>
      <c r="C403" s="128"/>
      <c r="D403" s="128"/>
      <c r="E403" s="128"/>
      <c r="F403" s="128"/>
      <c r="G403" s="128"/>
      <c r="H403" s="128"/>
      <c r="J403" s="128"/>
      <c r="K403" s="128"/>
      <c r="L403" s="128"/>
      <c r="M403" s="128"/>
      <c r="N403" s="128"/>
      <c r="O403" s="128"/>
      <c r="P403" s="128"/>
      <c r="Q403" s="128"/>
    </row>
    <row r="404" spans="2:17">
      <c r="B404" s="128"/>
      <c r="C404" s="128"/>
      <c r="D404" s="128"/>
      <c r="E404" s="128"/>
      <c r="F404" s="128"/>
      <c r="G404" s="128"/>
      <c r="H404" s="128"/>
      <c r="J404" s="128"/>
      <c r="K404" s="128"/>
      <c r="L404" s="128"/>
      <c r="M404" s="128"/>
      <c r="N404" s="128"/>
      <c r="O404" s="128"/>
      <c r="P404" s="128"/>
      <c r="Q404" s="128"/>
    </row>
    <row r="405" spans="2:17">
      <c r="B405" s="128"/>
      <c r="C405" s="128"/>
      <c r="D405" s="128"/>
      <c r="E405" s="128"/>
      <c r="F405" s="128"/>
      <c r="G405" s="128"/>
      <c r="H405" s="128"/>
      <c r="J405" s="128"/>
      <c r="K405" s="128"/>
      <c r="L405" s="128"/>
      <c r="M405" s="128"/>
      <c r="N405" s="128"/>
      <c r="O405" s="128"/>
      <c r="P405" s="128"/>
      <c r="Q405" s="128"/>
    </row>
    <row r="406" spans="2:17">
      <c r="B406" s="128"/>
      <c r="C406" s="128"/>
      <c r="D406" s="128"/>
      <c r="E406" s="128"/>
      <c r="F406" s="128"/>
      <c r="G406" s="128"/>
      <c r="H406" s="128"/>
      <c r="J406" s="128"/>
      <c r="K406" s="128"/>
      <c r="L406" s="128"/>
      <c r="M406" s="128"/>
      <c r="N406" s="128"/>
      <c r="O406" s="128"/>
      <c r="P406" s="128"/>
      <c r="Q406" s="128"/>
    </row>
    <row r="407" spans="2:17">
      <c r="B407" s="128"/>
      <c r="C407" s="128"/>
      <c r="D407" s="128"/>
      <c r="E407" s="128"/>
      <c r="F407" s="128"/>
      <c r="G407" s="128"/>
      <c r="H407" s="128"/>
      <c r="J407" s="128"/>
      <c r="K407" s="128"/>
      <c r="L407" s="128"/>
      <c r="M407" s="128"/>
      <c r="N407" s="128"/>
      <c r="O407" s="128"/>
      <c r="P407" s="128"/>
      <c r="Q407" s="128"/>
    </row>
    <row r="408" spans="2:17">
      <c r="B408" s="128"/>
      <c r="C408" s="128"/>
      <c r="D408" s="128"/>
      <c r="E408" s="128"/>
      <c r="F408" s="128"/>
      <c r="G408" s="128"/>
      <c r="H408" s="128"/>
      <c r="J408" s="128"/>
      <c r="K408" s="128"/>
      <c r="L408" s="128"/>
      <c r="M408" s="128"/>
      <c r="N408" s="128"/>
      <c r="O408" s="128"/>
      <c r="P408" s="128"/>
      <c r="Q408" s="128"/>
    </row>
    <row r="409" spans="2:17">
      <c r="B409" s="128"/>
      <c r="C409" s="128"/>
      <c r="D409" s="128"/>
      <c r="E409" s="128"/>
      <c r="F409" s="128"/>
      <c r="G409" s="128"/>
      <c r="H409" s="128"/>
      <c r="J409" s="128"/>
      <c r="K409" s="128"/>
      <c r="L409" s="128"/>
      <c r="M409" s="128"/>
      <c r="N409" s="128"/>
      <c r="O409" s="128"/>
      <c r="P409" s="128"/>
      <c r="Q409" s="128"/>
    </row>
    <row r="410" spans="2:17">
      <c r="B410" s="128"/>
      <c r="C410" s="128"/>
      <c r="D410" s="128"/>
      <c r="E410" s="128"/>
      <c r="F410" s="128"/>
      <c r="G410" s="128"/>
      <c r="H410" s="128"/>
      <c r="J410" s="128"/>
      <c r="K410" s="128"/>
      <c r="L410" s="128"/>
      <c r="M410" s="128"/>
      <c r="N410" s="128"/>
      <c r="O410" s="128"/>
      <c r="P410" s="128"/>
      <c r="Q410" s="128"/>
    </row>
    <row r="411" spans="2:17">
      <c r="B411" s="128"/>
      <c r="C411" s="128"/>
      <c r="D411" s="128"/>
      <c r="E411" s="128"/>
      <c r="F411" s="128"/>
      <c r="G411" s="128"/>
      <c r="H411" s="128"/>
      <c r="J411" s="128"/>
      <c r="K411" s="128"/>
      <c r="L411" s="128"/>
      <c r="M411" s="128"/>
      <c r="N411" s="128"/>
      <c r="O411" s="128"/>
      <c r="P411" s="128"/>
      <c r="Q411" s="128"/>
    </row>
    <row r="412" spans="2:17">
      <c r="B412" s="128"/>
      <c r="C412" s="128"/>
      <c r="D412" s="128"/>
      <c r="E412" s="128"/>
      <c r="F412" s="128"/>
      <c r="G412" s="128"/>
      <c r="H412" s="128"/>
      <c r="J412" s="128"/>
      <c r="K412" s="128"/>
      <c r="L412" s="128"/>
      <c r="M412" s="128"/>
      <c r="N412" s="128"/>
      <c r="O412" s="128"/>
      <c r="P412" s="128"/>
      <c r="Q412" s="128"/>
    </row>
    <row r="413" spans="2:17">
      <c r="B413" s="128"/>
      <c r="C413" s="128"/>
      <c r="D413" s="128"/>
      <c r="E413" s="128"/>
      <c r="F413" s="128"/>
      <c r="G413" s="128"/>
      <c r="H413" s="128"/>
      <c r="J413" s="128"/>
      <c r="K413" s="128"/>
      <c r="L413" s="128"/>
      <c r="M413" s="128"/>
      <c r="N413" s="128"/>
      <c r="O413" s="128"/>
      <c r="P413" s="128"/>
      <c r="Q413" s="128"/>
    </row>
    <row r="414" spans="2:17">
      <c r="B414" s="128"/>
      <c r="C414" s="128"/>
      <c r="D414" s="128"/>
      <c r="E414" s="128"/>
      <c r="F414" s="128"/>
      <c r="G414" s="128"/>
      <c r="H414" s="128"/>
      <c r="J414" s="128"/>
      <c r="K414" s="128"/>
      <c r="L414" s="128"/>
      <c r="M414" s="128"/>
      <c r="N414" s="128"/>
      <c r="O414" s="128"/>
      <c r="P414" s="128"/>
      <c r="Q414" s="128"/>
    </row>
    <row r="415" spans="2:17">
      <c r="B415" s="128"/>
      <c r="C415" s="128"/>
      <c r="D415" s="128"/>
      <c r="E415" s="128"/>
      <c r="F415" s="128"/>
      <c r="G415" s="128"/>
      <c r="H415" s="128"/>
      <c r="J415" s="128"/>
      <c r="K415" s="128"/>
      <c r="L415" s="128"/>
      <c r="M415" s="128"/>
      <c r="N415" s="128"/>
      <c r="O415" s="128"/>
      <c r="P415" s="128"/>
      <c r="Q415" s="128"/>
    </row>
    <row r="416" spans="2:17">
      <c r="B416" s="128"/>
      <c r="C416" s="128"/>
      <c r="D416" s="128"/>
      <c r="E416" s="128"/>
      <c r="F416" s="128"/>
      <c r="G416" s="128"/>
      <c r="H416" s="128"/>
      <c r="J416" s="128"/>
      <c r="K416" s="128"/>
      <c r="L416" s="128"/>
      <c r="M416" s="128"/>
      <c r="N416" s="128"/>
      <c r="O416" s="128"/>
      <c r="P416" s="128"/>
      <c r="Q416" s="128"/>
    </row>
    <row r="417" spans="2:17">
      <c r="B417" s="128"/>
      <c r="C417" s="128"/>
      <c r="D417" s="128"/>
      <c r="E417" s="128"/>
      <c r="F417" s="128"/>
      <c r="G417" s="128"/>
      <c r="H417" s="128"/>
      <c r="J417" s="128"/>
      <c r="K417" s="128"/>
      <c r="L417" s="128"/>
      <c r="M417" s="128"/>
      <c r="N417" s="128"/>
      <c r="O417" s="128"/>
      <c r="P417" s="128"/>
      <c r="Q417" s="128"/>
    </row>
    <row r="418" spans="2:17">
      <c r="B418" s="128"/>
      <c r="C418" s="128"/>
      <c r="D418" s="128"/>
      <c r="E418" s="128"/>
      <c r="F418" s="128"/>
      <c r="G418" s="128"/>
      <c r="H418" s="128"/>
      <c r="J418" s="128"/>
      <c r="K418" s="128"/>
      <c r="L418" s="128"/>
      <c r="M418" s="128"/>
      <c r="N418" s="128"/>
      <c r="O418" s="128"/>
      <c r="P418" s="128"/>
      <c r="Q418" s="128"/>
    </row>
    <row r="419" spans="2:17">
      <c r="B419" s="128"/>
      <c r="C419" s="128"/>
      <c r="D419" s="128"/>
      <c r="E419" s="128"/>
      <c r="F419" s="128"/>
      <c r="G419" s="128"/>
      <c r="H419" s="128"/>
      <c r="J419" s="128"/>
      <c r="K419" s="128"/>
      <c r="L419" s="128"/>
      <c r="M419" s="128"/>
      <c r="N419" s="128"/>
      <c r="O419" s="128"/>
      <c r="P419" s="128"/>
      <c r="Q419" s="128"/>
    </row>
  </sheetData>
  <customSheetViews>
    <customSheetView guid="{0C5E73BF-4F4A-42B1-AFFC-19145C7AC19A}" topLeftCell="A4">
      <selection activeCell="A21" sqref="A21:XFD21"/>
      <pageMargins left="0.7" right="0.7" top="0.75" bottom="0.75" header="0.3" footer="0.3"/>
      <pageSetup scale="70" orientation="portrait" r:id="rId1"/>
    </customSheetView>
    <customSheetView guid="{F7690BCD-287A-473A-9EA1-298139938D77}" topLeftCell="A17">
      <selection activeCell="G37" sqref="G37"/>
      <pageMargins left="0.7" right="0.7" top="0.75" bottom="0.75" header="0.3" footer="0.3"/>
    </customSheetView>
    <customSheetView guid="{8F78BEB5-8927-4030-9153-90C7FA4937A5}" topLeftCell="A20">
      <selection activeCell="G37" sqref="G37"/>
      <pageMargins left="0.7" right="0.7" top="0.75" bottom="0.75" header="0.3" footer="0.3"/>
    </customSheetView>
    <customSheetView guid="{81801A75-92C7-4ED5-97DB-E3E6B3965D30}" topLeftCell="A2">
      <selection activeCell="G37" sqref="G37"/>
      <pageMargins left="0.7" right="0.7" top="0.75" bottom="0.75" header="0.3" footer="0.3"/>
    </customSheetView>
  </customSheetViews>
  <mergeCells count="1">
    <mergeCell ref="C6:I6"/>
  </mergeCells>
  <pageMargins left="0.7" right="0.7" top="0.75" bottom="0.75" header="0.3" footer="0.3"/>
  <pageSetup scale="70" orientation="portrait" r:id="rId2"/>
</worksheet>
</file>

<file path=xl/worksheets/sheet28.xml><?xml version="1.0" encoding="utf-8"?>
<worksheet xmlns="http://schemas.openxmlformats.org/spreadsheetml/2006/main" xmlns:r="http://schemas.openxmlformats.org/officeDocument/2006/relationships">
  <sheetPr codeName="Sheet25">
    <tabColor theme="7" tint="-0.249977111117893"/>
  </sheetPr>
  <dimension ref="A2:U200"/>
  <sheetViews>
    <sheetView topLeftCell="A70" workbookViewId="0">
      <selection activeCell="C81" sqref="C81"/>
    </sheetView>
  </sheetViews>
  <sheetFormatPr defaultColWidth="9.140625" defaultRowHeight="12.75"/>
  <cols>
    <col min="1" max="1" width="16.5703125" style="492" customWidth="1"/>
    <col min="2" max="2" width="14.7109375" style="128" customWidth="1"/>
    <col min="3" max="3" width="9.7109375" style="128" customWidth="1"/>
    <col min="4" max="5" width="14.7109375" style="128" customWidth="1"/>
    <col min="6" max="6" width="18.42578125" style="128" customWidth="1"/>
    <col min="7" max="7" width="14.7109375" style="128" customWidth="1"/>
    <col min="8" max="8" width="14.7109375" style="527" customWidth="1"/>
    <col min="9" max="9" width="14.7109375" style="128" customWidth="1"/>
    <col min="10" max="10" width="14.7109375" style="859" customWidth="1"/>
    <col min="11" max="11" width="16" style="128" customWidth="1"/>
    <col min="12" max="12" width="12.85546875" style="128" customWidth="1"/>
    <col min="13" max="13" width="11.7109375" style="128" customWidth="1"/>
    <col min="14" max="14" width="13.42578125" style="128" customWidth="1"/>
    <col min="15" max="15" width="26.85546875" style="128" customWidth="1"/>
    <col min="16" max="16" width="14.140625" style="128" customWidth="1"/>
    <col min="17" max="19" width="12.7109375" style="128" customWidth="1"/>
    <col min="20" max="20" width="9.140625" style="128"/>
    <col min="21" max="21" width="11" style="128" customWidth="1"/>
    <col min="22" max="16384" width="9.140625" style="128"/>
  </cols>
  <sheetData>
    <row r="2" spans="2:21">
      <c r="B2" s="6" t="s">
        <v>28</v>
      </c>
      <c r="C2" s="8" t="s">
        <v>375</v>
      </c>
      <c r="D2" s="8"/>
      <c r="E2" s="8"/>
      <c r="F2" s="52"/>
      <c r="H2" s="393"/>
      <c r="M2" s="8"/>
    </row>
    <row r="3" spans="2:21">
      <c r="B3" s="6" t="s">
        <v>29</v>
      </c>
      <c r="C3" s="44" t="s">
        <v>102</v>
      </c>
      <c r="D3" s="8"/>
      <c r="E3" s="8"/>
      <c r="F3" s="52"/>
      <c r="H3" s="393"/>
      <c r="M3" s="8"/>
    </row>
    <row r="4" spans="2:21">
      <c r="B4" s="6" t="s">
        <v>30</v>
      </c>
      <c r="C4" s="44" t="s">
        <v>101</v>
      </c>
      <c r="D4" s="7"/>
      <c r="E4" s="7"/>
      <c r="F4" s="5"/>
      <c r="H4" s="393"/>
      <c r="M4" s="7"/>
    </row>
    <row r="5" spans="2:21" ht="14.25" customHeight="1">
      <c r="B5" s="6"/>
      <c r="D5" s="7"/>
      <c r="E5" s="7"/>
      <c r="F5" s="5"/>
      <c r="G5" s="7"/>
      <c r="H5" s="681"/>
      <c r="I5" s="7"/>
      <c r="J5" s="292"/>
      <c r="K5" s="7"/>
    </row>
    <row r="6" spans="2:21" ht="67.5" customHeight="1">
      <c r="B6" s="98" t="s">
        <v>129</v>
      </c>
      <c r="C6" s="1316" t="s">
        <v>511</v>
      </c>
      <c r="D6" s="1316"/>
      <c r="E6" s="1316"/>
      <c r="F6" s="1316"/>
      <c r="G6" s="1316"/>
      <c r="H6" s="1316"/>
      <c r="I6" s="1316"/>
      <c r="J6" s="933"/>
      <c r="K6" s="245"/>
      <c r="L6" s="245"/>
      <c r="M6" s="245"/>
      <c r="N6" s="245"/>
      <c r="O6" s="245"/>
      <c r="P6" s="245"/>
      <c r="Q6" s="245"/>
      <c r="R6" s="245"/>
      <c r="S6" s="229"/>
      <c r="T6" s="229"/>
    </row>
    <row r="7" spans="2:21" ht="13.5" customHeight="1">
      <c r="B7" s="6"/>
      <c r="C7" s="7"/>
      <c r="D7" s="7"/>
      <c r="E7" s="7"/>
      <c r="F7" s="5"/>
      <c r="G7" s="7"/>
      <c r="H7" s="681"/>
      <c r="I7" s="7"/>
      <c r="J7" s="292"/>
      <c r="K7" s="7"/>
    </row>
    <row r="8" spans="2:21" ht="27" customHeight="1">
      <c r="B8" s="88" t="s">
        <v>130</v>
      </c>
      <c r="C8" s="7"/>
      <c r="D8" s="7"/>
      <c r="E8" s="7"/>
      <c r="F8" s="5"/>
      <c r="G8" s="7"/>
      <c r="H8" s="681"/>
      <c r="I8" s="1211"/>
      <c r="J8" s="1211"/>
      <c r="K8" s="1229"/>
      <c r="L8" s="1229"/>
      <c r="M8" s="1209"/>
      <c r="N8" s="1209"/>
      <c r="O8" s="1213"/>
      <c r="P8" s="1209"/>
      <c r="Q8" s="1209"/>
      <c r="R8" s="1209"/>
      <c r="S8" s="1229">
        <f>S11+T11+U11</f>
        <v>967.98991666666677</v>
      </c>
      <c r="T8" s="1209"/>
      <c r="U8" s="1209"/>
    </row>
    <row r="9" spans="2:21" ht="12.75" customHeight="1">
      <c r="B9" s="6"/>
      <c r="C9" s="7"/>
      <c r="D9" s="7"/>
      <c r="E9" s="7"/>
      <c r="F9" s="5"/>
      <c r="G9" s="7"/>
      <c r="H9" s="681"/>
      <c r="I9" s="1211"/>
      <c r="J9" s="1211"/>
      <c r="K9" s="1229"/>
      <c r="L9" s="1229"/>
      <c r="M9" s="1209"/>
      <c r="N9" s="1209"/>
      <c r="O9" s="1213"/>
      <c r="P9" s="1209"/>
      <c r="Q9" s="1209"/>
      <c r="R9" s="1209"/>
      <c r="S9" s="1229">
        <f>S12+T12+U12</f>
        <v>248.90829166666671</v>
      </c>
      <c r="T9" s="1209"/>
      <c r="U9" s="1209"/>
    </row>
    <row r="10" spans="2:21" ht="12.75" customHeight="1">
      <c r="B10" s="6"/>
      <c r="E10" s="187" t="s">
        <v>434</v>
      </c>
      <c r="F10" s="188" t="s">
        <v>433</v>
      </c>
      <c r="G10" s="187" t="s">
        <v>432</v>
      </c>
      <c r="H10" s="682"/>
      <c r="I10" s="1209"/>
      <c r="J10" s="1209"/>
      <c r="K10" s="1209"/>
      <c r="L10" s="1212" t="s">
        <v>434</v>
      </c>
      <c r="M10" s="1212" t="s">
        <v>433</v>
      </c>
      <c r="N10" s="1212" t="s">
        <v>432</v>
      </c>
      <c r="O10" s="1209"/>
      <c r="P10" s="1209"/>
      <c r="Q10" s="1209"/>
      <c r="R10" s="1209"/>
      <c r="S10" s="1212" t="s">
        <v>434</v>
      </c>
      <c r="T10" s="1212" t="s">
        <v>433</v>
      </c>
      <c r="U10" s="1212" t="s">
        <v>432</v>
      </c>
    </row>
    <row r="11" spans="2:21" ht="12.75" customHeight="1">
      <c r="B11" s="6"/>
      <c r="C11" s="6" t="s">
        <v>53</v>
      </c>
      <c r="D11" s="17">
        <f>H151</f>
        <v>34383.009792916659</v>
      </c>
      <c r="E11" s="17">
        <f>SUM(H116,H129,H137)</f>
        <v>7376.98</v>
      </c>
      <c r="F11" s="17">
        <f>SUM(H147)</f>
        <v>3906.3587062500005</v>
      </c>
      <c r="G11" s="742">
        <f>SUM(H35,H43,H55,H73,H86,H98,H106,)</f>
        <v>23099.671086666665</v>
      </c>
      <c r="H11" s="682"/>
      <c r="I11" s="1209"/>
      <c r="J11" s="1210" t="s">
        <v>1306</v>
      </c>
      <c r="K11" s="1229">
        <f>SUM(H35,H73,H86,H98,H106,H116,H129,H137,H147)</f>
        <v>33415.019876249993</v>
      </c>
      <c r="L11" s="1229">
        <f>SUM(H116,H129,H137)</f>
        <v>7376.98</v>
      </c>
      <c r="M11" s="1229">
        <f>SUM(H147)</f>
        <v>3906.3587062500005</v>
      </c>
      <c r="N11" s="1229">
        <f>SUM(H35,H73,H86,H98,H106,)</f>
        <v>22131.68117</v>
      </c>
      <c r="O11" s="1209"/>
      <c r="P11" s="1209"/>
      <c r="Q11" s="1210" t="s">
        <v>1304</v>
      </c>
      <c r="R11" s="1229">
        <f>SUM(H43,H55,)</f>
        <v>967.98991666666677</v>
      </c>
      <c r="S11" s="1229">
        <f>0</f>
        <v>0</v>
      </c>
      <c r="T11" s="1229">
        <f>0</f>
        <v>0</v>
      </c>
      <c r="U11" s="1229">
        <f>SUM(H43,H55)</f>
        <v>967.98991666666677</v>
      </c>
    </row>
    <row r="12" spans="2:21" ht="12.75" customHeight="1">
      <c r="B12" s="6"/>
      <c r="C12" s="1210" t="s">
        <v>1303</v>
      </c>
      <c r="D12" s="742">
        <f>Q151</f>
        <v>2948.1138916666669</v>
      </c>
      <c r="E12" s="742">
        <f>SUM(Q116,Q129,Q137)</f>
        <v>746.096</v>
      </c>
      <c r="F12" s="742">
        <f>SUM(Q147)</f>
        <v>0</v>
      </c>
      <c r="G12" s="742">
        <f>SUM(Q35,Q43,Q55,Q73,Q86,Q98,Q106,)</f>
        <v>2202.0178916666669</v>
      </c>
      <c r="H12" s="682"/>
      <c r="I12" s="1209"/>
      <c r="J12" s="1210" t="s">
        <v>1307</v>
      </c>
      <c r="K12" s="1229">
        <f>SUM(Q35,Q73,Q86,Q98,Q106,Q116,Q129,Q137,Q147)</f>
        <v>2699.2056000000002</v>
      </c>
      <c r="L12" s="1229">
        <f>SUM(Q116,Q129,Q137)</f>
        <v>746.096</v>
      </c>
      <c r="M12" s="1229">
        <f>SUM(Q147)</f>
        <v>0</v>
      </c>
      <c r="N12" s="1229">
        <f>SUM(Q35,Q73,Q86,Q98,Q106,)</f>
        <v>1953.1096000000002</v>
      </c>
      <c r="O12" s="1209"/>
      <c r="P12" s="1209"/>
      <c r="Q12" s="1210" t="s">
        <v>1305</v>
      </c>
      <c r="R12" s="1229">
        <f>SUM(Q43,Q55,)</f>
        <v>248.90829166666671</v>
      </c>
      <c r="S12" s="1229">
        <f>0</f>
        <v>0</v>
      </c>
      <c r="T12" s="1229">
        <f>0</f>
        <v>0</v>
      </c>
      <c r="U12" s="1229">
        <f>SUM(Q43,Q55)</f>
        <v>248.90829166666671</v>
      </c>
    </row>
    <row r="13" spans="2:21" ht="12.75" customHeight="1" thickBot="1">
      <c r="B13" s="6"/>
      <c r="C13" s="25" t="s">
        <v>174</v>
      </c>
      <c r="D13" s="26">
        <f>D11-D12</f>
        <v>31434.895901249991</v>
      </c>
      <c r="E13" s="26">
        <f>E11-E12</f>
        <v>6630.884</v>
      </c>
      <c r="F13" s="26">
        <f>F11-F12</f>
        <v>3906.3587062500005</v>
      </c>
      <c r="G13" s="26">
        <f>G11-G12</f>
        <v>20897.653194999999</v>
      </c>
      <c r="H13" s="682"/>
      <c r="I13" s="1209"/>
      <c r="J13" s="1214" t="s">
        <v>174</v>
      </c>
      <c r="K13" s="1215">
        <f>K11-K12</f>
        <v>30715.814276249992</v>
      </c>
      <c r="L13" s="1215">
        <f>L11-L12</f>
        <v>6630.884</v>
      </c>
      <c r="M13" s="1191">
        <f>M11-M12</f>
        <v>3906.3587062500005</v>
      </c>
      <c r="N13" s="1215">
        <f>N11-N12</f>
        <v>20178.57157</v>
      </c>
      <c r="O13" s="1209"/>
      <c r="P13" s="1209"/>
      <c r="Q13" s="1214" t="s">
        <v>174</v>
      </c>
      <c r="R13" s="1215">
        <f>R11-R12</f>
        <v>719.08162500000003</v>
      </c>
      <c r="S13" s="1215">
        <f>S11-S12</f>
        <v>0</v>
      </c>
      <c r="T13" s="1191">
        <f>T11-T12</f>
        <v>0</v>
      </c>
      <c r="U13" s="1215">
        <f>U11-U12</f>
        <v>719.08162500000003</v>
      </c>
    </row>
    <row r="14" spans="2:21" ht="13.5" thickTop="1">
      <c r="F14" s="52"/>
      <c r="H14" s="393"/>
    </row>
    <row r="15" spans="2:21">
      <c r="E15" s="297"/>
      <c r="F15" s="52"/>
      <c r="H15" s="393"/>
    </row>
    <row r="16" spans="2:21">
      <c r="B16" s="55" t="s">
        <v>156</v>
      </c>
      <c r="C16" s="55"/>
      <c r="D16" s="55"/>
      <c r="E16" s="55"/>
      <c r="F16" s="55"/>
      <c r="G16" s="55"/>
      <c r="H16" s="55"/>
      <c r="I16" s="55"/>
      <c r="J16" s="55"/>
      <c r="K16" s="55"/>
      <c r="L16" s="55"/>
      <c r="M16" s="55"/>
      <c r="N16" s="55"/>
      <c r="O16" s="55"/>
      <c r="P16" s="55"/>
      <c r="Q16" s="55"/>
      <c r="R16" s="55"/>
      <c r="S16" s="55"/>
    </row>
    <row r="18" spans="1:20">
      <c r="B18" s="269" t="s">
        <v>176</v>
      </c>
      <c r="C18" s="269"/>
      <c r="D18" s="269"/>
      <c r="E18" s="269"/>
      <c r="F18" s="269"/>
      <c r="G18" s="269"/>
      <c r="H18" s="659"/>
      <c r="I18" s="269"/>
      <c r="J18" s="931"/>
      <c r="K18" s="269"/>
      <c r="L18" s="269"/>
      <c r="M18" s="269"/>
      <c r="N18" s="269"/>
      <c r="O18" s="269"/>
      <c r="P18" s="269"/>
      <c r="Q18" s="269"/>
      <c r="R18" s="269"/>
      <c r="S18" s="269"/>
    </row>
    <row r="20" spans="1:20">
      <c r="B20" s="55" t="s">
        <v>73</v>
      </c>
      <c r="C20" s="55"/>
      <c r="D20" s="55"/>
      <c r="E20" s="56"/>
      <c r="F20" s="55"/>
      <c r="G20" s="56"/>
      <c r="H20" s="55"/>
      <c r="I20" s="57"/>
      <c r="J20" s="57"/>
      <c r="K20" s="57"/>
      <c r="L20" s="57"/>
      <c r="M20" s="57"/>
      <c r="N20" s="57"/>
      <c r="O20" s="57"/>
      <c r="P20" s="57"/>
      <c r="Q20" s="57"/>
      <c r="R20" s="57"/>
      <c r="S20" s="57"/>
    </row>
    <row r="22" spans="1:20">
      <c r="B22" s="51"/>
      <c r="C22" s="51"/>
      <c r="D22" s="51"/>
      <c r="E22" s="54"/>
      <c r="F22" s="51"/>
      <c r="G22" s="54"/>
      <c r="H22" s="51"/>
    </row>
    <row r="23" spans="1:20" s="859" customFormat="1">
      <c r="B23" s="58" t="s">
        <v>31</v>
      </c>
      <c r="C23" s="58"/>
      <c r="D23" s="58"/>
      <c r="E23" s="59"/>
      <c r="F23" s="58"/>
      <c r="G23" s="58"/>
      <c r="H23" s="60"/>
      <c r="K23" s="61" t="s">
        <v>1288</v>
      </c>
      <c r="L23" s="61"/>
      <c r="M23" s="61"/>
      <c r="N23" s="61"/>
      <c r="O23" s="61"/>
      <c r="P23" s="61"/>
      <c r="Q23" s="61"/>
      <c r="R23" s="61"/>
    </row>
    <row r="25" spans="1:20">
      <c r="B25" s="302" t="s">
        <v>355</v>
      </c>
      <c r="C25" s="303" t="s">
        <v>356</v>
      </c>
      <c r="D25" s="32"/>
      <c r="E25" s="32"/>
      <c r="F25" s="32"/>
      <c r="G25" s="32"/>
      <c r="K25" s="534" t="s">
        <v>355</v>
      </c>
      <c r="L25" s="535" t="s">
        <v>356</v>
      </c>
      <c r="M25" s="401"/>
      <c r="N25" s="401"/>
      <c r="O25" s="401"/>
      <c r="P25" s="401"/>
      <c r="Q25" s="867"/>
      <c r="R25" s="32"/>
    </row>
    <row r="26" spans="1:20">
      <c r="B26" s="144"/>
      <c r="C26" s="184"/>
      <c r="D26" s="126"/>
      <c r="E26" s="126"/>
      <c r="F26" s="126"/>
      <c r="G26" s="126"/>
      <c r="H26" s="684"/>
      <c r="I26" s="130"/>
      <c r="J26" s="883"/>
      <c r="K26" s="144"/>
      <c r="L26" s="184"/>
      <c r="M26" s="881"/>
      <c r="N26" s="881"/>
      <c r="O26" s="881"/>
      <c r="P26" s="881"/>
      <c r="Q26" s="684"/>
      <c r="R26" s="32"/>
    </row>
    <row r="27" spans="1:20">
      <c r="B27" s="302" t="s">
        <v>358</v>
      </c>
      <c r="C27" s="535" t="s">
        <v>998</v>
      </c>
      <c r="D27" s="32"/>
      <c r="E27" s="33"/>
      <c r="F27" s="32"/>
      <c r="G27" s="32"/>
      <c r="I27" s="130"/>
      <c r="J27" s="883"/>
      <c r="K27" s="534" t="s">
        <v>358</v>
      </c>
      <c r="L27" s="535" t="s">
        <v>998</v>
      </c>
      <c r="M27" s="401"/>
      <c r="N27" s="389"/>
      <c r="O27" s="401"/>
      <c r="P27" s="401"/>
      <c r="Q27" s="867"/>
      <c r="R27" s="32"/>
    </row>
    <row r="28" spans="1:20" s="601" customFormat="1">
      <c r="B28" s="534"/>
      <c r="C28" s="535"/>
      <c r="D28" s="401"/>
      <c r="E28" s="389"/>
      <c r="F28" s="401"/>
      <c r="G28" s="401"/>
      <c r="H28" s="527"/>
      <c r="I28" s="413"/>
      <c r="J28" s="883"/>
      <c r="K28" s="534"/>
      <c r="L28" s="535"/>
      <c r="M28" s="401"/>
      <c r="N28" s="389"/>
      <c r="O28" s="401"/>
      <c r="P28" s="401"/>
      <c r="Q28" s="867"/>
      <c r="R28" s="401"/>
    </row>
    <row r="29" spans="1:20" s="601" customFormat="1" ht="12.75" customHeight="1">
      <c r="A29" s="1314" t="s">
        <v>979</v>
      </c>
      <c r="B29" s="398" t="s">
        <v>1036</v>
      </c>
      <c r="C29" s="533" t="s">
        <v>1001</v>
      </c>
      <c r="D29" s="401"/>
      <c r="E29" s="401"/>
      <c r="F29" s="401"/>
      <c r="G29" s="402"/>
      <c r="H29" s="526"/>
      <c r="J29" s="859"/>
      <c r="K29" s="398" t="s">
        <v>1036</v>
      </c>
      <c r="L29" s="533" t="s">
        <v>1001</v>
      </c>
      <c r="M29" s="401"/>
      <c r="N29" s="401"/>
      <c r="O29" s="401"/>
      <c r="P29" s="862"/>
      <c r="Q29" s="866"/>
      <c r="R29" s="401"/>
    </row>
    <row r="30" spans="1:20" s="601" customFormat="1" ht="13.9" customHeight="1">
      <c r="A30" s="1314"/>
      <c r="B30" s="304"/>
      <c r="C30" s="621">
        <f>'Current Assumptions'!B196</f>
        <v>221</v>
      </c>
      <c r="D30" s="618" t="s">
        <v>931</v>
      </c>
      <c r="H30" s="527"/>
      <c r="J30" s="859"/>
      <c r="K30" s="304"/>
      <c r="L30" s="915">
        <f>'Expected Assumptions'!E196</f>
        <v>221</v>
      </c>
      <c r="M30" s="618" t="s">
        <v>931</v>
      </c>
      <c r="N30" s="859"/>
      <c r="O30" s="859"/>
      <c r="P30" s="859"/>
      <c r="Q30" s="867"/>
      <c r="R30" s="402"/>
      <c r="S30" s="401"/>
    </row>
    <row r="31" spans="1:20" s="601" customFormat="1">
      <c r="B31" s="144"/>
      <c r="C31" s="1193">
        <f>Avg._Time_to_Log_Transmittals</f>
        <v>0.25</v>
      </c>
      <c r="D31" s="618" t="str">
        <f>Avg._Time_to_Log_Transmittals_N</f>
        <v>Avg. Time to Log (hours / transmittal)</v>
      </c>
      <c r="E31" s="389"/>
      <c r="F31" s="401"/>
      <c r="G31" s="401"/>
      <c r="H31" s="533"/>
      <c r="J31" s="859"/>
      <c r="K31" s="144"/>
      <c r="L31" s="902">
        <f>'Expected Assumptions'!E13</f>
        <v>0</v>
      </c>
      <c r="M31" s="618" t="str">
        <f>Avg._Time_to_Log_Transmittals_N</f>
        <v>Avg. Time to Log (hours / transmittal)</v>
      </c>
      <c r="N31" s="389"/>
      <c r="O31" s="401"/>
      <c r="P31" s="401"/>
      <c r="Q31" s="533"/>
      <c r="R31" s="389"/>
      <c r="S31" s="401"/>
      <c r="T31" s="401"/>
    </row>
    <row r="32" spans="1:20" s="601" customFormat="1">
      <c r="B32" s="396"/>
      <c r="C32" s="401"/>
      <c r="D32" s="401"/>
      <c r="E32" s="35"/>
      <c r="F32" s="401"/>
      <c r="G32" s="401"/>
      <c r="H32" s="527"/>
      <c r="J32" s="859"/>
      <c r="K32" s="396"/>
      <c r="L32" s="401"/>
      <c r="M32" s="401"/>
      <c r="N32" s="35"/>
      <c r="O32" s="401"/>
      <c r="P32" s="401"/>
      <c r="Q32" s="867"/>
      <c r="R32" s="401"/>
    </row>
    <row r="33" spans="1:19" s="601" customFormat="1">
      <c r="B33" s="396"/>
      <c r="C33" s="779">
        <f>Contractor_Administrative_Rate</f>
        <v>44.188000000000002</v>
      </c>
      <c r="D33" s="443" t="str">
        <f>Contractor_Administrative_Rate_N</f>
        <v>Contractor Administrative Rate ($ / hour)</v>
      </c>
      <c r="E33" s="407"/>
      <c r="F33" s="528"/>
      <c r="G33" s="739">
        <f>C33*C30*C31</f>
        <v>2441.3870000000002</v>
      </c>
      <c r="H33" s="744"/>
      <c r="J33" s="859"/>
      <c r="K33" s="396"/>
      <c r="L33" s="779">
        <f>Contractor_Administrative_Rate</f>
        <v>44.188000000000002</v>
      </c>
      <c r="M33" s="443" t="str">
        <f>Contractor_Administrative_Rate_N</f>
        <v>Contractor Administrative Rate ($ / hour)</v>
      </c>
      <c r="N33" s="407"/>
      <c r="O33" s="528"/>
      <c r="P33" s="739">
        <f>L33*L30*L31</f>
        <v>0</v>
      </c>
      <c r="Q33" s="744"/>
      <c r="R33" s="401"/>
    </row>
    <row r="34" spans="1:19" s="601" customFormat="1" ht="15" customHeight="1">
      <c r="B34" s="396"/>
      <c r="C34" s="528"/>
      <c r="D34" s="401"/>
      <c r="E34" s="389"/>
      <c r="F34" s="401"/>
      <c r="G34" s="165"/>
      <c r="H34" s="744"/>
      <c r="J34" s="859"/>
      <c r="K34" s="396"/>
      <c r="L34" s="528"/>
      <c r="M34" s="401"/>
      <c r="N34" s="389"/>
      <c r="O34" s="401"/>
      <c r="P34" s="888"/>
      <c r="Q34" s="744"/>
      <c r="R34" s="401"/>
    </row>
    <row r="35" spans="1:19" s="601" customFormat="1" ht="13.5" thickBot="1">
      <c r="B35" s="396"/>
      <c r="C35" s="401"/>
      <c r="D35" s="527" t="s">
        <v>42</v>
      </c>
      <c r="E35" s="52"/>
      <c r="G35" s="808"/>
      <c r="H35" s="740">
        <f>G33</f>
        <v>2441.3870000000002</v>
      </c>
      <c r="J35" s="859"/>
      <c r="K35" s="396"/>
      <c r="L35" s="401"/>
      <c r="M35" s="867" t="s">
        <v>42</v>
      </c>
      <c r="N35" s="52"/>
      <c r="O35" s="859"/>
      <c r="P35" s="808"/>
      <c r="Q35" s="740">
        <f>P33</f>
        <v>0</v>
      </c>
      <c r="R35" s="401"/>
    </row>
    <row r="36" spans="1:19" ht="15" customHeight="1">
      <c r="B36" s="144"/>
      <c r="C36" s="32"/>
      <c r="D36" s="32"/>
      <c r="E36" s="32"/>
      <c r="F36" s="32"/>
      <c r="G36" s="165"/>
      <c r="H36" s="744"/>
      <c r="K36" s="144"/>
      <c r="L36" s="401"/>
      <c r="M36" s="401"/>
      <c r="N36" s="401"/>
      <c r="O36" s="401"/>
      <c r="P36" s="888"/>
      <c r="Q36" s="744"/>
      <c r="R36" s="32"/>
    </row>
    <row r="37" spans="1:19" s="322" customFormat="1" ht="13.5" customHeight="1">
      <c r="A37" s="1314" t="s">
        <v>987</v>
      </c>
      <c r="B37" s="326" t="s">
        <v>357</v>
      </c>
      <c r="C37" s="541" t="s">
        <v>895</v>
      </c>
      <c r="D37" s="325"/>
      <c r="E37" s="325"/>
      <c r="F37" s="320"/>
      <c r="G37" s="165"/>
      <c r="H37" s="766"/>
      <c r="J37" s="864"/>
      <c r="K37" s="536" t="s">
        <v>357</v>
      </c>
      <c r="L37" s="541" t="s">
        <v>895</v>
      </c>
      <c r="M37" s="325"/>
      <c r="N37" s="325"/>
      <c r="O37" s="401"/>
      <c r="P37" s="888"/>
      <c r="Q37" s="766"/>
      <c r="R37" s="320"/>
    </row>
    <row r="38" spans="1:19" s="400" customFormat="1" ht="15">
      <c r="A38" s="1314"/>
      <c r="B38" s="160"/>
      <c r="C38" s="351">
        <f>Avg._Number_of_Equipment_Types</f>
        <v>50</v>
      </c>
      <c r="D38" s="412" t="str">
        <f xml:space="preserve"> Avg._Number_of_Equipment_Types_N</f>
        <v>Avg. Number of Equipment (product) Types (Types / project)</v>
      </c>
      <c r="E38" s="394"/>
      <c r="F38" s="394"/>
      <c r="G38" s="754"/>
      <c r="H38" s="760"/>
      <c r="J38" s="859"/>
      <c r="K38" s="160"/>
      <c r="L38" s="902">
        <f>Avg._Number_of_Equipment_Types</f>
        <v>50</v>
      </c>
      <c r="M38" s="881" t="str">
        <f xml:space="preserve"> Avg._Number_of_Equipment_Types_N</f>
        <v>Avg. Number of Equipment (product) Types (Types / project)</v>
      </c>
      <c r="N38" s="868"/>
      <c r="O38" s="868"/>
      <c r="P38" s="754"/>
      <c r="Q38" s="760"/>
      <c r="R38" s="402"/>
      <c r="S38" s="401"/>
    </row>
    <row r="39" spans="1:19" s="290" customFormat="1">
      <c r="A39" s="492"/>
      <c r="B39" s="398"/>
      <c r="C39" s="655">
        <f>'Current Assumptions'!B189</f>
        <v>0.16666666666666666</v>
      </c>
      <c r="D39" s="997" t="s">
        <v>1260</v>
      </c>
      <c r="E39" s="32"/>
      <c r="F39" s="32"/>
      <c r="G39" s="165"/>
      <c r="H39" s="744"/>
      <c r="J39" s="859"/>
      <c r="K39" s="398"/>
      <c r="L39" s="969">
        <f xml:space="preserve"> 'Expected Assumptions'!E189</f>
        <v>1.6666666666666666E-2</v>
      </c>
      <c r="M39" s="997" t="s">
        <v>1260</v>
      </c>
      <c r="N39" s="401"/>
      <c r="O39" s="401"/>
      <c r="P39" s="888"/>
      <c r="Q39" s="744"/>
      <c r="R39" s="36"/>
    </row>
    <row r="40" spans="1:19" s="290" customFormat="1">
      <c r="A40" s="492"/>
      <c r="B40" s="324"/>
      <c r="C40" s="32"/>
      <c r="D40" s="32"/>
      <c r="E40" s="32"/>
      <c r="F40" s="32"/>
      <c r="G40" s="165"/>
      <c r="H40" s="744"/>
      <c r="J40" s="859"/>
      <c r="K40" s="324"/>
      <c r="L40" s="401"/>
      <c r="M40" s="401"/>
      <c r="N40" s="401"/>
      <c r="O40" s="401"/>
      <c r="P40" s="888"/>
      <c r="Q40" s="744"/>
      <c r="R40" s="32"/>
    </row>
    <row r="41" spans="1:19" s="322" customFormat="1">
      <c r="A41" s="490"/>
      <c r="B41" s="324"/>
      <c r="C41" s="777">
        <f>Assistant_Construction_Project_Manager_Rate</f>
        <v>70.52600000000001</v>
      </c>
      <c r="D41" s="443" t="str">
        <f>Assistant_Construction_Project_Manager_Rate_N</f>
        <v>Assistant (Construction) Project Manager Rate ($ / hour)</v>
      </c>
      <c r="E41" s="33"/>
      <c r="F41" s="320"/>
      <c r="G41" s="743">
        <f>C41*(C38*C39)</f>
        <v>587.7166666666667</v>
      </c>
      <c r="H41" s="766"/>
      <c r="I41" s="338"/>
      <c r="J41" s="897"/>
      <c r="K41" s="324"/>
      <c r="L41" s="777">
        <f>Assistant_Construction_Project_Manager_Rate</f>
        <v>70.52600000000001</v>
      </c>
      <c r="M41" s="443" t="str">
        <f>Assistant_Construction_Project_Manager_Rate_N</f>
        <v>Assistant (Construction) Project Manager Rate ($ / hour)</v>
      </c>
      <c r="N41" s="389"/>
      <c r="O41" s="401"/>
      <c r="P41" s="930">
        <f>L41*(L38*L39)</f>
        <v>58.771666666666675</v>
      </c>
      <c r="Q41" s="766"/>
      <c r="R41" s="320"/>
    </row>
    <row r="42" spans="1:19" s="290" customFormat="1" ht="15" customHeight="1">
      <c r="A42" s="492"/>
      <c r="B42" s="324"/>
      <c r="C42" s="164"/>
      <c r="D42" s="32"/>
      <c r="E42" s="33"/>
      <c r="F42" s="32"/>
      <c r="G42" s="165"/>
      <c r="H42" s="744"/>
      <c r="I42" s="130"/>
      <c r="J42" s="883"/>
      <c r="K42" s="324"/>
      <c r="L42" s="399"/>
      <c r="M42" s="401"/>
      <c r="N42" s="389"/>
      <c r="O42" s="401"/>
      <c r="P42" s="888"/>
      <c r="Q42" s="744"/>
      <c r="R42" s="32"/>
    </row>
    <row r="43" spans="1:19" s="290" customFormat="1" ht="12.75" customHeight="1" thickBot="1">
      <c r="A43" s="492"/>
      <c r="B43" s="324"/>
      <c r="C43" s="32"/>
      <c r="D43" s="69" t="s">
        <v>42</v>
      </c>
      <c r="E43" s="70"/>
      <c r="F43" s="69"/>
      <c r="G43" s="808"/>
      <c r="H43" s="740">
        <f>G41</f>
        <v>587.7166666666667</v>
      </c>
      <c r="I43" s="130"/>
      <c r="J43" s="883"/>
      <c r="K43" s="324"/>
      <c r="L43" s="401"/>
      <c r="M43" s="867" t="s">
        <v>42</v>
      </c>
      <c r="N43" s="393"/>
      <c r="O43" s="867"/>
      <c r="P43" s="808"/>
      <c r="Q43" s="740">
        <f>P41</f>
        <v>58.771666666666675</v>
      </c>
      <c r="R43" s="32"/>
    </row>
    <row r="44" spans="1:19">
      <c r="B44" s="324"/>
      <c r="C44" s="32"/>
      <c r="D44" s="32"/>
      <c r="E44" s="32"/>
      <c r="F44" s="32"/>
      <c r="G44" s="165"/>
      <c r="H44" s="744"/>
      <c r="I44" s="130"/>
      <c r="J44" s="883"/>
      <c r="K44" s="324"/>
      <c r="L44" s="401"/>
      <c r="M44" s="401"/>
      <c r="N44" s="401"/>
      <c r="O44" s="401"/>
      <c r="P44" s="888"/>
      <c r="Q44" s="744"/>
      <c r="R44" s="32"/>
    </row>
    <row r="45" spans="1:19" s="601" customFormat="1" ht="12.75" customHeight="1">
      <c r="A45" s="1314" t="s">
        <v>988</v>
      </c>
      <c r="B45" s="536" t="s">
        <v>359</v>
      </c>
      <c r="C45" s="541" t="s">
        <v>993</v>
      </c>
      <c r="D45" s="401"/>
      <c r="E45" s="389"/>
      <c r="F45" s="401"/>
      <c r="G45" s="165"/>
      <c r="H45" s="744"/>
      <c r="I45" s="413"/>
      <c r="J45" s="883"/>
      <c r="K45" s="536" t="s">
        <v>359</v>
      </c>
      <c r="L45" s="541" t="s">
        <v>993</v>
      </c>
      <c r="M45" s="401"/>
      <c r="N45" s="389"/>
      <c r="O45" s="401"/>
      <c r="P45" s="888"/>
      <c r="Q45" s="744"/>
      <c r="R45" s="533"/>
    </row>
    <row r="46" spans="1:19" s="601" customFormat="1">
      <c r="A46" s="1314"/>
      <c r="B46" s="398"/>
      <c r="C46" s="351">
        <f>Avg._Number_of_Equipment_Types</f>
        <v>50</v>
      </c>
      <c r="D46" s="616" t="str">
        <f xml:space="preserve"> Avg._Number_of_Equipment_Types_N</f>
        <v>Avg. Number of Equipment (product) Types (Types / project)</v>
      </c>
      <c r="E46" s="401"/>
      <c r="F46" s="401"/>
      <c r="G46" s="165"/>
      <c r="H46" s="744"/>
      <c r="I46" s="413"/>
      <c r="J46" s="883"/>
      <c r="K46" s="398"/>
      <c r="L46" s="902">
        <f>Avg._Number_of_Equipment_Types</f>
        <v>50</v>
      </c>
      <c r="M46" s="881" t="str">
        <f xml:space="preserve"> Avg._Number_of_Equipment_Types_N</f>
        <v>Avg. Number of Equipment (product) Types (Types / project)</v>
      </c>
      <c r="N46" s="401"/>
      <c r="O46" s="401"/>
      <c r="P46" s="888"/>
      <c r="Q46" s="744"/>
      <c r="R46" s="402"/>
    </row>
    <row r="47" spans="1:19" s="601" customFormat="1">
      <c r="A47" s="640"/>
      <c r="B47" s="398"/>
      <c r="C47" s="655">
        <f>'Current Assumptions'!B190</f>
        <v>0.5</v>
      </c>
      <c r="D47" s="997" t="s">
        <v>1259</v>
      </c>
      <c r="E47" s="401"/>
      <c r="F47" s="401"/>
      <c r="G47" s="165"/>
      <c r="H47" s="744"/>
      <c r="I47" s="413"/>
      <c r="J47" s="883"/>
      <c r="K47" s="398"/>
      <c r="L47" s="969">
        <f xml:space="preserve"> 'Expected Assumptions'!E190</f>
        <v>0.25</v>
      </c>
      <c r="M47" s="997" t="s">
        <v>1259</v>
      </c>
      <c r="N47" s="401"/>
      <c r="O47" s="401"/>
      <c r="P47" s="888"/>
      <c r="Q47" s="744"/>
      <c r="R47" s="402"/>
    </row>
    <row r="48" spans="1:19" s="601" customFormat="1">
      <c r="A48" s="633"/>
      <c r="B48" s="398"/>
      <c r="C48" s="654">
        <f>'Current Assumptions'!B193</f>
        <v>0.2</v>
      </c>
      <c r="D48" s="616" t="s">
        <v>1035</v>
      </c>
      <c r="E48" s="401"/>
      <c r="F48" s="401"/>
      <c r="G48" s="165"/>
      <c r="H48" s="744"/>
      <c r="I48" s="413"/>
      <c r="J48" s="883"/>
      <c r="K48" s="398"/>
      <c r="L48" s="654">
        <f>'Expected Assumptions'!E193</f>
        <v>0.2</v>
      </c>
      <c r="M48" s="881" t="s">
        <v>1035</v>
      </c>
      <c r="N48" s="401"/>
      <c r="O48" s="401"/>
      <c r="P48" s="888"/>
      <c r="Q48" s="744"/>
      <c r="R48" s="402"/>
    </row>
    <row r="49" spans="1:18" s="668" customFormat="1" ht="12.75" customHeight="1">
      <c r="A49" s="836"/>
      <c r="B49" s="679"/>
      <c r="C49" s="855">
        <f>'Current Assumptions'!B194</f>
        <v>0.1</v>
      </c>
      <c r="D49" s="672" t="s">
        <v>1138</v>
      </c>
      <c r="E49" s="672"/>
      <c r="F49" s="672"/>
      <c r="G49" s="672"/>
      <c r="H49" s="672"/>
      <c r="I49" s="672"/>
      <c r="J49" s="881"/>
      <c r="K49" s="679"/>
      <c r="L49" s="855">
        <f>'Expected Assumptions'!E194</f>
        <v>0.1</v>
      </c>
      <c r="M49" s="881" t="s">
        <v>1138</v>
      </c>
      <c r="N49" s="881"/>
      <c r="O49" s="881"/>
      <c r="P49" s="881"/>
      <c r="Q49" s="881"/>
      <c r="R49" s="402"/>
    </row>
    <row r="50" spans="1:18" s="668" customFormat="1" ht="12.75" customHeight="1">
      <c r="A50" s="836"/>
      <c r="B50" s="679"/>
      <c r="C50" s="855">
        <f>'Current Assumptions'!B195</f>
        <v>0.9</v>
      </c>
      <c r="D50" s="672" t="s">
        <v>1139</v>
      </c>
      <c r="E50" s="672"/>
      <c r="F50" s="672"/>
      <c r="G50" s="672"/>
      <c r="H50" s="672"/>
      <c r="I50" s="672"/>
      <c r="J50" s="881"/>
      <c r="K50" s="679"/>
      <c r="L50" s="855">
        <f>'Expected Assumptions'!E195</f>
        <v>0.9</v>
      </c>
      <c r="M50" s="881" t="s">
        <v>1139</v>
      </c>
      <c r="N50" s="881"/>
      <c r="O50" s="881"/>
      <c r="P50" s="881"/>
      <c r="Q50" s="881"/>
      <c r="R50" s="402"/>
    </row>
    <row r="51" spans="1:18" s="290" customFormat="1">
      <c r="A51" s="492"/>
      <c r="B51" s="324"/>
      <c r="C51" s="32"/>
      <c r="D51" s="32"/>
      <c r="E51" s="32"/>
      <c r="F51" s="32"/>
      <c r="G51" s="165"/>
      <c r="H51" s="744"/>
      <c r="I51" s="130"/>
      <c r="J51" s="883"/>
      <c r="K51" s="324"/>
      <c r="L51" s="401"/>
      <c r="M51" s="401"/>
      <c r="N51" s="401"/>
      <c r="O51" s="401"/>
      <c r="P51" s="888"/>
      <c r="Q51" s="744"/>
      <c r="R51" s="32"/>
    </row>
    <row r="52" spans="1:18" s="290" customFormat="1" ht="15">
      <c r="A52" s="492"/>
      <c r="B52" s="324"/>
      <c r="C52" s="777">
        <f>Construction_Project_Manager_Rate</f>
        <v>125.8125</v>
      </c>
      <c r="D52" s="443" t="str">
        <f>Construction_Project_Manager_Rate_N</f>
        <v>Construction Project Manager Rate ($ / hour)</v>
      </c>
      <c r="E52" s="104"/>
      <c r="F52" s="86"/>
      <c r="G52" s="743">
        <f>C52*(C46*(C49*C47)*C48)</f>
        <v>62.90625</v>
      </c>
      <c r="H52" s="744"/>
      <c r="I52" s="130"/>
      <c r="J52" s="883"/>
      <c r="K52" s="324"/>
      <c r="L52" s="777">
        <f>Construction_Project_Manager_Rate</f>
        <v>125.8125</v>
      </c>
      <c r="M52" s="443" t="str">
        <f>Construction_Project_Manager_Rate_N</f>
        <v>Construction Project Manager Rate ($ / hour)</v>
      </c>
      <c r="N52" s="407"/>
      <c r="O52" s="868"/>
      <c r="P52" s="930">
        <f>L52*(L46*(L49*L47)*L48)</f>
        <v>31.453125</v>
      </c>
      <c r="Q52" s="744"/>
      <c r="R52" s="32"/>
    </row>
    <row r="53" spans="1:18" s="290" customFormat="1">
      <c r="A53" s="492"/>
      <c r="B53" s="324"/>
      <c r="C53" s="777">
        <f>Assistant_Construction_Project_Manager_Rate</f>
        <v>70.52600000000001</v>
      </c>
      <c r="D53" s="443" t="str">
        <f>Assistant_Construction_Project_Manager_Rate_N</f>
        <v>Assistant (Construction) Project Manager Rate ($ / hour)</v>
      </c>
      <c r="E53" s="33"/>
      <c r="F53" s="32"/>
      <c r="G53" s="761">
        <f>C53*(C46*(C50*C47)*C48)</f>
        <v>317.36700000000008</v>
      </c>
      <c r="H53" s="744"/>
      <c r="I53" s="130"/>
      <c r="J53" s="883"/>
      <c r="K53" s="324"/>
      <c r="L53" s="777">
        <f>Assistant_Construction_Project_Manager_Rate</f>
        <v>70.52600000000001</v>
      </c>
      <c r="M53" s="443" t="str">
        <f>Assistant_Construction_Project_Manager_Rate_N</f>
        <v>Assistant (Construction) Project Manager Rate ($ / hour)</v>
      </c>
      <c r="N53" s="389"/>
      <c r="O53" s="401"/>
      <c r="P53" s="761">
        <f>L53*(L46*(L50*L47)*L48)</f>
        <v>158.68350000000004</v>
      </c>
      <c r="Q53" s="744"/>
      <c r="R53" s="32"/>
    </row>
    <row r="54" spans="1:18" s="290" customFormat="1" ht="15" customHeight="1">
      <c r="A54" s="492"/>
      <c r="B54" s="324"/>
      <c r="C54" s="164"/>
      <c r="D54" s="32"/>
      <c r="E54" s="33"/>
      <c r="F54" s="32"/>
      <c r="G54" s="165"/>
      <c r="H54" s="744"/>
      <c r="I54" s="130"/>
      <c r="J54" s="883"/>
      <c r="K54" s="324"/>
      <c r="L54" s="399"/>
      <c r="M54" s="401"/>
      <c r="N54" s="389"/>
      <c r="O54" s="401"/>
      <c r="P54" s="888"/>
      <c r="Q54" s="744"/>
      <c r="R54" s="32"/>
    </row>
    <row r="55" spans="1:18" s="290" customFormat="1" ht="12.75" customHeight="1" thickBot="1">
      <c r="A55" s="492"/>
      <c r="B55" s="324"/>
      <c r="C55" s="32"/>
      <c r="D55" s="69" t="s">
        <v>42</v>
      </c>
      <c r="E55" s="70"/>
      <c r="F55" s="69"/>
      <c r="G55" s="808"/>
      <c r="H55" s="740">
        <f>SUM(G52:G53)</f>
        <v>380.27325000000008</v>
      </c>
      <c r="I55" s="130"/>
      <c r="J55" s="883"/>
      <c r="K55" s="324"/>
      <c r="L55" s="401"/>
      <c r="M55" s="867" t="s">
        <v>42</v>
      </c>
      <c r="N55" s="393"/>
      <c r="O55" s="867"/>
      <c r="P55" s="808"/>
      <c r="Q55" s="740">
        <f>SUM(P52:P53)</f>
        <v>190.13662500000004</v>
      </c>
      <c r="R55" s="32"/>
    </row>
    <row r="56" spans="1:18" s="492" customFormat="1" ht="12.75" customHeight="1">
      <c r="B56" s="324"/>
      <c r="C56" s="401"/>
      <c r="D56" s="406"/>
      <c r="E56" s="393"/>
      <c r="F56" s="406"/>
      <c r="G56" s="808"/>
      <c r="H56" s="760"/>
      <c r="I56" s="413"/>
      <c r="J56" s="883"/>
      <c r="K56" s="324"/>
      <c r="L56" s="401"/>
      <c r="M56" s="867"/>
      <c r="N56" s="393"/>
      <c r="O56" s="867"/>
      <c r="P56" s="808"/>
      <c r="Q56" s="760"/>
      <c r="R56" s="401"/>
    </row>
    <row r="57" spans="1:18" s="492" customFormat="1" ht="12.75" customHeight="1">
      <c r="B57" s="534" t="s">
        <v>746</v>
      </c>
      <c r="C57" s="535" t="s">
        <v>747</v>
      </c>
      <c r="D57" s="406"/>
      <c r="E57" s="393"/>
      <c r="F57" s="406"/>
      <c r="G57" s="808"/>
      <c r="H57" s="760"/>
      <c r="I57" s="413"/>
      <c r="J57" s="883"/>
      <c r="K57" s="534" t="s">
        <v>746</v>
      </c>
      <c r="L57" s="535" t="s">
        <v>747</v>
      </c>
      <c r="M57" s="867"/>
      <c r="N57" s="393"/>
      <c r="O57" s="867"/>
      <c r="P57" s="808"/>
      <c r="Q57" s="760"/>
      <c r="R57" s="401"/>
    </row>
    <row r="58" spans="1:18" s="290" customFormat="1">
      <c r="A58" s="492"/>
      <c r="B58" s="326"/>
      <c r="C58" s="176"/>
      <c r="D58" s="32"/>
      <c r="E58" s="33"/>
      <c r="F58" s="32"/>
      <c r="G58" s="165"/>
      <c r="H58" s="744"/>
      <c r="I58" s="130"/>
      <c r="J58" s="883"/>
      <c r="K58" s="536"/>
      <c r="L58" s="541"/>
      <c r="M58" s="401"/>
      <c r="N58" s="389"/>
      <c r="O58" s="401"/>
      <c r="P58" s="888"/>
      <c r="Q58" s="744"/>
      <c r="R58" s="143"/>
    </row>
    <row r="59" spans="1:18" ht="12.75" customHeight="1">
      <c r="A59" s="1314" t="s">
        <v>978</v>
      </c>
      <c r="B59" s="326" t="s">
        <v>360</v>
      </c>
      <c r="C59" s="155" t="s">
        <v>680</v>
      </c>
      <c r="D59" s="32"/>
      <c r="E59" s="32"/>
      <c r="F59" s="32"/>
      <c r="G59" s="165"/>
      <c r="H59" s="744"/>
      <c r="I59" s="130"/>
      <c r="J59" s="883"/>
      <c r="K59" s="536" t="s">
        <v>360</v>
      </c>
      <c r="L59" s="537" t="s">
        <v>680</v>
      </c>
      <c r="M59" s="401"/>
      <c r="N59" s="401"/>
      <c r="O59" s="401"/>
      <c r="P59" s="888"/>
      <c r="Q59" s="744"/>
      <c r="R59" s="36"/>
    </row>
    <row r="60" spans="1:18" s="400" customFormat="1">
      <c r="A60" s="1314"/>
      <c r="B60" s="326"/>
      <c r="C60" s="15">
        <f>Avg._Submittal_Pages</f>
        <v>18</v>
      </c>
      <c r="D60" s="412" t="str">
        <f>Avg._Submittal_Pages_N</f>
        <v>Avg. Number of Submittal Pages in a Submittal Item  (pages/submittal item)</v>
      </c>
      <c r="E60" s="401"/>
      <c r="F60" s="401"/>
      <c r="G60" s="165"/>
      <c r="H60" s="744"/>
      <c r="I60" s="413"/>
      <c r="J60" s="883"/>
      <c r="K60" s="536"/>
      <c r="L60" s="861">
        <f>Avg._Submittal_Pages</f>
        <v>18</v>
      </c>
      <c r="M60" s="881" t="str">
        <f>Avg._Submittal_Pages_N</f>
        <v>Avg. Number of Submittal Pages in a Submittal Item  (pages/submittal item)</v>
      </c>
      <c r="N60" s="401"/>
      <c r="O60" s="401"/>
      <c r="P60" s="888"/>
      <c r="Q60" s="744"/>
      <c r="R60" s="401"/>
    </row>
    <row r="61" spans="1:18" s="400" customFormat="1">
      <c r="A61" s="492"/>
      <c r="B61" s="326"/>
      <c r="C61" s="15">
        <f>Avg._Number_of_Submittal_Sheets_in_a_Submittal_Item</f>
        <v>1</v>
      </c>
      <c r="D61" s="412" t="str">
        <f>Avg._Number_of_Submittal_Sheets_in_a_Submittal_Item_N</f>
        <v>Avg. Number of Submittal Sheets in a Submittal Item (sheets/submittal item)</v>
      </c>
      <c r="E61" s="401"/>
      <c r="F61" s="401"/>
      <c r="G61" s="165"/>
      <c r="H61" s="744"/>
      <c r="I61" s="413"/>
      <c r="J61" s="883"/>
      <c r="K61" s="536"/>
      <c r="L61" s="861">
        <f>Avg._Number_of_Submittal_Sheets_in_a_Submittal_Item</f>
        <v>1</v>
      </c>
      <c r="M61" s="881" t="str">
        <f>Avg._Number_of_Submittal_Sheets_in_a_Submittal_Item_N</f>
        <v>Avg. Number of Submittal Sheets in a Submittal Item (sheets/submittal item)</v>
      </c>
      <c r="N61" s="401"/>
      <c r="O61" s="401"/>
      <c r="P61" s="888"/>
      <c r="Q61" s="744"/>
      <c r="R61" s="401"/>
    </row>
    <row r="62" spans="1:18" s="404" customFormat="1">
      <c r="A62" s="490"/>
      <c r="B62" s="326"/>
      <c r="C62" s="452">
        <f>Avg._Submittal_Package</f>
        <v>3</v>
      </c>
      <c r="D62" s="412" t="str">
        <f>Avg._Submittal_Package_N</f>
        <v>Avg. Number of Submittal Items in a Submittal Package for each Equipment (product) Type (submittal items/submittal package)</v>
      </c>
      <c r="E62" s="401"/>
      <c r="F62" s="401"/>
      <c r="G62" s="165"/>
      <c r="H62" s="766"/>
      <c r="I62" s="423"/>
      <c r="J62" s="897"/>
      <c r="K62" s="536"/>
      <c r="L62" s="476">
        <f>Avg._Submittal_Package</f>
        <v>3</v>
      </c>
      <c r="M62" s="881" t="str">
        <f>Avg._Submittal_Package_N</f>
        <v>Avg. Number of Submittal Items in a Submittal Package for each Equipment (product) Type (submittal items/submittal package)</v>
      </c>
      <c r="N62" s="401"/>
      <c r="O62" s="401"/>
      <c r="P62" s="888"/>
      <c r="Q62" s="766"/>
      <c r="R62" s="401"/>
    </row>
    <row r="63" spans="1:18" s="614" customFormat="1">
      <c r="B63" s="536"/>
      <c r="C63" s="351">
        <f>Avg._Number_of_Equipment_Types</f>
        <v>50</v>
      </c>
      <c r="D63" s="618" t="str">
        <f xml:space="preserve"> Avg._Number_of_Equipment_Types_N</f>
        <v>Avg. Number of Equipment (product) Types (Types / project)</v>
      </c>
      <c r="E63" s="401"/>
      <c r="F63" s="401"/>
      <c r="G63" s="165"/>
      <c r="H63" s="766"/>
      <c r="I63" s="423"/>
      <c r="J63" s="897"/>
      <c r="K63" s="536"/>
      <c r="L63" s="902">
        <f>Avg._Number_of_Equipment_Types</f>
        <v>50</v>
      </c>
      <c r="M63" s="618" t="str">
        <f xml:space="preserve"> Avg._Number_of_Equipment_Types_N</f>
        <v>Avg. Number of Equipment (product) Types (Types / project)</v>
      </c>
      <c r="N63" s="401"/>
      <c r="O63" s="401"/>
      <c r="P63" s="888"/>
      <c r="Q63" s="766"/>
      <c r="R63" s="401"/>
    </row>
    <row r="64" spans="1:18" s="290" customFormat="1">
      <c r="A64" s="492"/>
      <c r="B64" s="323"/>
      <c r="C64" s="15">
        <f>Avg._Submittal_Sets_Reqd.</f>
        <v>6</v>
      </c>
      <c r="D64" s="418" t="str">
        <f>Avg._Submittal_Sets_Reqd._N</f>
        <v>Number of Submittal Sets Reqd. (sets / submittal)</v>
      </c>
      <c r="E64" s="320"/>
      <c r="F64" s="320"/>
      <c r="G64" s="165"/>
      <c r="H64" s="744"/>
      <c r="I64" s="130"/>
      <c r="J64" s="883"/>
      <c r="K64" s="398"/>
      <c r="L64" s="869">
        <f>'Expected Assumptions'!E42</f>
        <v>0</v>
      </c>
      <c r="M64" s="618" t="str">
        <f>Avg._Submittal_Sets_Reqd._N</f>
        <v>Number of Submittal Sets Reqd. (sets / submittal)</v>
      </c>
      <c r="N64" s="401"/>
      <c r="O64" s="401"/>
      <c r="P64" s="888"/>
      <c r="Q64" s="744"/>
      <c r="R64" s="321"/>
    </row>
    <row r="65" spans="1:20" s="290" customFormat="1">
      <c r="A65" s="492"/>
      <c r="B65" s="323"/>
      <c r="C65" s="776">
        <f>Avg._Per_Page_Copy_Cost</f>
        <v>0.15</v>
      </c>
      <c r="D65" s="320" t="str">
        <f>Avg._Per_Page_Copy_Cost_N</f>
        <v>Avg. Per Page Copy Cost ($ / page)</v>
      </c>
      <c r="E65" s="320"/>
      <c r="F65" s="320"/>
      <c r="G65" s="165"/>
      <c r="H65" s="744"/>
      <c r="I65" s="130"/>
      <c r="J65" s="883"/>
      <c r="K65" s="398"/>
      <c r="L65" s="776">
        <f>'Expected Assumptions'!E64</f>
        <v>0</v>
      </c>
      <c r="M65" s="401" t="str">
        <f>Avg._Per_Page_Copy_Cost_N</f>
        <v>Avg. Per Page Copy Cost ($ / page)</v>
      </c>
      <c r="N65" s="401"/>
      <c r="O65" s="401"/>
      <c r="P65" s="888"/>
      <c r="Q65" s="744"/>
      <c r="R65" s="321"/>
    </row>
    <row r="66" spans="1:20" s="290" customFormat="1">
      <c r="A66" s="492"/>
      <c r="B66" s="323"/>
      <c r="C66" s="776">
        <f>Avg._Per_Sheet_Copy_Cost</f>
        <v>3</v>
      </c>
      <c r="D66" s="320" t="str">
        <f>Avg._Per_Sheet_Copy_Cost_N</f>
        <v>Avg. Per Sheet Copy Cost ($ / sheet)</v>
      </c>
      <c r="E66" s="320"/>
      <c r="F66" s="320"/>
      <c r="G66" s="165"/>
      <c r="H66" s="744"/>
      <c r="I66" s="130"/>
      <c r="J66" s="883"/>
      <c r="K66" s="398"/>
      <c r="L66" s="776">
        <f>'Expected Assumptions'!E65</f>
        <v>0</v>
      </c>
      <c r="M66" s="401" t="str">
        <f>Avg._Per_Sheet_Copy_Cost_N</f>
        <v>Avg. Per Sheet Copy Cost ($ / sheet)</v>
      </c>
      <c r="N66" s="401"/>
      <c r="O66" s="401"/>
      <c r="P66" s="888"/>
      <c r="Q66" s="744"/>
      <c r="R66" s="321"/>
    </row>
    <row r="67" spans="1:20" s="290" customFormat="1" ht="12.75" customHeight="1">
      <c r="A67" s="492"/>
      <c r="B67" s="354"/>
      <c r="C67" s="856">
        <f>'Current Assumptions'!B197</f>
        <v>1.4999999999999999E-2</v>
      </c>
      <c r="D67" s="618" t="s">
        <v>824</v>
      </c>
      <c r="E67" s="53"/>
      <c r="F67" s="53"/>
      <c r="G67" s="812"/>
      <c r="H67" s="744"/>
      <c r="I67" s="320"/>
      <c r="J67" s="401"/>
      <c r="K67" s="903"/>
      <c r="L67" s="856">
        <f>'Expected Assumptions'!E197</f>
        <v>0</v>
      </c>
      <c r="M67" s="618" t="s">
        <v>824</v>
      </c>
      <c r="N67" s="860"/>
      <c r="O67" s="860"/>
      <c r="P67" s="812"/>
      <c r="Q67" s="744"/>
      <c r="R67" s="116"/>
      <c r="S67" s="320"/>
      <c r="T67" s="320"/>
    </row>
    <row r="68" spans="1:20" s="290" customFormat="1">
      <c r="A68" s="492"/>
      <c r="B68" s="323"/>
      <c r="C68" s="384"/>
      <c r="D68" s="320"/>
      <c r="E68" s="320"/>
      <c r="F68" s="320"/>
      <c r="G68" s="165"/>
      <c r="H68" s="744"/>
      <c r="I68" s="130"/>
      <c r="J68" s="883"/>
      <c r="K68" s="398"/>
      <c r="L68" s="384"/>
      <c r="M68" s="401"/>
      <c r="N68" s="401"/>
      <c r="O68" s="401"/>
      <c r="P68" s="888"/>
      <c r="Q68" s="744"/>
      <c r="R68" s="321"/>
    </row>
    <row r="69" spans="1:20" ht="15">
      <c r="B69" s="148"/>
      <c r="C69" s="779">
        <f>Contractor_Administrative_Rate</f>
        <v>44.188000000000002</v>
      </c>
      <c r="D69" s="443" t="str">
        <f>Contractor_Administrative_Rate_N</f>
        <v>Contractor Administrative Rate ($ / hour)</v>
      </c>
      <c r="E69" s="104"/>
      <c r="F69" s="86"/>
      <c r="G69" s="743">
        <f>C69*C67*C64</f>
        <v>3.9769199999999998</v>
      </c>
      <c r="H69" s="744"/>
      <c r="I69" s="130"/>
      <c r="J69" s="883"/>
      <c r="K69" s="324"/>
      <c r="L69" s="779">
        <f>Contractor_Administrative_Rate</f>
        <v>44.188000000000002</v>
      </c>
      <c r="M69" s="443" t="str">
        <f>Contractor_Administrative_Rate_N</f>
        <v>Contractor Administrative Rate ($ / hour)</v>
      </c>
      <c r="N69" s="407"/>
      <c r="O69" s="868"/>
      <c r="P69" s="930">
        <f>L69*L67*L64</f>
        <v>0</v>
      </c>
      <c r="Q69" s="744"/>
      <c r="R69" s="32"/>
    </row>
    <row r="70" spans="1:20">
      <c r="B70" s="148"/>
      <c r="C70" s="164"/>
      <c r="D70" s="32"/>
      <c r="E70" s="32"/>
      <c r="F70" s="32"/>
      <c r="G70" s="165"/>
      <c r="H70" s="744"/>
      <c r="I70" s="130"/>
      <c r="J70" s="883"/>
      <c r="K70" s="324"/>
      <c r="L70" s="399"/>
      <c r="M70" s="401"/>
      <c r="N70" s="401"/>
      <c r="O70" s="401"/>
      <c r="P70" s="888"/>
      <c r="Q70" s="744"/>
      <c r="R70" s="32"/>
    </row>
    <row r="71" spans="1:20">
      <c r="B71" s="148"/>
      <c r="C71" s="164"/>
      <c r="D71" s="32" t="s">
        <v>428</v>
      </c>
      <c r="E71" s="33"/>
      <c r="F71" s="32"/>
      <c r="G71" s="761">
        <f>C64*(C63*(C62*((C60*C65)+(C61*C66))))</f>
        <v>5129.9999999999991</v>
      </c>
      <c r="H71" s="744"/>
      <c r="I71" s="130"/>
      <c r="J71" s="883"/>
      <c r="K71" s="324"/>
      <c r="L71" s="399"/>
      <c r="M71" s="401" t="s">
        <v>428</v>
      </c>
      <c r="N71" s="389"/>
      <c r="O71" s="401"/>
      <c r="P71" s="761">
        <f>L64*(L63*(L62*((L60*L65)+(L61*L66))))</f>
        <v>0</v>
      </c>
      <c r="Q71" s="744"/>
      <c r="R71" s="32"/>
    </row>
    <row r="72" spans="1:20" ht="15" customHeight="1">
      <c r="B72" s="148"/>
      <c r="C72" s="164"/>
      <c r="D72" s="32"/>
      <c r="E72" s="33"/>
      <c r="F72" s="32"/>
      <c r="G72" s="165"/>
      <c r="H72" s="744"/>
      <c r="I72" s="130"/>
      <c r="J72" s="883"/>
      <c r="K72" s="324"/>
      <c r="L72" s="399"/>
      <c r="M72" s="401"/>
      <c r="N72" s="389"/>
      <c r="O72" s="401"/>
      <c r="P72" s="888"/>
      <c r="Q72" s="744"/>
      <c r="R72" s="32"/>
    </row>
    <row r="73" spans="1:20" ht="12.75" customHeight="1" thickBot="1">
      <c r="B73" s="148"/>
      <c r="C73" s="32"/>
      <c r="D73" s="69" t="s">
        <v>42</v>
      </c>
      <c r="E73" s="70"/>
      <c r="F73" s="69"/>
      <c r="G73" s="808"/>
      <c r="H73" s="740">
        <f>SUM(G69:G71)</f>
        <v>5133.9769199999992</v>
      </c>
      <c r="I73" s="130"/>
      <c r="J73" s="883"/>
      <c r="K73" s="324"/>
      <c r="L73" s="401"/>
      <c r="M73" s="867" t="s">
        <v>42</v>
      </c>
      <c r="N73" s="393"/>
      <c r="O73" s="867"/>
      <c r="P73" s="808"/>
      <c r="Q73" s="740">
        <f>SUM(P69:P71)</f>
        <v>0</v>
      </c>
      <c r="R73" s="32"/>
    </row>
    <row r="74" spans="1:20" ht="15" customHeight="1">
      <c r="B74" s="144"/>
      <c r="C74" s="32"/>
      <c r="D74" s="32"/>
      <c r="E74" s="32"/>
      <c r="F74" s="34"/>
      <c r="G74" s="165"/>
      <c r="H74" s="744"/>
      <c r="I74" s="130"/>
      <c r="J74" s="883"/>
      <c r="K74" s="144"/>
      <c r="L74" s="401"/>
      <c r="M74" s="401"/>
      <c r="N74" s="401"/>
      <c r="O74" s="34"/>
      <c r="P74" s="888"/>
      <c r="Q74" s="744"/>
      <c r="R74" s="32"/>
    </row>
    <row r="75" spans="1:20" ht="12.75" customHeight="1">
      <c r="A75" s="1228" t="s">
        <v>979</v>
      </c>
      <c r="B75" s="326" t="s">
        <v>361</v>
      </c>
      <c r="C75" s="155" t="s">
        <v>748</v>
      </c>
      <c r="D75" s="429"/>
      <c r="E75" s="429"/>
      <c r="F75" s="431"/>
      <c r="G75" s="432"/>
      <c r="H75" s="744"/>
      <c r="I75" s="130"/>
      <c r="J75" s="883"/>
      <c r="K75" s="536" t="s">
        <v>361</v>
      </c>
      <c r="L75" s="537" t="s">
        <v>748</v>
      </c>
      <c r="M75" s="429"/>
      <c r="N75" s="429"/>
      <c r="O75" s="431"/>
      <c r="P75" s="432"/>
      <c r="Q75" s="744"/>
      <c r="R75" s="32"/>
    </row>
    <row r="76" spans="1:20" s="601" customFormat="1">
      <c r="A76" s="1228"/>
      <c r="B76" s="536"/>
      <c r="C76" s="15">
        <f>Avg._Submittal_Pages</f>
        <v>18</v>
      </c>
      <c r="D76" s="616" t="str">
        <f>Avg._Submittal_Pages_N</f>
        <v>Avg. Number of Submittal Pages in a Submittal Item  (pages/submittal item)</v>
      </c>
      <c r="E76" s="401"/>
      <c r="F76" s="401"/>
      <c r="G76" s="165"/>
      <c r="H76" s="744"/>
      <c r="I76" s="413"/>
      <c r="J76" s="883"/>
      <c r="K76" s="536"/>
      <c r="L76" s="861">
        <f>Avg._Submittal_Pages</f>
        <v>18</v>
      </c>
      <c r="M76" s="881" t="str">
        <f>Avg._Submittal_Pages_N</f>
        <v>Avg. Number of Submittal Pages in a Submittal Item  (pages/submittal item)</v>
      </c>
      <c r="N76" s="401"/>
      <c r="O76" s="401"/>
      <c r="P76" s="888"/>
      <c r="Q76" s="744"/>
      <c r="R76" s="401"/>
    </row>
    <row r="77" spans="1:20" s="601" customFormat="1">
      <c r="B77" s="536"/>
      <c r="C77" s="15">
        <f>Avg._Number_of_Submittal_Sheets_in_a_Submittal_Item</f>
        <v>1</v>
      </c>
      <c r="D77" s="616" t="str">
        <f>Avg._Number_of_Submittal_Sheets_in_a_Submittal_Item_N</f>
        <v>Avg. Number of Submittal Sheets in a Submittal Item (sheets/submittal item)</v>
      </c>
      <c r="E77" s="401"/>
      <c r="F77" s="401"/>
      <c r="G77" s="165"/>
      <c r="H77" s="744"/>
      <c r="I77" s="413"/>
      <c r="J77" s="883"/>
      <c r="K77" s="536"/>
      <c r="L77" s="861">
        <f>Avg._Number_of_Submittal_Sheets_in_a_Submittal_Item</f>
        <v>1</v>
      </c>
      <c r="M77" s="881" t="str">
        <f>Avg._Number_of_Submittal_Sheets_in_a_Submittal_Item_N</f>
        <v>Avg. Number of Submittal Sheets in a Submittal Item (sheets/submittal item)</v>
      </c>
      <c r="N77" s="401"/>
      <c r="O77" s="401"/>
      <c r="P77" s="888"/>
      <c r="Q77" s="744"/>
      <c r="R77" s="401"/>
    </row>
    <row r="78" spans="1:20" s="614" customFormat="1">
      <c r="B78" s="536"/>
      <c r="C78" s="476">
        <f>Avg._Submittal_Package</f>
        <v>3</v>
      </c>
      <c r="D78" s="616" t="str">
        <f>Avg._Submittal_Package_N</f>
        <v>Avg. Number of Submittal Items in a Submittal Package for each Equipment (product) Type (submittal items/submittal package)</v>
      </c>
      <c r="E78" s="401"/>
      <c r="F78" s="401"/>
      <c r="G78" s="165"/>
      <c r="H78" s="766"/>
      <c r="I78" s="423"/>
      <c r="J78" s="897"/>
      <c r="K78" s="536"/>
      <c r="L78" s="476">
        <f>Avg._Submittal_Package</f>
        <v>3</v>
      </c>
      <c r="M78" s="881" t="str">
        <f>Avg._Submittal_Package_N</f>
        <v>Avg. Number of Submittal Items in a Submittal Package for each Equipment (product) Type (submittal items/submittal package)</v>
      </c>
      <c r="N78" s="401"/>
      <c r="O78" s="401"/>
      <c r="P78" s="888"/>
      <c r="Q78" s="766"/>
      <c r="R78" s="401"/>
    </row>
    <row r="79" spans="1:20" s="601" customFormat="1">
      <c r="B79" s="398"/>
      <c r="C79" s="15">
        <f>Avg._Submittal_Sets_Reqd.</f>
        <v>6</v>
      </c>
      <c r="D79" s="618" t="str">
        <f>Avg._Submittal_Sets_Reqd._N</f>
        <v>Number of Submittal Sets Reqd. (sets / submittal)</v>
      </c>
      <c r="E79" s="401"/>
      <c r="F79" s="401"/>
      <c r="G79" s="165"/>
      <c r="H79" s="744"/>
      <c r="I79" s="413"/>
      <c r="J79" s="883"/>
      <c r="K79" s="398"/>
      <c r="L79" s="861">
        <f>'Expected Assumptions'!E42</f>
        <v>0</v>
      </c>
      <c r="M79" s="618" t="str">
        <f>Avg._Submittal_Sets_Reqd._N</f>
        <v>Number of Submittal Sets Reqd. (sets / submittal)</v>
      </c>
      <c r="N79" s="401"/>
      <c r="O79" s="401"/>
      <c r="P79" s="888"/>
      <c r="Q79" s="744"/>
      <c r="R79" s="402"/>
    </row>
    <row r="80" spans="1:20" s="400" customFormat="1" ht="12.75" customHeight="1">
      <c r="A80" s="492"/>
      <c r="B80" s="302"/>
      <c r="C80" s="834">
        <f>'Current Assumptions'!B191</f>
        <v>8.3333333333333329E-2</v>
      </c>
      <c r="D80" s="618" t="s">
        <v>1261</v>
      </c>
      <c r="E80" s="401"/>
      <c r="F80" s="34"/>
      <c r="G80" s="165"/>
      <c r="H80" s="744"/>
      <c r="I80" s="413"/>
      <c r="J80" s="883"/>
      <c r="K80" s="534"/>
      <c r="L80" s="835">
        <f>'Expected Assumptions'!E191</f>
        <v>0</v>
      </c>
      <c r="M80" s="618" t="s">
        <v>1261</v>
      </c>
      <c r="N80" s="401"/>
      <c r="O80" s="34"/>
      <c r="P80" s="888"/>
      <c r="Q80" s="744"/>
      <c r="R80" s="401"/>
    </row>
    <row r="81" spans="1:19" s="400" customFormat="1" ht="12.75" customHeight="1">
      <c r="A81" s="492"/>
      <c r="B81" s="302"/>
      <c r="C81" s="1239">
        <f>'Current Assumptions'!B192</f>
        <v>8.3333333333333329E-2</v>
      </c>
      <c r="D81" s="1136" t="s">
        <v>1284</v>
      </c>
      <c r="E81" s="401"/>
      <c r="F81" s="34"/>
      <c r="G81" s="165"/>
      <c r="H81" s="744"/>
      <c r="I81" s="413"/>
      <c r="J81" s="883"/>
      <c r="K81" s="534"/>
      <c r="L81" s="841">
        <f>'Expected Assumptions'!E192</f>
        <v>0</v>
      </c>
      <c r="M81" s="1136" t="s">
        <v>1284</v>
      </c>
      <c r="N81" s="401"/>
      <c r="O81" s="34"/>
      <c r="P81" s="888"/>
      <c r="Q81" s="744"/>
      <c r="R81" s="401"/>
    </row>
    <row r="82" spans="1:19" s="601" customFormat="1" ht="12.75" customHeight="1">
      <c r="B82" s="534"/>
      <c r="C82" s="535"/>
      <c r="D82" s="207"/>
      <c r="E82" s="401"/>
      <c r="F82" s="34"/>
      <c r="G82" s="165"/>
      <c r="H82" s="744"/>
      <c r="I82" s="413"/>
      <c r="J82" s="883"/>
      <c r="K82" s="534"/>
      <c r="L82" s="535"/>
      <c r="M82" s="207"/>
      <c r="N82" s="401"/>
      <c r="O82" s="34"/>
      <c r="P82" s="888"/>
      <c r="Q82" s="744"/>
      <c r="R82" s="401"/>
    </row>
    <row r="83" spans="1:19" s="400" customFormat="1">
      <c r="A83" s="492"/>
      <c r="B83" s="324"/>
      <c r="C83" s="779">
        <f>Construction_Project_Manager_Rate</f>
        <v>125.8125</v>
      </c>
      <c r="D83" s="325" t="str">
        <f>Construction_Project_Manager_Rate_N</f>
        <v>Construction Project Manager Rate ($ / hour)</v>
      </c>
      <c r="E83" s="401"/>
      <c r="F83" s="401"/>
      <c r="G83" s="743">
        <f>C83*(C79*C78*(C80*(C76+C77)))</f>
        <v>3585.65625</v>
      </c>
      <c r="H83" s="744"/>
      <c r="I83" s="413"/>
      <c r="J83" s="883"/>
      <c r="K83" s="324"/>
      <c r="L83" s="779">
        <f>Construction_Project_Manager_Rate</f>
        <v>125.8125</v>
      </c>
      <c r="M83" s="325" t="str">
        <f>Construction_Project_Manager_Rate_N</f>
        <v>Construction Project Manager Rate ($ / hour)</v>
      </c>
      <c r="N83" s="401"/>
      <c r="O83" s="401"/>
      <c r="P83" s="930">
        <f>L83*(L79*L78*(L80*(L76+L77)))</f>
        <v>0</v>
      </c>
      <c r="Q83" s="744"/>
      <c r="R83" s="401"/>
    </row>
    <row r="84" spans="1:19" s="400" customFormat="1" ht="15">
      <c r="A84" s="492"/>
      <c r="B84" s="324"/>
      <c r="C84" s="779">
        <f>Assistant_Construction_Project_Manager_Rate</f>
        <v>70.52600000000001</v>
      </c>
      <c r="D84" s="443" t="str">
        <f>Assistant_Construction_Project_Manager_Rate_N</f>
        <v>Assistant (Construction) Project Manager Rate ($ / hour)</v>
      </c>
      <c r="E84" s="407"/>
      <c r="F84" s="394"/>
      <c r="G84" s="743">
        <f>C84*(C79*C78*(C81*(C76+C77)))</f>
        <v>2009.9910000000002</v>
      </c>
      <c r="H84" s="744"/>
      <c r="I84" s="413"/>
      <c r="J84" s="883"/>
      <c r="K84" s="324"/>
      <c r="L84" s="779">
        <f>Assistant_Construction_Project_Manager_Rate</f>
        <v>70.52600000000001</v>
      </c>
      <c r="M84" s="443" t="str">
        <f>Assistant_Construction_Project_Manager_Rate_N</f>
        <v>Assistant (Construction) Project Manager Rate ($ / hour)</v>
      </c>
      <c r="N84" s="407"/>
      <c r="O84" s="868"/>
      <c r="P84" s="930">
        <f>L84*(L79*L78*(L81*(L76+L77)))</f>
        <v>0</v>
      </c>
      <c r="Q84" s="744"/>
      <c r="R84" s="401"/>
    </row>
    <row r="85" spans="1:19" s="601" customFormat="1">
      <c r="B85" s="324"/>
      <c r="C85" s="399"/>
      <c r="D85" s="401"/>
      <c r="E85" s="401"/>
      <c r="F85" s="401"/>
      <c r="G85" s="165"/>
      <c r="H85" s="744"/>
      <c r="I85" s="413"/>
      <c r="J85" s="883"/>
      <c r="K85" s="324"/>
      <c r="L85" s="399"/>
      <c r="M85" s="401"/>
      <c r="N85" s="401"/>
      <c r="O85" s="401"/>
      <c r="P85" s="888"/>
      <c r="Q85" s="744"/>
      <c r="R85" s="401"/>
    </row>
    <row r="86" spans="1:19" s="400" customFormat="1" ht="12.75" customHeight="1" thickBot="1">
      <c r="A86" s="492"/>
      <c r="B86" s="324"/>
      <c r="C86" s="401"/>
      <c r="D86" s="406" t="s">
        <v>42</v>
      </c>
      <c r="E86" s="393"/>
      <c r="F86" s="406"/>
      <c r="G86" s="808"/>
      <c r="H86" s="740">
        <f>G83</f>
        <v>3585.65625</v>
      </c>
      <c r="I86" s="413"/>
      <c r="J86" s="883"/>
      <c r="K86" s="324"/>
      <c r="L86" s="401"/>
      <c r="M86" s="867" t="s">
        <v>42</v>
      </c>
      <c r="N86" s="393"/>
      <c r="O86" s="867"/>
      <c r="P86" s="808"/>
      <c r="Q86" s="740">
        <f>P83</f>
        <v>0</v>
      </c>
      <c r="R86" s="401"/>
    </row>
    <row r="87" spans="1:19" s="400" customFormat="1" ht="12.75" customHeight="1">
      <c r="A87" s="492"/>
      <c r="B87" s="302"/>
      <c r="C87" s="303"/>
      <c r="D87" s="207"/>
      <c r="E87" s="401"/>
      <c r="F87" s="34"/>
      <c r="G87" s="165"/>
      <c r="H87" s="744"/>
      <c r="I87" s="413"/>
      <c r="J87" s="883"/>
      <c r="K87" s="534"/>
      <c r="L87" s="535"/>
      <c r="M87" s="207"/>
      <c r="N87" s="401"/>
      <c r="O87" s="34"/>
      <c r="P87" s="888"/>
      <c r="Q87" s="744"/>
      <c r="R87" s="401"/>
    </row>
    <row r="88" spans="1:19" ht="15">
      <c r="B88" s="154"/>
      <c r="C88" s="155"/>
      <c r="D88" s="32"/>
      <c r="E88" s="33"/>
      <c r="F88" s="34"/>
      <c r="G88" s="165"/>
      <c r="H88" s="744"/>
      <c r="I88" s="130"/>
      <c r="J88" s="883"/>
      <c r="K88" s="536"/>
      <c r="L88" s="537"/>
      <c r="M88" s="401"/>
      <c r="N88" s="389"/>
      <c r="O88" s="34"/>
      <c r="P88" s="888"/>
      <c r="Q88" s="744"/>
      <c r="R88" s="32"/>
    </row>
    <row r="89" spans="1:19" ht="15" customHeight="1">
      <c r="A89" s="1314" t="s">
        <v>979</v>
      </c>
      <c r="B89" s="154" t="s">
        <v>362</v>
      </c>
      <c r="C89" s="155" t="s">
        <v>745</v>
      </c>
      <c r="D89" s="32"/>
      <c r="E89" s="33"/>
      <c r="F89" s="34"/>
      <c r="G89" s="165"/>
      <c r="H89" s="744"/>
      <c r="I89" s="130"/>
      <c r="J89" s="883"/>
      <c r="K89" s="536" t="s">
        <v>362</v>
      </c>
      <c r="L89" s="537" t="s">
        <v>745</v>
      </c>
      <c r="M89" s="401"/>
      <c r="N89" s="389"/>
      <c r="O89" s="34"/>
      <c r="P89" s="888"/>
      <c r="Q89" s="744"/>
      <c r="R89" s="32"/>
    </row>
    <row r="90" spans="1:19" s="290" customFormat="1" ht="13.9" customHeight="1">
      <c r="A90" s="1314"/>
      <c r="B90" s="304"/>
      <c r="C90" s="437">
        <f>'Current Assumptions'!B196</f>
        <v>221</v>
      </c>
      <c r="D90" s="618" t="s">
        <v>931</v>
      </c>
      <c r="G90" s="742"/>
      <c r="H90" s="744"/>
      <c r="J90" s="859"/>
      <c r="K90" s="304"/>
      <c r="L90" s="915">
        <f>'Expected Assumptions'!E196</f>
        <v>221</v>
      </c>
      <c r="M90" s="618" t="s">
        <v>931</v>
      </c>
      <c r="N90" s="859"/>
      <c r="O90" s="859"/>
      <c r="P90" s="742"/>
      <c r="Q90" s="744"/>
      <c r="R90" s="321"/>
      <c r="S90" s="320"/>
    </row>
    <row r="91" spans="1:19" s="322" customFormat="1">
      <c r="A91" s="490"/>
      <c r="B91" s="335"/>
      <c r="C91" s="737">
        <f>'Current Assumptions'!B198</f>
        <v>16.5</v>
      </c>
      <c r="D91" s="881" t="s">
        <v>552</v>
      </c>
      <c r="G91" s="66"/>
      <c r="H91" s="766"/>
      <c r="I91" s="336"/>
      <c r="J91" s="336"/>
      <c r="K91" s="335"/>
      <c r="L91" s="737">
        <f>'Expected Assumptions'!E198</f>
        <v>0</v>
      </c>
      <c r="M91" s="881" t="s">
        <v>552</v>
      </c>
      <c r="N91" s="864"/>
      <c r="O91" s="864"/>
      <c r="P91" s="66"/>
      <c r="Q91" s="766"/>
      <c r="R91" s="320"/>
      <c r="S91" s="320"/>
    </row>
    <row r="92" spans="1:19" s="290" customFormat="1">
      <c r="A92" s="492"/>
      <c r="B92" s="304"/>
      <c r="C92" s="858">
        <f>'Current Assumptions'!B199</f>
        <v>0.5</v>
      </c>
      <c r="D92" s="616" t="s">
        <v>934</v>
      </c>
      <c r="E92" s="322"/>
      <c r="F92" s="322"/>
      <c r="G92" s="66"/>
      <c r="H92" s="744"/>
      <c r="J92" s="859"/>
      <c r="K92" s="304"/>
      <c r="L92" s="858">
        <f>'Expected Assumptions'!E199</f>
        <v>0.2</v>
      </c>
      <c r="M92" s="881" t="s">
        <v>934</v>
      </c>
      <c r="N92" s="864"/>
      <c r="O92" s="864"/>
      <c r="P92" s="66"/>
      <c r="Q92" s="744"/>
      <c r="R92" s="320"/>
      <c r="S92" s="320"/>
    </row>
    <row r="93" spans="1:19">
      <c r="B93" s="154"/>
      <c r="C93" s="32"/>
      <c r="D93" s="32"/>
      <c r="E93" s="32"/>
      <c r="F93" s="32"/>
      <c r="G93" s="165"/>
      <c r="H93" s="744"/>
      <c r="K93" s="536"/>
      <c r="L93" s="401"/>
      <c r="M93" s="401"/>
      <c r="N93" s="401"/>
      <c r="O93" s="401"/>
      <c r="P93" s="888"/>
      <c r="Q93" s="744"/>
      <c r="R93" s="32"/>
    </row>
    <row r="94" spans="1:19" ht="15">
      <c r="B94" s="154"/>
      <c r="C94" s="779">
        <f>Contractor_Administrative_Rate</f>
        <v>44.188000000000002</v>
      </c>
      <c r="D94" s="443" t="str">
        <f>Contractor_Administrative_Rate_N</f>
        <v>Contractor Administrative Rate ($ / hour)</v>
      </c>
      <c r="E94" s="104"/>
      <c r="F94" s="86"/>
      <c r="G94" s="743">
        <f>C94*C90*C92</f>
        <v>4882.7740000000003</v>
      </c>
      <c r="H94" s="744"/>
      <c r="K94" s="536"/>
      <c r="L94" s="779">
        <f>Contractor_Administrative_Rate</f>
        <v>44.188000000000002</v>
      </c>
      <c r="M94" s="443" t="str">
        <f>Contractor_Administrative_Rate_N</f>
        <v>Contractor Administrative Rate ($ / hour)</v>
      </c>
      <c r="N94" s="407"/>
      <c r="O94" s="868"/>
      <c r="P94" s="930">
        <f>L94*L90*L92</f>
        <v>1953.1096000000002</v>
      </c>
      <c r="Q94" s="744"/>
      <c r="R94" s="32"/>
    </row>
    <row r="95" spans="1:19" s="64" customFormat="1" ht="15">
      <c r="A95" s="490"/>
      <c r="B95" s="154"/>
      <c r="C95" s="120"/>
      <c r="D95" s="32"/>
      <c r="E95" s="104"/>
      <c r="F95" s="86"/>
      <c r="G95" s="165"/>
      <c r="H95" s="766"/>
      <c r="J95" s="864"/>
      <c r="K95" s="536"/>
      <c r="L95" s="875"/>
      <c r="M95" s="401"/>
      <c r="N95" s="407"/>
      <c r="O95" s="868"/>
      <c r="P95" s="888"/>
      <c r="Q95" s="766"/>
      <c r="R95" s="32"/>
    </row>
    <row r="96" spans="1:19">
      <c r="B96" s="154"/>
      <c r="C96" s="164"/>
      <c r="D96" s="401" t="s">
        <v>204</v>
      </c>
      <c r="E96" s="33"/>
      <c r="F96" s="32"/>
      <c r="G96" s="761">
        <f>C90*C91</f>
        <v>3646.5</v>
      </c>
      <c r="H96" s="744"/>
      <c r="K96" s="536"/>
      <c r="L96" s="399"/>
      <c r="M96" s="401" t="s">
        <v>204</v>
      </c>
      <c r="N96" s="389"/>
      <c r="O96" s="401"/>
      <c r="P96" s="761">
        <f>L90*L91</f>
        <v>0</v>
      </c>
      <c r="Q96" s="744"/>
      <c r="R96" s="32"/>
    </row>
    <row r="97" spans="1:20" ht="15" customHeight="1">
      <c r="B97" s="154"/>
      <c r="C97" s="164"/>
      <c r="D97" s="32"/>
      <c r="E97" s="32"/>
      <c r="F97" s="32"/>
      <c r="G97" s="165"/>
      <c r="H97" s="744"/>
      <c r="K97" s="536"/>
      <c r="L97" s="399"/>
      <c r="M97" s="401"/>
      <c r="N97" s="401"/>
      <c r="O97" s="401"/>
      <c r="P97" s="888"/>
      <c r="Q97" s="744"/>
      <c r="R97" s="32"/>
    </row>
    <row r="98" spans="1:20" ht="13.5" thickBot="1">
      <c r="B98" s="154"/>
      <c r="C98" s="32"/>
      <c r="D98" s="69" t="s">
        <v>42</v>
      </c>
      <c r="E98" s="70"/>
      <c r="F98" s="69"/>
      <c r="G98" s="808"/>
      <c r="H98" s="740">
        <f>SUM(G94:G96)</f>
        <v>8529.2740000000013</v>
      </c>
      <c r="K98" s="536"/>
      <c r="L98" s="401"/>
      <c r="M98" s="867" t="s">
        <v>42</v>
      </c>
      <c r="N98" s="393"/>
      <c r="O98" s="867"/>
      <c r="P98" s="808"/>
      <c r="Q98" s="740">
        <f>SUM(P94:P96)</f>
        <v>1953.1096000000002</v>
      </c>
      <c r="R98" s="32"/>
    </row>
    <row r="99" spans="1:20" ht="15">
      <c r="B99" s="154"/>
      <c r="C99" s="155"/>
      <c r="D99" s="32"/>
      <c r="E99" s="33"/>
      <c r="F99" s="34"/>
      <c r="G99" s="165"/>
      <c r="H99" s="744"/>
      <c r="K99" s="536"/>
      <c r="L99" s="537"/>
      <c r="M99" s="401"/>
      <c r="N99" s="389"/>
      <c r="O99" s="34"/>
      <c r="P99" s="888"/>
      <c r="Q99" s="744"/>
      <c r="R99" s="32"/>
    </row>
    <row r="100" spans="1:20" ht="12.75" customHeight="1">
      <c r="A100" s="1314" t="s">
        <v>979</v>
      </c>
      <c r="B100" s="145" t="s">
        <v>363</v>
      </c>
      <c r="C100" s="533" t="s">
        <v>802</v>
      </c>
      <c r="D100" s="32"/>
      <c r="E100" s="32"/>
      <c r="F100" s="32"/>
      <c r="G100" s="165"/>
      <c r="H100" s="744"/>
      <c r="K100" s="398" t="s">
        <v>363</v>
      </c>
      <c r="L100" s="533" t="s">
        <v>802</v>
      </c>
      <c r="M100" s="401"/>
      <c r="N100" s="401"/>
      <c r="O100" s="401"/>
      <c r="P100" s="888"/>
      <c r="Q100" s="744"/>
      <c r="R100" s="32"/>
    </row>
    <row r="101" spans="1:20" s="290" customFormat="1" ht="13.9" customHeight="1">
      <c r="A101" s="1314"/>
      <c r="B101" s="304"/>
      <c r="C101" s="1005">
        <f>'Current Assumptions'!B196</f>
        <v>221</v>
      </c>
      <c r="D101" s="618" t="s">
        <v>931</v>
      </c>
      <c r="G101" s="742"/>
      <c r="H101" s="744"/>
      <c r="J101" s="859"/>
      <c r="K101" s="304"/>
      <c r="L101" s="915">
        <f>'Expected Assumptions'!E196</f>
        <v>221</v>
      </c>
      <c r="M101" s="618" t="s">
        <v>931</v>
      </c>
      <c r="N101" s="859"/>
      <c r="O101" s="859"/>
      <c r="P101" s="742"/>
      <c r="Q101" s="744"/>
      <c r="R101" s="321"/>
      <c r="S101" s="320"/>
    </row>
    <row r="102" spans="1:20" s="290" customFormat="1">
      <c r="A102" s="492"/>
      <c r="B102" s="144"/>
      <c r="C102" s="1147">
        <f>Avg._Time_to_Log_Transmittals</f>
        <v>0.25</v>
      </c>
      <c r="D102" s="1136" t="str">
        <f>Avg._Time_to_Log_Transmittals_N</f>
        <v>Avg. Time to Log (hours / transmittal)</v>
      </c>
      <c r="E102" s="33"/>
      <c r="F102" s="320"/>
      <c r="G102" s="165"/>
      <c r="H102" s="760"/>
      <c r="J102" s="859"/>
      <c r="K102" s="144"/>
      <c r="L102" s="902">
        <f>'Expected Assumptions'!E13</f>
        <v>0</v>
      </c>
      <c r="M102" s="618" t="str">
        <f>Avg._Time_to_Log_Transmittals_N</f>
        <v>Avg. Time to Log (hours / transmittal)</v>
      </c>
      <c r="N102" s="389"/>
      <c r="O102" s="401"/>
      <c r="P102" s="888"/>
      <c r="Q102" s="760"/>
      <c r="R102" s="33"/>
      <c r="S102" s="320"/>
      <c r="T102" s="320"/>
    </row>
    <row r="103" spans="1:20" s="69" customFormat="1">
      <c r="A103" s="406"/>
      <c r="B103" s="144"/>
      <c r="C103" s="32"/>
      <c r="D103" s="32"/>
      <c r="E103" s="35"/>
      <c r="F103" s="32"/>
      <c r="G103" s="165"/>
      <c r="H103" s="744"/>
      <c r="J103" s="867"/>
      <c r="K103" s="144"/>
      <c r="L103" s="401"/>
      <c r="M103" s="401"/>
      <c r="N103" s="35"/>
      <c r="O103" s="401"/>
      <c r="P103" s="888"/>
      <c r="Q103" s="744"/>
      <c r="R103" s="32"/>
      <c r="S103" s="128"/>
    </row>
    <row r="104" spans="1:20" s="69" customFormat="1" ht="15">
      <c r="A104" s="406"/>
      <c r="B104" s="144"/>
      <c r="C104" s="779">
        <f>Contractor_Administrative_Rate</f>
        <v>44.188000000000002</v>
      </c>
      <c r="D104" s="443" t="str">
        <f>Contractor_Administrative_Rate_N</f>
        <v>Contractor Administrative Rate ($ / hour)</v>
      </c>
      <c r="E104" s="104"/>
      <c r="F104" s="86"/>
      <c r="G104" s="739">
        <f>C104*C101*C102</f>
        <v>2441.3870000000002</v>
      </c>
      <c r="H104" s="744"/>
      <c r="J104" s="867"/>
      <c r="K104" s="144"/>
      <c r="L104" s="779">
        <f>Contractor_Administrative_Rate</f>
        <v>44.188000000000002</v>
      </c>
      <c r="M104" s="443" t="str">
        <f>Contractor_Administrative_Rate_N</f>
        <v>Contractor Administrative Rate ($ / hour)</v>
      </c>
      <c r="N104" s="407"/>
      <c r="O104" s="868"/>
      <c r="P104" s="739">
        <f>L104*L101*L102</f>
        <v>0</v>
      </c>
      <c r="Q104" s="744"/>
      <c r="R104" s="32"/>
      <c r="S104" s="128"/>
    </row>
    <row r="105" spans="1:20" s="69" customFormat="1" ht="15" customHeight="1">
      <c r="A105" s="406"/>
      <c r="B105" s="144"/>
      <c r="C105" s="164"/>
      <c r="D105" s="32"/>
      <c r="E105" s="32"/>
      <c r="F105" s="32"/>
      <c r="G105" s="165"/>
      <c r="H105" s="744"/>
      <c r="J105" s="867"/>
      <c r="K105" s="144"/>
      <c r="L105" s="399"/>
      <c r="M105" s="401"/>
      <c r="N105" s="401"/>
      <c r="O105" s="401"/>
      <c r="P105" s="888"/>
      <c r="Q105" s="744"/>
      <c r="R105" s="32"/>
      <c r="S105" s="128"/>
    </row>
    <row r="106" spans="1:20" s="69" customFormat="1" ht="13.5" thickBot="1">
      <c r="A106" s="406"/>
      <c r="B106" s="144"/>
      <c r="C106" s="32"/>
      <c r="D106" s="69" t="s">
        <v>42</v>
      </c>
      <c r="E106" s="70"/>
      <c r="G106" s="808"/>
      <c r="H106" s="740">
        <f>G104</f>
        <v>2441.3870000000002</v>
      </c>
      <c r="J106" s="867"/>
      <c r="K106" s="144"/>
      <c r="L106" s="401"/>
      <c r="M106" s="867" t="s">
        <v>42</v>
      </c>
      <c r="N106" s="393"/>
      <c r="O106" s="867"/>
      <c r="P106" s="808"/>
      <c r="Q106" s="740">
        <f>P104</f>
        <v>0</v>
      </c>
      <c r="R106" s="32"/>
      <c r="S106" s="128"/>
    </row>
    <row r="107" spans="1:20" s="69" customFormat="1" ht="15">
      <c r="A107" s="406"/>
      <c r="B107" s="144"/>
      <c r="C107" s="32"/>
      <c r="D107" s="32"/>
      <c r="E107" s="32"/>
      <c r="F107" s="34"/>
      <c r="G107" s="165"/>
      <c r="H107" s="744"/>
      <c r="J107" s="867"/>
      <c r="K107" s="144"/>
      <c r="L107" s="401"/>
      <c r="M107" s="401"/>
      <c r="N107" s="401"/>
      <c r="O107" s="34"/>
      <c r="P107" s="888"/>
      <c r="Q107" s="744"/>
      <c r="R107" s="32"/>
      <c r="S107" s="128"/>
    </row>
    <row r="108" spans="1:20" s="69" customFormat="1" ht="15">
      <c r="A108" s="406"/>
      <c r="B108" s="152" t="s">
        <v>364</v>
      </c>
      <c r="C108" s="153" t="s">
        <v>365</v>
      </c>
      <c r="D108" s="32"/>
      <c r="E108" s="32"/>
      <c r="F108" s="34"/>
      <c r="G108" s="165"/>
      <c r="H108" s="744"/>
      <c r="J108" s="867"/>
      <c r="K108" s="534" t="s">
        <v>364</v>
      </c>
      <c r="L108" s="535" t="s">
        <v>365</v>
      </c>
      <c r="M108" s="401"/>
      <c r="N108" s="401"/>
      <c r="O108" s="34"/>
      <c r="P108" s="888"/>
      <c r="Q108" s="744"/>
      <c r="R108" s="32"/>
      <c r="S108" s="128"/>
    </row>
    <row r="109" spans="1:20" s="69" customFormat="1" ht="15">
      <c r="A109" s="406"/>
      <c r="B109" s="144"/>
      <c r="C109" s="32"/>
      <c r="D109" s="32"/>
      <c r="E109" s="32"/>
      <c r="F109" s="34"/>
      <c r="G109" s="165"/>
      <c r="H109" s="766"/>
      <c r="J109" s="867"/>
      <c r="K109" s="144"/>
      <c r="L109" s="401"/>
      <c r="M109" s="401"/>
      <c r="N109" s="401"/>
      <c r="O109" s="34"/>
      <c r="P109" s="888"/>
      <c r="Q109" s="766"/>
      <c r="R109" s="32"/>
      <c r="S109" s="128"/>
    </row>
    <row r="110" spans="1:20" ht="12.75" customHeight="1">
      <c r="A110" s="1314" t="s">
        <v>979</v>
      </c>
      <c r="B110" s="145" t="s">
        <v>366</v>
      </c>
      <c r="C110" s="533" t="s">
        <v>803</v>
      </c>
      <c r="D110" s="32"/>
      <c r="E110" s="32"/>
      <c r="F110" s="32"/>
      <c r="G110" s="165"/>
      <c r="H110" s="766"/>
      <c r="K110" s="398" t="s">
        <v>366</v>
      </c>
      <c r="L110" s="533" t="s">
        <v>803</v>
      </c>
      <c r="M110" s="401"/>
      <c r="N110" s="401"/>
      <c r="O110" s="401"/>
      <c r="P110" s="888"/>
      <c r="Q110" s="766"/>
      <c r="R110" s="32"/>
    </row>
    <row r="111" spans="1:20" s="290" customFormat="1" ht="13.9" customHeight="1">
      <c r="A111" s="1314"/>
      <c r="B111" s="304"/>
      <c r="C111" s="486">
        <f>'Current Assumptions'!B196</f>
        <v>221</v>
      </c>
      <c r="D111" s="618" t="s">
        <v>931</v>
      </c>
      <c r="G111" s="742"/>
      <c r="H111" s="744"/>
      <c r="J111" s="859"/>
      <c r="K111" s="304"/>
      <c r="L111" s="915">
        <f>'Expected Assumptions'!E196</f>
        <v>221</v>
      </c>
      <c r="M111" s="618" t="s">
        <v>931</v>
      </c>
      <c r="N111" s="859"/>
      <c r="O111" s="859"/>
      <c r="P111" s="742"/>
      <c r="Q111" s="744"/>
      <c r="R111" s="321"/>
      <c r="S111" s="320"/>
    </row>
    <row r="112" spans="1:20" s="290" customFormat="1">
      <c r="A112" s="492"/>
      <c r="B112" s="144"/>
      <c r="C112" s="351">
        <f>Avg._Time_to_Log_Transmittals</f>
        <v>0.25</v>
      </c>
      <c r="D112" s="1136" t="str">
        <f>Avg._Time_to_Log_Transmittals_N</f>
        <v>Avg. Time to Log (hours / transmittal)</v>
      </c>
      <c r="E112" s="33"/>
      <c r="F112" s="320"/>
      <c r="G112" s="165"/>
      <c r="H112" s="760"/>
      <c r="J112" s="859"/>
      <c r="K112" s="144"/>
      <c r="L112" s="902">
        <f>'Expected Assumptions'!E13</f>
        <v>0</v>
      </c>
      <c r="M112" s="618" t="str">
        <f>Avg._Time_to_Log_Transmittals_N</f>
        <v>Avg. Time to Log (hours / transmittal)</v>
      </c>
      <c r="N112" s="389"/>
      <c r="O112" s="401"/>
      <c r="P112" s="888"/>
      <c r="Q112" s="760"/>
      <c r="R112" s="33"/>
      <c r="S112" s="320"/>
      <c r="T112" s="320"/>
    </row>
    <row r="113" spans="1:19">
      <c r="B113" s="142"/>
      <c r="C113" s="32"/>
      <c r="D113" s="32"/>
      <c r="E113" s="35"/>
      <c r="F113" s="32"/>
      <c r="G113" s="165"/>
      <c r="H113" s="744"/>
      <c r="K113" s="396"/>
      <c r="L113" s="401"/>
      <c r="M113" s="401"/>
      <c r="N113" s="35"/>
      <c r="O113" s="401"/>
      <c r="P113" s="888"/>
      <c r="Q113" s="744"/>
      <c r="R113" s="32"/>
    </row>
    <row r="114" spans="1:19">
      <c r="B114" s="142"/>
      <c r="C114" s="779">
        <f>Owners_Rep._Administrative_Rate</f>
        <v>16.88</v>
      </c>
      <c r="D114" s="615" t="str">
        <f>Owners_Rep._Administrative_Rate_N</f>
        <v>Owners Rep. Administrative Rate ($ / hour)</v>
      </c>
      <c r="E114" s="104"/>
      <c r="F114" s="103"/>
      <c r="G114" s="739">
        <f>C114*C111*C112</f>
        <v>932.61999999999989</v>
      </c>
      <c r="H114" s="744"/>
      <c r="K114" s="396"/>
      <c r="L114" s="779">
        <f>Owners_Rep._Administrative_Rate</f>
        <v>16.88</v>
      </c>
      <c r="M114" s="874" t="str">
        <f>Owners_Rep._Administrative_Rate_N</f>
        <v>Owners Rep. Administrative Rate ($ / hour)</v>
      </c>
      <c r="N114" s="407"/>
      <c r="O114" s="528"/>
      <c r="P114" s="739">
        <f>L114*L111*L112</f>
        <v>0</v>
      </c>
      <c r="Q114" s="744"/>
      <c r="R114" s="32"/>
    </row>
    <row r="115" spans="1:19" ht="15" customHeight="1">
      <c r="B115" s="142"/>
      <c r="C115" s="103"/>
      <c r="D115" s="32"/>
      <c r="E115" s="33"/>
      <c r="F115" s="32"/>
      <c r="G115" s="165"/>
      <c r="H115" s="744"/>
      <c r="K115" s="396"/>
      <c r="L115" s="528"/>
      <c r="M115" s="401"/>
      <c r="N115" s="389"/>
      <c r="O115" s="401"/>
      <c r="P115" s="888"/>
      <c r="Q115" s="744"/>
      <c r="R115" s="32"/>
    </row>
    <row r="116" spans="1:19" ht="13.5" thickBot="1">
      <c r="B116" s="142"/>
      <c r="C116" s="32"/>
      <c r="D116" s="69" t="s">
        <v>42</v>
      </c>
      <c r="E116" s="52"/>
      <c r="G116" s="808"/>
      <c r="H116" s="740">
        <f>G114</f>
        <v>932.61999999999989</v>
      </c>
      <c r="K116" s="396"/>
      <c r="L116" s="401"/>
      <c r="M116" s="867" t="s">
        <v>42</v>
      </c>
      <c r="N116" s="52"/>
      <c r="O116" s="859"/>
      <c r="P116" s="808"/>
      <c r="Q116" s="740">
        <f>P114</f>
        <v>0</v>
      </c>
      <c r="R116" s="32"/>
    </row>
    <row r="117" spans="1:19" ht="15" customHeight="1">
      <c r="B117" s="145"/>
      <c r="C117" s="143"/>
      <c r="G117" s="742"/>
      <c r="H117" s="744"/>
      <c r="K117" s="398"/>
      <c r="L117" s="533"/>
      <c r="M117" s="859"/>
      <c r="N117" s="859"/>
      <c r="O117" s="859"/>
      <c r="P117" s="742"/>
      <c r="Q117" s="744"/>
      <c r="R117" s="32"/>
    </row>
    <row r="118" spans="1:19" ht="12.75" customHeight="1">
      <c r="A118" s="633"/>
      <c r="B118" s="534" t="s">
        <v>367</v>
      </c>
      <c r="C118" s="535" t="s">
        <v>1210</v>
      </c>
      <c r="G118" s="742"/>
      <c r="H118" s="744"/>
      <c r="K118" s="536" t="s">
        <v>367</v>
      </c>
      <c r="L118" s="537" t="s">
        <v>1210</v>
      </c>
      <c r="M118" s="859"/>
      <c r="N118" s="859"/>
      <c r="O118" s="859"/>
      <c r="P118" s="742"/>
      <c r="Q118" s="744"/>
      <c r="R118" s="32"/>
    </row>
    <row r="119" spans="1:19" ht="15" customHeight="1">
      <c r="B119" s="142"/>
      <c r="G119" s="742"/>
      <c r="H119" s="744"/>
      <c r="K119" s="396"/>
      <c r="L119" s="859"/>
      <c r="M119" s="859"/>
      <c r="N119" s="859"/>
      <c r="O119" s="859"/>
      <c r="P119" s="742"/>
      <c r="Q119" s="744"/>
      <c r="R119" s="32"/>
    </row>
    <row r="120" spans="1:19" ht="12.75" customHeight="1">
      <c r="A120" s="1314" t="s">
        <v>979</v>
      </c>
      <c r="B120" s="162" t="s">
        <v>368</v>
      </c>
      <c r="C120" s="163" t="s">
        <v>369</v>
      </c>
      <c r="G120" s="742"/>
      <c r="H120" s="744"/>
      <c r="K120" s="304" t="s">
        <v>368</v>
      </c>
      <c r="L120" s="887" t="s">
        <v>369</v>
      </c>
      <c r="M120" s="859"/>
      <c r="N120" s="859"/>
      <c r="O120" s="859"/>
      <c r="P120" s="742"/>
      <c r="Q120" s="744"/>
      <c r="R120" s="32"/>
    </row>
    <row r="121" spans="1:19" s="290" customFormat="1" ht="13.9" customHeight="1">
      <c r="A121" s="1314"/>
      <c r="B121" s="304"/>
      <c r="C121" s="486">
        <f>'Current Assumptions'!B196</f>
        <v>221</v>
      </c>
      <c r="D121" s="618" t="s">
        <v>931</v>
      </c>
      <c r="G121" s="742"/>
      <c r="H121" s="744"/>
      <c r="J121" s="859"/>
      <c r="K121" s="304"/>
      <c r="L121" s="915">
        <f>'Expected Assumptions'!E196</f>
        <v>221</v>
      </c>
      <c r="M121" s="618" t="s">
        <v>931</v>
      </c>
      <c r="N121" s="859"/>
      <c r="O121" s="859"/>
      <c r="P121" s="742"/>
      <c r="Q121" s="744"/>
      <c r="R121" s="321"/>
      <c r="S121" s="320"/>
    </row>
    <row r="122" spans="1:19" s="322" customFormat="1">
      <c r="A122" s="490"/>
      <c r="B122" s="335"/>
      <c r="C122" s="737">
        <f>'Current Assumptions'!B198</f>
        <v>16.5</v>
      </c>
      <c r="D122" s="881" t="s">
        <v>552</v>
      </c>
      <c r="G122" s="66"/>
      <c r="H122" s="766"/>
      <c r="I122" s="336"/>
      <c r="J122" s="336"/>
      <c r="K122" s="335"/>
      <c r="L122" s="737">
        <f>'Expected Assumptions'!E198</f>
        <v>0</v>
      </c>
      <c r="M122" s="881" t="s">
        <v>552</v>
      </c>
      <c r="N122" s="864"/>
      <c r="O122" s="864"/>
      <c r="P122" s="66"/>
      <c r="Q122" s="766"/>
      <c r="R122" s="320"/>
      <c r="S122" s="320"/>
    </row>
    <row r="123" spans="1:19" s="290" customFormat="1">
      <c r="A123" s="492"/>
      <c r="B123" s="304"/>
      <c r="C123" s="858">
        <f>'Current Assumptions'!B199</f>
        <v>0.5</v>
      </c>
      <c r="D123" s="616" t="s">
        <v>934</v>
      </c>
      <c r="E123" s="322"/>
      <c r="F123" s="322"/>
      <c r="G123" s="66"/>
      <c r="H123" s="744"/>
      <c r="J123" s="859"/>
      <c r="K123" s="304"/>
      <c r="L123" s="858">
        <f>'Expected Assumptions'!E199</f>
        <v>0.2</v>
      </c>
      <c r="M123" s="881" t="s">
        <v>934</v>
      </c>
      <c r="N123" s="864"/>
      <c r="O123" s="864"/>
      <c r="P123" s="66"/>
      <c r="Q123" s="744"/>
      <c r="R123" s="320"/>
      <c r="S123" s="320"/>
    </row>
    <row r="124" spans="1:19">
      <c r="B124" s="162"/>
      <c r="C124" s="32"/>
      <c r="D124" s="32"/>
      <c r="E124" s="32"/>
      <c r="F124" s="32"/>
      <c r="G124" s="165"/>
      <c r="H124" s="744"/>
      <c r="K124" s="304"/>
      <c r="L124" s="401"/>
      <c r="M124" s="401"/>
      <c r="N124" s="401"/>
      <c r="O124" s="401"/>
      <c r="P124" s="888"/>
      <c r="Q124" s="744"/>
      <c r="R124" s="32"/>
    </row>
    <row r="125" spans="1:19" ht="15">
      <c r="B125" s="162"/>
      <c r="C125" s="779">
        <f>Owners_Rep._Administrative_Rate</f>
        <v>16.88</v>
      </c>
      <c r="D125" s="615" t="str">
        <f>Owners_Rep._Administrative_Rate_N</f>
        <v>Owners Rep. Administrative Rate ($ / hour)</v>
      </c>
      <c r="E125" s="104"/>
      <c r="F125" s="86"/>
      <c r="G125" s="743">
        <f>C125*C121*C123</f>
        <v>1865.2399999999998</v>
      </c>
      <c r="H125" s="744"/>
      <c r="K125" s="304"/>
      <c r="L125" s="779">
        <f>Owners_Rep._Administrative_Rate</f>
        <v>16.88</v>
      </c>
      <c r="M125" s="874" t="str">
        <f>Owners_Rep._Administrative_Rate_N</f>
        <v>Owners Rep. Administrative Rate ($ / hour)</v>
      </c>
      <c r="N125" s="407"/>
      <c r="O125" s="868"/>
      <c r="P125" s="930">
        <f>L125*L121*L123</f>
        <v>746.096</v>
      </c>
      <c r="Q125" s="744"/>
      <c r="R125" s="32"/>
    </row>
    <row r="126" spans="1:19">
      <c r="B126" s="162"/>
      <c r="C126" s="164"/>
      <c r="D126" s="32"/>
      <c r="E126" s="32"/>
      <c r="F126" s="32"/>
      <c r="G126" s="165"/>
      <c r="H126" s="744"/>
      <c r="K126" s="304"/>
      <c r="L126" s="399"/>
      <c r="M126" s="401"/>
      <c r="N126" s="401"/>
      <c r="O126" s="401"/>
      <c r="P126" s="888"/>
      <c r="Q126" s="744"/>
      <c r="R126" s="32"/>
    </row>
    <row r="127" spans="1:19">
      <c r="B127" s="162"/>
      <c r="C127" s="164"/>
      <c r="D127" s="401" t="s">
        <v>204</v>
      </c>
      <c r="E127" s="33"/>
      <c r="F127" s="32"/>
      <c r="G127" s="761">
        <f>C121*C122</f>
        <v>3646.5</v>
      </c>
      <c r="H127" s="744"/>
      <c r="K127" s="304"/>
      <c r="L127" s="399"/>
      <c r="M127" s="401" t="s">
        <v>204</v>
      </c>
      <c r="N127" s="389"/>
      <c r="O127" s="401"/>
      <c r="P127" s="761">
        <f>L121*L122</f>
        <v>0</v>
      </c>
      <c r="Q127" s="744"/>
      <c r="R127" s="32"/>
    </row>
    <row r="128" spans="1:19" ht="15" customHeight="1">
      <c r="B128" s="162"/>
      <c r="C128" s="164"/>
      <c r="D128" s="32"/>
      <c r="E128" s="33"/>
      <c r="F128" s="32"/>
      <c r="G128" s="165"/>
      <c r="H128" s="744"/>
      <c r="K128" s="304"/>
      <c r="L128" s="399"/>
      <c r="M128" s="401"/>
      <c r="N128" s="389"/>
      <c r="O128" s="401"/>
      <c r="P128" s="888"/>
      <c r="Q128" s="744"/>
      <c r="R128" s="32"/>
    </row>
    <row r="129" spans="1:20" ht="13.5" thickBot="1">
      <c r="B129" s="162"/>
      <c r="C129" s="32"/>
      <c r="D129" s="69" t="s">
        <v>42</v>
      </c>
      <c r="E129" s="70"/>
      <c r="F129" s="69"/>
      <c r="G129" s="808"/>
      <c r="H129" s="740">
        <f>SUM(G125:G127)</f>
        <v>5511.74</v>
      </c>
      <c r="K129" s="304"/>
      <c r="L129" s="401"/>
      <c r="M129" s="867" t="s">
        <v>42</v>
      </c>
      <c r="N129" s="393"/>
      <c r="O129" s="867"/>
      <c r="P129" s="808"/>
      <c r="Q129" s="740">
        <f>SUM(P125:P127)</f>
        <v>746.096</v>
      </c>
      <c r="R129" s="32"/>
    </row>
    <row r="130" spans="1:20" ht="15" customHeight="1">
      <c r="B130" s="162"/>
      <c r="C130" s="163"/>
      <c r="G130" s="742"/>
      <c r="H130" s="744"/>
      <c r="K130" s="304"/>
      <c r="L130" s="887"/>
      <c r="M130" s="859"/>
      <c r="N130" s="859"/>
      <c r="O130" s="859"/>
      <c r="P130" s="742"/>
      <c r="Q130" s="744"/>
      <c r="R130" s="32"/>
    </row>
    <row r="131" spans="1:20" ht="12.75" customHeight="1">
      <c r="A131" s="1314" t="s">
        <v>979</v>
      </c>
      <c r="B131" s="109" t="s">
        <v>370</v>
      </c>
      <c r="C131" s="527" t="s">
        <v>804</v>
      </c>
      <c r="G131" s="742"/>
      <c r="H131" s="744"/>
      <c r="K131" s="870" t="s">
        <v>370</v>
      </c>
      <c r="L131" s="867" t="s">
        <v>804</v>
      </c>
      <c r="M131" s="859"/>
      <c r="N131" s="859"/>
      <c r="O131" s="859"/>
      <c r="P131" s="742"/>
      <c r="Q131" s="744"/>
      <c r="R131" s="32"/>
    </row>
    <row r="132" spans="1:20" s="290" customFormat="1" ht="13.9" customHeight="1">
      <c r="A132" s="1314"/>
      <c r="B132" s="304"/>
      <c r="C132" s="486">
        <f>'Current Assumptions'!B196</f>
        <v>221</v>
      </c>
      <c r="D132" s="618" t="s">
        <v>931</v>
      </c>
      <c r="G132" s="742"/>
      <c r="H132" s="744"/>
      <c r="J132" s="859"/>
      <c r="K132" s="304"/>
      <c r="L132" s="915">
        <f>'Expected Assumptions'!E196</f>
        <v>221</v>
      </c>
      <c r="M132" s="618" t="s">
        <v>931</v>
      </c>
      <c r="N132" s="859"/>
      <c r="O132" s="859"/>
      <c r="P132" s="742"/>
      <c r="Q132" s="744"/>
      <c r="R132" s="321"/>
      <c r="S132" s="320"/>
    </row>
    <row r="133" spans="1:20" s="290" customFormat="1">
      <c r="A133" s="492"/>
      <c r="B133" s="144"/>
      <c r="C133" s="351">
        <f>Avg._Time_to_Log_Transmittals</f>
        <v>0.25</v>
      </c>
      <c r="D133" s="1136" t="str">
        <f>Avg._Time_to_Log_Transmittals_N</f>
        <v>Avg. Time to Log (hours / transmittal)</v>
      </c>
      <c r="E133" s="33"/>
      <c r="F133" s="320"/>
      <c r="G133" s="165"/>
      <c r="H133" s="760"/>
      <c r="J133" s="859"/>
      <c r="K133" s="144"/>
      <c r="L133" s="902">
        <f>'Expected Assumptions'!E13</f>
        <v>0</v>
      </c>
      <c r="M133" s="618" t="str">
        <f>Avg._Time_to_Log_Transmittals_N</f>
        <v>Avg. Time to Log (hours / transmittal)</v>
      </c>
      <c r="N133" s="389"/>
      <c r="O133" s="401"/>
      <c r="P133" s="888"/>
      <c r="Q133" s="760"/>
      <c r="R133" s="33"/>
      <c r="S133" s="320"/>
      <c r="T133" s="320"/>
    </row>
    <row r="134" spans="1:20">
      <c r="B134" s="142"/>
      <c r="C134" s="32"/>
      <c r="D134" s="32"/>
      <c r="E134" s="35"/>
      <c r="F134" s="32"/>
      <c r="G134" s="165"/>
      <c r="H134" s="744"/>
      <c r="K134" s="396"/>
      <c r="L134" s="401"/>
      <c r="M134" s="401"/>
      <c r="N134" s="35"/>
      <c r="O134" s="401"/>
      <c r="P134" s="888"/>
      <c r="Q134" s="744"/>
      <c r="R134" s="32"/>
    </row>
    <row r="135" spans="1:20">
      <c r="B135" s="142"/>
      <c r="C135" s="779">
        <f>Owners_Rep._Administrative_Rate</f>
        <v>16.88</v>
      </c>
      <c r="D135" s="615" t="str">
        <f>Owners_Rep._Administrative_Rate_N</f>
        <v>Owners Rep. Administrative Rate ($ / hour)</v>
      </c>
      <c r="E135" s="104"/>
      <c r="F135" s="103"/>
      <c r="G135" s="761">
        <f>C135*C132*C133</f>
        <v>932.61999999999989</v>
      </c>
      <c r="H135" s="760"/>
      <c r="K135" s="396"/>
      <c r="L135" s="779">
        <f>Owners_Rep._Administrative_Rate</f>
        <v>16.88</v>
      </c>
      <c r="M135" s="874" t="str">
        <f>Owners_Rep._Administrative_Rate_N</f>
        <v>Owners Rep. Administrative Rate ($ / hour)</v>
      </c>
      <c r="N135" s="407"/>
      <c r="O135" s="528"/>
      <c r="P135" s="761">
        <f>L135*L132*L133</f>
        <v>0</v>
      </c>
      <c r="Q135" s="760"/>
      <c r="R135" s="32"/>
    </row>
    <row r="136" spans="1:20" ht="15" customHeight="1">
      <c r="B136" s="142"/>
      <c r="C136" s="103"/>
      <c r="D136" s="32"/>
      <c r="E136" s="33"/>
      <c r="F136" s="32"/>
      <c r="G136" s="165"/>
      <c r="H136" s="760"/>
      <c r="K136" s="396"/>
      <c r="L136" s="528"/>
      <c r="M136" s="401"/>
      <c r="N136" s="389"/>
      <c r="O136" s="401"/>
      <c r="P136" s="888"/>
      <c r="Q136" s="760"/>
      <c r="R136" s="32"/>
    </row>
    <row r="137" spans="1:20" ht="13.5" thickBot="1">
      <c r="B137" s="142"/>
      <c r="C137" s="32"/>
      <c r="D137" s="69" t="s">
        <v>42</v>
      </c>
      <c r="E137" s="52"/>
      <c r="G137" s="756"/>
      <c r="H137" s="740">
        <f>SUM(G135)</f>
        <v>932.61999999999989</v>
      </c>
      <c r="K137" s="396"/>
      <c r="L137" s="401"/>
      <c r="M137" s="867" t="s">
        <v>42</v>
      </c>
      <c r="N137" s="52"/>
      <c r="O137" s="859"/>
      <c r="P137" s="756"/>
      <c r="Q137" s="740">
        <f>SUM(P135)</f>
        <v>0</v>
      </c>
      <c r="R137" s="32"/>
    </row>
    <row r="138" spans="1:20" ht="15" customHeight="1">
      <c r="B138" s="142"/>
      <c r="G138" s="742"/>
      <c r="H138" s="766"/>
      <c r="K138" s="396"/>
      <c r="L138" s="859"/>
      <c r="M138" s="859"/>
      <c r="N138" s="859"/>
      <c r="O138" s="859"/>
      <c r="P138" s="742"/>
      <c r="Q138" s="766"/>
      <c r="R138" s="32"/>
    </row>
    <row r="139" spans="1:20">
      <c r="B139" s="123" t="s">
        <v>371</v>
      </c>
      <c r="C139" s="139" t="s">
        <v>365</v>
      </c>
      <c r="G139" s="742"/>
      <c r="H139" s="813"/>
      <c r="K139" s="878" t="s">
        <v>371</v>
      </c>
      <c r="L139" s="884" t="s">
        <v>365</v>
      </c>
      <c r="M139" s="859"/>
      <c r="N139" s="859"/>
      <c r="O139" s="859"/>
      <c r="P139" s="742"/>
      <c r="Q139" s="813"/>
      <c r="R139" s="32"/>
    </row>
    <row r="140" spans="1:20">
      <c r="B140" s="142"/>
      <c r="G140" s="742"/>
      <c r="H140" s="744"/>
      <c r="K140" s="396"/>
      <c r="L140" s="859"/>
      <c r="M140" s="859"/>
      <c r="N140" s="859"/>
      <c r="O140" s="859"/>
      <c r="P140" s="742"/>
      <c r="Q140" s="744"/>
      <c r="R140" s="32"/>
    </row>
    <row r="141" spans="1:20" ht="12.75" customHeight="1">
      <c r="A141" s="1314" t="s">
        <v>979</v>
      </c>
      <c r="B141" s="109" t="s">
        <v>372</v>
      </c>
      <c r="C141" s="527" t="s">
        <v>805</v>
      </c>
      <c r="G141" s="742"/>
      <c r="H141" s="744"/>
      <c r="K141" s="870" t="s">
        <v>372</v>
      </c>
      <c r="L141" s="867" t="s">
        <v>805</v>
      </c>
      <c r="M141" s="859"/>
      <c r="N141" s="859"/>
      <c r="O141" s="859"/>
      <c r="P141" s="742"/>
      <c r="Q141" s="744"/>
      <c r="R141" s="32"/>
    </row>
    <row r="142" spans="1:20" s="290" customFormat="1" ht="13.9" customHeight="1">
      <c r="A142" s="1314"/>
      <c r="B142" s="304"/>
      <c r="C142" s="486">
        <f>'Current Assumptions'!B196</f>
        <v>221</v>
      </c>
      <c r="D142" s="618" t="s">
        <v>931</v>
      </c>
      <c r="G142" s="742"/>
      <c r="H142" s="744"/>
      <c r="J142" s="859"/>
      <c r="K142" s="304"/>
      <c r="L142" s="915">
        <f>'Expected Assumptions'!E196</f>
        <v>221</v>
      </c>
      <c r="M142" s="618" t="s">
        <v>931</v>
      </c>
      <c r="N142" s="859"/>
      <c r="O142" s="859"/>
      <c r="P142" s="742"/>
      <c r="Q142" s="744"/>
      <c r="R142" s="321"/>
      <c r="S142" s="320"/>
    </row>
    <row r="143" spans="1:20" s="290" customFormat="1">
      <c r="A143" s="492"/>
      <c r="B143" s="144"/>
      <c r="C143" s="351">
        <f>Avg._Time_to_Log_Transmittals</f>
        <v>0.25</v>
      </c>
      <c r="D143" s="1136" t="str">
        <f>Avg._Time_to_Log_Transmittals_N</f>
        <v>Avg. Time to Log (hours / transmittal)</v>
      </c>
      <c r="E143" s="33"/>
      <c r="F143" s="320"/>
      <c r="G143" s="165"/>
      <c r="H143" s="760"/>
      <c r="J143" s="859"/>
      <c r="K143" s="144"/>
      <c r="L143" s="902">
        <f>'Expected Assumptions'!E13</f>
        <v>0</v>
      </c>
      <c r="M143" s="618" t="str">
        <f>Avg._Time_to_Log_Transmittals_N</f>
        <v>Avg. Time to Log (hours / transmittal)</v>
      </c>
      <c r="N143" s="389"/>
      <c r="O143" s="401"/>
      <c r="P143" s="888"/>
      <c r="Q143" s="760"/>
      <c r="R143" s="33"/>
      <c r="S143" s="320"/>
      <c r="T143" s="320"/>
    </row>
    <row r="144" spans="1:20">
      <c r="B144" s="142"/>
      <c r="C144" s="32"/>
      <c r="D144" s="32"/>
      <c r="E144" s="35"/>
      <c r="F144" s="32"/>
      <c r="G144" s="165"/>
      <c r="H144" s="744"/>
      <c r="K144" s="396"/>
      <c r="L144" s="401"/>
      <c r="M144" s="401"/>
      <c r="N144" s="35"/>
      <c r="O144" s="401"/>
      <c r="P144" s="888"/>
      <c r="Q144" s="744"/>
      <c r="R144" s="32"/>
    </row>
    <row r="145" spans="2:18">
      <c r="B145" s="142"/>
      <c r="C145" s="779">
        <f>Drafter_Rate</f>
        <v>70.703325000000007</v>
      </c>
      <c r="D145" s="118" t="str">
        <f>Drafter_Rate_N</f>
        <v>Architect Drafter Rate ($ / hour)</v>
      </c>
      <c r="E145" s="104"/>
      <c r="F145" s="103"/>
      <c r="G145" s="761">
        <f>C145*C142*C143</f>
        <v>3906.3587062500005</v>
      </c>
      <c r="H145" s="760"/>
      <c r="K145" s="396"/>
      <c r="L145" s="779">
        <f>Drafter_Rate</f>
        <v>70.703325000000007</v>
      </c>
      <c r="M145" s="874" t="str">
        <f>Drafter_Rate_N</f>
        <v>Architect Drafter Rate ($ / hour)</v>
      </c>
      <c r="N145" s="407"/>
      <c r="O145" s="528"/>
      <c r="P145" s="761">
        <f>L145*L142*L143</f>
        <v>0</v>
      </c>
      <c r="Q145" s="760"/>
      <c r="R145" s="32"/>
    </row>
    <row r="146" spans="2:18" ht="15" customHeight="1">
      <c r="B146" s="142"/>
      <c r="C146" s="103"/>
      <c r="D146" s="32"/>
      <c r="E146" s="33"/>
      <c r="F146" s="32"/>
      <c r="G146" s="165"/>
      <c r="H146" s="760"/>
      <c r="K146" s="396"/>
      <c r="L146" s="528"/>
      <c r="M146" s="401"/>
      <c r="N146" s="389"/>
      <c r="O146" s="401"/>
      <c r="P146" s="888"/>
      <c r="Q146" s="760"/>
      <c r="R146" s="32"/>
    </row>
    <row r="147" spans="2:18" ht="13.5" thickBot="1">
      <c r="B147" s="142"/>
      <c r="C147" s="32"/>
      <c r="D147" s="69" t="s">
        <v>42</v>
      </c>
      <c r="E147" s="52"/>
      <c r="G147" s="756"/>
      <c r="H147" s="740">
        <f>SUM(G145)</f>
        <v>3906.3587062500005</v>
      </c>
      <c r="K147" s="396"/>
      <c r="L147" s="401"/>
      <c r="M147" s="867" t="s">
        <v>42</v>
      </c>
      <c r="N147" s="52"/>
      <c r="O147" s="859"/>
      <c r="P147" s="756"/>
      <c r="Q147" s="740">
        <f>SUM(P145)</f>
        <v>0</v>
      </c>
      <c r="R147" s="32"/>
    </row>
    <row r="148" spans="2:18" ht="15" customHeight="1">
      <c r="B148" s="142"/>
      <c r="G148" s="742"/>
      <c r="H148" s="744"/>
      <c r="K148" s="396"/>
      <c r="L148" s="859"/>
      <c r="M148" s="859"/>
      <c r="N148" s="859"/>
      <c r="O148" s="859"/>
      <c r="P148" s="742"/>
      <c r="Q148" s="744"/>
      <c r="R148" s="32"/>
    </row>
    <row r="149" spans="2:18">
      <c r="B149" s="123" t="s">
        <v>373</v>
      </c>
      <c r="C149" s="139" t="s">
        <v>374</v>
      </c>
      <c r="D149" s="69"/>
      <c r="G149" s="742"/>
      <c r="H149" s="744"/>
      <c r="K149" s="878" t="s">
        <v>373</v>
      </c>
      <c r="L149" s="884" t="s">
        <v>374</v>
      </c>
      <c r="M149" s="867"/>
      <c r="N149" s="859"/>
      <c r="O149" s="859"/>
      <c r="P149" s="742"/>
      <c r="Q149" s="744"/>
      <c r="R149" s="32"/>
    </row>
    <row r="150" spans="2:18" ht="15" customHeight="1">
      <c r="B150" s="123"/>
      <c r="C150" s="139"/>
      <c r="D150" s="69"/>
      <c r="G150" s="742"/>
      <c r="H150" s="744"/>
      <c r="K150" s="878"/>
      <c r="L150" s="884"/>
      <c r="M150" s="867"/>
      <c r="N150" s="859"/>
      <c r="O150" s="859"/>
      <c r="P150" s="742"/>
      <c r="Q150" s="744"/>
      <c r="R150" s="32"/>
    </row>
    <row r="151" spans="2:18" ht="15.75" customHeight="1" thickBot="1">
      <c r="B151" s="123"/>
      <c r="C151" s="139"/>
      <c r="D151" s="69"/>
      <c r="G151" s="753" t="s">
        <v>179</v>
      </c>
      <c r="H151" s="765">
        <f>SUM(H35:H147)</f>
        <v>34383.009792916659</v>
      </c>
      <c r="K151" s="878"/>
      <c r="L151" s="884"/>
      <c r="M151" s="867"/>
      <c r="N151" s="859"/>
      <c r="O151" s="859"/>
      <c r="P151" s="753" t="s">
        <v>179</v>
      </c>
      <c r="Q151" s="765">
        <f>SUM(Q35:Q147)</f>
        <v>2948.1138916666669</v>
      </c>
      <c r="R151" s="32"/>
    </row>
    <row r="152" spans="2:18" ht="13.5" thickTop="1">
      <c r="B152" s="142"/>
      <c r="C152" s="126"/>
      <c r="D152" s="126"/>
      <c r="L152" s="32"/>
      <c r="M152" s="32"/>
      <c r="N152" s="32"/>
      <c r="O152" s="32"/>
      <c r="P152" s="32"/>
      <c r="Q152" s="32"/>
      <c r="R152" s="32"/>
    </row>
    <row r="153" spans="2:18">
      <c r="B153" s="142"/>
      <c r="C153" s="126"/>
      <c r="D153" s="126"/>
      <c r="L153" s="32"/>
      <c r="M153" s="32"/>
      <c r="N153" s="32"/>
      <c r="O153" s="32"/>
      <c r="P153" s="32"/>
      <c r="Q153" s="32"/>
      <c r="R153" s="32"/>
    </row>
    <row r="154" spans="2:18">
      <c r="B154" s="142"/>
      <c r="C154" s="126"/>
      <c r="D154" s="126"/>
      <c r="L154" s="32"/>
      <c r="M154" s="32"/>
      <c r="N154" s="32"/>
      <c r="O154" s="32"/>
      <c r="P154" s="32"/>
      <c r="Q154" s="32"/>
      <c r="R154" s="32"/>
    </row>
    <row r="155" spans="2:18">
      <c r="B155" s="142"/>
      <c r="L155" s="32"/>
      <c r="M155" s="32"/>
      <c r="N155" s="32"/>
      <c r="O155" s="32"/>
      <c r="P155" s="32"/>
      <c r="Q155" s="32"/>
      <c r="R155" s="32"/>
    </row>
    <row r="156" spans="2:18">
      <c r="B156" s="142"/>
      <c r="L156" s="32"/>
      <c r="M156" s="32"/>
      <c r="N156" s="32"/>
      <c r="O156" s="32"/>
      <c r="P156" s="32"/>
      <c r="Q156" s="32"/>
      <c r="R156" s="32"/>
    </row>
    <row r="157" spans="2:18">
      <c r="B157" s="142"/>
      <c r="L157" s="32"/>
      <c r="M157" s="32"/>
      <c r="N157" s="32"/>
      <c r="O157" s="32"/>
      <c r="P157" s="32"/>
      <c r="Q157" s="32"/>
      <c r="R157" s="32"/>
    </row>
    <row r="158" spans="2:18">
      <c r="B158" s="142"/>
      <c r="L158" s="32"/>
      <c r="M158" s="32"/>
      <c r="N158" s="32"/>
      <c r="O158" s="32"/>
      <c r="P158" s="32"/>
      <c r="Q158" s="32"/>
      <c r="R158" s="32"/>
    </row>
    <row r="159" spans="2:18">
      <c r="B159" s="142"/>
      <c r="L159" s="32"/>
      <c r="M159" s="32"/>
      <c r="N159" s="32"/>
      <c r="O159" s="32"/>
      <c r="P159" s="32"/>
      <c r="Q159" s="32"/>
      <c r="R159" s="32"/>
    </row>
    <row r="160" spans="2:18">
      <c r="B160" s="142"/>
      <c r="L160" s="32"/>
      <c r="M160" s="32"/>
      <c r="N160" s="32"/>
      <c r="O160" s="32"/>
      <c r="P160" s="32"/>
      <c r="Q160" s="32"/>
      <c r="R160" s="32"/>
    </row>
    <row r="161" spans="2:18">
      <c r="B161" s="142"/>
      <c r="L161" s="32"/>
      <c r="M161" s="32"/>
      <c r="N161" s="32"/>
      <c r="O161" s="32"/>
      <c r="P161" s="32"/>
      <c r="Q161" s="32"/>
      <c r="R161" s="32"/>
    </row>
    <row r="162" spans="2:18">
      <c r="B162" s="142"/>
      <c r="L162" s="32"/>
      <c r="M162" s="32"/>
      <c r="N162" s="32"/>
      <c r="O162" s="32"/>
      <c r="P162" s="32"/>
      <c r="Q162" s="32"/>
      <c r="R162" s="32"/>
    </row>
    <row r="163" spans="2:18">
      <c r="B163" s="142"/>
      <c r="L163" s="32"/>
      <c r="M163" s="32"/>
      <c r="N163" s="32"/>
      <c r="O163" s="32"/>
      <c r="P163" s="32"/>
      <c r="Q163" s="32"/>
      <c r="R163" s="32"/>
    </row>
    <row r="164" spans="2:18">
      <c r="B164" s="142"/>
      <c r="L164" s="32"/>
      <c r="M164" s="32"/>
      <c r="N164" s="32"/>
      <c r="O164" s="32"/>
      <c r="P164" s="32"/>
      <c r="Q164" s="32"/>
      <c r="R164" s="32"/>
    </row>
    <row r="165" spans="2:18">
      <c r="B165" s="142"/>
      <c r="L165" s="32"/>
      <c r="M165" s="32"/>
      <c r="N165" s="32"/>
      <c r="O165" s="32"/>
      <c r="P165" s="32"/>
      <c r="Q165" s="32"/>
      <c r="R165" s="32"/>
    </row>
    <row r="166" spans="2:18">
      <c r="B166" s="142"/>
      <c r="L166" s="32"/>
      <c r="M166" s="32"/>
      <c r="N166" s="32"/>
      <c r="O166" s="32"/>
      <c r="P166" s="32"/>
      <c r="Q166" s="32"/>
      <c r="R166" s="32"/>
    </row>
    <row r="167" spans="2:18">
      <c r="B167" s="142"/>
      <c r="L167" s="32"/>
      <c r="M167" s="32"/>
      <c r="N167" s="32"/>
      <c r="O167" s="32"/>
      <c r="P167" s="32"/>
      <c r="Q167" s="32"/>
      <c r="R167" s="32"/>
    </row>
    <row r="168" spans="2:18">
      <c r="B168" s="142"/>
      <c r="L168" s="32"/>
      <c r="M168" s="32"/>
      <c r="N168" s="32"/>
      <c r="O168" s="32"/>
      <c r="P168" s="32"/>
      <c r="Q168" s="32"/>
      <c r="R168" s="32"/>
    </row>
    <row r="169" spans="2:18">
      <c r="B169" s="142"/>
      <c r="L169" s="32"/>
      <c r="M169" s="32"/>
      <c r="N169" s="32"/>
      <c r="O169" s="32"/>
      <c r="P169" s="32"/>
      <c r="Q169" s="32"/>
      <c r="R169" s="32"/>
    </row>
    <row r="170" spans="2:18">
      <c r="B170" s="142"/>
      <c r="L170" s="32"/>
      <c r="M170" s="32"/>
      <c r="N170" s="32"/>
      <c r="O170" s="32"/>
      <c r="P170" s="32"/>
      <c r="Q170" s="32"/>
      <c r="R170" s="32"/>
    </row>
    <row r="171" spans="2:18">
      <c r="B171" s="142"/>
      <c r="L171" s="32"/>
      <c r="M171" s="32"/>
      <c r="N171" s="32"/>
      <c r="O171" s="32"/>
      <c r="P171" s="32"/>
      <c r="Q171" s="32"/>
      <c r="R171" s="32"/>
    </row>
    <row r="172" spans="2:18">
      <c r="B172" s="142"/>
      <c r="L172" s="32"/>
      <c r="M172" s="32"/>
      <c r="N172" s="32"/>
      <c r="O172" s="32"/>
      <c r="P172" s="32"/>
      <c r="Q172" s="32"/>
      <c r="R172" s="32"/>
    </row>
    <row r="173" spans="2:18">
      <c r="B173" s="142"/>
      <c r="L173" s="32"/>
      <c r="M173" s="32"/>
      <c r="N173" s="32"/>
      <c r="O173" s="32"/>
      <c r="P173" s="32"/>
      <c r="Q173" s="32"/>
      <c r="R173" s="32"/>
    </row>
    <row r="174" spans="2:18">
      <c r="B174" s="142"/>
      <c r="L174" s="32"/>
      <c r="M174" s="32"/>
      <c r="N174" s="32"/>
      <c r="O174" s="32"/>
      <c r="P174" s="32"/>
      <c r="Q174" s="32"/>
      <c r="R174" s="32"/>
    </row>
    <row r="175" spans="2:18">
      <c r="B175" s="142"/>
    </row>
    <row r="176" spans="2:18">
      <c r="B176" s="142"/>
    </row>
    <row r="177" spans="2:2">
      <c r="B177" s="142"/>
    </row>
    <row r="178" spans="2:2">
      <c r="B178" s="142"/>
    </row>
    <row r="179" spans="2:2">
      <c r="B179" s="142"/>
    </row>
    <row r="180" spans="2:2">
      <c r="B180" s="142"/>
    </row>
    <row r="181" spans="2:2">
      <c r="B181" s="142"/>
    </row>
    <row r="182" spans="2:2">
      <c r="B182" s="142"/>
    </row>
    <row r="183" spans="2:2">
      <c r="B183" s="142"/>
    </row>
    <row r="184" spans="2:2">
      <c r="B184" s="142"/>
    </row>
    <row r="185" spans="2:2">
      <c r="B185" s="142"/>
    </row>
    <row r="186" spans="2:2">
      <c r="B186" s="142"/>
    </row>
    <row r="187" spans="2:2">
      <c r="B187" s="142"/>
    </row>
    <row r="188" spans="2:2">
      <c r="B188" s="142"/>
    </row>
    <row r="189" spans="2:2">
      <c r="B189" s="142"/>
    </row>
    <row r="190" spans="2:2">
      <c r="B190" s="142"/>
    </row>
    <row r="191" spans="2:2">
      <c r="B191" s="142"/>
    </row>
    <row r="192" spans="2:2">
      <c r="B192" s="142"/>
    </row>
    <row r="193" spans="2:2">
      <c r="B193" s="142"/>
    </row>
    <row r="194" spans="2:2">
      <c r="B194" s="142"/>
    </row>
    <row r="195" spans="2:2">
      <c r="B195" s="142"/>
    </row>
    <row r="196" spans="2:2">
      <c r="B196" s="142"/>
    </row>
    <row r="197" spans="2:2">
      <c r="B197" s="142"/>
    </row>
    <row r="198" spans="2:2">
      <c r="B198" s="142"/>
    </row>
    <row r="199" spans="2:2">
      <c r="B199" s="142"/>
    </row>
    <row r="200" spans="2:2">
      <c r="B200" s="142"/>
    </row>
  </sheetData>
  <customSheetViews>
    <customSheetView guid="{0C5E73BF-4F4A-42B1-AFFC-19145C7AC19A}" topLeftCell="E1">
      <selection activeCell="I8" sqref="I8:U13"/>
      <pageMargins left="0.17" right="0.17" top="0.49" bottom="0.75" header="0.3" footer="0.3"/>
      <pageSetup scale="70" orientation="portrait" r:id="rId1"/>
    </customSheetView>
    <customSheetView guid="{F7690BCD-287A-473A-9EA1-298139938D77}" topLeftCell="A157">
      <selection activeCell="A141" sqref="A141"/>
      <pageMargins left="0.7" right="0.7" top="0.75" bottom="0.75" header="0.3" footer="0.3"/>
      <pageSetup orientation="portrait" r:id="rId2"/>
    </customSheetView>
    <customSheetView guid="{8F78BEB5-8927-4030-9153-90C7FA4937A5}" topLeftCell="A15">
      <selection activeCell="H50" sqref="H50:H51"/>
      <pageMargins left="0.7" right="0.7" top="0.75" bottom="0.75" header="0.3" footer="0.3"/>
      <pageSetup orientation="portrait" r:id="rId3"/>
    </customSheetView>
    <customSheetView guid="{81801A75-92C7-4ED5-97DB-E3E6B3965D30}" topLeftCell="A155">
      <selection activeCell="C38" sqref="C38"/>
      <pageMargins left="0.7" right="0.7" top="0.75" bottom="0.75" header="0.3" footer="0.3"/>
      <pageSetup orientation="portrait" r:id="rId4"/>
    </customSheetView>
  </customSheetViews>
  <mergeCells count="11">
    <mergeCell ref="A120:A121"/>
    <mergeCell ref="A131:A132"/>
    <mergeCell ref="A141:A142"/>
    <mergeCell ref="C6:I6"/>
    <mergeCell ref="A110:A111"/>
    <mergeCell ref="A100:A101"/>
    <mergeCell ref="A89:A90"/>
    <mergeCell ref="A59:A60"/>
    <mergeCell ref="A37:A38"/>
    <mergeCell ref="A29:A30"/>
    <mergeCell ref="A45:A46"/>
  </mergeCells>
  <pageMargins left="0.17" right="0.17" top="0.49" bottom="0.75" header="0.3" footer="0.3"/>
  <pageSetup scale="70" orientation="portrait" r:id="rId5"/>
</worksheet>
</file>

<file path=xl/worksheets/sheet29.xml><?xml version="1.0" encoding="utf-8"?>
<worksheet xmlns="http://schemas.openxmlformats.org/spreadsheetml/2006/main" xmlns:r="http://schemas.openxmlformats.org/officeDocument/2006/relationships">
  <sheetPr codeName="Sheet26">
    <tabColor theme="7" tint="-0.249977111117893"/>
  </sheetPr>
  <dimension ref="A2:W289"/>
  <sheetViews>
    <sheetView topLeftCell="A49" workbookViewId="0">
      <selection activeCell="A131" sqref="A131"/>
    </sheetView>
  </sheetViews>
  <sheetFormatPr defaultColWidth="9.140625" defaultRowHeight="12.75"/>
  <cols>
    <col min="1" max="1" width="13.7109375" style="492" customWidth="1"/>
    <col min="2" max="2" width="14.7109375" style="128" customWidth="1"/>
    <col min="3" max="3" width="9.7109375" style="128" customWidth="1"/>
    <col min="4" max="4" width="16.42578125" style="128" customWidth="1"/>
    <col min="5" max="5" width="14.85546875" style="128" customWidth="1"/>
    <col min="6" max="6" width="16.140625" style="128" customWidth="1"/>
    <col min="7" max="7" width="17" style="128" customWidth="1"/>
    <col min="8" max="8" width="13.7109375" style="527" customWidth="1"/>
    <col min="9" max="10" width="14.7109375" style="128" customWidth="1"/>
    <col min="11" max="11" width="14.42578125" style="128" bestFit="1" customWidth="1"/>
    <col min="12" max="13" width="12.7109375" style="128" customWidth="1"/>
    <col min="14" max="14" width="12.5703125" style="128" customWidth="1"/>
    <col min="15" max="15" width="23.42578125" style="128" customWidth="1"/>
    <col min="16" max="16" width="15.140625" style="128" customWidth="1"/>
    <col min="17" max="18" width="12.7109375" style="128" customWidth="1"/>
    <col min="19" max="16384" width="9.140625" style="128"/>
  </cols>
  <sheetData>
    <row r="2" spans="2:21">
      <c r="B2" s="6" t="s">
        <v>28</v>
      </c>
      <c r="C2" s="8" t="s">
        <v>374</v>
      </c>
      <c r="D2" s="8"/>
      <c r="E2" s="8"/>
      <c r="F2" s="52"/>
      <c r="H2" s="393"/>
      <c r="L2" s="8"/>
    </row>
    <row r="3" spans="2:21">
      <c r="B3" s="6" t="s">
        <v>29</v>
      </c>
      <c r="C3" s="44" t="s">
        <v>102</v>
      </c>
      <c r="D3" s="8"/>
      <c r="E3" s="8"/>
      <c r="F3" s="52"/>
      <c r="H3" s="393"/>
      <c r="L3" s="8"/>
    </row>
    <row r="4" spans="2:21">
      <c r="B4" s="6" t="s">
        <v>30</v>
      </c>
      <c r="C4" s="44" t="s">
        <v>101</v>
      </c>
      <c r="D4" s="7"/>
      <c r="E4" s="7"/>
      <c r="F4" s="5"/>
      <c r="H4" s="393"/>
      <c r="L4" s="7"/>
    </row>
    <row r="5" spans="2:21" ht="14.25" customHeight="1">
      <c r="B5" s="6"/>
      <c r="D5" s="7"/>
      <c r="E5" s="7"/>
      <c r="F5" s="5"/>
      <c r="G5" s="7"/>
      <c r="H5" s="681"/>
      <c r="I5" s="7"/>
      <c r="J5" s="7"/>
    </row>
    <row r="6" spans="2:21" ht="67.5" customHeight="1">
      <c r="B6" s="98" t="s">
        <v>129</v>
      </c>
      <c r="C6" s="1316" t="s">
        <v>512</v>
      </c>
      <c r="D6" s="1316"/>
      <c r="E6" s="1316"/>
      <c r="F6" s="1316"/>
      <c r="G6" s="1316"/>
      <c r="H6" s="1316"/>
      <c r="I6" s="1316"/>
      <c r="J6" s="245"/>
      <c r="K6" s="430"/>
      <c r="L6" s="430"/>
      <c r="M6" s="245"/>
      <c r="N6" s="245"/>
      <c r="O6" s="245"/>
      <c r="P6" s="245"/>
      <c r="Q6" s="245"/>
      <c r="R6" s="229"/>
      <c r="S6" s="229"/>
    </row>
    <row r="7" spans="2:21" ht="13.5" customHeight="1">
      <c r="B7" s="6"/>
      <c r="C7" s="7"/>
      <c r="D7" s="7"/>
      <c r="E7" s="7"/>
      <c r="F7" s="5"/>
      <c r="G7" s="7"/>
      <c r="H7" s="681"/>
      <c r="I7" s="7"/>
      <c r="J7" s="7"/>
    </row>
    <row r="8" spans="2:21" ht="27" customHeight="1">
      <c r="B8" s="88" t="s">
        <v>130</v>
      </c>
      <c r="C8" s="7"/>
      <c r="D8" s="7"/>
      <c r="E8" s="7"/>
      <c r="F8" s="5"/>
      <c r="G8" s="7"/>
      <c r="H8" s="681"/>
      <c r="I8" s="1211"/>
      <c r="J8" s="1211"/>
      <c r="K8" s="1229"/>
      <c r="L8" s="1229"/>
      <c r="M8" s="1209"/>
      <c r="N8" s="1209"/>
      <c r="O8" s="1213"/>
      <c r="P8" s="1209"/>
      <c r="Q8" s="1209"/>
      <c r="R8" s="1209"/>
      <c r="S8" s="1229"/>
      <c r="T8" s="1209"/>
      <c r="U8" s="1209"/>
    </row>
    <row r="9" spans="2:21" ht="12.75" customHeight="1">
      <c r="B9" s="6"/>
      <c r="C9" s="7"/>
      <c r="D9" s="7"/>
      <c r="E9" s="7"/>
      <c r="F9" s="5"/>
      <c r="G9" s="7"/>
      <c r="H9" s="681"/>
      <c r="I9" s="1211"/>
      <c r="J9" s="1211"/>
      <c r="K9" s="1229"/>
      <c r="L9" s="1229"/>
      <c r="M9" s="1209"/>
      <c r="N9" s="1209"/>
      <c r="O9" s="1213"/>
      <c r="P9" s="1209"/>
      <c r="Q9" s="1209"/>
      <c r="R9" s="1209"/>
      <c r="S9" s="1229"/>
      <c r="T9" s="1209"/>
      <c r="U9" s="1209"/>
    </row>
    <row r="10" spans="2:21" ht="12.75" customHeight="1">
      <c r="B10" s="6"/>
      <c r="D10" s="69"/>
      <c r="E10" s="70" t="s">
        <v>431</v>
      </c>
      <c r="F10" s="238" t="s">
        <v>433</v>
      </c>
      <c r="G10" s="70" t="s">
        <v>432</v>
      </c>
      <c r="H10" s="682"/>
      <c r="I10" s="1209"/>
      <c r="J10" s="1209"/>
      <c r="K10" s="1209"/>
      <c r="L10" s="1212" t="s">
        <v>434</v>
      </c>
      <c r="M10" s="1212" t="s">
        <v>433</v>
      </c>
      <c r="N10" s="1212" t="s">
        <v>432</v>
      </c>
      <c r="O10" s="1209"/>
      <c r="P10" s="1209"/>
      <c r="Q10" s="1209"/>
      <c r="R10" s="1209"/>
      <c r="S10" s="1212" t="s">
        <v>434</v>
      </c>
      <c r="T10" s="1212" t="s">
        <v>433</v>
      </c>
      <c r="U10" s="1212" t="s">
        <v>432</v>
      </c>
    </row>
    <row r="11" spans="2:21" ht="12.75" customHeight="1">
      <c r="B11" s="6"/>
      <c r="C11" s="6" t="s">
        <v>53</v>
      </c>
      <c r="D11" s="742">
        <f>H136</f>
        <v>69464.127379687503</v>
      </c>
      <c r="E11" s="17">
        <v>0</v>
      </c>
      <c r="F11" s="742">
        <f>SUM(H33,H41,H51,H62,H75,H86,H94,G124,G128,G132)</f>
        <v>67395.069379687498</v>
      </c>
      <c r="G11" s="742">
        <f>SUM(H104,G119,G125,G129,G133)</f>
        <v>4937.938000000001</v>
      </c>
      <c r="H11" s="682"/>
      <c r="I11" s="1209"/>
      <c r="J11" s="1210" t="s">
        <v>1306</v>
      </c>
      <c r="K11" s="1229">
        <f>SUM(H33,H41,H51,H75,H86,H94,H104)</f>
        <v>36670.887587500009</v>
      </c>
      <c r="L11" s="1229">
        <f>0</f>
        <v>0</v>
      </c>
      <c r="M11" s="1229">
        <f>SUM(H33,H41,H51,H75,H86,H94,)</f>
        <v>36626.699587500007</v>
      </c>
      <c r="N11" s="1229">
        <f>SUM(H104)</f>
        <v>44.188000000000002</v>
      </c>
      <c r="O11" s="1209"/>
      <c r="P11" s="1209"/>
      <c r="Q11" s="1210" t="s">
        <v>1304</v>
      </c>
      <c r="R11" s="1229">
        <f>SUM(H62)</f>
        <v>3299.67</v>
      </c>
      <c r="S11" s="1229">
        <f>0</f>
        <v>0</v>
      </c>
      <c r="T11" s="1229">
        <f>H62</f>
        <v>3299.67</v>
      </c>
      <c r="U11" s="1229">
        <f>SUM(H43,H55)</f>
        <v>0</v>
      </c>
    </row>
    <row r="12" spans="2:21" ht="12.75" customHeight="1">
      <c r="B12" s="6"/>
      <c r="C12" s="1210" t="s">
        <v>1303</v>
      </c>
      <c r="D12" s="742">
        <f>Q136</f>
        <v>3013.6856850000004</v>
      </c>
      <c r="E12" s="297">
        <v>0</v>
      </c>
      <c r="F12" s="742">
        <f>SUM(Q33,Q41,Q51,Q62,Q75,Q86,Q94,P124,P128,P132)</f>
        <v>2820.0362850000001</v>
      </c>
      <c r="G12" s="742">
        <f>SUM(Q104,P119,P125,P129,P133)</f>
        <v>480.53740000000016</v>
      </c>
      <c r="H12" s="682"/>
      <c r="I12" s="1209"/>
      <c r="J12" s="1210" t="s">
        <v>1307</v>
      </c>
      <c r="K12" s="1229">
        <f>SUM(Q33,Q41,Q51,Q75,Q86,Q94,Q104)</f>
        <v>18.854220000000002</v>
      </c>
      <c r="L12" s="1229">
        <f>0</f>
        <v>0</v>
      </c>
      <c r="M12" s="1229">
        <f>SUM(Q33,Q41,Q51,Q75,Q86,Q94,)</f>
        <v>18.854220000000002</v>
      </c>
      <c r="N12" s="1229">
        <f>SUM(Q104)</f>
        <v>0</v>
      </c>
      <c r="O12" s="1209"/>
      <c r="P12" s="1209"/>
      <c r="Q12" s="1210" t="s">
        <v>1305</v>
      </c>
      <c r="R12" s="1229">
        <f>SUM(Q62)</f>
        <v>1649.835</v>
      </c>
      <c r="S12" s="1229">
        <f>0</f>
        <v>0</v>
      </c>
      <c r="T12" s="1229">
        <f>Q62</f>
        <v>1649.835</v>
      </c>
      <c r="U12" s="1229">
        <f>SUM(Q43,Q55)</f>
        <v>0</v>
      </c>
    </row>
    <row r="13" spans="2:21" ht="12.75" customHeight="1" thickBot="1">
      <c r="B13" s="6"/>
      <c r="C13" s="25" t="s">
        <v>174</v>
      </c>
      <c r="D13" s="26">
        <f>D11-D12</f>
        <v>66450.441694687499</v>
      </c>
      <c r="E13" s="26">
        <f>E11-E12</f>
        <v>0</v>
      </c>
      <c r="F13" s="26">
        <f>F11-F12</f>
        <v>64575.033094687496</v>
      </c>
      <c r="G13" s="26">
        <f>G11-G12</f>
        <v>4457.4006000000008</v>
      </c>
      <c r="H13" s="682"/>
      <c r="I13" s="1209"/>
      <c r="J13" s="1214" t="s">
        <v>174</v>
      </c>
      <c r="K13" s="1215">
        <f>K11-K12</f>
        <v>36652.033367500007</v>
      </c>
      <c r="L13" s="1215">
        <f>L11-L12</f>
        <v>0</v>
      </c>
      <c r="M13" s="1191">
        <f>M11-M12</f>
        <v>36607.845367500006</v>
      </c>
      <c r="N13" s="1215">
        <f>N11-N12</f>
        <v>44.188000000000002</v>
      </c>
      <c r="O13" s="1209"/>
      <c r="P13" s="1209"/>
      <c r="Q13" s="1214" t="s">
        <v>174</v>
      </c>
      <c r="R13" s="1215">
        <f>R11-R12</f>
        <v>1649.835</v>
      </c>
      <c r="S13" s="1215">
        <f>S11-S12</f>
        <v>0</v>
      </c>
      <c r="T13" s="1191">
        <f>T11-T12</f>
        <v>1649.835</v>
      </c>
      <c r="U13" s="1215">
        <f>U11-U12</f>
        <v>0</v>
      </c>
    </row>
    <row r="14" spans="2:21" ht="13.5" thickTop="1">
      <c r="F14" s="52"/>
      <c r="H14" s="393"/>
    </row>
    <row r="15" spans="2:21">
      <c r="E15" s="297"/>
      <c r="F15" s="52"/>
      <c r="H15" s="393"/>
    </row>
    <row r="16" spans="2:21">
      <c r="B16" s="55"/>
      <c r="C16" s="55"/>
      <c r="D16" s="55"/>
      <c r="E16" s="55"/>
      <c r="F16" s="55"/>
      <c r="G16" s="55"/>
      <c r="H16" s="55"/>
      <c r="I16" s="55"/>
      <c r="J16" s="55"/>
      <c r="K16" s="55"/>
      <c r="L16" s="55"/>
      <c r="M16" s="55"/>
      <c r="N16" s="55"/>
      <c r="O16" s="55"/>
      <c r="P16" s="55"/>
      <c r="Q16" s="55"/>
      <c r="R16" s="55"/>
    </row>
    <row r="18" spans="1:19">
      <c r="B18" s="269" t="s">
        <v>176</v>
      </c>
      <c r="C18" s="269"/>
      <c r="D18" s="269"/>
      <c r="E18" s="269"/>
      <c r="F18" s="269"/>
      <c r="G18" s="269"/>
      <c r="H18" s="659"/>
      <c r="I18" s="269"/>
      <c r="J18" s="269"/>
      <c r="K18" s="269"/>
      <c r="L18" s="1208"/>
      <c r="M18" s="269"/>
      <c r="N18" s="269"/>
      <c r="O18" s="269"/>
      <c r="P18" s="269"/>
      <c r="Q18" s="269"/>
      <c r="R18" s="269"/>
    </row>
    <row r="19" spans="1:19">
      <c r="B19" s="51"/>
      <c r="C19" s="51"/>
      <c r="D19" s="51"/>
      <c r="E19" s="54"/>
      <c r="F19" s="51"/>
      <c r="G19" s="54"/>
      <c r="H19" s="51"/>
      <c r="L19" s="1208"/>
    </row>
    <row r="20" spans="1:19" s="859" customFormat="1">
      <c r="B20" s="58" t="s">
        <v>31</v>
      </c>
      <c r="C20" s="58"/>
      <c r="D20" s="58"/>
      <c r="E20" s="59"/>
      <c r="F20" s="58"/>
      <c r="G20" s="58"/>
      <c r="H20" s="60"/>
      <c r="K20" s="61" t="s">
        <v>1288</v>
      </c>
      <c r="L20" s="61"/>
      <c r="M20" s="61"/>
      <c r="N20" s="61"/>
      <c r="O20" s="61"/>
      <c r="P20" s="61"/>
      <c r="Q20" s="61"/>
      <c r="R20" s="61"/>
    </row>
    <row r="22" spans="1:19" ht="12.75" customHeight="1">
      <c r="A22" s="555"/>
      <c r="B22" s="433" t="s">
        <v>376</v>
      </c>
      <c r="C22" s="547" t="s">
        <v>902</v>
      </c>
      <c r="D22" s="32"/>
      <c r="E22" s="32"/>
      <c r="F22" s="32"/>
      <c r="G22" s="32"/>
      <c r="K22" s="433" t="s">
        <v>376</v>
      </c>
      <c r="L22" s="547" t="s">
        <v>902</v>
      </c>
      <c r="M22" s="401"/>
      <c r="N22" s="401"/>
      <c r="O22" s="401"/>
      <c r="P22" s="401"/>
      <c r="Q22" s="867"/>
    </row>
    <row r="23" spans="1:19" ht="12.75" customHeight="1">
      <c r="B23" s="148"/>
      <c r="C23" s="32"/>
      <c r="D23" s="32"/>
      <c r="E23" s="32"/>
      <c r="F23" s="32"/>
      <c r="G23" s="32"/>
      <c r="K23" s="324"/>
      <c r="L23" s="401"/>
      <c r="M23" s="401"/>
      <c r="N23" s="401"/>
      <c r="O23" s="401"/>
      <c r="P23" s="401"/>
      <c r="Q23" s="867"/>
    </row>
    <row r="24" spans="1:19" s="404" customFormat="1" ht="12.75" customHeight="1">
      <c r="A24" s="1314" t="s">
        <v>979</v>
      </c>
      <c r="B24" s="326" t="s">
        <v>377</v>
      </c>
      <c r="C24" s="327" t="s">
        <v>646</v>
      </c>
      <c r="D24" s="325"/>
      <c r="E24" s="401"/>
      <c r="F24" s="401"/>
      <c r="G24" s="401"/>
      <c r="H24" s="526"/>
      <c r="J24" s="423"/>
      <c r="K24" s="536" t="s">
        <v>377</v>
      </c>
      <c r="L24" s="541" t="s">
        <v>646</v>
      </c>
      <c r="M24" s="325"/>
      <c r="N24" s="401"/>
      <c r="O24" s="401"/>
      <c r="P24" s="401"/>
      <c r="Q24" s="866"/>
    </row>
    <row r="25" spans="1:19" s="400" customFormat="1" ht="12.75" customHeight="1">
      <c r="A25" s="1314"/>
      <c r="B25" s="409"/>
      <c r="C25" s="486">
        <f>'Current Assumptions'!B211</f>
        <v>4</v>
      </c>
      <c r="D25" s="616" t="s">
        <v>931</v>
      </c>
      <c r="H25" s="527"/>
      <c r="K25" s="870"/>
      <c r="L25" s="915">
        <f>'Expected Assumptions'!E211</f>
        <v>4</v>
      </c>
      <c r="M25" s="881" t="s">
        <v>931</v>
      </c>
      <c r="N25" s="859"/>
      <c r="O25" s="859"/>
      <c r="P25" s="859"/>
      <c r="Q25" s="867"/>
      <c r="R25" s="401"/>
      <c r="S25" s="401"/>
    </row>
    <row r="26" spans="1:19" s="400" customFormat="1" ht="12.75" customHeight="1">
      <c r="A26" s="492"/>
      <c r="B26" s="409"/>
      <c r="C26" s="737">
        <f>'Current Assumptions'!B213</f>
        <v>16.5</v>
      </c>
      <c r="D26" s="494" t="s">
        <v>914</v>
      </c>
      <c r="E26" s="413"/>
      <c r="F26" s="413"/>
      <c r="H26" s="527"/>
      <c r="K26" s="870"/>
      <c r="L26" s="737">
        <f>'Expected Assumptions'!E213</f>
        <v>0</v>
      </c>
      <c r="M26" s="881" t="s">
        <v>914</v>
      </c>
      <c r="N26" s="883"/>
      <c r="O26" s="883"/>
      <c r="P26" s="859"/>
      <c r="Q26" s="867"/>
      <c r="R26" s="401"/>
      <c r="S26" s="401"/>
    </row>
    <row r="27" spans="1:19" s="400" customFormat="1" ht="12.75" customHeight="1">
      <c r="A27" s="492"/>
      <c r="B27" s="409"/>
      <c r="C27" s="487">
        <f>'Current Assumptions'!B212</f>
        <v>8.3333333333333329E-2</v>
      </c>
      <c r="D27" s="616" t="s">
        <v>934</v>
      </c>
      <c r="H27" s="527"/>
      <c r="K27" s="870"/>
      <c r="L27" s="625">
        <f>'Expected Assumptions'!E212</f>
        <v>3.3333333333333333E-2</v>
      </c>
      <c r="M27" s="881" t="s">
        <v>934</v>
      </c>
      <c r="N27" s="859"/>
      <c r="O27" s="859"/>
      <c r="P27" s="859"/>
      <c r="Q27" s="867"/>
      <c r="R27" s="401"/>
      <c r="S27" s="401"/>
    </row>
    <row r="28" spans="1:19" s="400" customFormat="1" ht="12.75" customHeight="1">
      <c r="A28" s="492"/>
      <c r="B28" s="404"/>
      <c r="H28" s="527"/>
      <c r="K28" s="864"/>
      <c r="L28" s="859"/>
      <c r="M28" s="859"/>
      <c r="N28" s="859"/>
      <c r="O28" s="859"/>
      <c r="P28" s="859"/>
      <c r="Q28" s="867"/>
      <c r="R28" s="402"/>
      <c r="S28" s="401"/>
    </row>
    <row r="29" spans="1:19" s="400" customFormat="1" ht="12.75" customHeight="1">
      <c r="A29" s="492"/>
      <c r="B29" s="404"/>
      <c r="C29" s="441">
        <f>Drafter_Rate</f>
        <v>70.703325000000007</v>
      </c>
      <c r="D29" s="118" t="str">
        <f>Drafter_Rate_N</f>
        <v>Architect Drafter Rate ($ / hour)</v>
      </c>
      <c r="E29" s="424"/>
      <c r="F29" s="424"/>
      <c r="G29" s="743">
        <f>C29*C27*C25</f>
        <v>23.567775000000001</v>
      </c>
      <c r="H29" s="744"/>
      <c r="K29" s="864"/>
      <c r="L29" s="622">
        <f>Drafter_Rate</f>
        <v>70.703325000000007</v>
      </c>
      <c r="M29" s="874" t="str">
        <f>Drafter_Rate_N</f>
        <v>Architect Drafter Rate ($ / hour)</v>
      </c>
      <c r="N29" s="424"/>
      <c r="O29" s="424"/>
      <c r="P29" s="930">
        <f>L29*L27*L25</f>
        <v>9.4271100000000008</v>
      </c>
      <c r="Q29" s="744"/>
      <c r="R29" s="208"/>
      <c r="S29" s="401"/>
    </row>
    <row r="30" spans="1:19" s="400" customFormat="1" ht="12.75" customHeight="1">
      <c r="A30" s="492"/>
      <c r="B30" s="404"/>
      <c r="G30" s="742"/>
      <c r="H30" s="744"/>
      <c r="K30" s="864"/>
      <c r="L30" s="859"/>
      <c r="M30" s="859"/>
      <c r="N30" s="859"/>
      <c r="O30" s="859"/>
      <c r="P30" s="742"/>
      <c r="Q30" s="744"/>
      <c r="R30" s="401"/>
      <c r="S30" s="401"/>
    </row>
    <row r="31" spans="1:19" s="400" customFormat="1" ht="12.75" customHeight="1">
      <c r="A31" s="492"/>
      <c r="B31" s="404"/>
      <c r="D31" s="400" t="s">
        <v>204</v>
      </c>
      <c r="G31" s="761">
        <f>C25*C26</f>
        <v>66</v>
      </c>
      <c r="H31" s="744"/>
      <c r="K31" s="864"/>
      <c r="L31" s="859"/>
      <c r="M31" s="859" t="s">
        <v>204</v>
      </c>
      <c r="N31" s="859"/>
      <c r="O31" s="859"/>
      <c r="P31" s="761">
        <f>L25*L26</f>
        <v>0</v>
      </c>
      <c r="Q31" s="744"/>
      <c r="R31" s="401"/>
      <c r="S31" s="401"/>
    </row>
    <row r="32" spans="1:19" s="404" customFormat="1" ht="12.75" customHeight="1">
      <c r="A32" s="490"/>
      <c r="B32" s="326"/>
      <c r="C32" s="327"/>
      <c r="D32" s="325"/>
      <c r="E32" s="401"/>
      <c r="F32" s="401"/>
      <c r="G32" s="165"/>
      <c r="H32" s="766"/>
      <c r="J32" s="423"/>
      <c r="K32" s="536"/>
      <c r="L32" s="541"/>
      <c r="M32" s="325"/>
      <c r="N32" s="401"/>
      <c r="O32" s="401"/>
      <c r="P32" s="888"/>
      <c r="Q32" s="766"/>
    </row>
    <row r="33" spans="1:19" ht="12.75" customHeight="1" thickBot="1">
      <c r="B33" s="154"/>
      <c r="C33" s="32"/>
      <c r="D33" s="69" t="s">
        <v>42</v>
      </c>
      <c r="E33" s="70"/>
      <c r="F33" s="69"/>
      <c r="G33" s="808"/>
      <c r="H33" s="740">
        <f>SUM(G29:G31)</f>
        <v>89.567774999999997</v>
      </c>
      <c r="I33" s="130"/>
      <c r="K33" s="536"/>
      <c r="L33" s="401"/>
      <c r="M33" s="867" t="s">
        <v>42</v>
      </c>
      <c r="N33" s="393"/>
      <c r="O33" s="867"/>
      <c r="P33" s="808"/>
      <c r="Q33" s="740">
        <f>SUM(P29:P31)</f>
        <v>9.4271100000000008</v>
      </c>
    </row>
    <row r="34" spans="1:19" ht="12.75" customHeight="1">
      <c r="B34" s="144"/>
      <c r="C34" s="32"/>
      <c r="D34" s="32"/>
      <c r="E34" s="32"/>
      <c r="F34" s="32"/>
      <c r="G34" s="165"/>
      <c r="H34" s="744"/>
      <c r="I34" s="130"/>
      <c r="K34" s="144"/>
      <c r="L34" s="401"/>
      <c r="M34" s="401"/>
      <c r="N34" s="401"/>
      <c r="O34" s="401"/>
      <c r="P34" s="888"/>
      <c r="Q34" s="744"/>
    </row>
    <row r="35" spans="1:19" ht="12.75" customHeight="1">
      <c r="A35" s="1314" t="s">
        <v>979</v>
      </c>
      <c r="B35" s="145" t="s">
        <v>378</v>
      </c>
      <c r="C35" s="999" t="s">
        <v>806</v>
      </c>
      <c r="D35" s="32"/>
      <c r="E35" s="32"/>
      <c r="F35" s="32"/>
      <c r="G35" s="165"/>
      <c r="H35" s="744"/>
      <c r="I35" s="130"/>
      <c r="K35" s="398" t="s">
        <v>378</v>
      </c>
      <c r="L35" s="533" t="s">
        <v>806</v>
      </c>
      <c r="M35" s="401"/>
      <c r="N35" s="401"/>
      <c r="O35" s="401"/>
      <c r="P35" s="888"/>
      <c r="Q35" s="744"/>
    </row>
    <row r="36" spans="1:19" s="400" customFormat="1" ht="12.75" customHeight="1">
      <c r="A36" s="1314"/>
      <c r="B36" s="304"/>
      <c r="C36" s="486">
        <f>'Current Assumptions'!B211</f>
        <v>4</v>
      </c>
      <c r="D36" s="618" t="s">
        <v>931</v>
      </c>
      <c r="G36" s="742"/>
      <c r="H36" s="744"/>
      <c r="K36" s="304"/>
      <c r="L36" s="915">
        <f>'Expected Assumptions'!E211</f>
        <v>4</v>
      </c>
      <c r="M36" s="618" t="s">
        <v>931</v>
      </c>
      <c r="N36" s="859"/>
      <c r="O36" s="859"/>
      <c r="P36" s="742"/>
      <c r="Q36" s="744"/>
      <c r="R36" s="401"/>
    </row>
    <row r="37" spans="1:19" s="400" customFormat="1" ht="12.75" customHeight="1">
      <c r="A37" s="492"/>
      <c r="B37" s="144"/>
      <c r="C37" s="351">
        <f>Avg._Time_to_Log_Transmittals</f>
        <v>0.25</v>
      </c>
      <c r="D37" s="418" t="str">
        <f>Avg._Time_to_Log_Transmittals_N</f>
        <v>Avg. Time to Log (hours / transmittal)</v>
      </c>
      <c r="E37" s="389"/>
      <c r="F37" s="401"/>
      <c r="G37" s="165"/>
      <c r="H37" s="760"/>
      <c r="J37" s="401"/>
      <c r="K37" s="144"/>
      <c r="L37" s="902">
        <f>'Expected Assumptions'!E13</f>
        <v>0</v>
      </c>
      <c r="M37" s="618" t="str">
        <f>Avg._Time_to_Log_Transmittals_N</f>
        <v>Avg. Time to Log (hours / transmittal)</v>
      </c>
      <c r="N37" s="389"/>
      <c r="O37" s="401"/>
      <c r="P37" s="888"/>
      <c r="Q37" s="760"/>
      <c r="R37" s="401"/>
      <c r="S37" s="401"/>
    </row>
    <row r="38" spans="1:19" ht="12.75" customHeight="1">
      <c r="B38" s="144"/>
      <c r="C38" s="32"/>
      <c r="D38" s="32"/>
      <c r="E38" s="35"/>
      <c r="F38" s="32"/>
      <c r="G38" s="165"/>
      <c r="H38" s="744"/>
      <c r="I38" s="130"/>
      <c r="K38" s="144"/>
      <c r="L38" s="401"/>
      <c r="M38" s="401"/>
      <c r="N38" s="35"/>
      <c r="O38" s="401"/>
      <c r="P38" s="888"/>
      <c r="Q38" s="744"/>
    </row>
    <row r="39" spans="1:19" s="400" customFormat="1" ht="12.75" customHeight="1">
      <c r="A39" s="492"/>
      <c r="B39" s="396"/>
      <c r="C39" s="779">
        <f>Drafter_Rate</f>
        <v>70.703325000000007</v>
      </c>
      <c r="D39" s="118" t="str">
        <f>Drafter_Rate_N</f>
        <v>Architect Drafter Rate ($ / hour)</v>
      </c>
      <c r="E39" s="407"/>
      <c r="F39" s="103"/>
      <c r="G39" s="761">
        <f>C39*C36*C37</f>
        <v>70.703325000000007</v>
      </c>
      <c r="H39" s="760"/>
      <c r="K39" s="396"/>
      <c r="L39" s="779">
        <f>Drafter_Rate</f>
        <v>70.703325000000007</v>
      </c>
      <c r="M39" s="874" t="str">
        <f>Drafter_Rate_N</f>
        <v>Architect Drafter Rate ($ / hour)</v>
      </c>
      <c r="N39" s="407"/>
      <c r="O39" s="528"/>
      <c r="P39" s="761">
        <f>L39*L36*L37</f>
        <v>0</v>
      </c>
      <c r="Q39" s="760"/>
    </row>
    <row r="40" spans="1:19" ht="12.75" customHeight="1">
      <c r="B40" s="148"/>
      <c r="C40" s="103"/>
      <c r="D40" s="32"/>
      <c r="E40" s="33"/>
      <c r="F40" s="32"/>
      <c r="G40" s="165"/>
      <c r="H40" s="760"/>
      <c r="I40" s="130"/>
      <c r="K40" s="324"/>
      <c r="L40" s="528"/>
      <c r="M40" s="401"/>
      <c r="N40" s="389"/>
      <c r="O40" s="401"/>
      <c r="P40" s="888"/>
      <c r="Q40" s="760"/>
    </row>
    <row r="41" spans="1:19" ht="12.75" customHeight="1" thickBot="1">
      <c r="C41" s="32"/>
      <c r="D41" s="69" t="s">
        <v>42</v>
      </c>
      <c r="E41" s="52"/>
      <c r="G41" s="756"/>
      <c r="H41" s="740">
        <f>G39</f>
        <v>70.703325000000007</v>
      </c>
      <c r="I41" s="130"/>
      <c r="K41" s="859"/>
      <c r="L41" s="401"/>
      <c r="M41" s="867" t="s">
        <v>42</v>
      </c>
      <c r="N41" s="52"/>
      <c r="O41" s="859"/>
      <c r="P41" s="756"/>
      <c r="Q41" s="740">
        <f>P39</f>
        <v>0</v>
      </c>
    </row>
    <row r="42" spans="1:19" ht="12.75" customHeight="1">
      <c r="C42" s="145"/>
      <c r="D42" s="143"/>
      <c r="E42" s="32"/>
      <c r="F42" s="32"/>
      <c r="G42" s="165"/>
      <c r="H42" s="744"/>
      <c r="I42" s="130"/>
      <c r="K42" s="859"/>
      <c r="L42" s="398"/>
      <c r="M42" s="533"/>
      <c r="N42" s="401"/>
      <c r="O42" s="401"/>
      <c r="P42" s="888"/>
      <c r="Q42" s="744"/>
    </row>
    <row r="43" spans="1:19" s="268" customFormat="1" ht="12.75" customHeight="1">
      <c r="B43" s="433" t="s">
        <v>379</v>
      </c>
      <c r="C43" s="435" t="s">
        <v>647</v>
      </c>
      <c r="D43" s="435"/>
      <c r="E43" s="435"/>
      <c r="F43" s="220"/>
      <c r="G43" s="814"/>
      <c r="H43" s="815"/>
      <c r="I43" s="434"/>
      <c r="K43" s="433" t="s">
        <v>379</v>
      </c>
      <c r="L43" s="547" t="s">
        <v>647</v>
      </c>
      <c r="M43" s="547"/>
      <c r="N43" s="547"/>
      <c r="O43" s="220"/>
      <c r="P43" s="814"/>
      <c r="Q43" s="815"/>
    </row>
    <row r="44" spans="1:19" ht="12.75" customHeight="1">
      <c r="B44" s="148"/>
      <c r="C44" s="32"/>
      <c r="D44" s="32"/>
      <c r="E44" s="32"/>
      <c r="F44" s="32"/>
      <c r="G44" s="165"/>
      <c r="H44" s="744"/>
      <c r="I44" s="130"/>
      <c r="K44" s="324"/>
      <c r="L44" s="401"/>
      <c r="M44" s="401"/>
      <c r="N44" s="401"/>
      <c r="O44" s="401"/>
      <c r="P44" s="888"/>
      <c r="Q44" s="744"/>
    </row>
    <row r="45" spans="1:19" s="404" customFormat="1" ht="12.75" customHeight="1">
      <c r="A45" s="1314" t="s">
        <v>979</v>
      </c>
      <c r="B45" s="398" t="s">
        <v>380</v>
      </c>
      <c r="C45" s="999" t="s">
        <v>807</v>
      </c>
      <c r="D45" s="401"/>
      <c r="E45" s="401"/>
      <c r="F45" s="401"/>
      <c r="G45" s="165"/>
      <c r="H45" s="766"/>
      <c r="I45" s="423"/>
      <c r="K45" s="398" t="s">
        <v>380</v>
      </c>
      <c r="L45" s="533" t="s">
        <v>807</v>
      </c>
      <c r="M45" s="401"/>
      <c r="N45" s="401"/>
      <c r="O45" s="401"/>
      <c r="P45" s="888"/>
      <c r="Q45" s="766"/>
    </row>
    <row r="46" spans="1:19" s="400" customFormat="1" ht="12.75" customHeight="1">
      <c r="A46" s="1314"/>
      <c r="B46" s="304"/>
      <c r="C46" s="486">
        <f>'Current Assumptions'!B211</f>
        <v>4</v>
      </c>
      <c r="D46" s="618" t="s">
        <v>931</v>
      </c>
      <c r="G46" s="742"/>
      <c r="H46" s="744"/>
      <c r="K46" s="304"/>
      <c r="L46" s="915">
        <f>'Expected Assumptions'!E211</f>
        <v>4</v>
      </c>
      <c r="M46" s="618" t="s">
        <v>931</v>
      </c>
      <c r="N46" s="859"/>
      <c r="O46" s="859"/>
      <c r="P46" s="742"/>
      <c r="Q46" s="744"/>
      <c r="R46" s="401"/>
    </row>
    <row r="47" spans="1:19" s="400" customFormat="1" ht="12.75" customHeight="1">
      <c r="A47" s="492"/>
      <c r="B47" s="144"/>
      <c r="C47" s="351">
        <f>Avg._Time_to_Log_Transmittals</f>
        <v>0.25</v>
      </c>
      <c r="D47" s="418" t="str">
        <f>Avg._Time_to_Log_Transmittals_N</f>
        <v>Avg. Time to Log (hours / transmittal)</v>
      </c>
      <c r="E47" s="389"/>
      <c r="F47" s="401"/>
      <c r="G47" s="165"/>
      <c r="H47" s="760"/>
      <c r="J47" s="401"/>
      <c r="K47" s="144"/>
      <c r="L47" s="902">
        <f>'Expected Assumptions'!E13</f>
        <v>0</v>
      </c>
      <c r="M47" s="618" t="str">
        <f>Avg._Time_to_Log_Transmittals_N</f>
        <v>Avg. Time to Log (hours / transmittal)</v>
      </c>
      <c r="N47" s="389"/>
      <c r="O47" s="401"/>
      <c r="P47" s="888"/>
      <c r="Q47" s="760"/>
      <c r="R47" s="401"/>
      <c r="S47" s="401"/>
    </row>
    <row r="48" spans="1:19" s="400" customFormat="1" ht="12.75" customHeight="1">
      <c r="A48" s="492"/>
      <c r="B48" s="144"/>
      <c r="C48" s="401"/>
      <c r="D48" s="401"/>
      <c r="E48" s="35"/>
      <c r="F48" s="401"/>
      <c r="G48" s="165"/>
      <c r="H48" s="744"/>
      <c r="I48" s="413"/>
      <c r="K48" s="144"/>
      <c r="L48" s="401"/>
      <c r="M48" s="401"/>
      <c r="N48" s="35"/>
      <c r="O48" s="401"/>
      <c r="P48" s="888"/>
      <c r="Q48" s="744"/>
    </row>
    <row r="49" spans="1:19" s="400" customFormat="1" ht="12.75" customHeight="1">
      <c r="A49" s="492"/>
      <c r="B49" s="396"/>
      <c r="C49" s="779">
        <f>Drafter_Rate</f>
        <v>70.703325000000007</v>
      </c>
      <c r="D49" s="118" t="str">
        <f>Drafter_Rate_N</f>
        <v>Architect Drafter Rate ($ / hour)</v>
      </c>
      <c r="E49" s="407"/>
      <c r="F49" s="103"/>
      <c r="G49" s="761">
        <f>C49*C46*C47</f>
        <v>70.703325000000007</v>
      </c>
      <c r="H49" s="760"/>
      <c r="K49" s="396"/>
      <c r="L49" s="779">
        <f>Drafter_Rate</f>
        <v>70.703325000000007</v>
      </c>
      <c r="M49" s="874" t="str">
        <f>Drafter_Rate_N</f>
        <v>Architect Drafter Rate ($ / hour)</v>
      </c>
      <c r="N49" s="407"/>
      <c r="O49" s="528"/>
      <c r="P49" s="761">
        <f>L49*L46*L47</f>
        <v>0</v>
      </c>
      <c r="Q49" s="760"/>
    </row>
    <row r="50" spans="1:19" ht="12.75" customHeight="1">
      <c r="B50" s="145"/>
      <c r="C50" s="103"/>
      <c r="D50" s="32"/>
      <c r="E50" s="33"/>
      <c r="F50" s="32"/>
      <c r="G50" s="165"/>
      <c r="H50" s="760"/>
      <c r="I50" s="130"/>
      <c r="K50" s="398"/>
      <c r="L50" s="528"/>
      <c r="M50" s="401"/>
      <c r="N50" s="389"/>
      <c r="O50" s="401"/>
      <c r="P50" s="888"/>
      <c r="Q50" s="760"/>
    </row>
    <row r="51" spans="1:19" ht="12.75" customHeight="1" thickBot="1">
      <c r="B51" s="148"/>
      <c r="C51" s="32"/>
      <c r="D51" s="69" t="s">
        <v>42</v>
      </c>
      <c r="E51" s="52"/>
      <c r="G51" s="756"/>
      <c r="H51" s="740">
        <f>G49</f>
        <v>70.703325000000007</v>
      </c>
      <c r="I51" s="130"/>
      <c r="K51" s="324"/>
      <c r="L51" s="401"/>
      <c r="M51" s="867" t="s">
        <v>42</v>
      </c>
      <c r="N51" s="52"/>
      <c r="O51" s="859"/>
      <c r="P51" s="756"/>
      <c r="Q51" s="740">
        <f>P49</f>
        <v>0</v>
      </c>
    </row>
    <row r="52" spans="1:19" ht="12.75" customHeight="1">
      <c r="B52" s="144"/>
      <c r="C52" s="32"/>
      <c r="D52" s="32"/>
      <c r="E52" s="32"/>
      <c r="F52" s="32"/>
      <c r="G52" s="165"/>
      <c r="H52" s="744"/>
      <c r="I52" s="130"/>
      <c r="K52" s="144"/>
      <c r="L52" s="401"/>
      <c r="M52" s="401"/>
      <c r="N52" s="401"/>
      <c r="O52" s="401"/>
      <c r="P52" s="888"/>
      <c r="Q52" s="744"/>
    </row>
    <row r="53" spans="1:19" ht="12.75" customHeight="1">
      <c r="B53" s="433" t="s">
        <v>381</v>
      </c>
      <c r="C53" s="547" t="s">
        <v>761</v>
      </c>
      <c r="D53" s="207"/>
      <c r="E53" s="310"/>
      <c r="F53" s="207"/>
      <c r="G53" s="165"/>
      <c r="H53" s="744"/>
      <c r="I53" s="130"/>
      <c r="K53" s="433" t="s">
        <v>381</v>
      </c>
      <c r="L53" s="547" t="s">
        <v>761</v>
      </c>
      <c r="M53" s="207"/>
      <c r="N53" s="310"/>
      <c r="O53" s="207"/>
      <c r="P53" s="888"/>
      <c r="Q53" s="744"/>
    </row>
    <row r="54" spans="1:19" s="290" customFormat="1" ht="12.75" customHeight="1">
      <c r="A54" s="492"/>
      <c r="B54" s="302"/>
      <c r="C54" s="103"/>
      <c r="D54" s="32"/>
      <c r="E54" s="33"/>
      <c r="F54" s="32"/>
      <c r="G54" s="165"/>
      <c r="H54" s="760"/>
      <c r="I54" s="130"/>
      <c r="K54" s="534"/>
      <c r="L54" s="528"/>
      <c r="M54" s="401"/>
      <c r="N54" s="389"/>
      <c r="O54" s="401"/>
      <c r="P54" s="888"/>
      <c r="Q54" s="760"/>
    </row>
    <row r="55" spans="1:19" ht="12.75" customHeight="1">
      <c r="A55" s="1314" t="s">
        <v>988</v>
      </c>
      <c r="B55" s="326" t="s">
        <v>648</v>
      </c>
      <c r="C55" s="537" t="s">
        <v>994</v>
      </c>
      <c r="D55" s="151"/>
      <c r="E55" s="32"/>
      <c r="F55" s="32"/>
      <c r="G55" s="165"/>
      <c r="H55" s="744"/>
      <c r="I55" s="130"/>
      <c r="K55" s="536" t="s">
        <v>648</v>
      </c>
      <c r="L55" s="537" t="s">
        <v>994</v>
      </c>
      <c r="M55" s="325"/>
      <c r="N55" s="401"/>
      <c r="O55" s="401"/>
      <c r="P55" s="888"/>
      <c r="Q55" s="744"/>
    </row>
    <row r="56" spans="1:19" s="601" customFormat="1" ht="12.75" customHeight="1">
      <c r="A56" s="1314"/>
      <c r="B56" s="536"/>
      <c r="C56" s="351">
        <f>Avg._Number_of_Equipment_Types</f>
        <v>50</v>
      </c>
      <c r="D56" s="618" t="str">
        <f xml:space="preserve"> Avg._Number_of_Equipment_Types_N</f>
        <v>Avg. Number of Equipment (product) Types (Types / project)</v>
      </c>
      <c r="E56" s="500"/>
      <c r="F56" s="500"/>
      <c r="G56" s="816"/>
      <c r="H56" s="817"/>
      <c r="I56" s="636"/>
      <c r="J56" s="616"/>
      <c r="K56" s="536"/>
      <c r="L56" s="902">
        <f>Avg._Number_of_Equipment_Types</f>
        <v>50</v>
      </c>
      <c r="M56" s="618" t="str">
        <f xml:space="preserve"> Avg._Number_of_Equipment_Types_N</f>
        <v>Avg. Number of Equipment (product) Types (Types / project)</v>
      </c>
      <c r="N56" s="500"/>
      <c r="O56" s="500"/>
      <c r="P56" s="816"/>
      <c r="Q56" s="817"/>
    </row>
    <row r="57" spans="1:19" s="492" customFormat="1" ht="12.75" customHeight="1">
      <c r="A57" s="550"/>
      <c r="B57" s="536"/>
      <c r="C57" s="666">
        <f>'Current Assumptions'!B201</f>
        <v>1</v>
      </c>
      <c r="D57" s="881" t="s">
        <v>1113</v>
      </c>
      <c r="E57" s="500"/>
      <c r="F57" s="500"/>
      <c r="G57" s="816"/>
      <c r="H57" s="817"/>
      <c r="I57" s="549"/>
      <c r="J57" s="494"/>
      <c r="K57" s="536"/>
      <c r="L57" s="666">
        <f>'Expected Assumptions'!E201</f>
        <v>0.5</v>
      </c>
      <c r="M57" s="881" t="s">
        <v>1113</v>
      </c>
      <c r="N57" s="500"/>
      <c r="O57" s="500"/>
      <c r="P57" s="816"/>
      <c r="Q57" s="817"/>
    </row>
    <row r="58" spans="1:19" s="601" customFormat="1" ht="12.75" customHeight="1">
      <c r="A58" s="633"/>
      <c r="B58" s="536"/>
      <c r="C58" s="654">
        <f>'Current Assumptions'!B203</f>
        <v>0.6</v>
      </c>
      <c r="D58" s="997" t="s">
        <v>995</v>
      </c>
      <c r="E58" s="500"/>
      <c r="F58" s="500"/>
      <c r="G58" s="816"/>
      <c r="H58" s="817"/>
      <c r="I58" s="635"/>
      <c r="J58" s="616"/>
      <c r="K58" s="536"/>
      <c r="L58" s="654">
        <f>'Expected Assumptions'!E203</f>
        <v>0.6</v>
      </c>
      <c r="M58" s="881" t="s">
        <v>995</v>
      </c>
      <c r="N58" s="500"/>
      <c r="O58" s="500"/>
      <c r="P58" s="816"/>
      <c r="Q58" s="817"/>
    </row>
    <row r="59" spans="1:19" s="492" customFormat="1" ht="12.75" customHeight="1">
      <c r="B59" s="144"/>
      <c r="C59" s="389"/>
      <c r="D59" s="525"/>
      <c r="E59" s="389"/>
      <c r="F59" s="34"/>
      <c r="G59" s="165"/>
      <c r="H59" s="760"/>
      <c r="J59" s="401"/>
      <c r="K59" s="144"/>
      <c r="L59" s="389"/>
      <c r="M59" s="864"/>
      <c r="N59" s="389"/>
      <c r="O59" s="34"/>
      <c r="P59" s="888"/>
      <c r="Q59" s="760"/>
      <c r="R59" s="402"/>
      <c r="S59" s="401"/>
    </row>
    <row r="60" spans="1:19" s="525" customFormat="1" ht="12.75" customHeight="1">
      <c r="B60" s="144"/>
      <c r="C60" s="777">
        <f>Licensed_Professional_Rate</f>
        <v>109.989</v>
      </c>
      <c r="D60" s="643" t="str">
        <f>Licensed_Professional_Rate_N</f>
        <v>Licensed Professional Architect Rate ($ / hour)</v>
      </c>
      <c r="E60" s="67"/>
      <c r="G60" s="787">
        <f>C60*((C56*C58)*C57)</f>
        <v>3299.67</v>
      </c>
      <c r="H60" s="766"/>
      <c r="I60" s="423"/>
      <c r="J60" s="401"/>
      <c r="K60" s="144"/>
      <c r="L60" s="777">
        <f>Licensed_Professional_Rate</f>
        <v>109.989</v>
      </c>
      <c r="M60" s="643" t="str">
        <f>Licensed_Professional_Rate_N</f>
        <v>Licensed Professional Architect Rate ($ / hour)</v>
      </c>
      <c r="N60" s="865"/>
      <c r="O60" s="864"/>
      <c r="P60" s="787">
        <f>L60*((L56*L58)*L57)</f>
        <v>1649.835</v>
      </c>
      <c r="Q60" s="766"/>
      <c r="R60" s="402"/>
      <c r="S60" s="401"/>
    </row>
    <row r="61" spans="1:19" s="492" customFormat="1" ht="12.75" customHeight="1">
      <c r="B61" s="144"/>
      <c r="C61" s="527"/>
      <c r="E61" s="52"/>
      <c r="G61" s="756"/>
      <c r="H61" s="744"/>
      <c r="J61" s="401"/>
      <c r="K61" s="144"/>
      <c r="L61" s="867"/>
      <c r="M61" s="859"/>
      <c r="N61" s="52"/>
      <c r="O61" s="859"/>
      <c r="P61" s="756"/>
      <c r="Q61" s="744"/>
      <c r="R61" s="402"/>
      <c r="S61" s="401"/>
    </row>
    <row r="62" spans="1:19" s="492" customFormat="1" ht="12.75" customHeight="1" thickBot="1">
      <c r="B62" s="144"/>
      <c r="C62" s="527"/>
      <c r="D62" s="527" t="s">
        <v>42</v>
      </c>
      <c r="E62" s="52"/>
      <c r="G62" s="756"/>
      <c r="H62" s="740">
        <f>SUM(G60:G60)</f>
        <v>3299.67</v>
      </c>
      <c r="J62" s="401"/>
      <c r="K62" s="144"/>
      <c r="L62" s="867"/>
      <c r="M62" s="867" t="s">
        <v>42</v>
      </c>
      <c r="N62" s="52"/>
      <c r="O62" s="859"/>
      <c r="P62" s="756"/>
      <c r="Q62" s="740">
        <f>SUM(P60:P60)</f>
        <v>1649.835</v>
      </c>
      <c r="R62" s="402"/>
      <c r="S62" s="401"/>
    </row>
    <row r="63" spans="1:19" ht="12.75" customHeight="1">
      <c r="B63" s="145"/>
      <c r="C63" s="143"/>
      <c r="D63" s="32"/>
      <c r="E63" s="32"/>
      <c r="F63" s="34"/>
      <c r="G63" s="165"/>
      <c r="H63" s="744"/>
      <c r="I63" s="130"/>
      <c r="K63" s="398"/>
      <c r="L63" s="533"/>
      <c r="M63" s="401"/>
      <c r="N63" s="401"/>
      <c r="O63" s="34"/>
      <c r="P63" s="888"/>
      <c r="Q63" s="744"/>
    </row>
    <row r="64" spans="1:19" s="404" customFormat="1" ht="12.75" customHeight="1">
      <c r="A64" s="1314" t="s">
        <v>979</v>
      </c>
      <c r="B64" s="536" t="s">
        <v>749</v>
      </c>
      <c r="C64" s="537" t="s">
        <v>649</v>
      </c>
      <c r="D64" s="155"/>
      <c r="E64" s="303"/>
      <c r="F64" s="303"/>
      <c r="G64" s="760"/>
      <c r="H64" s="766"/>
      <c r="I64" s="423"/>
      <c r="K64" s="536" t="s">
        <v>749</v>
      </c>
      <c r="L64" s="537" t="s">
        <v>649</v>
      </c>
      <c r="M64" s="537"/>
      <c r="N64" s="535"/>
      <c r="O64" s="535"/>
      <c r="P64" s="760"/>
      <c r="Q64" s="766"/>
    </row>
    <row r="65" spans="1:19" s="400" customFormat="1" ht="12.75" customHeight="1">
      <c r="A65" s="1314"/>
      <c r="B65" s="326"/>
      <c r="C65" s="15">
        <f>Avg._Submittal_Pages</f>
        <v>18</v>
      </c>
      <c r="D65" s="412" t="str">
        <f>Avg._Submittal_Pages_N</f>
        <v>Avg. Number of Submittal Pages in a Submittal Item  (pages/submittal item)</v>
      </c>
      <c r="E65" s="401"/>
      <c r="F65" s="401"/>
      <c r="G65" s="165"/>
      <c r="H65" s="744"/>
      <c r="I65" s="413"/>
      <c r="K65" s="536"/>
      <c r="L65" s="861">
        <f>Avg._Submittal_Pages</f>
        <v>18</v>
      </c>
      <c r="M65" s="881" t="str">
        <f>Avg._Submittal_Pages_N</f>
        <v>Avg. Number of Submittal Pages in a Submittal Item  (pages/submittal item)</v>
      </c>
      <c r="N65" s="401"/>
      <c r="O65" s="401"/>
      <c r="P65" s="888"/>
      <c r="Q65" s="744"/>
    </row>
    <row r="66" spans="1:19" s="400" customFormat="1" ht="12.75" customHeight="1">
      <c r="A66" s="492"/>
      <c r="B66" s="326"/>
      <c r="C66" s="15">
        <f>Avg._Number_of_Submittal_Sheets_in_a_Submittal_Item</f>
        <v>1</v>
      </c>
      <c r="D66" s="412" t="str">
        <f>Avg._Number_of_Submittal_Sheets_in_a_Submittal_Item_N</f>
        <v>Avg. Number of Submittal Sheets in a Submittal Item (sheets/submittal item)</v>
      </c>
      <c r="E66" s="401"/>
      <c r="F66" s="401"/>
      <c r="G66" s="165"/>
      <c r="H66" s="744"/>
      <c r="I66" s="413"/>
      <c r="K66" s="536"/>
      <c r="L66" s="861">
        <f>Avg._Number_of_Submittal_Sheets_in_a_Submittal_Item</f>
        <v>1</v>
      </c>
      <c r="M66" s="881" t="str">
        <f>Avg._Number_of_Submittal_Sheets_in_a_Submittal_Item_N</f>
        <v>Avg. Number of Submittal Sheets in a Submittal Item (sheets/submittal item)</v>
      </c>
      <c r="N66" s="401"/>
      <c r="O66" s="401"/>
      <c r="P66" s="888"/>
      <c r="Q66" s="744"/>
    </row>
    <row r="67" spans="1:19" s="322" customFormat="1" ht="12.75" customHeight="1">
      <c r="A67" s="490"/>
      <c r="B67" s="177"/>
      <c r="C67" s="476">
        <f>Avg._Submittal_Package</f>
        <v>3</v>
      </c>
      <c r="D67" s="328" t="str">
        <f>Avg._Submittal_Package_N</f>
        <v>Avg. Number of Submittal Items in a Submittal Package for each Equipment (product) Type (submittal items/submittal package)</v>
      </c>
      <c r="E67" s="320"/>
      <c r="F67" s="320"/>
      <c r="G67" s="165"/>
      <c r="H67" s="766"/>
      <c r="I67" s="338"/>
      <c r="K67" s="177"/>
      <c r="L67" s="476">
        <f>Avg._Submittal_Package</f>
        <v>3</v>
      </c>
      <c r="M67" s="618" t="str">
        <f>Avg._Submittal_Package_N</f>
        <v>Avg. Number of Submittal Items in a Submittal Package for each Equipment (product) Type (submittal items/submittal package)</v>
      </c>
      <c r="N67" s="401"/>
      <c r="O67" s="401"/>
      <c r="P67" s="888"/>
      <c r="Q67" s="766"/>
    </row>
    <row r="68" spans="1:19" s="614" customFormat="1" ht="12.75" customHeight="1">
      <c r="B68" s="177"/>
      <c r="C68" s="351">
        <f>Avg._Number_of_Equipment_Types</f>
        <v>50</v>
      </c>
      <c r="D68" s="618" t="str">
        <f xml:space="preserve"> Avg._Number_of_Equipment_Types_N</f>
        <v>Avg. Number of Equipment (product) Types (Types / project)</v>
      </c>
      <c r="E68" s="401"/>
      <c r="F68" s="401"/>
      <c r="G68" s="165"/>
      <c r="H68" s="766"/>
      <c r="I68" s="423"/>
      <c r="K68" s="177"/>
      <c r="L68" s="902">
        <f>Avg._Number_of_Equipment_Types</f>
        <v>50</v>
      </c>
      <c r="M68" s="618" t="str">
        <f xml:space="preserve"> Avg._Number_of_Equipment_Types_N</f>
        <v>Avg. Number of Equipment (product) Types (Types / project)</v>
      </c>
      <c r="N68" s="401"/>
      <c r="O68" s="401"/>
      <c r="P68" s="888"/>
      <c r="Q68" s="766"/>
    </row>
    <row r="69" spans="1:19" s="492" customFormat="1" ht="12.75" customHeight="1">
      <c r="B69" s="326"/>
      <c r="C69" s="835">
        <f>'Current Assumptions'!B207</f>
        <v>3.3333333333333333E-2</v>
      </c>
      <c r="D69" s="997" t="s">
        <v>1253</v>
      </c>
      <c r="E69" s="303"/>
      <c r="F69" s="303"/>
      <c r="G69" s="760"/>
      <c r="H69" s="744"/>
      <c r="I69" s="413"/>
      <c r="K69" s="536"/>
      <c r="L69" s="835">
        <f>'Expected Assumptions'!E207</f>
        <v>0</v>
      </c>
      <c r="M69" s="997" t="s">
        <v>1253</v>
      </c>
      <c r="N69" s="535"/>
      <c r="O69" s="535"/>
      <c r="P69" s="760"/>
      <c r="Q69" s="744"/>
    </row>
    <row r="70" spans="1:19" s="290" customFormat="1" ht="12.75" customHeight="1">
      <c r="A70" s="492"/>
      <c r="B70" s="154"/>
      <c r="C70" s="835">
        <f>'Current Assumptions'!B208</f>
        <v>8.3333333333333329E-2</v>
      </c>
      <c r="D70" s="997" t="s">
        <v>1254</v>
      </c>
      <c r="E70" s="303"/>
      <c r="F70" s="303"/>
      <c r="G70" s="760"/>
      <c r="H70" s="744"/>
      <c r="I70" s="616"/>
      <c r="K70" s="536"/>
      <c r="L70" s="835">
        <f>'Expected Assumptions'!E208</f>
        <v>0</v>
      </c>
      <c r="M70" s="997" t="s">
        <v>1254</v>
      </c>
      <c r="N70" s="535"/>
      <c r="O70" s="535"/>
      <c r="P70" s="760"/>
      <c r="Q70" s="744"/>
    </row>
    <row r="71" spans="1:19" s="492" customFormat="1" ht="12.75" customHeight="1">
      <c r="B71" s="409"/>
      <c r="C71" s="15">
        <f>Avg._Submittal_Sets_Reqd.</f>
        <v>6</v>
      </c>
      <c r="D71" s="443" t="str">
        <f>Avg._Submittal_Sets_Reqd._N</f>
        <v>Number of Submittal Sets Reqd. (sets / submittal)</v>
      </c>
      <c r="E71" s="490"/>
      <c r="G71" s="742"/>
      <c r="H71" s="744"/>
      <c r="K71" s="870"/>
      <c r="L71" s="861">
        <f>'Expected Assumptions'!E42</f>
        <v>0</v>
      </c>
      <c r="M71" s="443" t="str">
        <f>Avg._Submittal_Sets_Reqd._N</f>
        <v>Number of Submittal Sets Reqd. (sets / submittal)</v>
      </c>
      <c r="N71" s="864"/>
      <c r="O71" s="859"/>
      <c r="P71" s="742"/>
      <c r="Q71" s="744"/>
      <c r="R71" s="401"/>
      <c r="S71" s="401"/>
    </row>
    <row r="72" spans="1:19" ht="12.75" customHeight="1">
      <c r="B72" s="175"/>
      <c r="C72" s="32"/>
      <c r="D72" s="32"/>
      <c r="E72" s="35"/>
      <c r="F72" s="32"/>
      <c r="G72" s="165"/>
      <c r="H72" s="744"/>
      <c r="I72" s="130"/>
      <c r="K72" s="175"/>
      <c r="L72" s="401"/>
      <c r="M72" s="401"/>
      <c r="N72" s="35"/>
      <c r="O72" s="401"/>
      <c r="P72" s="888"/>
      <c r="Q72" s="744"/>
    </row>
    <row r="73" spans="1:19" ht="12.75" customHeight="1">
      <c r="B73" s="175"/>
      <c r="C73" s="777">
        <f>Drafter_Rate</f>
        <v>70.703325000000007</v>
      </c>
      <c r="D73" s="443" t="str">
        <f>Drafter_Rate_N</f>
        <v>Architect Drafter Rate ($ / hour)</v>
      </c>
      <c r="E73" s="104"/>
      <c r="F73" s="103"/>
      <c r="G73" s="761">
        <f>C73*(C71-1)*(C68*C67*((C65*C69)+(C66*C70)))</f>
        <v>36235.454062500001</v>
      </c>
      <c r="H73" s="760"/>
      <c r="I73" s="130"/>
      <c r="K73" s="175"/>
      <c r="L73" s="777">
        <f>Drafter_Rate</f>
        <v>70.703325000000007</v>
      </c>
      <c r="M73" s="443" t="str">
        <f>Drafter_Rate_N</f>
        <v>Architect Drafter Rate ($ / hour)</v>
      </c>
      <c r="N73" s="407"/>
      <c r="O73" s="528"/>
      <c r="P73" s="761">
        <f>L73*(L71-1)*(L68*L67*((L65*L69)+(L66*L70)))</f>
        <v>0</v>
      </c>
      <c r="Q73" s="760"/>
    </row>
    <row r="74" spans="1:19" ht="12.75" customHeight="1">
      <c r="B74" s="175"/>
      <c r="C74" s="103"/>
      <c r="D74" s="32"/>
      <c r="E74" s="33"/>
      <c r="F74" s="32"/>
      <c r="G74" s="165"/>
      <c r="H74" s="760"/>
      <c r="I74" s="130"/>
      <c r="K74" s="175"/>
      <c r="L74" s="528"/>
      <c r="M74" s="401"/>
      <c r="N74" s="389"/>
      <c r="O74" s="401"/>
      <c r="P74" s="888"/>
      <c r="Q74" s="760"/>
    </row>
    <row r="75" spans="1:19" ht="12.75" customHeight="1" thickBot="1">
      <c r="B75" s="148"/>
      <c r="C75" s="32"/>
      <c r="D75" s="69" t="s">
        <v>42</v>
      </c>
      <c r="E75" s="52"/>
      <c r="G75" s="756"/>
      <c r="H75" s="740">
        <f>SUM(G73:G73)</f>
        <v>36235.454062500001</v>
      </c>
      <c r="I75" s="130"/>
      <c r="K75" s="324"/>
      <c r="L75" s="401"/>
      <c r="M75" s="867" t="s">
        <v>42</v>
      </c>
      <c r="N75" s="52"/>
      <c r="O75" s="859"/>
      <c r="P75" s="756"/>
      <c r="Q75" s="740">
        <f>SUM(P73:P73)</f>
        <v>0</v>
      </c>
    </row>
    <row r="76" spans="1:19" ht="12.75" customHeight="1">
      <c r="B76" s="152"/>
      <c r="C76" s="153"/>
      <c r="D76" s="32"/>
      <c r="E76" s="33"/>
      <c r="F76" s="34"/>
      <c r="G76" s="165"/>
      <c r="H76" s="744"/>
      <c r="I76" s="130"/>
      <c r="K76" s="534"/>
      <c r="L76" s="535"/>
      <c r="M76" s="401"/>
      <c r="N76" s="389"/>
      <c r="O76" s="34"/>
      <c r="P76" s="888"/>
      <c r="Q76" s="744"/>
    </row>
    <row r="77" spans="1:19" s="405" customFormat="1" ht="12.75" customHeight="1">
      <c r="A77" s="1314" t="s">
        <v>979</v>
      </c>
      <c r="B77" s="335" t="s">
        <v>1049</v>
      </c>
      <c r="C77" s="419" t="s">
        <v>652</v>
      </c>
      <c r="D77" s="404"/>
      <c r="E77" s="404"/>
      <c r="F77" s="404"/>
      <c r="G77" s="66"/>
      <c r="H77" s="766"/>
      <c r="I77" s="423"/>
      <c r="K77" s="335" t="s">
        <v>1049</v>
      </c>
      <c r="L77" s="893" t="s">
        <v>652</v>
      </c>
      <c r="M77" s="864"/>
      <c r="N77" s="864"/>
      <c r="O77" s="864"/>
      <c r="P77" s="66"/>
      <c r="Q77" s="766"/>
      <c r="R77" s="404"/>
    </row>
    <row r="78" spans="1:19" s="400" customFormat="1" ht="12.75" customHeight="1">
      <c r="A78" s="1314"/>
      <c r="B78" s="422"/>
      <c r="C78" s="621">
        <f>'Current Assumptions'!B211</f>
        <v>4</v>
      </c>
      <c r="D78" s="618" t="s">
        <v>931</v>
      </c>
      <c r="G78" s="742"/>
      <c r="H78" s="744"/>
      <c r="J78" s="494"/>
      <c r="K78" s="422"/>
      <c r="L78" s="915">
        <f>'Expected Assumptions'!E211</f>
        <v>4</v>
      </c>
      <c r="M78" s="618" t="s">
        <v>931</v>
      </c>
      <c r="N78" s="859"/>
      <c r="O78" s="859"/>
      <c r="P78" s="742"/>
      <c r="Q78" s="744"/>
      <c r="R78" s="401"/>
      <c r="S78" s="401"/>
    </row>
    <row r="79" spans="1:19" s="400" customFormat="1" ht="12.75" customHeight="1">
      <c r="A79" s="492"/>
      <c r="B79" s="422"/>
      <c r="C79" s="840">
        <f>'Current Assumptions'!B213</f>
        <v>16.5</v>
      </c>
      <c r="D79" s="546" t="s">
        <v>914</v>
      </c>
      <c r="E79" s="413"/>
      <c r="F79" s="413"/>
      <c r="G79" s="742"/>
      <c r="H79" s="744"/>
      <c r="J79" s="494"/>
      <c r="K79" s="422"/>
      <c r="L79" s="840">
        <f>'Expected Assumptions'!E213</f>
        <v>0</v>
      </c>
      <c r="M79" s="618" t="s">
        <v>914</v>
      </c>
      <c r="N79" s="883"/>
      <c r="O79" s="883"/>
      <c r="P79" s="742"/>
      <c r="Q79" s="744"/>
      <c r="R79" s="401"/>
      <c r="S79" s="401"/>
    </row>
    <row r="80" spans="1:19" s="400" customFormat="1" ht="12.75" customHeight="1">
      <c r="A80" s="492"/>
      <c r="B80" s="422"/>
      <c r="C80" s="625">
        <f>'Current Assumptions'!B212</f>
        <v>8.3333333333333329E-2</v>
      </c>
      <c r="D80" s="616" t="s">
        <v>934</v>
      </c>
      <c r="G80" s="742"/>
      <c r="H80" s="744"/>
      <c r="J80" s="494"/>
      <c r="K80" s="422"/>
      <c r="L80" s="625">
        <f>'Expected Assumptions'!E212</f>
        <v>3.3333333333333333E-2</v>
      </c>
      <c r="M80" s="881" t="s">
        <v>934</v>
      </c>
      <c r="N80" s="859"/>
      <c r="O80" s="859"/>
      <c r="P80" s="742"/>
      <c r="Q80" s="744"/>
      <c r="R80" s="401"/>
      <c r="S80" s="401"/>
    </row>
    <row r="81" spans="1:19" s="69" customFormat="1" ht="12.75" customHeight="1">
      <c r="A81" s="406"/>
      <c r="B81" s="162"/>
      <c r="C81" s="32"/>
      <c r="D81" s="32"/>
      <c r="E81" s="33"/>
      <c r="F81" s="32"/>
      <c r="G81" s="165"/>
      <c r="H81" s="760"/>
      <c r="I81" s="130"/>
      <c r="K81" s="304"/>
      <c r="L81" s="401"/>
      <c r="M81" s="401"/>
      <c r="N81" s="389"/>
      <c r="O81" s="401"/>
      <c r="P81" s="888"/>
      <c r="Q81" s="760"/>
    </row>
    <row r="82" spans="1:19" s="400" customFormat="1" ht="12.75" customHeight="1">
      <c r="A82" s="492"/>
      <c r="B82" s="396"/>
      <c r="C82" s="779">
        <f>Drafter_Rate</f>
        <v>70.703325000000007</v>
      </c>
      <c r="D82" s="118" t="str">
        <f>Drafter_Rate_N</f>
        <v>Architect Drafter Rate ($ / hour)</v>
      </c>
      <c r="E82" s="407"/>
      <c r="F82" s="103"/>
      <c r="G82" s="761">
        <f>C82*C80*C78</f>
        <v>23.567775000000001</v>
      </c>
      <c r="H82" s="760"/>
      <c r="K82" s="396"/>
      <c r="L82" s="779">
        <f>Drafter_Rate</f>
        <v>70.703325000000007</v>
      </c>
      <c r="M82" s="874" t="str">
        <f>Drafter_Rate_N</f>
        <v>Architect Drafter Rate ($ / hour)</v>
      </c>
      <c r="N82" s="407"/>
      <c r="O82" s="528"/>
      <c r="P82" s="761">
        <f>L82*L80*L78</f>
        <v>9.4271100000000008</v>
      </c>
      <c r="Q82" s="760"/>
    </row>
    <row r="83" spans="1:19" ht="12.75" customHeight="1">
      <c r="B83" s="162"/>
      <c r="C83" s="32"/>
      <c r="D83" s="103"/>
      <c r="E83" s="104"/>
      <c r="F83" s="103"/>
      <c r="G83" s="793"/>
      <c r="H83" s="760"/>
      <c r="I83" s="130"/>
      <c r="K83" s="304"/>
      <c r="L83" s="401"/>
      <c r="M83" s="528"/>
      <c r="N83" s="407"/>
      <c r="O83" s="528"/>
      <c r="P83" s="793"/>
      <c r="Q83" s="760"/>
    </row>
    <row r="84" spans="1:19" ht="12.75" customHeight="1">
      <c r="B84" s="162"/>
      <c r="C84" s="32"/>
      <c r="D84" s="401" t="s">
        <v>429</v>
      </c>
      <c r="E84" s="104"/>
      <c r="F84" s="103"/>
      <c r="G84" s="761">
        <f>C78*C79</f>
        <v>66</v>
      </c>
      <c r="H84" s="760"/>
      <c r="I84" s="130"/>
      <c r="K84" s="304"/>
      <c r="L84" s="401"/>
      <c r="M84" s="401" t="s">
        <v>429</v>
      </c>
      <c r="N84" s="407"/>
      <c r="O84" s="528"/>
      <c r="P84" s="761">
        <f>L78*L79</f>
        <v>0</v>
      </c>
      <c r="Q84" s="760"/>
    </row>
    <row r="85" spans="1:19" ht="12.75" customHeight="1">
      <c r="B85" s="162"/>
      <c r="C85" s="32"/>
      <c r="D85" s="103"/>
      <c r="E85" s="104"/>
      <c r="F85" s="103"/>
      <c r="G85" s="793"/>
      <c r="H85" s="744"/>
      <c r="I85" s="130"/>
      <c r="K85" s="304"/>
      <c r="L85" s="401"/>
      <c r="M85" s="528"/>
      <c r="N85" s="407"/>
      <c r="O85" s="528"/>
      <c r="P85" s="793"/>
      <c r="Q85" s="744"/>
    </row>
    <row r="86" spans="1:19" ht="12.75" customHeight="1" thickBot="1">
      <c r="B86" s="162"/>
      <c r="C86" s="32"/>
      <c r="D86" s="69" t="s">
        <v>42</v>
      </c>
      <c r="E86" s="52"/>
      <c r="G86" s="756"/>
      <c r="H86" s="740">
        <f>SUM(G82:G84)</f>
        <v>89.567774999999997</v>
      </c>
      <c r="I86" s="130"/>
      <c r="K86" s="304"/>
      <c r="L86" s="401"/>
      <c r="M86" s="867" t="s">
        <v>42</v>
      </c>
      <c r="N86" s="52"/>
      <c r="O86" s="859"/>
      <c r="P86" s="756"/>
      <c r="Q86" s="740">
        <f>SUM(P82:P84)</f>
        <v>9.4271100000000008</v>
      </c>
    </row>
    <row r="87" spans="1:19" ht="12.75" customHeight="1">
      <c r="B87" s="162"/>
      <c r="C87" s="32"/>
      <c r="D87" s="69"/>
      <c r="E87" s="52"/>
      <c r="G87" s="756"/>
      <c r="H87" s="760"/>
      <c r="I87" s="130"/>
      <c r="K87" s="304"/>
      <c r="L87" s="401"/>
      <c r="M87" s="867"/>
      <c r="N87" s="52"/>
      <c r="O87" s="859"/>
      <c r="P87" s="756"/>
      <c r="Q87" s="760"/>
    </row>
    <row r="88" spans="1:19" ht="12.75" customHeight="1">
      <c r="A88" s="1314" t="s">
        <v>979</v>
      </c>
      <c r="B88" s="529" t="s">
        <v>1048</v>
      </c>
      <c r="C88" s="527" t="s">
        <v>808</v>
      </c>
      <c r="G88" s="742"/>
      <c r="H88" s="744"/>
      <c r="I88" s="130"/>
      <c r="K88" s="870" t="s">
        <v>1048</v>
      </c>
      <c r="L88" s="867" t="s">
        <v>808</v>
      </c>
      <c r="M88" s="859"/>
      <c r="N88" s="859"/>
      <c r="O88" s="859"/>
      <c r="P88" s="742"/>
      <c r="Q88" s="744"/>
    </row>
    <row r="89" spans="1:19" s="400" customFormat="1" ht="12.75" customHeight="1">
      <c r="A89" s="1314"/>
      <c r="B89" s="304"/>
      <c r="C89" s="486">
        <f>'Current Assumptions'!B211</f>
        <v>4</v>
      </c>
      <c r="D89" s="618" t="s">
        <v>931</v>
      </c>
      <c r="G89" s="742"/>
      <c r="H89" s="744"/>
      <c r="K89" s="304"/>
      <c r="L89" s="915">
        <f>'Expected Assumptions'!E211</f>
        <v>4</v>
      </c>
      <c r="M89" s="618" t="s">
        <v>931</v>
      </c>
      <c r="N89" s="859"/>
      <c r="O89" s="859"/>
      <c r="P89" s="742"/>
      <c r="Q89" s="744"/>
      <c r="R89" s="401"/>
    </row>
    <row r="90" spans="1:19" s="400" customFormat="1" ht="12.75" customHeight="1">
      <c r="A90" s="492"/>
      <c r="B90" s="144"/>
      <c r="C90" s="351">
        <f>Avg._Time_to_Log_Transmittals</f>
        <v>0.25</v>
      </c>
      <c r="D90" s="418" t="str">
        <f>Avg._Time_to_Log_Transmittals_N</f>
        <v>Avg. Time to Log (hours / transmittal)</v>
      </c>
      <c r="E90" s="389"/>
      <c r="F90" s="401"/>
      <c r="G90" s="165"/>
      <c r="H90" s="760"/>
      <c r="J90" s="401"/>
      <c r="K90" s="144"/>
      <c r="L90" s="902">
        <f>'Expected Assumptions'!E13</f>
        <v>0</v>
      </c>
      <c r="M90" s="618" t="str">
        <f>Avg._Time_to_Log_Transmittals_N</f>
        <v>Avg. Time to Log (hours / transmittal)</v>
      </c>
      <c r="N90" s="389"/>
      <c r="O90" s="401"/>
      <c r="P90" s="888"/>
      <c r="Q90" s="760"/>
      <c r="R90" s="401"/>
      <c r="S90" s="401"/>
    </row>
    <row r="91" spans="1:19" s="400" customFormat="1" ht="12.75" customHeight="1">
      <c r="A91" s="492"/>
      <c r="B91" s="144"/>
      <c r="C91" s="401"/>
      <c r="D91" s="401"/>
      <c r="E91" s="35"/>
      <c r="F91" s="401"/>
      <c r="G91" s="165"/>
      <c r="H91" s="744"/>
      <c r="I91" s="414"/>
      <c r="J91" s="401"/>
      <c r="K91" s="144"/>
      <c r="L91" s="401"/>
      <c r="M91" s="401"/>
      <c r="N91" s="35"/>
      <c r="O91" s="401"/>
      <c r="P91" s="888"/>
      <c r="Q91" s="744"/>
    </row>
    <row r="92" spans="1:19" s="400" customFormat="1" ht="12.75" customHeight="1">
      <c r="A92" s="492"/>
      <c r="B92" s="396"/>
      <c r="C92" s="779">
        <f>Drafter_Rate</f>
        <v>70.703325000000007</v>
      </c>
      <c r="D92" s="118" t="str">
        <f>Drafter_Rate_N</f>
        <v>Architect Drafter Rate ($ / hour)</v>
      </c>
      <c r="E92" s="407"/>
      <c r="F92" s="103"/>
      <c r="G92" s="761">
        <f>C92*C89*C90</f>
        <v>70.703325000000007</v>
      </c>
      <c r="H92" s="760"/>
      <c r="I92" s="401"/>
      <c r="J92" s="401"/>
      <c r="K92" s="396"/>
      <c r="L92" s="779">
        <f>Drafter_Rate</f>
        <v>70.703325000000007</v>
      </c>
      <c r="M92" s="874" t="str">
        <f>Drafter_Rate_N</f>
        <v>Architect Drafter Rate ($ / hour)</v>
      </c>
      <c r="N92" s="407"/>
      <c r="O92" s="528"/>
      <c r="P92" s="761">
        <f>L92*L89*L90</f>
        <v>0</v>
      </c>
      <c r="Q92" s="760"/>
    </row>
    <row r="93" spans="1:19" ht="12.75" customHeight="1">
      <c r="B93" s="142"/>
      <c r="C93" s="103"/>
      <c r="D93" s="32"/>
      <c r="E93" s="33"/>
      <c r="F93" s="32"/>
      <c r="G93" s="165"/>
      <c r="H93" s="744"/>
      <c r="I93" s="414"/>
      <c r="J93" s="401"/>
      <c r="K93" s="396"/>
      <c r="L93" s="528"/>
      <c r="M93" s="401"/>
      <c r="N93" s="389"/>
      <c r="O93" s="401"/>
      <c r="P93" s="888"/>
      <c r="Q93" s="744"/>
    </row>
    <row r="94" spans="1:19" ht="12.75" customHeight="1" thickBot="1">
      <c r="B94" s="142"/>
      <c r="C94" s="32"/>
      <c r="D94" s="69" t="s">
        <v>42</v>
      </c>
      <c r="E94" s="52"/>
      <c r="G94" s="756"/>
      <c r="H94" s="740">
        <f>G92</f>
        <v>70.703325000000007</v>
      </c>
      <c r="I94" s="414"/>
      <c r="J94" s="411"/>
      <c r="K94" s="396"/>
      <c r="L94" s="401"/>
      <c r="M94" s="867" t="s">
        <v>42</v>
      </c>
      <c r="N94" s="52"/>
      <c r="O94" s="859"/>
      <c r="P94" s="756"/>
      <c r="Q94" s="740">
        <f>P92</f>
        <v>0</v>
      </c>
    </row>
    <row r="95" spans="1:19" ht="12.75" customHeight="1">
      <c r="B95" s="123"/>
      <c r="C95" s="139"/>
      <c r="G95" s="742"/>
      <c r="H95" s="744"/>
      <c r="I95" s="414"/>
      <c r="J95" s="661"/>
      <c r="K95" s="878"/>
      <c r="L95" s="884"/>
      <c r="M95" s="859"/>
      <c r="N95" s="859"/>
      <c r="O95" s="859"/>
      <c r="P95" s="742"/>
      <c r="Q95" s="744"/>
    </row>
    <row r="96" spans="1:19" ht="12.75" customHeight="1">
      <c r="B96" s="123" t="s">
        <v>382</v>
      </c>
      <c r="C96" s="139" t="s">
        <v>383</v>
      </c>
      <c r="G96" s="742"/>
      <c r="H96" s="744"/>
      <c r="I96" s="414"/>
      <c r="J96" s="662"/>
      <c r="K96" s="878" t="s">
        <v>382</v>
      </c>
      <c r="L96" s="884" t="s">
        <v>383</v>
      </c>
      <c r="M96" s="859"/>
      <c r="N96" s="859"/>
      <c r="O96" s="859"/>
      <c r="P96" s="742"/>
      <c r="Q96" s="744"/>
    </row>
    <row r="97" spans="1:19" ht="12.75" customHeight="1">
      <c r="B97" s="142"/>
      <c r="G97" s="742"/>
      <c r="H97" s="744"/>
      <c r="I97" s="414"/>
      <c r="J97" s="389"/>
      <c r="K97" s="396"/>
      <c r="L97" s="859"/>
      <c r="M97" s="859"/>
      <c r="N97" s="859"/>
      <c r="O97" s="859"/>
      <c r="P97" s="742"/>
      <c r="Q97" s="744"/>
    </row>
    <row r="98" spans="1:19" ht="12.75" customHeight="1">
      <c r="A98" s="1314" t="s">
        <v>979</v>
      </c>
      <c r="B98" s="109" t="s">
        <v>384</v>
      </c>
      <c r="C98" s="527" t="s">
        <v>809</v>
      </c>
      <c r="G98" s="742"/>
      <c r="H98" s="744"/>
      <c r="I98" s="414"/>
      <c r="J98" s="201"/>
      <c r="K98" s="870" t="s">
        <v>384</v>
      </c>
      <c r="L98" s="867" t="s">
        <v>809</v>
      </c>
      <c r="M98" s="859"/>
      <c r="N98" s="859"/>
      <c r="O98" s="859"/>
      <c r="P98" s="742"/>
      <c r="Q98" s="744"/>
    </row>
    <row r="99" spans="1:19" s="400" customFormat="1" ht="12.75" customHeight="1">
      <c r="A99" s="1314"/>
      <c r="B99" s="304"/>
      <c r="C99" s="486">
        <f>'Current Assumptions'!B211</f>
        <v>4</v>
      </c>
      <c r="D99" s="618" t="s">
        <v>931</v>
      </c>
      <c r="G99" s="742"/>
      <c r="H99" s="744"/>
      <c r="I99" s="401"/>
      <c r="J99" s="410"/>
      <c r="K99" s="304"/>
      <c r="L99" s="915">
        <f>'Expected Assumptions'!E211</f>
        <v>4</v>
      </c>
      <c r="M99" s="618" t="s">
        <v>931</v>
      </c>
      <c r="N99" s="859"/>
      <c r="O99" s="859"/>
      <c r="P99" s="742"/>
      <c r="Q99" s="744"/>
      <c r="R99" s="401"/>
    </row>
    <row r="100" spans="1:19" s="400" customFormat="1" ht="12.75" customHeight="1">
      <c r="A100" s="492"/>
      <c r="B100" s="144"/>
      <c r="C100" s="351">
        <f>Avg._Time_to_Log_Transmittals</f>
        <v>0.25</v>
      </c>
      <c r="D100" s="418" t="str">
        <f>Avg._Time_to_Log_Transmittals_N</f>
        <v>Avg. Time to Log (hours / transmittal)</v>
      </c>
      <c r="E100" s="389"/>
      <c r="F100" s="401"/>
      <c r="G100" s="165"/>
      <c r="H100" s="760"/>
      <c r="I100" s="401"/>
      <c r="J100" s="401"/>
      <c r="K100" s="144"/>
      <c r="L100" s="902">
        <f>'Expected Assumptions'!E13</f>
        <v>0</v>
      </c>
      <c r="M100" s="618" t="str">
        <f>Avg._Time_to_Log_Transmittals_N</f>
        <v>Avg. Time to Log (hours / transmittal)</v>
      </c>
      <c r="N100" s="389"/>
      <c r="O100" s="401"/>
      <c r="P100" s="888"/>
      <c r="Q100" s="760"/>
      <c r="R100" s="401"/>
      <c r="S100" s="401"/>
    </row>
    <row r="101" spans="1:19" s="400" customFormat="1" ht="12.75" customHeight="1">
      <c r="A101" s="492"/>
      <c r="B101" s="144"/>
      <c r="C101" s="401"/>
      <c r="D101" s="401"/>
      <c r="E101" s="35"/>
      <c r="F101" s="401"/>
      <c r="G101" s="165"/>
      <c r="H101" s="744"/>
      <c r="I101" s="414"/>
      <c r="J101" s="401"/>
      <c r="K101" s="144"/>
      <c r="L101" s="401"/>
      <c r="M101" s="401"/>
      <c r="N101" s="35"/>
      <c r="O101" s="401"/>
      <c r="P101" s="888"/>
      <c r="Q101" s="744"/>
    </row>
    <row r="102" spans="1:19" s="400" customFormat="1" ht="12.75" customHeight="1">
      <c r="A102" s="492"/>
      <c r="B102" s="142"/>
      <c r="C102" s="776">
        <f>Contractor_Administrative_Rate</f>
        <v>44.188000000000002</v>
      </c>
      <c r="D102" s="118" t="str">
        <f>Contractor_Administrative_Rate_N</f>
        <v>Contractor Administrative Rate ($ / hour)</v>
      </c>
      <c r="E102" s="407"/>
      <c r="F102" s="103"/>
      <c r="G102" s="761">
        <f>C102*C99*C100</f>
        <v>44.188000000000002</v>
      </c>
      <c r="H102" s="760"/>
      <c r="K102" s="396"/>
      <c r="L102" s="776">
        <f>Contractor_Administrative_Rate</f>
        <v>44.188000000000002</v>
      </c>
      <c r="M102" s="874" t="str">
        <f>Contractor_Administrative_Rate_N</f>
        <v>Contractor Administrative Rate ($ / hour)</v>
      </c>
      <c r="N102" s="407"/>
      <c r="O102" s="528"/>
      <c r="P102" s="761">
        <f>L102*L99*L100</f>
        <v>0</v>
      </c>
      <c r="Q102" s="760"/>
    </row>
    <row r="103" spans="1:19" ht="12.75" customHeight="1">
      <c r="B103" s="142"/>
      <c r="C103" s="103"/>
      <c r="D103" s="32"/>
      <c r="E103" s="33"/>
      <c r="F103" s="32"/>
      <c r="G103" s="165"/>
      <c r="H103" s="760"/>
      <c r="I103" s="130"/>
      <c r="K103" s="396"/>
      <c r="L103" s="528"/>
      <c r="M103" s="401"/>
      <c r="N103" s="389"/>
      <c r="O103" s="401"/>
      <c r="P103" s="888"/>
      <c r="Q103" s="760"/>
    </row>
    <row r="104" spans="1:19" ht="12.75" customHeight="1" thickBot="1">
      <c r="C104" s="32"/>
      <c r="D104" s="69" t="s">
        <v>42</v>
      </c>
      <c r="E104" s="52"/>
      <c r="G104" s="756"/>
      <c r="H104" s="740">
        <f>G102</f>
        <v>44.188000000000002</v>
      </c>
      <c r="I104" s="130"/>
      <c r="K104" s="859"/>
      <c r="L104" s="401"/>
      <c r="M104" s="867" t="s">
        <v>42</v>
      </c>
      <c r="N104" s="52"/>
      <c r="O104" s="859"/>
      <c r="P104" s="756"/>
      <c r="Q104" s="740">
        <f>P102</f>
        <v>0</v>
      </c>
    </row>
    <row r="105" spans="1:19" s="404" customFormat="1" ht="12.75" customHeight="1">
      <c r="A105" s="490"/>
      <c r="B105" s="383"/>
      <c r="C105" s="124"/>
      <c r="G105" s="66"/>
      <c r="H105" s="813"/>
      <c r="J105" s="423"/>
      <c r="K105" s="383"/>
      <c r="L105" s="879"/>
      <c r="M105" s="864"/>
      <c r="N105" s="864"/>
      <c r="O105" s="864"/>
      <c r="P105" s="66"/>
      <c r="Q105" s="813"/>
    </row>
    <row r="106" spans="1:19" s="1110" customFormat="1" ht="12.75" customHeight="1">
      <c r="B106" s="1198">
        <v>190.06</v>
      </c>
      <c r="C106" s="1200" t="s">
        <v>1300</v>
      </c>
      <c r="D106" s="1197"/>
      <c r="E106" s="1196"/>
      <c r="F106" s="1194"/>
      <c r="G106" s="1202"/>
      <c r="H106" s="1203"/>
      <c r="I106" s="1199"/>
      <c r="J106" s="1194"/>
      <c r="K106" s="1198">
        <v>190.06</v>
      </c>
      <c r="L106" s="1200" t="s">
        <v>1300</v>
      </c>
      <c r="M106" s="1197"/>
      <c r="P106" s="66"/>
      <c r="Q106" s="813"/>
    </row>
    <row r="107" spans="1:19" s="1110" customFormat="1" ht="12.75" customHeight="1">
      <c r="B107" s="383"/>
      <c r="C107" s="879"/>
      <c r="G107" s="66"/>
      <c r="H107" s="813"/>
      <c r="J107" s="897"/>
      <c r="K107" s="383"/>
      <c r="L107" s="879"/>
      <c r="P107" s="66"/>
      <c r="Q107" s="813"/>
    </row>
    <row r="108" spans="1:19" s="1110" customFormat="1" ht="12.75" customHeight="1" thickBot="1">
      <c r="B108" s="383"/>
      <c r="C108" s="879"/>
      <c r="F108" s="1328" t="s">
        <v>1301</v>
      </c>
      <c r="G108" s="1328"/>
      <c r="H108" s="740">
        <f>SUM(H33:H104)</f>
        <v>39970.557587500007</v>
      </c>
      <c r="I108" s="1131"/>
      <c r="J108" s="1131"/>
      <c r="K108" s="1131"/>
      <c r="L108" s="1131"/>
      <c r="M108" s="1131"/>
      <c r="N108" s="1131"/>
      <c r="O108" s="1328" t="s">
        <v>1301</v>
      </c>
      <c r="P108" s="1328"/>
      <c r="Q108" s="740">
        <f>SUM(Q32:Q104)</f>
        <v>1668.6892200000002</v>
      </c>
    </row>
    <row r="109" spans="1:19" s="1110" customFormat="1" ht="12.75" customHeight="1">
      <c r="B109" s="383"/>
      <c r="C109" s="879"/>
      <c r="G109" s="66"/>
      <c r="H109" s="813"/>
      <c r="J109" s="897"/>
      <c r="K109" s="383"/>
      <c r="L109" s="879"/>
      <c r="P109" s="66"/>
      <c r="Q109" s="813"/>
    </row>
    <row r="110" spans="1:19" ht="12.75" customHeight="1">
      <c r="A110" s="1314" t="s">
        <v>971</v>
      </c>
      <c r="B110" s="304" t="s">
        <v>386</v>
      </c>
      <c r="C110" s="887" t="s">
        <v>681</v>
      </c>
      <c r="D110" s="69"/>
      <c r="G110" s="742"/>
      <c r="H110" s="744"/>
      <c r="J110" s="130"/>
      <c r="K110" s="304" t="s">
        <v>386</v>
      </c>
      <c r="L110" s="887" t="s">
        <v>681</v>
      </c>
      <c r="M110" s="867"/>
      <c r="N110" s="859"/>
      <c r="O110" s="859"/>
      <c r="P110" s="742"/>
      <c r="Q110" s="744"/>
    </row>
    <row r="111" spans="1:19" s="400" customFormat="1" ht="12.75" customHeight="1">
      <c r="A111" s="1314"/>
      <c r="B111" s="160"/>
      <c r="C111" s="351">
        <f>Avg._Number_of_Equipment_Types</f>
        <v>50</v>
      </c>
      <c r="D111" s="418" t="str">
        <f xml:space="preserve"> Avg._Number_of_Equipment_Types_N</f>
        <v>Avg. Number of Equipment (product) Types (Types / project)</v>
      </c>
      <c r="E111" s="394"/>
      <c r="F111" s="394"/>
      <c r="G111" s="754"/>
      <c r="H111" s="760"/>
      <c r="K111" s="160"/>
      <c r="L111" s="902">
        <f>Avg._Number_of_Equipment_Types</f>
        <v>50</v>
      </c>
      <c r="M111" s="618" t="str">
        <f xml:space="preserve"> Avg._Number_of_Equipment_Types_N</f>
        <v>Avg. Number of Equipment (product) Types (Types / project)</v>
      </c>
      <c r="N111" s="868"/>
      <c r="O111" s="868"/>
      <c r="P111" s="754"/>
      <c r="Q111" s="760"/>
      <c r="R111" s="401"/>
    </row>
    <row r="112" spans="1:19" s="268" customFormat="1" ht="12.75" customHeight="1">
      <c r="B112" s="436"/>
      <c r="C112" s="660">
        <f>'Current Assumptions'!B202</f>
        <v>0.5</v>
      </c>
      <c r="D112" s="618" t="s">
        <v>997</v>
      </c>
      <c r="E112" s="218"/>
      <c r="F112" s="219"/>
      <c r="G112" s="806"/>
      <c r="H112" s="818"/>
      <c r="J112" s="434"/>
      <c r="K112" s="436"/>
      <c r="L112" s="970">
        <f xml:space="preserve"> 'Expected Assumptions'!E202</f>
        <v>0.05</v>
      </c>
      <c r="M112" s="618" t="s">
        <v>997</v>
      </c>
      <c r="N112" s="218"/>
      <c r="O112" s="219"/>
      <c r="P112" s="806"/>
      <c r="Q112" s="818"/>
      <c r="R112" s="222"/>
      <c r="S112" s="220"/>
    </row>
    <row r="113" spans="1:19" s="268" customFormat="1" ht="12.75" customHeight="1">
      <c r="B113" s="678"/>
      <c r="C113" s="855">
        <f>'Current Assumptions'!B209</f>
        <v>0.8</v>
      </c>
      <c r="D113" s="881" t="s">
        <v>1138</v>
      </c>
      <c r="E113" s="218"/>
      <c r="F113" s="219"/>
      <c r="G113" s="806"/>
      <c r="H113" s="818"/>
      <c r="J113" s="434"/>
      <c r="K113" s="678"/>
      <c r="L113" s="855">
        <f>'Expected Assumptions'!E209</f>
        <v>0.8</v>
      </c>
      <c r="M113" s="881" t="s">
        <v>1138</v>
      </c>
      <c r="N113" s="218"/>
      <c r="O113" s="219"/>
      <c r="P113" s="806"/>
      <c r="Q113" s="818"/>
      <c r="R113" s="222"/>
      <c r="S113" s="220"/>
    </row>
    <row r="114" spans="1:19" s="268" customFormat="1" ht="12.75" customHeight="1">
      <c r="B114" s="678"/>
      <c r="C114" s="855">
        <f>'Current Assumptions'!B210</f>
        <v>0.2</v>
      </c>
      <c r="D114" s="881" t="s">
        <v>1139</v>
      </c>
      <c r="E114" s="218"/>
      <c r="F114" s="219"/>
      <c r="G114" s="806"/>
      <c r="H114" s="818"/>
      <c r="J114" s="434"/>
      <c r="K114" s="678"/>
      <c r="L114" s="855">
        <f>'Expected Assumptions'!E210</f>
        <v>0.2</v>
      </c>
      <c r="M114" s="881" t="s">
        <v>1139</v>
      </c>
      <c r="N114" s="218"/>
      <c r="O114" s="219"/>
      <c r="P114" s="806"/>
      <c r="Q114" s="818"/>
      <c r="R114" s="222"/>
      <c r="S114" s="220"/>
    </row>
    <row r="115" spans="1:19" s="290" customFormat="1" ht="12.75" customHeight="1">
      <c r="A115" s="492"/>
      <c r="B115" s="144"/>
      <c r="C115" s="33"/>
      <c r="D115" s="64"/>
      <c r="E115" s="33"/>
      <c r="F115" s="34"/>
      <c r="G115" s="165"/>
      <c r="H115" s="760"/>
      <c r="J115" s="32"/>
      <c r="K115" s="144"/>
      <c r="L115" s="389"/>
      <c r="M115" s="864"/>
      <c r="N115" s="389"/>
      <c r="O115" s="34"/>
      <c r="P115" s="888"/>
      <c r="Q115" s="760"/>
      <c r="R115" s="36"/>
      <c r="S115" s="32"/>
    </row>
    <row r="116" spans="1:19" s="404" customFormat="1" ht="12.75" customHeight="1">
      <c r="A116" s="490"/>
      <c r="B116" s="144"/>
      <c r="C116" s="805">
        <f>Construction_Project_Manager_Rate</f>
        <v>125.8125</v>
      </c>
      <c r="D116" s="643" t="str">
        <f>Construction_Project_Manager_Rate_N</f>
        <v>Construction Project Manager Rate ($ / hour)</v>
      </c>
      <c r="E116" s="67"/>
      <c r="G116" s="787">
        <f>C116*((C111)*(C113*C112))</f>
        <v>2516.25</v>
      </c>
      <c r="H116" s="766"/>
      <c r="J116" s="401"/>
      <c r="K116" s="144"/>
      <c r="L116" s="805">
        <f>Construction_Project_Manager_Rate</f>
        <v>125.8125</v>
      </c>
      <c r="M116" s="643" t="str">
        <f>Construction_Project_Manager_Rate_N</f>
        <v>Construction Project Manager Rate ($ / hour)</v>
      </c>
      <c r="N116" s="865"/>
      <c r="O116" s="864"/>
      <c r="P116" s="787">
        <f>L116*((L111)*(L113*L112))</f>
        <v>251.62500000000006</v>
      </c>
      <c r="Q116" s="766"/>
      <c r="R116" s="402"/>
      <c r="S116" s="401"/>
    </row>
    <row r="117" spans="1:19" s="404" customFormat="1" ht="12.75" customHeight="1">
      <c r="A117" s="490"/>
      <c r="B117" s="144"/>
      <c r="C117" s="777">
        <f>Assistant_Construction_Project_Manager_Rate</f>
        <v>70.52600000000001</v>
      </c>
      <c r="D117" s="643" t="str">
        <f>Assistant_Construction_Project_Manager_Rate_N</f>
        <v>Assistant (Construction) Project Manager Rate ($ / hour)</v>
      </c>
      <c r="E117" s="67"/>
      <c r="G117" s="761">
        <f>C117*((C111)*(C114*C112))</f>
        <v>352.63000000000005</v>
      </c>
      <c r="H117" s="766"/>
      <c r="J117" s="401"/>
      <c r="K117" s="144"/>
      <c r="L117" s="777">
        <f>Assistant_Construction_Project_Manager_Rate</f>
        <v>70.52600000000001</v>
      </c>
      <c r="M117" s="643" t="str">
        <f>Assistant_Construction_Project_Manager_Rate_N</f>
        <v>Assistant (Construction) Project Manager Rate ($ / hour)</v>
      </c>
      <c r="N117" s="865"/>
      <c r="O117" s="864"/>
      <c r="P117" s="761">
        <f>L117*((L111)*(L114*L112))</f>
        <v>35.263000000000012</v>
      </c>
      <c r="Q117" s="766"/>
      <c r="R117" s="402"/>
      <c r="S117" s="401"/>
    </row>
    <row r="118" spans="1:19" s="290" customFormat="1" ht="12.75" customHeight="1">
      <c r="A118" s="492"/>
      <c r="B118" s="144"/>
      <c r="C118" s="69"/>
      <c r="E118" s="52"/>
      <c r="G118" s="756"/>
      <c r="H118" s="744"/>
      <c r="J118" s="32"/>
      <c r="K118" s="144"/>
      <c r="L118" s="867"/>
      <c r="M118" s="859"/>
      <c r="N118" s="52"/>
      <c r="O118" s="859"/>
      <c r="P118" s="756"/>
      <c r="Q118" s="744"/>
      <c r="R118" s="36"/>
      <c r="S118" s="32"/>
    </row>
    <row r="119" spans="1:19" s="1195" customFormat="1" ht="12.75" customHeight="1" thickBot="1">
      <c r="B119" s="1192"/>
      <c r="D119" s="1195" t="s">
        <v>42</v>
      </c>
      <c r="E119" s="1204"/>
      <c r="G119" s="1205">
        <f>SUM(G116:G117)</f>
        <v>2868.88</v>
      </c>
      <c r="K119" s="1192"/>
      <c r="M119" s="1195" t="s">
        <v>42</v>
      </c>
      <c r="N119" s="1204"/>
      <c r="P119" s="1205">
        <f>SUM(P116:P117)</f>
        <v>286.88800000000009</v>
      </c>
      <c r="R119" s="1190"/>
      <c r="S119" s="1201"/>
    </row>
    <row r="120" spans="1:19" ht="12.75" customHeight="1">
      <c r="C120" s="413"/>
      <c r="G120" s="742"/>
      <c r="H120" s="744"/>
      <c r="K120" s="859"/>
      <c r="L120" s="883"/>
      <c r="M120" s="859"/>
      <c r="N120" s="859"/>
      <c r="O120" s="859"/>
      <c r="P120" s="742"/>
      <c r="Q120" s="744"/>
    </row>
    <row r="121" spans="1:19" s="1131" customFormat="1" ht="12.75" customHeight="1">
      <c r="C121" s="998"/>
      <c r="G121" s="742"/>
      <c r="H121" s="744"/>
    </row>
    <row r="122" spans="1:19" s="1131" customFormat="1" ht="13.5" customHeight="1"/>
    <row r="123" spans="1:19" s="1131" customFormat="1" ht="12.75" customHeight="1">
      <c r="C123" s="656">
        <f>'Current Assumptions'!B204</f>
        <v>0.42499999999999999</v>
      </c>
      <c r="D123" s="1188" t="s">
        <v>1293</v>
      </c>
      <c r="H123" s="62"/>
      <c r="L123" s="656">
        <f>'Expected Assumptions'!E204</f>
        <v>0.42499999999999999</v>
      </c>
      <c r="M123" s="1188" t="s">
        <v>1293</v>
      </c>
      <c r="Q123" s="62"/>
    </row>
    <row r="124" spans="1:19" s="1131" customFormat="1" ht="12.75" customHeight="1">
      <c r="C124" s="1175"/>
      <c r="D124" s="1188"/>
      <c r="F124" s="1131" t="s">
        <v>1298</v>
      </c>
      <c r="G124" s="1179">
        <f>IF(C123=0,0,SUM(H$33+H$41+H$51+H$86+H$94)+((C123)*(H$62+H$75)))</f>
        <v>17193.673251562497</v>
      </c>
      <c r="L124" s="1175"/>
      <c r="M124" s="1188"/>
      <c r="O124" s="873" t="s">
        <v>1298</v>
      </c>
      <c r="P124" s="1179">
        <f>IF(L123=0,0,SUM(Q$33+Q$41+Q$51+Q$86+Q$94)+((L123)*(Q$62+Q$75)))</f>
        <v>720.03409500000009</v>
      </c>
    </row>
    <row r="125" spans="1:19" s="1131" customFormat="1" ht="12.75" customHeight="1">
      <c r="C125" s="1175"/>
      <c r="D125" s="1188"/>
      <c r="F125" s="1131" t="s">
        <v>1299</v>
      </c>
      <c r="G125" s="1179">
        <f>IF(C123=0,0,SUM(H$104)+((C123)*(G$119)))</f>
        <v>1263.4620000000002</v>
      </c>
      <c r="L125" s="1175"/>
      <c r="M125" s="1188"/>
      <c r="O125" s="873" t="s">
        <v>1299</v>
      </c>
      <c r="P125" s="1179">
        <f>IF(L123=0,0,SUM(Q$104)+((L123)*(P$119)))</f>
        <v>121.92740000000003</v>
      </c>
    </row>
    <row r="126" spans="1:19" s="1131" customFormat="1" ht="12.75" customHeight="1" thickBot="1">
      <c r="C126" s="1175"/>
      <c r="D126" s="1188"/>
      <c r="H126" s="740">
        <f>SUM(G124:G125)</f>
        <v>18457.135251562497</v>
      </c>
      <c r="L126" s="1175"/>
      <c r="M126" s="1188"/>
      <c r="Q126" s="740">
        <f>SUM(P124:P125)</f>
        <v>841.96149500000013</v>
      </c>
    </row>
    <row r="127" spans="1:19" s="1131" customFormat="1" ht="12.75" customHeight="1">
      <c r="C127" s="656">
        <f>'Current Assumptions'!B205</f>
        <v>0.25</v>
      </c>
      <c r="D127" s="1188" t="s">
        <v>1294</v>
      </c>
      <c r="L127" s="656">
        <f>'Expected Assumptions'!E205</f>
        <v>0.25</v>
      </c>
      <c r="M127" s="1188" t="s">
        <v>1294</v>
      </c>
    </row>
    <row r="128" spans="1:19" s="1131" customFormat="1" ht="12.75" customHeight="1">
      <c r="C128" s="1175"/>
      <c r="D128" s="1188"/>
      <c r="F128" s="1131" t="s">
        <v>1298</v>
      </c>
      <c r="G128" s="1179">
        <f>IF(C127=0,0,SUM(H$33+H$41+H$51+H$86+H$94)+((C127)*(H$62+H$75)))</f>
        <v>10275.026540625</v>
      </c>
      <c r="H128" s="760"/>
      <c r="L128" s="1175"/>
      <c r="M128" s="1188"/>
      <c r="O128" s="873" t="s">
        <v>1298</v>
      </c>
      <c r="P128" s="1179">
        <f>IF(L127=0,0,SUM(Q$33+Q$41+Q$51+Q$86+Q$94)+((L127)*(Q$62+Q$75)))</f>
        <v>431.31297000000001</v>
      </c>
      <c r="Q128" s="760"/>
    </row>
    <row r="129" spans="1:23" s="1131" customFormat="1" ht="12.75" customHeight="1">
      <c r="C129" s="1175"/>
      <c r="D129" s="1188"/>
      <c r="F129" s="1131" t="s">
        <v>1299</v>
      </c>
      <c r="G129" s="1179">
        <f>IF(C127=0,0,SUM(H$104)+((C127)*(G$119)))</f>
        <v>761.40800000000002</v>
      </c>
      <c r="H129" s="760"/>
      <c r="L129" s="1175"/>
      <c r="M129" s="1188"/>
      <c r="O129" s="873" t="s">
        <v>1299</v>
      </c>
      <c r="P129" s="1179">
        <f>IF(L127=0,0,SUM(Q$104)+((L127)*(P$119)))</f>
        <v>71.722000000000023</v>
      </c>
      <c r="Q129" s="760"/>
    </row>
    <row r="130" spans="1:23" s="1131" customFormat="1" ht="12.75" customHeight="1" thickBot="1">
      <c r="C130" s="1175"/>
      <c r="D130" s="1188"/>
      <c r="G130" s="993"/>
      <c r="H130" s="740">
        <f>SUM(G128:G129)</f>
        <v>11036.434540624999</v>
      </c>
      <c r="I130" s="1229"/>
      <c r="L130" s="1175"/>
      <c r="M130" s="1188"/>
      <c r="P130" s="993"/>
      <c r="Q130" s="740">
        <f>SUM(P128:P129)</f>
        <v>503.03497000000004</v>
      </c>
    </row>
    <row r="131" spans="1:23" s="1131" customFormat="1" ht="12.75" customHeight="1">
      <c r="C131" s="656">
        <f>'Current Assumptions'!B206</f>
        <v>0</v>
      </c>
      <c r="D131" s="1188" t="s">
        <v>1295</v>
      </c>
      <c r="J131" s="742"/>
      <c r="L131" s="656">
        <f>'Expected Assumptions'!E206</f>
        <v>0</v>
      </c>
      <c r="M131" s="1188" t="s">
        <v>1295</v>
      </c>
    </row>
    <row r="132" spans="1:23" s="1131" customFormat="1" ht="12.75" customHeight="1">
      <c r="C132" s="1175"/>
      <c r="D132" s="1188"/>
      <c r="F132" s="1131" t="s">
        <v>1298</v>
      </c>
      <c r="G132" s="1179">
        <f>IF(C131=0,0,SUM(H$33+H$41+H$51+H$86+H$94)+((C131)*(H$62+H$75)))</f>
        <v>0</v>
      </c>
      <c r="H132" s="760"/>
      <c r="J132" s="742"/>
      <c r="L132" s="1175"/>
      <c r="M132" s="1188"/>
      <c r="O132" s="873" t="s">
        <v>1298</v>
      </c>
      <c r="P132" s="1179">
        <f>IF(L131=0,0,SUM(Q$33+Q$41+Q$51+Q$86+Q$94)+((L131)*(Q$62+Q$75)))</f>
        <v>0</v>
      </c>
      <c r="Q132" s="760"/>
    </row>
    <row r="133" spans="1:23" s="1131" customFormat="1" ht="12.75" customHeight="1">
      <c r="C133" s="1175"/>
      <c r="D133" s="1188"/>
      <c r="F133" s="1131" t="s">
        <v>1299</v>
      </c>
      <c r="G133" s="1179">
        <f>IF(C131=0,0,SUM(H$104)+((C131)*(G$119)))</f>
        <v>0</v>
      </c>
      <c r="H133" s="760"/>
      <c r="J133" s="742"/>
      <c r="L133" s="1175"/>
      <c r="M133" s="1188"/>
      <c r="O133" s="873" t="s">
        <v>1299</v>
      </c>
      <c r="P133" s="1179">
        <f>IF(L131=0,0,SUM(Q$104)+((L131)*(P$119)))</f>
        <v>0</v>
      </c>
      <c r="Q133" s="760"/>
    </row>
    <row r="134" spans="1:23" s="1131" customFormat="1" ht="12.75" customHeight="1" thickBot="1">
      <c r="C134" s="1175"/>
      <c r="D134" s="1188"/>
      <c r="G134" s="993"/>
      <c r="H134" s="740">
        <f>SUM(G132:G133)</f>
        <v>0</v>
      </c>
      <c r="J134" s="742"/>
      <c r="L134" s="1175"/>
      <c r="M134" s="1188"/>
      <c r="P134" s="993"/>
      <c r="Q134" s="740">
        <f>SUM(P132:P133)</f>
        <v>0</v>
      </c>
    </row>
    <row r="135" spans="1:23" s="1131" customFormat="1" ht="12.75" customHeight="1" thickBot="1">
      <c r="C135" s="1175"/>
      <c r="D135" s="1188"/>
      <c r="H135" s="1181"/>
      <c r="J135" s="742"/>
      <c r="L135" s="1175"/>
      <c r="M135" s="1188"/>
      <c r="Q135" s="1181"/>
    </row>
    <row r="136" spans="1:23" s="1131" customFormat="1" ht="12.75" customHeight="1" thickBot="1">
      <c r="C136" s="998"/>
      <c r="G136" s="753" t="s">
        <v>179</v>
      </c>
      <c r="H136" s="740">
        <f>SUM(H108:H134)</f>
        <v>69464.127379687503</v>
      </c>
      <c r="J136" s="742"/>
      <c r="L136" s="998"/>
      <c r="P136" s="753" t="s">
        <v>179</v>
      </c>
      <c r="Q136" s="740">
        <f>SUM(Q108:Q134)</f>
        <v>3013.6856850000004</v>
      </c>
    </row>
    <row r="137" spans="1:23" s="1131" customFormat="1" ht="12.75" customHeight="1">
      <c r="C137" s="998"/>
      <c r="G137" s="742"/>
      <c r="H137" s="744"/>
      <c r="J137" s="742"/>
      <c r="L137" s="998"/>
      <c r="P137" s="742"/>
      <c r="Q137" s="744"/>
    </row>
    <row r="138" spans="1:23" s="1131" customFormat="1" ht="12.75" customHeight="1">
      <c r="C138" s="998"/>
      <c r="G138" s="742"/>
      <c r="H138" s="744"/>
      <c r="J138" s="742"/>
      <c r="L138" s="998"/>
      <c r="P138" s="742"/>
      <c r="Q138" s="744"/>
    </row>
    <row r="139" spans="1:23" s="1131" customFormat="1" ht="12.75" customHeight="1">
      <c r="C139" s="998"/>
      <c r="G139" s="742"/>
      <c r="H139" s="744"/>
      <c r="J139" s="742"/>
      <c r="L139" s="998"/>
      <c r="P139" s="742"/>
      <c r="Q139" s="744"/>
    </row>
    <row r="140" spans="1:23" s="1131" customFormat="1" ht="12.75" customHeight="1">
      <c r="A140" s="993"/>
      <c r="B140" s="993"/>
      <c r="C140" s="414"/>
      <c r="D140" s="993"/>
      <c r="E140" s="993"/>
      <c r="F140" s="993"/>
      <c r="G140" s="888"/>
      <c r="H140" s="760"/>
      <c r="I140" s="993"/>
      <c r="J140" s="888"/>
      <c r="K140" s="993"/>
      <c r="L140" s="414"/>
      <c r="M140" s="993"/>
      <c r="N140" s="993"/>
      <c r="O140" s="993"/>
      <c r="P140" s="888"/>
      <c r="Q140" s="760"/>
      <c r="R140" s="993"/>
      <c r="S140" s="993"/>
      <c r="T140" s="993"/>
      <c r="U140" s="993"/>
      <c r="V140" s="993"/>
      <c r="W140" s="993"/>
    </row>
    <row r="141" spans="1:23" s="1131" customFormat="1" ht="12.75" customHeight="1">
      <c r="A141" s="993"/>
      <c r="B141" s="993"/>
      <c r="C141" s="414"/>
      <c r="D141" s="993"/>
      <c r="E141" s="993"/>
      <c r="F141" s="993"/>
      <c r="G141" s="888"/>
      <c r="H141" s="760"/>
      <c r="I141" s="993"/>
      <c r="J141" s="888"/>
      <c r="K141" s="993"/>
      <c r="L141" s="414"/>
      <c r="M141" s="993"/>
      <c r="N141" s="993"/>
      <c r="O141" s="993"/>
      <c r="P141" s="888"/>
      <c r="Q141" s="760"/>
      <c r="R141" s="993"/>
      <c r="S141" s="993"/>
      <c r="T141" s="993"/>
      <c r="U141" s="993"/>
      <c r="V141" s="993"/>
      <c r="W141" s="993"/>
    </row>
    <row r="142" spans="1:23" s="614" customFormat="1" ht="12.75" customHeight="1">
      <c r="A142" s="993"/>
      <c r="B142" s="993"/>
      <c r="C142" s="414"/>
      <c r="D142" s="993"/>
      <c r="E142" s="993"/>
      <c r="F142" s="993"/>
      <c r="G142" s="888"/>
      <c r="H142" s="760"/>
      <c r="I142" s="993"/>
      <c r="J142" s="993"/>
      <c r="K142" s="993"/>
      <c r="L142" s="414"/>
      <c r="M142" s="993"/>
      <c r="N142" s="993"/>
      <c r="O142" s="993"/>
      <c r="P142" s="888"/>
      <c r="Q142" s="760"/>
      <c r="R142" s="993"/>
      <c r="S142" s="993"/>
      <c r="T142" s="993"/>
      <c r="U142" s="993"/>
      <c r="V142" s="993"/>
      <c r="W142" s="993"/>
    </row>
    <row r="143" spans="1:23" s="601" customFormat="1" ht="12.75" customHeight="1">
      <c r="A143" s="1170"/>
      <c r="B143" s="433"/>
      <c r="C143" s="547"/>
      <c r="D143" s="993"/>
      <c r="E143" s="993"/>
      <c r="F143" s="993"/>
      <c r="G143" s="888"/>
      <c r="H143" s="760"/>
      <c r="I143" s="993"/>
      <c r="J143" s="993"/>
      <c r="K143" s="433"/>
      <c r="L143" s="547"/>
      <c r="M143" s="993"/>
      <c r="N143" s="993"/>
      <c r="O143" s="993"/>
      <c r="P143" s="888"/>
      <c r="Q143" s="760"/>
      <c r="R143" s="993"/>
      <c r="S143" s="993"/>
      <c r="T143" s="993"/>
      <c r="U143" s="993"/>
      <c r="V143" s="993"/>
      <c r="W143" s="993"/>
    </row>
    <row r="144" spans="1:23" s="601" customFormat="1" ht="12.75" customHeight="1">
      <c r="A144" s="993"/>
      <c r="B144" s="324"/>
      <c r="C144" s="993"/>
      <c r="D144" s="993"/>
      <c r="E144" s="993"/>
      <c r="F144" s="993"/>
      <c r="G144" s="888"/>
      <c r="H144" s="760"/>
      <c r="I144" s="993"/>
      <c r="J144" s="993"/>
      <c r="K144" s="324"/>
      <c r="L144" s="993"/>
      <c r="M144" s="993"/>
      <c r="N144" s="993"/>
      <c r="O144" s="993"/>
      <c r="P144" s="888"/>
      <c r="Q144" s="760"/>
      <c r="R144" s="993"/>
      <c r="S144" s="993"/>
      <c r="T144" s="993"/>
      <c r="U144" s="993"/>
      <c r="V144" s="993"/>
      <c r="W144" s="993"/>
    </row>
    <row r="145" spans="1:23" s="614" customFormat="1" ht="12.75" customHeight="1">
      <c r="A145" s="1327"/>
      <c r="B145" s="1001"/>
      <c r="C145" s="541"/>
      <c r="D145" s="325"/>
      <c r="E145" s="993"/>
      <c r="F145" s="993"/>
      <c r="G145" s="888"/>
      <c r="H145" s="760"/>
      <c r="I145" s="993"/>
      <c r="J145" s="414"/>
      <c r="K145" s="1001"/>
      <c r="L145" s="541"/>
      <c r="M145" s="325"/>
      <c r="N145" s="993"/>
      <c r="O145" s="993"/>
      <c r="P145" s="888"/>
      <c r="Q145" s="760"/>
      <c r="R145" s="993"/>
      <c r="S145" s="993"/>
      <c r="T145" s="993"/>
      <c r="U145" s="993"/>
      <c r="V145" s="993"/>
      <c r="W145" s="993"/>
    </row>
    <row r="146" spans="1:23" s="601" customFormat="1" ht="12.75" customHeight="1">
      <c r="A146" s="1327"/>
      <c r="B146" s="398"/>
      <c r="C146" s="1169"/>
      <c r="D146" s="415"/>
      <c r="E146" s="993"/>
      <c r="F146" s="993"/>
      <c r="G146" s="888"/>
      <c r="H146" s="760"/>
      <c r="I146" s="993"/>
      <c r="J146" s="993"/>
      <c r="K146" s="398"/>
      <c r="L146" s="1169"/>
      <c r="M146" s="415"/>
      <c r="N146" s="993"/>
      <c r="O146" s="993"/>
      <c r="P146" s="888"/>
      <c r="Q146" s="760"/>
      <c r="R146" s="993"/>
      <c r="S146" s="993"/>
      <c r="T146" s="993"/>
      <c r="U146" s="993"/>
      <c r="V146" s="993"/>
      <c r="W146" s="993"/>
    </row>
    <row r="147" spans="1:23" s="601" customFormat="1" ht="12.75" customHeight="1">
      <c r="A147" s="993"/>
      <c r="B147" s="398"/>
      <c r="C147" s="1178"/>
      <c r="D147" s="415"/>
      <c r="E147" s="414"/>
      <c r="F147" s="414"/>
      <c r="G147" s="888"/>
      <c r="H147" s="760"/>
      <c r="I147" s="993"/>
      <c r="J147" s="993"/>
      <c r="K147" s="398"/>
      <c r="L147" s="1178"/>
      <c r="M147" s="415"/>
      <c r="N147" s="414"/>
      <c r="O147" s="414"/>
      <c r="P147" s="888"/>
      <c r="Q147" s="760"/>
      <c r="R147" s="993"/>
      <c r="S147" s="993"/>
      <c r="T147" s="993"/>
      <c r="U147" s="993"/>
      <c r="V147" s="993"/>
      <c r="W147" s="993"/>
    </row>
    <row r="148" spans="1:23" s="601" customFormat="1" ht="12.75" customHeight="1">
      <c r="A148" s="993"/>
      <c r="B148" s="398"/>
      <c r="C148" s="209"/>
      <c r="D148" s="415"/>
      <c r="E148" s="993"/>
      <c r="F148" s="993"/>
      <c r="G148" s="888"/>
      <c r="H148" s="760"/>
      <c r="I148" s="993"/>
      <c r="J148" s="993"/>
      <c r="K148" s="398"/>
      <c r="L148" s="209"/>
      <c r="M148" s="415"/>
      <c r="N148" s="993"/>
      <c r="O148" s="993"/>
      <c r="P148" s="888"/>
      <c r="Q148" s="760"/>
      <c r="R148" s="993"/>
      <c r="S148" s="993"/>
      <c r="T148" s="993"/>
      <c r="U148" s="993"/>
      <c r="V148" s="993"/>
      <c r="W148" s="993"/>
    </row>
    <row r="149" spans="1:23" s="601" customFormat="1" ht="12.75" customHeight="1">
      <c r="A149" s="993"/>
      <c r="B149" s="398"/>
      <c r="C149" s="993"/>
      <c r="D149" s="415"/>
      <c r="E149" s="993"/>
      <c r="F149" s="993"/>
      <c r="G149" s="888"/>
      <c r="H149" s="760"/>
      <c r="I149" s="993"/>
      <c r="J149" s="993"/>
      <c r="K149" s="398"/>
      <c r="L149" s="993"/>
      <c r="M149" s="415"/>
      <c r="N149" s="993"/>
      <c r="O149" s="993"/>
      <c r="P149" s="888"/>
      <c r="Q149" s="760"/>
      <c r="R149" s="993"/>
      <c r="S149" s="993"/>
      <c r="T149" s="993"/>
      <c r="U149" s="993"/>
      <c r="V149" s="993"/>
      <c r="W149" s="993"/>
    </row>
    <row r="150" spans="1:23" s="601" customFormat="1" ht="12.75" customHeight="1">
      <c r="A150" s="993"/>
      <c r="B150" s="993"/>
      <c r="C150" s="993"/>
      <c r="D150" s="993"/>
      <c r="E150" s="993"/>
      <c r="F150" s="993"/>
      <c r="G150" s="888"/>
      <c r="H150" s="760"/>
      <c r="I150" s="993"/>
      <c r="J150" s="993"/>
      <c r="K150" s="993"/>
      <c r="L150" s="993"/>
      <c r="M150" s="993"/>
      <c r="N150" s="993"/>
      <c r="O150" s="993"/>
      <c r="P150" s="888"/>
      <c r="Q150" s="760"/>
      <c r="R150" s="862"/>
      <c r="S150" s="993"/>
      <c r="T150" s="993"/>
      <c r="U150" s="993"/>
      <c r="V150" s="993"/>
      <c r="W150" s="993"/>
    </row>
    <row r="151" spans="1:23" s="601" customFormat="1" ht="12.75" customHeight="1">
      <c r="A151" s="993"/>
      <c r="B151" s="993"/>
      <c r="C151" s="1178"/>
      <c r="D151" s="325"/>
      <c r="E151" s="407"/>
      <c r="F151" s="380"/>
      <c r="G151" s="888"/>
      <c r="H151" s="760"/>
      <c r="I151" s="993"/>
      <c r="J151" s="993"/>
      <c r="K151" s="993"/>
      <c r="L151" s="1183"/>
      <c r="M151" s="325"/>
      <c r="N151" s="380"/>
      <c r="O151" s="380"/>
      <c r="P151" s="888"/>
      <c r="Q151" s="760"/>
      <c r="R151" s="208"/>
      <c r="S151" s="993"/>
      <c r="T151" s="993"/>
      <c r="U151" s="993"/>
      <c r="V151" s="993"/>
      <c r="W151" s="993"/>
    </row>
    <row r="152" spans="1:23" s="601" customFormat="1" ht="12.75" customHeight="1">
      <c r="A152" s="993"/>
      <c r="B152" s="993"/>
      <c r="C152" s="993"/>
      <c r="D152" s="993"/>
      <c r="E152" s="993"/>
      <c r="F152" s="993"/>
      <c r="G152" s="888"/>
      <c r="H152" s="760"/>
      <c r="I152" s="993"/>
      <c r="J152" s="993"/>
      <c r="K152" s="993"/>
      <c r="L152" s="993"/>
      <c r="M152" s="993"/>
      <c r="N152" s="993"/>
      <c r="O152" s="993"/>
      <c r="P152" s="888"/>
      <c r="Q152" s="760"/>
      <c r="R152" s="993"/>
      <c r="S152" s="993"/>
      <c r="T152" s="993"/>
      <c r="U152" s="993"/>
      <c r="V152" s="993"/>
      <c r="W152" s="993"/>
    </row>
    <row r="153" spans="1:23" s="601" customFormat="1" ht="12.75" customHeight="1">
      <c r="A153" s="993"/>
      <c r="B153" s="993"/>
      <c r="C153" s="993"/>
      <c r="D153" s="993"/>
      <c r="E153" s="993"/>
      <c r="F153" s="993"/>
      <c r="G153" s="763"/>
      <c r="H153" s="760"/>
      <c r="I153" s="993"/>
      <c r="J153" s="993"/>
      <c r="K153" s="993"/>
      <c r="L153" s="993"/>
      <c r="M153" s="993"/>
      <c r="N153" s="993"/>
      <c r="O153" s="993"/>
      <c r="P153" s="763"/>
      <c r="Q153" s="760"/>
      <c r="R153" s="993"/>
      <c r="S153" s="993"/>
      <c r="T153" s="993"/>
      <c r="U153" s="993"/>
      <c r="V153" s="993"/>
      <c r="W153" s="993"/>
    </row>
    <row r="154" spans="1:23" s="614" customFormat="1" ht="12.75" customHeight="1">
      <c r="A154" s="993"/>
      <c r="B154" s="1001"/>
      <c r="C154" s="541"/>
      <c r="D154" s="325"/>
      <c r="E154" s="993"/>
      <c r="F154" s="993"/>
      <c r="G154" s="888"/>
      <c r="H154" s="760"/>
      <c r="I154" s="993"/>
      <c r="J154" s="414"/>
      <c r="K154" s="1001"/>
      <c r="L154" s="541"/>
      <c r="M154" s="325"/>
      <c r="N154" s="993"/>
      <c r="O154" s="993"/>
      <c r="P154" s="888"/>
      <c r="Q154" s="760"/>
      <c r="R154" s="993"/>
      <c r="S154" s="993"/>
      <c r="T154" s="993"/>
      <c r="U154" s="993"/>
      <c r="V154" s="993"/>
      <c r="W154" s="993"/>
    </row>
    <row r="155" spans="1:23" s="601" customFormat="1" ht="12.75" customHeight="1">
      <c r="A155" s="993"/>
      <c r="B155" s="1001"/>
      <c r="C155" s="993"/>
      <c r="D155" s="999"/>
      <c r="E155" s="167"/>
      <c r="F155" s="999"/>
      <c r="G155" s="1180"/>
      <c r="H155" s="760"/>
      <c r="I155" s="414"/>
      <c r="J155" s="993"/>
      <c r="K155" s="1001"/>
      <c r="L155" s="993"/>
      <c r="M155" s="999"/>
      <c r="N155" s="167"/>
      <c r="O155" s="999"/>
      <c r="P155" s="1180"/>
      <c r="Q155" s="760"/>
      <c r="R155" s="993"/>
      <c r="S155" s="993"/>
      <c r="T155" s="993"/>
      <c r="U155" s="993"/>
      <c r="V155" s="993"/>
      <c r="W155" s="993"/>
    </row>
    <row r="156" spans="1:23" s="601" customFormat="1" ht="12.75" customHeight="1">
      <c r="A156" s="993"/>
      <c r="B156" s="144"/>
      <c r="C156" s="993"/>
      <c r="D156" s="993"/>
      <c r="E156" s="993"/>
      <c r="F156" s="993"/>
      <c r="G156" s="888"/>
      <c r="H156" s="760"/>
      <c r="I156" s="414"/>
      <c r="J156" s="993"/>
      <c r="K156" s="144"/>
      <c r="L156" s="993"/>
      <c r="M156" s="993"/>
      <c r="N156" s="993"/>
      <c r="O156" s="993"/>
      <c r="P156" s="888"/>
      <c r="Q156" s="760"/>
      <c r="R156" s="993"/>
      <c r="S156" s="993"/>
      <c r="T156" s="993"/>
      <c r="U156" s="993"/>
      <c r="V156" s="993"/>
      <c r="W156" s="993"/>
    </row>
    <row r="157" spans="1:23" s="601" customFormat="1" ht="12.75" customHeight="1">
      <c r="A157" s="1327"/>
      <c r="B157" s="398"/>
      <c r="C157" s="999"/>
      <c r="D157" s="993"/>
      <c r="E157" s="993"/>
      <c r="F157" s="993"/>
      <c r="G157" s="888"/>
      <c r="H157" s="760"/>
      <c r="I157" s="414"/>
      <c r="J157" s="993"/>
      <c r="K157" s="398"/>
      <c r="L157" s="999"/>
      <c r="M157" s="993"/>
      <c r="N157" s="993"/>
      <c r="O157" s="993"/>
      <c r="P157" s="888"/>
      <c r="Q157" s="760"/>
      <c r="R157" s="993"/>
      <c r="S157" s="993"/>
      <c r="T157" s="993"/>
      <c r="U157" s="993"/>
      <c r="V157" s="993"/>
      <c r="W157" s="993"/>
    </row>
    <row r="158" spans="1:23" s="601" customFormat="1" ht="12.75" customHeight="1">
      <c r="A158" s="1327"/>
      <c r="B158" s="1001"/>
      <c r="C158" s="1169"/>
      <c r="D158" s="415"/>
      <c r="E158" s="993"/>
      <c r="F158" s="993"/>
      <c r="G158" s="888"/>
      <c r="H158" s="760"/>
      <c r="I158" s="993"/>
      <c r="J158" s="993"/>
      <c r="K158" s="1001"/>
      <c r="L158" s="1169"/>
      <c r="M158" s="415"/>
      <c r="N158" s="993"/>
      <c r="O158" s="993"/>
      <c r="P158" s="888"/>
      <c r="Q158" s="760"/>
      <c r="R158" s="993"/>
      <c r="S158" s="993"/>
      <c r="T158" s="993"/>
      <c r="U158" s="993"/>
      <c r="V158" s="993"/>
      <c r="W158" s="993"/>
    </row>
    <row r="159" spans="1:23" s="601" customFormat="1" ht="12.75" customHeight="1">
      <c r="A159" s="993"/>
      <c r="B159" s="144"/>
      <c r="C159" s="876"/>
      <c r="D159" s="415"/>
      <c r="E159" s="389"/>
      <c r="F159" s="993"/>
      <c r="G159" s="888"/>
      <c r="H159" s="760"/>
      <c r="I159" s="993"/>
      <c r="J159" s="993"/>
      <c r="K159" s="144"/>
      <c r="L159" s="876"/>
      <c r="M159" s="415"/>
      <c r="N159" s="389"/>
      <c r="O159" s="993"/>
      <c r="P159" s="888"/>
      <c r="Q159" s="760"/>
      <c r="R159" s="993"/>
      <c r="S159" s="993"/>
      <c r="T159" s="993"/>
      <c r="U159" s="993"/>
      <c r="V159" s="993"/>
      <c r="W159" s="993"/>
    </row>
    <row r="160" spans="1:23" s="601" customFormat="1" ht="12.75" customHeight="1">
      <c r="A160" s="993"/>
      <c r="B160" s="398"/>
      <c r="C160" s="993"/>
      <c r="D160" s="415"/>
      <c r="E160" s="993"/>
      <c r="F160" s="993"/>
      <c r="G160" s="888"/>
      <c r="H160" s="760"/>
      <c r="I160" s="993"/>
      <c r="J160" s="993"/>
      <c r="K160" s="398"/>
      <c r="L160" s="993"/>
      <c r="M160" s="415"/>
      <c r="N160" s="993"/>
      <c r="O160" s="993"/>
      <c r="P160" s="888"/>
      <c r="Q160" s="760"/>
      <c r="R160" s="993"/>
      <c r="S160" s="993"/>
      <c r="T160" s="993"/>
      <c r="U160" s="993"/>
      <c r="V160" s="993"/>
      <c r="W160" s="993"/>
    </row>
    <row r="161" spans="1:23" s="601" customFormat="1" ht="12.75" customHeight="1">
      <c r="A161" s="993"/>
      <c r="B161" s="144"/>
      <c r="C161" s="993"/>
      <c r="D161" s="993"/>
      <c r="E161" s="35"/>
      <c r="F161" s="993"/>
      <c r="G161" s="888"/>
      <c r="H161" s="760"/>
      <c r="I161" s="414"/>
      <c r="J161" s="993"/>
      <c r="K161" s="144"/>
      <c r="L161" s="993"/>
      <c r="M161" s="993"/>
      <c r="N161" s="35"/>
      <c r="O161" s="993"/>
      <c r="P161" s="888"/>
      <c r="Q161" s="760"/>
      <c r="R161" s="993"/>
      <c r="S161" s="993"/>
      <c r="T161" s="993"/>
      <c r="U161" s="993"/>
      <c r="V161" s="993"/>
      <c r="W161" s="993"/>
    </row>
    <row r="162" spans="1:23" s="601" customFormat="1" ht="12.75" customHeight="1">
      <c r="A162" s="993"/>
      <c r="B162" s="144"/>
      <c r="C162" s="1178"/>
      <c r="D162" s="325"/>
      <c r="E162" s="407"/>
      <c r="F162" s="380"/>
      <c r="G162" s="763"/>
      <c r="H162" s="760"/>
      <c r="I162" s="993"/>
      <c r="J162" s="993"/>
      <c r="K162" s="144"/>
      <c r="L162" s="552"/>
      <c r="M162" s="325"/>
      <c r="N162" s="407"/>
      <c r="O162" s="528"/>
      <c r="P162" s="763"/>
      <c r="Q162" s="760"/>
      <c r="R162" s="993"/>
      <c r="S162" s="993"/>
      <c r="T162" s="993"/>
      <c r="U162" s="993"/>
      <c r="V162" s="993"/>
      <c r="W162" s="993"/>
    </row>
    <row r="163" spans="1:23" s="601" customFormat="1" ht="12.75" customHeight="1">
      <c r="A163" s="993"/>
      <c r="B163" s="324"/>
      <c r="C163" s="528"/>
      <c r="D163" s="993"/>
      <c r="E163" s="389"/>
      <c r="F163" s="993"/>
      <c r="G163" s="888"/>
      <c r="H163" s="760"/>
      <c r="I163" s="414"/>
      <c r="J163" s="993"/>
      <c r="K163" s="324"/>
      <c r="L163" s="528"/>
      <c r="M163" s="993"/>
      <c r="N163" s="389"/>
      <c r="O163" s="993"/>
      <c r="P163" s="888"/>
      <c r="Q163" s="760"/>
      <c r="R163" s="993"/>
      <c r="S163" s="993"/>
      <c r="T163" s="993"/>
      <c r="U163" s="993"/>
      <c r="V163" s="993"/>
      <c r="W163" s="993"/>
    </row>
    <row r="164" spans="1:23" s="601" customFormat="1" ht="12.75" customHeight="1">
      <c r="A164" s="993"/>
      <c r="B164" s="993"/>
      <c r="C164" s="993"/>
      <c r="D164" s="999"/>
      <c r="E164" s="389"/>
      <c r="F164" s="993"/>
      <c r="G164" s="1172"/>
      <c r="H164" s="760"/>
      <c r="I164" s="414"/>
      <c r="J164" s="993"/>
      <c r="K164" s="993"/>
      <c r="L164" s="993"/>
      <c r="M164" s="999"/>
      <c r="N164" s="389"/>
      <c r="O164" s="993"/>
      <c r="P164" s="1172"/>
      <c r="Q164" s="760"/>
      <c r="R164" s="993"/>
      <c r="S164" s="993"/>
      <c r="T164" s="993"/>
      <c r="U164" s="993"/>
      <c r="V164" s="993"/>
      <c r="W164" s="993"/>
    </row>
    <row r="165" spans="1:23" s="601" customFormat="1" ht="12.75" customHeight="1">
      <c r="A165" s="993"/>
      <c r="B165" s="993"/>
      <c r="C165" s="398"/>
      <c r="D165" s="999"/>
      <c r="E165" s="993"/>
      <c r="F165" s="993"/>
      <c r="G165" s="888"/>
      <c r="H165" s="760"/>
      <c r="I165" s="414"/>
      <c r="J165" s="993"/>
      <c r="K165" s="993"/>
      <c r="L165" s="398"/>
      <c r="M165" s="999"/>
      <c r="N165" s="993"/>
      <c r="O165" s="993"/>
      <c r="P165" s="888"/>
      <c r="Q165" s="760"/>
      <c r="R165" s="993"/>
      <c r="S165" s="993"/>
      <c r="T165" s="993"/>
      <c r="U165" s="993"/>
      <c r="V165" s="993"/>
      <c r="W165" s="993"/>
    </row>
    <row r="166" spans="1:23" s="268" customFormat="1" ht="12.75" customHeight="1">
      <c r="A166" s="220"/>
      <c r="B166" s="433"/>
      <c r="C166" s="547"/>
      <c r="D166" s="547"/>
      <c r="E166" s="547"/>
      <c r="F166" s="220"/>
      <c r="G166" s="814"/>
      <c r="H166" s="818"/>
      <c r="I166" s="1165"/>
      <c r="J166" s="220"/>
      <c r="K166" s="433"/>
      <c r="L166" s="547"/>
      <c r="M166" s="547"/>
      <c r="N166" s="547"/>
      <c r="O166" s="220"/>
      <c r="P166" s="814"/>
      <c r="Q166" s="818"/>
      <c r="R166" s="220"/>
      <c r="S166" s="220"/>
      <c r="T166" s="220"/>
      <c r="U166" s="220"/>
      <c r="V166" s="220"/>
      <c r="W166" s="220"/>
    </row>
    <row r="167" spans="1:23" s="601" customFormat="1" ht="12.75" customHeight="1">
      <c r="A167" s="993"/>
      <c r="B167" s="324"/>
      <c r="C167" s="993"/>
      <c r="D167" s="993"/>
      <c r="E167" s="993"/>
      <c r="F167" s="993"/>
      <c r="G167" s="888"/>
      <c r="H167" s="760"/>
      <c r="I167" s="414"/>
      <c r="J167" s="993"/>
      <c r="K167" s="324"/>
      <c r="L167" s="993"/>
      <c r="M167" s="993"/>
      <c r="N167" s="993"/>
      <c r="O167" s="993"/>
      <c r="P167" s="888"/>
      <c r="Q167" s="760"/>
      <c r="R167" s="993"/>
      <c r="S167" s="993"/>
      <c r="T167" s="993"/>
      <c r="U167" s="993"/>
      <c r="V167" s="993"/>
      <c r="W167" s="993"/>
    </row>
    <row r="168" spans="1:23" s="614" customFormat="1" ht="12.75" customHeight="1">
      <c r="A168" s="1327"/>
      <c r="B168" s="398"/>
      <c r="C168" s="999"/>
      <c r="D168" s="993"/>
      <c r="E168" s="993"/>
      <c r="F168" s="993"/>
      <c r="G168" s="888"/>
      <c r="H168" s="760"/>
      <c r="I168" s="414"/>
      <c r="J168" s="993"/>
      <c r="K168" s="398"/>
      <c r="L168" s="999"/>
      <c r="M168" s="993"/>
      <c r="N168" s="993"/>
      <c r="O168" s="993"/>
      <c r="P168" s="888"/>
      <c r="Q168" s="760"/>
      <c r="R168" s="993"/>
      <c r="S168" s="993"/>
      <c r="T168" s="993"/>
      <c r="U168" s="993"/>
      <c r="V168" s="993"/>
      <c r="W168" s="993"/>
    </row>
    <row r="169" spans="1:23" s="601" customFormat="1" ht="12.75" customHeight="1">
      <c r="A169" s="1327"/>
      <c r="B169" s="1001"/>
      <c r="C169" s="1169"/>
      <c r="D169" s="415"/>
      <c r="E169" s="993"/>
      <c r="F169" s="993"/>
      <c r="G169" s="888"/>
      <c r="H169" s="760"/>
      <c r="I169" s="993"/>
      <c r="J169" s="993"/>
      <c r="K169" s="1001"/>
      <c r="L169" s="1169"/>
      <c r="M169" s="415"/>
      <c r="N169" s="993"/>
      <c r="O169" s="993"/>
      <c r="P169" s="888"/>
      <c r="Q169" s="760"/>
      <c r="R169" s="993"/>
      <c r="S169" s="993"/>
      <c r="T169" s="993"/>
      <c r="U169" s="993"/>
      <c r="V169" s="993"/>
      <c r="W169" s="993"/>
    </row>
    <row r="170" spans="1:23" s="601" customFormat="1" ht="12.75" customHeight="1">
      <c r="A170" s="993"/>
      <c r="B170" s="144"/>
      <c r="C170" s="876"/>
      <c r="D170" s="415"/>
      <c r="E170" s="389"/>
      <c r="F170" s="993"/>
      <c r="G170" s="888"/>
      <c r="H170" s="760"/>
      <c r="I170" s="993"/>
      <c r="J170" s="993"/>
      <c r="K170" s="144"/>
      <c r="L170" s="876"/>
      <c r="M170" s="415"/>
      <c r="N170" s="389"/>
      <c r="O170" s="993"/>
      <c r="P170" s="888"/>
      <c r="Q170" s="760"/>
      <c r="R170" s="993"/>
      <c r="S170" s="993"/>
      <c r="T170" s="993"/>
      <c r="U170" s="993"/>
      <c r="V170" s="993"/>
      <c r="W170" s="993"/>
    </row>
    <row r="171" spans="1:23" s="601" customFormat="1" ht="12.75" customHeight="1">
      <c r="A171" s="993"/>
      <c r="B171" s="144"/>
      <c r="C171" s="993"/>
      <c r="D171" s="415"/>
      <c r="E171" s="389"/>
      <c r="F171" s="993"/>
      <c r="G171" s="888"/>
      <c r="H171" s="760"/>
      <c r="I171" s="993"/>
      <c r="J171" s="993"/>
      <c r="K171" s="144"/>
      <c r="L171" s="993"/>
      <c r="M171" s="415"/>
      <c r="N171" s="389"/>
      <c r="O171" s="993"/>
      <c r="P171" s="888"/>
      <c r="Q171" s="760"/>
      <c r="R171" s="993"/>
      <c r="S171" s="993"/>
      <c r="T171" s="993"/>
      <c r="U171" s="993"/>
      <c r="V171" s="993"/>
      <c r="W171" s="993"/>
    </row>
    <row r="172" spans="1:23" s="601" customFormat="1" ht="12.75" customHeight="1">
      <c r="A172" s="993"/>
      <c r="B172" s="144"/>
      <c r="C172" s="993"/>
      <c r="D172" s="993"/>
      <c r="E172" s="35"/>
      <c r="F172" s="993"/>
      <c r="G172" s="888"/>
      <c r="H172" s="760"/>
      <c r="I172" s="414"/>
      <c r="J172" s="993"/>
      <c r="K172" s="144"/>
      <c r="L172" s="993"/>
      <c r="M172" s="993"/>
      <c r="N172" s="35"/>
      <c r="O172" s="993"/>
      <c r="P172" s="888"/>
      <c r="Q172" s="760"/>
      <c r="R172" s="993"/>
      <c r="S172" s="993"/>
      <c r="T172" s="993"/>
      <c r="U172" s="993"/>
      <c r="V172" s="993"/>
      <c r="W172" s="993"/>
    </row>
    <row r="173" spans="1:23" s="601" customFormat="1" ht="12.75" customHeight="1">
      <c r="A173" s="993"/>
      <c r="B173" s="144"/>
      <c r="C173" s="1183"/>
      <c r="D173" s="325"/>
      <c r="E173" s="407"/>
      <c r="F173" s="528"/>
      <c r="G173" s="763"/>
      <c r="H173" s="760"/>
      <c r="I173" s="993"/>
      <c r="J173" s="993"/>
      <c r="K173" s="144"/>
      <c r="L173" s="1183"/>
      <c r="M173" s="325"/>
      <c r="N173" s="407"/>
      <c r="O173" s="528"/>
      <c r="P173" s="763"/>
      <c r="Q173" s="760"/>
      <c r="R173" s="993"/>
      <c r="S173" s="993"/>
      <c r="T173" s="993"/>
      <c r="U173" s="993"/>
      <c r="V173" s="993"/>
      <c r="W173" s="993"/>
    </row>
    <row r="174" spans="1:23" s="601" customFormat="1" ht="12.75" customHeight="1">
      <c r="A174" s="993"/>
      <c r="B174" s="398"/>
      <c r="C174" s="528"/>
      <c r="D174" s="993"/>
      <c r="E174" s="389"/>
      <c r="F174" s="993"/>
      <c r="G174" s="888"/>
      <c r="H174" s="760"/>
      <c r="I174" s="414"/>
      <c r="J174" s="993"/>
      <c r="K174" s="398"/>
      <c r="L174" s="528"/>
      <c r="M174" s="993"/>
      <c r="N174" s="389"/>
      <c r="O174" s="993"/>
      <c r="P174" s="888"/>
      <c r="Q174" s="760"/>
      <c r="R174" s="993"/>
      <c r="S174" s="993"/>
      <c r="T174" s="993"/>
      <c r="U174" s="993"/>
      <c r="V174" s="993"/>
      <c r="W174" s="993"/>
    </row>
    <row r="175" spans="1:23" s="601" customFormat="1" ht="12.75" customHeight="1">
      <c r="A175" s="993"/>
      <c r="B175" s="324"/>
      <c r="C175" s="993"/>
      <c r="D175" s="999"/>
      <c r="E175" s="389"/>
      <c r="F175" s="993"/>
      <c r="G175" s="1172"/>
      <c r="H175" s="760"/>
      <c r="I175" s="414"/>
      <c r="J175" s="993"/>
      <c r="K175" s="324"/>
      <c r="L175" s="993"/>
      <c r="M175" s="999"/>
      <c r="N175" s="389"/>
      <c r="O175" s="993"/>
      <c r="P175" s="1172"/>
      <c r="Q175" s="760"/>
      <c r="R175" s="993"/>
      <c r="S175" s="993"/>
      <c r="T175" s="993"/>
      <c r="U175" s="993"/>
      <c r="V175" s="993"/>
      <c r="W175" s="993"/>
    </row>
    <row r="176" spans="1:23" s="601" customFormat="1" ht="12.75" customHeight="1">
      <c r="A176" s="993"/>
      <c r="B176" s="144"/>
      <c r="C176" s="993"/>
      <c r="D176" s="993"/>
      <c r="E176" s="993"/>
      <c r="F176" s="993"/>
      <c r="G176" s="888"/>
      <c r="H176" s="760"/>
      <c r="I176" s="414"/>
      <c r="J176" s="993"/>
      <c r="K176" s="144"/>
      <c r="L176" s="993"/>
      <c r="M176" s="993"/>
      <c r="N176" s="993"/>
      <c r="O176" s="993"/>
      <c r="P176" s="888"/>
      <c r="Q176" s="760"/>
      <c r="R176" s="993"/>
      <c r="S176" s="993"/>
      <c r="T176" s="993"/>
      <c r="U176" s="993"/>
      <c r="V176" s="993"/>
      <c r="W176" s="993"/>
    </row>
    <row r="177" spans="1:23" s="601" customFormat="1" ht="12.75" customHeight="1">
      <c r="A177" s="993"/>
      <c r="B177" s="433"/>
      <c r="C177" s="547"/>
      <c r="D177" s="207"/>
      <c r="E177" s="310"/>
      <c r="F177" s="207"/>
      <c r="G177" s="888"/>
      <c r="H177" s="760"/>
      <c r="I177" s="414"/>
      <c r="J177" s="993"/>
      <c r="K177" s="433"/>
      <c r="L177" s="547"/>
      <c r="M177" s="207"/>
      <c r="N177" s="310"/>
      <c r="O177" s="207"/>
      <c r="P177" s="888"/>
      <c r="Q177" s="760"/>
      <c r="R177" s="993"/>
      <c r="S177" s="993"/>
      <c r="T177" s="993"/>
      <c r="U177" s="993"/>
      <c r="V177" s="993"/>
      <c r="W177" s="993"/>
    </row>
    <row r="178" spans="1:23" s="601" customFormat="1" ht="12.75" customHeight="1">
      <c r="A178" s="993"/>
      <c r="B178" s="1000"/>
      <c r="C178" s="528"/>
      <c r="D178" s="993"/>
      <c r="E178" s="389"/>
      <c r="F178" s="993"/>
      <c r="G178" s="888"/>
      <c r="H178" s="760"/>
      <c r="I178" s="414"/>
      <c r="J178" s="993"/>
      <c r="K178" s="1000"/>
      <c r="L178" s="528"/>
      <c r="M178" s="993"/>
      <c r="N178" s="389"/>
      <c r="O178" s="993"/>
      <c r="P178" s="888"/>
      <c r="Q178" s="760"/>
      <c r="R178" s="993"/>
      <c r="S178" s="993"/>
      <c r="T178" s="993"/>
      <c r="U178" s="993"/>
      <c r="V178" s="993"/>
      <c r="W178" s="993"/>
    </row>
    <row r="179" spans="1:23" s="601" customFormat="1" ht="12.75" customHeight="1">
      <c r="A179" s="1327"/>
      <c r="B179" s="1001"/>
      <c r="C179" s="537"/>
      <c r="D179" s="325"/>
      <c r="E179" s="993"/>
      <c r="F179" s="993"/>
      <c r="G179" s="888"/>
      <c r="H179" s="760"/>
      <c r="I179" s="414"/>
      <c r="J179" s="993"/>
      <c r="K179" s="1001"/>
      <c r="L179" s="537"/>
      <c r="M179" s="325"/>
      <c r="N179" s="993"/>
      <c r="O179" s="993"/>
      <c r="P179" s="888"/>
      <c r="Q179" s="760"/>
      <c r="R179" s="993"/>
      <c r="S179" s="993"/>
      <c r="T179" s="993"/>
      <c r="U179" s="993"/>
      <c r="V179" s="993"/>
      <c r="W179" s="993"/>
    </row>
    <row r="180" spans="1:23" s="601" customFormat="1" ht="12.75" customHeight="1">
      <c r="A180" s="1327"/>
      <c r="B180" s="1001"/>
      <c r="C180" s="876"/>
      <c r="D180" s="415"/>
      <c r="E180" s="500"/>
      <c r="F180" s="500"/>
      <c r="G180" s="816"/>
      <c r="H180" s="1164"/>
      <c r="I180" s="500"/>
      <c r="J180" s="415"/>
      <c r="K180" s="1001"/>
      <c r="L180" s="876"/>
      <c r="M180" s="415"/>
      <c r="N180" s="500"/>
      <c r="O180" s="500"/>
      <c r="P180" s="816"/>
      <c r="Q180" s="1164"/>
      <c r="R180" s="993"/>
      <c r="S180" s="993"/>
      <c r="T180" s="993"/>
      <c r="U180" s="993"/>
      <c r="V180" s="993"/>
      <c r="W180" s="993"/>
    </row>
    <row r="181" spans="1:23" s="601" customFormat="1" ht="12.75" customHeight="1">
      <c r="A181" s="1174"/>
      <c r="B181" s="1001"/>
      <c r="C181" s="1173"/>
      <c r="D181" s="415"/>
      <c r="E181" s="500"/>
      <c r="F181" s="500"/>
      <c r="G181" s="816"/>
      <c r="H181" s="1164"/>
      <c r="I181" s="500"/>
      <c r="J181" s="415"/>
      <c r="K181" s="1001"/>
      <c r="L181" s="1173"/>
      <c r="M181" s="415"/>
      <c r="N181" s="500"/>
      <c r="O181" s="500"/>
      <c r="P181" s="816"/>
      <c r="Q181" s="1164"/>
      <c r="R181" s="993"/>
      <c r="S181" s="993"/>
      <c r="T181" s="993"/>
      <c r="U181" s="993"/>
      <c r="V181" s="993"/>
      <c r="W181" s="993"/>
    </row>
    <row r="182" spans="1:23" s="601" customFormat="1" ht="12.75" customHeight="1">
      <c r="A182" s="1177"/>
      <c r="B182" s="1001"/>
      <c r="C182" s="1167"/>
      <c r="D182" s="415"/>
      <c r="E182" s="500"/>
      <c r="F182" s="500"/>
      <c r="G182" s="816"/>
      <c r="H182" s="1164"/>
      <c r="I182" s="500"/>
      <c r="J182" s="415"/>
      <c r="K182" s="1001"/>
      <c r="L182" s="1167"/>
      <c r="M182" s="415"/>
      <c r="N182" s="500"/>
      <c r="O182" s="500"/>
      <c r="P182" s="816"/>
      <c r="Q182" s="1164"/>
      <c r="R182" s="993"/>
      <c r="S182" s="993"/>
      <c r="T182" s="993"/>
      <c r="U182" s="993"/>
      <c r="V182" s="993"/>
      <c r="W182" s="993"/>
    </row>
    <row r="183" spans="1:23" s="601" customFormat="1" ht="12.75" customHeight="1">
      <c r="A183" s="1174"/>
      <c r="B183" s="1001"/>
      <c r="C183" s="199"/>
      <c r="D183" s="415"/>
      <c r="E183" s="500"/>
      <c r="F183" s="500"/>
      <c r="G183" s="816"/>
      <c r="H183" s="1164"/>
      <c r="I183" s="500"/>
      <c r="J183" s="415"/>
      <c r="K183" s="1001"/>
      <c r="L183" s="199"/>
      <c r="M183" s="415"/>
      <c r="N183" s="500"/>
      <c r="O183" s="500"/>
      <c r="P183" s="816"/>
      <c r="Q183" s="1164"/>
      <c r="R183" s="993"/>
      <c r="S183" s="993"/>
      <c r="T183" s="993"/>
      <c r="U183" s="993"/>
      <c r="V183" s="993"/>
      <c r="W183" s="993"/>
    </row>
    <row r="184" spans="1:23" s="601" customFormat="1" ht="12.75" customHeight="1">
      <c r="A184" s="1174"/>
      <c r="B184" s="1001"/>
      <c r="C184" s="993"/>
      <c r="D184" s="415"/>
      <c r="E184" s="500"/>
      <c r="F184" s="500"/>
      <c r="G184" s="816"/>
      <c r="H184" s="1164"/>
      <c r="I184" s="500"/>
      <c r="J184" s="415"/>
      <c r="K184" s="1001"/>
      <c r="L184" s="993"/>
      <c r="M184" s="415"/>
      <c r="N184" s="500"/>
      <c r="O184" s="500"/>
      <c r="P184" s="816"/>
      <c r="Q184" s="1164"/>
      <c r="R184" s="993"/>
      <c r="S184" s="993"/>
      <c r="T184" s="993"/>
      <c r="U184" s="993"/>
      <c r="V184" s="993"/>
      <c r="W184" s="993"/>
    </row>
    <row r="185" spans="1:23" s="601" customFormat="1" ht="12.75" customHeight="1">
      <c r="A185" s="993"/>
      <c r="B185" s="144"/>
      <c r="C185" s="389"/>
      <c r="D185" s="993"/>
      <c r="E185" s="389"/>
      <c r="F185" s="34"/>
      <c r="G185" s="888"/>
      <c r="H185" s="760"/>
      <c r="I185" s="993"/>
      <c r="J185" s="993"/>
      <c r="K185" s="144"/>
      <c r="L185" s="389"/>
      <c r="M185" s="993"/>
      <c r="N185" s="389"/>
      <c r="O185" s="34"/>
      <c r="P185" s="888"/>
      <c r="Q185" s="760"/>
      <c r="R185" s="862"/>
      <c r="S185" s="993"/>
      <c r="T185" s="993"/>
      <c r="U185" s="993"/>
      <c r="V185" s="993"/>
      <c r="W185" s="993"/>
    </row>
    <row r="186" spans="1:23" s="614" customFormat="1" ht="12.75" customHeight="1">
      <c r="A186" s="993"/>
      <c r="B186" s="144"/>
      <c r="C186" s="1178"/>
      <c r="D186" s="1166"/>
      <c r="E186" s="389"/>
      <c r="F186" s="993"/>
      <c r="G186" s="763"/>
      <c r="H186" s="760"/>
      <c r="I186" s="414"/>
      <c r="J186" s="993"/>
      <c r="K186" s="144"/>
      <c r="L186" s="1178"/>
      <c r="M186" s="1166"/>
      <c r="N186" s="389"/>
      <c r="O186" s="993"/>
      <c r="P186" s="763"/>
      <c r="Q186" s="760"/>
      <c r="R186" s="862"/>
      <c r="S186" s="993"/>
      <c r="T186" s="993"/>
      <c r="U186" s="993"/>
      <c r="V186" s="993"/>
      <c r="W186" s="993"/>
    </row>
    <row r="187" spans="1:23" s="601" customFormat="1" ht="12.75" customHeight="1">
      <c r="A187" s="993"/>
      <c r="B187" s="144"/>
      <c r="C187" s="999"/>
      <c r="D187" s="993"/>
      <c r="E187" s="389"/>
      <c r="F187" s="993"/>
      <c r="G187" s="1172"/>
      <c r="H187" s="760"/>
      <c r="I187" s="993"/>
      <c r="J187" s="993"/>
      <c r="K187" s="144"/>
      <c r="L187" s="999"/>
      <c r="M187" s="993"/>
      <c r="N187" s="389"/>
      <c r="O187" s="993"/>
      <c r="P187" s="1172"/>
      <c r="Q187" s="760"/>
      <c r="R187" s="862"/>
      <c r="S187" s="993"/>
      <c r="T187" s="993"/>
      <c r="U187" s="993"/>
      <c r="V187" s="993"/>
      <c r="W187" s="993"/>
    </row>
    <row r="188" spans="1:23" s="601" customFormat="1" ht="12.75" customHeight="1">
      <c r="A188" s="993"/>
      <c r="B188" s="144"/>
      <c r="C188" s="999"/>
      <c r="D188" s="999"/>
      <c r="E188" s="389"/>
      <c r="F188" s="993"/>
      <c r="G188" s="1172"/>
      <c r="H188" s="760"/>
      <c r="I188" s="993"/>
      <c r="J188" s="993"/>
      <c r="K188" s="144"/>
      <c r="L188" s="999"/>
      <c r="M188" s="999"/>
      <c r="N188" s="389"/>
      <c r="O188" s="993"/>
      <c r="P188" s="1172"/>
      <c r="Q188" s="760"/>
      <c r="R188" s="862"/>
      <c r="S188" s="993"/>
      <c r="T188" s="993"/>
      <c r="U188" s="993"/>
      <c r="V188" s="993"/>
      <c r="W188" s="993"/>
    </row>
    <row r="189" spans="1:23" s="601" customFormat="1" ht="12.75" customHeight="1">
      <c r="A189" s="993"/>
      <c r="B189" s="398"/>
      <c r="C189" s="999"/>
      <c r="D189" s="993"/>
      <c r="E189" s="993"/>
      <c r="F189" s="34"/>
      <c r="G189" s="888"/>
      <c r="H189" s="760"/>
      <c r="I189" s="414"/>
      <c r="J189" s="993"/>
      <c r="K189" s="398"/>
      <c r="L189" s="999"/>
      <c r="M189" s="993"/>
      <c r="N189" s="993"/>
      <c r="O189" s="34"/>
      <c r="P189" s="888"/>
      <c r="Q189" s="760"/>
      <c r="R189" s="993"/>
      <c r="S189" s="993"/>
      <c r="T189" s="993"/>
      <c r="U189" s="993"/>
      <c r="V189" s="993"/>
      <c r="W189" s="993"/>
    </row>
    <row r="190" spans="1:23" s="614" customFormat="1" ht="12.75" customHeight="1">
      <c r="A190" s="1327"/>
      <c r="B190" s="1001"/>
      <c r="C190" s="537"/>
      <c r="D190" s="537"/>
      <c r="E190" s="535"/>
      <c r="F190" s="535"/>
      <c r="G190" s="760"/>
      <c r="H190" s="760"/>
      <c r="I190" s="414"/>
      <c r="J190" s="993"/>
      <c r="K190" s="1001"/>
      <c r="L190" s="537"/>
      <c r="M190" s="537"/>
      <c r="N190" s="535"/>
      <c r="O190" s="535"/>
      <c r="P190" s="760"/>
      <c r="Q190" s="760"/>
      <c r="R190" s="993"/>
      <c r="S190" s="993"/>
      <c r="T190" s="993"/>
      <c r="U190" s="993"/>
      <c r="V190" s="993"/>
      <c r="W190" s="993"/>
    </row>
    <row r="191" spans="1:23" s="601" customFormat="1" ht="12.75" customHeight="1">
      <c r="A191" s="1327"/>
      <c r="B191" s="1001"/>
      <c r="C191" s="140"/>
      <c r="D191" s="415"/>
      <c r="E191" s="993"/>
      <c r="F191" s="993"/>
      <c r="G191" s="888"/>
      <c r="H191" s="760"/>
      <c r="I191" s="414"/>
      <c r="J191" s="993"/>
      <c r="K191" s="1001"/>
      <c r="L191" s="140"/>
      <c r="M191" s="415"/>
      <c r="N191" s="993"/>
      <c r="O191" s="993"/>
      <c r="P191" s="888"/>
      <c r="Q191" s="760"/>
      <c r="R191" s="993"/>
      <c r="S191" s="993"/>
      <c r="T191" s="993"/>
      <c r="U191" s="993"/>
      <c r="V191" s="993"/>
      <c r="W191" s="993"/>
    </row>
    <row r="192" spans="1:23" s="601" customFormat="1" ht="12.75" customHeight="1">
      <c r="A192" s="993"/>
      <c r="B192" s="1001"/>
      <c r="C192" s="140"/>
      <c r="D192" s="415"/>
      <c r="E192" s="993"/>
      <c r="F192" s="993"/>
      <c r="G192" s="888"/>
      <c r="H192" s="760"/>
      <c r="I192" s="414"/>
      <c r="J192" s="993"/>
      <c r="K192" s="1001"/>
      <c r="L192" s="140"/>
      <c r="M192" s="415"/>
      <c r="N192" s="993"/>
      <c r="O192" s="993"/>
      <c r="P192" s="888"/>
      <c r="Q192" s="760"/>
      <c r="R192" s="993"/>
      <c r="S192" s="993"/>
      <c r="T192" s="993"/>
      <c r="U192" s="993"/>
      <c r="V192" s="993"/>
      <c r="W192" s="993"/>
    </row>
    <row r="193" spans="1:23" s="614" customFormat="1" ht="12.75" customHeight="1">
      <c r="A193" s="993"/>
      <c r="B193" s="177"/>
      <c r="C193" s="140"/>
      <c r="D193" s="415"/>
      <c r="E193" s="993"/>
      <c r="F193" s="993"/>
      <c r="G193" s="888"/>
      <c r="H193" s="760"/>
      <c r="I193" s="414"/>
      <c r="J193" s="993"/>
      <c r="K193" s="177"/>
      <c r="L193" s="140"/>
      <c r="M193" s="415"/>
      <c r="N193" s="993"/>
      <c r="O193" s="993"/>
      <c r="P193" s="888"/>
      <c r="Q193" s="760"/>
      <c r="R193" s="993"/>
      <c r="S193" s="993"/>
      <c r="T193" s="993"/>
      <c r="U193" s="993"/>
      <c r="V193" s="993"/>
      <c r="W193" s="993"/>
    </row>
    <row r="194" spans="1:23" s="614" customFormat="1" ht="12.75" customHeight="1">
      <c r="A194" s="993"/>
      <c r="B194" s="177"/>
      <c r="C194" s="876"/>
      <c r="D194" s="415"/>
      <c r="E194" s="993"/>
      <c r="F194" s="993"/>
      <c r="G194" s="888"/>
      <c r="H194" s="760"/>
      <c r="I194" s="414"/>
      <c r="J194" s="993"/>
      <c r="K194" s="177"/>
      <c r="L194" s="876"/>
      <c r="M194" s="415"/>
      <c r="N194" s="993"/>
      <c r="O194" s="993"/>
      <c r="P194" s="888"/>
      <c r="Q194" s="760"/>
      <c r="R194" s="993"/>
      <c r="S194" s="993"/>
      <c r="T194" s="993"/>
      <c r="U194" s="993"/>
      <c r="V194" s="993"/>
      <c r="W194" s="993"/>
    </row>
    <row r="195" spans="1:23" s="1131" customFormat="1" ht="12.75" customHeight="1">
      <c r="A195" s="1174"/>
      <c r="B195" s="1001"/>
      <c r="C195" s="1173"/>
      <c r="D195" s="415"/>
      <c r="E195" s="500"/>
      <c r="F195" s="500"/>
      <c r="G195" s="816"/>
      <c r="H195" s="1164"/>
      <c r="I195" s="500"/>
      <c r="J195" s="415"/>
      <c r="K195" s="1001"/>
      <c r="L195" s="1173"/>
      <c r="M195" s="415"/>
      <c r="N195" s="500"/>
      <c r="O195" s="500"/>
      <c r="P195" s="816"/>
      <c r="Q195" s="1164"/>
      <c r="R195" s="993"/>
      <c r="S195" s="993"/>
      <c r="T195" s="993"/>
      <c r="U195" s="993"/>
      <c r="V195" s="993"/>
      <c r="W195" s="993"/>
    </row>
    <row r="196" spans="1:23" s="601" customFormat="1" ht="12.75" customHeight="1">
      <c r="A196" s="993"/>
      <c r="B196" s="1001"/>
      <c r="C196" s="1186"/>
      <c r="D196" s="415"/>
      <c r="E196" s="535"/>
      <c r="F196" s="535"/>
      <c r="G196" s="760"/>
      <c r="H196" s="760"/>
      <c r="I196" s="415"/>
      <c r="J196" s="993"/>
      <c r="K196" s="1001"/>
      <c r="L196" s="1186"/>
      <c r="M196" s="415"/>
      <c r="N196" s="535"/>
      <c r="O196" s="535"/>
      <c r="P196" s="760"/>
      <c r="Q196" s="760"/>
      <c r="R196" s="993"/>
      <c r="S196" s="993"/>
      <c r="T196" s="993"/>
      <c r="U196" s="993"/>
      <c r="V196" s="993"/>
      <c r="W196" s="993"/>
    </row>
    <row r="197" spans="1:23" s="601" customFormat="1" ht="12.75" customHeight="1">
      <c r="A197" s="993"/>
      <c r="B197" s="1001"/>
      <c r="C197" s="1186"/>
      <c r="D197" s="415"/>
      <c r="E197" s="535"/>
      <c r="F197" s="535"/>
      <c r="G197" s="760"/>
      <c r="H197" s="760"/>
      <c r="I197" s="414"/>
      <c r="J197" s="993"/>
      <c r="K197" s="1001"/>
      <c r="L197" s="1186"/>
      <c r="M197" s="415"/>
      <c r="N197" s="535"/>
      <c r="O197" s="535"/>
      <c r="P197" s="760"/>
      <c r="Q197" s="760"/>
      <c r="R197" s="993"/>
      <c r="S197" s="993"/>
      <c r="T197" s="993"/>
      <c r="U197" s="993"/>
      <c r="V197" s="993"/>
      <c r="W197" s="993"/>
    </row>
    <row r="198" spans="1:23" s="601" customFormat="1" ht="12.75" customHeight="1">
      <c r="A198" s="993"/>
      <c r="B198" s="398"/>
      <c r="C198" s="140"/>
      <c r="D198" s="1166"/>
      <c r="E198" s="993"/>
      <c r="F198" s="993"/>
      <c r="G198" s="888"/>
      <c r="H198" s="760"/>
      <c r="I198" s="993"/>
      <c r="J198" s="993"/>
      <c r="K198" s="398"/>
      <c r="L198" s="140"/>
      <c r="M198" s="1166"/>
      <c r="N198" s="993"/>
      <c r="O198" s="993"/>
      <c r="P198" s="888"/>
      <c r="Q198" s="760"/>
      <c r="R198" s="993"/>
      <c r="S198" s="993"/>
      <c r="T198" s="993"/>
      <c r="U198" s="993"/>
      <c r="V198" s="993"/>
      <c r="W198" s="993"/>
    </row>
    <row r="199" spans="1:23" s="601" customFormat="1" ht="12.75" customHeight="1">
      <c r="A199" s="993"/>
      <c r="B199" s="398"/>
      <c r="C199" s="993"/>
      <c r="D199" s="415"/>
      <c r="E199" s="993"/>
      <c r="F199" s="993"/>
      <c r="G199" s="888"/>
      <c r="H199" s="760"/>
      <c r="I199" s="993"/>
      <c r="J199" s="993"/>
      <c r="K199" s="398"/>
      <c r="L199" s="993"/>
      <c r="M199" s="415"/>
      <c r="N199" s="993"/>
      <c r="O199" s="993"/>
      <c r="P199" s="888"/>
      <c r="Q199" s="760"/>
      <c r="R199" s="993"/>
      <c r="S199" s="993"/>
      <c r="T199" s="993"/>
      <c r="U199" s="993"/>
      <c r="V199" s="993"/>
      <c r="W199" s="993"/>
    </row>
    <row r="200" spans="1:23" s="601" customFormat="1" ht="12.75" customHeight="1">
      <c r="A200" s="993"/>
      <c r="B200" s="175"/>
      <c r="C200" s="993"/>
      <c r="D200" s="993"/>
      <c r="E200" s="35"/>
      <c r="F200" s="993"/>
      <c r="G200" s="888"/>
      <c r="H200" s="760"/>
      <c r="I200" s="414"/>
      <c r="J200" s="993"/>
      <c r="K200" s="175"/>
      <c r="L200" s="993"/>
      <c r="M200" s="993"/>
      <c r="N200" s="35"/>
      <c r="O200" s="993"/>
      <c r="P200" s="888"/>
      <c r="Q200" s="760"/>
      <c r="R200" s="993"/>
      <c r="S200" s="993"/>
      <c r="T200" s="993"/>
      <c r="U200" s="993"/>
      <c r="V200" s="993"/>
      <c r="W200" s="993"/>
    </row>
    <row r="201" spans="1:23" s="601" customFormat="1" ht="12.75" customHeight="1">
      <c r="A201" s="993"/>
      <c r="B201" s="175"/>
      <c r="C201" s="1178"/>
      <c r="D201" s="1166"/>
      <c r="E201" s="407"/>
      <c r="F201" s="528"/>
      <c r="G201" s="763"/>
      <c r="H201" s="760"/>
      <c r="I201" s="830"/>
      <c r="J201" s="993"/>
      <c r="K201" s="175"/>
      <c r="L201" s="1178"/>
      <c r="M201" s="1166"/>
      <c r="N201" s="407"/>
      <c r="O201" s="528"/>
      <c r="P201" s="763"/>
      <c r="Q201" s="760"/>
      <c r="R201" s="993"/>
      <c r="S201" s="993"/>
      <c r="T201" s="993"/>
      <c r="U201" s="993"/>
      <c r="V201" s="993"/>
      <c r="W201" s="993"/>
    </row>
    <row r="202" spans="1:23" s="601" customFormat="1" ht="12.75" customHeight="1">
      <c r="A202" s="993"/>
      <c r="B202" s="175"/>
      <c r="C202" s="528"/>
      <c r="D202" s="993"/>
      <c r="E202" s="389"/>
      <c r="F202" s="993"/>
      <c r="G202" s="888"/>
      <c r="H202" s="760"/>
      <c r="I202" s="414"/>
      <c r="J202" s="993"/>
      <c r="K202" s="175"/>
      <c r="L202" s="528"/>
      <c r="M202" s="993"/>
      <c r="N202" s="389"/>
      <c r="O202" s="993"/>
      <c r="P202" s="888"/>
      <c r="Q202" s="760"/>
      <c r="R202" s="993"/>
      <c r="S202" s="993"/>
      <c r="T202" s="993"/>
      <c r="U202" s="993"/>
      <c r="V202" s="993"/>
      <c r="W202" s="993"/>
    </row>
    <row r="203" spans="1:23" s="601" customFormat="1" ht="12.75" customHeight="1">
      <c r="A203" s="993"/>
      <c r="B203" s="324"/>
      <c r="C203" s="993"/>
      <c r="D203" s="999"/>
      <c r="E203" s="389"/>
      <c r="F203" s="993"/>
      <c r="G203" s="1172"/>
      <c r="H203" s="760"/>
      <c r="I203" s="414"/>
      <c r="J203" s="993"/>
      <c r="K203" s="324"/>
      <c r="L203" s="993"/>
      <c r="M203" s="999"/>
      <c r="N203" s="389"/>
      <c r="O203" s="993"/>
      <c r="P203" s="1172"/>
      <c r="Q203" s="760"/>
      <c r="R203" s="993"/>
      <c r="S203" s="993"/>
      <c r="T203" s="993"/>
      <c r="U203" s="993"/>
      <c r="V203" s="993"/>
      <c r="W203" s="993"/>
    </row>
    <row r="204" spans="1:23" s="601" customFormat="1" ht="12.75" customHeight="1">
      <c r="A204" s="993"/>
      <c r="B204" s="1000"/>
      <c r="C204" s="535"/>
      <c r="D204" s="993"/>
      <c r="E204" s="389"/>
      <c r="F204" s="34"/>
      <c r="G204" s="888"/>
      <c r="H204" s="760"/>
      <c r="I204" s="414"/>
      <c r="J204" s="993"/>
      <c r="K204" s="1000"/>
      <c r="L204" s="535"/>
      <c r="M204" s="993"/>
      <c r="N204" s="389"/>
      <c r="O204" s="34"/>
      <c r="P204" s="888"/>
      <c r="Q204" s="760"/>
      <c r="R204" s="993"/>
      <c r="S204" s="993"/>
      <c r="T204" s="993"/>
      <c r="U204" s="993"/>
      <c r="V204" s="993"/>
      <c r="W204" s="993"/>
    </row>
    <row r="205" spans="1:23" s="526" customFormat="1" ht="12.75" customHeight="1">
      <c r="A205" s="1327"/>
      <c r="B205" s="1001"/>
      <c r="C205" s="537"/>
      <c r="D205" s="993"/>
      <c r="E205" s="993"/>
      <c r="F205" s="993"/>
      <c r="G205" s="888"/>
      <c r="H205" s="760"/>
      <c r="I205" s="414"/>
      <c r="J205" s="999"/>
      <c r="K205" s="1001"/>
      <c r="L205" s="537"/>
      <c r="M205" s="993"/>
      <c r="N205" s="993"/>
      <c r="O205" s="993"/>
      <c r="P205" s="888"/>
      <c r="Q205" s="760"/>
      <c r="R205" s="993"/>
      <c r="S205" s="999"/>
      <c r="T205" s="999"/>
      <c r="U205" s="999"/>
      <c r="V205" s="999"/>
      <c r="W205" s="999"/>
    </row>
    <row r="206" spans="1:23" s="601" customFormat="1" ht="12.75" customHeight="1">
      <c r="A206" s="1327"/>
      <c r="B206" s="398"/>
      <c r="C206" s="1169"/>
      <c r="D206" s="415"/>
      <c r="E206" s="993"/>
      <c r="F206" s="993"/>
      <c r="G206" s="888"/>
      <c r="H206" s="760"/>
      <c r="I206" s="993"/>
      <c r="J206" s="415"/>
      <c r="K206" s="398"/>
      <c r="L206" s="1169"/>
      <c r="M206" s="415"/>
      <c r="N206" s="993"/>
      <c r="O206" s="993"/>
      <c r="P206" s="888"/>
      <c r="Q206" s="760"/>
      <c r="R206" s="993"/>
      <c r="S206" s="993"/>
      <c r="T206" s="993"/>
      <c r="U206" s="993"/>
      <c r="V206" s="993"/>
      <c r="W206" s="993"/>
    </row>
    <row r="207" spans="1:23" s="601" customFormat="1" ht="12.75" customHeight="1">
      <c r="A207" s="993"/>
      <c r="B207" s="398"/>
      <c r="C207" s="1178"/>
      <c r="D207" s="415"/>
      <c r="E207" s="414"/>
      <c r="F207" s="414"/>
      <c r="G207" s="888"/>
      <c r="H207" s="760"/>
      <c r="I207" s="993"/>
      <c r="J207" s="415"/>
      <c r="K207" s="398"/>
      <c r="L207" s="1178"/>
      <c r="M207" s="415"/>
      <c r="N207" s="414"/>
      <c r="O207" s="414"/>
      <c r="P207" s="888"/>
      <c r="Q207" s="760"/>
      <c r="R207" s="993"/>
      <c r="S207" s="993"/>
      <c r="T207" s="993"/>
      <c r="U207" s="993"/>
      <c r="V207" s="993"/>
      <c r="W207" s="993"/>
    </row>
    <row r="208" spans="1:23" s="601" customFormat="1" ht="12.75" customHeight="1">
      <c r="A208" s="993"/>
      <c r="B208" s="398"/>
      <c r="C208" s="1184"/>
      <c r="D208" s="415"/>
      <c r="E208" s="993"/>
      <c r="F208" s="993"/>
      <c r="G208" s="888"/>
      <c r="H208" s="760"/>
      <c r="I208" s="993"/>
      <c r="J208" s="415"/>
      <c r="K208" s="398"/>
      <c r="L208" s="1184"/>
      <c r="M208" s="415"/>
      <c r="N208" s="993"/>
      <c r="O208" s="993"/>
      <c r="P208" s="888"/>
      <c r="Q208" s="760"/>
      <c r="R208" s="993"/>
      <c r="S208" s="993"/>
      <c r="T208" s="993"/>
      <c r="U208" s="993"/>
      <c r="V208" s="993"/>
      <c r="W208" s="993"/>
    </row>
    <row r="209" spans="1:23" s="601" customFormat="1" ht="12.75" customHeight="1">
      <c r="A209" s="993"/>
      <c r="B209" s="398"/>
      <c r="C209" s="993"/>
      <c r="D209" s="415"/>
      <c r="E209" s="993"/>
      <c r="F209" s="993"/>
      <c r="G209" s="888"/>
      <c r="H209" s="760"/>
      <c r="I209" s="993"/>
      <c r="J209" s="415"/>
      <c r="K209" s="398"/>
      <c r="L209" s="993"/>
      <c r="M209" s="415"/>
      <c r="N209" s="993"/>
      <c r="O209" s="993"/>
      <c r="P209" s="888"/>
      <c r="Q209" s="760"/>
      <c r="R209" s="993"/>
      <c r="S209" s="993"/>
      <c r="T209" s="993"/>
      <c r="U209" s="993"/>
      <c r="V209" s="993"/>
      <c r="W209" s="993"/>
    </row>
    <row r="210" spans="1:23" s="527" customFormat="1" ht="12.75" customHeight="1">
      <c r="A210" s="999"/>
      <c r="B210" s="1001"/>
      <c r="C210" s="993"/>
      <c r="D210" s="993"/>
      <c r="E210" s="389"/>
      <c r="F210" s="993"/>
      <c r="G210" s="888"/>
      <c r="H210" s="760"/>
      <c r="I210" s="414"/>
      <c r="J210" s="999"/>
      <c r="K210" s="1001"/>
      <c r="L210" s="993"/>
      <c r="M210" s="993"/>
      <c r="N210" s="389"/>
      <c r="O210" s="993"/>
      <c r="P210" s="888"/>
      <c r="Q210" s="760"/>
      <c r="R210" s="999"/>
      <c r="S210" s="999"/>
      <c r="T210" s="999"/>
      <c r="U210" s="999"/>
      <c r="V210" s="999"/>
      <c r="W210" s="999"/>
    </row>
    <row r="211" spans="1:23" s="601" customFormat="1" ht="12.75" customHeight="1">
      <c r="A211" s="993"/>
      <c r="B211" s="144"/>
      <c r="C211" s="1183"/>
      <c r="D211" s="325"/>
      <c r="E211" s="407"/>
      <c r="F211" s="528"/>
      <c r="G211" s="763"/>
      <c r="H211" s="760"/>
      <c r="I211" s="993"/>
      <c r="J211" s="993"/>
      <c r="K211" s="144"/>
      <c r="L211" s="1183"/>
      <c r="M211" s="325"/>
      <c r="N211" s="407"/>
      <c r="O211" s="528"/>
      <c r="P211" s="763"/>
      <c r="Q211" s="760"/>
      <c r="R211" s="993"/>
      <c r="S211" s="993"/>
      <c r="T211" s="993"/>
      <c r="U211" s="993"/>
      <c r="V211" s="993"/>
      <c r="W211" s="993"/>
    </row>
    <row r="212" spans="1:23" s="601" customFormat="1" ht="12.75" customHeight="1">
      <c r="A212" s="993"/>
      <c r="B212" s="1001"/>
      <c r="C212" s="993"/>
      <c r="D212" s="528"/>
      <c r="E212" s="407"/>
      <c r="F212" s="528"/>
      <c r="G212" s="793"/>
      <c r="H212" s="760"/>
      <c r="I212" s="414"/>
      <c r="J212" s="993"/>
      <c r="K212" s="1001"/>
      <c r="L212" s="993"/>
      <c r="M212" s="528"/>
      <c r="N212" s="407"/>
      <c r="O212" s="528"/>
      <c r="P212" s="793"/>
      <c r="Q212" s="760"/>
      <c r="R212" s="993"/>
      <c r="S212" s="993"/>
      <c r="T212" s="993"/>
      <c r="U212" s="993"/>
      <c r="V212" s="993"/>
      <c r="W212" s="993"/>
    </row>
    <row r="213" spans="1:23" s="601" customFormat="1" ht="12.75" customHeight="1">
      <c r="A213" s="993"/>
      <c r="B213" s="1001"/>
      <c r="C213" s="993"/>
      <c r="D213" s="993"/>
      <c r="E213" s="407"/>
      <c r="F213" s="528"/>
      <c r="G213" s="763"/>
      <c r="H213" s="760"/>
      <c r="I213" s="414"/>
      <c r="J213" s="993"/>
      <c r="K213" s="1001"/>
      <c r="L213" s="993"/>
      <c r="M213" s="993"/>
      <c r="N213" s="407"/>
      <c r="O213" s="528"/>
      <c r="P213" s="763"/>
      <c r="Q213" s="760"/>
      <c r="R213" s="993"/>
      <c r="S213" s="993"/>
      <c r="T213" s="993"/>
      <c r="U213" s="993"/>
      <c r="V213" s="993"/>
      <c r="W213" s="993"/>
    </row>
    <row r="214" spans="1:23" s="601" customFormat="1" ht="12.75" customHeight="1">
      <c r="A214" s="993"/>
      <c r="B214" s="1001"/>
      <c r="C214" s="993"/>
      <c r="D214" s="528"/>
      <c r="E214" s="407"/>
      <c r="F214" s="528"/>
      <c r="G214" s="793"/>
      <c r="H214" s="760"/>
      <c r="I214" s="414"/>
      <c r="J214" s="993"/>
      <c r="K214" s="1001"/>
      <c r="L214" s="993"/>
      <c r="M214" s="528"/>
      <c r="N214" s="407"/>
      <c r="O214" s="528"/>
      <c r="P214" s="793"/>
      <c r="Q214" s="760"/>
      <c r="R214" s="993"/>
      <c r="S214" s="993"/>
      <c r="T214" s="993"/>
      <c r="U214" s="993"/>
      <c r="V214" s="993"/>
      <c r="W214" s="993"/>
    </row>
    <row r="215" spans="1:23" s="601" customFormat="1" ht="12.75" customHeight="1">
      <c r="A215" s="993"/>
      <c r="B215" s="1001"/>
      <c r="C215" s="993"/>
      <c r="D215" s="999"/>
      <c r="E215" s="389"/>
      <c r="F215" s="993"/>
      <c r="G215" s="1172"/>
      <c r="H215" s="760"/>
      <c r="I215" s="414"/>
      <c r="J215" s="993"/>
      <c r="K215" s="1001"/>
      <c r="L215" s="993"/>
      <c r="M215" s="999"/>
      <c r="N215" s="389"/>
      <c r="O215" s="993"/>
      <c r="P215" s="1172"/>
      <c r="Q215" s="760"/>
      <c r="R215" s="993"/>
      <c r="S215" s="993"/>
      <c r="T215" s="993"/>
      <c r="U215" s="993"/>
      <c r="V215" s="993"/>
      <c r="W215" s="993"/>
    </row>
    <row r="216" spans="1:23" s="601" customFormat="1" ht="12.75" customHeight="1">
      <c r="A216" s="993"/>
      <c r="B216" s="1001"/>
      <c r="C216" s="993"/>
      <c r="D216" s="999"/>
      <c r="E216" s="389"/>
      <c r="F216" s="993"/>
      <c r="G216" s="1172"/>
      <c r="H216" s="760"/>
      <c r="I216" s="414"/>
      <c r="J216" s="993"/>
      <c r="K216" s="1001"/>
      <c r="L216" s="993"/>
      <c r="M216" s="999"/>
      <c r="N216" s="389"/>
      <c r="O216" s="993"/>
      <c r="P216" s="1172"/>
      <c r="Q216" s="760"/>
      <c r="R216" s="993"/>
      <c r="S216" s="993"/>
      <c r="T216" s="993"/>
      <c r="U216" s="993"/>
      <c r="V216" s="993"/>
      <c r="W216" s="993"/>
    </row>
    <row r="217" spans="1:23" s="601" customFormat="1" ht="12.75" customHeight="1">
      <c r="A217" s="1327"/>
      <c r="B217" s="398"/>
      <c r="C217" s="999"/>
      <c r="D217" s="993"/>
      <c r="E217" s="993"/>
      <c r="F217" s="993"/>
      <c r="G217" s="888"/>
      <c r="H217" s="760"/>
      <c r="I217" s="414"/>
      <c r="J217" s="993"/>
      <c r="K217" s="398"/>
      <c r="L217" s="999"/>
      <c r="M217" s="993"/>
      <c r="N217" s="993"/>
      <c r="O217" s="993"/>
      <c r="P217" s="888"/>
      <c r="Q217" s="760"/>
      <c r="R217" s="993"/>
      <c r="S217" s="993"/>
      <c r="T217" s="993"/>
      <c r="U217" s="993"/>
      <c r="V217" s="993"/>
      <c r="W217" s="993"/>
    </row>
    <row r="218" spans="1:23" s="601" customFormat="1" ht="12.75" customHeight="1">
      <c r="A218" s="1327"/>
      <c r="B218" s="1001"/>
      <c r="C218" s="1169"/>
      <c r="D218" s="415"/>
      <c r="E218" s="993"/>
      <c r="F218" s="993"/>
      <c r="G218" s="888"/>
      <c r="H218" s="760"/>
      <c r="I218" s="993"/>
      <c r="J218" s="993"/>
      <c r="K218" s="1001"/>
      <c r="L218" s="1169"/>
      <c r="M218" s="415"/>
      <c r="N218" s="993"/>
      <c r="O218" s="993"/>
      <c r="P218" s="888"/>
      <c r="Q218" s="760"/>
      <c r="R218" s="993"/>
      <c r="S218" s="993"/>
      <c r="T218" s="993"/>
      <c r="U218" s="993"/>
      <c r="V218" s="993"/>
      <c r="W218" s="993"/>
    </row>
    <row r="219" spans="1:23" s="601" customFormat="1" ht="12.75" customHeight="1">
      <c r="A219" s="993"/>
      <c r="B219" s="144"/>
      <c r="C219" s="876"/>
      <c r="D219" s="415"/>
      <c r="E219" s="389"/>
      <c r="F219" s="993"/>
      <c r="G219" s="888"/>
      <c r="H219" s="760"/>
      <c r="I219" s="993"/>
      <c r="J219" s="993"/>
      <c r="K219" s="144"/>
      <c r="L219" s="876"/>
      <c r="M219" s="415"/>
      <c r="N219" s="389"/>
      <c r="O219" s="993"/>
      <c r="P219" s="888"/>
      <c r="Q219" s="760"/>
      <c r="R219" s="993"/>
      <c r="S219" s="993"/>
      <c r="T219" s="993"/>
      <c r="U219" s="993"/>
      <c r="V219" s="993"/>
      <c r="W219" s="993"/>
    </row>
    <row r="220" spans="1:23" s="601" customFormat="1" ht="12.75" customHeight="1">
      <c r="A220" s="993"/>
      <c r="B220" s="144"/>
      <c r="C220" s="993"/>
      <c r="D220" s="415"/>
      <c r="E220" s="389"/>
      <c r="F220" s="993"/>
      <c r="G220" s="888"/>
      <c r="H220" s="760"/>
      <c r="I220" s="993"/>
      <c r="J220" s="993"/>
      <c r="K220" s="144"/>
      <c r="L220" s="993"/>
      <c r="M220" s="415"/>
      <c r="N220" s="389"/>
      <c r="O220" s="993"/>
      <c r="P220" s="888"/>
      <c r="Q220" s="760"/>
      <c r="R220" s="993"/>
      <c r="S220" s="993"/>
      <c r="T220" s="993"/>
      <c r="U220" s="993"/>
      <c r="V220" s="993"/>
      <c r="W220" s="993"/>
    </row>
    <row r="221" spans="1:23" s="601" customFormat="1" ht="12.75" customHeight="1">
      <c r="A221" s="993"/>
      <c r="B221" s="144"/>
      <c r="C221" s="993"/>
      <c r="D221" s="993"/>
      <c r="E221" s="35"/>
      <c r="F221" s="993"/>
      <c r="G221" s="888"/>
      <c r="H221" s="760"/>
      <c r="I221" s="414"/>
      <c r="J221" s="993"/>
      <c r="K221" s="144"/>
      <c r="L221" s="993"/>
      <c r="M221" s="993"/>
      <c r="N221" s="35"/>
      <c r="O221" s="993"/>
      <c r="P221" s="888"/>
      <c r="Q221" s="760"/>
      <c r="R221" s="993"/>
      <c r="S221" s="993"/>
      <c r="T221" s="993"/>
      <c r="U221" s="993"/>
      <c r="V221" s="993"/>
      <c r="W221" s="993"/>
    </row>
    <row r="222" spans="1:23" s="601" customFormat="1" ht="12.75" customHeight="1">
      <c r="A222" s="993"/>
      <c r="B222" s="144"/>
      <c r="C222" s="1183"/>
      <c r="D222" s="325"/>
      <c r="E222" s="407"/>
      <c r="F222" s="528"/>
      <c r="G222" s="763"/>
      <c r="H222" s="760"/>
      <c r="I222" s="993"/>
      <c r="J222" s="993"/>
      <c r="K222" s="144"/>
      <c r="L222" s="1183"/>
      <c r="M222" s="325"/>
      <c r="N222" s="407"/>
      <c r="O222" s="528"/>
      <c r="P222" s="763"/>
      <c r="Q222" s="760"/>
      <c r="R222" s="993"/>
      <c r="S222" s="993"/>
      <c r="T222" s="993"/>
      <c r="U222" s="993"/>
      <c r="V222" s="993"/>
      <c r="W222" s="993"/>
    </row>
    <row r="223" spans="1:23" s="601" customFormat="1" ht="12.75" customHeight="1">
      <c r="A223" s="993"/>
      <c r="B223" s="144"/>
      <c r="C223" s="528"/>
      <c r="D223" s="993"/>
      <c r="E223" s="389"/>
      <c r="F223" s="993"/>
      <c r="G223" s="888"/>
      <c r="H223" s="760"/>
      <c r="I223" s="414"/>
      <c r="J223" s="993"/>
      <c r="K223" s="144"/>
      <c r="L223" s="528"/>
      <c r="M223" s="993"/>
      <c r="N223" s="389"/>
      <c r="O223" s="993"/>
      <c r="P223" s="888"/>
      <c r="Q223" s="760"/>
      <c r="R223" s="993"/>
      <c r="S223" s="993"/>
      <c r="T223" s="993"/>
      <c r="U223" s="993"/>
      <c r="V223" s="993"/>
      <c r="W223" s="993"/>
    </row>
    <row r="224" spans="1:23" s="601" customFormat="1" ht="12.75" customHeight="1">
      <c r="A224" s="993"/>
      <c r="B224" s="144"/>
      <c r="C224" s="993"/>
      <c r="D224" s="999"/>
      <c r="E224" s="389"/>
      <c r="F224" s="993"/>
      <c r="G224" s="1172"/>
      <c r="H224" s="760"/>
      <c r="I224" s="414"/>
      <c r="J224" s="993"/>
      <c r="K224" s="144"/>
      <c r="L224" s="993"/>
      <c r="M224" s="999"/>
      <c r="N224" s="389"/>
      <c r="O224" s="993"/>
      <c r="P224" s="1172"/>
      <c r="Q224" s="760"/>
      <c r="R224" s="993"/>
      <c r="S224" s="993"/>
      <c r="T224" s="993"/>
      <c r="U224" s="993"/>
      <c r="V224" s="993"/>
      <c r="W224" s="993"/>
    </row>
    <row r="225" spans="1:23" s="601" customFormat="1" ht="12.75" customHeight="1">
      <c r="A225" s="993"/>
      <c r="B225" s="1000"/>
      <c r="C225" s="535"/>
      <c r="D225" s="993"/>
      <c r="E225" s="993"/>
      <c r="F225" s="993"/>
      <c r="G225" s="888"/>
      <c r="H225" s="760"/>
      <c r="I225" s="414"/>
      <c r="J225" s="993"/>
      <c r="K225" s="1000"/>
      <c r="L225" s="535"/>
      <c r="M225" s="993"/>
      <c r="N225" s="993"/>
      <c r="O225" s="993"/>
      <c r="P225" s="888"/>
      <c r="Q225" s="760"/>
      <c r="R225" s="993"/>
      <c r="S225" s="993"/>
      <c r="T225" s="993"/>
      <c r="U225" s="993"/>
      <c r="V225" s="993"/>
      <c r="W225" s="993"/>
    </row>
    <row r="226" spans="1:23" s="601" customFormat="1" ht="12.75" customHeight="1">
      <c r="A226" s="993"/>
      <c r="B226" s="1000"/>
      <c r="C226" s="535"/>
      <c r="D226" s="993"/>
      <c r="E226" s="993"/>
      <c r="F226" s="993"/>
      <c r="G226" s="888"/>
      <c r="H226" s="760"/>
      <c r="I226" s="414"/>
      <c r="J226" s="993"/>
      <c r="K226" s="1000"/>
      <c r="L226" s="535"/>
      <c r="M226" s="993"/>
      <c r="N226" s="993"/>
      <c r="O226" s="993"/>
      <c r="P226" s="888"/>
      <c r="Q226" s="760"/>
      <c r="R226" s="993"/>
      <c r="S226" s="993"/>
      <c r="T226" s="993"/>
      <c r="U226" s="993"/>
      <c r="V226" s="993"/>
      <c r="W226" s="993"/>
    </row>
    <row r="227" spans="1:23" s="601" customFormat="1" ht="12.75" customHeight="1">
      <c r="A227" s="993"/>
      <c r="B227" s="144"/>
      <c r="C227" s="993"/>
      <c r="D227" s="993"/>
      <c r="E227" s="993"/>
      <c r="F227" s="993"/>
      <c r="G227" s="888"/>
      <c r="H227" s="760"/>
      <c r="I227" s="414"/>
      <c r="J227" s="993"/>
      <c r="K227" s="144"/>
      <c r="L227" s="993"/>
      <c r="M227" s="993"/>
      <c r="N227" s="993"/>
      <c r="O227" s="993"/>
      <c r="P227" s="888"/>
      <c r="Q227" s="760"/>
      <c r="R227" s="993"/>
      <c r="S227" s="993"/>
      <c r="T227" s="993"/>
      <c r="U227" s="993"/>
      <c r="V227" s="993"/>
      <c r="W227" s="993"/>
    </row>
    <row r="228" spans="1:23" s="601" customFormat="1" ht="12.75" customHeight="1">
      <c r="A228" s="1327"/>
      <c r="B228" s="398"/>
      <c r="C228" s="999"/>
      <c r="D228" s="993"/>
      <c r="E228" s="993"/>
      <c r="F228" s="993"/>
      <c r="G228" s="888"/>
      <c r="H228" s="760"/>
      <c r="I228" s="414"/>
      <c r="J228" s="993"/>
      <c r="K228" s="398"/>
      <c r="L228" s="999"/>
      <c r="M228" s="993"/>
      <c r="N228" s="993"/>
      <c r="O228" s="993"/>
      <c r="P228" s="888"/>
      <c r="Q228" s="760"/>
      <c r="R228" s="993"/>
      <c r="S228" s="993"/>
      <c r="T228" s="993"/>
      <c r="U228" s="993"/>
      <c r="V228" s="993"/>
      <c r="W228" s="993"/>
    </row>
    <row r="229" spans="1:23" s="601" customFormat="1" ht="12.75" customHeight="1">
      <c r="A229" s="1327"/>
      <c r="B229" s="1001"/>
      <c r="C229" s="1169"/>
      <c r="D229" s="415"/>
      <c r="E229" s="993"/>
      <c r="F229" s="993"/>
      <c r="G229" s="888"/>
      <c r="H229" s="760"/>
      <c r="I229" s="993"/>
      <c r="J229" s="993"/>
      <c r="K229" s="1001"/>
      <c r="L229" s="1169"/>
      <c r="M229" s="415"/>
      <c r="N229" s="993"/>
      <c r="O229" s="993"/>
      <c r="P229" s="888"/>
      <c r="Q229" s="760"/>
      <c r="R229" s="993"/>
      <c r="S229" s="993"/>
      <c r="T229" s="993"/>
      <c r="U229" s="993"/>
      <c r="V229" s="993"/>
      <c r="W229" s="993"/>
    </row>
    <row r="230" spans="1:23" s="601" customFormat="1" ht="12.75" customHeight="1">
      <c r="A230" s="993"/>
      <c r="B230" s="144"/>
      <c r="C230" s="876"/>
      <c r="D230" s="415"/>
      <c r="E230" s="389"/>
      <c r="F230" s="993"/>
      <c r="G230" s="888"/>
      <c r="H230" s="760"/>
      <c r="I230" s="993"/>
      <c r="J230" s="993"/>
      <c r="K230" s="144"/>
      <c r="L230" s="876"/>
      <c r="M230" s="415"/>
      <c r="N230" s="389"/>
      <c r="O230" s="993"/>
      <c r="P230" s="888"/>
      <c r="Q230" s="760"/>
      <c r="R230" s="993"/>
      <c r="S230" s="993"/>
      <c r="T230" s="993"/>
      <c r="U230" s="993"/>
      <c r="V230" s="993"/>
      <c r="W230" s="993"/>
    </row>
    <row r="231" spans="1:23" s="601" customFormat="1" ht="12.75" customHeight="1">
      <c r="A231" s="993"/>
      <c r="B231" s="144"/>
      <c r="C231" s="993"/>
      <c r="D231" s="415"/>
      <c r="E231" s="389"/>
      <c r="F231" s="993"/>
      <c r="G231" s="888"/>
      <c r="H231" s="760"/>
      <c r="I231" s="993"/>
      <c r="J231" s="993"/>
      <c r="K231" s="144"/>
      <c r="L231" s="993"/>
      <c r="M231" s="415"/>
      <c r="N231" s="389"/>
      <c r="O231" s="993"/>
      <c r="P231" s="888"/>
      <c r="Q231" s="760"/>
      <c r="R231" s="993"/>
      <c r="S231" s="993"/>
      <c r="T231" s="993"/>
      <c r="U231" s="993"/>
      <c r="V231" s="993"/>
      <c r="W231" s="993"/>
    </row>
    <row r="232" spans="1:23" s="601" customFormat="1" ht="12.75" customHeight="1">
      <c r="A232" s="993"/>
      <c r="B232" s="144"/>
      <c r="C232" s="993"/>
      <c r="D232" s="993"/>
      <c r="E232" s="35"/>
      <c r="F232" s="993"/>
      <c r="G232" s="888"/>
      <c r="H232" s="760"/>
      <c r="I232" s="414"/>
      <c r="J232" s="993"/>
      <c r="K232" s="144"/>
      <c r="L232" s="993"/>
      <c r="M232" s="993"/>
      <c r="N232" s="35"/>
      <c r="O232" s="993"/>
      <c r="P232" s="888"/>
      <c r="Q232" s="760"/>
      <c r="R232" s="993"/>
      <c r="S232" s="993"/>
      <c r="T232" s="993"/>
      <c r="U232" s="993"/>
      <c r="V232" s="993"/>
      <c r="W232" s="993"/>
    </row>
    <row r="233" spans="1:23" s="601" customFormat="1" ht="12.75" customHeight="1">
      <c r="A233" s="993"/>
      <c r="B233" s="144"/>
      <c r="C233" s="1178"/>
      <c r="D233" s="325"/>
      <c r="E233" s="407"/>
      <c r="F233" s="528"/>
      <c r="G233" s="763"/>
      <c r="H233" s="760"/>
      <c r="I233" s="993"/>
      <c r="J233" s="993"/>
      <c r="K233" s="144"/>
      <c r="L233" s="1178"/>
      <c r="M233" s="325"/>
      <c r="N233" s="407"/>
      <c r="O233" s="528"/>
      <c r="P233" s="763"/>
      <c r="Q233" s="760"/>
      <c r="R233" s="993"/>
      <c r="S233" s="993"/>
      <c r="T233" s="993"/>
      <c r="U233" s="993"/>
      <c r="V233" s="993"/>
      <c r="W233" s="993"/>
    </row>
    <row r="234" spans="1:23" s="601" customFormat="1" ht="12.75" customHeight="1">
      <c r="A234" s="993"/>
      <c r="B234" s="144"/>
      <c r="C234" s="528"/>
      <c r="D234" s="993"/>
      <c r="E234" s="389"/>
      <c r="F234" s="993"/>
      <c r="G234" s="888"/>
      <c r="H234" s="760"/>
      <c r="I234" s="414"/>
      <c r="J234" s="993"/>
      <c r="K234" s="144"/>
      <c r="L234" s="528"/>
      <c r="M234" s="993"/>
      <c r="N234" s="389"/>
      <c r="O234" s="993"/>
      <c r="P234" s="888"/>
      <c r="Q234" s="760"/>
      <c r="R234" s="993"/>
      <c r="S234" s="993"/>
      <c r="T234" s="993"/>
      <c r="U234" s="993"/>
      <c r="V234" s="993"/>
      <c r="W234" s="993"/>
    </row>
    <row r="235" spans="1:23" s="601" customFormat="1" ht="12.75" customHeight="1">
      <c r="A235" s="993"/>
      <c r="B235" s="993"/>
      <c r="C235" s="993"/>
      <c r="D235" s="999"/>
      <c r="E235" s="389"/>
      <c r="F235" s="993"/>
      <c r="G235" s="1172"/>
      <c r="H235" s="760"/>
      <c r="I235" s="414"/>
      <c r="J235" s="993"/>
      <c r="K235" s="993"/>
      <c r="L235" s="993"/>
      <c r="M235" s="999"/>
      <c r="N235" s="389"/>
      <c r="O235" s="993"/>
      <c r="P235" s="1172"/>
      <c r="Q235" s="760"/>
      <c r="R235" s="993"/>
      <c r="S235" s="993"/>
      <c r="T235" s="993"/>
      <c r="U235" s="993"/>
      <c r="V235" s="993"/>
      <c r="W235" s="993"/>
    </row>
    <row r="236" spans="1:23" s="601" customFormat="1" ht="12.75" customHeight="1">
      <c r="A236" s="993"/>
      <c r="B236" s="993"/>
      <c r="C236" s="414"/>
      <c r="D236" s="993"/>
      <c r="E236" s="993"/>
      <c r="F236" s="993"/>
      <c r="G236" s="888"/>
      <c r="H236" s="760"/>
      <c r="I236" s="993"/>
      <c r="J236" s="993"/>
      <c r="K236" s="993"/>
      <c r="L236" s="414"/>
      <c r="M236" s="993"/>
      <c r="N236" s="993"/>
      <c r="O236" s="993"/>
      <c r="P236" s="888"/>
      <c r="Q236" s="760"/>
      <c r="R236" s="993"/>
      <c r="S236" s="993"/>
      <c r="T236" s="993"/>
      <c r="U236" s="993"/>
      <c r="V236" s="993"/>
      <c r="W236" s="993"/>
    </row>
    <row r="237" spans="1:23" s="601" customFormat="1" ht="12.75" customHeight="1">
      <c r="A237" s="1327"/>
      <c r="B237" s="1001"/>
      <c r="C237" s="537"/>
      <c r="D237" s="999"/>
      <c r="E237" s="993"/>
      <c r="F237" s="993"/>
      <c r="G237" s="888"/>
      <c r="H237" s="760"/>
      <c r="I237" s="993"/>
      <c r="J237" s="414"/>
      <c r="K237" s="1001"/>
      <c r="L237" s="537"/>
      <c r="M237" s="999"/>
      <c r="N237" s="993"/>
      <c r="O237" s="993"/>
      <c r="P237" s="888"/>
      <c r="Q237" s="760"/>
      <c r="R237" s="993"/>
      <c r="S237" s="993"/>
      <c r="T237" s="993"/>
      <c r="U237" s="993"/>
      <c r="V237" s="993"/>
      <c r="W237" s="993"/>
    </row>
    <row r="238" spans="1:23" s="601" customFormat="1" ht="12.75" customHeight="1">
      <c r="A238" s="1327"/>
      <c r="B238" s="160"/>
      <c r="C238" s="876"/>
      <c r="D238" s="415"/>
      <c r="E238" s="868"/>
      <c r="F238" s="868"/>
      <c r="G238" s="754"/>
      <c r="H238" s="760"/>
      <c r="I238" s="993"/>
      <c r="J238" s="993"/>
      <c r="K238" s="160"/>
      <c r="L238" s="876"/>
      <c r="M238" s="415"/>
      <c r="N238" s="868"/>
      <c r="O238" s="868"/>
      <c r="P238" s="754"/>
      <c r="Q238" s="760"/>
      <c r="R238" s="993"/>
      <c r="S238" s="993"/>
      <c r="T238" s="993"/>
      <c r="U238" s="993"/>
      <c r="V238" s="993"/>
      <c r="W238" s="993"/>
    </row>
    <row r="239" spans="1:23" s="268" customFormat="1" ht="12.75" customHeight="1">
      <c r="A239" s="220"/>
      <c r="B239" s="436"/>
      <c r="C239" s="1171"/>
      <c r="D239" s="415"/>
      <c r="E239" s="218"/>
      <c r="F239" s="219"/>
      <c r="G239" s="806"/>
      <c r="H239" s="818"/>
      <c r="I239" s="220"/>
      <c r="J239" s="1165"/>
      <c r="K239" s="436"/>
      <c r="L239" s="1171"/>
      <c r="M239" s="415"/>
      <c r="N239" s="218"/>
      <c r="O239" s="219"/>
      <c r="P239" s="806"/>
      <c r="Q239" s="818"/>
      <c r="R239" s="222"/>
      <c r="S239" s="220"/>
      <c r="T239" s="220"/>
      <c r="U239" s="220"/>
      <c r="V239" s="220"/>
      <c r="W239" s="220"/>
    </row>
    <row r="240" spans="1:23" s="268" customFormat="1" ht="12.75" customHeight="1">
      <c r="A240" s="220"/>
      <c r="B240" s="436"/>
      <c r="C240" s="993"/>
      <c r="D240" s="415"/>
      <c r="E240" s="218"/>
      <c r="F240" s="219"/>
      <c r="G240" s="806"/>
      <c r="H240" s="818"/>
      <c r="I240" s="220"/>
      <c r="J240" s="1165"/>
      <c r="K240" s="436"/>
      <c r="L240" s="993"/>
      <c r="M240" s="415"/>
      <c r="N240" s="218"/>
      <c r="O240" s="219"/>
      <c r="P240" s="806"/>
      <c r="Q240" s="818"/>
      <c r="R240" s="222"/>
      <c r="S240" s="220"/>
      <c r="T240" s="220"/>
      <c r="U240" s="220"/>
      <c r="V240" s="220"/>
      <c r="W240" s="220"/>
    </row>
    <row r="241" spans="1:23" s="268" customFormat="1" ht="12.75" customHeight="1">
      <c r="A241" s="220"/>
      <c r="B241" s="436"/>
      <c r="C241" s="1176"/>
      <c r="D241" s="415"/>
      <c r="E241" s="218"/>
      <c r="F241" s="219"/>
      <c r="G241" s="806"/>
      <c r="H241" s="818"/>
      <c r="I241" s="220"/>
      <c r="J241" s="1165"/>
      <c r="K241" s="436"/>
      <c r="L241" s="1176"/>
      <c r="M241" s="415"/>
      <c r="N241" s="218"/>
      <c r="O241" s="219"/>
      <c r="P241" s="806"/>
      <c r="Q241" s="818"/>
      <c r="R241" s="222"/>
      <c r="S241" s="220"/>
      <c r="T241" s="220"/>
      <c r="U241" s="220"/>
      <c r="V241" s="220"/>
      <c r="W241" s="220"/>
    </row>
    <row r="242" spans="1:23" s="268" customFormat="1" ht="12.75" customHeight="1">
      <c r="A242" s="220"/>
      <c r="B242" s="436"/>
      <c r="C242" s="1176"/>
      <c r="D242" s="415"/>
      <c r="E242" s="218"/>
      <c r="F242" s="219"/>
      <c r="G242" s="806"/>
      <c r="H242" s="818"/>
      <c r="I242" s="220"/>
      <c r="J242" s="1165"/>
      <c r="K242" s="436"/>
      <c r="L242" s="1176"/>
      <c r="M242" s="415"/>
      <c r="N242" s="218"/>
      <c r="O242" s="219"/>
      <c r="P242" s="806"/>
      <c r="Q242" s="818"/>
      <c r="R242" s="222"/>
      <c r="S242" s="220"/>
      <c r="T242" s="220"/>
      <c r="U242" s="220"/>
      <c r="V242" s="220"/>
      <c r="W242" s="220"/>
    </row>
    <row r="243" spans="1:23" s="601" customFormat="1" ht="12.75" customHeight="1">
      <c r="A243" s="993"/>
      <c r="B243" s="144"/>
      <c r="C243" s="389"/>
      <c r="D243" s="993"/>
      <c r="E243" s="389"/>
      <c r="F243" s="34"/>
      <c r="G243" s="888"/>
      <c r="H243" s="760"/>
      <c r="I243" s="993"/>
      <c r="J243" s="993"/>
      <c r="K243" s="144"/>
      <c r="L243" s="389"/>
      <c r="M243" s="993"/>
      <c r="N243" s="389"/>
      <c r="O243" s="34"/>
      <c r="P243" s="888"/>
      <c r="Q243" s="760"/>
      <c r="R243" s="862"/>
      <c r="S243" s="993"/>
      <c r="T243" s="993"/>
      <c r="U243" s="993"/>
      <c r="V243" s="993"/>
      <c r="W243" s="993"/>
    </row>
    <row r="244" spans="1:23" s="614" customFormat="1" ht="12.75" customHeight="1">
      <c r="A244" s="993"/>
      <c r="B244" s="144"/>
      <c r="C244" s="1185"/>
      <c r="D244" s="1166"/>
      <c r="E244" s="389"/>
      <c r="F244" s="993"/>
      <c r="G244" s="763"/>
      <c r="H244" s="760"/>
      <c r="I244" s="993"/>
      <c r="J244" s="993"/>
      <c r="K244" s="144"/>
      <c r="L244" s="1185"/>
      <c r="M244" s="1166"/>
      <c r="N244" s="389"/>
      <c r="O244" s="993"/>
      <c r="P244" s="763"/>
      <c r="Q244" s="760"/>
      <c r="R244" s="862"/>
      <c r="S244" s="993"/>
      <c r="T244" s="993"/>
      <c r="U244" s="993"/>
      <c r="V244" s="993"/>
      <c r="W244" s="993"/>
    </row>
    <row r="245" spans="1:23" s="614" customFormat="1" ht="12.75" customHeight="1">
      <c r="A245" s="993"/>
      <c r="B245" s="144"/>
      <c r="C245" s="1178"/>
      <c r="D245" s="1166"/>
      <c r="E245" s="389"/>
      <c r="F245" s="993"/>
      <c r="G245" s="763"/>
      <c r="H245" s="760"/>
      <c r="I245" s="993"/>
      <c r="J245" s="993"/>
      <c r="K245" s="144"/>
      <c r="L245" s="1178"/>
      <c r="M245" s="1166"/>
      <c r="N245" s="389"/>
      <c r="O245" s="993"/>
      <c r="P245" s="763"/>
      <c r="Q245" s="760"/>
      <c r="R245" s="862"/>
      <c r="S245" s="993"/>
      <c r="T245" s="993"/>
      <c r="U245" s="993"/>
      <c r="V245" s="993"/>
      <c r="W245" s="993"/>
    </row>
    <row r="246" spans="1:23" s="601" customFormat="1" ht="12.75" customHeight="1">
      <c r="A246" s="993"/>
      <c r="B246" s="144"/>
      <c r="C246" s="999"/>
      <c r="D246" s="993"/>
      <c r="E246" s="389"/>
      <c r="F246" s="993"/>
      <c r="G246" s="1172"/>
      <c r="H246" s="760"/>
      <c r="I246" s="993"/>
      <c r="J246" s="993"/>
      <c r="K246" s="144"/>
      <c r="L246" s="999"/>
      <c r="M246" s="993"/>
      <c r="N246" s="389"/>
      <c r="O246" s="993"/>
      <c r="P246" s="1172"/>
      <c r="Q246" s="760"/>
      <c r="R246" s="862"/>
      <c r="S246" s="993"/>
      <c r="T246" s="993"/>
      <c r="U246" s="993"/>
      <c r="V246" s="993"/>
      <c r="W246" s="993"/>
    </row>
    <row r="247" spans="1:23" s="601" customFormat="1" ht="12.75" customHeight="1">
      <c r="A247" s="993"/>
      <c r="B247" s="144"/>
      <c r="C247" s="999"/>
      <c r="D247" s="999"/>
      <c r="E247" s="389"/>
      <c r="F247" s="993"/>
      <c r="G247" s="1172"/>
      <c r="H247" s="760"/>
      <c r="I247" s="993"/>
      <c r="J247" s="993"/>
      <c r="K247" s="144"/>
      <c r="L247" s="999"/>
      <c r="M247" s="999"/>
      <c r="N247" s="389"/>
      <c r="O247" s="993"/>
      <c r="P247" s="1172"/>
      <c r="Q247" s="760"/>
      <c r="R247" s="862"/>
      <c r="S247" s="993"/>
      <c r="T247" s="993"/>
      <c r="U247" s="993"/>
      <c r="V247" s="993"/>
      <c r="W247" s="993"/>
    </row>
    <row r="248" spans="1:23" s="601" customFormat="1" ht="12.75" customHeight="1">
      <c r="A248" s="993"/>
      <c r="B248" s="993"/>
      <c r="C248" s="414"/>
      <c r="D248" s="993"/>
      <c r="E248" s="993"/>
      <c r="F248" s="993"/>
      <c r="G248" s="888"/>
      <c r="H248" s="760"/>
      <c r="I248" s="993"/>
      <c r="J248" s="993"/>
      <c r="K248" s="993"/>
      <c r="L248" s="414"/>
      <c r="M248" s="993"/>
      <c r="N248" s="993"/>
      <c r="O248" s="993"/>
      <c r="P248" s="888"/>
      <c r="Q248" s="760"/>
      <c r="R248" s="993"/>
      <c r="S248" s="993"/>
      <c r="T248" s="993"/>
      <c r="U248" s="993"/>
      <c r="V248" s="993"/>
      <c r="W248" s="993"/>
    </row>
    <row r="249" spans="1:23" ht="12.75" customHeight="1">
      <c r="A249" s="993"/>
      <c r="B249" s="1000"/>
      <c r="C249" s="535"/>
      <c r="D249" s="993"/>
      <c r="E249" s="993"/>
      <c r="F249" s="993"/>
      <c r="G249" s="888"/>
      <c r="H249" s="760"/>
      <c r="I249" s="993"/>
      <c r="J249" s="993"/>
      <c r="K249" s="1000"/>
      <c r="L249" s="535"/>
      <c r="M249" s="993"/>
      <c r="N249" s="993"/>
      <c r="O249" s="993"/>
      <c r="P249" s="888"/>
      <c r="Q249" s="760"/>
      <c r="R249" s="993"/>
      <c r="S249" s="993"/>
      <c r="T249" s="993"/>
      <c r="U249" s="993"/>
      <c r="V249" s="993"/>
      <c r="W249" s="993"/>
    </row>
    <row r="250" spans="1:23" ht="12.75" customHeight="1">
      <c r="A250" s="993"/>
      <c r="B250" s="144"/>
      <c r="C250" s="993"/>
      <c r="D250" s="993"/>
      <c r="E250" s="993"/>
      <c r="F250" s="993"/>
      <c r="G250" s="888"/>
      <c r="H250" s="760"/>
      <c r="I250" s="993"/>
      <c r="J250" s="993"/>
      <c r="K250" s="144"/>
      <c r="L250" s="993"/>
      <c r="M250" s="993"/>
      <c r="N250" s="993"/>
      <c r="O250" s="993"/>
      <c r="P250" s="888"/>
      <c r="Q250" s="760"/>
      <c r="R250" s="993"/>
      <c r="S250" s="993"/>
      <c r="T250" s="993"/>
      <c r="U250" s="993"/>
      <c r="V250" s="993"/>
      <c r="W250" s="993"/>
    </row>
    <row r="251" spans="1:23" ht="12.75" customHeight="1">
      <c r="A251" s="993"/>
      <c r="B251" s="144"/>
      <c r="C251" s="993"/>
      <c r="D251" s="993"/>
      <c r="E251" s="993"/>
      <c r="F251" s="993"/>
      <c r="G251" s="1168"/>
      <c r="H251" s="760"/>
      <c r="I251" s="993"/>
      <c r="J251" s="993"/>
      <c r="K251" s="144"/>
      <c r="L251" s="993"/>
      <c r="M251" s="993"/>
      <c r="N251" s="993"/>
      <c r="O251" s="993"/>
      <c r="P251" s="1168"/>
      <c r="Q251" s="760"/>
      <c r="R251" s="993"/>
      <c r="S251" s="993"/>
      <c r="T251" s="993"/>
      <c r="U251" s="993"/>
      <c r="V251" s="993"/>
      <c r="W251" s="993"/>
    </row>
    <row r="252" spans="1:23">
      <c r="A252" s="993"/>
      <c r="B252" s="144"/>
      <c r="C252" s="993"/>
      <c r="D252" s="993"/>
      <c r="E252" s="993"/>
      <c r="F252" s="993"/>
      <c r="G252" s="993"/>
      <c r="H252" s="999"/>
      <c r="I252" s="993"/>
      <c r="J252" s="993"/>
      <c r="K252" s="993"/>
      <c r="L252" s="993"/>
      <c r="M252" s="993"/>
      <c r="N252" s="993"/>
      <c r="O252" s="993"/>
      <c r="P252" s="993"/>
      <c r="Q252" s="993"/>
      <c r="R252" s="993"/>
      <c r="S252" s="993"/>
      <c r="T252" s="993"/>
      <c r="U252" s="993"/>
      <c r="V252" s="993"/>
      <c r="W252" s="993"/>
    </row>
    <row r="253" spans="1:23">
      <c r="A253" s="993"/>
      <c r="B253" s="144"/>
      <c r="C253" s="993"/>
      <c r="D253" s="993"/>
      <c r="E253" s="993"/>
      <c r="F253" s="993"/>
      <c r="G253" s="993"/>
      <c r="H253" s="999"/>
      <c r="I253" s="993"/>
      <c r="J253" s="993"/>
      <c r="K253" s="993"/>
      <c r="L253" s="993"/>
      <c r="M253" s="993"/>
      <c r="N253" s="993"/>
      <c r="O253" s="993"/>
      <c r="P253" s="993"/>
      <c r="Q253" s="993"/>
      <c r="R253" s="993"/>
      <c r="S253" s="993"/>
      <c r="T253" s="993"/>
      <c r="U253" s="993"/>
      <c r="V253" s="993"/>
      <c r="W253" s="993"/>
    </row>
    <row r="254" spans="1:23">
      <c r="A254" s="993"/>
      <c r="B254" s="144"/>
      <c r="C254" s="993"/>
      <c r="D254" s="993"/>
      <c r="E254" s="993"/>
      <c r="F254" s="993"/>
      <c r="G254" s="993"/>
      <c r="H254" s="999"/>
      <c r="I254" s="993"/>
      <c r="J254" s="993"/>
      <c r="K254" s="993"/>
      <c r="L254" s="993"/>
      <c r="M254" s="993"/>
      <c r="N254" s="993"/>
      <c r="O254" s="993"/>
      <c r="P254" s="993"/>
      <c r="Q254" s="993"/>
      <c r="R254" s="993"/>
      <c r="S254" s="993"/>
      <c r="T254" s="993"/>
      <c r="U254" s="993"/>
      <c r="V254" s="993"/>
      <c r="W254" s="993"/>
    </row>
    <row r="255" spans="1:23">
      <c r="A255" s="993"/>
      <c r="B255" s="144"/>
      <c r="C255" s="993"/>
      <c r="D255" s="993"/>
      <c r="E255" s="993"/>
      <c r="F255" s="993"/>
      <c r="G255" s="993"/>
      <c r="H255" s="999"/>
      <c r="I255" s="993"/>
      <c r="J255" s="993"/>
      <c r="K255" s="993"/>
      <c r="L255" s="993"/>
      <c r="M255" s="993"/>
      <c r="N255" s="993"/>
      <c r="O255" s="993"/>
      <c r="P255" s="993"/>
      <c r="Q255" s="993"/>
      <c r="R255" s="993"/>
      <c r="S255" s="993"/>
      <c r="T255" s="993"/>
      <c r="U255" s="993"/>
      <c r="V255" s="993"/>
      <c r="W255" s="993"/>
    </row>
    <row r="256" spans="1:23">
      <c r="A256" s="993"/>
      <c r="B256" s="144"/>
      <c r="C256" s="993"/>
      <c r="D256" s="993"/>
      <c r="E256" s="993"/>
      <c r="F256" s="993"/>
      <c r="G256" s="993"/>
      <c r="H256" s="999"/>
      <c r="I256" s="993"/>
      <c r="J256" s="993"/>
      <c r="K256" s="993"/>
      <c r="L256" s="993"/>
      <c r="M256" s="993"/>
      <c r="N256" s="993"/>
      <c r="O256" s="993"/>
      <c r="P256" s="993"/>
      <c r="Q256" s="993"/>
      <c r="R256" s="993"/>
      <c r="S256" s="993"/>
      <c r="T256" s="993"/>
      <c r="U256" s="993"/>
      <c r="V256" s="993"/>
      <c r="W256" s="993"/>
    </row>
    <row r="257" spans="1:23">
      <c r="A257" s="993"/>
      <c r="B257" s="144"/>
      <c r="C257" s="993"/>
      <c r="D257" s="993"/>
      <c r="E257" s="993"/>
      <c r="F257" s="993"/>
      <c r="G257" s="993"/>
      <c r="H257" s="999"/>
      <c r="I257" s="993"/>
      <c r="J257" s="993"/>
      <c r="K257" s="993"/>
      <c r="L257" s="993"/>
      <c r="M257" s="993"/>
      <c r="N257" s="993"/>
      <c r="O257" s="993"/>
      <c r="P257" s="993"/>
      <c r="Q257" s="993"/>
      <c r="R257" s="993"/>
      <c r="S257" s="993"/>
      <c r="T257" s="993"/>
      <c r="U257" s="993"/>
      <c r="V257" s="993"/>
      <c r="W257" s="993"/>
    </row>
    <row r="258" spans="1:23">
      <c r="A258" s="993"/>
      <c r="B258" s="144"/>
      <c r="C258" s="993"/>
      <c r="D258" s="993"/>
      <c r="E258" s="993"/>
      <c r="F258" s="993"/>
      <c r="G258" s="993"/>
      <c r="H258" s="999"/>
      <c r="I258" s="993"/>
      <c r="J258" s="993"/>
      <c r="K258" s="993"/>
      <c r="L258" s="993"/>
      <c r="M258" s="993"/>
      <c r="N258" s="993"/>
      <c r="O258" s="993"/>
      <c r="P258" s="993"/>
      <c r="Q258" s="993"/>
      <c r="R258" s="993"/>
      <c r="S258" s="993"/>
      <c r="T258" s="993"/>
      <c r="U258" s="993"/>
      <c r="V258" s="993"/>
      <c r="W258" s="993"/>
    </row>
    <row r="259" spans="1:23">
      <c r="A259" s="993"/>
      <c r="B259" s="144"/>
      <c r="C259" s="993"/>
      <c r="D259" s="993"/>
      <c r="E259" s="993"/>
      <c r="F259" s="993"/>
      <c r="G259" s="993"/>
      <c r="H259" s="999"/>
      <c r="I259" s="993"/>
      <c r="J259" s="993"/>
      <c r="K259" s="993"/>
      <c r="L259" s="993"/>
      <c r="M259" s="993"/>
      <c r="N259" s="993"/>
      <c r="O259" s="993"/>
      <c r="P259" s="993"/>
      <c r="Q259" s="993"/>
      <c r="R259" s="993"/>
      <c r="S259" s="993"/>
      <c r="T259" s="993"/>
      <c r="U259" s="993"/>
      <c r="V259" s="993"/>
      <c r="W259" s="993"/>
    </row>
    <row r="260" spans="1:23">
      <c r="A260" s="993"/>
      <c r="B260" s="144"/>
      <c r="C260" s="993"/>
      <c r="D260" s="993"/>
      <c r="E260" s="993"/>
      <c r="F260" s="993"/>
      <c r="G260" s="993"/>
      <c r="H260" s="999"/>
      <c r="I260" s="993"/>
      <c r="J260" s="993"/>
      <c r="K260" s="993"/>
      <c r="L260" s="993"/>
      <c r="M260" s="993"/>
      <c r="N260" s="993"/>
      <c r="O260" s="993"/>
      <c r="P260" s="993"/>
      <c r="Q260" s="993"/>
      <c r="R260" s="993"/>
      <c r="S260" s="993"/>
      <c r="T260" s="993"/>
      <c r="U260" s="993"/>
      <c r="V260" s="993"/>
      <c r="W260" s="993"/>
    </row>
    <row r="261" spans="1:23">
      <c r="A261" s="993"/>
      <c r="B261" s="144"/>
      <c r="C261" s="993"/>
      <c r="D261" s="993"/>
      <c r="E261" s="993"/>
      <c r="F261" s="993"/>
      <c r="G261" s="993"/>
      <c r="H261" s="999"/>
      <c r="I261" s="993"/>
      <c r="J261" s="993"/>
      <c r="K261" s="993"/>
      <c r="L261" s="993"/>
      <c r="M261" s="993"/>
      <c r="N261" s="993"/>
      <c r="O261" s="993"/>
      <c r="P261" s="993"/>
      <c r="Q261" s="993"/>
      <c r="R261" s="993"/>
      <c r="S261" s="993"/>
      <c r="T261" s="993"/>
      <c r="U261" s="993"/>
      <c r="V261" s="993"/>
      <c r="W261" s="993"/>
    </row>
    <row r="262" spans="1:23">
      <c r="A262" s="993"/>
      <c r="B262" s="144"/>
      <c r="C262" s="993"/>
      <c r="D262" s="993"/>
      <c r="E262" s="993"/>
      <c r="F262" s="993"/>
      <c r="G262" s="993"/>
      <c r="H262" s="999"/>
      <c r="I262" s="993"/>
      <c r="J262" s="993"/>
      <c r="K262" s="993"/>
      <c r="L262" s="993"/>
      <c r="M262" s="993"/>
      <c r="N262" s="993"/>
      <c r="O262" s="993"/>
      <c r="P262" s="993"/>
      <c r="Q262" s="993"/>
      <c r="R262" s="993"/>
      <c r="S262" s="993"/>
      <c r="T262" s="993"/>
      <c r="U262" s="993"/>
      <c r="V262" s="993"/>
      <c r="W262" s="993"/>
    </row>
    <row r="263" spans="1:23">
      <c r="B263" s="142"/>
    </row>
    <row r="264" spans="1:23">
      <c r="B264" s="142"/>
    </row>
    <row r="265" spans="1:23">
      <c r="B265" s="142"/>
    </row>
    <row r="266" spans="1:23">
      <c r="B266" s="142"/>
    </row>
    <row r="267" spans="1:23">
      <c r="B267" s="142"/>
    </row>
    <row r="268" spans="1:23">
      <c r="B268" s="142"/>
    </row>
    <row r="269" spans="1:23">
      <c r="B269" s="142"/>
    </row>
    <row r="270" spans="1:23">
      <c r="B270" s="142"/>
    </row>
    <row r="271" spans="1:23">
      <c r="B271" s="142"/>
    </row>
    <row r="272" spans="1:23">
      <c r="B272" s="142"/>
    </row>
    <row r="273" spans="2:2">
      <c r="B273" s="142"/>
    </row>
    <row r="274" spans="2:2">
      <c r="B274" s="142"/>
    </row>
    <row r="275" spans="2:2">
      <c r="B275" s="142"/>
    </row>
    <row r="276" spans="2:2">
      <c r="B276" s="142"/>
    </row>
    <row r="277" spans="2:2">
      <c r="B277" s="142"/>
    </row>
    <row r="278" spans="2:2">
      <c r="B278" s="142"/>
    </row>
    <row r="279" spans="2:2">
      <c r="B279" s="142"/>
    </row>
    <row r="280" spans="2:2">
      <c r="B280" s="142"/>
    </row>
    <row r="281" spans="2:2">
      <c r="B281" s="142"/>
    </row>
    <row r="282" spans="2:2">
      <c r="B282" s="142"/>
    </row>
    <row r="283" spans="2:2">
      <c r="B283" s="142"/>
    </row>
    <row r="284" spans="2:2">
      <c r="B284" s="142"/>
    </row>
    <row r="285" spans="2:2">
      <c r="B285" s="142"/>
    </row>
    <row r="286" spans="2:2">
      <c r="B286" s="142"/>
    </row>
    <row r="287" spans="2:2">
      <c r="B287" s="142"/>
    </row>
    <row r="288" spans="2:2">
      <c r="B288" s="142"/>
    </row>
    <row r="289" spans="2:2">
      <c r="B289" s="142"/>
    </row>
  </sheetData>
  <customSheetViews>
    <customSheetView guid="{0C5E73BF-4F4A-42B1-AFFC-19145C7AC19A}" topLeftCell="E1">
      <selection activeCell="I8" sqref="I8:U13"/>
      <pageMargins left="0.31" right="0.7" top="0.75" bottom="0.75" header="0.3" footer="0.3"/>
      <pageSetup scale="65" orientation="portrait" r:id="rId1"/>
    </customSheetView>
    <customSheetView guid="{F7690BCD-287A-473A-9EA1-298139938D77}" topLeftCell="A186">
      <selection activeCell="H204" sqref="H204"/>
      <pageMargins left="0.7" right="0.7" top="0.75" bottom="0.75" header="0.3" footer="0.3"/>
      <pageSetup orientation="portrait" r:id="rId2"/>
    </customSheetView>
    <customSheetView guid="{8F78BEB5-8927-4030-9153-90C7FA4937A5}" topLeftCell="A40">
      <selection activeCell="P84" sqref="P84"/>
      <pageMargins left="0.7" right="0.7" top="0.75" bottom="0.75" header="0.3" footer="0.3"/>
      <pageSetup orientation="portrait" r:id="rId3"/>
    </customSheetView>
    <customSheetView guid="{81801A75-92C7-4ED5-97DB-E3E6B3965D30}" scale="93" topLeftCell="A111">
      <selection activeCell="K61" sqref="K61"/>
      <pageMargins left="0.7" right="0.7" top="0.75" bottom="0.75" header="0.3" footer="0.3"/>
      <pageSetup orientation="portrait" r:id="rId4"/>
    </customSheetView>
  </customSheetViews>
  <mergeCells count="21">
    <mergeCell ref="O108:P108"/>
    <mergeCell ref="A237:A238"/>
    <mergeCell ref="C6:I6"/>
    <mergeCell ref="A55:A56"/>
    <mergeCell ref="A110:A111"/>
    <mergeCell ref="A98:A99"/>
    <mergeCell ref="A88:A89"/>
    <mergeCell ref="A77:A78"/>
    <mergeCell ref="A64:A65"/>
    <mergeCell ref="A24:A25"/>
    <mergeCell ref="A35:A36"/>
    <mergeCell ref="A45:A46"/>
    <mergeCell ref="A205:A206"/>
    <mergeCell ref="A217:A218"/>
    <mergeCell ref="F108:G108"/>
    <mergeCell ref="A228:A229"/>
    <mergeCell ref="A145:A146"/>
    <mergeCell ref="A157:A158"/>
    <mergeCell ref="A168:A169"/>
    <mergeCell ref="A179:A180"/>
    <mergeCell ref="A190:A191"/>
  </mergeCells>
  <pageMargins left="0.31" right="0.7" top="0.75" bottom="0.75" header="0.3" footer="0.3"/>
  <pageSetup scale="65" orientation="portrait" r:id="rId5"/>
</worksheet>
</file>

<file path=xl/worksheets/sheet3.xml><?xml version="1.0" encoding="utf-8"?>
<worksheet xmlns="http://schemas.openxmlformats.org/spreadsheetml/2006/main" xmlns:r="http://schemas.openxmlformats.org/officeDocument/2006/relationships">
  <sheetPr codeName="Sheet2"/>
  <dimension ref="A1:H127"/>
  <sheetViews>
    <sheetView zoomScale="90" zoomScaleNormal="90" workbookViewId="0">
      <selection activeCell="C2" sqref="C1:C1048576"/>
    </sheetView>
  </sheetViews>
  <sheetFormatPr defaultRowHeight="12.75"/>
  <cols>
    <col min="1" max="1" width="32.140625" bestFit="1" customWidth="1"/>
    <col min="2" max="2" width="15" bestFit="1" customWidth="1"/>
    <col min="3" max="3" width="16.42578125" bestFit="1" customWidth="1"/>
    <col min="4" max="4" width="13.28515625" bestFit="1" customWidth="1"/>
    <col min="5" max="5" width="10.140625" style="1110" bestFit="1" customWidth="1"/>
    <col min="6" max="6" width="14.7109375" customWidth="1"/>
    <col min="7" max="7" width="12" bestFit="1" customWidth="1"/>
    <col min="8" max="8" width="13.5703125" bestFit="1" customWidth="1"/>
    <col min="10" max="10" width="14.85546875" bestFit="1" customWidth="1"/>
    <col min="12" max="12" width="13.5703125" bestFit="1" customWidth="1"/>
  </cols>
  <sheetData>
    <row r="1" spans="1:8" ht="28.5">
      <c r="A1" s="1303" t="s">
        <v>175</v>
      </c>
      <c r="B1" s="1304"/>
      <c r="C1" s="1304"/>
      <c r="D1" s="1304"/>
      <c r="E1" s="1305"/>
    </row>
    <row r="2" spans="1:8" ht="15">
      <c r="A2" s="251" t="s">
        <v>1</v>
      </c>
      <c r="B2" s="261" t="s">
        <v>31</v>
      </c>
      <c r="C2" s="262" t="s">
        <v>1288</v>
      </c>
      <c r="D2" s="263" t="s">
        <v>1183</v>
      </c>
      <c r="E2" s="1159" t="s">
        <v>1287</v>
      </c>
    </row>
    <row r="3" spans="1:8" ht="15">
      <c r="A3" s="252" t="s">
        <v>460</v>
      </c>
      <c r="B3" s="1230">
        <f>MROUND('010_Facility_Criteria'!D11,10)</f>
        <v>0</v>
      </c>
      <c r="C3" s="971">
        <f>'010_Facility_Criteria'!D12</f>
        <v>0</v>
      </c>
      <c r="D3" s="972">
        <f>B3-C3</f>
        <v>0</v>
      </c>
      <c r="E3" s="1160">
        <f>IF(B3=0,0,D3/B3)</f>
        <v>0</v>
      </c>
      <c r="F3" s="742"/>
      <c r="G3" s="742"/>
      <c r="H3" s="742"/>
    </row>
    <row r="4" spans="1:8" ht="15">
      <c r="A4" s="252" t="s">
        <v>459</v>
      </c>
      <c r="B4" s="973">
        <f>MROUND('020_Discipline_Specifications'!D11,100)</f>
        <v>0</v>
      </c>
      <c r="C4" s="971">
        <f>'020_Discipline_Specifications'!D12</f>
        <v>0</v>
      </c>
      <c r="D4" s="972">
        <f t="shared" ref="D4:D27" si="0">B4-C4</f>
        <v>0</v>
      </c>
      <c r="E4" s="1160">
        <f t="shared" ref="E4:E27" si="1">IF(B4=0,0,D4/B4)</f>
        <v>0</v>
      </c>
      <c r="F4" s="742"/>
      <c r="G4" s="742"/>
      <c r="H4" s="742"/>
    </row>
    <row r="5" spans="1:8" ht="15">
      <c r="A5" s="253" t="s">
        <v>461</v>
      </c>
      <c r="B5" s="973">
        <f>MROUND('030_Feasibility_Study'!D11,100)</f>
        <v>600</v>
      </c>
      <c r="C5" s="971">
        <f>MROUND('030_Feasibility_Study'!D12,50)</f>
        <v>50</v>
      </c>
      <c r="D5" s="972">
        <f t="shared" si="0"/>
        <v>550</v>
      </c>
      <c r="E5" s="1160">
        <f t="shared" si="1"/>
        <v>0.91666666666666663</v>
      </c>
      <c r="F5" s="742"/>
      <c r="G5" s="742"/>
      <c r="H5" s="742"/>
    </row>
    <row r="6" spans="1:8" s="128" customFormat="1" ht="15">
      <c r="A6" s="253" t="s">
        <v>462</v>
      </c>
      <c r="B6" s="973">
        <f>MROUND('040_Project_Definition'!D11,10)</f>
        <v>10</v>
      </c>
      <c r="C6" s="971">
        <f>'040_Project_Definition'!D12</f>
        <v>0</v>
      </c>
      <c r="D6" s="972">
        <f t="shared" si="0"/>
        <v>10</v>
      </c>
      <c r="E6" s="1160">
        <f t="shared" si="1"/>
        <v>1</v>
      </c>
      <c r="F6" s="742"/>
      <c r="G6" s="742"/>
      <c r="H6" s="742"/>
    </row>
    <row r="7" spans="1:8" ht="15">
      <c r="A7" s="254" t="s">
        <v>463</v>
      </c>
      <c r="B7" s="973">
        <f>MROUND('050_Space_Program'!D11,100)</f>
        <v>1900</v>
      </c>
      <c r="C7" s="971">
        <f>MROUND('050_Space_Program'!D12,50)</f>
        <v>150</v>
      </c>
      <c r="D7" s="972">
        <f t="shared" si="0"/>
        <v>1750</v>
      </c>
      <c r="E7" s="1160">
        <f t="shared" si="1"/>
        <v>0.92105263157894735</v>
      </c>
      <c r="F7" s="742"/>
      <c r="G7" s="742"/>
      <c r="H7" s="742"/>
    </row>
    <row r="8" spans="1:8" ht="15">
      <c r="A8" s="255" t="s">
        <v>464</v>
      </c>
      <c r="B8" s="973">
        <f>MROUND('060_Product_Program'!D11,100)</f>
        <v>800</v>
      </c>
      <c r="C8" s="971">
        <f>MROUND('060_Product_Program'!D12,50)</f>
        <v>50</v>
      </c>
      <c r="D8" s="972">
        <f t="shared" si="0"/>
        <v>750</v>
      </c>
      <c r="E8" s="1160">
        <f t="shared" si="1"/>
        <v>0.9375</v>
      </c>
      <c r="F8" s="742"/>
      <c r="G8" s="742"/>
      <c r="H8" s="742"/>
    </row>
    <row r="9" spans="1:8" s="128" customFormat="1" ht="15">
      <c r="A9" s="256" t="s">
        <v>465</v>
      </c>
      <c r="B9" s="973">
        <f>MROUND('070_Request_For_Proposal'!D11,100)</f>
        <v>800</v>
      </c>
      <c r="C9" s="971">
        <f>MROUND('070_Request_For_Proposal'!D12,50)</f>
        <v>150</v>
      </c>
      <c r="D9" s="972">
        <f t="shared" si="0"/>
        <v>650</v>
      </c>
      <c r="E9" s="1160">
        <f t="shared" si="1"/>
        <v>0.8125</v>
      </c>
      <c r="F9" s="742"/>
      <c r="G9" s="742"/>
      <c r="H9" s="742"/>
    </row>
    <row r="10" spans="1:8" ht="15">
      <c r="A10" s="257" t="s">
        <v>466</v>
      </c>
      <c r="B10" s="973">
        <f>MROUND('080_Design_Early'!D11,100)</f>
        <v>6300</v>
      </c>
      <c r="C10" s="971">
        <f>MROUND('080_Design_Early'!D12,100)</f>
        <v>1500</v>
      </c>
      <c r="D10" s="972">
        <f t="shared" si="0"/>
        <v>4800</v>
      </c>
      <c r="E10" s="1160">
        <f t="shared" si="1"/>
        <v>0.76190476190476186</v>
      </c>
      <c r="F10" s="742"/>
      <c r="G10" s="742"/>
      <c r="H10" s="742"/>
    </row>
    <row r="11" spans="1:8" ht="15">
      <c r="A11" s="258" t="s">
        <v>467</v>
      </c>
      <c r="B11" s="973">
        <f>MROUND('090_Design_Schematic'!D11,100)</f>
        <v>9300</v>
      </c>
      <c r="C11" s="971">
        <f>MROUND('090_Design_Schematic'!D12,100)</f>
        <v>1600</v>
      </c>
      <c r="D11" s="972">
        <f t="shared" si="0"/>
        <v>7700</v>
      </c>
      <c r="E11" s="1160">
        <f t="shared" si="1"/>
        <v>0.82795698924731187</v>
      </c>
      <c r="F11" s="742"/>
      <c r="G11" s="742"/>
      <c r="H11" s="742"/>
    </row>
    <row r="12" spans="1:8" ht="15">
      <c r="A12" s="258" t="s">
        <v>468</v>
      </c>
      <c r="B12" s="973">
        <f>MROUND('100_Design_Coordinated_PTT_PTC'!D11,100)</f>
        <v>27000</v>
      </c>
      <c r="C12" s="971">
        <f>MROUND('100_Design_Coordinated_PTT_PTC'!D12,100)</f>
        <v>2800</v>
      </c>
      <c r="D12" s="972">
        <f t="shared" si="0"/>
        <v>24200</v>
      </c>
      <c r="E12" s="1160">
        <f t="shared" si="1"/>
        <v>0.89629629629629626</v>
      </c>
      <c r="F12" s="742"/>
      <c r="G12" s="742"/>
      <c r="H12" s="742"/>
    </row>
    <row r="13" spans="1:8" ht="15">
      <c r="A13" s="258" t="s">
        <v>469</v>
      </c>
      <c r="B13" s="973">
        <f>MROUND('110_Design_Final'!D12,100)</f>
        <v>12800</v>
      </c>
      <c r="C13" s="971">
        <f>MROUND('110_Design_Final'!D13,100)</f>
        <v>1700</v>
      </c>
      <c r="D13" s="972">
        <f t="shared" si="0"/>
        <v>11100</v>
      </c>
      <c r="E13" s="1160">
        <f t="shared" si="1"/>
        <v>0.8671875</v>
      </c>
      <c r="F13" s="742"/>
      <c r="G13" s="742"/>
      <c r="H13" s="742"/>
    </row>
    <row r="14" spans="1:8" ht="15">
      <c r="A14" s="256" t="s">
        <v>470</v>
      </c>
      <c r="B14" s="973">
        <f>MROUND('120_Request_For_Proposal'!D11,100)</f>
        <v>900</v>
      </c>
      <c r="C14" s="971">
        <f>MROUND('120_Request_For_Proposal'!D12,10)</f>
        <v>60</v>
      </c>
      <c r="D14" s="972">
        <f t="shared" si="0"/>
        <v>840</v>
      </c>
      <c r="E14" s="1160">
        <f t="shared" si="1"/>
        <v>0.93333333333333335</v>
      </c>
      <c r="F14" s="742"/>
      <c r="G14" s="742"/>
      <c r="H14" s="742"/>
    </row>
    <row r="15" spans="1:8" s="128" customFormat="1" ht="15">
      <c r="A15" s="273" t="s">
        <v>471</v>
      </c>
      <c r="B15" s="973">
        <f>MROUND('130_Inquiry_Issue'!D11,100)</f>
        <v>1200</v>
      </c>
      <c r="C15" s="971">
        <f>MROUND('130_Inquiry_Issue'!D12,10)</f>
        <v>30</v>
      </c>
      <c r="D15" s="972">
        <f t="shared" si="0"/>
        <v>1170</v>
      </c>
      <c r="E15" s="1160">
        <f t="shared" si="1"/>
        <v>0.97499999999999998</v>
      </c>
      <c r="F15" s="742"/>
      <c r="G15" s="742"/>
      <c r="H15" s="742"/>
    </row>
    <row r="16" spans="1:8" s="128" customFormat="1" ht="15">
      <c r="A16" s="273" t="s">
        <v>472</v>
      </c>
      <c r="B16" s="973">
        <f>'140_Pre-Construction_Plan'!D11</f>
        <v>0</v>
      </c>
      <c r="C16" s="971">
        <f>'140_Pre-Construction_Plan'!D12</f>
        <v>0</v>
      </c>
      <c r="D16" s="972">
        <f t="shared" si="0"/>
        <v>0</v>
      </c>
      <c r="E16" s="1160">
        <f t="shared" si="1"/>
        <v>0</v>
      </c>
      <c r="F16" s="742"/>
      <c r="G16" s="742"/>
      <c r="H16" s="742"/>
    </row>
    <row r="17" spans="1:8" s="128" customFormat="1" ht="15">
      <c r="A17" s="273" t="s">
        <v>473</v>
      </c>
      <c r="B17" s="973">
        <f>MROUND('150_Inquiry_Issue_(RFI)'!D11,100)</f>
        <v>9300</v>
      </c>
      <c r="C17" s="971">
        <f>MROUND('150_Inquiry_Issue_(RFI)'!D12,100)</f>
        <v>500</v>
      </c>
      <c r="D17" s="972">
        <f t="shared" si="0"/>
        <v>8800</v>
      </c>
      <c r="E17" s="1160">
        <f t="shared" si="1"/>
        <v>0.94623655913978499</v>
      </c>
      <c r="F17" s="742"/>
      <c r="G17" s="742"/>
      <c r="H17" s="742"/>
    </row>
    <row r="18" spans="1:8" ht="15">
      <c r="A18" s="273" t="s">
        <v>474</v>
      </c>
      <c r="B18" s="973">
        <f>'160_Product_Type_Selection'!D11</f>
        <v>0</v>
      </c>
      <c r="C18" s="971">
        <f>'160_Product_Type_Selection'!D12</f>
        <v>0</v>
      </c>
      <c r="D18" s="972">
        <f t="shared" si="0"/>
        <v>0</v>
      </c>
      <c r="E18" s="1160">
        <f t="shared" si="1"/>
        <v>0</v>
      </c>
      <c r="F18" s="742"/>
      <c r="G18" s="742"/>
      <c r="H18" s="742"/>
    </row>
    <row r="19" spans="1:8" ht="15">
      <c r="A19" s="274" t="s">
        <v>475</v>
      </c>
      <c r="B19" s="973">
        <f>'170_System_Layout'!D11</f>
        <v>0</v>
      </c>
      <c r="C19" s="971">
        <f>'170_System_Layout'!D12</f>
        <v>0</v>
      </c>
      <c r="D19" s="972">
        <f t="shared" si="0"/>
        <v>0</v>
      </c>
      <c r="E19" s="1160">
        <f t="shared" si="1"/>
        <v>0</v>
      </c>
      <c r="F19" s="742"/>
      <c r="G19" s="742"/>
      <c r="H19" s="742"/>
    </row>
    <row r="20" spans="1:8" ht="15">
      <c r="A20" s="273" t="s">
        <v>476</v>
      </c>
      <c r="B20" s="973">
        <f>MROUND('180_Submittal_Package'!D11,100)</f>
        <v>34400</v>
      </c>
      <c r="C20" s="971">
        <f>MROUND('180_Submittal_Package'!D12,100)</f>
        <v>2900</v>
      </c>
      <c r="D20" s="972">
        <f t="shared" si="0"/>
        <v>31500</v>
      </c>
      <c r="E20" s="1160">
        <f t="shared" si="1"/>
        <v>0.91569767441860461</v>
      </c>
      <c r="F20" s="742"/>
      <c r="G20" s="742"/>
      <c r="H20" s="742"/>
    </row>
    <row r="21" spans="1:8" ht="15">
      <c r="A21" s="273" t="s">
        <v>477</v>
      </c>
      <c r="B21" s="973">
        <f>MROUND('190_Submittal_Issue'!D11,100)</f>
        <v>69500</v>
      </c>
      <c r="C21" s="971">
        <f>MROUND('190_Submittal_Issue'!D12,100)</f>
        <v>3000</v>
      </c>
      <c r="D21" s="972">
        <f t="shared" si="0"/>
        <v>66500</v>
      </c>
      <c r="E21" s="1162">
        <f t="shared" si="1"/>
        <v>0.95683453237410077</v>
      </c>
      <c r="F21" s="742"/>
      <c r="G21" s="742"/>
      <c r="H21" s="742"/>
    </row>
    <row r="22" spans="1:8" ht="15">
      <c r="A22" s="273" t="s">
        <v>478</v>
      </c>
      <c r="B22" s="973">
        <f>'200_Purchase_Order'!D11</f>
        <v>0</v>
      </c>
      <c r="C22" s="971">
        <f>'200_Purchase_Order'!D12</f>
        <v>0</v>
      </c>
      <c r="D22" s="972">
        <f t="shared" si="0"/>
        <v>0</v>
      </c>
      <c r="E22" s="1160">
        <f t="shared" si="1"/>
        <v>0</v>
      </c>
      <c r="F22" s="742"/>
      <c r="G22" s="742"/>
      <c r="H22" s="742"/>
    </row>
    <row r="23" spans="1:8" ht="15">
      <c r="A23" s="273" t="s">
        <v>479</v>
      </c>
      <c r="B23" s="981">
        <f>MROUND('210_Product_Installation'!D11,100)</f>
        <v>20300</v>
      </c>
      <c r="C23" s="971">
        <f>MROUND('210_Product_Installation'!D12,100)</f>
        <v>8000</v>
      </c>
      <c r="D23" s="972">
        <f t="shared" si="0"/>
        <v>12300</v>
      </c>
      <c r="E23" s="1160">
        <f t="shared" si="1"/>
        <v>0.60591133004926112</v>
      </c>
      <c r="F23" s="742"/>
      <c r="G23" s="742"/>
      <c r="H23" s="742"/>
    </row>
    <row r="24" spans="1:8" ht="15">
      <c r="A24" s="273" t="s">
        <v>480</v>
      </c>
      <c r="B24" s="973">
        <f>'220_Start-Up'!D11</f>
        <v>0</v>
      </c>
      <c r="C24" s="971">
        <f>'220_Start-Up'!D12</f>
        <v>0</v>
      </c>
      <c r="D24" s="972">
        <f t="shared" si="0"/>
        <v>0</v>
      </c>
      <c r="E24" s="1160">
        <f t="shared" si="1"/>
        <v>0</v>
      </c>
      <c r="F24" s="742"/>
      <c r="G24" s="742"/>
      <c r="H24" s="742"/>
    </row>
    <row r="25" spans="1:8" ht="15">
      <c r="A25" s="273" t="s">
        <v>481</v>
      </c>
      <c r="B25" s="973">
        <f>MROUND('230_Product_Inspection'!D11,100)</f>
        <v>15900</v>
      </c>
      <c r="C25" s="971">
        <f>MROUND('230_Product_Inspection'!D12,100)</f>
        <v>600</v>
      </c>
      <c r="D25" s="972">
        <f t="shared" si="0"/>
        <v>15300</v>
      </c>
      <c r="E25" s="1160">
        <f t="shared" si="1"/>
        <v>0.96226415094339623</v>
      </c>
      <c r="F25" s="742"/>
      <c r="G25" s="742"/>
      <c r="H25" s="742"/>
    </row>
    <row r="26" spans="1:8" ht="15">
      <c r="A26" s="273" t="s">
        <v>482</v>
      </c>
      <c r="B26" s="973">
        <f>MROUND('240_Punchlist_Issue'!D11,100)</f>
        <v>100</v>
      </c>
      <c r="C26" s="971">
        <f>MROUND('240_Punchlist_Issue'!D12,50)</f>
        <v>0</v>
      </c>
      <c r="D26" s="972">
        <f t="shared" si="0"/>
        <v>100</v>
      </c>
      <c r="E26" s="1160">
        <f t="shared" si="1"/>
        <v>1</v>
      </c>
      <c r="F26" s="742"/>
      <c r="G26" s="742"/>
      <c r="H26" s="742"/>
    </row>
    <row r="27" spans="1:8" ht="15">
      <c r="A27" s="273" t="s">
        <v>483</v>
      </c>
      <c r="B27" s="973">
        <f>MROUND('250_Turnover_Package'!D11,100)</f>
        <v>6100</v>
      </c>
      <c r="C27" s="971">
        <f>MROUND('250_Turnover_Package'!D12,100)</f>
        <v>100</v>
      </c>
      <c r="D27" s="972">
        <f t="shared" si="0"/>
        <v>6000</v>
      </c>
      <c r="E27" s="1160">
        <f t="shared" si="1"/>
        <v>0.98360655737704916</v>
      </c>
      <c r="F27" s="742"/>
      <c r="G27" s="742"/>
      <c r="H27" s="742"/>
    </row>
    <row r="28" spans="1:8">
      <c r="A28" s="259"/>
      <c r="B28" s="1231"/>
      <c r="C28" s="1231"/>
      <c r="D28" s="1231"/>
      <c r="E28" s="1157"/>
    </row>
    <row r="29" spans="1:8" ht="18.75">
      <c r="A29" s="260" t="s">
        <v>39</v>
      </c>
      <c r="B29" s="1240">
        <f>MROUND(SUM(B3:B27),1000)</f>
        <v>217000</v>
      </c>
      <c r="C29" s="1240">
        <f>MROUND(SUM(C3:C27),1000)</f>
        <v>23000</v>
      </c>
      <c r="D29" s="1240">
        <f>MROUND(SUM(D3:D27),1000)</f>
        <v>194000</v>
      </c>
      <c r="E29" s="1161">
        <f>D29/B29</f>
        <v>0.89400921658986177</v>
      </c>
      <c r="F29" s="742"/>
      <c r="G29" s="742"/>
      <c r="H29" s="742"/>
    </row>
    <row r="31" spans="1:8">
      <c r="D31" s="668"/>
      <c r="E31" s="1241"/>
      <c r="F31" s="297"/>
      <c r="G31" s="297"/>
      <c r="H31" s="297"/>
    </row>
    <row r="32" spans="1:8" ht="18">
      <c r="A32" s="1297" t="s">
        <v>1182</v>
      </c>
      <c r="B32" s="1298"/>
      <c r="C32" s="1298"/>
      <c r="D32" s="1298"/>
      <c r="E32" s="1299"/>
    </row>
    <row r="33" spans="1:5" s="668" customFormat="1" ht="21">
      <c r="A33" s="1300" t="s">
        <v>1179</v>
      </c>
      <c r="B33" s="1301"/>
      <c r="C33" s="1301"/>
      <c r="D33" s="1301"/>
      <c r="E33" s="1302"/>
    </row>
    <row r="34" spans="1:5" s="668" customFormat="1" ht="15">
      <c r="A34" s="251" t="s">
        <v>1178</v>
      </c>
      <c r="B34" s="261" t="s">
        <v>31</v>
      </c>
      <c r="C34" s="262" t="str">
        <f>C2</f>
        <v>Expected Process</v>
      </c>
      <c r="D34" s="263" t="s">
        <v>1183</v>
      </c>
      <c r="E34" s="1159" t="s">
        <v>1287</v>
      </c>
    </row>
    <row r="35" spans="1:5" s="668" customFormat="1" ht="15">
      <c r="A35" s="252" t="s">
        <v>460</v>
      </c>
      <c r="B35" s="974">
        <f>MROUND('010_Facility_Criteria'!E11,10)</f>
        <v>0</v>
      </c>
      <c r="C35" s="971">
        <f>'010_Facility_Criteria'!F11</f>
        <v>0</v>
      </c>
      <c r="D35" s="972">
        <f>B35-C35</f>
        <v>0</v>
      </c>
      <c r="E35" s="1160">
        <f>IF(B35=0,0,D35/B35)</f>
        <v>0</v>
      </c>
    </row>
    <row r="36" spans="1:5" s="668" customFormat="1" ht="15">
      <c r="A36" s="252" t="s">
        <v>459</v>
      </c>
      <c r="B36" s="973">
        <f>MROUND('020_Discipline_Specifications'!E11,100)</f>
        <v>0</v>
      </c>
      <c r="C36" s="971">
        <f>'020_Discipline_Specifications'!F11</f>
        <v>0</v>
      </c>
      <c r="D36" s="972">
        <f t="shared" ref="D36:D59" si="2">B36-C36</f>
        <v>0</v>
      </c>
      <c r="E36" s="1160">
        <f t="shared" ref="E36:E58" si="3">IF(B36=0,0,D36/B36)</f>
        <v>0</v>
      </c>
    </row>
    <row r="37" spans="1:5" s="668" customFormat="1" ht="15">
      <c r="A37" s="253" t="s">
        <v>461</v>
      </c>
      <c r="B37" s="973">
        <f>MROUND('030_Feasibility_Study'!E11,100)</f>
        <v>100</v>
      </c>
      <c r="C37" s="971">
        <f>MROUND('030_Feasibility_Study'!E12,10)</f>
        <v>20</v>
      </c>
      <c r="D37" s="972">
        <f t="shared" si="2"/>
        <v>80</v>
      </c>
      <c r="E37" s="1160">
        <f t="shared" si="3"/>
        <v>0.8</v>
      </c>
    </row>
    <row r="38" spans="1:5" s="668" customFormat="1" ht="15">
      <c r="A38" s="253" t="s">
        <v>462</v>
      </c>
      <c r="B38" s="973">
        <f>MROUND('040_Project_Definition'!E11,10)</f>
        <v>10</v>
      </c>
      <c r="C38" s="971">
        <f>'040_Project_Definition'!F11</f>
        <v>0</v>
      </c>
      <c r="D38" s="972">
        <f t="shared" si="2"/>
        <v>10</v>
      </c>
      <c r="E38" s="1160">
        <f t="shared" si="3"/>
        <v>1</v>
      </c>
    </row>
    <row r="39" spans="1:5" s="668" customFormat="1" ht="15">
      <c r="A39" s="254" t="s">
        <v>463</v>
      </c>
      <c r="B39" s="973">
        <f>MROUND('050_Space_Program'!E11,10)</f>
        <v>120</v>
      </c>
      <c r="C39" s="971">
        <f>MROUND('050_Space_Program'!E12,10)</f>
        <v>10</v>
      </c>
      <c r="D39" s="972">
        <f t="shared" si="2"/>
        <v>110</v>
      </c>
      <c r="E39" s="1160">
        <f t="shared" si="3"/>
        <v>0.91666666666666663</v>
      </c>
    </row>
    <row r="40" spans="1:5" s="668" customFormat="1" ht="15">
      <c r="A40" s="255" t="s">
        <v>464</v>
      </c>
      <c r="B40" s="973">
        <f>MROUND('060_Product_Program'!E11,100)</f>
        <v>100</v>
      </c>
      <c r="C40" s="971">
        <f>MROUND('060_Product_Program'!E12,10)</f>
        <v>10</v>
      </c>
      <c r="D40" s="972">
        <f t="shared" si="2"/>
        <v>90</v>
      </c>
      <c r="E40" s="1160">
        <f t="shared" si="3"/>
        <v>0.9</v>
      </c>
    </row>
    <row r="41" spans="1:5" s="668" customFormat="1" ht="15">
      <c r="A41" s="256" t="s">
        <v>465</v>
      </c>
      <c r="B41" s="973">
        <f>MROUND('070_Request_For_Proposal'!E11,100)</f>
        <v>700</v>
      </c>
      <c r="C41" s="971">
        <f>MROUND('070_Request_For_Proposal'!E12,10)</f>
        <v>60</v>
      </c>
      <c r="D41" s="972">
        <f t="shared" si="2"/>
        <v>640</v>
      </c>
      <c r="E41" s="1160">
        <f t="shared" si="3"/>
        <v>0.91428571428571426</v>
      </c>
    </row>
    <row r="42" spans="1:5" s="668" customFormat="1" ht="15">
      <c r="A42" s="257" t="s">
        <v>466</v>
      </c>
      <c r="B42" s="973">
        <f>MROUND('080_Design_Early'!E11,100)</f>
        <v>1200</v>
      </c>
      <c r="C42" s="971">
        <f>MROUND('080_Design_Early'!E12,100)</f>
        <v>500</v>
      </c>
      <c r="D42" s="972">
        <f t="shared" si="2"/>
        <v>700</v>
      </c>
      <c r="E42" s="1160">
        <f t="shared" si="3"/>
        <v>0.58333333333333337</v>
      </c>
    </row>
    <row r="43" spans="1:5" s="668" customFormat="1" ht="15">
      <c r="A43" s="258" t="s">
        <v>467</v>
      </c>
      <c r="B43" s="973">
        <f>MROUND('090_Design_Schematic'!E11,100)</f>
        <v>1100</v>
      </c>
      <c r="C43" s="971">
        <f>MROUND('090_Design_Schematic'!E12,100)</f>
        <v>500</v>
      </c>
      <c r="D43" s="972">
        <f t="shared" si="2"/>
        <v>600</v>
      </c>
      <c r="E43" s="1160">
        <f t="shared" si="3"/>
        <v>0.54545454545454541</v>
      </c>
    </row>
    <row r="44" spans="1:5" s="668" customFormat="1" ht="15">
      <c r="A44" s="258" t="s">
        <v>468</v>
      </c>
      <c r="B44" s="973">
        <f>MROUND('100_Design_Coordinated_PTT_PTC'!E11,100)</f>
        <v>1100</v>
      </c>
      <c r="C44" s="971">
        <f>MROUND('100_Design_Coordinated_PTT_PTC'!E12,100)</f>
        <v>300</v>
      </c>
      <c r="D44" s="972">
        <f t="shared" si="2"/>
        <v>800</v>
      </c>
      <c r="E44" s="1160">
        <f t="shared" si="3"/>
        <v>0.72727272727272729</v>
      </c>
    </row>
    <row r="45" spans="1:5" s="668" customFormat="1" ht="15">
      <c r="A45" s="258" t="s">
        <v>469</v>
      </c>
      <c r="B45" s="973">
        <f>MROUND('110_Design_Final'!E12,5)</f>
        <v>5</v>
      </c>
      <c r="C45" s="971">
        <f>'110_Design_Final'!E13</f>
        <v>0</v>
      </c>
      <c r="D45" s="972">
        <f t="shared" si="2"/>
        <v>5</v>
      </c>
      <c r="E45" s="1160">
        <f t="shared" si="3"/>
        <v>1</v>
      </c>
    </row>
    <row r="46" spans="1:5" s="668" customFormat="1" ht="15">
      <c r="A46" s="256" t="s">
        <v>470</v>
      </c>
      <c r="B46" s="973">
        <f>MROUND('120_Request_For_Proposal'!E11,100)</f>
        <v>900</v>
      </c>
      <c r="C46" s="971">
        <f>MROUND('120_Request_For_Proposal'!E12,10)</f>
        <v>60</v>
      </c>
      <c r="D46" s="972">
        <f t="shared" si="2"/>
        <v>840</v>
      </c>
      <c r="E46" s="1160">
        <f t="shared" si="3"/>
        <v>0.93333333333333335</v>
      </c>
    </row>
    <row r="47" spans="1:5" s="668" customFormat="1" ht="15">
      <c r="A47" s="273" t="s">
        <v>471</v>
      </c>
      <c r="B47" s="973">
        <f>MROUND('130_Inquiry_Issue'!E11,50)</f>
        <v>150</v>
      </c>
      <c r="C47" s="971">
        <f>MROUND('130_Inquiry_Issue'!E12,5)</f>
        <v>5</v>
      </c>
      <c r="D47" s="972">
        <f t="shared" si="2"/>
        <v>145</v>
      </c>
      <c r="E47" s="1160">
        <f t="shared" si="3"/>
        <v>0.96666666666666667</v>
      </c>
    </row>
    <row r="48" spans="1:5" s="668" customFormat="1" ht="15">
      <c r="A48" s="273" t="s">
        <v>472</v>
      </c>
      <c r="B48" s="973">
        <f>'140_Pre-Construction_Plan'!E11</f>
        <v>0</v>
      </c>
      <c r="C48" s="971">
        <f>'140_Pre-Construction_Plan'!E12</f>
        <v>0</v>
      </c>
      <c r="D48" s="972">
        <f t="shared" si="2"/>
        <v>0</v>
      </c>
      <c r="E48" s="1160">
        <f t="shared" si="3"/>
        <v>0</v>
      </c>
    </row>
    <row r="49" spans="1:5" s="668" customFormat="1" ht="15">
      <c r="A49" s="273" t="s">
        <v>473</v>
      </c>
      <c r="B49" s="973">
        <f>MROUND('150_Inquiry_Issue_(RFI)'!E11,100)</f>
        <v>3000</v>
      </c>
      <c r="C49" s="971">
        <f>MROUND('150_Inquiry_Issue_(RFI)'!E12,100)</f>
        <v>0</v>
      </c>
      <c r="D49" s="972">
        <f t="shared" si="2"/>
        <v>3000</v>
      </c>
      <c r="E49" s="1160">
        <f t="shared" si="3"/>
        <v>1</v>
      </c>
    </row>
    <row r="50" spans="1:5" s="668" customFormat="1" ht="15">
      <c r="A50" s="273" t="s">
        <v>474</v>
      </c>
      <c r="B50" s="973">
        <f>'160_Product_Type_Selection'!E11</f>
        <v>0</v>
      </c>
      <c r="C50" s="971">
        <f>'160_Product_Type_Selection'!E12</f>
        <v>0</v>
      </c>
      <c r="D50" s="972">
        <f t="shared" si="2"/>
        <v>0</v>
      </c>
      <c r="E50" s="1160">
        <f t="shared" si="3"/>
        <v>0</v>
      </c>
    </row>
    <row r="51" spans="1:5" s="668" customFormat="1" ht="15">
      <c r="A51" s="274" t="s">
        <v>475</v>
      </c>
      <c r="B51" s="973">
        <f>'170_System_Layout'!E11</f>
        <v>0</v>
      </c>
      <c r="C51" s="971">
        <f>'170_System_Layout'!E12</f>
        <v>0</v>
      </c>
      <c r="D51" s="972">
        <f t="shared" si="2"/>
        <v>0</v>
      </c>
      <c r="E51" s="1160">
        <f t="shared" si="3"/>
        <v>0</v>
      </c>
    </row>
    <row r="52" spans="1:5" s="668" customFormat="1" ht="15">
      <c r="A52" s="273" t="s">
        <v>476</v>
      </c>
      <c r="B52" s="973">
        <f>MROUND('180_Submittal_Package'!E11,100)</f>
        <v>7400</v>
      </c>
      <c r="C52" s="971">
        <f>MROUND('180_Submittal_Package'!E12,100)</f>
        <v>700</v>
      </c>
      <c r="D52" s="972">
        <f t="shared" si="2"/>
        <v>6700</v>
      </c>
      <c r="E52" s="1160">
        <f t="shared" si="3"/>
        <v>0.90540540540540537</v>
      </c>
    </row>
    <row r="53" spans="1:5" s="668" customFormat="1" ht="15">
      <c r="A53" s="273" t="s">
        <v>477</v>
      </c>
      <c r="B53" s="973">
        <f>'190_Submittal_Issue'!E11</f>
        <v>0</v>
      </c>
      <c r="C53" s="971">
        <f>'190_Submittal_Issue'!E12</f>
        <v>0</v>
      </c>
      <c r="D53" s="972">
        <f t="shared" si="2"/>
        <v>0</v>
      </c>
      <c r="E53" s="1160">
        <f t="shared" si="3"/>
        <v>0</v>
      </c>
    </row>
    <row r="54" spans="1:5" s="668" customFormat="1" ht="15">
      <c r="A54" s="273" t="s">
        <v>478</v>
      </c>
      <c r="B54" s="973">
        <f>'200_Purchase_Order'!E11</f>
        <v>0</v>
      </c>
      <c r="C54" s="971">
        <f>'200_Purchase_Order'!E12</f>
        <v>0</v>
      </c>
      <c r="D54" s="972">
        <f t="shared" si="2"/>
        <v>0</v>
      </c>
      <c r="E54" s="1160">
        <f t="shared" si="3"/>
        <v>0</v>
      </c>
    </row>
    <row r="55" spans="1:5" s="668" customFormat="1" ht="15">
      <c r="A55" s="273" t="s">
        <v>479</v>
      </c>
      <c r="B55" s="973">
        <f>'210_Product_Installation'!D87</f>
        <v>0</v>
      </c>
      <c r="C55" s="971">
        <f>'210_Product_Installation'!E12</f>
        <v>0</v>
      </c>
      <c r="D55" s="972">
        <f t="shared" si="2"/>
        <v>0</v>
      </c>
      <c r="E55" s="1160">
        <f t="shared" si="3"/>
        <v>0</v>
      </c>
    </row>
    <row r="56" spans="1:5" s="668" customFormat="1" ht="15">
      <c r="A56" s="273" t="s">
        <v>480</v>
      </c>
      <c r="B56" s="973">
        <f>'220_Start-Up'!E11</f>
        <v>0</v>
      </c>
      <c r="C56" s="971">
        <f>'220_Start-Up'!F11</f>
        <v>0</v>
      </c>
      <c r="D56" s="972">
        <f t="shared" si="2"/>
        <v>0</v>
      </c>
      <c r="E56" s="1160">
        <f t="shared" si="3"/>
        <v>0</v>
      </c>
    </row>
    <row r="57" spans="1:5" s="668" customFormat="1" ht="15">
      <c r="A57" s="273" t="s">
        <v>481</v>
      </c>
      <c r="B57" s="973">
        <f>'230_Product_Inspection'!E11</f>
        <v>0</v>
      </c>
      <c r="C57" s="971">
        <f>'230_Product_Inspection'!E12</f>
        <v>0</v>
      </c>
      <c r="D57" s="972">
        <f t="shared" si="2"/>
        <v>0</v>
      </c>
      <c r="E57" s="1160">
        <f t="shared" si="3"/>
        <v>0</v>
      </c>
    </row>
    <row r="58" spans="1:5" s="668" customFormat="1" ht="15">
      <c r="A58" s="273" t="s">
        <v>482</v>
      </c>
      <c r="B58" s="973">
        <f>'240_Punchlist_Issue'!E11</f>
        <v>0</v>
      </c>
      <c r="C58" s="971">
        <f>'240_Punchlist_Issue'!E12</f>
        <v>0</v>
      </c>
      <c r="D58" s="972">
        <f t="shared" si="2"/>
        <v>0</v>
      </c>
      <c r="E58" s="1160">
        <f t="shared" si="3"/>
        <v>0</v>
      </c>
    </row>
    <row r="59" spans="1:5" s="668" customFormat="1" ht="15">
      <c r="A59" s="273" t="s">
        <v>483</v>
      </c>
      <c r="B59" s="973">
        <f>MROUND('250_Turnover_Package'!E11,50)</f>
        <v>100</v>
      </c>
      <c r="C59" s="971">
        <f>MROUND('250_Turnover_Package'!E12,100)</f>
        <v>0</v>
      </c>
      <c r="D59" s="972">
        <f t="shared" si="2"/>
        <v>100</v>
      </c>
      <c r="E59" s="1160">
        <f t="shared" ref="E59" si="4">D59/B59</f>
        <v>1</v>
      </c>
    </row>
    <row r="60" spans="1:5" s="668" customFormat="1">
      <c r="A60" s="259"/>
      <c r="B60" s="975"/>
      <c r="C60" s="975"/>
      <c r="D60" s="975"/>
      <c r="E60" s="1157"/>
    </row>
    <row r="61" spans="1:5" s="668" customFormat="1" ht="18.75">
      <c r="A61" s="260" t="s">
        <v>39</v>
      </c>
      <c r="B61" s="976">
        <f>MROUND(SUM(B35:B59),1000)</f>
        <v>16000</v>
      </c>
      <c r="C61" s="976">
        <f>MROUND(SUM(C35:C59),100)</f>
        <v>2200</v>
      </c>
      <c r="D61" s="976">
        <f>MROUND(SUM(D35:D59),100)</f>
        <v>13800</v>
      </c>
      <c r="E61" s="1161">
        <f>D61/B61</f>
        <v>0.86250000000000004</v>
      </c>
    </row>
    <row r="62" spans="1:5">
      <c r="B62" s="668"/>
      <c r="C62" s="668"/>
    </row>
    <row r="63" spans="1:5">
      <c r="B63" s="668"/>
      <c r="C63" s="668"/>
    </row>
    <row r="66" spans="1:5" ht="21">
      <c r="A66" s="1300" t="s">
        <v>1180</v>
      </c>
      <c r="B66" s="1301"/>
      <c r="C66" s="1301"/>
      <c r="D66" s="1301"/>
      <c r="E66" s="1302"/>
    </row>
    <row r="67" spans="1:5" ht="15">
      <c r="A67" s="1268" t="s">
        <v>1178</v>
      </c>
      <c r="B67" s="1269" t="s">
        <v>31</v>
      </c>
      <c r="C67" s="1270" t="str">
        <f>C2</f>
        <v>Expected Process</v>
      </c>
      <c r="D67" s="1271" t="s">
        <v>1183</v>
      </c>
      <c r="E67" s="1272" t="s">
        <v>1287</v>
      </c>
    </row>
    <row r="68" spans="1:5" ht="15">
      <c r="A68" s="252" t="s">
        <v>460</v>
      </c>
      <c r="B68" s="974">
        <f>'010_Facility_Criteria'!F11</f>
        <v>0</v>
      </c>
      <c r="C68" s="971">
        <f>'010_Facility_Criteria'!F12</f>
        <v>0</v>
      </c>
      <c r="D68" s="972">
        <f>B68-C68</f>
        <v>0</v>
      </c>
      <c r="E68" s="1160">
        <f>IF(B68=0,0,D68/B68)</f>
        <v>0</v>
      </c>
    </row>
    <row r="69" spans="1:5" ht="15">
      <c r="A69" s="252" t="s">
        <v>459</v>
      </c>
      <c r="B69" s="973">
        <f>'020_Discipline_Specifications'!F11</f>
        <v>0</v>
      </c>
      <c r="C69" s="971">
        <f>'020_Discipline_Specifications'!F12</f>
        <v>0</v>
      </c>
      <c r="D69" s="972">
        <f t="shared" ref="D69:D92" si="5">B69-C69</f>
        <v>0</v>
      </c>
      <c r="E69" s="1160">
        <f t="shared" ref="E69:E92" si="6">IF(B69=0,0,D69/B69)</f>
        <v>0</v>
      </c>
    </row>
    <row r="70" spans="1:5" ht="15">
      <c r="A70" s="253" t="s">
        <v>461</v>
      </c>
      <c r="B70" s="973">
        <f>MROUND('030_Feasibility_Study'!F11,50)</f>
        <v>450</v>
      </c>
      <c r="C70" s="971">
        <f>MROUND('030_Feasibility_Study'!F12,10)</f>
        <v>30</v>
      </c>
      <c r="D70" s="972">
        <f t="shared" si="5"/>
        <v>420</v>
      </c>
      <c r="E70" s="1160">
        <f t="shared" si="6"/>
        <v>0.93333333333333335</v>
      </c>
    </row>
    <row r="71" spans="1:5" ht="15">
      <c r="A71" s="253" t="s">
        <v>462</v>
      </c>
      <c r="B71" s="973">
        <f>'040_Project_Definition'!F11</f>
        <v>0</v>
      </c>
      <c r="C71" s="971">
        <f>'040_Project_Definition'!F12</f>
        <v>0</v>
      </c>
      <c r="D71" s="972">
        <f t="shared" si="5"/>
        <v>0</v>
      </c>
      <c r="E71" s="1160">
        <f t="shared" si="6"/>
        <v>0</v>
      </c>
    </row>
    <row r="72" spans="1:5" ht="15">
      <c r="A72" s="254" t="s">
        <v>463</v>
      </c>
      <c r="B72" s="973">
        <f>MROUND('050_Space_Program'!F11,100)</f>
        <v>1700</v>
      </c>
      <c r="C72" s="971">
        <f>MROUND('050_Space_Program'!F12,10)</f>
        <v>150</v>
      </c>
      <c r="D72" s="972">
        <f t="shared" si="5"/>
        <v>1550</v>
      </c>
      <c r="E72" s="1160">
        <f t="shared" si="6"/>
        <v>0.91176470588235292</v>
      </c>
    </row>
    <row r="73" spans="1:5" ht="15">
      <c r="A73" s="255" t="s">
        <v>464</v>
      </c>
      <c r="B73" s="973">
        <f>MROUND('060_Product_Program'!F11,100)</f>
        <v>700</v>
      </c>
      <c r="C73" s="971">
        <f>MROUND('060_Product_Program'!F12,10)</f>
        <v>60</v>
      </c>
      <c r="D73" s="972">
        <f t="shared" si="5"/>
        <v>640</v>
      </c>
      <c r="E73" s="1160">
        <f t="shared" si="6"/>
        <v>0.91428571428571426</v>
      </c>
    </row>
    <row r="74" spans="1:5" ht="15">
      <c r="A74" s="256" t="s">
        <v>465</v>
      </c>
      <c r="B74" s="973">
        <f>MROUND('070_Request_For_Proposal'!F11,100)</f>
        <v>100</v>
      </c>
      <c r="C74" s="971">
        <f>MROUND('070_Request_For_Proposal'!F12,10)</f>
        <v>90</v>
      </c>
      <c r="D74" s="972">
        <f t="shared" si="5"/>
        <v>10</v>
      </c>
      <c r="E74" s="1160">
        <f t="shared" si="6"/>
        <v>0.1</v>
      </c>
    </row>
    <row r="75" spans="1:5" ht="15">
      <c r="A75" s="257" t="s">
        <v>466</v>
      </c>
      <c r="B75" s="973">
        <f>MROUND('080_Design_Early'!F11,100)</f>
        <v>5200</v>
      </c>
      <c r="C75" s="971">
        <f>MROUND('080_Design_Early'!F12,100)</f>
        <v>1000</v>
      </c>
      <c r="D75" s="972">
        <f t="shared" si="5"/>
        <v>4200</v>
      </c>
      <c r="E75" s="1160">
        <f t="shared" si="6"/>
        <v>0.80769230769230771</v>
      </c>
    </row>
    <row r="76" spans="1:5" ht="15">
      <c r="A76" s="258" t="s">
        <v>467</v>
      </c>
      <c r="B76" s="973">
        <f>MROUND('090_Design_Schematic'!F11,100)</f>
        <v>8200</v>
      </c>
      <c r="C76" s="971">
        <f>MROUND('090_Design_Schematic'!F12,100)</f>
        <v>1100</v>
      </c>
      <c r="D76" s="972">
        <f t="shared" si="5"/>
        <v>7100</v>
      </c>
      <c r="E76" s="1160">
        <f t="shared" si="6"/>
        <v>0.86585365853658536</v>
      </c>
    </row>
    <row r="77" spans="1:5" ht="15">
      <c r="A77" s="258" t="s">
        <v>468</v>
      </c>
      <c r="B77" s="973">
        <f>MROUND('100_Design_Coordinated_PTT_PTC'!F11,100)</f>
        <v>26000</v>
      </c>
      <c r="C77" s="971">
        <f>MROUND('100_Design_Coordinated_PTT_PTC'!F12,100)</f>
        <v>2600</v>
      </c>
      <c r="D77" s="972">
        <f t="shared" si="5"/>
        <v>23400</v>
      </c>
      <c r="E77" s="1160">
        <f t="shared" si="6"/>
        <v>0.9</v>
      </c>
    </row>
    <row r="78" spans="1:5" ht="15">
      <c r="A78" s="258" t="s">
        <v>469</v>
      </c>
      <c r="B78" s="973">
        <f>MROUND('110_Design_Final'!F12,100)</f>
        <v>12800</v>
      </c>
      <c r="C78" s="971">
        <f>MROUND('110_Design_Final'!F13,100)</f>
        <v>1700</v>
      </c>
      <c r="D78" s="972">
        <f t="shared" si="5"/>
        <v>11100</v>
      </c>
      <c r="E78" s="1160">
        <f t="shared" si="6"/>
        <v>0.8671875</v>
      </c>
    </row>
    <row r="79" spans="1:5" ht="15">
      <c r="A79" s="256" t="s">
        <v>470</v>
      </c>
      <c r="B79" s="973">
        <f>'120_Request_For_Proposal'!F11</f>
        <v>0</v>
      </c>
      <c r="C79" s="971">
        <f>'120_Request_For_Proposal'!F12</f>
        <v>0</v>
      </c>
      <c r="D79" s="972">
        <f t="shared" si="5"/>
        <v>0</v>
      </c>
      <c r="E79" s="1160">
        <f t="shared" si="6"/>
        <v>0</v>
      </c>
    </row>
    <row r="80" spans="1:5" ht="15">
      <c r="A80" s="273" t="s">
        <v>471</v>
      </c>
      <c r="B80" s="973">
        <f>MROUND('130_Inquiry_Issue'!F11,10)</f>
        <v>240</v>
      </c>
      <c r="C80" s="971">
        <f>MROUND('130_Inquiry_Issue'!F12,10)</f>
        <v>10</v>
      </c>
      <c r="D80" s="972">
        <f t="shared" si="5"/>
        <v>230</v>
      </c>
      <c r="E80" s="1160">
        <f t="shared" si="6"/>
        <v>0.95833333333333337</v>
      </c>
    </row>
    <row r="81" spans="1:7" ht="15">
      <c r="A81" s="273" t="s">
        <v>472</v>
      </c>
      <c r="B81" s="973">
        <f>'140_Pre-Construction_Plan'!F11</f>
        <v>0</v>
      </c>
      <c r="C81" s="971">
        <f>'140_Pre-Construction_Plan'!F12</f>
        <v>0</v>
      </c>
      <c r="D81" s="972">
        <f t="shared" si="5"/>
        <v>0</v>
      </c>
      <c r="E81" s="1160">
        <f t="shared" si="6"/>
        <v>0</v>
      </c>
    </row>
    <row r="82" spans="1:7" ht="15">
      <c r="A82" s="273" t="s">
        <v>473</v>
      </c>
      <c r="B82" s="973">
        <f>MROUND('150_Inquiry_Issue_(RFI)'!F11,100)</f>
        <v>3700</v>
      </c>
      <c r="C82" s="971">
        <f>MROUND('150_Inquiry_Issue_(RFI)'!F12,100)</f>
        <v>300</v>
      </c>
      <c r="D82" s="972">
        <f t="shared" si="5"/>
        <v>3400</v>
      </c>
      <c r="E82" s="1160">
        <f t="shared" si="6"/>
        <v>0.91891891891891897</v>
      </c>
    </row>
    <row r="83" spans="1:7" ht="15">
      <c r="A83" s="273" t="s">
        <v>474</v>
      </c>
      <c r="B83" s="973">
        <f>'160_Product_Type_Selection'!F11</f>
        <v>0</v>
      </c>
      <c r="C83" s="971">
        <f>'160_Product_Type_Selection'!F12</f>
        <v>0</v>
      </c>
      <c r="D83" s="972">
        <f t="shared" si="5"/>
        <v>0</v>
      </c>
      <c r="E83" s="1160">
        <f t="shared" si="6"/>
        <v>0</v>
      </c>
    </row>
    <row r="84" spans="1:7" ht="15">
      <c r="A84" s="274" t="s">
        <v>475</v>
      </c>
      <c r="B84" s="973">
        <f>'170_System_Layout'!F11</f>
        <v>0</v>
      </c>
      <c r="C84" s="971">
        <f>'170_System_Layout'!F12</f>
        <v>0</v>
      </c>
      <c r="D84" s="972">
        <f t="shared" si="5"/>
        <v>0</v>
      </c>
      <c r="E84" s="1160">
        <f t="shared" si="6"/>
        <v>0</v>
      </c>
    </row>
    <row r="85" spans="1:7" ht="15">
      <c r="A85" s="273" t="s">
        <v>476</v>
      </c>
      <c r="B85" s="973">
        <f>MROUND('180_Submittal_Package'!F11,100)</f>
        <v>3900</v>
      </c>
      <c r="C85" s="971">
        <f>'180_Submittal_Package'!F12</f>
        <v>0</v>
      </c>
      <c r="D85" s="972">
        <f t="shared" si="5"/>
        <v>3900</v>
      </c>
      <c r="E85" s="1160">
        <f t="shared" si="6"/>
        <v>1</v>
      </c>
    </row>
    <row r="86" spans="1:7" ht="15">
      <c r="A86" s="273" t="s">
        <v>477</v>
      </c>
      <c r="B86" s="973">
        <f>MROUND('190_Submittal_Issue'!F11,100)</f>
        <v>67400</v>
      </c>
      <c r="C86" s="971">
        <f>MROUND('190_Submittal_Issue'!F12,100)</f>
        <v>2800</v>
      </c>
      <c r="D86" s="972">
        <f t="shared" si="5"/>
        <v>64600</v>
      </c>
      <c r="E86" s="1160">
        <f t="shared" si="6"/>
        <v>0.95845697329376855</v>
      </c>
    </row>
    <row r="87" spans="1:7" ht="15">
      <c r="A87" s="273" t="s">
        <v>478</v>
      </c>
      <c r="B87" s="973">
        <f>'200_Purchase_Order'!F11</f>
        <v>0</v>
      </c>
      <c r="C87" s="971">
        <f>'200_Purchase_Order'!F12</f>
        <v>0</v>
      </c>
      <c r="D87" s="972">
        <f t="shared" si="5"/>
        <v>0</v>
      </c>
      <c r="E87" s="1160">
        <f t="shared" si="6"/>
        <v>0</v>
      </c>
    </row>
    <row r="88" spans="1:7" ht="15">
      <c r="A88" s="273" t="s">
        <v>479</v>
      </c>
      <c r="B88" s="973">
        <f>MROUND('210_Product_Installation'!F11,10)</f>
        <v>40</v>
      </c>
      <c r="C88" s="971">
        <f>'210_Product_Installation'!F12</f>
        <v>0</v>
      </c>
      <c r="D88" s="972">
        <f t="shared" si="5"/>
        <v>40</v>
      </c>
      <c r="E88" s="1160">
        <f t="shared" si="6"/>
        <v>1</v>
      </c>
    </row>
    <row r="89" spans="1:7" ht="15">
      <c r="A89" s="273" t="s">
        <v>480</v>
      </c>
      <c r="B89" s="973">
        <f>'220_Start-Up'!F11</f>
        <v>0</v>
      </c>
      <c r="C89" s="971">
        <f>'220_Start-Up'!F12</f>
        <v>0</v>
      </c>
      <c r="D89" s="972">
        <f t="shared" si="5"/>
        <v>0</v>
      </c>
      <c r="E89" s="1160">
        <f t="shared" si="6"/>
        <v>0</v>
      </c>
    </row>
    <row r="90" spans="1:7" ht="15">
      <c r="A90" s="273" t="s">
        <v>481</v>
      </c>
      <c r="B90" s="973">
        <f>MROUND('230_Product_Inspection'!F11,100)</f>
        <v>15900</v>
      </c>
      <c r="C90" s="971">
        <f>MROUND('230_Product_Inspection'!F12,100)</f>
        <v>600</v>
      </c>
      <c r="D90" s="972">
        <f t="shared" si="5"/>
        <v>15300</v>
      </c>
      <c r="E90" s="1160">
        <f t="shared" si="6"/>
        <v>0.96226415094339623</v>
      </c>
    </row>
    <row r="91" spans="1:7" ht="15">
      <c r="A91" s="273" t="s">
        <v>482</v>
      </c>
      <c r="B91" s="973">
        <f>MROUND('240_Punchlist_Issue'!F11,100)</f>
        <v>100</v>
      </c>
      <c r="C91" s="971">
        <f>MROUND('240_Punchlist_Issue'!F12,50)</f>
        <v>0</v>
      </c>
      <c r="D91" s="972">
        <f t="shared" si="5"/>
        <v>100</v>
      </c>
      <c r="E91" s="1160">
        <f t="shared" si="6"/>
        <v>1</v>
      </c>
    </row>
    <row r="92" spans="1:7" ht="15">
      <c r="A92" s="273" t="s">
        <v>483</v>
      </c>
      <c r="B92" s="973">
        <f>'250_Turnover_Package'!F11</f>
        <v>0</v>
      </c>
      <c r="C92" s="971">
        <f>'250_Turnover_Package'!F12</f>
        <v>0</v>
      </c>
      <c r="D92" s="972">
        <f t="shared" si="5"/>
        <v>0</v>
      </c>
      <c r="E92" s="1160">
        <f t="shared" si="6"/>
        <v>0</v>
      </c>
    </row>
    <row r="93" spans="1:7">
      <c r="A93" s="259"/>
      <c r="B93" s="975"/>
      <c r="C93" s="975"/>
      <c r="D93" s="975"/>
      <c r="E93" s="1157"/>
    </row>
    <row r="94" spans="1:7" ht="18.75">
      <c r="A94" s="260" t="s">
        <v>39</v>
      </c>
      <c r="B94" s="976">
        <f>MROUND(SUM(B68:B92),100)</f>
        <v>146400</v>
      </c>
      <c r="C94" s="976">
        <f>MROUND(SUM(C68:C92),100)</f>
        <v>10400</v>
      </c>
      <c r="D94" s="976">
        <f>MROUND(SUM(D68:D92),100)</f>
        <v>136000</v>
      </c>
      <c r="E94" s="1161">
        <f>D94/B94</f>
        <v>0.92896174863387981</v>
      </c>
    </row>
    <row r="95" spans="1:7">
      <c r="G95" s="1131"/>
    </row>
    <row r="96" spans="1:7">
      <c r="G96" s="1131"/>
    </row>
    <row r="97" spans="1:7">
      <c r="G97" s="1131"/>
    </row>
    <row r="98" spans="1:7">
      <c r="G98" s="1131"/>
    </row>
    <row r="99" spans="1:7" s="668" customFormat="1" ht="21">
      <c r="A99" s="1300" t="s">
        <v>1181</v>
      </c>
      <c r="B99" s="1301"/>
      <c r="C99" s="1301"/>
      <c r="D99" s="1301"/>
      <c r="E99" s="1302"/>
    </row>
    <row r="100" spans="1:7" s="668" customFormat="1" ht="15">
      <c r="A100" s="1268" t="s">
        <v>1178</v>
      </c>
      <c r="B100" s="1269" t="s">
        <v>31</v>
      </c>
      <c r="C100" s="1270" t="str">
        <f>C2</f>
        <v>Expected Process</v>
      </c>
      <c r="D100" s="1271" t="s">
        <v>1183</v>
      </c>
      <c r="E100" s="1272" t="s">
        <v>1287</v>
      </c>
    </row>
    <row r="101" spans="1:7" s="668" customFormat="1" ht="15">
      <c r="A101" s="252" t="s">
        <v>460</v>
      </c>
      <c r="B101" s="974">
        <f>'010_Facility_Criteria'!G11</f>
        <v>0</v>
      </c>
      <c r="C101" s="971"/>
      <c r="D101" s="972">
        <f>B101-C101</f>
        <v>0</v>
      </c>
      <c r="E101" s="1160">
        <f>IF(B101=0,0,D101/B101)</f>
        <v>0</v>
      </c>
    </row>
    <row r="102" spans="1:7" s="668" customFormat="1" ht="15">
      <c r="A102" s="252" t="s">
        <v>459</v>
      </c>
      <c r="B102" s="973">
        <f>'020_Discipline_Specifications'!G11</f>
        <v>0</v>
      </c>
      <c r="C102" s="971"/>
      <c r="D102" s="972">
        <f t="shared" ref="D102:D125" si="7">B102-C102</f>
        <v>0</v>
      </c>
      <c r="E102" s="1160">
        <f t="shared" ref="E102:E115" si="8">IF(B102=0,0,D102/B102)</f>
        <v>0</v>
      </c>
    </row>
    <row r="103" spans="1:7" s="668" customFormat="1" ht="15">
      <c r="A103" s="253" t="s">
        <v>461</v>
      </c>
      <c r="B103" s="973">
        <f>'030_Feasibility_Study'!G11</f>
        <v>0</v>
      </c>
      <c r="C103" s="971"/>
      <c r="D103" s="972">
        <f t="shared" si="7"/>
        <v>0</v>
      </c>
      <c r="E103" s="1160">
        <f t="shared" si="8"/>
        <v>0</v>
      </c>
    </row>
    <row r="104" spans="1:7" s="668" customFormat="1" ht="15">
      <c r="A104" s="253" t="s">
        <v>462</v>
      </c>
      <c r="B104" s="973">
        <f>'040_Project_Definition'!G11</f>
        <v>0</v>
      </c>
      <c r="C104" s="971"/>
      <c r="D104" s="972">
        <f t="shared" si="7"/>
        <v>0</v>
      </c>
      <c r="E104" s="1160">
        <f t="shared" si="8"/>
        <v>0</v>
      </c>
    </row>
    <row r="105" spans="1:7" s="668" customFormat="1" ht="15">
      <c r="A105" s="254" t="s">
        <v>463</v>
      </c>
      <c r="B105" s="973">
        <f>'050_Space_Program'!G11</f>
        <v>0</v>
      </c>
      <c r="C105" s="971"/>
      <c r="D105" s="972">
        <f t="shared" si="7"/>
        <v>0</v>
      </c>
      <c r="E105" s="1160">
        <f t="shared" si="8"/>
        <v>0</v>
      </c>
    </row>
    <row r="106" spans="1:7" s="668" customFormat="1" ht="15">
      <c r="A106" s="255" t="s">
        <v>464</v>
      </c>
      <c r="B106" s="973">
        <f>'060_Product_Program'!G11</f>
        <v>0</v>
      </c>
      <c r="C106" s="971"/>
      <c r="D106" s="972">
        <f t="shared" si="7"/>
        <v>0</v>
      </c>
      <c r="E106" s="1160">
        <f t="shared" si="8"/>
        <v>0</v>
      </c>
    </row>
    <row r="107" spans="1:7" s="668" customFormat="1" ht="15">
      <c r="A107" s="256" t="s">
        <v>465</v>
      </c>
      <c r="B107" s="973">
        <f>'070_Request_For_Proposal'!G11</f>
        <v>0</v>
      </c>
      <c r="C107" s="971"/>
      <c r="D107" s="972">
        <f t="shared" si="7"/>
        <v>0</v>
      </c>
      <c r="E107" s="1160">
        <f t="shared" si="8"/>
        <v>0</v>
      </c>
    </row>
    <row r="108" spans="1:7" s="668" customFormat="1" ht="15">
      <c r="A108" s="257" t="s">
        <v>466</v>
      </c>
      <c r="B108" s="973">
        <f>'080_Design_Early'!G11</f>
        <v>0</v>
      </c>
      <c r="C108" s="971"/>
      <c r="D108" s="972">
        <f t="shared" si="7"/>
        <v>0</v>
      </c>
      <c r="E108" s="1160">
        <f t="shared" si="8"/>
        <v>0</v>
      </c>
    </row>
    <row r="109" spans="1:7" s="668" customFormat="1" ht="15">
      <c r="A109" s="258" t="s">
        <v>467</v>
      </c>
      <c r="B109" s="973">
        <f>'090_Design_Schematic'!G11</f>
        <v>0</v>
      </c>
      <c r="C109" s="971"/>
      <c r="D109" s="972">
        <f t="shared" si="7"/>
        <v>0</v>
      </c>
      <c r="E109" s="1160">
        <f t="shared" si="8"/>
        <v>0</v>
      </c>
    </row>
    <row r="110" spans="1:7" s="668" customFormat="1" ht="15">
      <c r="A110" s="258" t="s">
        <v>468</v>
      </c>
      <c r="B110" s="973">
        <f>'100_Design_Coordinated_PTT_PTC'!G11</f>
        <v>0</v>
      </c>
      <c r="C110" s="971"/>
      <c r="D110" s="972">
        <f t="shared" si="7"/>
        <v>0</v>
      </c>
      <c r="E110" s="1160">
        <f t="shared" si="8"/>
        <v>0</v>
      </c>
    </row>
    <row r="111" spans="1:7" s="668" customFormat="1" ht="15">
      <c r="A111" s="258" t="s">
        <v>469</v>
      </c>
      <c r="B111" s="973">
        <f>'110_Design_Final'!G12</f>
        <v>0</v>
      </c>
      <c r="C111" s="971"/>
      <c r="D111" s="972">
        <f t="shared" si="7"/>
        <v>0</v>
      </c>
      <c r="E111" s="1160">
        <f t="shared" si="8"/>
        <v>0</v>
      </c>
    </row>
    <row r="112" spans="1:7" s="668" customFormat="1" ht="15">
      <c r="A112" s="256" t="s">
        <v>470</v>
      </c>
      <c r="B112" s="973">
        <f>'070_Request_For_Proposal'!F44</f>
        <v>0</v>
      </c>
      <c r="C112" s="971"/>
      <c r="D112" s="972">
        <f t="shared" si="7"/>
        <v>0</v>
      </c>
      <c r="E112" s="1160">
        <f t="shared" si="8"/>
        <v>0</v>
      </c>
    </row>
    <row r="113" spans="1:5" s="668" customFormat="1" ht="15">
      <c r="A113" s="273" t="s">
        <v>471</v>
      </c>
      <c r="B113" s="973">
        <f>MROUND('130_Inquiry_Issue'!G11,100)</f>
        <v>800</v>
      </c>
      <c r="C113" s="971">
        <f>MROUND('130_Inquiry_Issue'!G12,10)</f>
        <v>10</v>
      </c>
      <c r="D113" s="972">
        <f t="shared" si="7"/>
        <v>790</v>
      </c>
      <c r="E113" s="1160">
        <f t="shared" si="8"/>
        <v>0.98750000000000004</v>
      </c>
    </row>
    <row r="114" spans="1:5" s="668" customFormat="1" ht="15">
      <c r="A114" s="273" t="s">
        <v>472</v>
      </c>
      <c r="B114" s="973">
        <f>'140_Pre-Construction_Plan'!G11</f>
        <v>0</v>
      </c>
      <c r="C114" s="971"/>
      <c r="D114" s="972">
        <f t="shared" si="7"/>
        <v>0</v>
      </c>
      <c r="E114" s="1160">
        <f t="shared" si="8"/>
        <v>0</v>
      </c>
    </row>
    <row r="115" spans="1:5" s="668" customFormat="1" ht="15">
      <c r="A115" s="273" t="s">
        <v>473</v>
      </c>
      <c r="B115" s="973">
        <f>MROUND('150_Inquiry_Issue_(RFI)'!G11,100)</f>
        <v>2700</v>
      </c>
      <c r="C115" s="971">
        <f>MROUND('150_Inquiry_Issue_(RFI)'!G12,100)</f>
        <v>200</v>
      </c>
      <c r="D115" s="972">
        <f t="shared" si="7"/>
        <v>2500</v>
      </c>
      <c r="E115" s="1160">
        <f t="shared" si="8"/>
        <v>0.92592592592592593</v>
      </c>
    </row>
    <row r="116" spans="1:5" s="668" customFormat="1" ht="15">
      <c r="A116" s="273" t="s">
        <v>474</v>
      </c>
      <c r="B116" s="973">
        <f>'160_Product_Type_Selection'!G11</f>
        <v>0</v>
      </c>
      <c r="C116" s="971"/>
      <c r="D116" s="972">
        <f t="shared" si="7"/>
        <v>0</v>
      </c>
      <c r="E116" s="1160">
        <f>IF(B116=0,0,D116/B116)</f>
        <v>0</v>
      </c>
    </row>
    <row r="117" spans="1:5" s="668" customFormat="1" ht="15">
      <c r="A117" s="274" t="s">
        <v>475</v>
      </c>
      <c r="B117" s="973">
        <f>'170_System_Layout'!G11</f>
        <v>0</v>
      </c>
      <c r="C117" s="971"/>
      <c r="D117" s="972">
        <f t="shared" si="7"/>
        <v>0</v>
      </c>
      <c r="E117" s="1160">
        <f t="shared" ref="E117:E125" si="9">IF(B117=0,0,D117/B117)</f>
        <v>0</v>
      </c>
    </row>
    <row r="118" spans="1:5" s="668" customFormat="1" ht="15">
      <c r="A118" s="273" t="s">
        <v>476</v>
      </c>
      <c r="B118" s="973">
        <f>MROUND('180_Submittal_Package'!G11,100)</f>
        <v>23100</v>
      </c>
      <c r="C118" s="971">
        <f>MROUND('180_Submittal_Package'!G12,100)</f>
        <v>2200</v>
      </c>
      <c r="D118" s="972">
        <f t="shared" si="7"/>
        <v>20900</v>
      </c>
      <c r="E118" s="1160">
        <f t="shared" si="9"/>
        <v>0.90476190476190477</v>
      </c>
    </row>
    <row r="119" spans="1:5" s="668" customFormat="1" ht="15">
      <c r="A119" s="273" t="s">
        <v>477</v>
      </c>
      <c r="B119" s="973">
        <f>MROUND('190_Submittal_Issue'!G11,100)</f>
        <v>4900</v>
      </c>
      <c r="C119" s="971">
        <f>MROUND('190_Submittal_Issue'!G12,100)</f>
        <v>500</v>
      </c>
      <c r="D119" s="972">
        <f t="shared" si="7"/>
        <v>4400</v>
      </c>
      <c r="E119" s="1160">
        <f t="shared" si="9"/>
        <v>0.89795918367346939</v>
      </c>
    </row>
    <row r="120" spans="1:5" s="668" customFormat="1" ht="15">
      <c r="A120" s="273" t="s">
        <v>478</v>
      </c>
      <c r="B120" s="973">
        <f>'200_Purchase_Order'!G11</f>
        <v>0</v>
      </c>
      <c r="C120" s="971"/>
      <c r="D120" s="972">
        <f t="shared" si="7"/>
        <v>0</v>
      </c>
      <c r="E120" s="1160">
        <f t="shared" si="9"/>
        <v>0</v>
      </c>
    </row>
    <row r="121" spans="1:5" s="668" customFormat="1" ht="15">
      <c r="A121" s="273" t="s">
        <v>479</v>
      </c>
      <c r="B121" s="973">
        <f>MROUND('210_Product_Installation'!G11,100)</f>
        <v>20300</v>
      </c>
      <c r="C121" s="971">
        <f>MROUND('210_Product_Installation'!G12,100)</f>
        <v>8000</v>
      </c>
      <c r="D121" s="972">
        <f t="shared" si="7"/>
        <v>12300</v>
      </c>
      <c r="E121" s="1160">
        <f t="shared" si="9"/>
        <v>0.60591133004926112</v>
      </c>
    </row>
    <row r="122" spans="1:5" s="668" customFormat="1" ht="15">
      <c r="A122" s="273" t="s">
        <v>480</v>
      </c>
      <c r="B122" s="973">
        <f>'220_Start-Up'!G11</f>
        <v>0</v>
      </c>
      <c r="C122" s="971"/>
      <c r="D122" s="972">
        <f t="shared" si="7"/>
        <v>0</v>
      </c>
      <c r="E122" s="1160">
        <f t="shared" si="9"/>
        <v>0</v>
      </c>
    </row>
    <row r="123" spans="1:5" s="668" customFormat="1" ht="15">
      <c r="A123" s="273" t="s">
        <v>481</v>
      </c>
      <c r="B123" s="973">
        <f>MROUND('230_Product_Inspection'!G11,10)</f>
        <v>20</v>
      </c>
      <c r="C123" s="971">
        <f>'230_Product_Inspection'!G12</f>
        <v>0</v>
      </c>
      <c r="D123" s="972">
        <f t="shared" si="7"/>
        <v>20</v>
      </c>
      <c r="E123" s="1160">
        <f t="shared" si="9"/>
        <v>1</v>
      </c>
    </row>
    <row r="124" spans="1:5" s="668" customFormat="1" ht="15">
      <c r="A124" s="273" t="s">
        <v>482</v>
      </c>
      <c r="B124" s="973">
        <f>MROUND('240_Punchlist_Issue'!G11,10)</f>
        <v>20</v>
      </c>
      <c r="C124" s="971">
        <f>'240_Punchlist_Issue'!G12</f>
        <v>0</v>
      </c>
      <c r="D124" s="972">
        <f t="shared" si="7"/>
        <v>20</v>
      </c>
      <c r="E124" s="1160">
        <f t="shared" si="9"/>
        <v>1</v>
      </c>
    </row>
    <row r="125" spans="1:5" s="668" customFormat="1" ht="15">
      <c r="A125" s="273" t="s">
        <v>483</v>
      </c>
      <c r="B125" s="973">
        <f>MROUND('250_Turnover_Package'!G11,100)</f>
        <v>6000</v>
      </c>
      <c r="C125" s="971">
        <f>MROUND('250_Turnover_Package'!G12,10)</f>
        <v>40</v>
      </c>
      <c r="D125" s="972">
        <f t="shared" si="7"/>
        <v>5960</v>
      </c>
      <c r="E125" s="1160">
        <f t="shared" si="9"/>
        <v>0.99333333333333329</v>
      </c>
    </row>
    <row r="126" spans="1:5" s="668" customFormat="1">
      <c r="A126" s="259"/>
      <c r="B126" s="975"/>
      <c r="C126" s="975"/>
      <c r="D126" s="975"/>
      <c r="E126" s="1158"/>
    </row>
    <row r="127" spans="1:5" s="668" customFormat="1" ht="18.75">
      <c r="A127" s="260" t="s">
        <v>39</v>
      </c>
      <c r="B127" s="976">
        <f>MROUND(SUM(B101:B125),100)</f>
        <v>57800</v>
      </c>
      <c r="C127" s="976">
        <f>MROUND(SUM(C101:C125),100)</f>
        <v>11000</v>
      </c>
      <c r="D127" s="976">
        <f>MROUND(SUM(D101:D125),100)</f>
        <v>46900</v>
      </c>
      <c r="E127" s="1236">
        <f t="shared" ref="E127" si="10">D127/B127</f>
        <v>0.81141868512110726</v>
      </c>
    </row>
  </sheetData>
  <customSheetViews>
    <customSheetView guid="{0C5E73BF-4F4A-42B1-AFFC-19145C7AC19A}" scale="90" topLeftCell="A43">
      <selection activeCell="A66" sqref="A66:D66"/>
      <pageMargins left="0.7" right="0.7" top="0.75" bottom="0.75" header="0.3" footer="0.3"/>
      <pageSetup orientation="portrait" r:id="rId1"/>
    </customSheetView>
    <customSheetView guid="{F7690BCD-287A-473A-9EA1-298139938D77}">
      <selection activeCell="B21" sqref="B21"/>
      <pageMargins left="0.7" right="0.7" top="0.75" bottom="0.75" header="0.3" footer="0.3"/>
      <pageSetup orientation="portrait" r:id="rId2"/>
    </customSheetView>
    <customSheetView guid="{8F78BEB5-8927-4030-9153-90C7FA4937A5}">
      <selection activeCell="B21" sqref="B21"/>
      <pageMargins left="0.7" right="0.7" top="0.75" bottom="0.75" header="0.3" footer="0.3"/>
      <pageSetup orientation="portrait" r:id="rId3"/>
    </customSheetView>
    <customSheetView guid="{81801A75-92C7-4ED5-97DB-E3E6B3965D30}">
      <selection activeCell="B21" sqref="B21"/>
      <pageMargins left="0.7" right="0.7" top="0.75" bottom="0.75" header="0.3" footer="0.3"/>
      <pageSetup orientation="portrait" r:id="rId4"/>
    </customSheetView>
  </customSheetViews>
  <mergeCells count="5">
    <mergeCell ref="A32:E32"/>
    <mergeCell ref="A33:E33"/>
    <mergeCell ref="A1:E1"/>
    <mergeCell ref="A66:E66"/>
    <mergeCell ref="A99:E99"/>
  </mergeCells>
  <conditionalFormatting sqref="E68:E92">
    <cfRule type="colorScale" priority="10">
      <colorScale>
        <cfvo type="percent" val="100"/>
        <cfvo type="max" val="0"/>
        <color theme="0"/>
        <color rgb="FFFFEF9C"/>
      </colorScale>
    </cfRule>
  </conditionalFormatting>
  <conditionalFormatting sqref="E35:E59">
    <cfRule type="colorScale" priority="9">
      <colorScale>
        <cfvo type="percent" val="100"/>
        <cfvo type="max" val="0"/>
        <color theme="0"/>
        <color rgb="FFFFEF9C"/>
      </colorScale>
    </cfRule>
  </conditionalFormatting>
  <conditionalFormatting sqref="E3:E27">
    <cfRule type="colorScale" priority="8">
      <colorScale>
        <cfvo type="percent" val="100"/>
        <cfvo type="max" val="0"/>
        <color theme="0"/>
        <color rgb="FFFFEF9C"/>
      </colorScale>
    </cfRule>
  </conditionalFormatting>
  <conditionalFormatting sqref="E101:E126">
    <cfRule type="colorScale" priority="7">
      <colorScale>
        <cfvo type="percent" val="100"/>
        <cfvo type="max" val="0"/>
        <color theme="0"/>
        <color rgb="FFFFEF9C"/>
      </colorScale>
    </cfRule>
  </conditionalFormatting>
  <conditionalFormatting sqref="E35:E58">
    <cfRule type="colorScale" priority="5">
      <colorScale>
        <cfvo type="percent" val="100"/>
        <cfvo type="max" val="0"/>
        <color theme="0"/>
        <color rgb="FFFFEF9C"/>
      </colorScale>
    </cfRule>
  </conditionalFormatting>
  <pageMargins left="0.7" right="0.7" top="0.75" bottom="0.75" header="0.3" footer="0.3"/>
  <pageSetup orientation="portrait" r:id="rId5"/>
</worksheet>
</file>

<file path=xl/worksheets/sheet30.xml><?xml version="1.0" encoding="utf-8"?>
<worksheet xmlns="http://schemas.openxmlformats.org/spreadsheetml/2006/main" xmlns:r="http://schemas.openxmlformats.org/officeDocument/2006/relationships">
  <sheetPr codeName="Sheet27">
    <tabColor theme="7" tint="-0.249977111117893"/>
  </sheetPr>
  <dimension ref="A2:S138"/>
  <sheetViews>
    <sheetView workbookViewId="0">
      <selection activeCell="O6" sqref="O6"/>
    </sheetView>
  </sheetViews>
  <sheetFormatPr defaultColWidth="9.140625" defaultRowHeight="12.75"/>
  <cols>
    <col min="1" max="1" width="16.42578125" style="492" customWidth="1"/>
    <col min="2" max="2" width="14.7109375" style="128" customWidth="1"/>
    <col min="3" max="3" width="9.7109375" style="128" customWidth="1"/>
    <col min="4" max="10" width="14.7109375" style="128" customWidth="1"/>
    <col min="11" max="12" width="10.7109375" style="128" customWidth="1"/>
    <col min="13" max="14" width="12.7109375" style="128" customWidth="1"/>
    <col min="15" max="15" width="13.5703125" style="128" customWidth="1"/>
    <col min="16" max="18" width="12.7109375" style="128" customWidth="1"/>
    <col min="19" max="16384" width="9.140625" style="128"/>
  </cols>
  <sheetData>
    <row r="2" spans="2:19">
      <c r="B2" s="6" t="s">
        <v>28</v>
      </c>
      <c r="C2" s="8" t="s">
        <v>385</v>
      </c>
      <c r="D2" s="8"/>
      <c r="E2" s="8"/>
      <c r="F2" s="52"/>
      <c r="H2" s="52"/>
      <c r="L2" s="8"/>
    </row>
    <row r="3" spans="2:19">
      <c r="B3" s="6" t="s">
        <v>29</v>
      </c>
      <c r="C3" s="44" t="s">
        <v>102</v>
      </c>
      <c r="D3" s="8"/>
      <c r="E3" s="8"/>
      <c r="F3" s="52"/>
      <c r="H3" s="52"/>
      <c r="L3" s="8"/>
    </row>
    <row r="4" spans="2:19">
      <c r="B4" s="6" t="s">
        <v>30</v>
      </c>
      <c r="C4" s="44" t="s">
        <v>101</v>
      </c>
      <c r="D4" s="7"/>
      <c r="E4" s="7"/>
      <c r="F4" s="5"/>
      <c r="H4" s="52"/>
      <c r="L4" s="7"/>
    </row>
    <row r="5" spans="2:19" ht="14.25" customHeight="1">
      <c r="B5" s="6"/>
      <c r="D5" s="7"/>
      <c r="E5" s="7"/>
      <c r="F5" s="5"/>
      <c r="G5" s="7"/>
      <c r="H5" s="5"/>
      <c r="I5" s="7"/>
      <c r="J5" s="7"/>
    </row>
    <row r="6" spans="2:19" ht="67.5" customHeight="1">
      <c r="B6" s="98" t="s">
        <v>129</v>
      </c>
      <c r="C6" s="1316" t="s">
        <v>513</v>
      </c>
      <c r="D6" s="1316"/>
      <c r="E6" s="1316"/>
      <c r="F6" s="1316"/>
      <c r="G6" s="1316"/>
      <c r="H6" s="1316"/>
      <c r="I6" s="1316"/>
      <c r="J6" s="245"/>
      <c r="K6" s="245"/>
      <c r="L6" s="245"/>
      <c r="M6" s="245"/>
      <c r="N6" s="245"/>
      <c r="O6" s="245"/>
      <c r="P6" s="245"/>
      <c r="Q6" s="245"/>
      <c r="R6" s="229"/>
      <c r="S6" s="229"/>
    </row>
    <row r="7" spans="2:19" ht="13.5" customHeight="1">
      <c r="B7" s="6"/>
      <c r="C7" s="7"/>
      <c r="D7" s="7"/>
      <c r="E7" s="7"/>
      <c r="F7" s="5"/>
      <c r="G7" s="7"/>
      <c r="H7" s="5"/>
      <c r="I7" s="7"/>
      <c r="J7" s="7"/>
    </row>
    <row r="8" spans="2:19" ht="27" customHeight="1">
      <c r="B8" s="88" t="s">
        <v>130</v>
      </c>
      <c r="C8" s="7"/>
      <c r="D8" s="7"/>
      <c r="E8" s="7"/>
      <c r="F8" s="5"/>
      <c r="G8" s="7"/>
      <c r="H8" s="5"/>
      <c r="I8" s="7"/>
      <c r="J8" s="7"/>
    </row>
    <row r="9" spans="2:19" ht="12.75" customHeight="1">
      <c r="B9" s="6"/>
      <c r="C9" s="7"/>
      <c r="D9" s="7"/>
      <c r="E9" s="7"/>
      <c r="F9" s="5"/>
      <c r="G9" s="7"/>
      <c r="H9" s="5"/>
      <c r="I9" s="7"/>
      <c r="J9" s="7"/>
    </row>
    <row r="10" spans="2:19" ht="12.75" customHeight="1">
      <c r="B10" s="6"/>
      <c r="E10" s="70" t="s">
        <v>431</v>
      </c>
      <c r="F10" s="70" t="s">
        <v>433</v>
      </c>
      <c r="G10" s="70" t="s">
        <v>432</v>
      </c>
      <c r="H10" s="7"/>
      <c r="I10" s="7"/>
    </row>
    <row r="11" spans="2:19" ht="12.75" customHeight="1">
      <c r="B11" s="6"/>
      <c r="C11" s="6" t="s">
        <v>53</v>
      </c>
      <c r="D11" s="17">
        <f>G36</f>
        <v>0</v>
      </c>
      <c r="E11" s="17">
        <v>0</v>
      </c>
      <c r="F11" s="17">
        <v>0</v>
      </c>
      <c r="G11" s="17">
        <v>0</v>
      </c>
      <c r="H11" s="7"/>
      <c r="I11" s="7"/>
    </row>
    <row r="12" spans="2:19" ht="12.75" customHeight="1">
      <c r="B12" s="6"/>
      <c r="C12" s="1210" t="s">
        <v>1303</v>
      </c>
      <c r="D12" s="17">
        <v>0</v>
      </c>
      <c r="E12" s="17">
        <v>0</v>
      </c>
      <c r="F12" s="17">
        <v>0</v>
      </c>
      <c r="G12" s="17">
        <v>0</v>
      </c>
      <c r="H12" s="7"/>
      <c r="I12" s="7"/>
    </row>
    <row r="13" spans="2:19" ht="12.75" customHeight="1" thickBot="1">
      <c r="B13" s="6"/>
      <c r="C13" s="25" t="s">
        <v>174</v>
      </c>
      <c r="D13" s="26">
        <f>D11-D12</f>
        <v>0</v>
      </c>
      <c r="E13" s="26">
        <f>E11-E12</f>
        <v>0</v>
      </c>
      <c r="F13" s="26">
        <f>F11-F12</f>
        <v>0</v>
      </c>
      <c r="G13" s="26">
        <f>G11-G12</f>
        <v>0</v>
      </c>
      <c r="H13" s="7"/>
      <c r="I13" s="7"/>
    </row>
    <row r="14" spans="2:19" ht="13.5" thickTop="1">
      <c r="F14" s="52"/>
      <c r="H14" s="52"/>
    </row>
    <row r="15" spans="2:19">
      <c r="F15" s="52"/>
      <c r="H15" s="52"/>
    </row>
    <row r="16" spans="2:19">
      <c r="B16" s="55" t="s">
        <v>156</v>
      </c>
      <c r="C16" s="55"/>
      <c r="D16" s="55"/>
      <c r="E16" s="55"/>
      <c r="F16" s="55"/>
      <c r="G16" s="55"/>
      <c r="H16" s="55"/>
      <c r="I16" s="55"/>
      <c r="J16" s="55"/>
      <c r="K16" s="55"/>
      <c r="L16" s="55"/>
      <c r="M16" s="55"/>
      <c r="N16" s="55"/>
      <c r="O16" s="55"/>
      <c r="P16" s="55"/>
      <c r="Q16" s="55"/>
      <c r="R16" s="55"/>
    </row>
    <row r="18" spans="1:18">
      <c r="B18" s="269" t="s">
        <v>176</v>
      </c>
      <c r="C18" s="269"/>
      <c r="D18" s="269"/>
      <c r="E18" s="269"/>
      <c r="F18" s="269"/>
      <c r="G18" s="269"/>
      <c r="H18" s="269"/>
      <c r="I18" s="269"/>
      <c r="J18" s="269"/>
      <c r="K18" s="269"/>
      <c r="L18" s="269"/>
      <c r="M18" s="269"/>
      <c r="N18" s="269"/>
      <c r="O18" s="269"/>
      <c r="P18" s="269"/>
      <c r="Q18" s="269"/>
      <c r="R18" s="269"/>
    </row>
    <row r="19" spans="1:18">
      <c r="B19" s="51"/>
      <c r="C19" s="51"/>
      <c r="D19" s="51"/>
      <c r="E19" s="54"/>
      <c r="F19" s="51"/>
      <c r="G19" s="54"/>
      <c r="H19" s="51"/>
    </row>
    <row r="20" spans="1:18" s="859" customFormat="1">
      <c r="B20" s="58" t="s">
        <v>31</v>
      </c>
      <c r="C20" s="58"/>
      <c r="D20" s="58"/>
      <c r="E20" s="59"/>
      <c r="F20" s="58"/>
      <c r="G20" s="58"/>
      <c r="H20" s="60"/>
      <c r="J20" s="61" t="s">
        <v>1288</v>
      </c>
      <c r="K20" s="61"/>
      <c r="L20" s="61"/>
      <c r="M20" s="61"/>
      <c r="N20" s="61"/>
      <c r="O20" s="61"/>
      <c r="P20" s="61"/>
      <c r="Q20" s="61"/>
    </row>
    <row r="21" spans="1:18" ht="15" customHeight="1">
      <c r="B21" s="144"/>
      <c r="C21" s="32"/>
      <c r="D21" s="32"/>
      <c r="E21" s="32"/>
      <c r="F21" s="32"/>
      <c r="G21" s="32"/>
      <c r="K21" s="63"/>
      <c r="L21" s="32"/>
      <c r="M21" s="32"/>
      <c r="N21" s="32"/>
      <c r="O21" s="32"/>
      <c r="P21" s="32"/>
      <c r="Q21" s="32"/>
    </row>
    <row r="22" spans="1:18">
      <c r="B22" s="302" t="s">
        <v>387</v>
      </c>
      <c r="C22" s="279" t="s">
        <v>388</v>
      </c>
      <c r="D22" s="151"/>
      <c r="E22" s="32"/>
      <c r="F22" s="32"/>
      <c r="G22" s="32"/>
      <c r="J22" s="534" t="s">
        <v>387</v>
      </c>
      <c r="K22" s="279" t="s">
        <v>388</v>
      </c>
      <c r="L22" s="325"/>
      <c r="M22" s="401"/>
      <c r="N22" s="401"/>
      <c r="O22" s="401"/>
      <c r="P22" s="32"/>
      <c r="Q22" s="32"/>
    </row>
    <row r="23" spans="1:18" ht="15" customHeight="1">
      <c r="B23" s="148"/>
      <c r="C23" s="32"/>
      <c r="D23" s="32"/>
      <c r="E23" s="33"/>
      <c r="F23" s="32"/>
      <c r="G23" s="32"/>
      <c r="J23" s="324"/>
      <c r="K23" s="401"/>
      <c r="L23" s="401"/>
      <c r="M23" s="389"/>
      <c r="N23" s="401"/>
      <c r="O23" s="401"/>
      <c r="P23" s="32"/>
      <c r="Q23" s="32"/>
    </row>
    <row r="24" spans="1:18" s="322" customFormat="1" ht="15" customHeight="1">
      <c r="A24" s="633"/>
      <c r="B24" s="534">
        <v>200.02</v>
      </c>
      <c r="C24" s="279" t="s">
        <v>577</v>
      </c>
      <c r="D24" s="155"/>
      <c r="E24" s="320"/>
      <c r="F24" s="320"/>
      <c r="G24" s="320"/>
      <c r="H24" s="338"/>
      <c r="J24" s="534">
        <v>200.02</v>
      </c>
      <c r="K24" s="279" t="s">
        <v>577</v>
      </c>
      <c r="L24" s="537"/>
      <c r="M24" s="401"/>
      <c r="N24" s="401"/>
      <c r="O24" s="401"/>
      <c r="P24" s="35"/>
      <c r="Q24" s="321"/>
    </row>
    <row r="25" spans="1:18" s="400" customFormat="1">
      <c r="A25" s="492"/>
      <c r="B25" s="324"/>
      <c r="D25" s="406"/>
      <c r="H25" s="417"/>
      <c r="J25" s="324"/>
      <c r="K25" s="859"/>
      <c r="L25" s="867"/>
      <c r="M25" s="859"/>
      <c r="N25" s="859"/>
      <c r="O25" s="859"/>
      <c r="P25" s="401"/>
      <c r="Q25" s="401"/>
    </row>
    <row r="26" spans="1:18" s="400" customFormat="1">
      <c r="A26" s="492"/>
      <c r="B26" s="302" t="s">
        <v>579</v>
      </c>
      <c r="C26" s="279" t="s">
        <v>578</v>
      </c>
      <c r="D26" s="406"/>
      <c r="H26" s="417"/>
      <c r="J26" s="534" t="s">
        <v>579</v>
      </c>
      <c r="K26" s="279" t="s">
        <v>578</v>
      </c>
      <c r="L26" s="867"/>
      <c r="M26" s="859"/>
      <c r="N26" s="859"/>
      <c r="O26" s="859"/>
      <c r="P26" s="401"/>
      <c r="Q26" s="401"/>
    </row>
    <row r="27" spans="1:18" ht="15">
      <c r="B27" s="145"/>
      <c r="C27" s="178"/>
      <c r="D27" s="32"/>
      <c r="E27" s="33"/>
      <c r="F27" s="32"/>
      <c r="G27" s="36"/>
      <c r="J27" s="398"/>
      <c r="K27" s="178"/>
      <c r="L27" s="401"/>
      <c r="M27" s="389"/>
      <c r="N27" s="401"/>
      <c r="O27" s="862"/>
      <c r="P27" s="33"/>
      <c r="Q27" s="32"/>
    </row>
    <row r="28" spans="1:18" s="400" customFormat="1">
      <c r="A28" s="492"/>
      <c r="B28" s="534" t="s">
        <v>1037</v>
      </c>
      <c r="C28" s="279" t="s">
        <v>582</v>
      </c>
      <c r="D28" s="406"/>
      <c r="H28" s="417"/>
      <c r="J28" s="534" t="s">
        <v>1037</v>
      </c>
      <c r="K28" s="279" t="s">
        <v>582</v>
      </c>
      <c r="L28" s="867"/>
      <c r="M28" s="859"/>
      <c r="N28" s="859"/>
      <c r="O28" s="859"/>
      <c r="P28" s="401"/>
      <c r="Q28" s="401"/>
    </row>
    <row r="29" spans="1:18" s="400" customFormat="1">
      <c r="A29" s="492"/>
      <c r="B29" s="324"/>
      <c r="D29" s="406"/>
      <c r="H29" s="417"/>
      <c r="J29" s="324"/>
      <c r="K29" s="859"/>
      <c r="L29" s="867"/>
      <c r="M29" s="859"/>
      <c r="N29" s="859"/>
      <c r="O29" s="859"/>
      <c r="P29" s="401"/>
      <c r="Q29" s="401"/>
    </row>
    <row r="30" spans="1:18" s="400" customFormat="1">
      <c r="A30" s="492"/>
      <c r="B30" s="646">
        <v>200.05</v>
      </c>
      <c r="C30" s="279" t="s">
        <v>580</v>
      </c>
      <c r="D30" s="406"/>
      <c r="H30" s="417"/>
      <c r="J30" s="646">
        <v>200.05</v>
      </c>
      <c r="K30" s="279" t="s">
        <v>580</v>
      </c>
      <c r="L30" s="867"/>
      <c r="M30" s="859"/>
      <c r="N30" s="859"/>
      <c r="O30" s="859"/>
      <c r="P30" s="401"/>
      <c r="Q30" s="401"/>
    </row>
    <row r="31" spans="1:18" s="400" customFormat="1">
      <c r="A31" s="492"/>
      <c r="B31" s="324"/>
      <c r="D31" s="406"/>
      <c r="H31" s="417"/>
      <c r="J31" s="324"/>
      <c r="K31" s="859"/>
      <c r="L31" s="867"/>
      <c r="M31" s="859"/>
      <c r="N31" s="859"/>
      <c r="O31" s="859"/>
      <c r="P31" s="401"/>
      <c r="Q31" s="401"/>
    </row>
    <row r="32" spans="1:18" ht="15">
      <c r="B32" s="534" t="s">
        <v>389</v>
      </c>
      <c r="C32" s="279" t="s">
        <v>390</v>
      </c>
      <c r="D32" s="32"/>
      <c r="E32" s="32"/>
      <c r="F32" s="34"/>
      <c r="G32" s="165"/>
      <c r="J32" s="534" t="s">
        <v>389</v>
      </c>
      <c r="K32" s="279" t="s">
        <v>390</v>
      </c>
      <c r="L32" s="401"/>
      <c r="M32" s="401"/>
      <c r="N32" s="34"/>
      <c r="O32" s="888"/>
      <c r="P32" s="32"/>
      <c r="Q32" s="32"/>
    </row>
    <row r="33" spans="1:17" s="290" customFormat="1">
      <c r="A33" s="492"/>
      <c r="B33" s="148"/>
      <c r="C33" s="32"/>
      <c r="D33" s="32"/>
      <c r="E33" s="104"/>
      <c r="F33" s="103"/>
      <c r="J33" s="324"/>
      <c r="K33" s="401"/>
      <c r="L33" s="401"/>
      <c r="M33" s="407"/>
      <c r="N33" s="528"/>
      <c r="O33" s="859"/>
      <c r="P33" s="33"/>
      <c r="Q33" s="36"/>
    </row>
    <row r="34" spans="1:17" s="290" customFormat="1" ht="15">
      <c r="A34" s="492"/>
      <c r="B34" s="534" t="s">
        <v>1038</v>
      </c>
      <c r="C34" s="279" t="s">
        <v>391</v>
      </c>
      <c r="D34" s="32"/>
      <c r="E34" s="33"/>
      <c r="F34" s="34"/>
      <c r="G34" s="36"/>
      <c r="J34" s="534" t="s">
        <v>1038</v>
      </c>
      <c r="K34" s="279" t="s">
        <v>391</v>
      </c>
      <c r="L34" s="401"/>
      <c r="M34" s="389"/>
      <c r="N34" s="34"/>
      <c r="O34" s="862"/>
      <c r="P34" s="33"/>
      <c r="Q34" s="36"/>
    </row>
    <row r="35" spans="1:17" ht="15" customHeight="1">
      <c r="B35" s="144"/>
      <c r="C35" s="164"/>
      <c r="D35" s="32"/>
      <c r="E35" s="32"/>
      <c r="F35" s="32"/>
      <c r="G35" s="401"/>
      <c r="H35" s="62"/>
      <c r="I35" s="62"/>
      <c r="J35" s="144"/>
      <c r="K35" s="399"/>
      <c r="L35" s="401"/>
      <c r="M35" s="401"/>
      <c r="N35" s="401"/>
      <c r="O35" s="401"/>
      <c r="P35" s="32"/>
      <c r="Q35" s="32"/>
    </row>
    <row r="36" spans="1:17" s="601" customFormat="1" ht="15.75" customHeight="1" thickBot="1">
      <c r="A36" s="175"/>
      <c r="B36" s="533"/>
      <c r="C36" s="533"/>
      <c r="D36" s="533"/>
      <c r="E36" s="533"/>
      <c r="F36" s="538" t="s">
        <v>179</v>
      </c>
      <c r="G36" s="306">
        <v>0</v>
      </c>
      <c r="J36" s="533"/>
      <c r="K36" s="533"/>
      <c r="L36" s="533"/>
      <c r="M36" s="533"/>
      <c r="N36" s="885" t="s">
        <v>179</v>
      </c>
      <c r="O36" s="306">
        <v>0</v>
      </c>
      <c r="P36" s="401"/>
      <c r="Q36" s="401"/>
    </row>
    <row r="37" spans="1:17" ht="15.75" customHeight="1" thickTop="1">
      <c r="B37" s="144"/>
      <c r="C37" s="32"/>
      <c r="D37" s="32"/>
      <c r="E37" s="35"/>
      <c r="F37" s="401"/>
      <c r="G37" s="160"/>
      <c r="H37" s="544"/>
      <c r="I37" s="62"/>
      <c r="K37" s="32"/>
      <c r="L37" s="32"/>
      <c r="M37" s="32"/>
      <c r="N37" s="32"/>
      <c r="O37" s="32"/>
      <c r="P37" s="32"/>
      <c r="Q37" s="32"/>
    </row>
    <row r="38" spans="1:17">
      <c r="B38" s="144"/>
      <c r="C38" s="32"/>
      <c r="D38" s="32"/>
      <c r="E38" s="32"/>
      <c r="F38" s="32"/>
      <c r="G38" s="401"/>
      <c r="H38" s="62"/>
      <c r="I38" s="62"/>
      <c r="K38" s="32"/>
      <c r="L38" s="32"/>
      <c r="M38" s="32"/>
      <c r="N38" s="32"/>
      <c r="O38" s="32"/>
      <c r="P38" s="32"/>
      <c r="Q38" s="32"/>
    </row>
    <row r="39" spans="1:17">
      <c r="B39" s="144"/>
      <c r="C39" s="32"/>
      <c r="D39" s="32"/>
      <c r="E39" s="33"/>
      <c r="F39" s="32"/>
      <c r="G39" s="401"/>
      <c r="H39" s="62"/>
      <c r="I39" s="62"/>
      <c r="K39" s="32"/>
      <c r="L39" s="32"/>
      <c r="M39" s="32"/>
      <c r="N39" s="32"/>
      <c r="O39" s="32"/>
      <c r="P39" s="32"/>
      <c r="Q39" s="32"/>
    </row>
    <row r="40" spans="1:17">
      <c r="B40" s="144"/>
      <c r="C40" s="32"/>
      <c r="D40" s="32"/>
      <c r="E40" s="33"/>
      <c r="F40" s="32"/>
      <c r="G40" s="32"/>
      <c r="K40" s="32"/>
      <c r="L40" s="32"/>
      <c r="M40" s="32"/>
      <c r="N40" s="32"/>
      <c r="O40" s="32"/>
      <c r="P40" s="32"/>
      <c r="Q40" s="32"/>
    </row>
    <row r="41" spans="1:17" ht="15">
      <c r="B41" s="144"/>
      <c r="C41" s="32"/>
      <c r="D41" s="32"/>
      <c r="E41" s="32"/>
      <c r="F41" s="34"/>
      <c r="G41" s="165"/>
      <c r="K41" s="32"/>
      <c r="L41" s="32"/>
      <c r="M41" s="32"/>
      <c r="N41" s="32"/>
      <c r="O41" s="32"/>
      <c r="P41" s="32"/>
      <c r="Q41" s="32"/>
    </row>
    <row r="42" spans="1:17" ht="15">
      <c r="B42" s="152"/>
      <c r="C42" s="153"/>
      <c r="D42" s="32"/>
      <c r="E42" s="32"/>
      <c r="F42" s="34"/>
      <c r="G42" s="165"/>
      <c r="K42" s="32"/>
      <c r="L42" s="32"/>
      <c r="M42" s="32"/>
      <c r="N42" s="32"/>
      <c r="O42" s="32"/>
      <c r="P42" s="32"/>
      <c r="Q42" s="32"/>
    </row>
    <row r="43" spans="1:17" ht="15">
      <c r="B43" s="144"/>
      <c r="C43" s="32"/>
      <c r="D43" s="32"/>
      <c r="E43" s="32"/>
      <c r="F43" s="34"/>
      <c r="G43" s="165"/>
      <c r="H43" s="64"/>
      <c r="K43" s="32"/>
      <c r="L43" s="32"/>
      <c r="M43" s="32"/>
      <c r="N43" s="32"/>
      <c r="O43" s="32"/>
      <c r="P43" s="32"/>
      <c r="Q43" s="32"/>
    </row>
    <row r="44" spans="1:17">
      <c r="B44" s="145"/>
      <c r="C44" s="143"/>
      <c r="D44" s="32"/>
      <c r="E44" s="32"/>
      <c r="F44" s="32"/>
      <c r="G44" s="36"/>
      <c r="H44" s="64"/>
      <c r="K44" s="32"/>
      <c r="L44" s="32"/>
      <c r="M44" s="32"/>
      <c r="N44" s="32"/>
      <c r="O44" s="32"/>
      <c r="P44" s="32"/>
      <c r="Q44" s="32"/>
    </row>
    <row r="45" spans="1:17">
      <c r="B45" s="144"/>
      <c r="C45" s="32"/>
      <c r="D45" s="32"/>
      <c r="E45" s="32"/>
      <c r="F45" s="32"/>
      <c r="G45" s="32"/>
      <c r="H45" s="64"/>
      <c r="K45" s="32"/>
      <c r="L45" s="32"/>
      <c r="M45" s="32"/>
      <c r="N45" s="32"/>
      <c r="O45" s="32"/>
      <c r="P45" s="32"/>
      <c r="Q45" s="32"/>
    </row>
    <row r="46" spans="1:17">
      <c r="B46" s="142"/>
      <c r="H46" s="69"/>
      <c r="K46" s="32"/>
      <c r="L46" s="32"/>
      <c r="M46" s="32"/>
      <c r="N46" s="32"/>
      <c r="O46" s="32"/>
      <c r="P46" s="32"/>
      <c r="Q46" s="32"/>
    </row>
    <row r="47" spans="1:17">
      <c r="B47" s="142"/>
      <c r="H47" s="69"/>
      <c r="K47" s="32"/>
      <c r="L47" s="32"/>
      <c r="M47" s="32"/>
      <c r="N47" s="32"/>
      <c r="O47" s="32"/>
      <c r="P47" s="32"/>
      <c r="Q47" s="32"/>
    </row>
    <row r="48" spans="1:17">
      <c r="B48" s="142"/>
      <c r="H48" s="69"/>
      <c r="K48" s="32"/>
      <c r="L48" s="32"/>
      <c r="M48" s="32"/>
      <c r="N48" s="32"/>
      <c r="O48" s="32"/>
      <c r="P48" s="32"/>
      <c r="Q48" s="32"/>
    </row>
    <row r="49" spans="2:17">
      <c r="B49" s="142"/>
      <c r="H49" s="69"/>
      <c r="K49" s="32"/>
      <c r="L49" s="32"/>
      <c r="M49" s="32"/>
      <c r="N49" s="32"/>
      <c r="O49" s="32"/>
      <c r="P49" s="32"/>
      <c r="Q49" s="32"/>
    </row>
    <row r="50" spans="2:17">
      <c r="B50" s="142"/>
      <c r="H50" s="69"/>
      <c r="K50" s="32"/>
      <c r="L50" s="32"/>
      <c r="M50" s="32"/>
      <c r="N50" s="32"/>
      <c r="O50" s="32"/>
      <c r="P50" s="32"/>
      <c r="Q50" s="32"/>
    </row>
    <row r="51" spans="2:17">
      <c r="B51" s="142"/>
      <c r="H51" s="69"/>
      <c r="K51" s="32"/>
      <c r="L51" s="32"/>
      <c r="M51" s="32"/>
      <c r="N51" s="32"/>
      <c r="O51" s="32"/>
      <c r="P51" s="32"/>
      <c r="Q51" s="32"/>
    </row>
    <row r="52" spans="2:17">
      <c r="B52" s="142"/>
      <c r="H52" s="69"/>
      <c r="K52" s="32"/>
      <c r="L52" s="32"/>
      <c r="M52" s="32"/>
      <c r="N52" s="32"/>
      <c r="O52" s="32"/>
      <c r="P52" s="32"/>
      <c r="Q52" s="32"/>
    </row>
    <row r="53" spans="2:17">
      <c r="B53" s="142"/>
      <c r="K53" s="32"/>
      <c r="L53" s="32"/>
      <c r="M53" s="32"/>
      <c r="N53" s="32"/>
      <c r="O53" s="32"/>
      <c r="P53" s="32"/>
      <c r="Q53" s="32"/>
    </row>
    <row r="54" spans="2:17">
      <c r="B54" s="123"/>
      <c r="C54" s="139"/>
      <c r="K54" s="32"/>
      <c r="L54" s="32"/>
      <c r="M54" s="32"/>
      <c r="N54" s="32"/>
      <c r="O54" s="32"/>
      <c r="P54" s="32"/>
      <c r="Q54" s="32"/>
    </row>
    <row r="55" spans="2:17">
      <c r="B55" s="142"/>
      <c r="K55" s="32"/>
      <c r="L55" s="32"/>
      <c r="M55" s="32"/>
      <c r="N55" s="32"/>
      <c r="O55" s="32"/>
      <c r="P55" s="32"/>
      <c r="Q55" s="32"/>
    </row>
    <row r="56" spans="2:17">
      <c r="B56" s="109"/>
      <c r="C56" s="69"/>
      <c r="K56" s="32"/>
      <c r="L56" s="32"/>
      <c r="M56" s="32"/>
      <c r="N56" s="32"/>
      <c r="O56" s="32"/>
      <c r="P56" s="32"/>
      <c r="Q56" s="32"/>
    </row>
    <row r="57" spans="2:17">
      <c r="B57" s="142"/>
      <c r="K57" s="32"/>
      <c r="L57" s="32"/>
      <c r="M57" s="32"/>
      <c r="N57" s="32"/>
      <c r="O57" s="32"/>
      <c r="P57" s="32"/>
      <c r="Q57" s="32"/>
    </row>
    <row r="58" spans="2:17">
      <c r="B58" s="142"/>
      <c r="K58" s="32"/>
      <c r="L58" s="32"/>
      <c r="M58" s="32"/>
      <c r="N58" s="32"/>
      <c r="O58" s="32"/>
      <c r="P58" s="32"/>
      <c r="Q58" s="32"/>
    </row>
    <row r="59" spans="2:17">
      <c r="B59" s="142"/>
      <c r="K59" s="32"/>
      <c r="L59" s="32"/>
      <c r="M59" s="32"/>
      <c r="N59" s="32"/>
      <c r="O59" s="32"/>
      <c r="P59" s="32"/>
      <c r="Q59" s="32"/>
    </row>
    <row r="60" spans="2:17">
      <c r="B60" s="142"/>
      <c r="K60" s="32"/>
      <c r="L60" s="32"/>
      <c r="M60" s="32"/>
      <c r="N60" s="32"/>
      <c r="O60" s="32"/>
      <c r="P60" s="32"/>
      <c r="Q60" s="32"/>
    </row>
    <row r="61" spans="2:17">
      <c r="B61" s="142"/>
      <c r="K61" s="32"/>
      <c r="L61" s="32"/>
      <c r="M61" s="32"/>
      <c r="N61" s="32"/>
      <c r="O61" s="32"/>
      <c r="P61" s="32"/>
      <c r="Q61" s="32"/>
    </row>
    <row r="62" spans="2:17">
      <c r="B62" s="142"/>
      <c r="K62" s="32"/>
      <c r="L62" s="32"/>
      <c r="M62" s="32"/>
      <c r="N62" s="32"/>
      <c r="O62" s="32"/>
      <c r="P62" s="32"/>
      <c r="Q62" s="32"/>
    </row>
    <row r="63" spans="2:17">
      <c r="B63" s="142"/>
      <c r="K63" s="32"/>
      <c r="L63" s="32"/>
      <c r="M63" s="32"/>
      <c r="N63" s="32"/>
      <c r="O63" s="32"/>
      <c r="P63" s="32"/>
      <c r="Q63" s="32"/>
    </row>
    <row r="64" spans="2:17">
      <c r="B64" s="123"/>
      <c r="C64" s="139"/>
      <c r="K64" s="32"/>
      <c r="L64" s="32"/>
      <c r="M64" s="32"/>
      <c r="N64" s="32"/>
      <c r="O64" s="32"/>
      <c r="P64" s="32"/>
      <c r="Q64" s="32"/>
    </row>
    <row r="65" spans="2:17">
      <c r="B65" s="142"/>
      <c r="K65" s="32"/>
      <c r="L65" s="32"/>
      <c r="M65" s="32"/>
      <c r="N65" s="32"/>
      <c r="O65" s="32"/>
      <c r="P65" s="32"/>
      <c r="Q65" s="32"/>
    </row>
    <row r="66" spans="2:17">
      <c r="B66" s="123"/>
      <c r="C66" s="139"/>
      <c r="K66" s="32"/>
      <c r="L66" s="32"/>
      <c r="M66" s="32"/>
      <c r="N66" s="32"/>
      <c r="O66" s="32"/>
      <c r="P66" s="32"/>
      <c r="Q66" s="32"/>
    </row>
    <row r="67" spans="2:17">
      <c r="B67" s="142"/>
      <c r="K67" s="32"/>
      <c r="L67" s="32"/>
      <c r="M67" s="32"/>
      <c r="N67" s="32"/>
      <c r="O67" s="32"/>
      <c r="P67" s="32"/>
      <c r="Q67" s="32"/>
    </row>
    <row r="68" spans="2:17">
      <c r="B68" s="109"/>
      <c r="C68" s="69"/>
      <c r="K68" s="32"/>
      <c r="L68" s="32"/>
      <c r="M68" s="32"/>
      <c r="N68" s="32"/>
      <c r="O68" s="32"/>
      <c r="P68" s="32"/>
      <c r="Q68" s="32"/>
    </row>
    <row r="69" spans="2:17">
      <c r="B69" s="142"/>
      <c r="K69" s="32"/>
      <c r="L69" s="32"/>
      <c r="M69" s="32"/>
      <c r="N69" s="32"/>
      <c r="O69" s="32"/>
      <c r="P69" s="32"/>
      <c r="Q69" s="32"/>
    </row>
    <row r="70" spans="2:17">
      <c r="B70" s="142"/>
      <c r="K70" s="32"/>
      <c r="L70" s="32"/>
      <c r="M70" s="32"/>
      <c r="N70" s="32"/>
      <c r="O70" s="32"/>
      <c r="P70" s="32"/>
      <c r="Q70" s="32"/>
    </row>
    <row r="71" spans="2:17">
      <c r="B71" s="142"/>
      <c r="H71" s="64"/>
      <c r="K71" s="32"/>
      <c r="L71" s="32"/>
      <c r="M71" s="32"/>
      <c r="N71" s="32"/>
      <c r="O71" s="32"/>
      <c r="P71" s="32"/>
      <c r="Q71" s="32"/>
    </row>
    <row r="72" spans="2:17">
      <c r="B72" s="142"/>
      <c r="H72" s="64"/>
      <c r="K72" s="32"/>
      <c r="L72" s="32"/>
      <c r="M72" s="32"/>
      <c r="N72" s="32"/>
      <c r="O72" s="32"/>
      <c r="P72" s="32"/>
      <c r="Q72" s="32"/>
    </row>
    <row r="73" spans="2:17">
      <c r="B73" s="142"/>
      <c r="H73" s="64"/>
      <c r="K73" s="32"/>
      <c r="L73" s="32"/>
      <c r="M73" s="32"/>
      <c r="N73" s="32"/>
      <c r="O73" s="32"/>
      <c r="P73" s="32"/>
      <c r="Q73" s="32"/>
    </row>
    <row r="74" spans="2:17">
      <c r="B74" s="142"/>
      <c r="H74" s="64"/>
      <c r="K74" s="32"/>
      <c r="L74" s="32"/>
      <c r="M74" s="32"/>
      <c r="N74" s="32"/>
      <c r="O74" s="32"/>
      <c r="P74" s="32"/>
      <c r="Q74" s="32"/>
    </row>
    <row r="75" spans="2:17">
      <c r="B75" s="142"/>
      <c r="H75" s="64"/>
      <c r="K75" s="32"/>
      <c r="L75" s="32"/>
      <c r="M75" s="32"/>
      <c r="N75" s="32"/>
      <c r="O75" s="32"/>
      <c r="P75" s="32"/>
      <c r="Q75" s="32"/>
    </row>
    <row r="76" spans="2:17">
      <c r="B76" s="123"/>
      <c r="C76" s="139"/>
      <c r="H76" s="65"/>
      <c r="K76" s="32"/>
      <c r="L76" s="32"/>
      <c r="M76" s="32"/>
      <c r="N76" s="32"/>
      <c r="O76" s="32"/>
      <c r="P76" s="32"/>
      <c r="Q76" s="32"/>
    </row>
    <row r="77" spans="2:17">
      <c r="B77" s="142"/>
      <c r="K77" s="32"/>
      <c r="L77" s="32"/>
      <c r="M77" s="32"/>
      <c r="N77" s="32"/>
      <c r="O77" s="32"/>
      <c r="P77" s="32"/>
      <c r="Q77" s="32"/>
    </row>
    <row r="78" spans="2:17">
      <c r="B78" s="129"/>
      <c r="C78" s="130"/>
      <c r="K78" s="32"/>
      <c r="L78" s="32"/>
      <c r="M78" s="32"/>
      <c r="N78" s="32"/>
      <c r="O78" s="32"/>
      <c r="P78" s="32"/>
      <c r="Q78" s="32"/>
    </row>
    <row r="79" spans="2:17">
      <c r="B79" s="142"/>
      <c r="K79" s="32"/>
      <c r="L79" s="32"/>
      <c r="M79" s="32"/>
      <c r="N79" s="32"/>
      <c r="O79" s="32"/>
      <c r="P79" s="32"/>
      <c r="Q79" s="32"/>
    </row>
    <row r="80" spans="2:17">
      <c r="B80" s="142"/>
      <c r="K80" s="32"/>
      <c r="L80" s="32"/>
      <c r="M80" s="32"/>
      <c r="N80" s="32"/>
      <c r="O80" s="32"/>
      <c r="P80" s="32"/>
      <c r="Q80" s="32"/>
    </row>
    <row r="81" spans="2:17">
      <c r="B81" s="142"/>
      <c r="K81" s="32"/>
      <c r="L81" s="32"/>
      <c r="M81" s="32"/>
      <c r="N81" s="32"/>
      <c r="O81" s="32"/>
      <c r="P81" s="32"/>
      <c r="Q81" s="32"/>
    </row>
    <row r="82" spans="2:17">
      <c r="B82" s="142"/>
      <c r="K82" s="32"/>
      <c r="L82" s="32"/>
      <c r="M82" s="32"/>
      <c r="N82" s="32"/>
      <c r="O82" s="32"/>
      <c r="P82" s="32"/>
      <c r="Q82" s="32"/>
    </row>
    <row r="83" spans="2:17">
      <c r="B83" s="142"/>
      <c r="K83" s="32"/>
      <c r="L83" s="32"/>
      <c r="M83" s="32"/>
      <c r="N83" s="32"/>
      <c r="O83" s="32"/>
      <c r="P83" s="32"/>
      <c r="Q83" s="32"/>
    </row>
    <row r="84" spans="2:17">
      <c r="B84" s="142"/>
      <c r="K84" s="32"/>
      <c r="L84" s="32"/>
      <c r="M84" s="32"/>
      <c r="N84" s="32"/>
      <c r="O84" s="32"/>
      <c r="P84" s="32"/>
      <c r="Q84" s="32"/>
    </row>
    <row r="85" spans="2:17">
      <c r="B85" s="142"/>
      <c r="K85" s="32"/>
      <c r="L85" s="32"/>
      <c r="M85" s="32"/>
      <c r="N85" s="32"/>
      <c r="O85" s="32"/>
      <c r="P85" s="32"/>
      <c r="Q85" s="32"/>
    </row>
    <row r="86" spans="2:17">
      <c r="B86" s="142"/>
      <c r="K86" s="32"/>
      <c r="L86" s="32"/>
      <c r="M86" s="32"/>
      <c r="N86" s="32"/>
      <c r="O86" s="32"/>
      <c r="P86" s="32"/>
      <c r="Q86" s="32"/>
    </row>
    <row r="87" spans="2:17">
      <c r="B87" s="142"/>
      <c r="K87" s="32"/>
      <c r="L87" s="32"/>
      <c r="M87" s="32"/>
      <c r="N87" s="32"/>
      <c r="O87" s="32"/>
      <c r="P87" s="32"/>
      <c r="Q87" s="32"/>
    </row>
    <row r="88" spans="2:17">
      <c r="B88" s="109"/>
      <c r="C88" s="69"/>
      <c r="D88" s="69"/>
      <c r="K88" s="32"/>
      <c r="L88" s="32"/>
      <c r="M88" s="32"/>
      <c r="N88" s="32"/>
      <c r="O88" s="32"/>
      <c r="P88" s="32"/>
      <c r="Q88" s="32"/>
    </row>
    <row r="89" spans="2:17">
      <c r="B89" s="142"/>
      <c r="K89" s="32"/>
      <c r="L89" s="32"/>
      <c r="M89" s="32"/>
      <c r="N89" s="32"/>
      <c r="O89" s="32"/>
      <c r="P89" s="32"/>
      <c r="Q89" s="32"/>
    </row>
    <row r="90" spans="2:17">
      <c r="B90" s="142"/>
      <c r="K90" s="32"/>
      <c r="L90" s="32"/>
      <c r="M90" s="32"/>
      <c r="N90" s="32"/>
      <c r="O90" s="32"/>
      <c r="P90" s="32"/>
      <c r="Q90" s="32"/>
    </row>
    <row r="91" spans="2:17">
      <c r="B91" s="142"/>
      <c r="K91" s="32"/>
      <c r="L91" s="32"/>
      <c r="M91" s="32"/>
      <c r="N91" s="32"/>
      <c r="O91" s="32"/>
      <c r="P91" s="32"/>
      <c r="Q91" s="32"/>
    </row>
    <row r="92" spans="2:17">
      <c r="B92" s="142"/>
    </row>
    <row r="93" spans="2:17">
      <c r="B93" s="142"/>
    </row>
    <row r="94" spans="2:17">
      <c r="B94" s="142"/>
    </row>
    <row r="95" spans="2:17">
      <c r="B95" s="142"/>
    </row>
    <row r="96" spans="2:17">
      <c r="B96" s="142"/>
    </row>
    <row r="97" spans="2:3">
      <c r="B97" s="142"/>
    </row>
    <row r="98" spans="2:3">
      <c r="B98" s="109"/>
      <c r="C98" s="69"/>
    </row>
    <row r="99" spans="2:3">
      <c r="B99" s="142"/>
    </row>
    <row r="100" spans="2:3">
      <c r="B100" s="142"/>
    </row>
    <row r="101" spans="2:3">
      <c r="B101" s="142"/>
    </row>
    <row r="102" spans="2:3">
      <c r="B102" s="142"/>
    </row>
    <row r="103" spans="2:3">
      <c r="B103" s="142"/>
    </row>
    <row r="104" spans="2:3">
      <c r="B104" s="142"/>
    </row>
    <row r="105" spans="2:3">
      <c r="B105" s="142"/>
    </row>
    <row r="106" spans="2:3">
      <c r="B106" s="142"/>
    </row>
    <row r="107" spans="2:3">
      <c r="B107" s="142"/>
    </row>
    <row r="108" spans="2:3">
      <c r="B108" s="142"/>
    </row>
    <row r="109" spans="2:3">
      <c r="B109" s="142"/>
    </row>
    <row r="110" spans="2:3">
      <c r="B110" s="142"/>
    </row>
    <row r="111" spans="2:3">
      <c r="B111" s="142"/>
    </row>
    <row r="112" spans="2:3">
      <c r="B112" s="142"/>
    </row>
    <row r="113" spans="2:2">
      <c r="B113" s="142"/>
    </row>
    <row r="114" spans="2:2">
      <c r="B114" s="142"/>
    </row>
    <row r="115" spans="2:2">
      <c r="B115" s="142"/>
    </row>
    <row r="116" spans="2:2">
      <c r="B116" s="142"/>
    </row>
    <row r="117" spans="2:2">
      <c r="B117" s="142"/>
    </row>
    <row r="118" spans="2:2">
      <c r="B118" s="142"/>
    </row>
    <row r="119" spans="2:2">
      <c r="B119" s="142"/>
    </row>
    <row r="120" spans="2:2">
      <c r="B120" s="142"/>
    </row>
    <row r="121" spans="2:2">
      <c r="B121" s="142"/>
    </row>
    <row r="122" spans="2:2">
      <c r="B122" s="142"/>
    </row>
    <row r="123" spans="2:2">
      <c r="B123" s="142"/>
    </row>
    <row r="124" spans="2:2">
      <c r="B124" s="142"/>
    </row>
    <row r="125" spans="2:2">
      <c r="B125" s="142"/>
    </row>
    <row r="126" spans="2:2">
      <c r="B126" s="142"/>
    </row>
    <row r="127" spans="2:2">
      <c r="B127" s="142"/>
    </row>
    <row r="128" spans="2:2">
      <c r="B128" s="142"/>
    </row>
    <row r="129" spans="2:2">
      <c r="B129" s="142"/>
    </row>
    <row r="130" spans="2:2">
      <c r="B130" s="142"/>
    </row>
    <row r="131" spans="2:2">
      <c r="B131" s="142"/>
    </row>
    <row r="132" spans="2:2">
      <c r="B132" s="142"/>
    </row>
    <row r="133" spans="2:2">
      <c r="B133" s="142"/>
    </row>
    <row r="134" spans="2:2">
      <c r="B134" s="142"/>
    </row>
    <row r="135" spans="2:2">
      <c r="B135" s="142"/>
    </row>
    <row r="136" spans="2:2">
      <c r="B136" s="142"/>
    </row>
    <row r="137" spans="2:2">
      <c r="B137" s="142"/>
    </row>
    <row r="138" spans="2:2">
      <c r="B138" s="142"/>
    </row>
  </sheetData>
  <customSheetViews>
    <customSheetView guid="{0C5E73BF-4F4A-42B1-AFFC-19145C7AC19A}">
      <selection activeCell="O6" sqref="O6"/>
      <pageMargins left="0.7" right="0.7" top="0.75" bottom="0.75" header="0.3" footer="0.3"/>
      <pageSetup scale="70" orientation="portrait" r:id="rId1"/>
    </customSheetView>
    <customSheetView guid="{F7690BCD-287A-473A-9EA1-298139938D77}" topLeftCell="A29">
      <selection activeCell="H98" sqref="H98"/>
      <pageMargins left="0.7" right="0.7" top="0.75" bottom="0.75" header="0.3" footer="0.3"/>
      <pageSetup orientation="portrait" r:id="rId2"/>
    </customSheetView>
    <customSheetView guid="{8F78BEB5-8927-4030-9153-90C7FA4937A5}" topLeftCell="A2">
      <selection activeCell="A18" sqref="A18"/>
      <pageMargins left="0.7" right="0.7" top="0.75" bottom="0.75" header="0.3" footer="0.3"/>
      <pageSetup orientation="portrait" r:id="rId3"/>
    </customSheetView>
    <customSheetView guid="{81801A75-92C7-4ED5-97DB-E3E6B3965D30}" topLeftCell="A46">
      <selection activeCell="H134" sqref="H134"/>
      <pageMargins left="0.7" right="0.7" top="0.75" bottom="0.75" header="0.3" footer="0.3"/>
      <pageSetup orientation="portrait" r:id="rId4"/>
    </customSheetView>
  </customSheetViews>
  <mergeCells count="1">
    <mergeCell ref="C6:I6"/>
  </mergeCells>
  <pageMargins left="0.7" right="0.7" top="0.75" bottom="0.75" header="0.3" footer="0.3"/>
  <pageSetup scale="70" orientation="portrait" r:id="rId5"/>
</worksheet>
</file>

<file path=xl/worksheets/sheet31.xml><?xml version="1.0" encoding="utf-8"?>
<worksheet xmlns="http://schemas.openxmlformats.org/spreadsheetml/2006/main" xmlns:r="http://schemas.openxmlformats.org/officeDocument/2006/relationships">
  <sheetPr codeName="Sheet28">
    <tabColor theme="7" tint="-0.249977111117893"/>
  </sheetPr>
  <dimension ref="A1:U744"/>
  <sheetViews>
    <sheetView topLeftCell="A43" workbookViewId="0">
      <selection activeCell="C60" sqref="C60"/>
    </sheetView>
  </sheetViews>
  <sheetFormatPr defaultRowHeight="12.75"/>
  <cols>
    <col min="1" max="1" width="16.42578125" style="492" customWidth="1"/>
    <col min="2" max="2" width="16.7109375" customWidth="1"/>
    <col min="3" max="3" width="9.7109375" customWidth="1"/>
    <col min="4" max="5" width="14.7109375" customWidth="1"/>
    <col min="6" max="6" width="19.85546875" customWidth="1"/>
    <col min="7" max="9" width="14.7109375" customWidth="1"/>
    <col min="10" max="10" width="12.42578125" style="128" customWidth="1"/>
    <col min="11" max="11" width="12.42578125" customWidth="1"/>
    <col min="12" max="13" width="12.7109375" customWidth="1"/>
    <col min="14" max="14" width="23.5703125" customWidth="1"/>
    <col min="15" max="15" width="14" customWidth="1"/>
    <col min="16" max="17" width="12.7109375" customWidth="1"/>
    <col min="18" max="18" width="11.5703125" customWidth="1"/>
    <col min="19" max="20" width="11.140625" customWidth="1"/>
    <col min="21" max="21" width="12" customWidth="1"/>
  </cols>
  <sheetData>
    <row r="1" spans="1:21" s="128" customFormat="1">
      <c r="A1" s="492"/>
    </row>
    <row r="2" spans="1:21">
      <c r="B2" s="6" t="s">
        <v>28</v>
      </c>
      <c r="C2" s="8" t="s">
        <v>70</v>
      </c>
      <c r="D2" s="8"/>
      <c r="E2" s="8"/>
      <c r="F2" s="4"/>
      <c r="H2" s="4"/>
      <c r="K2" s="8"/>
    </row>
    <row r="3" spans="1:21">
      <c r="B3" s="6" t="s">
        <v>29</v>
      </c>
      <c r="C3" s="44" t="s">
        <v>103</v>
      </c>
      <c r="D3" s="8"/>
      <c r="E3" s="8"/>
      <c r="F3" s="4"/>
      <c r="H3" s="4"/>
      <c r="K3" s="8"/>
    </row>
    <row r="4" spans="1:21">
      <c r="B4" s="6" t="s">
        <v>30</v>
      </c>
      <c r="C4" s="44" t="s">
        <v>101</v>
      </c>
      <c r="D4" s="7"/>
      <c r="E4" s="7"/>
      <c r="F4" s="5"/>
      <c r="H4" s="4"/>
      <c r="K4" s="7"/>
    </row>
    <row r="5" spans="1:21">
      <c r="B5" s="6"/>
      <c r="D5" s="7"/>
      <c r="E5" s="7"/>
      <c r="F5" s="5"/>
      <c r="G5" s="7"/>
      <c r="H5" s="5"/>
    </row>
    <row r="6" spans="1:21" s="50" customFormat="1" ht="67.5" customHeight="1">
      <c r="A6" s="492"/>
      <c r="B6" s="98" t="s">
        <v>129</v>
      </c>
      <c r="C6" s="1329" t="s">
        <v>514</v>
      </c>
      <c r="D6" s="1317"/>
      <c r="E6" s="1317"/>
      <c r="F6" s="1317"/>
      <c r="G6" s="1317"/>
      <c r="H6" s="1317"/>
      <c r="I6" s="246"/>
      <c r="J6" s="246"/>
      <c r="K6" s="246"/>
      <c r="L6" s="246"/>
      <c r="M6" s="246"/>
      <c r="N6" s="246"/>
      <c r="O6" s="246"/>
      <c r="P6" s="246"/>
      <c r="Q6" s="82"/>
      <c r="R6" s="82"/>
    </row>
    <row r="7" spans="1:21" s="50" customFormat="1" ht="13.5" customHeight="1">
      <c r="A7" s="492"/>
      <c r="B7" s="6"/>
      <c r="C7" s="91"/>
      <c r="D7" s="91"/>
      <c r="E7" s="91"/>
      <c r="F7" s="91"/>
      <c r="G7" s="91"/>
      <c r="H7" s="91"/>
      <c r="I7" s="91"/>
      <c r="J7" s="183"/>
      <c r="K7" s="91"/>
      <c r="L7" s="91"/>
      <c r="M7" s="91"/>
      <c r="N7" s="91"/>
      <c r="O7" s="91"/>
      <c r="P7" s="91"/>
      <c r="Q7" s="84"/>
      <c r="R7" s="84"/>
    </row>
    <row r="8" spans="1:21" s="50" customFormat="1" ht="27" customHeight="1">
      <c r="A8" s="492"/>
      <c r="B8" s="88" t="s">
        <v>130</v>
      </c>
      <c r="C8" s="42"/>
      <c r="D8" s="7"/>
      <c r="E8" s="7"/>
      <c r="F8" s="5"/>
      <c r="H8" s="52"/>
      <c r="I8" s="1211"/>
      <c r="J8" s="1211"/>
      <c r="K8" s="1229"/>
      <c r="L8" s="1229"/>
      <c r="M8" s="1209"/>
      <c r="N8" s="1209"/>
      <c r="O8" s="1213"/>
      <c r="P8" s="1209"/>
      <c r="Q8" s="1209"/>
      <c r="R8" s="1209"/>
      <c r="S8" s="1229"/>
      <c r="T8" s="1209"/>
      <c r="U8" s="1209"/>
    </row>
    <row r="9" spans="1:21" s="128" customFormat="1" ht="12.75" customHeight="1">
      <c r="A9" s="492"/>
      <c r="B9" s="88"/>
      <c r="C9" s="42"/>
      <c r="D9" s="7"/>
      <c r="E9" s="7"/>
      <c r="F9" s="5"/>
      <c r="H9" s="52"/>
      <c r="I9" s="1211"/>
      <c r="J9" s="1211"/>
      <c r="K9" s="1229"/>
      <c r="L9" s="1229"/>
      <c r="M9" s="1209"/>
      <c r="N9" s="1209"/>
      <c r="O9" s="1213"/>
      <c r="P9" s="1209"/>
      <c r="Q9" s="1209"/>
      <c r="R9" s="1209"/>
      <c r="S9" s="1229"/>
      <c r="T9" s="1209"/>
      <c r="U9" s="1209"/>
    </row>
    <row r="10" spans="1:21" s="128" customFormat="1" ht="12.75" customHeight="1">
      <c r="A10" s="492"/>
      <c r="B10" s="88"/>
      <c r="E10" s="70" t="s">
        <v>431</v>
      </c>
      <c r="F10" s="70" t="s">
        <v>433</v>
      </c>
      <c r="G10" s="70" t="s">
        <v>432</v>
      </c>
      <c r="I10" s="1209"/>
      <c r="J10" s="1209"/>
      <c r="K10" s="1209"/>
      <c r="L10" s="1212" t="s">
        <v>434</v>
      </c>
      <c r="M10" s="1212" t="s">
        <v>433</v>
      </c>
      <c r="N10" s="1212" t="s">
        <v>432</v>
      </c>
      <c r="O10" s="1209"/>
      <c r="P10" s="1209"/>
      <c r="Q10" s="1209"/>
      <c r="R10" s="1209"/>
      <c r="S10" s="1212" t="s">
        <v>434</v>
      </c>
      <c r="T10" s="1212" t="s">
        <v>433</v>
      </c>
      <c r="U10" s="1212" t="s">
        <v>432</v>
      </c>
    </row>
    <row r="11" spans="1:21" s="128" customFormat="1" ht="12.75" customHeight="1">
      <c r="A11" s="492"/>
      <c r="B11" s="88"/>
      <c r="C11" s="6" t="s">
        <v>53</v>
      </c>
      <c r="D11" s="17">
        <f>H77</f>
        <v>20291.754995833337</v>
      </c>
      <c r="E11" s="17">
        <v>0</v>
      </c>
      <c r="F11" s="742">
        <f>SUM(H74)</f>
        <v>35.351662500000003</v>
      </c>
      <c r="G11" s="742">
        <f>SUM(H37,H45,H56,H64)</f>
        <v>20256.403333333335</v>
      </c>
      <c r="I11" s="1209"/>
      <c r="J11" s="1210" t="s">
        <v>1306</v>
      </c>
      <c r="K11" s="1229">
        <f>SUM(H56,H64,H74,)</f>
        <v>97.810329166666662</v>
      </c>
      <c r="L11" s="1229">
        <f>0</f>
        <v>0</v>
      </c>
      <c r="M11" s="1229">
        <f>SUM(H74,)</f>
        <v>35.351662500000003</v>
      </c>
      <c r="N11" s="1229">
        <f>SUM(H56,H64)</f>
        <v>62.458666666666666</v>
      </c>
      <c r="O11" s="1209"/>
      <c r="P11" s="1209"/>
      <c r="Q11" s="1210" t="s">
        <v>1304</v>
      </c>
      <c r="R11" s="1229">
        <f>SUM(H37,H45)</f>
        <v>20193.944666666666</v>
      </c>
      <c r="S11" s="1229">
        <f>0</f>
        <v>0</v>
      </c>
      <c r="T11" s="1229">
        <f>0</f>
        <v>0</v>
      </c>
      <c r="U11" s="1229">
        <f>SUM(H37,H45)</f>
        <v>20193.944666666666</v>
      </c>
    </row>
    <row r="12" spans="1:21" s="128" customFormat="1" ht="12.75" customHeight="1">
      <c r="A12" s="492"/>
      <c r="B12" s="88"/>
      <c r="C12" s="1210" t="s">
        <v>1303</v>
      </c>
      <c r="D12" s="742">
        <f>P77</f>
        <v>8038.2081333333344</v>
      </c>
      <c r="E12" s="297">
        <v>0</v>
      </c>
      <c r="F12" s="742">
        <f>SUM(P74)</f>
        <v>0</v>
      </c>
      <c r="G12" s="742">
        <f>SUM(P37,P45,P56,P64)</f>
        <v>8038.2081333333344</v>
      </c>
      <c r="I12" s="1209"/>
      <c r="J12" s="1210" t="s">
        <v>1307</v>
      </c>
      <c r="K12" s="1229">
        <f>SUM(P56,P64,P74,)</f>
        <v>2.9458666666666669</v>
      </c>
      <c r="L12" s="1229">
        <f>0</f>
        <v>0</v>
      </c>
      <c r="M12" s="1229">
        <f>SUM(P74,)</f>
        <v>0</v>
      </c>
      <c r="N12" s="1229">
        <f>SUM(P56,P64)</f>
        <v>2.9458666666666669</v>
      </c>
      <c r="O12" s="1209"/>
      <c r="P12" s="1209"/>
      <c r="Q12" s="1210" t="s">
        <v>1305</v>
      </c>
      <c r="R12" s="1229">
        <f>SUM(P37,P45)</f>
        <v>8035.2622666666675</v>
      </c>
      <c r="S12" s="1229">
        <f>0</f>
        <v>0</v>
      </c>
      <c r="T12" s="1229">
        <f>0</f>
        <v>0</v>
      </c>
      <c r="U12" s="1229">
        <f>SUM(P37,P45)</f>
        <v>8035.2622666666675</v>
      </c>
    </row>
    <row r="13" spans="1:21" s="128" customFormat="1" ht="12.75" customHeight="1" thickBot="1">
      <c r="A13" s="492"/>
      <c r="B13" s="88"/>
      <c r="C13" s="25" t="s">
        <v>174</v>
      </c>
      <c r="D13" s="26">
        <f>D11-D12</f>
        <v>12253.546862500003</v>
      </c>
      <c r="E13" s="26">
        <f>E11-E12</f>
        <v>0</v>
      </c>
      <c r="F13" s="26">
        <f>F11-F12</f>
        <v>35.351662500000003</v>
      </c>
      <c r="G13" s="26">
        <f>G11-G12</f>
        <v>12218.195200000002</v>
      </c>
      <c r="I13" s="1209"/>
      <c r="J13" s="1214" t="s">
        <v>174</v>
      </c>
      <c r="K13" s="1215">
        <f>K11-K12</f>
        <v>94.864462500000002</v>
      </c>
      <c r="L13" s="1215">
        <f>L11-L12</f>
        <v>0</v>
      </c>
      <c r="M13" s="1191">
        <f>M11-M12</f>
        <v>35.351662500000003</v>
      </c>
      <c r="N13" s="1215">
        <f>N11-N12</f>
        <v>59.512799999999999</v>
      </c>
      <c r="O13" s="1209"/>
      <c r="P13" s="1209"/>
      <c r="Q13" s="1214" t="s">
        <v>174</v>
      </c>
      <c r="R13" s="1215">
        <f>R11-R12</f>
        <v>12158.682399999998</v>
      </c>
      <c r="S13" s="1215">
        <f>S11-S12</f>
        <v>0</v>
      </c>
      <c r="T13" s="1191">
        <f>T11-T12</f>
        <v>0</v>
      </c>
      <c r="U13" s="1215">
        <f>U11-U12</f>
        <v>12158.682399999998</v>
      </c>
    </row>
    <row r="14" spans="1:21" s="128" customFormat="1" ht="12.75" customHeight="1" thickTop="1">
      <c r="A14" s="492"/>
      <c r="B14" s="88"/>
      <c r="C14" s="42"/>
      <c r="D14" s="7"/>
      <c r="E14" s="7"/>
      <c r="F14" s="5"/>
      <c r="H14" s="52"/>
      <c r="K14" s="7"/>
      <c r="L14" s="25"/>
      <c r="M14" s="71"/>
    </row>
    <row r="15" spans="1:21">
      <c r="F15" s="4"/>
      <c r="H15" s="4"/>
    </row>
    <row r="16" spans="1:21" s="50" customFormat="1">
      <c r="A16" s="492"/>
      <c r="B16" s="55" t="s">
        <v>156</v>
      </c>
      <c r="C16" s="55"/>
      <c r="D16" s="55"/>
      <c r="E16" s="55"/>
      <c r="F16" s="55"/>
      <c r="G16" s="55"/>
      <c r="H16" s="55"/>
      <c r="I16" s="55"/>
      <c r="J16" s="55"/>
      <c r="K16" s="55"/>
      <c r="L16" s="55"/>
      <c r="M16" s="55"/>
      <c r="N16" s="55"/>
      <c r="O16" s="55"/>
      <c r="P16" s="55"/>
      <c r="Q16" s="55"/>
      <c r="R16" s="55"/>
    </row>
    <row r="17" spans="1:18" s="50" customFormat="1" ht="11.25" customHeight="1">
      <c r="A17" s="492"/>
      <c r="B17" s="128"/>
      <c r="C17" s="128"/>
      <c r="D17" s="52"/>
      <c r="E17" s="128"/>
      <c r="F17" s="52"/>
      <c r="G17" s="128"/>
      <c r="H17" s="128"/>
      <c r="I17" s="128"/>
      <c r="J17" s="128"/>
      <c r="K17" s="128"/>
      <c r="L17" s="128"/>
      <c r="M17" s="128"/>
      <c r="N17" s="128"/>
      <c r="O17" s="128"/>
      <c r="P17" s="128"/>
      <c r="Q17" s="128"/>
      <c r="R17" s="128"/>
    </row>
    <row r="18" spans="1:18" s="50" customFormat="1">
      <c r="A18" s="492"/>
      <c r="B18" s="269" t="s">
        <v>176</v>
      </c>
      <c r="C18" s="269"/>
      <c r="D18" s="269"/>
      <c r="E18" s="269"/>
      <c r="F18" s="269"/>
      <c r="G18" s="269"/>
      <c r="H18" s="269"/>
      <c r="I18" s="269"/>
      <c r="J18" s="269"/>
      <c r="K18" s="269"/>
      <c r="L18" s="269"/>
      <c r="M18" s="269"/>
      <c r="N18" s="269"/>
      <c r="O18" s="269"/>
      <c r="P18" s="269"/>
      <c r="Q18" s="269"/>
      <c r="R18" s="269"/>
    </row>
    <row r="19" spans="1:18">
      <c r="B19" s="128"/>
      <c r="C19" s="128"/>
      <c r="D19" s="128"/>
      <c r="E19" s="128"/>
      <c r="F19" s="128"/>
      <c r="G19" s="128"/>
      <c r="H19" s="128"/>
      <c r="I19" s="128"/>
      <c r="K19" s="128"/>
      <c r="L19" s="128"/>
      <c r="M19" s="128"/>
      <c r="N19" s="128"/>
      <c r="O19" s="128"/>
      <c r="P19" s="128"/>
      <c r="Q19" s="128"/>
      <c r="R19" s="128"/>
    </row>
    <row r="20" spans="1:18">
      <c r="B20" s="58" t="s">
        <v>31</v>
      </c>
      <c r="C20" s="58"/>
      <c r="D20" s="58"/>
      <c r="E20" s="59"/>
      <c r="F20" s="58"/>
      <c r="G20" s="59"/>
      <c r="H20" s="58"/>
      <c r="I20" s="128"/>
      <c r="J20" s="61" t="s">
        <v>1288</v>
      </c>
      <c r="K20" s="61"/>
      <c r="L20" s="61"/>
      <c r="M20" s="61"/>
      <c r="N20" s="61"/>
      <c r="O20" s="61"/>
      <c r="P20" s="61"/>
      <c r="Q20" s="128"/>
      <c r="R20" s="128"/>
    </row>
    <row r="21" spans="1:18">
      <c r="B21" s="128"/>
      <c r="C21" s="128"/>
      <c r="D21" s="128"/>
      <c r="E21" s="128"/>
      <c r="F21" s="128"/>
      <c r="G21" s="128"/>
      <c r="H21" s="128"/>
      <c r="I21" s="128"/>
      <c r="K21" s="128"/>
      <c r="L21" s="128"/>
      <c r="M21" s="128"/>
      <c r="N21" s="128"/>
      <c r="O21" s="128"/>
      <c r="P21" s="128"/>
      <c r="Q21" s="128"/>
      <c r="R21" s="128"/>
    </row>
    <row r="22" spans="1:18">
      <c r="B22" s="123" t="s">
        <v>392</v>
      </c>
      <c r="C22" s="153" t="s">
        <v>393</v>
      </c>
      <c r="D22" s="32"/>
      <c r="E22" s="32"/>
      <c r="F22" s="32"/>
      <c r="G22" s="32"/>
      <c r="H22" s="32"/>
      <c r="I22" s="128"/>
      <c r="J22" s="878" t="s">
        <v>392</v>
      </c>
      <c r="K22" s="535" t="s">
        <v>393</v>
      </c>
      <c r="L22" s="401"/>
      <c r="M22" s="401"/>
      <c r="N22" s="401"/>
      <c r="O22" s="401"/>
      <c r="P22" s="32"/>
      <c r="Q22" s="32"/>
      <c r="R22" s="128"/>
    </row>
    <row r="23" spans="1:18" ht="12" customHeight="1">
      <c r="B23" s="144"/>
      <c r="C23" s="32"/>
      <c r="D23" s="32"/>
      <c r="E23" s="32"/>
      <c r="F23" s="32"/>
      <c r="G23" s="32"/>
      <c r="H23" s="128"/>
      <c r="I23" s="128"/>
      <c r="J23" s="144"/>
      <c r="K23" s="401"/>
      <c r="L23" s="401"/>
      <c r="M23" s="401"/>
      <c r="N23" s="401"/>
      <c r="O23" s="401"/>
      <c r="P23" s="32"/>
      <c r="Q23" s="32"/>
      <c r="R23" s="128"/>
    </row>
    <row r="24" spans="1:18" s="50" customFormat="1">
      <c r="A24" s="492"/>
      <c r="B24" s="302" t="s">
        <v>394</v>
      </c>
      <c r="C24" s="303" t="s">
        <v>395</v>
      </c>
      <c r="D24" s="32"/>
      <c r="E24" s="32"/>
      <c r="F24" s="32"/>
      <c r="G24" s="32"/>
      <c r="H24" s="128"/>
      <c r="I24" s="128"/>
      <c r="J24" s="534" t="s">
        <v>394</v>
      </c>
      <c r="K24" s="535" t="s">
        <v>395</v>
      </c>
      <c r="L24" s="401"/>
      <c r="M24" s="401"/>
      <c r="N24" s="401"/>
      <c r="O24" s="401"/>
      <c r="P24" s="32"/>
      <c r="Q24" s="32"/>
      <c r="R24" s="128"/>
    </row>
    <row r="25" spans="1:18" ht="15" customHeight="1">
      <c r="B25" s="142"/>
      <c r="C25" s="128"/>
      <c r="D25" s="128"/>
      <c r="E25" s="128"/>
      <c r="F25" s="128"/>
      <c r="G25" s="128"/>
      <c r="H25" s="128"/>
      <c r="I25" s="128"/>
      <c r="J25" s="396"/>
      <c r="K25" s="859"/>
      <c r="L25" s="859"/>
      <c r="M25" s="859"/>
      <c r="N25" s="859"/>
      <c r="O25" s="859"/>
      <c r="P25" s="128"/>
      <c r="Q25" s="128"/>
      <c r="R25" s="128"/>
    </row>
    <row r="26" spans="1:18">
      <c r="B26" s="302" t="s">
        <v>396</v>
      </c>
      <c r="C26" s="303" t="s">
        <v>397</v>
      </c>
      <c r="D26" s="241"/>
      <c r="E26" s="241"/>
      <c r="F26" s="128"/>
      <c r="G26" s="128"/>
      <c r="H26" s="128"/>
      <c r="I26" s="128"/>
      <c r="J26" s="534" t="s">
        <v>396</v>
      </c>
      <c r="K26" s="535" t="s">
        <v>397</v>
      </c>
      <c r="L26" s="894"/>
      <c r="M26" s="894"/>
      <c r="N26" s="859"/>
      <c r="O26" s="859"/>
      <c r="P26" s="128"/>
      <c r="Q26" s="128"/>
      <c r="R26" s="128"/>
    </row>
    <row r="27" spans="1:18" s="290" customFormat="1">
      <c r="A27" s="492"/>
      <c r="B27" s="148"/>
      <c r="D27" s="69"/>
      <c r="J27" s="324"/>
      <c r="K27" s="859"/>
      <c r="L27" s="867"/>
      <c r="M27" s="859"/>
      <c r="N27" s="859"/>
      <c r="O27" s="859"/>
      <c r="P27" s="32"/>
    </row>
    <row r="28" spans="1:18" s="322" customFormat="1">
      <c r="A28" s="490"/>
      <c r="B28" s="1000" t="s">
        <v>398</v>
      </c>
      <c r="C28" s="303" t="s">
        <v>534</v>
      </c>
      <c r="D28" s="347"/>
      <c r="E28" s="347"/>
      <c r="F28" s="347"/>
      <c r="G28" s="347"/>
      <c r="H28" s="347"/>
      <c r="I28" s="347"/>
      <c r="J28" s="534" t="s">
        <v>398</v>
      </c>
      <c r="K28" s="535" t="s">
        <v>534</v>
      </c>
      <c r="L28" s="425"/>
      <c r="M28" s="425"/>
      <c r="N28" s="425"/>
      <c r="O28" s="425"/>
    </row>
    <row r="29" spans="1:18" s="290" customFormat="1">
      <c r="A29" s="492"/>
      <c r="B29" s="304"/>
      <c r="C29" s="305"/>
      <c r="D29" s="241"/>
      <c r="E29" s="241"/>
      <c r="J29" s="304"/>
      <c r="K29" s="887"/>
      <c r="L29" s="894"/>
      <c r="M29" s="894"/>
      <c r="N29" s="859"/>
      <c r="O29" s="859"/>
    </row>
    <row r="30" spans="1:18" s="894" customFormat="1">
      <c r="A30" s="1314" t="s">
        <v>1239</v>
      </c>
      <c r="B30" s="536" t="s">
        <v>399</v>
      </c>
      <c r="C30" s="537" t="s">
        <v>1249</v>
      </c>
      <c r="H30" s="887"/>
      <c r="J30" s="1001" t="s">
        <v>399</v>
      </c>
      <c r="K30" s="537" t="s">
        <v>1249</v>
      </c>
      <c r="P30" s="887"/>
    </row>
    <row r="31" spans="1:18" s="859" customFormat="1">
      <c r="A31" s="1314"/>
      <c r="B31" s="534"/>
      <c r="C31" s="1039">
        <f>Avg._Count_Tagged_Components</f>
        <v>1706</v>
      </c>
      <c r="D31" s="881" t="str">
        <f>Avg._Count_Tagged_Components_components_project_N</f>
        <v>Avg. Count Tagged Components (components / project)</v>
      </c>
      <c r="H31" s="883"/>
      <c r="J31" s="1000"/>
      <c r="K31" s="1039">
        <f>Avg._Count_Tagged_Components</f>
        <v>1706</v>
      </c>
      <c r="L31" s="997" t="str">
        <f>Avg._Count_Tagged_Components_components_project_N</f>
        <v>Avg. Count Tagged Components (components / project)</v>
      </c>
      <c r="M31" s="992"/>
      <c r="N31" s="992"/>
      <c r="O31" s="992"/>
      <c r="P31" s="998"/>
    </row>
    <row r="32" spans="1:18" s="859" customFormat="1">
      <c r="A32" s="934"/>
      <c r="B32" s="534"/>
      <c r="C32" s="1146">
        <f>'Current Assumptions'!B217</f>
        <v>0.16666666666666666</v>
      </c>
      <c r="D32" s="997" t="s">
        <v>1231</v>
      </c>
      <c r="H32" s="883"/>
      <c r="J32" s="1000"/>
      <c r="K32" s="1146">
        <f>'Expected Assumptions'!E217</f>
        <v>6.6666666666666666E-2</v>
      </c>
      <c r="L32" s="997" t="s">
        <v>1231</v>
      </c>
      <c r="M32" s="992"/>
      <c r="N32" s="992"/>
      <c r="O32" s="992"/>
      <c r="P32" s="998"/>
    </row>
    <row r="33" spans="1:16" s="859" customFormat="1">
      <c r="A33" s="934"/>
      <c r="B33" s="534"/>
      <c r="C33" s="1010">
        <f>'Current Assumptions'!B218</f>
        <v>12</v>
      </c>
      <c r="D33" s="881" t="s">
        <v>1128</v>
      </c>
      <c r="H33" s="883"/>
      <c r="J33" s="1000"/>
      <c r="K33" s="1010">
        <f>'Expected Assumptions'!E218</f>
        <v>12</v>
      </c>
      <c r="L33" s="997" t="s">
        <v>1128</v>
      </c>
      <c r="M33" s="992"/>
      <c r="N33" s="992"/>
      <c r="O33" s="992"/>
      <c r="P33" s="998"/>
    </row>
    <row r="34" spans="1:16" s="859" customFormat="1">
      <c r="A34" s="934"/>
      <c r="B34" s="534"/>
      <c r="H34" s="883"/>
      <c r="J34" s="1000"/>
      <c r="K34" s="992"/>
      <c r="L34" s="992"/>
      <c r="M34" s="992"/>
      <c r="N34" s="992"/>
      <c r="O34" s="992"/>
      <c r="P34" s="998"/>
    </row>
    <row r="35" spans="1:16" s="859" customFormat="1">
      <c r="A35" s="934"/>
      <c r="B35" s="534"/>
      <c r="C35" s="776">
        <f>Assistant_Construction_Project_Manager_Rate</f>
        <v>70.52600000000001</v>
      </c>
      <c r="D35" s="443" t="str">
        <f>Assistant_Construction_Project_Manager_Rate_N</f>
        <v>Assistant (Construction) Project Manager Rate ($ / hour)</v>
      </c>
      <c r="G35" s="1020">
        <f>C35*(C33*((C31/C33)*C32))</f>
        <v>20052.892666666667</v>
      </c>
      <c r="H35" s="783"/>
      <c r="J35" s="1000"/>
      <c r="K35" s="1023">
        <f>Assistant_Construction_Project_Manager_Rate</f>
        <v>70.52600000000001</v>
      </c>
      <c r="L35" s="1006" t="str">
        <f>Assistant_Construction_Project_Manager_Rate_N</f>
        <v>Assistant (Construction) Project Manager Rate ($ / hour)</v>
      </c>
      <c r="M35" s="992"/>
      <c r="N35" s="992"/>
      <c r="O35" s="1020">
        <f>K35*(K33*((K31/K33)*K32))</f>
        <v>8021.1570666666676</v>
      </c>
      <c r="P35" s="1024"/>
    </row>
    <row r="36" spans="1:16" s="859" customFormat="1">
      <c r="A36" s="934"/>
      <c r="B36" s="534"/>
      <c r="C36" s="864"/>
      <c r="D36" s="864"/>
      <c r="E36" s="864"/>
      <c r="F36" s="864"/>
      <c r="G36" s="824"/>
      <c r="H36" s="820"/>
      <c r="J36" s="1000"/>
      <c r="K36" s="995"/>
      <c r="L36" s="995"/>
      <c r="M36" s="995"/>
      <c r="N36" s="995"/>
      <c r="O36" s="1027"/>
      <c r="P36" s="1025"/>
    </row>
    <row r="37" spans="1:16" s="859" customFormat="1" ht="13.5" thickBot="1">
      <c r="A37" s="934"/>
      <c r="B37" s="534"/>
      <c r="D37" s="867" t="s">
        <v>42</v>
      </c>
      <c r="G37" s="821"/>
      <c r="H37" s="774">
        <f>G35</f>
        <v>20052.892666666667</v>
      </c>
      <c r="J37" s="1000"/>
      <c r="K37" s="992"/>
      <c r="L37" s="996" t="s">
        <v>42</v>
      </c>
      <c r="M37" s="992"/>
      <c r="N37" s="992"/>
      <c r="O37" s="1026"/>
      <c r="P37" s="1022">
        <f>O35</f>
        <v>8021.1570666666676</v>
      </c>
    </row>
    <row r="38" spans="1:16" s="859" customFormat="1">
      <c r="A38" s="979"/>
      <c r="B38" s="534"/>
      <c r="D38" s="867"/>
      <c r="G38" s="821"/>
      <c r="H38" s="820"/>
      <c r="J38" s="1000"/>
      <c r="K38" s="992"/>
      <c r="L38" s="996"/>
      <c r="M38" s="992"/>
      <c r="N38" s="992"/>
      <c r="O38" s="1026"/>
      <c r="P38" s="1025"/>
    </row>
    <row r="39" spans="1:16" s="859" customFormat="1">
      <c r="A39" s="1314" t="s">
        <v>984</v>
      </c>
      <c r="B39" s="1040" t="s">
        <v>1237</v>
      </c>
      <c r="C39" s="537" t="s">
        <v>1209</v>
      </c>
      <c r="D39" s="867"/>
      <c r="G39" s="821"/>
      <c r="H39" s="820"/>
      <c r="J39" s="1040" t="s">
        <v>1237</v>
      </c>
      <c r="K39" s="537" t="s">
        <v>1209</v>
      </c>
      <c r="L39" s="996"/>
      <c r="M39" s="992"/>
      <c r="N39" s="992"/>
      <c r="O39" s="1026"/>
      <c r="P39" s="1025"/>
    </row>
    <row r="40" spans="1:16" s="859" customFormat="1">
      <c r="A40" s="1314"/>
      <c r="B40" s="1000"/>
      <c r="C40" s="1005">
        <f>'Current Assumptions'!B219</f>
        <v>8</v>
      </c>
      <c r="D40" s="997" t="s">
        <v>1212</v>
      </c>
      <c r="G40" s="821"/>
      <c r="H40" s="820"/>
      <c r="J40" s="1000"/>
      <c r="K40" s="1005">
        <f>'Expected Assumptions'!E219</f>
        <v>8</v>
      </c>
      <c r="L40" s="997" t="s">
        <v>1212</v>
      </c>
      <c r="M40" s="992"/>
      <c r="N40" s="992"/>
      <c r="O40" s="1026"/>
      <c r="P40" s="1025"/>
    </row>
    <row r="41" spans="1:16" s="859" customFormat="1">
      <c r="A41" s="980"/>
      <c r="B41" s="1000"/>
      <c r="C41" s="652">
        <f>'Current Assumptions'!B220</f>
        <v>0.25</v>
      </c>
      <c r="D41" s="997" t="s">
        <v>1230</v>
      </c>
      <c r="G41" s="821"/>
      <c r="H41" s="820"/>
      <c r="J41" s="1000"/>
      <c r="K41" s="652">
        <f>'Expected Assumptions'!E220</f>
        <v>2.5000000000000001E-2</v>
      </c>
      <c r="L41" s="997" t="s">
        <v>1230</v>
      </c>
      <c r="M41" s="992"/>
      <c r="N41" s="992"/>
      <c r="O41" s="1026"/>
      <c r="P41" s="1025"/>
    </row>
    <row r="42" spans="1:16" s="859" customFormat="1">
      <c r="A42" s="980"/>
      <c r="B42" s="1000"/>
      <c r="C42" s="537"/>
      <c r="D42" s="997"/>
      <c r="G42" s="821"/>
      <c r="H42" s="820"/>
      <c r="J42" s="1000"/>
      <c r="K42" s="537"/>
      <c r="L42" s="997"/>
      <c r="M42" s="992"/>
      <c r="N42" s="992"/>
      <c r="O42" s="1026"/>
      <c r="P42" s="1025"/>
    </row>
    <row r="43" spans="1:16" s="992" customFormat="1">
      <c r="A43" s="1009"/>
      <c r="B43" s="1000"/>
      <c r="C43" s="1023">
        <f>Assistant_Construction_Project_Manager_Rate</f>
        <v>70.52600000000001</v>
      </c>
      <c r="D43" s="1006" t="str">
        <f>Assistant_Construction_Project_Manager_Rate_N</f>
        <v>Assistant (Construction) Project Manager Rate ($ / hour)</v>
      </c>
      <c r="G43" s="1020">
        <f>C43*(C40*C41)</f>
        <v>141.05200000000002</v>
      </c>
      <c r="H43" s="1024"/>
      <c r="J43" s="1000"/>
      <c r="K43" s="1023">
        <f>Assistant_Construction_Project_Manager_Rate</f>
        <v>70.52600000000001</v>
      </c>
      <c r="L43" s="1006" t="str">
        <f>Assistant_Construction_Project_Manager_Rate_N</f>
        <v>Assistant (Construction) Project Manager Rate ($ / hour)</v>
      </c>
      <c r="O43" s="1020">
        <f>K43*(K40*K41)</f>
        <v>14.105200000000004</v>
      </c>
      <c r="P43" s="1024"/>
    </row>
    <row r="44" spans="1:16" s="992" customFormat="1">
      <c r="A44" s="1009"/>
      <c r="B44" s="1000"/>
      <c r="C44" s="995"/>
      <c r="D44" s="995"/>
      <c r="E44" s="995"/>
      <c r="F44" s="995"/>
      <c r="G44" s="1027"/>
      <c r="H44" s="1025"/>
      <c r="J44" s="1000"/>
      <c r="K44" s="995"/>
      <c r="L44" s="995"/>
      <c r="M44" s="995"/>
      <c r="N44" s="995"/>
      <c r="O44" s="1027"/>
      <c r="P44" s="1025"/>
    </row>
    <row r="45" spans="1:16" s="992" customFormat="1" ht="13.5" thickBot="1">
      <c r="A45" s="1009"/>
      <c r="B45" s="1000"/>
      <c r="D45" s="996" t="s">
        <v>42</v>
      </c>
      <c r="G45" s="1026"/>
      <c r="H45" s="1022">
        <f>G43</f>
        <v>141.05200000000002</v>
      </c>
      <c r="J45" s="1000"/>
      <c r="L45" s="996" t="s">
        <v>42</v>
      </c>
      <c r="O45" s="1026"/>
      <c r="P45" s="1022">
        <f>O43</f>
        <v>14.105200000000004</v>
      </c>
    </row>
    <row r="46" spans="1:16" s="859" customFormat="1">
      <c r="A46" s="934"/>
      <c r="B46" s="1000"/>
      <c r="C46" s="535"/>
      <c r="H46" s="883"/>
      <c r="J46" s="1000"/>
      <c r="K46" s="535"/>
      <c r="L46" s="992"/>
      <c r="M46" s="992"/>
      <c r="N46" s="992"/>
      <c r="O46" s="992"/>
      <c r="P46" s="998"/>
    </row>
    <row r="47" spans="1:16" s="859" customFormat="1">
      <c r="A47" s="1314" t="s">
        <v>979</v>
      </c>
      <c r="B47" s="1040" t="s">
        <v>1238</v>
      </c>
      <c r="C47" s="537" t="s">
        <v>1207</v>
      </c>
      <c r="J47" s="1040" t="s">
        <v>1238</v>
      </c>
      <c r="K47" s="537" t="s">
        <v>1207</v>
      </c>
      <c r="L47" s="992"/>
      <c r="M47" s="992"/>
      <c r="N47" s="992"/>
      <c r="O47" s="992"/>
      <c r="P47" s="992"/>
    </row>
    <row r="48" spans="1:16" s="859" customFormat="1">
      <c r="A48" s="1314"/>
      <c r="B48" s="534"/>
      <c r="C48" s="915">
        <f>'Current Assumptions'!B221</f>
        <v>2</v>
      </c>
      <c r="D48" s="881" t="s">
        <v>931</v>
      </c>
      <c r="G48" s="771"/>
      <c r="H48" s="822"/>
      <c r="J48" s="1000"/>
      <c r="K48" s="1005">
        <f>'Expected Assumptions'!E221</f>
        <v>2</v>
      </c>
      <c r="L48" s="997" t="s">
        <v>931</v>
      </c>
      <c r="M48" s="992"/>
      <c r="N48" s="992"/>
      <c r="O48" s="771"/>
      <c r="P48" s="822"/>
    </row>
    <row r="49" spans="1:19" s="859" customFormat="1">
      <c r="A49" s="934"/>
      <c r="B49" s="534"/>
      <c r="C49" s="737">
        <f>'Current Assumptions'!B222</f>
        <v>16.5</v>
      </c>
      <c r="D49" s="881" t="s">
        <v>552</v>
      </c>
      <c r="G49" s="771"/>
      <c r="H49" s="822"/>
      <c r="J49" s="1000"/>
      <c r="K49" s="1019">
        <f>'Expected Assumptions'!E222</f>
        <v>0</v>
      </c>
      <c r="L49" s="997" t="s">
        <v>552</v>
      </c>
      <c r="M49" s="992"/>
      <c r="N49" s="992"/>
      <c r="O49" s="771"/>
      <c r="P49" s="822"/>
    </row>
    <row r="50" spans="1:19" s="859" customFormat="1">
      <c r="A50" s="934"/>
      <c r="B50" s="534"/>
      <c r="C50" s="838">
        <f>'Current Assumptions'!B223</f>
        <v>8.3333333333333329E-2</v>
      </c>
      <c r="D50" s="881" t="s">
        <v>934</v>
      </c>
      <c r="G50" s="771"/>
      <c r="H50" s="783"/>
      <c r="J50" s="1000"/>
      <c r="K50" s="838">
        <f>'Expected Assumptions'!E223</f>
        <v>3.3333333333333333E-2</v>
      </c>
      <c r="L50" s="997" t="s">
        <v>934</v>
      </c>
      <c r="M50" s="992"/>
      <c r="N50" s="992"/>
      <c r="O50" s="771"/>
      <c r="P50" s="1024"/>
    </row>
    <row r="51" spans="1:19" s="859" customFormat="1">
      <c r="A51" s="934"/>
      <c r="B51" s="534"/>
      <c r="C51" s="887"/>
      <c r="G51" s="771"/>
      <c r="H51" s="783"/>
      <c r="J51" s="1000"/>
      <c r="K51" s="887"/>
      <c r="L51" s="992"/>
      <c r="M51" s="992"/>
      <c r="N51" s="992"/>
      <c r="O51" s="771"/>
      <c r="P51" s="1024"/>
    </row>
    <row r="52" spans="1:19" s="859" customFormat="1">
      <c r="A52" s="934"/>
      <c r="B52" s="534"/>
      <c r="C52" s="776">
        <f>Contractor_Administrative_Rate</f>
        <v>44.188000000000002</v>
      </c>
      <c r="D52" s="443" t="str">
        <f>Contractor_Administrative_Rate_N</f>
        <v>Contractor Administrative Rate ($ / hour)</v>
      </c>
      <c r="G52" s="770">
        <f>C52*C48*C50</f>
        <v>7.3646666666666665</v>
      </c>
      <c r="H52" s="783"/>
      <c r="J52" s="1000"/>
      <c r="K52" s="1023">
        <f>Contractor_Administrative_Rate</f>
        <v>44.188000000000002</v>
      </c>
      <c r="L52" s="1006" t="str">
        <f>Contractor_Administrative_Rate_N</f>
        <v>Contractor Administrative Rate ($ / hour)</v>
      </c>
      <c r="M52" s="992"/>
      <c r="N52" s="992"/>
      <c r="O52" s="1020">
        <f>K52*K48*K50</f>
        <v>2.9458666666666669</v>
      </c>
      <c r="P52" s="1024"/>
    </row>
    <row r="53" spans="1:19" s="859" customFormat="1">
      <c r="A53" s="934"/>
      <c r="B53" s="534"/>
      <c r="C53" s="887"/>
      <c r="G53" s="771"/>
      <c r="H53" s="783"/>
      <c r="J53" s="1000"/>
      <c r="K53" s="887"/>
      <c r="L53" s="992"/>
      <c r="M53" s="992"/>
      <c r="N53" s="992"/>
      <c r="O53" s="771"/>
      <c r="P53" s="1024"/>
    </row>
    <row r="54" spans="1:19" s="859" customFormat="1">
      <c r="A54" s="934"/>
      <c r="B54" s="534"/>
      <c r="D54" s="859" t="s">
        <v>429</v>
      </c>
      <c r="G54" s="823">
        <f>C49*C48</f>
        <v>33</v>
      </c>
      <c r="H54" s="820"/>
      <c r="J54" s="1000"/>
      <c r="K54" s="992"/>
      <c r="L54" s="992" t="s">
        <v>429</v>
      </c>
      <c r="M54" s="992"/>
      <c r="N54" s="992"/>
      <c r="O54" s="823">
        <f>K49*K48</f>
        <v>0</v>
      </c>
      <c r="P54" s="1025"/>
    </row>
    <row r="55" spans="1:19" s="859" customFormat="1">
      <c r="A55" s="934"/>
      <c r="B55" s="534"/>
      <c r="C55" s="864"/>
      <c r="D55" s="864"/>
      <c r="E55" s="864"/>
      <c r="F55" s="864"/>
      <c r="G55" s="824"/>
      <c r="H55" s="820"/>
      <c r="J55" s="1000"/>
      <c r="K55" s="995"/>
      <c r="L55" s="995"/>
      <c r="M55" s="995"/>
      <c r="N55" s="995"/>
      <c r="O55" s="1027"/>
      <c r="P55" s="1025"/>
    </row>
    <row r="56" spans="1:19" s="859" customFormat="1" ht="13.5" thickBot="1">
      <c r="A56" s="934"/>
      <c r="B56" s="534"/>
      <c r="D56" s="867" t="s">
        <v>42</v>
      </c>
      <c r="G56" s="821"/>
      <c r="H56" s="774">
        <f>SUM(G54,G52)</f>
        <v>40.364666666666665</v>
      </c>
      <c r="J56" s="1000"/>
      <c r="K56" s="992"/>
      <c r="L56" s="996" t="s">
        <v>42</v>
      </c>
      <c r="M56" s="992"/>
      <c r="N56" s="992"/>
      <c r="O56" s="1026"/>
      <c r="P56" s="1022">
        <f>SUM(O54,O52)</f>
        <v>2.9458666666666669</v>
      </c>
    </row>
    <row r="57" spans="1:19" s="859" customFormat="1">
      <c r="A57" s="934"/>
      <c r="B57" s="534"/>
      <c r="C57" s="535"/>
      <c r="H57" s="883"/>
      <c r="J57" s="1000"/>
      <c r="K57" s="535"/>
      <c r="L57" s="992"/>
      <c r="M57" s="992"/>
      <c r="N57" s="992"/>
      <c r="O57" s="992"/>
      <c r="P57" s="998"/>
    </row>
    <row r="58" spans="1:19" s="859" customFormat="1">
      <c r="A58" s="1314" t="s">
        <v>979</v>
      </c>
      <c r="B58" s="867">
        <v>210.06</v>
      </c>
      <c r="C58" s="867" t="s">
        <v>1205</v>
      </c>
      <c r="G58" s="771"/>
      <c r="H58" s="783"/>
      <c r="J58" s="996">
        <v>210.06</v>
      </c>
      <c r="K58" s="996" t="s">
        <v>1205</v>
      </c>
      <c r="L58" s="992"/>
      <c r="M58" s="992"/>
      <c r="N58" s="992"/>
      <c r="O58" s="771"/>
      <c r="P58" s="1024"/>
    </row>
    <row r="59" spans="1:19" s="859" customFormat="1">
      <c r="A59" s="1314"/>
      <c r="B59" s="870"/>
      <c r="C59" s="915">
        <f>'Current Assumptions'!B221</f>
        <v>2</v>
      </c>
      <c r="D59" s="881" t="s">
        <v>931</v>
      </c>
      <c r="G59" s="771"/>
      <c r="H59" s="783"/>
      <c r="I59" s="401"/>
      <c r="J59" s="870"/>
      <c r="K59" s="1005">
        <f>'Expected Assumptions'!E221</f>
        <v>2</v>
      </c>
      <c r="L59" s="997" t="s">
        <v>931</v>
      </c>
      <c r="M59" s="992"/>
      <c r="N59" s="992"/>
      <c r="O59" s="771"/>
      <c r="P59" s="1024"/>
      <c r="R59" s="401"/>
      <c r="S59" s="401"/>
    </row>
    <row r="60" spans="1:19" s="859" customFormat="1">
      <c r="C60" s="1193">
        <f>Avg._Time_to_Log_Transmittals</f>
        <v>0.25</v>
      </c>
      <c r="D60" s="881" t="str">
        <f>Avg._Time_to_Log_Transmittals_N</f>
        <v>Avg. Time to Log (hours / transmittal)</v>
      </c>
      <c r="G60" s="771"/>
      <c r="H60" s="783"/>
      <c r="I60" s="401"/>
      <c r="J60" s="992"/>
      <c r="K60" s="839">
        <f>'Expected Assumptions'!E13</f>
        <v>0</v>
      </c>
      <c r="L60" s="997" t="str">
        <f>Avg._Time_to_Log_Transmittals_N</f>
        <v>Avg. Time to Log (hours / transmittal)</v>
      </c>
      <c r="M60" s="992"/>
      <c r="N60" s="992"/>
      <c r="O60" s="771"/>
      <c r="P60" s="1024"/>
      <c r="R60" s="401"/>
      <c r="S60" s="401"/>
    </row>
    <row r="61" spans="1:19" s="401" customFormat="1">
      <c r="C61" s="876"/>
      <c r="D61" s="380"/>
      <c r="G61" s="772"/>
      <c r="H61" s="820"/>
      <c r="J61" s="993"/>
      <c r="K61" s="876"/>
      <c r="L61" s="380"/>
      <c r="M61" s="993"/>
      <c r="N61" s="993"/>
      <c r="O61" s="1021"/>
      <c r="P61" s="1025"/>
    </row>
    <row r="62" spans="1:19" s="859" customFormat="1">
      <c r="C62" s="1023">
        <f>Contractor_Administrative_Rate</f>
        <v>44.188000000000002</v>
      </c>
      <c r="D62" s="443" t="str">
        <f>Contractor_Administrative_Rate_N</f>
        <v>Contractor Administrative Rate ($ / hour)</v>
      </c>
      <c r="G62" s="782">
        <f>C62*C59*C60</f>
        <v>22.094000000000001</v>
      </c>
      <c r="H62" s="783"/>
      <c r="J62" s="992"/>
      <c r="K62" s="1023">
        <f>Contractor_Administrative_Rate</f>
        <v>44.188000000000002</v>
      </c>
      <c r="L62" s="1006" t="str">
        <f>Contractor_Administrative_Rate_N</f>
        <v>Contractor Administrative Rate ($ / hour)</v>
      </c>
      <c r="M62" s="992"/>
      <c r="N62" s="992"/>
      <c r="O62" s="782">
        <f>K62*K59*K60</f>
        <v>0</v>
      </c>
      <c r="P62" s="1024"/>
    </row>
    <row r="63" spans="1:19" s="859" customFormat="1" ht="15">
      <c r="G63" s="819"/>
      <c r="H63" s="820"/>
      <c r="J63" s="992"/>
      <c r="K63" s="992"/>
      <c r="L63" s="992"/>
      <c r="M63" s="992"/>
      <c r="N63" s="992"/>
      <c r="O63" s="819"/>
      <c r="P63" s="1025"/>
    </row>
    <row r="64" spans="1:19" s="859" customFormat="1" ht="13.5" thickBot="1">
      <c r="D64" s="867" t="s">
        <v>42</v>
      </c>
      <c r="G64" s="821"/>
      <c r="H64" s="774">
        <f>G62</f>
        <v>22.094000000000001</v>
      </c>
      <c r="J64" s="992"/>
      <c r="K64" s="992"/>
      <c r="L64" s="996" t="s">
        <v>42</v>
      </c>
      <c r="M64" s="992"/>
      <c r="N64" s="992"/>
      <c r="O64" s="1026"/>
      <c r="P64" s="1022">
        <f>O62</f>
        <v>0</v>
      </c>
    </row>
    <row r="65" spans="1:19" s="859" customFormat="1" ht="15" customHeight="1">
      <c r="G65" s="771"/>
      <c r="H65" s="783"/>
      <c r="J65" s="992"/>
      <c r="K65" s="992"/>
      <c r="L65" s="992"/>
      <c r="M65" s="992"/>
      <c r="N65" s="992"/>
      <c r="O65" s="771"/>
      <c r="P65" s="1024"/>
    </row>
    <row r="66" spans="1:19" s="859" customFormat="1">
      <c r="B66" s="884">
        <v>210.07</v>
      </c>
      <c r="C66" s="884" t="s">
        <v>1206</v>
      </c>
      <c r="G66" s="771"/>
      <c r="H66" s="783"/>
      <c r="J66" s="884">
        <v>210.07</v>
      </c>
      <c r="K66" s="884" t="s">
        <v>1206</v>
      </c>
      <c r="L66" s="992"/>
      <c r="M66" s="992"/>
      <c r="N66" s="992"/>
      <c r="O66" s="771"/>
      <c r="P66" s="1024"/>
    </row>
    <row r="67" spans="1:19" s="859" customFormat="1">
      <c r="G67" s="771"/>
      <c r="H67" s="783"/>
      <c r="J67" s="992"/>
      <c r="K67" s="992"/>
      <c r="L67" s="992"/>
      <c r="M67" s="992"/>
      <c r="N67" s="992"/>
      <c r="O67" s="771"/>
      <c r="P67" s="1024"/>
    </row>
    <row r="68" spans="1:19" s="859" customFormat="1">
      <c r="A68" s="1314" t="s">
        <v>979</v>
      </c>
      <c r="B68" s="867">
        <v>210.08</v>
      </c>
      <c r="C68" s="867" t="s">
        <v>1204</v>
      </c>
      <c r="G68" s="771"/>
      <c r="H68" s="783"/>
      <c r="J68" s="996">
        <v>210.08</v>
      </c>
      <c r="K68" s="996" t="s">
        <v>1204</v>
      </c>
      <c r="L68" s="992"/>
      <c r="M68" s="992"/>
      <c r="N68" s="992"/>
      <c r="O68" s="771"/>
      <c r="P68" s="1024"/>
    </row>
    <row r="69" spans="1:19" s="859" customFormat="1">
      <c r="A69" s="1314"/>
      <c r="B69" s="870"/>
      <c r="C69" s="1005">
        <f>'Current Assumptions'!B221</f>
        <v>2</v>
      </c>
      <c r="D69" s="881" t="s">
        <v>931</v>
      </c>
      <c r="G69" s="771"/>
      <c r="H69" s="783"/>
      <c r="I69" s="401"/>
      <c r="J69" s="870"/>
      <c r="K69" s="1005">
        <f>'Expected Assumptions'!E221</f>
        <v>2</v>
      </c>
      <c r="L69" s="997" t="s">
        <v>931</v>
      </c>
      <c r="M69" s="992"/>
      <c r="N69" s="992"/>
      <c r="O69" s="771"/>
      <c r="P69" s="1024"/>
      <c r="R69" s="401"/>
      <c r="S69" s="401"/>
    </row>
    <row r="70" spans="1:19" s="859" customFormat="1">
      <c r="C70" s="1137">
        <f>Avg._Time_to_Log_Transmittals</f>
        <v>0.25</v>
      </c>
      <c r="D70" s="881" t="str">
        <f>Avg._Time_to_Log_Transmittals_N</f>
        <v>Avg. Time to Log (hours / transmittal)</v>
      </c>
      <c r="G70" s="771"/>
      <c r="H70" s="783"/>
      <c r="I70" s="401"/>
      <c r="J70" s="992"/>
      <c r="K70" s="902">
        <f>'Expected Assumptions'!E13</f>
        <v>0</v>
      </c>
      <c r="L70" s="997" t="str">
        <f>Avg._Time_to_Log_Transmittals_N</f>
        <v>Avg. Time to Log (hours / transmittal)</v>
      </c>
      <c r="M70" s="992"/>
      <c r="N70" s="992"/>
      <c r="O70" s="771"/>
      <c r="P70" s="1024"/>
      <c r="R70" s="401"/>
      <c r="S70" s="401"/>
    </row>
    <row r="71" spans="1:19" s="864" customFormat="1">
      <c r="G71" s="825"/>
      <c r="H71" s="826"/>
      <c r="I71" s="331"/>
      <c r="J71" s="995"/>
      <c r="K71" s="995"/>
      <c r="L71" s="995"/>
      <c r="M71" s="995"/>
      <c r="N71" s="995"/>
      <c r="O71" s="825"/>
      <c r="P71" s="826"/>
      <c r="R71" s="331"/>
    </row>
    <row r="72" spans="1:19" s="859" customFormat="1">
      <c r="C72" s="776">
        <f>Drafter_Rate</f>
        <v>70.703325000000007</v>
      </c>
      <c r="D72" s="623" t="str">
        <f>Drafter_Rate_N</f>
        <v>Architect Drafter Rate ($ / hour)</v>
      </c>
      <c r="G72" s="782">
        <f>C72*C69*C70</f>
        <v>35.351662500000003</v>
      </c>
      <c r="H72" s="783"/>
      <c r="J72" s="992"/>
      <c r="K72" s="1023">
        <f>Drafter_Rate</f>
        <v>70.703325000000007</v>
      </c>
      <c r="L72" s="623" t="str">
        <f>Drafter_Rate_N</f>
        <v>Architect Drafter Rate ($ / hour)</v>
      </c>
      <c r="M72" s="992"/>
      <c r="N72" s="992"/>
      <c r="O72" s="782">
        <f>K72*K69*K70</f>
        <v>0</v>
      </c>
      <c r="P72" s="1024"/>
    </row>
    <row r="73" spans="1:19" s="859" customFormat="1" ht="15">
      <c r="G73" s="819"/>
      <c r="H73" s="820"/>
      <c r="J73" s="992"/>
      <c r="K73" s="992"/>
      <c r="L73" s="992"/>
      <c r="M73" s="992"/>
      <c r="N73" s="992"/>
      <c r="O73" s="819"/>
      <c r="P73" s="1025"/>
    </row>
    <row r="74" spans="1:19" s="859" customFormat="1" ht="13.5" thickBot="1">
      <c r="D74" s="867" t="s">
        <v>42</v>
      </c>
      <c r="G74" s="821"/>
      <c r="H74" s="774">
        <f>SUM(G72)</f>
        <v>35.351662500000003</v>
      </c>
      <c r="J74" s="992"/>
      <c r="K74" s="992"/>
      <c r="L74" s="996" t="s">
        <v>42</v>
      </c>
      <c r="M74" s="992"/>
      <c r="N74" s="992"/>
      <c r="O74" s="1026"/>
      <c r="P74" s="1022">
        <f>SUM(O72)</f>
        <v>0</v>
      </c>
    </row>
    <row r="75" spans="1:19">
      <c r="B75" s="142"/>
      <c r="C75" s="128"/>
      <c r="D75" s="128"/>
      <c r="E75" s="128"/>
      <c r="F75" s="128"/>
      <c r="G75" s="128"/>
      <c r="H75" s="128"/>
      <c r="I75" s="128"/>
      <c r="J75" s="396"/>
      <c r="K75" s="992"/>
      <c r="L75" s="992"/>
      <c r="M75" s="992"/>
      <c r="N75" s="992"/>
      <c r="O75" s="992"/>
      <c r="P75" s="992"/>
      <c r="R75" s="128"/>
    </row>
    <row r="76" spans="1:19">
      <c r="B76" s="142"/>
      <c r="C76" s="128"/>
      <c r="D76" s="128"/>
      <c r="E76" s="128"/>
      <c r="F76" s="128"/>
      <c r="G76" s="128"/>
      <c r="H76" s="128"/>
      <c r="I76" s="128"/>
      <c r="J76" s="396"/>
      <c r="K76" s="992"/>
      <c r="L76" s="992"/>
      <c r="M76" s="992"/>
      <c r="N76" s="992"/>
      <c r="O76" s="992"/>
      <c r="P76" s="992"/>
      <c r="R76" s="128"/>
    </row>
    <row r="77" spans="1:19" s="601" customFormat="1" ht="15.75" customHeight="1" thickBot="1">
      <c r="A77" s="175"/>
      <c r="B77" s="533"/>
      <c r="C77" s="533"/>
      <c r="D77" s="533"/>
      <c r="E77" s="533"/>
      <c r="G77" s="538" t="s">
        <v>179</v>
      </c>
      <c r="H77" s="765">
        <f>SUM(H37:H74)</f>
        <v>20291.754995833337</v>
      </c>
      <c r="I77" s="401"/>
      <c r="J77" s="999"/>
      <c r="K77" s="999"/>
      <c r="L77" s="999"/>
      <c r="M77" s="999"/>
      <c r="N77" s="992"/>
      <c r="O77" s="885" t="s">
        <v>179</v>
      </c>
      <c r="P77" s="765">
        <f>SUM(P37:P74)</f>
        <v>8038.2081333333344</v>
      </c>
    </row>
    <row r="78" spans="1:19" ht="13.5" thickTop="1">
      <c r="B78" s="142"/>
      <c r="C78" s="128"/>
      <c r="D78" s="128"/>
      <c r="E78" s="128"/>
      <c r="F78" s="128"/>
      <c r="G78" s="128"/>
      <c r="H78" s="128"/>
      <c r="I78" s="128"/>
      <c r="K78" s="128"/>
      <c r="L78" s="128"/>
      <c r="M78" s="128"/>
      <c r="N78" s="128"/>
      <c r="O78" s="128"/>
      <c r="P78" s="128"/>
      <c r="Q78" s="128"/>
      <c r="R78" s="128"/>
    </row>
    <row r="79" spans="1:19">
      <c r="B79" s="142"/>
      <c r="C79" s="128"/>
      <c r="D79" s="128"/>
      <c r="E79" s="128"/>
      <c r="F79" s="128"/>
      <c r="G79" s="128"/>
      <c r="H79" s="128"/>
      <c r="I79" s="128"/>
      <c r="K79" s="128"/>
      <c r="L79" s="128"/>
      <c r="M79" s="128"/>
      <c r="N79" s="128"/>
      <c r="O79" s="128"/>
      <c r="P79" s="128"/>
      <c r="Q79" s="128"/>
      <c r="R79" s="128"/>
    </row>
    <row r="80" spans="1:19">
      <c r="B80" s="142"/>
      <c r="C80" s="128"/>
      <c r="D80" s="128"/>
      <c r="E80" s="128"/>
      <c r="F80" s="128"/>
      <c r="G80" s="128"/>
      <c r="H80" s="128"/>
      <c r="I80" s="128"/>
      <c r="K80" s="128"/>
      <c r="L80" s="128"/>
      <c r="M80" s="128"/>
      <c r="N80" s="128"/>
      <c r="O80" s="128"/>
      <c r="P80" s="128"/>
      <c r="Q80" s="128"/>
      <c r="R80" s="128"/>
    </row>
    <row r="81" spans="2:18">
      <c r="B81" s="142"/>
      <c r="C81" s="400"/>
      <c r="D81" s="400"/>
      <c r="E81" s="400"/>
      <c r="F81" s="400"/>
      <c r="G81" s="400"/>
      <c r="H81" s="400"/>
      <c r="I81" s="128"/>
      <c r="K81" s="128"/>
      <c r="L81" s="128"/>
      <c r="M81" s="128"/>
      <c r="N81" s="128"/>
      <c r="O81" s="128"/>
      <c r="P81" s="128"/>
      <c r="Q81" s="128"/>
      <c r="R81" s="128"/>
    </row>
    <row r="82" spans="2:18">
      <c r="B82" s="142"/>
      <c r="C82" s="400"/>
      <c r="D82" s="400"/>
      <c r="E82" s="400"/>
      <c r="F82" s="400"/>
      <c r="G82" s="400"/>
      <c r="H82" s="400"/>
      <c r="I82" s="128"/>
      <c r="K82" s="128"/>
      <c r="L82" s="128"/>
      <c r="M82" s="128"/>
      <c r="N82" s="128"/>
      <c r="O82" s="128"/>
      <c r="P82" s="128"/>
      <c r="Q82" s="128"/>
      <c r="R82" s="128"/>
    </row>
    <row r="83" spans="2:18">
      <c r="B83" s="142"/>
      <c r="C83" s="400"/>
      <c r="D83" s="400"/>
      <c r="E83" s="400"/>
      <c r="F83" s="400"/>
      <c r="G83" s="400"/>
      <c r="H83" s="400"/>
      <c r="I83" s="128"/>
      <c r="L83" s="128"/>
      <c r="M83" s="128"/>
      <c r="N83" s="128"/>
      <c r="O83" s="128"/>
      <c r="P83" s="128"/>
      <c r="Q83" s="128"/>
      <c r="R83" s="128"/>
    </row>
    <row r="84" spans="2:18">
      <c r="B84" s="142"/>
      <c r="C84" s="400"/>
      <c r="D84" s="400"/>
      <c r="E84" s="400"/>
      <c r="F84" s="400"/>
      <c r="G84" s="400"/>
      <c r="H84" s="400"/>
      <c r="I84" s="128"/>
      <c r="L84" s="128"/>
      <c r="M84" s="128"/>
      <c r="N84" s="128"/>
      <c r="O84" s="128"/>
      <c r="P84" s="128"/>
      <c r="Q84" s="128"/>
      <c r="R84" s="128"/>
    </row>
    <row r="85" spans="2:18">
      <c r="B85" s="142"/>
      <c r="C85" s="400"/>
      <c r="D85" s="400"/>
      <c r="E85" s="400"/>
      <c r="F85" s="400"/>
      <c r="G85" s="400"/>
      <c r="H85" s="400"/>
      <c r="I85" s="128"/>
      <c r="L85" s="128"/>
      <c r="M85" s="128"/>
      <c r="N85" s="128"/>
      <c r="O85" s="128"/>
      <c r="P85" s="128"/>
      <c r="Q85" s="128"/>
      <c r="R85" s="128"/>
    </row>
    <row r="86" spans="2:18">
      <c r="B86" s="142"/>
      <c r="C86" s="400"/>
      <c r="D86" s="400"/>
      <c r="E86" s="400"/>
      <c r="F86" s="400"/>
      <c r="G86" s="400"/>
      <c r="H86" s="400"/>
      <c r="I86" s="128"/>
      <c r="L86" s="128"/>
      <c r="M86" s="128"/>
      <c r="N86" s="128"/>
      <c r="O86" s="128"/>
      <c r="P86" s="128"/>
      <c r="Q86" s="128"/>
      <c r="R86" s="128"/>
    </row>
    <row r="87" spans="2:18">
      <c r="B87" s="142"/>
      <c r="C87" s="400"/>
      <c r="D87" s="400"/>
      <c r="E87" s="400"/>
      <c r="F87" s="400"/>
      <c r="G87" s="400"/>
      <c r="H87" s="400"/>
      <c r="I87" s="128"/>
      <c r="L87" s="128"/>
      <c r="M87" s="128"/>
      <c r="N87" s="128"/>
      <c r="O87" s="128"/>
      <c r="P87" s="128"/>
      <c r="Q87" s="128"/>
      <c r="R87" s="128"/>
    </row>
    <row r="88" spans="2:18">
      <c r="B88" s="142"/>
      <c r="C88" s="400"/>
      <c r="D88" s="400"/>
      <c r="E88" s="400"/>
      <c r="F88" s="400"/>
      <c r="G88" s="400"/>
      <c r="H88" s="400"/>
      <c r="I88" s="128"/>
      <c r="K88" s="128"/>
      <c r="L88" s="128"/>
      <c r="M88" s="128"/>
      <c r="N88" s="128"/>
      <c r="O88" s="128"/>
      <c r="P88" s="128"/>
      <c r="Q88" s="128"/>
      <c r="R88" s="128"/>
    </row>
    <row r="89" spans="2:18">
      <c r="B89" s="142"/>
      <c r="C89" s="400"/>
      <c r="D89" s="400"/>
      <c r="E89" s="400"/>
      <c r="F89" s="400"/>
      <c r="G89" s="400"/>
      <c r="H89" s="400"/>
      <c r="I89" s="128"/>
      <c r="K89" s="128"/>
      <c r="L89" s="128"/>
      <c r="M89" s="128"/>
      <c r="N89" s="128"/>
      <c r="O89" s="128"/>
      <c r="P89" s="128"/>
      <c r="Q89" s="128"/>
      <c r="R89" s="128"/>
    </row>
    <row r="90" spans="2:18">
      <c r="B90" s="142"/>
      <c r="C90" s="400"/>
      <c r="D90" s="400"/>
      <c r="E90" s="400"/>
      <c r="F90" s="400"/>
      <c r="G90" s="400"/>
      <c r="H90" s="400"/>
      <c r="I90" s="128"/>
      <c r="K90" s="128"/>
      <c r="L90" s="128"/>
      <c r="M90" s="128"/>
      <c r="N90" s="128"/>
      <c r="O90" s="128"/>
      <c r="P90" s="128"/>
      <c r="Q90" s="128"/>
      <c r="R90" s="128"/>
    </row>
    <row r="91" spans="2:18">
      <c r="B91" s="142"/>
      <c r="C91" s="400"/>
      <c r="D91" s="400"/>
      <c r="E91" s="400"/>
      <c r="F91" s="400"/>
      <c r="G91" s="400"/>
      <c r="H91" s="400"/>
      <c r="I91" s="128"/>
      <c r="K91" s="128"/>
      <c r="L91" s="128"/>
      <c r="M91" s="128"/>
      <c r="N91" s="128"/>
      <c r="O91" s="128"/>
      <c r="P91" s="128"/>
      <c r="Q91" s="128"/>
      <c r="R91" s="128"/>
    </row>
    <row r="92" spans="2:18">
      <c r="B92" s="142"/>
      <c r="C92" s="400"/>
      <c r="D92" s="400"/>
      <c r="E92" s="400"/>
      <c r="F92" s="400"/>
      <c r="G92" s="400"/>
      <c r="H92" s="400"/>
      <c r="I92" s="128"/>
      <c r="K92" s="128"/>
      <c r="L92" s="128"/>
      <c r="M92" s="128"/>
      <c r="N92" s="128"/>
      <c r="O92" s="128"/>
      <c r="P92" s="128"/>
      <c r="Q92" s="128"/>
      <c r="R92" s="128"/>
    </row>
    <row r="93" spans="2:18">
      <c r="B93" s="142"/>
      <c r="C93" s="400"/>
      <c r="D93" s="400"/>
      <c r="E93" s="400"/>
      <c r="F93" s="400"/>
      <c r="G93" s="400"/>
      <c r="H93" s="400"/>
      <c r="I93" s="128"/>
      <c r="K93" s="128"/>
      <c r="L93" s="128"/>
      <c r="M93" s="128"/>
      <c r="N93" s="128"/>
      <c r="O93" s="128"/>
      <c r="P93" s="128"/>
      <c r="Q93" s="128"/>
      <c r="R93" s="128"/>
    </row>
    <row r="94" spans="2:18">
      <c r="B94" s="142"/>
      <c r="C94" s="400"/>
      <c r="D94" s="400"/>
      <c r="E94" s="400"/>
      <c r="F94" s="400"/>
      <c r="G94" s="400"/>
      <c r="H94" s="400"/>
      <c r="I94" s="128"/>
      <c r="K94" s="128"/>
      <c r="L94" s="128"/>
      <c r="M94" s="128"/>
      <c r="N94" s="128"/>
      <c r="O94" s="128"/>
      <c r="P94" s="128"/>
      <c r="Q94" s="128"/>
      <c r="R94" s="128"/>
    </row>
    <row r="95" spans="2:18">
      <c r="B95" s="142"/>
      <c r="C95" s="400"/>
      <c r="D95" s="400"/>
      <c r="E95" s="400"/>
      <c r="F95" s="400"/>
      <c r="G95" s="400"/>
      <c r="H95" s="400"/>
      <c r="I95" s="128"/>
      <c r="K95" s="128"/>
      <c r="L95" s="128"/>
      <c r="M95" s="128"/>
      <c r="N95" s="128"/>
      <c r="O95" s="128"/>
      <c r="P95" s="128"/>
      <c r="Q95" s="128"/>
      <c r="R95" s="128"/>
    </row>
    <row r="96" spans="2:18">
      <c r="B96" s="142"/>
      <c r="C96" s="400"/>
      <c r="D96" s="400"/>
      <c r="E96" s="400"/>
      <c r="F96" s="400"/>
      <c r="G96" s="400"/>
      <c r="H96" s="400"/>
      <c r="I96" s="128"/>
      <c r="K96" s="128"/>
      <c r="L96" s="128"/>
      <c r="M96" s="128"/>
      <c r="N96" s="128"/>
      <c r="O96" s="128"/>
      <c r="P96" s="128"/>
      <c r="Q96" s="128"/>
      <c r="R96" s="128"/>
    </row>
    <row r="97" spans="2:18">
      <c r="B97" s="142"/>
      <c r="C97" s="400"/>
      <c r="D97" s="400"/>
      <c r="E97" s="400"/>
      <c r="F97" s="400"/>
      <c r="G97" s="400"/>
      <c r="H97" s="400"/>
      <c r="I97" s="128"/>
      <c r="K97" s="128"/>
      <c r="L97" s="128"/>
      <c r="M97" s="128"/>
      <c r="N97" s="128"/>
      <c r="O97" s="128"/>
      <c r="P97" s="128"/>
      <c r="Q97" s="128"/>
      <c r="R97" s="128"/>
    </row>
    <row r="98" spans="2:18">
      <c r="B98" s="142"/>
      <c r="C98" s="400"/>
      <c r="D98" s="400"/>
      <c r="E98" s="400"/>
      <c r="F98" s="400"/>
      <c r="G98" s="400"/>
      <c r="H98" s="400"/>
      <c r="I98" s="128"/>
      <c r="K98" s="128"/>
      <c r="L98" s="128"/>
      <c r="M98" s="128"/>
      <c r="N98" s="128"/>
      <c r="O98" s="128"/>
      <c r="P98" s="128"/>
      <c r="Q98" s="128"/>
      <c r="R98" s="128"/>
    </row>
    <row r="99" spans="2:18">
      <c r="B99" s="142"/>
      <c r="C99" s="400"/>
      <c r="D99" s="400"/>
      <c r="E99" s="400"/>
      <c r="F99" s="400"/>
      <c r="G99" s="400"/>
      <c r="H99" s="400"/>
      <c r="I99" s="128"/>
      <c r="K99" s="128"/>
      <c r="L99" s="128"/>
      <c r="M99" s="128"/>
      <c r="N99" s="128"/>
      <c r="O99" s="128"/>
      <c r="P99" s="128"/>
      <c r="Q99" s="128"/>
      <c r="R99" s="128"/>
    </row>
    <row r="100" spans="2:18">
      <c r="B100" s="142"/>
      <c r="C100" s="400"/>
      <c r="D100" s="400"/>
      <c r="E100" s="400"/>
      <c r="F100" s="400"/>
      <c r="G100" s="400"/>
      <c r="H100" s="400"/>
      <c r="I100" s="128"/>
      <c r="K100" s="128"/>
      <c r="L100" s="128"/>
      <c r="M100" s="128"/>
      <c r="N100" s="128"/>
      <c r="O100" s="128"/>
      <c r="P100" s="128"/>
      <c r="Q100" s="128"/>
      <c r="R100" s="128"/>
    </row>
    <row r="101" spans="2:18">
      <c r="B101" s="142"/>
      <c r="C101" s="400"/>
      <c r="D101" s="400"/>
      <c r="E101" s="400"/>
      <c r="F101" s="400"/>
      <c r="G101" s="400"/>
      <c r="H101" s="400"/>
      <c r="I101" s="128"/>
      <c r="K101" s="128"/>
      <c r="L101" s="128"/>
      <c r="M101" s="128"/>
      <c r="N101" s="128"/>
      <c r="O101" s="128"/>
      <c r="P101" s="128"/>
      <c r="Q101" s="128"/>
      <c r="R101" s="128"/>
    </row>
    <row r="102" spans="2:18">
      <c r="B102" s="142"/>
      <c r="C102" s="400"/>
      <c r="D102" s="400"/>
      <c r="E102" s="400"/>
      <c r="F102" s="400"/>
      <c r="G102" s="400"/>
      <c r="H102" s="400"/>
      <c r="I102" s="128"/>
      <c r="K102" s="128"/>
      <c r="L102" s="128"/>
      <c r="M102" s="128"/>
      <c r="N102" s="128"/>
      <c r="O102" s="128"/>
      <c r="P102" s="128"/>
      <c r="Q102" s="128"/>
      <c r="R102" s="128"/>
    </row>
    <row r="103" spans="2:18">
      <c r="B103" s="142"/>
      <c r="C103" s="400"/>
      <c r="D103" s="400"/>
      <c r="E103" s="400"/>
      <c r="F103" s="400"/>
      <c r="G103" s="400"/>
      <c r="H103" s="400"/>
      <c r="I103" s="128"/>
      <c r="K103" s="128"/>
      <c r="L103" s="128"/>
      <c r="M103" s="128"/>
      <c r="N103" s="128"/>
      <c r="O103" s="128"/>
      <c r="P103" s="128"/>
      <c r="Q103" s="128"/>
      <c r="R103" s="128"/>
    </row>
    <row r="104" spans="2:18">
      <c r="B104" s="142"/>
      <c r="C104" s="400"/>
      <c r="D104" s="400"/>
      <c r="E104" s="400"/>
      <c r="F104" s="400"/>
      <c r="G104" s="400"/>
      <c r="H104" s="400"/>
      <c r="I104" s="128"/>
      <c r="K104" s="128"/>
      <c r="L104" s="128"/>
      <c r="M104" s="128"/>
      <c r="N104" s="128"/>
      <c r="O104" s="128"/>
      <c r="P104" s="128"/>
      <c r="Q104" s="128"/>
      <c r="R104" s="128"/>
    </row>
    <row r="105" spans="2:18">
      <c r="B105" s="142"/>
      <c r="C105" s="400"/>
      <c r="D105" s="400"/>
      <c r="E105" s="400"/>
      <c r="F105" s="400"/>
      <c r="G105" s="400"/>
      <c r="H105" s="400"/>
      <c r="I105" s="128"/>
      <c r="K105" s="128"/>
      <c r="L105" s="128"/>
      <c r="M105" s="128"/>
      <c r="N105" s="128"/>
      <c r="O105" s="128"/>
      <c r="P105" s="128"/>
      <c r="Q105" s="128"/>
      <c r="R105" s="128"/>
    </row>
    <row r="106" spans="2:18">
      <c r="B106" s="142"/>
      <c r="C106" s="400"/>
      <c r="D106" s="400"/>
      <c r="E106" s="400"/>
      <c r="F106" s="400"/>
      <c r="G106" s="400"/>
      <c r="H106" s="400"/>
      <c r="I106" s="128"/>
      <c r="K106" s="128"/>
      <c r="L106" s="128"/>
      <c r="M106" s="128"/>
      <c r="N106" s="128"/>
      <c r="O106" s="128"/>
      <c r="P106" s="128"/>
      <c r="Q106" s="128"/>
      <c r="R106" s="128"/>
    </row>
    <row r="107" spans="2:18">
      <c r="B107" s="142"/>
      <c r="C107" s="400"/>
      <c r="D107" s="400"/>
      <c r="E107" s="400"/>
      <c r="F107" s="400"/>
      <c r="G107" s="400"/>
      <c r="H107" s="400"/>
      <c r="I107" s="128"/>
      <c r="K107" s="128"/>
      <c r="L107" s="128"/>
      <c r="M107" s="128"/>
      <c r="N107" s="128"/>
      <c r="O107" s="128"/>
      <c r="P107" s="128"/>
      <c r="Q107" s="128"/>
      <c r="R107" s="128"/>
    </row>
    <row r="108" spans="2:18">
      <c r="B108" s="142"/>
      <c r="C108" s="400"/>
      <c r="D108" s="400"/>
      <c r="E108" s="400"/>
      <c r="F108" s="400"/>
      <c r="G108" s="400"/>
      <c r="H108" s="400"/>
      <c r="I108" s="128"/>
      <c r="K108" s="128"/>
      <c r="L108" s="128"/>
      <c r="M108" s="128"/>
      <c r="N108" s="128"/>
      <c r="O108" s="128"/>
      <c r="P108" s="128"/>
      <c r="Q108" s="128"/>
      <c r="R108" s="128"/>
    </row>
    <row r="109" spans="2:18">
      <c r="B109" s="142"/>
      <c r="C109" s="400"/>
      <c r="D109" s="400"/>
      <c r="E109" s="400"/>
      <c r="F109" s="400"/>
      <c r="G109" s="400"/>
      <c r="H109" s="400"/>
      <c r="I109" s="128"/>
      <c r="K109" s="128"/>
      <c r="L109" s="128"/>
      <c r="M109" s="128"/>
      <c r="N109" s="128"/>
      <c r="O109" s="128"/>
      <c r="P109" s="128"/>
      <c r="Q109" s="128"/>
      <c r="R109" s="128"/>
    </row>
    <row r="110" spans="2:18">
      <c r="B110" s="142"/>
      <c r="C110" s="400"/>
      <c r="D110" s="400"/>
      <c r="E110" s="400"/>
      <c r="F110" s="400"/>
      <c r="G110" s="400"/>
      <c r="H110" s="400"/>
      <c r="I110" s="128"/>
      <c r="K110" s="128"/>
      <c r="L110" s="128"/>
      <c r="M110" s="128"/>
      <c r="N110" s="128"/>
      <c r="O110" s="128"/>
      <c r="P110" s="128"/>
      <c r="Q110" s="128"/>
      <c r="R110" s="128"/>
    </row>
    <row r="111" spans="2:18">
      <c r="B111" s="142"/>
      <c r="C111" s="400"/>
      <c r="D111" s="400"/>
      <c r="E111" s="400"/>
      <c r="F111" s="400"/>
      <c r="G111" s="400"/>
      <c r="H111" s="400"/>
      <c r="I111" s="128"/>
      <c r="K111" s="128"/>
      <c r="L111" s="128"/>
      <c r="M111" s="128"/>
      <c r="N111" s="128"/>
      <c r="O111" s="128"/>
      <c r="P111" s="128"/>
      <c r="Q111" s="128"/>
      <c r="R111" s="128"/>
    </row>
    <row r="112" spans="2:18">
      <c r="B112" s="142"/>
      <c r="C112" s="400"/>
      <c r="D112" s="400"/>
      <c r="E112" s="400"/>
      <c r="F112" s="400"/>
      <c r="G112" s="400"/>
      <c r="H112" s="400"/>
      <c r="I112" s="128"/>
      <c r="K112" s="128"/>
      <c r="L112" s="128"/>
      <c r="M112" s="128"/>
      <c r="N112" s="128"/>
      <c r="O112" s="128"/>
      <c r="P112" s="128"/>
      <c r="Q112" s="128"/>
      <c r="R112" s="128"/>
    </row>
    <row r="113" spans="2:18">
      <c r="B113" s="142"/>
      <c r="C113" s="400"/>
      <c r="D113" s="400"/>
      <c r="E113" s="400"/>
      <c r="F113" s="400"/>
      <c r="G113" s="400"/>
      <c r="H113" s="400"/>
      <c r="I113" s="128"/>
      <c r="K113" s="128"/>
      <c r="L113" s="128"/>
      <c r="M113" s="128"/>
      <c r="N113" s="128"/>
      <c r="O113" s="128"/>
      <c r="P113" s="128"/>
      <c r="Q113" s="128"/>
      <c r="R113" s="128"/>
    </row>
    <row r="114" spans="2:18">
      <c r="B114" s="142"/>
      <c r="C114" s="400"/>
      <c r="D114" s="400"/>
      <c r="E114" s="400"/>
      <c r="F114" s="400"/>
      <c r="G114" s="400"/>
      <c r="H114" s="400"/>
      <c r="I114" s="128"/>
      <c r="K114" s="128"/>
      <c r="L114" s="128"/>
      <c r="M114" s="128"/>
      <c r="N114" s="128"/>
      <c r="O114" s="128"/>
      <c r="P114" s="128"/>
      <c r="Q114" s="128"/>
      <c r="R114" s="128"/>
    </row>
    <row r="115" spans="2:18">
      <c r="B115" s="142"/>
      <c r="C115" s="400"/>
      <c r="D115" s="400"/>
      <c r="E115" s="400"/>
      <c r="F115" s="400"/>
      <c r="G115" s="400"/>
      <c r="H115" s="400"/>
      <c r="I115" s="128"/>
      <c r="K115" s="128"/>
      <c r="L115" s="128"/>
      <c r="M115" s="128"/>
      <c r="N115" s="128"/>
      <c r="O115" s="128"/>
      <c r="P115" s="128"/>
      <c r="Q115" s="128"/>
      <c r="R115" s="128"/>
    </row>
    <row r="116" spans="2:18">
      <c r="B116" s="142"/>
      <c r="C116" s="400"/>
      <c r="D116" s="400"/>
      <c r="E116" s="400"/>
      <c r="F116" s="400"/>
      <c r="G116" s="400"/>
      <c r="H116" s="400"/>
      <c r="I116" s="128"/>
      <c r="K116" s="128"/>
      <c r="L116" s="128"/>
      <c r="M116" s="128"/>
      <c r="N116" s="128"/>
      <c r="O116" s="128"/>
      <c r="P116" s="128"/>
      <c r="Q116" s="128"/>
      <c r="R116" s="128"/>
    </row>
    <row r="117" spans="2:18">
      <c r="B117" s="142"/>
      <c r="C117" s="400"/>
      <c r="D117" s="400"/>
      <c r="E117" s="400"/>
      <c r="F117" s="400"/>
      <c r="G117" s="400"/>
      <c r="H117" s="400"/>
      <c r="I117" s="128"/>
      <c r="K117" s="128"/>
      <c r="L117" s="128"/>
      <c r="M117" s="128"/>
      <c r="N117" s="128"/>
      <c r="O117" s="128"/>
      <c r="P117" s="128"/>
      <c r="Q117" s="128"/>
      <c r="R117" s="128"/>
    </row>
    <row r="118" spans="2:18">
      <c r="B118" s="142"/>
      <c r="C118" s="400"/>
      <c r="D118" s="400"/>
      <c r="E118" s="400"/>
      <c r="F118" s="400"/>
      <c r="G118" s="400"/>
      <c r="H118" s="400"/>
      <c r="I118" s="128"/>
      <c r="K118" s="128"/>
      <c r="L118" s="128"/>
      <c r="M118" s="128"/>
      <c r="N118" s="128"/>
      <c r="O118" s="128"/>
      <c r="P118" s="128"/>
      <c r="Q118" s="128"/>
      <c r="R118" s="128"/>
    </row>
    <row r="119" spans="2:18">
      <c r="B119" s="142"/>
      <c r="C119" s="400"/>
      <c r="D119" s="400"/>
      <c r="E119" s="400"/>
      <c r="F119" s="400"/>
      <c r="G119" s="400"/>
      <c r="H119" s="400"/>
      <c r="I119" s="128"/>
      <c r="K119" s="128"/>
      <c r="L119" s="128"/>
      <c r="M119" s="128"/>
      <c r="N119" s="128"/>
      <c r="O119" s="128"/>
      <c r="P119" s="128"/>
      <c r="Q119" s="128"/>
      <c r="R119" s="128"/>
    </row>
    <row r="120" spans="2:18">
      <c r="B120" s="142"/>
      <c r="C120" s="400"/>
      <c r="D120" s="400"/>
      <c r="E120" s="400"/>
      <c r="F120" s="400"/>
      <c r="G120" s="400"/>
      <c r="H120" s="400"/>
      <c r="I120" s="128"/>
      <c r="K120" s="128"/>
      <c r="L120" s="128"/>
      <c r="M120" s="128"/>
      <c r="N120" s="128"/>
      <c r="O120" s="128"/>
      <c r="P120" s="128"/>
      <c r="Q120" s="128"/>
      <c r="R120" s="128"/>
    </row>
    <row r="121" spans="2:18">
      <c r="B121" s="142"/>
      <c r="C121" s="400"/>
      <c r="D121" s="400"/>
      <c r="E121" s="400"/>
      <c r="F121" s="400"/>
      <c r="G121" s="400"/>
      <c r="H121" s="400"/>
      <c r="I121" s="128"/>
      <c r="K121" s="128"/>
      <c r="L121" s="128"/>
      <c r="M121" s="128"/>
      <c r="N121" s="128"/>
      <c r="O121" s="128"/>
      <c r="P121" s="128"/>
      <c r="Q121" s="128"/>
      <c r="R121" s="128"/>
    </row>
    <row r="122" spans="2:18">
      <c r="B122" s="142"/>
      <c r="C122" s="400"/>
      <c r="D122" s="400"/>
      <c r="E122" s="400"/>
      <c r="F122" s="400"/>
      <c r="G122" s="400"/>
      <c r="H122" s="400"/>
      <c r="I122" s="128"/>
      <c r="K122" s="128"/>
      <c r="L122" s="128"/>
      <c r="M122" s="128"/>
      <c r="N122" s="128"/>
      <c r="O122" s="128"/>
      <c r="P122" s="128"/>
      <c r="Q122" s="128"/>
      <c r="R122" s="128"/>
    </row>
    <row r="123" spans="2:18">
      <c r="B123" s="142"/>
      <c r="C123" s="400"/>
      <c r="D123" s="400"/>
      <c r="E123" s="400"/>
      <c r="F123" s="400"/>
      <c r="G123" s="400"/>
      <c r="H123" s="400"/>
      <c r="I123" s="128"/>
      <c r="K123" s="128"/>
      <c r="L123" s="128"/>
      <c r="M123" s="128"/>
      <c r="N123" s="128"/>
      <c r="O123" s="128"/>
      <c r="P123" s="128"/>
      <c r="Q123" s="128"/>
      <c r="R123" s="128"/>
    </row>
    <row r="124" spans="2:18">
      <c r="B124" s="142"/>
      <c r="C124" s="400"/>
      <c r="D124" s="400"/>
      <c r="E124" s="400"/>
      <c r="F124" s="400"/>
      <c r="G124" s="400"/>
      <c r="H124" s="400"/>
      <c r="I124" s="128"/>
      <c r="K124" s="128"/>
      <c r="L124" s="128"/>
      <c r="M124" s="128"/>
      <c r="N124" s="128"/>
      <c r="O124" s="128"/>
      <c r="P124" s="128"/>
      <c r="Q124" s="128"/>
      <c r="R124" s="128"/>
    </row>
    <row r="125" spans="2:18">
      <c r="B125" s="142"/>
      <c r="C125" s="400"/>
      <c r="D125" s="400"/>
      <c r="E125" s="400"/>
      <c r="F125" s="400"/>
      <c r="G125" s="400"/>
      <c r="H125" s="400"/>
      <c r="I125" s="128"/>
      <c r="K125" s="128"/>
      <c r="L125" s="128"/>
      <c r="M125" s="128"/>
      <c r="N125" s="128"/>
      <c r="O125" s="128"/>
      <c r="P125" s="128"/>
      <c r="Q125" s="128"/>
      <c r="R125" s="128"/>
    </row>
    <row r="126" spans="2:18">
      <c r="B126" s="142"/>
      <c r="C126" s="400"/>
      <c r="D126" s="400"/>
      <c r="E126" s="400"/>
      <c r="F126" s="400"/>
      <c r="G126" s="400"/>
      <c r="H126" s="400"/>
      <c r="I126" s="128"/>
      <c r="K126" s="128"/>
      <c r="L126" s="128"/>
      <c r="M126" s="128"/>
      <c r="N126" s="128"/>
      <c r="O126" s="128"/>
      <c r="P126" s="128"/>
      <c r="Q126" s="128"/>
      <c r="R126" s="128"/>
    </row>
    <row r="127" spans="2:18">
      <c r="B127" s="142"/>
      <c r="C127" s="400"/>
      <c r="D127" s="400"/>
      <c r="E127" s="400"/>
      <c r="F127" s="400"/>
      <c r="G127" s="400"/>
      <c r="H127" s="400"/>
      <c r="I127" s="128"/>
      <c r="K127" s="128"/>
      <c r="L127" s="128"/>
      <c r="M127" s="128"/>
      <c r="N127" s="128"/>
      <c r="O127" s="128"/>
      <c r="P127" s="128"/>
      <c r="Q127" s="128"/>
      <c r="R127" s="128"/>
    </row>
    <row r="128" spans="2:18">
      <c r="B128" s="142"/>
      <c r="C128" s="400"/>
      <c r="D128" s="400"/>
      <c r="E128" s="400"/>
      <c r="F128" s="400"/>
      <c r="G128" s="400"/>
      <c r="H128" s="400"/>
      <c r="I128" s="128"/>
      <c r="K128" s="128"/>
      <c r="L128" s="128"/>
      <c r="M128" s="128"/>
      <c r="N128" s="128"/>
      <c r="O128" s="128"/>
      <c r="P128" s="128"/>
      <c r="Q128" s="128"/>
      <c r="R128" s="128"/>
    </row>
    <row r="129" spans="2:18">
      <c r="B129" s="142"/>
      <c r="C129" s="400"/>
      <c r="D129" s="400"/>
      <c r="E129" s="400"/>
      <c r="F129" s="400"/>
      <c r="G129" s="400"/>
      <c r="H129" s="400"/>
      <c r="I129" s="128"/>
      <c r="K129" s="128"/>
      <c r="L129" s="128"/>
      <c r="M129" s="128"/>
      <c r="N129" s="128"/>
      <c r="O129" s="128"/>
      <c r="P129" s="128"/>
      <c r="Q129" s="128"/>
      <c r="R129" s="128"/>
    </row>
    <row r="130" spans="2:18">
      <c r="B130" s="142"/>
      <c r="C130" s="400"/>
      <c r="D130" s="400"/>
      <c r="E130" s="400"/>
      <c r="F130" s="400"/>
      <c r="G130" s="400"/>
      <c r="H130" s="400"/>
      <c r="I130" s="128"/>
      <c r="K130" s="128"/>
      <c r="L130" s="128"/>
      <c r="M130" s="128"/>
      <c r="N130" s="128"/>
      <c r="O130" s="128"/>
      <c r="P130" s="128"/>
      <c r="Q130" s="128"/>
      <c r="R130" s="128"/>
    </row>
    <row r="131" spans="2:18">
      <c r="B131" s="142"/>
      <c r="C131" s="400"/>
      <c r="D131" s="400"/>
      <c r="E131" s="400"/>
      <c r="F131" s="400"/>
      <c r="G131" s="400"/>
      <c r="H131" s="400"/>
      <c r="I131" s="128"/>
      <c r="K131" s="128"/>
      <c r="L131" s="128"/>
      <c r="M131" s="128"/>
      <c r="N131" s="128"/>
      <c r="O131" s="128"/>
      <c r="P131" s="128"/>
      <c r="Q131" s="128"/>
      <c r="R131" s="128"/>
    </row>
    <row r="132" spans="2:18">
      <c r="B132" s="142"/>
      <c r="C132" s="400"/>
      <c r="D132" s="400"/>
      <c r="E132" s="400"/>
      <c r="F132" s="400"/>
      <c r="G132" s="400"/>
      <c r="H132" s="400"/>
      <c r="I132" s="128"/>
      <c r="K132" s="128"/>
      <c r="L132" s="128"/>
      <c r="M132" s="128"/>
      <c r="N132" s="128"/>
      <c r="O132" s="128"/>
      <c r="P132" s="128"/>
      <c r="Q132" s="128"/>
      <c r="R132" s="128"/>
    </row>
    <row r="133" spans="2:18">
      <c r="B133" s="142"/>
      <c r="C133" s="400"/>
      <c r="D133" s="400"/>
      <c r="E133" s="400"/>
      <c r="F133" s="400"/>
      <c r="G133" s="400"/>
      <c r="H133" s="400"/>
      <c r="I133" s="128"/>
      <c r="K133" s="128"/>
      <c r="L133" s="128"/>
      <c r="M133" s="128"/>
      <c r="N133" s="128"/>
      <c r="O133" s="128"/>
      <c r="P133" s="128"/>
      <c r="Q133" s="128"/>
      <c r="R133" s="128"/>
    </row>
    <row r="134" spans="2:18">
      <c r="B134" s="142"/>
      <c r="C134" s="400"/>
      <c r="D134" s="400"/>
      <c r="E134" s="400"/>
      <c r="F134" s="400"/>
      <c r="G134" s="400"/>
      <c r="H134" s="400"/>
      <c r="I134" s="128"/>
      <c r="K134" s="128"/>
      <c r="L134" s="128"/>
      <c r="M134" s="128"/>
      <c r="N134" s="128"/>
      <c r="O134" s="128"/>
      <c r="P134" s="128"/>
      <c r="Q134" s="128"/>
      <c r="R134" s="128"/>
    </row>
    <row r="135" spans="2:18">
      <c r="B135" s="142"/>
      <c r="C135" s="400"/>
      <c r="D135" s="400"/>
      <c r="E135" s="400"/>
      <c r="F135" s="400"/>
      <c r="G135" s="400"/>
      <c r="H135" s="400"/>
      <c r="I135" s="128"/>
      <c r="K135" s="128"/>
      <c r="L135" s="128"/>
      <c r="M135" s="128"/>
      <c r="N135" s="128"/>
      <c r="O135" s="128"/>
      <c r="P135" s="128"/>
      <c r="Q135" s="128"/>
      <c r="R135" s="128"/>
    </row>
    <row r="136" spans="2:18">
      <c r="B136" s="142"/>
      <c r="C136" s="400"/>
      <c r="D136" s="400"/>
      <c r="E136" s="400"/>
      <c r="F136" s="400"/>
      <c r="G136" s="400"/>
      <c r="H136" s="400"/>
      <c r="I136" s="128"/>
      <c r="K136" s="128"/>
      <c r="L136" s="128"/>
      <c r="M136" s="128"/>
      <c r="N136" s="128"/>
      <c r="O136" s="128"/>
      <c r="P136" s="128"/>
      <c r="Q136" s="128"/>
      <c r="R136" s="128"/>
    </row>
    <row r="137" spans="2:18">
      <c r="B137" s="142"/>
      <c r="C137" s="400"/>
      <c r="D137" s="400"/>
      <c r="E137" s="400"/>
      <c r="F137" s="400"/>
      <c r="G137" s="400"/>
      <c r="H137" s="400"/>
      <c r="I137" s="128"/>
      <c r="K137" s="128"/>
      <c r="L137" s="128"/>
      <c r="M137" s="128"/>
      <c r="N137" s="128"/>
      <c r="O137" s="128"/>
      <c r="P137" s="128"/>
      <c r="Q137" s="128"/>
      <c r="R137" s="128"/>
    </row>
    <row r="138" spans="2:18">
      <c r="B138" s="142"/>
      <c r="C138" s="400"/>
      <c r="D138" s="400"/>
      <c r="E138" s="400"/>
      <c r="F138" s="400"/>
      <c r="G138" s="400"/>
      <c r="H138" s="400"/>
      <c r="I138" s="128"/>
      <c r="K138" s="128"/>
      <c r="L138" s="128"/>
      <c r="M138" s="128"/>
      <c r="N138" s="128"/>
      <c r="O138" s="128"/>
      <c r="P138" s="128"/>
      <c r="Q138" s="128"/>
      <c r="R138" s="128"/>
    </row>
    <row r="139" spans="2:18">
      <c r="B139" s="142"/>
      <c r="C139" s="400"/>
      <c r="D139" s="400"/>
      <c r="E139" s="400"/>
      <c r="F139" s="400"/>
      <c r="G139" s="400"/>
      <c r="H139" s="400"/>
      <c r="I139" s="128"/>
      <c r="K139" s="128"/>
      <c r="L139" s="128"/>
      <c r="M139" s="128"/>
      <c r="N139" s="128"/>
      <c r="O139" s="128"/>
      <c r="P139" s="128"/>
      <c r="Q139" s="128"/>
      <c r="R139" s="128"/>
    </row>
    <row r="140" spans="2:18">
      <c r="B140" s="142"/>
      <c r="C140" s="400"/>
      <c r="D140" s="400"/>
      <c r="E140" s="400"/>
      <c r="F140" s="400"/>
      <c r="G140" s="400"/>
      <c r="H140" s="400"/>
      <c r="I140" s="128"/>
      <c r="K140" s="128"/>
      <c r="L140" s="128"/>
      <c r="M140" s="128"/>
      <c r="N140" s="128"/>
      <c r="O140" s="128"/>
      <c r="P140" s="128"/>
      <c r="Q140" s="128"/>
      <c r="R140" s="128"/>
    </row>
    <row r="141" spans="2:18">
      <c r="B141" s="142"/>
      <c r="C141" s="400"/>
      <c r="D141" s="400"/>
      <c r="E141" s="400"/>
      <c r="F141" s="400"/>
      <c r="G141" s="400"/>
      <c r="H141" s="400"/>
      <c r="I141" s="128"/>
      <c r="K141" s="128"/>
      <c r="L141" s="128"/>
      <c r="M141" s="128"/>
      <c r="N141" s="128"/>
      <c r="O141" s="128"/>
      <c r="P141" s="128"/>
      <c r="Q141" s="128"/>
      <c r="R141" s="128"/>
    </row>
    <row r="142" spans="2:18">
      <c r="B142" s="142"/>
      <c r="C142" s="400"/>
      <c r="D142" s="400"/>
      <c r="E142" s="400"/>
      <c r="F142" s="400"/>
      <c r="G142" s="400"/>
      <c r="H142" s="400"/>
      <c r="I142" s="128"/>
      <c r="K142" s="128"/>
      <c r="L142" s="128"/>
      <c r="M142" s="128"/>
      <c r="N142" s="128"/>
      <c r="O142" s="128"/>
      <c r="P142" s="128"/>
      <c r="Q142" s="128"/>
      <c r="R142" s="128"/>
    </row>
    <row r="143" spans="2:18">
      <c r="B143" s="142"/>
      <c r="C143" s="400"/>
      <c r="D143" s="400"/>
      <c r="E143" s="400"/>
      <c r="F143" s="400"/>
      <c r="G143" s="400"/>
      <c r="H143" s="400"/>
      <c r="I143" s="128"/>
      <c r="K143" s="128"/>
      <c r="L143" s="128"/>
      <c r="M143" s="128"/>
      <c r="N143" s="128"/>
      <c r="O143" s="128"/>
      <c r="P143" s="128"/>
      <c r="Q143" s="128"/>
      <c r="R143" s="128"/>
    </row>
    <row r="144" spans="2:18">
      <c r="B144" s="142"/>
      <c r="C144" s="400"/>
      <c r="D144" s="400"/>
      <c r="E144" s="400"/>
      <c r="F144" s="400"/>
      <c r="G144" s="400"/>
      <c r="H144" s="400"/>
      <c r="I144" s="128"/>
      <c r="K144" s="128"/>
      <c r="L144" s="128"/>
      <c r="M144" s="128"/>
      <c r="N144" s="128"/>
      <c r="O144" s="128"/>
      <c r="P144" s="128"/>
      <c r="Q144" s="128"/>
      <c r="R144" s="128"/>
    </row>
    <row r="145" spans="2:18">
      <c r="B145" s="142"/>
      <c r="C145" s="400"/>
      <c r="D145" s="400"/>
      <c r="E145" s="400"/>
      <c r="F145" s="400"/>
      <c r="G145" s="400"/>
      <c r="H145" s="400"/>
      <c r="I145" s="128"/>
      <c r="K145" s="128"/>
      <c r="L145" s="128"/>
      <c r="M145" s="128"/>
      <c r="N145" s="128"/>
      <c r="O145" s="128"/>
      <c r="P145" s="128"/>
      <c r="Q145" s="128"/>
      <c r="R145" s="128"/>
    </row>
    <row r="146" spans="2:18">
      <c r="B146" s="142"/>
      <c r="C146" s="400"/>
      <c r="D146" s="400"/>
      <c r="E146" s="400"/>
      <c r="F146" s="400"/>
      <c r="G146" s="400"/>
      <c r="H146" s="400"/>
      <c r="I146" s="128"/>
      <c r="K146" s="128"/>
      <c r="L146" s="128"/>
      <c r="M146" s="128"/>
      <c r="N146" s="128"/>
      <c r="O146" s="128"/>
      <c r="P146" s="128"/>
      <c r="Q146" s="128"/>
      <c r="R146" s="128"/>
    </row>
    <row r="147" spans="2:18">
      <c r="B147" s="142"/>
      <c r="C147" s="400"/>
      <c r="D147" s="400"/>
      <c r="E147" s="400"/>
      <c r="F147" s="400"/>
      <c r="G147" s="400"/>
      <c r="H147" s="400"/>
      <c r="I147" s="128"/>
      <c r="K147" s="128"/>
      <c r="L147" s="128"/>
      <c r="M147" s="128"/>
      <c r="N147" s="128"/>
      <c r="O147" s="128"/>
      <c r="P147" s="128"/>
      <c r="Q147" s="128"/>
      <c r="R147" s="128"/>
    </row>
    <row r="148" spans="2:18">
      <c r="B148" s="142"/>
      <c r="C148" s="400"/>
      <c r="D148" s="400"/>
      <c r="E148" s="400"/>
      <c r="F148" s="400"/>
      <c r="G148" s="400"/>
      <c r="H148" s="400"/>
      <c r="I148" s="128"/>
      <c r="K148" s="128"/>
      <c r="L148" s="128"/>
      <c r="M148" s="128"/>
      <c r="N148" s="128"/>
      <c r="O148" s="128"/>
      <c r="P148" s="128"/>
      <c r="Q148" s="128"/>
      <c r="R148" s="128"/>
    </row>
    <row r="149" spans="2:18">
      <c r="B149" s="142"/>
      <c r="C149" s="400"/>
      <c r="D149" s="400"/>
      <c r="E149" s="400"/>
      <c r="F149" s="400"/>
      <c r="G149" s="400"/>
      <c r="H149" s="400"/>
      <c r="I149" s="128"/>
      <c r="K149" s="128"/>
      <c r="L149" s="128"/>
      <c r="M149" s="128"/>
      <c r="N149" s="128"/>
      <c r="O149" s="128"/>
      <c r="P149" s="128"/>
      <c r="Q149" s="128"/>
      <c r="R149" s="128"/>
    </row>
    <row r="150" spans="2:18">
      <c r="B150" s="142"/>
      <c r="C150" s="400"/>
      <c r="D150" s="400"/>
      <c r="E150" s="400"/>
      <c r="F150" s="400"/>
      <c r="G150" s="400"/>
      <c r="H150" s="400"/>
      <c r="I150" s="128"/>
      <c r="K150" s="128"/>
      <c r="L150" s="128"/>
      <c r="M150" s="128"/>
      <c r="N150" s="128"/>
      <c r="O150" s="128"/>
      <c r="P150" s="128"/>
      <c r="Q150" s="128"/>
      <c r="R150" s="128"/>
    </row>
    <row r="151" spans="2:18">
      <c r="B151" s="142"/>
      <c r="C151" s="400"/>
      <c r="D151" s="400"/>
      <c r="E151" s="400"/>
      <c r="F151" s="400"/>
      <c r="G151" s="400"/>
      <c r="H151" s="400"/>
      <c r="I151" s="128"/>
      <c r="K151" s="128"/>
      <c r="L151" s="128"/>
      <c r="M151" s="128"/>
      <c r="N151" s="128"/>
      <c r="O151" s="128"/>
      <c r="P151" s="128"/>
      <c r="Q151" s="128"/>
      <c r="R151" s="128"/>
    </row>
    <row r="152" spans="2:18">
      <c r="B152" s="142"/>
      <c r="C152" s="400"/>
      <c r="D152" s="400"/>
      <c r="E152" s="400"/>
      <c r="F152" s="400"/>
      <c r="G152" s="400"/>
      <c r="H152" s="400"/>
      <c r="I152" s="128"/>
      <c r="K152" s="128"/>
      <c r="L152" s="128"/>
      <c r="M152" s="128"/>
      <c r="N152" s="128"/>
      <c r="O152" s="128"/>
      <c r="P152" s="128"/>
      <c r="Q152" s="128"/>
      <c r="R152" s="128"/>
    </row>
    <row r="153" spans="2:18">
      <c r="B153" s="142"/>
      <c r="C153" s="400"/>
      <c r="D153" s="400"/>
      <c r="E153" s="400"/>
      <c r="F153" s="400"/>
      <c r="G153" s="400"/>
      <c r="H153" s="400"/>
      <c r="I153" s="128"/>
      <c r="K153" s="128"/>
      <c r="L153" s="128"/>
      <c r="M153" s="128"/>
      <c r="N153" s="128"/>
      <c r="O153" s="128"/>
      <c r="P153" s="128"/>
      <c r="Q153" s="128"/>
      <c r="R153" s="128"/>
    </row>
    <row r="154" spans="2:18">
      <c r="B154" s="142"/>
      <c r="C154" s="400"/>
      <c r="D154" s="400"/>
      <c r="E154" s="400"/>
      <c r="F154" s="400"/>
      <c r="G154" s="400"/>
      <c r="H154" s="400"/>
      <c r="I154" s="128"/>
      <c r="K154" s="128"/>
      <c r="L154" s="128"/>
      <c r="M154" s="128"/>
      <c r="N154" s="128"/>
      <c r="O154" s="128"/>
      <c r="P154" s="128"/>
      <c r="Q154" s="128"/>
      <c r="R154" s="128"/>
    </row>
    <row r="155" spans="2:18">
      <c r="B155" s="142"/>
      <c r="C155" s="400"/>
      <c r="D155" s="400"/>
      <c r="E155" s="400"/>
      <c r="F155" s="400"/>
      <c r="G155" s="400"/>
      <c r="H155" s="400"/>
      <c r="I155" s="128"/>
      <c r="K155" s="128"/>
      <c r="L155" s="128"/>
      <c r="M155" s="128"/>
      <c r="N155" s="128"/>
      <c r="O155" s="128"/>
      <c r="P155" s="128"/>
      <c r="Q155" s="128"/>
      <c r="R155" s="128"/>
    </row>
    <row r="156" spans="2:18">
      <c r="B156" s="142"/>
      <c r="C156" s="400"/>
      <c r="D156" s="400"/>
      <c r="E156" s="400"/>
      <c r="F156" s="400"/>
      <c r="G156" s="400"/>
      <c r="H156" s="400"/>
      <c r="I156" s="128"/>
      <c r="K156" s="128"/>
      <c r="L156" s="128"/>
      <c r="M156" s="128"/>
      <c r="N156" s="128"/>
      <c r="O156" s="128"/>
      <c r="P156" s="128"/>
      <c r="Q156" s="128"/>
      <c r="R156" s="128"/>
    </row>
    <row r="157" spans="2:18">
      <c r="B157" s="142"/>
      <c r="C157" s="400"/>
      <c r="D157" s="400"/>
      <c r="E157" s="400"/>
      <c r="F157" s="400"/>
      <c r="G157" s="400"/>
      <c r="H157" s="400"/>
      <c r="I157" s="128"/>
      <c r="K157" s="128"/>
      <c r="L157" s="128"/>
      <c r="M157" s="128"/>
      <c r="N157" s="128"/>
      <c r="O157" s="128"/>
      <c r="P157" s="128"/>
      <c r="Q157" s="128"/>
      <c r="R157" s="128"/>
    </row>
    <row r="158" spans="2:18">
      <c r="B158" s="142"/>
      <c r="C158" s="400"/>
      <c r="D158" s="400"/>
      <c r="E158" s="400"/>
      <c r="F158" s="400"/>
      <c r="G158" s="400"/>
      <c r="H158" s="400"/>
      <c r="I158" s="128"/>
      <c r="K158" s="128"/>
      <c r="L158" s="128"/>
      <c r="M158" s="128"/>
      <c r="N158" s="128"/>
      <c r="O158" s="128"/>
      <c r="P158" s="128"/>
      <c r="Q158" s="128"/>
      <c r="R158" s="128"/>
    </row>
    <row r="159" spans="2:18">
      <c r="B159" s="142"/>
      <c r="C159" s="400"/>
      <c r="D159" s="400"/>
      <c r="E159" s="400"/>
      <c r="F159" s="400"/>
      <c r="G159" s="400"/>
      <c r="H159" s="400"/>
      <c r="I159" s="128"/>
      <c r="K159" s="128"/>
      <c r="L159" s="128"/>
      <c r="M159" s="128"/>
      <c r="N159" s="128"/>
      <c r="O159" s="128"/>
      <c r="P159" s="128"/>
      <c r="Q159" s="128"/>
      <c r="R159" s="128"/>
    </row>
    <row r="160" spans="2:18">
      <c r="B160" s="142"/>
      <c r="C160" s="400"/>
      <c r="D160" s="400"/>
      <c r="E160" s="400"/>
      <c r="F160" s="400"/>
      <c r="G160" s="400"/>
      <c r="H160" s="400"/>
      <c r="I160" s="128"/>
      <c r="K160" s="128"/>
      <c r="L160" s="128"/>
      <c r="M160" s="128"/>
      <c r="N160" s="128"/>
      <c r="O160" s="128"/>
      <c r="P160" s="128"/>
      <c r="Q160" s="128"/>
      <c r="R160" s="128"/>
    </row>
    <row r="161" spans="2:18">
      <c r="B161" s="142"/>
      <c r="C161" s="400"/>
      <c r="D161" s="400"/>
      <c r="E161" s="400"/>
      <c r="F161" s="400"/>
      <c r="G161" s="400"/>
      <c r="H161" s="400"/>
      <c r="I161" s="128"/>
      <c r="K161" s="128"/>
      <c r="L161" s="128"/>
      <c r="M161" s="128"/>
      <c r="N161" s="128"/>
      <c r="O161" s="128"/>
      <c r="P161" s="128"/>
      <c r="Q161" s="128"/>
      <c r="R161" s="128"/>
    </row>
    <row r="162" spans="2:18">
      <c r="B162" s="142"/>
      <c r="C162" s="400"/>
      <c r="D162" s="400"/>
      <c r="E162" s="400"/>
      <c r="F162" s="400"/>
      <c r="G162" s="400"/>
      <c r="H162" s="400"/>
      <c r="I162" s="128"/>
      <c r="K162" s="128"/>
      <c r="L162" s="128"/>
      <c r="M162" s="128"/>
      <c r="N162" s="128"/>
      <c r="O162" s="128"/>
      <c r="P162" s="128"/>
      <c r="Q162" s="128"/>
      <c r="R162" s="128"/>
    </row>
    <row r="163" spans="2:18">
      <c r="B163" s="142"/>
      <c r="C163" s="400"/>
      <c r="D163" s="400"/>
      <c r="E163" s="400"/>
      <c r="F163" s="400"/>
      <c r="G163" s="400"/>
      <c r="H163" s="400"/>
      <c r="I163" s="128"/>
      <c r="K163" s="128"/>
      <c r="L163" s="128"/>
      <c r="M163" s="128"/>
      <c r="N163" s="128"/>
      <c r="O163" s="128"/>
      <c r="P163" s="128"/>
      <c r="Q163" s="128"/>
      <c r="R163" s="128"/>
    </row>
    <row r="164" spans="2:18">
      <c r="B164" s="142"/>
      <c r="C164" s="400"/>
      <c r="D164" s="400"/>
      <c r="E164" s="400"/>
      <c r="F164" s="400"/>
      <c r="G164" s="400"/>
      <c r="H164" s="400"/>
      <c r="I164" s="128"/>
      <c r="K164" s="128"/>
      <c r="L164" s="128"/>
      <c r="M164" s="128"/>
      <c r="N164" s="128"/>
      <c r="O164" s="128"/>
      <c r="P164" s="128"/>
      <c r="Q164" s="128"/>
      <c r="R164" s="128"/>
    </row>
    <row r="165" spans="2:18">
      <c r="B165" s="142"/>
      <c r="C165" s="400"/>
      <c r="D165" s="400"/>
      <c r="E165" s="400"/>
      <c r="F165" s="400"/>
      <c r="G165" s="400"/>
      <c r="H165" s="400"/>
      <c r="I165" s="128"/>
      <c r="K165" s="128"/>
      <c r="L165" s="128"/>
      <c r="M165" s="128"/>
      <c r="N165" s="128"/>
      <c r="O165" s="128"/>
      <c r="P165" s="128"/>
      <c r="Q165" s="128"/>
      <c r="R165" s="128"/>
    </row>
    <row r="166" spans="2:18">
      <c r="B166" s="142"/>
      <c r="C166" s="400"/>
      <c r="D166" s="400"/>
      <c r="E166" s="400"/>
      <c r="F166" s="400"/>
      <c r="G166" s="400"/>
      <c r="H166" s="400"/>
      <c r="I166" s="128"/>
      <c r="K166" s="128"/>
      <c r="L166" s="128"/>
      <c r="M166" s="128"/>
      <c r="N166" s="128"/>
      <c r="O166" s="128"/>
      <c r="P166" s="128"/>
      <c r="Q166" s="128"/>
      <c r="R166" s="128"/>
    </row>
    <row r="167" spans="2:18">
      <c r="B167" s="142"/>
      <c r="C167" s="400"/>
      <c r="D167" s="400"/>
      <c r="E167" s="400"/>
      <c r="F167" s="400"/>
      <c r="G167" s="400"/>
      <c r="H167" s="400"/>
      <c r="I167" s="128"/>
      <c r="K167" s="128"/>
      <c r="L167" s="128"/>
      <c r="M167" s="128"/>
      <c r="N167" s="128"/>
      <c r="O167" s="128"/>
      <c r="P167" s="128"/>
      <c r="Q167" s="128"/>
      <c r="R167" s="128"/>
    </row>
    <row r="168" spans="2:18">
      <c r="B168" s="142"/>
      <c r="C168" s="400"/>
      <c r="D168" s="400"/>
      <c r="E168" s="400"/>
      <c r="F168" s="400"/>
      <c r="G168" s="400"/>
      <c r="H168" s="400"/>
      <c r="I168" s="128"/>
      <c r="K168" s="128"/>
      <c r="L168" s="128"/>
      <c r="M168" s="128"/>
      <c r="N168" s="128"/>
      <c r="O168" s="128"/>
      <c r="P168" s="128"/>
      <c r="Q168" s="128"/>
      <c r="R168" s="128"/>
    </row>
    <row r="169" spans="2:18">
      <c r="B169" s="142"/>
      <c r="C169" s="400"/>
      <c r="D169" s="400"/>
      <c r="E169" s="400"/>
      <c r="F169" s="400"/>
      <c r="G169" s="400"/>
      <c r="H169" s="400"/>
      <c r="I169" s="128"/>
      <c r="K169" s="128"/>
      <c r="L169" s="128"/>
      <c r="M169" s="128"/>
      <c r="N169" s="128"/>
      <c r="O169" s="128"/>
      <c r="P169" s="128"/>
      <c r="Q169" s="128"/>
      <c r="R169" s="128"/>
    </row>
    <row r="170" spans="2:18">
      <c r="B170" s="142"/>
      <c r="C170" s="400"/>
      <c r="D170" s="400"/>
      <c r="E170" s="400"/>
      <c r="F170" s="400"/>
      <c r="G170" s="400"/>
      <c r="H170" s="400"/>
      <c r="I170" s="128"/>
      <c r="K170" s="128"/>
      <c r="L170" s="128"/>
      <c r="M170" s="128"/>
      <c r="N170" s="128"/>
      <c r="O170" s="128"/>
      <c r="P170" s="128"/>
      <c r="Q170" s="128"/>
      <c r="R170" s="128"/>
    </row>
    <row r="171" spans="2:18">
      <c r="B171" s="142"/>
      <c r="C171" s="400"/>
      <c r="D171" s="400"/>
      <c r="E171" s="400"/>
      <c r="F171" s="400"/>
      <c r="G171" s="400"/>
      <c r="H171" s="400"/>
      <c r="I171" s="128"/>
      <c r="K171" s="128"/>
      <c r="L171" s="128"/>
      <c r="M171" s="128"/>
      <c r="N171" s="128"/>
      <c r="O171" s="128"/>
      <c r="P171" s="128"/>
      <c r="Q171" s="128"/>
      <c r="R171" s="128"/>
    </row>
    <row r="172" spans="2:18">
      <c r="B172" s="142"/>
      <c r="C172" s="400"/>
      <c r="D172" s="400"/>
      <c r="E172" s="400"/>
      <c r="F172" s="400"/>
      <c r="G172" s="400"/>
      <c r="H172" s="400"/>
      <c r="I172" s="128"/>
      <c r="K172" s="128"/>
      <c r="L172" s="128"/>
      <c r="M172" s="128"/>
      <c r="N172" s="128"/>
      <c r="O172" s="128"/>
      <c r="P172" s="128"/>
      <c r="Q172" s="128"/>
      <c r="R172" s="128"/>
    </row>
    <row r="173" spans="2:18">
      <c r="B173" s="142"/>
      <c r="C173" s="400"/>
      <c r="D173" s="400"/>
      <c r="E173" s="400"/>
      <c r="F173" s="400"/>
      <c r="G173" s="400"/>
      <c r="H173" s="400"/>
      <c r="I173" s="128"/>
      <c r="K173" s="128"/>
      <c r="L173" s="128"/>
      <c r="M173" s="128"/>
      <c r="N173" s="128"/>
      <c r="O173" s="128"/>
      <c r="P173" s="128"/>
      <c r="Q173" s="128"/>
      <c r="R173" s="128"/>
    </row>
    <row r="174" spans="2:18">
      <c r="B174" s="142"/>
      <c r="C174" s="400"/>
      <c r="D174" s="400"/>
      <c r="E174" s="400"/>
      <c r="F174" s="400"/>
      <c r="G174" s="400"/>
      <c r="H174" s="400"/>
      <c r="I174" s="128"/>
      <c r="K174" s="128"/>
      <c r="L174" s="128"/>
      <c r="M174" s="128"/>
      <c r="N174" s="128"/>
      <c r="O174" s="128"/>
      <c r="P174" s="128"/>
      <c r="Q174" s="128"/>
      <c r="R174" s="128"/>
    </row>
    <row r="175" spans="2:18">
      <c r="B175" s="142"/>
      <c r="C175" s="400"/>
      <c r="D175" s="400"/>
      <c r="E175" s="400"/>
      <c r="F175" s="400"/>
      <c r="G175" s="400"/>
      <c r="H175" s="400"/>
      <c r="I175" s="128"/>
      <c r="K175" s="128"/>
      <c r="L175" s="128"/>
      <c r="M175" s="128"/>
      <c r="N175" s="128"/>
      <c r="O175" s="128"/>
      <c r="P175" s="128"/>
      <c r="Q175" s="128"/>
      <c r="R175" s="128"/>
    </row>
    <row r="176" spans="2:18">
      <c r="B176" s="142"/>
      <c r="C176" s="400"/>
      <c r="D176" s="400"/>
      <c r="E176" s="400"/>
      <c r="F176" s="400"/>
      <c r="G176" s="400"/>
      <c r="H176" s="400"/>
      <c r="I176" s="128"/>
      <c r="K176" s="128"/>
      <c r="L176" s="128"/>
      <c r="M176" s="128"/>
      <c r="N176" s="128"/>
      <c r="O176" s="128"/>
      <c r="P176" s="128"/>
      <c r="Q176" s="128"/>
      <c r="R176" s="128"/>
    </row>
    <row r="177" spans="2:18">
      <c r="B177" s="142"/>
      <c r="C177" s="400"/>
      <c r="D177" s="400"/>
      <c r="E177" s="400"/>
      <c r="F177" s="400"/>
      <c r="G177" s="400"/>
      <c r="H177" s="400"/>
      <c r="I177" s="128"/>
      <c r="K177" s="128"/>
      <c r="L177" s="128"/>
      <c r="M177" s="128"/>
      <c r="N177" s="128"/>
      <c r="O177" s="128"/>
      <c r="P177" s="128"/>
      <c r="Q177" s="128"/>
      <c r="R177" s="128"/>
    </row>
    <row r="178" spans="2:18">
      <c r="B178" s="142"/>
      <c r="C178" s="400"/>
      <c r="D178" s="400"/>
      <c r="E178" s="400"/>
      <c r="F178" s="400"/>
      <c r="G178" s="400"/>
      <c r="H178" s="400"/>
      <c r="I178" s="128"/>
      <c r="K178" s="128"/>
      <c r="L178" s="128"/>
      <c r="M178" s="128"/>
      <c r="N178" s="128"/>
      <c r="O178" s="128"/>
      <c r="P178" s="128"/>
      <c r="Q178" s="128"/>
      <c r="R178" s="128"/>
    </row>
    <row r="179" spans="2:18">
      <c r="B179" s="142"/>
      <c r="C179" s="400"/>
      <c r="D179" s="400"/>
      <c r="E179" s="400"/>
      <c r="F179" s="400"/>
      <c r="G179" s="400"/>
      <c r="H179" s="400"/>
      <c r="I179" s="128"/>
      <c r="K179" s="128"/>
      <c r="L179" s="128"/>
      <c r="M179" s="128"/>
      <c r="N179" s="128"/>
      <c r="O179" s="128"/>
      <c r="P179" s="128"/>
      <c r="Q179" s="128"/>
      <c r="R179" s="128"/>
    </row>
    <row r="180" spans="2:18">
      <c r="B180" s="142"/>
      <c r="C180" s="400"/>
      <c r="D180" s="400"/>
      <c r="E180" s="400"/>
      <c r="F180" s="400"/>
      <c r="G180" s="400"/>
      <c r="H180" s="400"/>
      <c r="I180" s="128"/>
      <c r="K180" s="128"/>
      <c r="L180" s="128"/>
      <c r="M180" s="128"/>
      <c r="N180" s="128"/>
      <c r="O180" s="128"/>
      <c r="P180" s="128"/>
      <c r="Q180" s="128"/>
      <c r="R180" s="128"/>
    </row>
    <row r="181" spans="2:18">
      <c r="B181" s="142"/>
      <c r="C181" s="400"/>
      <c r="D181" s="400"/>
      <c r="E181" s="400"/>
      <c r="F181" s="400"/>
      <c r="G181" s="400"/>
      <c r="H181" s="400"/>
      <c r="I181" s="128"/>
      <c r="K181" s="128"/>
      <c r="L181" s="128"/>
      <c r="M181" s="128"/>
      <c r="N181" s="128"/>
      <c r="O181" s="128"/>
      <c r="P181" s="128"/>
      <c r="Q181" s="128"/>
      <c r="R181" s="128"/>
    </row>
    <row r="182" spans="2:18">
      <c r="B182" s="142"/>
      <c r="C182" s="400"/>
      <c r="D182" s="400"/>
      <c r="E182" s="400"/>
      <c r="F182" s="400"/>
      <c r="G182" s="400"/>
      <c r="H182" s="400"/>
      <c r="I182" s="128"/>
      <c r="K182" s="128"/>
      <c r="L182" s="128"/>
      <c r="M182" s="128"/>
      <c r="N182" s="128"/>
      <c r="O182" s="128"/>
      <c r="P182" s="128"/>
      <c r="Q182" s="128"/>
      <c r="R182" s="128"/>
    </row>
    <row r="183" spans="2:18">
      <c r="B183" s="142"/>
      <c r="C183" s="400"/>
      <c r="D183" s="400"/>
      <c r="E183" s="400"/>
      <c r="F183" s="400"/>
      <c r="G183" s="400"/>
      <c r="H183" s="400"/>
      <c r="I183" s="128"/>
      <c r="K183" s="128"/>
      <c r="L183" s="128"/>
      <c r="M183" s="128"/>
      <c r="N183" s="128"/>
      <c r="O183" s="128"/>
      <c r="P183" s="128"/>
      <c r="Q183" s="128"/>
      <c r="R183" s="128"/>
    </row>
    <row r="184" spans="2:18">
      <c r="B184" s="142"/>
      <c r="C184" s="400"/>
      <c r="D184" s="400"/>
      <c r="E184" s="400"/>
      <c r="F184" s="400"/>
      <c r="G184" s="400"/>
      <c r="H184" s="400"/>
      <c r="I184" s="128"/>
      <c r="K184" s="128"/>
      <c r="L184" s="128"/>
      <c r="M184" s="128"/>
      <c r="N184" s="128"/>
      <c r="O184" s="128"/>
      <c r="P184" s="128"/>
      <c r="Q184" s="128"/>
      <c r="R184" s="128"/>
    </row>
    <row r="185" spans="2:18">
      <c r="B185" s="142"/>
      <c r="C185" s="400"/>
      <c r="D185" s="400"/>
      <c r="E185" s="400"/>
      <c r="F185" s="400"/>
      <c r="G185" s="400"/>
      <c r="H185" s="400"/>
      <c r="I185" s="128"/>
      <c r="K185" s="128"/>
      <c r="L185" s="128"/>
      <c r="M185" s="128"/>
      <c r="N185" s="128"/>
      <c r="O185" s="128"/>
      <c r="P185" s="128"/>
      <c r="Q185" s="128"/>
      <c r="R185" s="128"/>
    </row>
    <row r="186" spans="2:18">
      <c r="B186" s="142"/>
      <c r="C186" s="400"/>
      <c r="D186" s="400"/>
      <c r="E186" s="400"/>
      <c r="F186" s="400"/>
      <c r="G186" s="400"/>
      <c r="H186" s="400"/>
      <c r="I186" s="128"/>
      <c r="K186" s="128"/>
      <c r="L186" s="128"/>
      <c r="M186" s="128"/>
      <c r="N186" s="128"/>
      <c r="O186" s="128"/>
      <c r="P186" s="128"/>
      <c r="Q186" s="128"/>
      <c r="R186" s="128"/>
    </row>
    <row r="187" spans="2:18">
      <c r="B187" s="142"/>
      <c r="C187" s="400"/>
      <c r="D187" s="400"/>
      <c r="E187" s="400"/>
      <c r="F187" s="400"/>
      <c r="G187" s="400"/>
      <c r="H187" s="400"/>
      <c r="I187" s="128"/>
      <c r="K187" s="128"/>
      <c r="L187" s="128"/>
      <c r="M187" s="128"/>
      <c r="N187" s="128"/>
      <c r="O187" s="128"/>
      <c r="P187" s="128"/>
      <c r="Q187" s="128"/>
      <c r="R187" s="128"/>
    </row>
    <row r="188" spans="2:18">
      <c r="B188" s="142"/>
      <c r="C188" s="400"/>
      <c r="D188" s="400"/>
      <c r="E188" s="400"/>
      <c r="F188" s="400"/>
      <c r="G188" s="400"/>
      <c r="H188" s="400"/>
      <c r="I188" s="128"/>
      <c r="K188" s="128"/>
      <c r="L188" s="128"/>
      <c r="M188" s="128"/>
      <c r="N188" s="128"/>
      <c r="O188" s="128"/>
      <c r="P188" s="128"/>
      <c r="Q188" s="128"/>
      <c r="R188" s="128"/>
    </row>
    <row r="189" spans="2:18">
      <c r="B189" s="142"/>
      <c r="C189" s="400"/>
      <c r="D189" s="400"/>
      <c r="E189" s="400"/>
      <c r="F189" s="400"/>
      <c r="G189" s="400"/>
      <c r="H189" s="400"/>
      <c r="I189" s="128"/>
      <c r="K189" s="128"/>
      <c r="L189" s="128"/>
      <c r="M189" s="128"/>
      <c r="N189" s="128"/>
      <c r="O189" s="128"/>
      <c r="P189" s="128"/>
      <c r="Q189" s="128"/>
      <c r="R189" s="128"/>
    </row>
    <row r="190" spans="2:18">
      <c r="B190" s="142"/>
      <c r="C190" s="400"/>
      <c r="D190" s="400"/>
      <c r="E190" s="400"/>
      <c r="F190" s="400"/>
      <c r="G190" s="400"/>
      <c r="H190" s="400"/>
      <c r="I190" s="128"/>
      <c r="K190" s="128"/>
      <c r="L190" s="128"/>
      <c r="M190" s="128"/>
      <c r="N190" s="128"/>
      <c r="O190" s="128"/>
      <c r="P190" s="128"/>
      <c r="Q190" s="128"/>
      <c r="R190" s="128"/>
    </row>
    <row r="191" spans="2:18">
      <c r="B191" s="142"/>
      <c r="C191" s="400"/>
      <c r="D191" s="400"/>
      <c r="E191" s="400"/>
      <c r="F191" s="400"/>
      <c r="G191" s="400"/>
      <c r="H191" s="400"/>
      <c r="I191" s="128"/>
      <c r="K191" s="128"/>
      <c r="L191" s="128"/>
      <c r="M191" s="128"/>
      <c r="N191" s="128"/>
      <c r="O191" s="128"/>
      <c r="P191" s="128"/>
      <c r="Q191" s="128"/>
      <c r="R191" s="128"/>
    </row>
    <row r="192" spans="2:18">
      <c r="B192" s="142"/>
      <c r="C192" s="400"/>
      <c r="D192" s="400"/>
      <c r="E192" s="400"/>
      <c r="F192" s="400"/>
      <c r="G192" s="400"/>
      <c r="H192" s="400"/>
      <c r="I192" s="128"/>
      <c r="K192" s="128"/>
      <c r="L192" s="128"/>
      <c r="M192" s="128"/>
      <c r="N192" s="128"/>
      <c r="O192" s="128"/>
      <c r="P192" s="128"/>
      <c r="Q192" s="128"/>
      <c r="R192" s="128"/>
    </row>
    <row r="193" spans="2:18">
      <c r="B193" s="142"/>
      <c r="C193" s="400"/>
      <c r="D193" s="400"/>
      <c r="E193" s="400"/>
      <c r="F193" s="400"/>
      <c r="G193" s="400"/>
      <c r="H193" s="400"/>
      <c r="I193" s="128"/>
      <c r="K193" s="128"/>
      <c r="L193" s="128"/>
      <c r="M193" s="128"/>
      <c r="N193" s="128"/>
      <c r="O193" s="128"/>
      <c r="P193" s="128"/>
      <c r="Q193" s="128"/>
      <c r="R193" s="128"/>
    </row>
    <row r="194" spans="2:18">
      <c r="B194" s="142"/>
      <c r="C194" s="400"/>
      <c r="D194" s="400"/>
      <c r="E194" s="400"/>
      <c r="F194" s="400"/>
      <c r="G194" s="400"/>
      <c r="H194" s="400"/>
      <c r="I194" s="128"/>
      <c r="K194" s="128"/>
      <c r="L194" s="128"/>
      <c r="M194" s="128"/>
      <c r="N194" s="128"/>
      <c r="O194" s="128"/>
      <c r="P194" s="128"/>
      <c r="Q194" s="128"/>
      <c r="R194" s="128"/>
    </row>
    <row r="195" spans="2:18">
      <c r="B195" s="142"/>
      <c r="C195" s="400"/>
      <c r="D195" s="400"/>
      <c r="E195" s="400"/>
      <c r="F195" s="400"/>
      <c r="G195" s="400"/>
      <c r="H195" s="400"/>
      <c r="I195" s="128"/>
      <c r="K195" s="128"/>
      <c r="L195" s="128"/>
      <c r="M195" s="128"/>
      <c r="N195" s="128"/>
      <c r="O195" s="128"/>
      <c r="P195" s="128"/>
      <c r="Q195" s="128"/>
      <c r="R195" s="128"/>
    </row>
    <row r="196" spans="2:18">
      <c r="B196" s="142"/>
      <c r="C196" s="400"/>
      <c r="D196" s="400"/>
      <c r="E196" s="400"/>
      <c r="F196" s="400"/>
      <c r="G196" s="400"/>
      <c r="H196" s="400"/>
      <c r="I196" s="128"/>
      <c r="K196" s="128"/>
      <c r="L196" s="128"/>
      <c r="M196" s="128"/>
      <c r="N196" s="128"/>
      <c r="O196" s="128"/>
      <c r="P196" s="128"/>
      <c r="Q196" s="128"/>
      <c r="R196" s="128"/>
    </row>
    <row r="197" spans="2:18">
      <c r="B197" s="142"/>
      <c r="C197" s="400"/>
      <c r="D197" s="400"/>
      <c r="E197" s="400"/>
      <c r="F197" s="400"/>
      <c r="G197" s="400"/>
      <c r="H197" s="400"/>
      <c r="I197" s="128"/>
      <c r="K197" s="128"/>
      <c r="L197" s="128"/>
      <c r="M197" s="128"/>
      <c r="N197" s="128"/>
      <c r="O197" s="128"/>
      <c r="P197" s="128"/>
      <c r="Q197" s="128"/>
      <c r="R197" s="128"/>
    </row>
    <row r="198" spans="2:18">
      <c r="B198" s="142"/>
      <c r="C198" s="400"/>
      <c r="D198" s="400"/>
      <c r="E198" s="400"/>
      <c r="F198" s="400"/>
      <c r="G198" s="400"/>
      <c r="H198" s="400"/>
      <c r="I198" s="128"/>
      <c r="K198" s="128"/>
      <c r="L198" s="128"/>
      <c r="M198" s="128"/>
      <c r="N198" s="128"/>
      <c r="O198" s="128"/>
      <c r="P198" s="128"/>
      <c r="Q198" s="128"/>
      <c r="R198" s="128"/>
    </row>
    <row r="199" spans="2:18">
      <c r="B199" s="142"/>
      <c r="C199" s="400"/>
      <c r="D199" s="400"/>
      <c r="E199" s="400"/>
      <c r="F199" s="400"/>
      <c r="G199" s="400"/>
      <c r="H199" s="400"/>
      <c r="I199" s="128"/>
      <c r="K199" s="128"/>
      <c r="L199" s="128"/>
      <c r="M199" s="128"/>
      <c r="N199" s="128"/>
      <c r="O199" s="128"/>
      <c r="P199" s="128"/>
      <c r="Q199" s="128"/>
      <c r="R199" s="128"/>
    </row>
    <row r="200" spans="2:18">
      <c r="B200" s="142"/>
      <c r="C200" s="400"/>
      <c r="D200" s="400"/>
      <c r="E200" s="400"/>
      <c r="F200" s="400"/>
      <c r="G200" s="400"/>
      <c r="H200" s="400"/>
      <c r="I200" s="128"/>
      <c r="K200" s="128"/>
      <c r="L200" s="128"/>
      <c r="M200" s="128"/>
      <c r="N200" s="128"/>
      <c r="O200" s="128"/>
      <c r="P200" s="128"/>
      <c r="Q200" s="128"/>
      <c r="R200" s="128"/>
    </row>
    <row r="201" spans="2:18">
      <c r="B201" s="142"/>
      <c r="C201" s="400"/>
      <c r="D201" s="400"/>
      <c r="E201" s="400"/>
      <c r="F201" s="400"/>
      <c r="G201" s="400"/>
      <c r="H201" s="400"/>
      <c r="I201" s="128"/>
      <c r="K201" s="128"/>
      <c r="L201" s="128"/>
      <c r="M201" s="128"/>
      <c r="N201" s="128"/>
      <c r="O201" s="128"/>
      <c r="P201" s="128"/>
      <c r="Q201" s="128"/>
      <c r="R201" s="128"/>
    </row>
    <row r="202" spans="2:18">
      <c r="B202" s="142"/>
      <c r="C202" s="400"/>
      <c r="D202" s="400"/>
      <c r="E202" s="400"/>
      <c r="F202" s="400"/>
      <c r="G202" s="400"/>
      <c r="H202" s="400"/>
      <c r="I202" s="128"/>
      <c r="K202" s="128"/>
      <c r="L202" s="128"/>
      <c r="M202" s="128"/>
      <c r="N202" s="128"/>
      <c r="O202" s="128"/>
      <c r="P202" s="128"/>
      <c r="Q202" s="128"/>
      <c r="R202" s="128"/>
    </row>
    <row r="203" spans="2:18">
      <c r="B203" s="142"/>
      <c r="C203" s="400"/>
      <c r="D203" s="400"/>
      <c r="E203" s="400"/>
      <c r="F203" s="400"/>
      <c r="G203" s="400"/>
      <c r="H203" s="400"/>
      <c r="I203" s="128"/>
      <c r="K203" s="128"/>
      <c r="L203" s="128"/>
      <c r="M203" s="128"/>
      <c r="N203" s="128"/>
      <c r="O203" s="128"/>
      <c r="P203" s="128"/>
      <c r="Q203" s="128"/>
      <c r="R203" s="128"/>
    </row>
    <row r="204" spans="2:18">
      <c r="B204" s="142"/>
      <c r="C204" s="400"/>
      <c r="D204" s="400"/>
      <c r="E204" s="400"/>
      <c r="F204" s="400"/>
      <c r="G204" s="400"/>
      <c r="H204" s="400"/>
      <c r="I204" s="128"/>
      <c r="K204" s="128"/>
      <c r="L204" s="128"/>
      <c r="M204" s="128"/>
      <c r="N204" s="128"/>
      <c r="O204" s="128"/>
      <c r="P204" s="128"/>
      <c r="Q204" s="128"/>
      <c r="R204" s="128"/>
    </row>
    <row r="205" spans="2:18">
      <c r="B205" s="142"/>
      <c r="C205" s="400"/>
      <c r="D205" s="400"/>
      <c r="E205" s="400"/>
      <c r="F205" s="400"/>
      <c r="G205" s="400"/>
      <c r="H205" s="400"/>
      <c r="I205" s="128"/>
      <c r="K205" s="128"/>
      <c r="L205" s="128"/>
      <c r="M205" s="128"/>
      <c r="N205" s="128"/>
      <c r="O205" s="128"/>
      <c r="P205" s="128"/>
      <c r="Q205" s="128"/>
      <c r="R205" s="128"/>
    </row>
    <row r="206" spans="2:18">
      <c r="B206" s="142"/>
      <c r="C206" s="400"/>
      <c r="D206" s="400"/>
      <c r="E206" s="400"/>
      <c r="F206" s="400"/>
      <c r="G206" s="400"/>
      <c r="H206" s="400"/>
      <c r="I206" s="128"/>
      <c r="K206" s="128"/>
      <c r="L206" s="128"/>
      <c r="M206" s="128"/>
      <c r="N206" s="128"/>
      <c r="O206" s="128"/>
      <c r="P206" s="128"/>
      <c r="Q206" s="128"/>
      <c r="R206" s="128"/>
    </row>
    <row r="207" spans="2:18">
      <c r="B207" s="142"/>
      <c r="C207" s="400"/>
      <c r="D207" s="400"/>
      <c r="E207" s="400"/>
      <c r="F207" s="400"/>
      <c r="G207" s="400"/>
      <c r="H207" s="400"/>
      <c r="I207" s="128"/>
      <c r="K207" s="128"/>
      <c r="L207" s="128"/>
      <c r="M207" s="128"/>
      <c r="N207" s="128"/>
      <c r="O207" s="128"/>
      <c r="P207" s="128"/>
      <c r="Q207" s="128"/>
      <c r="R207" s="128"/>
    </row>
    <row r="208" spans="2:18">
      <c r="B208" s="142"/>
      <c r="C208" s="400"/>
      <c r="D208" s="400"/>
      <c r="E208" s="400"/>
      <c r="F208" s="400"/>
      <c r="G208" s="400"/>
      <c r="H208" s="400"/>
      <c r="I208" s="128"/>
      <c r="K208" s="128"/>
      <c r="L208" s="128"/>
      <c r="M208" s="128"/>
      <c r="N208" s="128"/>
      <c r="O208" s="128"/>
      <c r="P208" s="128"/>
      <c r="Q208" s="128"/>
      <c r="R208" s="128"/>
    </row>
    <row r="209" spans="2:18">
      <c r="B209" s="142"/>
      <c r="C209" s="400"/>
      <c r="D209" s="400"/>
      <c r="E209" s="400"/>
      <c r="F209" s="400"/>
      <c r="G209" s="400"/>
      <c r="H209" s="400"/>
      <c r="I209" s="128"/>
      <c r="K209" s="128"/>
      <c r="L209" s="128"/>
      <c r="M209" s="128"/>
      <c r="N209" s="128"/>
      <c r="O209" s="128"/>
      <c r="P209" s="128"/>
      <c r="Q209" s="128"/>
      <c r="R209" s="128"/>
    </row>
    <row r="210" spans="2:18">
      <c r="B210" s="142"/>
      <c r="C210" s="400"/>
      <c r="D210" s="400"/>
      <c r="E210" s="400"/>
      <c r="F210" s="400"/>
      <c r="G210" s="400"/>
      <c r="H210" s="400"/>
      <c r="I210" s="128"/>
      <c r="K210" s="128"/>
      <c r="L210" s="128"/>
      <c r="M210" s="128"/>
      <c r="N210" s="128"/>
      <c r="O210" s="128"/>
      <c r="P210" s="128"/>
      <c r="Q210" s="128"/>
      <c r="R210" s="128"/>
    </row>
    <row r="211" spans="2:18">
      <c r="B211" s="142"/>
      <c r="C211" s="400"/>
      <c r="D211" s="400"/>
      <c r="E211" s="400"/>
      <c r="F211" s="400"/>
      <c r="G211" s="400"/>
      <c r="H211" s="400"/>
      <c r="I211" s="128"/>
      <c r="K211" s="128"/>
      <c r="L211" s="128"/>
      <c r="M211" s="128"/>
      <c r="N211" s="128"/>
      <c r="O211" s="128"/>
      <c r="P211" s="128"/>
      <c r="Q211" s="128"/>
      <c r="R211" s="128"/>
    </row>
    <row r="212" spans="2:18">
      <c r="B212" s="142"/>
      <c r="C212" s="400"/>
      <c r="D212" s="400"/>
      <c r="E212" s="400"/>
      <c r="F212" s="400"/>
      <c r="G212" s="400"/>
      <c r="H212" s="400"/>
      <c r="I212" s="128"/>
      <c r="K212" s="128"/>
      <c r="L212" s="128"/>
      <c r="M212" s="128"/>
      <c r="N212" s="128"/>
      <c r="O212" s="128"/>
      <c r="P212" s="128"/>
      <c r="Q212" s="128"/>
      <c r="R212" s="128"/>
    </row>
    <row r="213" spans="2:18">
      <c r="B213" s="142"/>
      <c r="C213" s="400"/>
      <c r="D213" s="400"/>
      <c r="E213" s="400"/>
      <c r="F213" s="400"/>
      <c r="G213" s="400"/>
      <c r="H213" s="400"/>
      <c r="I213" s="128"/>
      <c r="K213" s="128"/>
      <c r="L213" s="128"/>
      <c r="M213" s="128"/>
      <c r="N213" s="128"/>
      <c r="O213" s="128"/>
      <c r="P213" s="128"/>
      <c r="Q213" s="128"/>
      <c r="R213" s="128"/>
    </row>
    <row r="214" spans="2:18">
      <c r="B214" s="142"/>
      <c r="C214" s="400"/>
      <c r="D214" s="400"/>
      <c r="E214" s="400"/>
      <c r="F214" s="400"/>
      <c r="G214" s="400"/>
      <c r="H214" s="400"/>
      <c r="I214" s="128"/>
      <c r="K214" s="128"/>
      <c r="L214" s="128"/>
      <c r="M214" s="128"/>
      <c r="N214" s="128"/>
      <c r="O214" s="128"/>
      <c r="P214" s="128"/>
      <c r="Q214" s="128"/>
      <c r="R214" s="128"/>
    </row>
    <row r="215" spans="2:18">
      <c r="B215" s="142"/>
      <c r="C215" s="400"/>
      <c r="D215" s="400"/>
      <c r="E215" s="400"/>
      <c r="F215" s="400"/>
      <c r="G215" s="400"/>
      <c r="H215" s="400"/>
      <c r="I215" s="128"/>
      <c r="K215" s="128"/>
      <c r="L215" s="128"/>
      <c r="M215" s="128"/>
      <c r="N215" s="128"/>
      <c r="O215" s="128"/>
      <c r="P215" s="128"/>
      <c r="Q215" s="128"/>
      <c r="R215" s="128"/>
    </row>
    <row r="216" spans="2:18">
      <c r="B216" s="142"/>
      <c r="C216" s="400"/>
      <c r="D216" s="400"/>
      <c r="E216" s="400"/>
      <c r="F216" s="400"/>
      <c r="G216" s="400"/>
      <c r="H216" s="400"/>
      <c r="I216" s="128"/>
      <c r="K216" s="128"/>
      <c r="L216" s="128"/>
      <c r="M216" s="128"/>
      <c r="N216" s="128"/>
      <c r="O216" s="128"/>
      <c r="P216" s="128"/>
      <c r="Q216" s="128"/>
      <c r="R216" s="128"/>
    </row>
    <row r="217" spans="2:18">
      <c r="B217" s="142"/>
      <c r="C217" s="400"/>
      <c r="D217" s="400"/>
      <c r="E217" s="400"/>
      <c r="F217" s="400"/>
      <c r="G217" s="400"/>
      <c r="H217" s="400"/>
      <c r="I217" s="128"/>
      <c r="K217" s="128"/>
      <c r="L217" s="128"/>
      <c r="M217" s="128"/>
      <c r="N217" s="128"/>
      <c r="O217" s="128"/>
      <c r="P217" s="128"/>
      <c r="Q217" s="128"/>
      <c r="R217" s="128"/>
    </row>
    <row r="218" spans="2:18">
      <c r="B218" s="142"/>
      <c r="C218" s="400"/>
      <c r="D218" s="400"/>
      <c r="E218" s="400"/>
      <c r="F218" s="400"/>
      <c r="G218" s="400"/>
      <c r="H218" s="400"/>
      <c r="I218" s="128"/>
      <c r="K218" s="128"/>
      <c r="L218" s="128"/>
      <c r="M218" s="128"/>
      <c r="N218" s="128"/>
      <c r="O218" s="128"/>
      <c r="P218" s="128"/>
      <c r="Q218" s="128"/>
      <c r="R218" s="128"/>
    </row>
    <row r="219" spans="2:18">
      <c r="B219" s="142"/>
      <c r="C219" s="400"/>
      <c r="D219" s="400"/>
      <c r="E219" s="400"/>
      <c r="F219" s="400"/>
      <c r="G219" s="400"/>
      <c r="H219" s="400"/>
      <c r="I219" s="128"/>
      <c r="K219" s="128"/>
      <c r="L219" s="128"/>
      <c r="M219" s="128"/>
      <c r="N219" s="128"/>
      <c r="O219" s="128"/>
      <c r="P219" s="128"/>
      <c r="Q219" s="128"/>
      <c r="R219" s="128"/>
    </row>
    <row r="220" spans="2:18">
      <c r="B220" s="142"/>
      <c r="C220" s="400"/>
      <c r="D220" s="400"/>
      <c r="E220" s="400"/>
      <c r="F220" s="400"/>
      <c r="G220" s="400"/>
      <c r="H220" s="400"/>
      <c r="I220" s="128"/>
      <c r="K220" s="128"/>
      <c r="L220" s="128"/>
      <c r="M220" s="128"/>
      <c r="N220" s="128"/>
      <c r="O220" s="128"/>
      <c r="P220" s="128"/>
      <c r="Q220" s="128"/>
      <c r="R220" s="128"/>
    </row>
    <row r="221" spans="2:18">
      <c r="B221" s="142"/>
      <c r="C221" s="400"/>
      <c r="D221" s="400"/>
      <c r="E221" s="400"/>
      <c r="F221" s="400"/>
      <c r="G221" s="400"/>
      <c r="H221" s="400"/>
      <c r="I221" s="128"/>
      <c r="K221" s="128"/>
      <c r="L221" s="128"/>
      <c r="M221" s="128"/>
      <c r="N221" s="128"/>
      <c r="O221" s="128"/>
      <c r="P221" s="128"/>
      <c r="Q221" s="128"/>
      <c r="R221" s="128"/>
    </row>
    <row r="222" spans="2:18">
      <c r="B222" s="142"/>
      <c r="C222" s="128"/>
      <c r="D222" s="128"/>
      <c r="E222" s="128"/>
      <c r="F222" s="128"/>
      <c r="G222" s="128"/>
      <c r="H222" s="128"/>
      <c r="I222" s="128"/>
      <c r="K222" s="128"/>
      <c r="L222" s="128"/>
      <c r="M222" s="128"/>
      <c r="N222" s="128"/>
      <c r="O222" s="128"/>
      <c r="P222" s="128"/>
      <c r="Q222" s="128"/>
      <c r="R222" s="128"/>
    </row>
    <row r="223" spans="2:18">
      <c r="B223" s="142"/>
      <c r="C223" s="128"/>
      <c r="D223" s="128"/>
      <c r="E223" s="128"/>
      <c r="F223" s="128"/>
      <c r="G223" s="128"/>
      <c r="H223" s="128"/>
      <c r="I223" s="128"/>
      <c r="K223" s="128"/>
      <c r="L223" s="128"/>
      <c r="M223" s="128"/>
      <c r="N223" s="128"/>
      <c r="O223" s="128"/>
      <c r="P223" s="128"/>
      <c r="Q223" s="128"/>
      <c r="R223" s="128"/>
    </row>
    <row r="224" spans="2:18">
      <c r="B224" s="142"/>
      <c r="C224" s="128"/>
      <c r="D224" s="128"/>
      <c r="E224" s="128"/>
      <c r="F224" s="128"/>
      <c r="G224" s="128"/>
      <c r="H224" s="128"/>
      <c r="I224" s="128"/>
      <c r="K224" s="128"/>
      <c r="L224" s="128"/>
      <c r="M224" s="128"/>
      <c r="N224" s="128"/>
      <c r="O224" s="128"/>
      <c r="P224" s="128"/>
      <c r="Q224" s="128"/>
      <c r="R224" s="128"/>
    </row>
    <row r="225" spans="2:18">
      <c r="B225" s="142"/>
      <c r="C225" s="128"/>
      <c r="D225" s="128"/>
      <c r="E225" s="128"/>
      <c r="F225" s="128"/>
      <c r="G225" s="128"/>
      <c r="H225" s="128"/>
      <c r="I225" s="128"/>
      <c r="K225" s="128"/>
      <c r="L225" s="128"/>
      <c r="M225" s="128"/>
      <c r="N225" s="128"/>
      <c r="O225" s="128"/>
      <c r="P225" s="128"/>
      <c r="Q225" s="128"/>
      <c r="R225" s="128"/>
    </row>
    <row r="226" spans="2:18">
      <c r="B226" s="142"/>
      <c r="C226" s="128"/>
      <c r="D226" s="128"/>
      <c r="E226" s="128"/>
      <c r="F226" s="128"/>
      <c r="G226" s="128"/>
      <c r="H226" s="128"/>
      <c r="I226" s="128"/>
      <c r="K226" s="128"/>
      <c r="L226" s="128"/>
      <c r="M226" s="128"/>
      <c r="N226" s="128"/>
      <c r="O226" s="128"/>
      <c r="P226" s="128"/>
      <c r="Q226" s="128"/>
      <c r="R226" s="128"/>
    </row>
    <row r="227" spans="2:18">
      <c r="B227" s="142"/>
      <c r="C227" s="128"/>
      <c r="D227" s="128"/>
      <c r="E227" s="128"/>
      <c r="F227" s="128"/>
      <c r="G227" s="128"/>
      <c r="H227" s="128"/>
      <c r="I227" s="128"/>
      <c r="K227" s="128"/>
      <c r="L227" s="128"/>
      <c r="M227" s="128"/>
      <c r="N227" s="128"/>
      <c r="O227" s="128"/>
      <c r="P227" s="128"/>
      <c r="Q227" s="128"/>
      <c r="R227" s="128"/>
    </row>
    <row r="228" spans="2:18">
      <c r="B228" s="142"/>
      <c r="C228" s="128"/>
      <c r="D228" s="128"/>
      <c r="E228" s="128"/>
      <c r="F228" s="128"/>
      <c r="G228" s="128"/>
      <c r="H228" s="128"/>
      <c r="I228" s="128"/>
      <c r="K228" s="128"/>
      <c r="L228" s="128"/>
      <c r="M228" s="128"/>
      <c r="N228" s="128"/>
      <c r="O228" s="128"/>
      <c r="P228" s="128"/>
      <c r="Q228" s="128"/>
      <c r="R228" s="128"/>
    </row>
    <row r="229" spans="2:18">
      <c r="B229" s="142"/>
      <c r="C229" s="128"/>
      <c r="D229" s="128"/>
      <c r="E229" s="128"/>
      <c r="F229" s="128"/>
      <c r="G229" s="128"/>
      <c r="H229" s="128"/>
      <c r="I229" s="128"/>
      <c r="K229" s="128"/>
      <c r="L229" s="128"/>
      <c r="M229" s="128"/>
      <c r="N229" s="128"/>
      <c r="O229" s="128"/>
      <c r="P229" s="128"/>
      <c r="Q229" s="128"/>
      <c r="R229" s="128"/>
    </row>
    <row r="230" spans="2:18">
      <c r="B230" s="142"/>
      <c r="C230" s="128"/>
      <c r="D230" s="128"/>
      <c r="E230" s="128"/>
      <c r="F230" s="128"/>
      <c r="G230" s="128"/>
      <c r="H230" s="128"/>
      <c r="I230" s="128"/>
      <c r="K230" s="128"/>
      <c r="L230" s="128"/>
      <c r="M230" s="128"/>
      <c r="N230" s="128"/>
      <c r="O230" s="128"/>
      <c r="P230" s="128"/>
      <c r="Q230" s="128"/>
      <c r="R230" s="128"/>
    </row>
    <row r="231" spans="2:18">
      <c r="B231" s="142"/>
      <c r="C231" s="128"/>
      <c r="D231" s="128"/>
      <c r="E231" s="128"/>
      <c r="F231" s="128"/>
      <c r="G231" s="128"/>
      <c r="H231" s="128"/>
      <c r="I231" s="128"/>
      <c r="K231" s="128"/>
      <c r="L231" s="128"/>
      <c r="M231" s="128"/>
      <c r="N231" s="128"/>
      <c r="O231" s="128"/>
      <c r="P231" s="128"/>
      <c r="Q231" s="128"/>
      <c r="R231" s="128"/>
    </row>
    <row r="232" spans="2:18">
      <c r="B232" s="142"/>
      <c r="C232" s="128"/>
      <c r="D232" s="128"/>
      <c r="E232" s="128"/>
      <c r="F232" s="128"/>
      <c r="G232" s="128"/>
      <c r="H232" s="128"/>
      <c r="I232" s="128"/>
      <c r="K232" s="128"/>
      <c r="L232" s="128"/>
      <c r="M232" s="128"/>
      <c r="N232" s="128"/>
      <c r="O232" s="128"/>
      <c r="P232" s="128"/>
      <c r="Q232" s="128"/>
      <c r="R232" s="128"/>
    </row>
    <row r="233" spans="2:18">
      <c r="B233" s="142"/>
      <c r="C233" s="128"/>
      <c r="D233" s="128"/>
      <c r="E233" s="128"/>
      <c r="F233" s="128"/>
      <c r="G233" s="128"/>
      <c r="H233" s="128"/>
      <c r="I233" s="128"/>
      <c r="K233" s="128"/>
      <c r="L233" s="128"/>
      <c r="M233" s="128"/>
      <c r="N233" s="128"/>
      <c r="O233" s="128"/>
      <c r="P233" s="128"/>
      <c r="Q233" s="128"/>
      <c r="R233" s="128"/>
    </row>
    <row r="234" spans="2:18">
      <c r="B234" s="142"/>
      <c r="C234" s="128"/>
      <c r="D234" s="128"/>
      <c r="E234" s="128"/>
      <c r="F234" s="128"/>
      <c r="G234" s="128"/>
      <c r="H234" s="128"/>
      <c r="I234" s="128"/>
      <c r="K234" s="128"/>
      <c r="L234" s="128"/>
      <c r="M234" s="128"/>
      <c r="N234" s="128"/>
      <c r="O234" s="128"/>
      <c r="P234" s="128"/>
      <c r="Q234" s="128"/>
      <c r="R234" s="128"/>
    </row>
    <row r="235" spans="2:18">
      <c r="B235" s="142"/>
      <c r="C235" s="128"/>
      <c r="D235" s="128"/>
      <c r="E235" s="128"/>
      <c r="F235" s="128"/>
      <c r="G235" s="128"/>
      <c r="H235" s="128"/>
      <c r="I235" s="128"/>
      <c r="K235" s="128"/>
      <c r="L235" s="128"/>
      <c r="M235" s="128"/>
      <c r="N235" s="128"/>
      <c r="O235" s="128"/>
      <c r="P235" s="128"/>
      <c r="Q235" s="128"/>
      <c r="R235" s="128"/>
    </row>
    <row r="236" spans="2:18">
      <c r="B236" s="142"/>
      <c r="C236" s="128"/>
      <c r="D236" s="128"/>
      <c r="E236" s="128"/>
      <c r="F236" s="128"/>
      <c r="G236" s="128"/>
      <c r="H236" s="128"/>
      <c r="I236" s="128"/>
      <c r="K236" s="128"/>
      <c r="L236" s="128"/>
      <c r="M236" s="128"/>
      <c r="N236" s="128"/>
      <c r="O236" s="128"/>
      <c r="P236" s="128"/>
      <c r="Q236" s="128"/>
      <c r="R236" s="128"/>
    </row>
    <row r="237" spans="2:18">
      <c r="B237" s="142"/>
      <c r="C237" s="128"/>
      <c r="D237" s="128"/>
      <c r="E237" s="128"/>
      <c r="F237" s="128"/>
      <c r="G237" s="128"/>
      <c r="H237" s="128"/>
      <c r="I237" s="128"/>
      <c r="K237" s="128"/>
      <c r="L237" s="128"/>
      <c r="M237" s="128"/>
      <c r="N237" s="128"/>
      <c r="O237" s="128"/>
      <c r="P237" s="128"/>
      <c r="Q237" s="128"/>
      <c r="R237" s="128"/>
    </row>
    <row r="238" spans="2:18">
      <c r="B238" s="142"/>
      <c r="C238" s="128"/>
      <c r="D238" s="128"/>
      <c r="E238" s="128"/>
      <c r="F238" s="128"/>
      <c r="G238" s="128"/>
      <c r="H238" s="128"/>
      <c r="I238" s="128"/>
      <c r="K238" s="128"/>
      <c r="L238" s="128"/>
      <c r="M238" s="128"/>
      <c r="N238" s="128"/>
      <c r="O238" s="128"/>
      <c r="P238" s="128"/>
      <c r="Q238" s="128"/>
      <c r="R238" s="128"/>
    </row>
    <row r="239" spans="2:18">
      <c r="B239" s="142"/>
      <c r="C239" s="128"/>
      <c r="D239" s="128"/>
      <c r="E239" s="128"/>
      <c r="F239" s="128"/>
      <c r="G239" s="128"/>
      <c r="H239" s="128"/>
      <c r="I239" s="128"/>
      <c r="K239" s="128"/>
      <c r="L239" s="128"/>
      <c r="M239" s="128"/>
      <c r="N239" s="128"/>
      <c r="O239" s="128"/>
      <c r="P239" s="128"/>
      <c r="Q239" s="128"/>
      <c r="R239" s="128"/>
    </row>
    <row r="240" spans="2:18">
      <c r="B240" s="142"/>
      <c r="C240" s="128"/>
      <c r="D240" s="128"/>
      <c r="E240" s="128"/>
      <c r="F240" s="128"/>
      <c r="G240" s="128"/>
      <c r="H240" s="128"/>
      <c r="I240" s="128"/>
      <c r="K240" s="128"/>
      <c r="L240" s="128"/>
      <c r="M240" s="128"/>
      <c r="N240" s="128"/>
      <c r="O240" s="128"/>
      <c r="P240" s="128"/>
      <c r="Q240" s="128"/>
      <c r="R240" s="128"/>
    </row>
    <row r="241" spans="2:18">
      <c r="B241" s="142"/>
      <c r="C241" s="128"/>
      <c r="D241" s="128"/>
      <c r="E241" s="128"/>
      <c r="F241" s="128"/>
      <c r="G241" s="128"/>
      <c r="H241" s="128"/>
      <c r="I241" s="128"/>
      <c r="K241" s="128"/>
      <c r="L241" s="128"/>
      <c r="M241" s="128"/>
      <c r="N241" s="128"/>
      <c r="O241" s="128"/>
      <c r="P241" s="128"/>
      <c r="Q241" s="128"/>
      <c r="R241" s="128"/>
    </row>
    <row r="242" spans="2:18">
      <c r="B242" s="142"/>
      <c r="C242" s="128"/>
      <c r="D242" s="128"/>
      <c r="E242" s="128"/>
      <c r="F242" s="128"/>
      <c r="G242" s="128"/>
      <c r="H242" s="128"/>
      <c r="I242" s="128"/>
      <c r="K242" s="128"/>
      <c r="L242" s="128"/>
      <c r="M242" s="128"/>
      <c r="N242" s="128"/>
      <c r="O242" s="128"/>
      <c r="P242" s="128"/>
      <c r="Q242" s="128"/>
      <c r="R242" s="128"/>
    </row>
    <row r="243" spans="2:18">
      <c r="B243" s="142"/>
      <c r="C243" s="128"/>
      <c r="D243" s="128"/>
      <c r="E243" s="128"/>
      <c r="F243" s="128"/>
      <c r="G243" s="128"/>
      <c r="H243" s="128"/>
      <c r="I243" s="128"/>
      <c r="K243" s="128"/>
      <c r="L243" s="128"/>
      <c r="M243" s="128"/>
      <c r="N243" s="128"/>
      <c r="O243" s="128"/>
      <c r="P243" s="128"/>
      <c r="Q243" s="128"/>
      <c r="R243" s="128"/>
    </row>
    <row r="244" spans="2:18">
      <c r="B244" s="142"/>
      <c r="C244" s="128"/>
      <c r="D244" s="128"/>
      <c r="E244" s="128"/>
      <c r="F244" s="128"/>
      <c r="G244" s="128"/>
      <c r="H244" s="128"/>
      <c r="I244" s="128"/>
      <c r="K244" s="128"/>
      <c r="L244" s="128"/>
      <c r="M244" s="128"/>
      <c r="N244" s="128"/>
      <c r="O244" s="128"/>
      <c r="P244" s="128"/>
      <c r="Q244" s="128"/>
      <c r="R244" s="128"/>
    </row>
    <row r="245" spans="2:18">
      <c r="B245" s="142"/>
      <c r="C245" s="128"/>
      <c r="D245" s="128"/>
      <c r="E245" s="128"/>
      <c r="F245" s="128"/>
      <c r="G245" s="128"/>
      <c r="H245" s="128"/>
      <c r="I245" s="128"/>
      <c r="K245" s="128"/>
      <c r="L245" s="128"/>
      <c r="M245" s="128"/>
      <c r="N245" s="128"/>
      <c r="O245" s="128"/>
      <c r="P245" s="128"/>
      <c r="Q245" s="128"/>
      <c r="R245" s="128"/>
    </row>
    <row r="246" spans="2:18">
      <c r="B246" s="142"/>
      <c r="C246" s="128"/>
      <c r="D246" s="128"/>
      <c r="E246" s="128"/>
      <c r="F246" s="128"/>
      <c r="G246" s="128"/>
      <c r="H246" s="128"/>
      <c r="I246" s="128"/>
      <c r="K246" s="128"/>
      <c r="L246" s="128"/>
      <c r="M246" s="128"/>
      <c r="N246" s="128"/>
      <c r="O246" s="128"/>
      <c r="P246" s="128"/>
      <c r="Q246" s="128"/>
      <c r="R246" s="128"/>
    </row>
    <row r="247" spans="2:18">
      <c r="B247" s="142"/>
      <c r="C247" s="128"/>
      <c r="D247" s="128"/>
      <c r="E247" s="128"/>
      <c r="F247" s="128"/>
      <c r="G247" s="128"/>
      <c r="H247" s="128"/>
      <c r="I247" s="128"/>
      <c r="K247" s="128"/>
      <c r="L247" s="128"/>
      <c r="M247" s="128"/>
      <c r="N247" s="128"/>
      <c r="O247" s="128"/>
      <c r="P247" s="128"/>
      <c r="Q247" s="128"/>
      <c r="R247" s="128"/>
    </row>
    <row r="248" spans="2:18">
      <c r="B248" s="142"/>
      <c r="C248" s="128"/>
      <c r="D248" s="128"/>
      <c r="E248" s="128"/>
      <c r="F248" s="128"/>
      <c r="G248" s="128"/>
      <c r="H248" s="128"/>
      <c r="I248" s="128"/>
      <c r="K248" s="128"/>
      <c r="L248" s="128"/>
      <c r="M248" s="128"/>
      <c r="N248" s="128"/>
      <c r="O248" s="128"/>
      <c r="P248" s="128"/>
      <c r="Q248" s="128"/>
      <c r="R248" s="128"/>
    </row>
    <row r="249" spans="2:18">
      <c r="B249" s="142"/>
      <c r="C249" s="128"/>
      <c r="D249" s="128"/>
      <c r="E249" s="128"/>
      <c r="F249" s="128"/>
      <c r="G249" s="128"/>
      <c r="H249" s="128"/>
      <c r="I249" s="128"/>
      <c r="K249" s="128"/>
      <c r="L249" s="128"/>
      <c r="M249" s="128"/>
      <c r="N249" s="128"/>
      <c r="O249" s="128"/>
      <c r="P249" s="128"/>
      <c r="Q249" s="128"/>
      <c r="R249" s="128"/>
    </row>
    <row r="250" spans="2:18">
      <c r="B250" s="142"/>
      <c r="C250" s="128"/>
      <c r="D250" s="128"/>
      <c r="E250" s="128"/>
      <c r="F250" s="128"/>
      <c r="G250" s="128"/>
      <c r="H250" s="128"/>
      <c r="I250" s="128"/>
      <c r="K250" s="128"/>
      <c r="L250" s="128"/>
      <c r="M250" s="128"/>
      <c r="N250" s="128"/>
      <c r="O250" s="128"/>
      <c r="P250" s="128"/>
      <c r="Q250" s="128"/>
      <c r="R250" s="128"/>
    </row>
    <row r="251" spans="2:18">
      <c r="B251" s="142"/>
      <c r="C251" s="128"/>
      <c r="D251" s="128"/>
      <c r="E251" s="128"/>
      <c r="F251" s="128"/>
      <c r="G251" s="128"/>
      <c r="H251" s="128"/>
      <c r="I251" s="128"/>
      <c r="K251" s="128"/>
      <c r="L251" s="128"/>
      <c r="M251" s="128"/>
      <c r="N251" s="128"/>
      <c r="O251" s="128"/>
      <c r="P251" s="128"/>
      <c r="Q251" s="128"/>
      <c r="R251" s="128"/>
    </row>
    <row r="252" spans="2:18">
      <c r="B252" s="142"/>
      <c r="C252" s="128"/>
      <c r="D252" s="128"/>
      <c r="E252" s="128"/>
      <c r="F252" s="128"/>
      <c r="G252" s="128"/>
      <c r="H252" s="128"/>
      <c r="I252" s="128"/>
      <c r="K252" s="128"/>
      <c r="L252" s="128"/>
      <c r="M252" s="128"/>
      <c r="N252" s="128"/>
      <c r="O252" s="128"/>
      <c r="P252" s="128"/>
      <c r="Q252" s="128"/>
      <c r="R252" s="128"/>
    </row>
    <row r="253" spans="2:18">
      <c r="B253" s="142"/>
      <c r="C253" s="128"/>
      <c r="D253" s="128"/>
      <c r="E253" s="128"/>
      <c r="F253" s="128"/>
      <c r="G253" s="128"/>
      <c r="H253" s="128"/>
      <c r="I253" s="128"/>
      <c r="K253" s="128"/>
      <c r="L253" s="128"/>
      <c r="M253" s="128"/>
      <c r="N253" s="128"/>
      <c r="O253" s="128"/>
      <c r="P253" s="128"/>
      <c r="Q253" s="128"/>
      <c r="R253" s="128"/>
    </row>
    <row r="254" spans="2:18">
      <c r="B254" s="142"/>
      <c r="C254" s="128"/>
      <c r="D254" s="128"/>
      <c r="E254" s="128"/>
      <c r="F254" s="128"/>
      <c r="G254" s="128"/>
      <c r="H254" s="128"/>
      <c r="I254" s="128"/>
      <c r="K254" s="128"/>
      <c r="L254" s="128"/>
      <c r="M254" s="128"/>
      <c r="N254" s="128"/>
      <c r="O254" s="128"/>
      <c r="P254" s="128"/>
      <c r="Q254" s="128"/>
      <c r="R254" s="128"/>
    </row>
    <row r="255" spans="2:18">
      <c r="B255" s="142"/>
      <c r="C255" s="128"/>
      <c r="D255" s="128"/>
      <c r="E255" s="128"/>
      <c r="F255" s="128"/>
      <c r="G255" s="128"/>
      <c r="H255" s="128"/>
      <c r="I255" s="128"/>
      <c r="K255" s="128"/>
      <c r="L255" s="128"/>
      <c r="M255" s="128"/>
      <c r="N255" s="128"/>
      <c r="O255" s="128"/>
      <c r="P255" s="128"/>
      <c r="Q255" s="128"/>
      <c r="R255" s="128"/>
    </row>
    <row r="256" spans="2:18">
      <c r="B256" s="142"/>
      <c r="C256" s="128"/>
      <c r="D256" s="128"/>
      <c r="E256" s="128"/>
      <c r="F256" s="128"/>
      <c r="G256" s="128"/>
      <c r="H256" s="128"/>
      <c r="I256" s="128"/>
      <c r="K256" s="128"/>
      <c r="L256" s="128"/>
      <c r="M256" s="128"/>
      <c r="N256" s="128"/>
      <c r="O256" s="128"/>
      <c r="P256" s="128"/>
      <c r="Q256" s="128"/>
      <c r="R256" s="128"/>
    </row>
    <row r="257" spans="2:18">
      <c r="B257" s="142"/>
      <c r="C257" s="128"/>
      <c r="D257" s="128"/>
      <c r="E257" s="128"/>
      <c r="F257" s="128"/>
      <c r="G257" s="128"/>
      <c r="H257" s="128"/>
      <c r="I257" s="128"/>
      <c r="K257" s="128"/>
      <c r="L257" s="128"/>
      <c r="M257" s="128"/>
      <c r="N257" s="128"/>
      <c r="O257" s="128"/>
      <c r="P257" s="128"/>
      <c r="Q257" s="128"/>
      <c r="R257" s="128"/>
    </row>
    <row r="258" spans="2:18">
      <c r="B258" s="142"/>
      <c r="C258" s="128"/>
      <c r="D258" s="128"/>
      <c r="E258" s="128"/>
      <c r="F258" s="128"/>
      <c r="G258" s="128"/>
      <c r="H258" s="128"/>
      <c r="I258" s="128"/>
      <c r="K258" s="128"/>
      <c r="L258" s="128"/>
      <c r="M258" s="128"/>
      <c r="N258" s="128"/>
      <c r="O258" s="128"/>
      <c r="P258" s="128"/>
      <c r="Q258" s="128"/>
      <c r="R258" s="128"/>
    </row>
    <row r="259" spans="2:18">
      <c r="B259" s="142"/>
      <c r="C259" s="128"/>
      <c r="D259" s="128"/>
      <c r="E259" s="128"/>
      <c r="F259" s="128"/>
      <c r="G259" s="128"/>
      <c r="H259" s="128"/>
      <c r="I259" s="128"/>
      <c r="K259" s="128"/>
      <c r="L259" s="128"/>
      <c r="M259" s="128"/>
      <c r="N259" s="128"/>
      <c r="O259" s="128"/>
      <c r="P259" s="128"/>
      <c r="Q259" s="128"/>
      <c r="R259" s="128"/>
    </row>
    <row r="260" spans="2:18">
      <c r="B260" s="142"/>
      <c r="C260" s="128"/>
      <c r="D260" s="128"/>
      <c r="E260" s="128"/>
      <c r="F260" s="128"/>
      <c r="G260" s="128"/>
      <c r="H260" s="128"/>
      <c r="I260" s="128"/>
      <c r="K260" s="128"/>
      <c r="L260" s="128"/>
      <c r="M260" s="128"/>
      <c r="N260" s="128"/>
      <c r="O260" s="128"/>
      <c r="P260" s="128"/>
      <c r="Q260" s="128"/>
      <c r="R260" s="128"/>
    </row>
    <row r="261" spans="2:18">
      <c r="B261" s="142"/>
      <c r="C261" s="128"/>
      <c r="D261" s="128"/>
      <c r="E261" s="128"/>
      <c r="F261" s="128"/>
      <c r="G261" s="128"/>
      <c r="H261" s="128"/>
      <c r="I261" s="128"/>
      <c r="K261" s="128"/>
      <c r="L261" s="128"/>
      <c r="M261" s="128"/>
      <c r="N261" s="128"/>
      <c r="O261" s="128"/>
      <c r="P261" s="128"/>
      <c r="Q261" s="128"/>
      <c r="R261" s="128"/>
    </row>
    <row r="262" spans="2:18">
      <c r="B262" s="142"/>
      <c r="C262" s="128"/>
      <c r="D262" s="128"/>
      <c r="E262" s="128"/>
      <c r="F262" s="128"/>
      <c r="G262" s="128"/>
      <c r="H262" s="128"/>
      <c r="I262" s="128"/>
      <c r="K262" s="128"/>
      <c r="L262" s="128"/>
      <c r="M262" s="128"/>
      <c r="N262" s="128"/>
      <c r="O262" s="128"/>
      <c r="P262" s="128"/>
      <c r="Q262" s="128"/>
      <c r="R262" s="128"/>
    </row>
    <row r="263" spans="2:18">
      <c r="B263" s="142"/>
      <c r="C263" s="128"/>
      <c r="D263" s="128"/>
      <c r="E263" s="128"/>
      <c r="F263" s="128"/>
      <c r="G263" s="128"/>
      <c r="H263" s="128"/>
      <c r="I263" s="128"/>
      <c r="K263" s="128"/>
      <c r="L263" s="128"/>
      <c r="M263" s="128"/>
      <c r="N263" s="128"/>
      <c r="O263" s="128"/>
      <c r="P263" s="128"/>
      <c r="Q263" s="128"/>
      <c r="R263" s="128"/>
    </row>
    <row r="264" spans="2:18">
      <c r="B264" s="142"/>
      <c r="C264" s="128"/>
      <c r="D264" s="128"/>
      <c r="E264" s="128"/>
      <c r="F264" s="128"/>
      <c r="G264" s="128"/>
      <c r="H264" s="128"/>
      <c r="I264" s="128"/>
      <c r="K264" s="128"/>
      <c r="L264" s="128"/>
      <c r="M264" s="128"/>
      <c r="N264" s="128"/>
      <c r="O264" s="128"/>
      <c r="P264" s="128"/>
      <c r="Q264" s="128"/>
      <c r="R264" s="128"/>
    </row>
    <row r="265" spans="2:18">
      <c r="B265" s="142"/>
      <c r="C265" s="128"/>
      <c r="D265" s="128"/>
      <c r="E265" s="128"/>
      <c r="F265" s="128"/>
      <c r="G265" s="128"/>
      <c r="H265" s="128"/>
      <c r="I265" s="128"/>
      <c r="K265" s="128"/>
      <c r="L265" s="128"/>
      <c r="M265" s="128"/>
      <c r="N265" s="128"/>
      <c r="O265" s="128"/>
      <c r="P265" s="128"/>
      <c r="Q265" s="128"/>
      <c r="R265" s="128"/>
    </row>
    <row r="266" spans="2:18">
      <c r="B266" s="142"/>
      <c r="C266" s="128"/>
      <c r="D266" s="128"/>
      <c r="E266" s="128"/>
      <c r="F266" s="128"/>
      <c r="G266" s="128"/>
      <c r="H266" s="128"/>
      <c r="I266" s="128"/>
      <c r="K266" s="128"/>
      <c r="L266" s="128"/>
      <c r="M266" s="128"/>
      <c r="N266" s="128"/>
      <c r="O266" s="128"/>
      <c r="P266" s="128"/>
      <c r="Q266" s="128"/>
      <c r="R266" s="128"/>
    </row>
    <row r="267" spans="2:18">
      <c r="B267" s="142"/>
      <c r="C267" s="128"/>
      <c r="D267" s="128"/>
      <c r="E267" s="128"/>
      <c r="F267" s="128"/>
      <c r="G267" s="128"/>
      <c r="H267" s="128"/>
      <c r="I267" s="128"/>
      <c r="K267" s="128"/>
      <c r="L267" s="128"/>
      <c r="M267" s="128"/>
      <c r="N267" s="128"/>
      <c r="O267" s="128"/>
      <c r="P267" s="128"/>
      <c r="Q267" s="128"/>
      <c r="R267" s="128"/>
    </row>
    <row r="268" spans="2:18">
      <c r="B268" s="142"/>
      <c r="C268" s="128"/>
      <c r="D268" s="128"/>
      <c r="E268" s="128"/>
      <c r="F268" s="128"/>
      <c r="G268" s="128"/>
      <c r="H268" s="128"/>
      <c r="I268" s="128"/>
      <c r="K268" s="128"/>
      <c r="L268" s="128"/>
      <c r="M268" s="128"/>
      <c r="N268" s="128"/>
      <c r="O268" s="128"/>
      <c r="P268" s="128"/>
      <c r="Q268" s="128"/>
      <c r="R268" s="128"/>
    </row>
    <row r="269" spans="2:18">
      <c r="B269" s="142"/>
      <c r="C269" s="128"/>
      <c r="D269" s="128"/>
      <c r="E269" s="128"/>
      <c r="F269" s="128"/>
      <c r="G269" s="128"/>
      <c r="H269" s="128"/>
      <c r="I269" s="128"/>
      <c r="K269" s="128"/>
      <c r="L269" s="128"/>
      <c r="M269" s="128"/>
      <c r="N269" s="128"/>
      <c r="O269" s="128"/>
      <c r="P269" s="128"/>
      <c r="Q269" s="128"/>
      <c r="R269" s="128"/>
    </row>
    <row r="270" spans="2:18">
      <c r="B270" s="142"/>
      <c r="C270" s="128"/>
      <c r="D270" s="128"/>
      <c r="E270" s="128"/>
      <c r="F270" s="128"/>
      <c r="G270" s="128"/>
      <c r="H270" s="128"/>
      <c r="I270" s="128"/>
      <c r="K270" s="128"/>
      <c r="L270" s="128"/>
      <c r="M270" s="128"/>
      <c r="N270" s="128"/>
      <c r="O270" s="128"/>
      <c r="P270" s="128"/>
      <c r="Q270" s="128"/>
      <c r="R270" s="128"/>
    </row>
    <row r="271" spans="2:18">
      <c r="B271" s="142"/>
      <c r="C271" s="128"/>
      <c r="D271" s="128"/>
      <c r="E271" s="128"/>
      <c r="F271" s="128"/>
      <c r="G271" s="128"/>
      <c r="H271" s="128"/>
      <c r="I271" s="128"/>
      <c r="K271" s="128"/>
      <c r="L271" s="128"/>
      <c r="M271" s="128"/>
      <c r="N271" s="128"/>
      <c r="O271" s="128"/>
      <c r="P271" s="128"/>
      <c r="Q271" s="128"/>
      <c r="R271" s="128"/>
    </row>
    <row r="272" spans="2:18">
      <c r="B272" s="142"/>
      <c r="C272" s="128"/>
      <c r="D272" s="128"/>
      <c r="E272" s="128"/>
      <c r="F272" s="128"/>
      <c r="G272" s="128"/>
      <c r="H272" s="128"/>
      <c r="I272" s="128"/>
      <c r="K272" s="128"/>
      <c r="L272" s="128"/>
      <c r="M272" s="128"/>
      <c r="N272" s="128"/>
      <c r="O272" s="128"/>
      <c r="P272" s="128"/>
      <c r="Q272" s="128"/>
      <c r="R272" s="128"/>
    </row>
    <row r="273" spans="2:18">
      <c r="B273" s="142"/>
      <c r="C273" s="128"/>
      <c r="D273" s="128"/>
      <c r="E273" s="128"/>
      <c r="F273" s="128"/>
      <c r="G273" s="128"/>
      <c r="H273" s="128"/>
      <c r="I273" s="128"/>
      <c r="K273" s="128"/>
      <c r="L273" s="128"/>
      <c r="M273" s="128"/>
      <c r="N273" s="128"/>
      <c r="O273" s="128"/>
      <c r="P273" s="128"/>
      <c r="Q273" s="128"/>
      <c r="R273" s="128"/>
    </row>
    <row r="274" spans="2:18">
      <c r="B274" s="142"/>
      <c r="C274" s="128"/>
      <c r="D274" s="128"/>
      <c r="E274" s="128"/>
      <c r="F274" s="128"/>
      <c r="G274" s="128"/>
      <c r="H274" s="128"/>
      <c r="I274" s="128"/>
      <c r="K274" s="128"/>
      <c r="L274" s="128"/>
      <c r="M274" s="128"/>
      <c r="N274" s="128"/>
      <c r="O274" s="128"/>
      <c r="P274" s="128"/>
      <c r="Q274" s="128"/>
      <c r="R274" s="128"/>
    </row>
    <row r="275" spans="2:18">
      <c r="B275" s="142"/>
      <c r="C275" s="128"/>
      <c r="D275" s="128"/>
      <c r="E275" s="128"/>
      <c r="F275" s="128"/>
      <c r="G275" s="128"/>
      <c r="H275" s="128"/>
      <c r="I275" s="128"/>
      <c r="K275" s="128"/>
      <c r="L275" s="128"/>
      <c r="M275" s="128"/>
      <c r="N275" s="128"/>
      <c r="O275" s="128"/>
      <c r="P275" s="128"/>
      <c r="Q275" s="128"/>
      <c r="R275" s="128"/>
    </row>
    <row r="276" spans="2:18">
      <c r="B276" s="142"/>
      <c r="C276" s="128"/>
      <c r="D276" s="128"/>
      <c r="E276" s="128"/>
      <c r="F276" s="128"/>
      <c r="G276" s="128"/>
      <c r="H276" s="128"/>
      <c r="I276" s="128"/>
      <c r="K276" s="128"/>
      <c r="L276" s="128"/>
      <c r="M276" s="128"/>
      <c r="N276" s="128"/>
      <c r="O276" s="128"/>
      <c r="P276" s="128"/>
      <c r="Q276" s="128"/>
      <c r="R276" s="128"/>
    </row>
    <row r="277" spans="2:18">
      <c r="B277" s="142"/>
      <c r="C277" s="128"/>
      <c r="D277" s="128"/>
      <c r="E277" s="128"/>
      <c r="F277" s="128"/>
      <c r="G277" s="128"/>
      <c r="H277" s="128"/>
      <c r="I277" s="128"/>
      <c r="K277" s="128"/>
      <c r="L277" s="128"/>
      <c r="M277" s="128"/>
      <c r="N277" s="128"/>
      <c r="O277" s="128"/>
      <c r="P277" s="128"/>
      <c r="Q277" s="128"/>
      <c r="R277" s="128"/>
    </row>
    <row r="278" spans="2:18">
      <c r="B278" s="142"/>
      <c r="C278" s="128"/>
      <c r="D278" s="128"/>
      <c r="E278" s="128"/>
      <c r="F278" s="128"/>
      <c r="G278" s="128"/>
      <c r="H278" s="128"/>
      <c r="I278" s="128"/>
      <c r="K278" s="128"/>
      <c r="L278" s="128"/>
      <c r="M278" s="128"/>
      <c r="N278" s="128"/>
      <c r="O278" s="128"/>
      <c r="P278" s="128"/>
      <c r="Q278" s="128"/>
      <c r="R278" s="128"/>
    </row>
    <row r="279" spans="2:18">
      <c r="B279" s="142"/>
      <c r="C279" s="128"/>
      <c r="D279" s="128"/>
      <c r="E279" s="128"/>
      <c r="F279" s="128"/>
      <c r="G279" s="128"/>
      <c r="H279" s="128"/>
      <c r="I279" s="128"/>
      <c r="K279" s="128"/>
      <c r="L279" s="128"/>
      <c r="M279" s="128"/>
      <c r="N279" s="128"/>
      <c r="O279" s="128"/>
      <c r="P279" s="128"/>
      <c r="Q279" s="128"/>
      <c r="R279" s="128"/>
    </row>
    <row r="280" spans="2:18">
      <c r="B280" s="142"/>
      <c r="C280" s="128"/>
      <c r="D280" s="128"/>
      <c r="E280" s="128"/>
      <c r="F280" s="128"/>
      <c r="G280" s="128"/>
      <c r="H280" s="128"/>
      <c r="I280" s="128"/>
      <c r="K280" s="128"/>
      <c r="L280" s="128"/>
      <c r="M280" s="128"/>
      <c r="N280" s="128"/>
      <c r="O280" s="128"/>
      <c r="P280" s="128"/>
      <c r="Q280" s="128"/>
      <c r="R280" s="128"/>
    </row>
    <row r="281" spans="2:18">
      <c r="B281" s="142"/>
      <c r="C281" s="128"/>
      <c r="D281" s="128"/>
      <c r="E281" s="128"/>
      <c r="F281" s="128"/>
      <c r="G281" s="128"/>
      <c r="H281" s="128"/>
      <c r="I281" s="128"/>
      <c r="K281" s="128"/>
      <c r="L281" s="128"/>
      <c r="M281" s="128"/>
      <c r="N281" s="128"/>
      <c r="O281" s="128"/>
      <c r="P281" s="128"/>
      <c r="Q281" s="128"/>
      <c r="R281" s="128"/>
    </row>
    <row r="282" spans="2:18">
      <c r="B282" s="142"/>
      <c r="C282" s="128"/>
      <c r="D282" s="128"/>
      <c r="E282" s="128"/>
      <c r="F282" s="128"/>
      <c r="G282" s="128"/>
      <c r="H282" s="128"/>
      <c r="I282" s="128"/>
      <c r="K282" s="128"/>
      <c r="L282" s="128"/>
      <c r="M282" s="128"/>
      <c r="N282" s="128"/>
      <c r="O282" s="128"/>
      <c r="P282" s="128"/>
      <c r="Q282" s="128"/>
      <c r="R282" s="128"/>
    </row>
    <row r="283" spans="2:18">
      <c r="B283" s="142"/>
      <c r="C283" s="128"/>
      <c r="D283" s="128"/>
      <c r="E283" s="128"/>
      <c r="F283" s="128"/>
      <c r="G283" s="128"/>
      <c r="H283" s="128"/>
      <c r="I283" s="128"/>
      <c r="K283" s="128"/>
      <c r="L283" s="128"/>
      <c r="M283" s="128"/>
      <c r="N283" s="128"/>
      <c r="O283" s="128"/>
      <c r="P283" s="128"/>
      <c r="Q283" s="128"/>
      <c r="R283" s="128"/>
    </row>
    <row r="284" spans="2:18">
      <c r="B284" s="142"/>
      <c r="C284" s="128"/>
      <c r="D284" s="128"/>
      <c r="E284" s="128"/>
      <c r="F284" s="128"/>
      <c r="G284" s="128"/>
      <c r="H284" s="128"/>
      <c r="I284" s="128"/>
      <c r="K284" s="128"/>
      <c r="L284" s="128"/>
      <c r="M284" s="128"/>
      <c r="N284" s="128"/>
      <c r="O284" s="128"/>
      <c r="P284" s="128"/>
      <c r="Q284" s="128"/>
      <c r="R284" s="128"/>
    </row>
    <row r="285" spans="2:18">
      <c r="B285" s="142"/>
      <c r="C285" s="128"/>
      <c r="D285" s="128"/>
      <c r="E285" s="128"/>
      <c r="F285" s="128"/>
      <c r="G285" s="128"/>
      <c r="H285" s="128"/>
      <c r="I285" s="128"/>
      <c r="K285" s="128"/>
      <c r="L285" s="128"/>
      <c r="M285" s="128"/>
      <c r="N285" s="128"/>
      <c r="O285" s="128"/>
      <c r="P285" s="128"/>
      <c r="Q285" s="128"/>
      <c r="R285" s="128"/>
    </row>
    <row r="286" spans="2:18">
      <c r="B286" s="142"/>
      <c r="C286" s="128"/>
      <c r="D286" s="128"/>
      <c r="E286" s="128"/>
      <c r="F286" s="128"/>
      <c r="G286" s="128"/>
      <c r="H286" s="128"/>
      <c r="I286" s="128"/>
      <c r="K286" s="128"/>
      <c r="L286" s="128"/>
      <c r="M286" s="128"/>
      <c r="N286" s="128"/>
      <c r="O286" s="128"/>
      <c r="P286" s="128"/>
      <c r="Q286" s="128"/>
      <c r="R286" s="128"/>
    </row>
    <row r="287" spans="2:18">
      <c r="B287" s="142"/>
      <c r="C287" s="128"/>
      <c r="D287" s="128"/>
      <c r="E287" s="128"/>
      <c r="F287" s="128"/>
      <c r="G287" s="128"/>
      <c r="H287" s="128"/>
      <c r="I287" s="128"/>
      <c r="K287" s="128"/>
      <c r="L287" s="128"/>
      <c r="M287" s="128"/>
      <c r="N287" s="128"/>
      <c r="O287" s="128"/>
      <c r="P287" s="128"/>
      <c r="Q287" s="128"/>
      <c r="R287" s="128"/>
    </row>
    <row r="288" spans="2:18">
      <c r="B288" s="142"/>
      <c r="C288" s="128"/>
      <c r="D288" s="128"/>
      <c r="E288" s="128"/>
      <c r="F288" s="128"/>
      <c r="G288" s="128"/>
      <c r="H288" s="128"/>
      <c r="I288" s="128"/>
      <c r="K288" s="128"/>
      <c r="L288" s="128"/>
      <c r="M288" s="128"/>
      <c r="N288" s="128"/>
      <c r="O288" s="128"/>
      <c r="P288" s="128"/>
      <c r="Q288" s="128"/>
      <c r="R288" s="128"/>
    </row>
    <row r="289" spans="2:18">
      <c r="B289" s="142"/>
      <c r="C289" s="128"/>
      <c r="D289" s="128"/>
      <c r="E289" s="128"/>
      <c r="F289" s="128"/>
      <c r="G289" s="128"/>
      <c r="H289" s="128"/>
      <c r="I289" s="128"/>
      <c r="K289" s="128"/>
      <c r="L289" s="128"/>
      <c r="M289" s="128"/>
      <c r="N289" s="128"/>
      <c r="O289" s="128"/>
      <c r="P289" s="128"/>
      <c r="Q289" s="128"/>
      <c r="R289" s="128"/>
    </row>
    <row r="290" spans="2:18">
      <c r="B290" s="142"/>
      <c r="C290" s="128"/>
      <c r="D290" s="128"/>
      <c r="E290" s="128"/>
      <c r="F290" s="128"/>
      <c r="G290" s="128"/>
      <c r="H290" s="128"/>
      <c r="I290" s="128"/>
      <c r="K290" s="128"/>
      <c r="L290" s="128"/>
      <c r="M290" s="128"/>
      <c r="N290" s="128"/>
      <c r="O290" s="128"/>
      <c r="P290" s="128"/>
      <c r="Q290" s="128"/>
      <c r="R290" s="128"/>
    </row>
    <row r="291" spans="2:18">
      <c r="B291" s="142"/>
      <c r="C291" s="128"/>
      <c r="D291" s="128"/>
      <c r="E291" s="128"/>
      <c r="F291" s="128"/>
      <c r="G291" s="128"/>
      <c r="H291" s="128"/>
      <c r="I291" s="128"/>
      <c r="K291" s="128"/>
      <c r="L291" s="128"/>
      <c r="M291" s="128"/>
      <c r="N291" s="128"/>
      <c r="O291" s="128"/>
      <c r="P291" s="128"/>
      <c r="Q291" s="128"/>
      <c r="R291" s="128"/>
    </row>
    <row r="292" spans="2:18">
      <c r="B292" s="142"/>
      <c r="C292" s="128"/>
      <c r="D292" s="128"/>
      <c r="E292" s="128"/>
      <c r="F292" s="128"/>
      <c r="G292" s="128"/>
      <c r="H292" s="128"/>
      <c r="I292" s="128"/>
      <c r="K292" s="128"/>
      <c r="L292" s="128"/>
      <c r="M292" s="128"/>
      <c r="N292" s="128"/>
      <c r="O292" s="128"/>
      <c r="P292" s="128"/>
      <c r="Q292" s="128"/>
      <c r="R292" s="128"/>
    </row>
    <row r="293" spans="2:18">
      <c r="B293" s="142"/>
      <c r="C293" s="128"/>
      <c r="D293" s="128"/>
      <c r="E293" s="128"/>
      <c r="F293" s="128"/>
      <c r="G293" s="128"/>
      <c r="H293" s="128"/>
      <c r="I293" s="128"/>
      <c r="K293" s="128"/>
      <c r="L293" s="128"/>
      <c r="M293" s="128"/>
      <c r="N293" s="128"/>
      <c r="O293" s="128"/>
      <c r="P293" s="128"/>
      <c r="Q293" s="128"/>
      <c r="R293" s="128"/>
    </row>
    <row r="294" spans="2:18">
      <c r="B294" s="142"/>
      <c r="C294" s="128"/>
      <c r="D294" s="128"/>
      <c r="E294" s="128"/>
      <c r="F294" s="128"/>
      <c r="G294" s="128"/>
      <c r="H294" s="128"/>
      <c r="I294" s="128"/>
      <c r="K294" s="128"/>
      <c r="L294" s="128"/>
      <c r="M294" s="128"/>
      <c r="N294" s="128"/>
      <c r="O294" s="128"/>
      <c r="P294" s="128"/>
      <c r="Q294" s="128"/>
      <c r="R294" s="128"/>
    </row>
    <row r="295" spans="2:18">
      <c r="B295" s="142"/>
      <c r="C295" s="128"/>
      <c r="D295" s="128"/>
      <c r="E295" s="128"/>
      <c r="F295" s="128"/>
      <c r="G295" s="128"/>
      <c r="H295" s="128"/>
      <c r="I295" s="128"/>
      <c r="K295" s="128"/>
      <c r="L295" s="128"/>
      <c r="M295" s="128"/>
      <c r="N295" s="128"/>
      <c r="O295" s="128"/>
      <c r="P295" s="128"/>
      <c r="Q295" s="128"/>
      <c r="R295" s="128"/>
    </row>
    <row r="296" spans="2:18">
      <c r="B296" s="142"/>
      <c r="C296" s="128"/>
      <c r="D296" s="128"/>
      <c r="E296" s="128"/>
      <c r="F296" s="128"/>
      <c r="G296" s="128"/>
      <c r="H296" s="128"/>
      <c r="I296" s="128"/>
      <c r="K296" s="128"/>
      <c r="L296" s="128"/>
      <c r="M296" s="128"/>
      <c r="N296" s="128"/>
      <c r="O296" s="128"/>
      <c r="P296" s="128"/>
      <c r="Q296" s="128"/>
      <c r="R296" s="128"/>
    </row>
    <row r="297" spans="2:18">
      <c r="B297" s="142"/>
      <c r="C297" s="128"/>
      <c r="D297" s="128"/>
      <c r="E297" s="128"/>
      <c r="F297" s="128"/>
      <c r="G297" s="128"/>
      <c r="H297" s="128"/>
      <c r="I297" s="128"/>
      <c r="K297" s="128"/>
      <c r="L297" s="128"/>
      <c r="M297" s="128"/>
      <c r="N297" s="128"/>
      <c r="O297" s="128"/>
      <c r="P297" s="128"/>
      <c r="Q297" s="128"/>
      <c r="R297" s="128"/>
    </row>
    <row r="298" spans="2:18">
      <c r="B298" s="142"/>
      <c r="C298" s="128"/>
      <c r="D298" s="128"/>
      <c r="E298" s="128"/>
      <c r="F298" s="128"/>
      <c r="G298" s="128"/>
      <c r="H298" s="128"/>
      <c r="I298" s="128"/>
      <c r="K298" s="128"/>
      <c r="L298" s="128"/>
      <c r="M298" s="128"/>
      <c r="N298" s="128"/>
      <c r="O298" s="128"/>
      <c r="P298" s="128"/>
      <c r="Q298" s="128"/>
      <c r="R298" s="128"/>
    </row>
    <row r="299" spans="2:18">
      <c r="B299" s="142"/>
      <c r="C299" s="128"/>
      <c r="D299" s="128"/>
      <c r="E299" s="128"/>
      <c r="F299" s="128"/>
      <c r="G299" s="128"/>
      <c r="H299" s="128"/>
      <c r="I299" s="128"/>
      <c r="K299" s="128"/>
      <c r="L299" s="128"/>
      <c r="M299" s="128"/>
      <c r="N299" s="128"/>
      <c r="O299" s="128"/>
      <c r="P299" s="128"/>
      <c r="Q299" s="128"/>
      <c r="R299" s="128"/>
    </row>
    <row r="300" spans="2:18">
      <c r="B300" s="142"/>
      <c r="C300" s="128"/>
      <c r="D300" s="128"/>
      <c r="E300" s="128"/>
      <c r="F300" s="128"/>
      <c r="G300" s="128"/>
      <c r="H300" s="128"/>
      <c r="I300" s="128"/>
      <c r="K300" s="128"/>
      <c r="L300" s="128"/>
      <c r="M300" s="128"/>
      <c r="N300" s="128"/>
      <c r="O300" s="128"/>
      <c r="P300" s="128"/>
      <c r="Q300" s="128"/>
      <c r="R300" s="128"/>
    </row>
    <row r="301" spans="2:18">
      <c r="B301" s="142"/>
      <c r="C301" s="128"/>
      <c r="D301" s="128"/>
      <c r="E301" s="128"/>
      <c r="F301" s="128"/>
      <c r="G301" s="128"/>
      <c r="H301" s="128"/>
      <c r="I301" s="128"/>
      <c r="K301" s="128"/>
      <c r="L301" s="128"/>
      <c r="M301" s="128"/>
      <c r="N301" s="128"/>
      <c r="O301" s="128"/>
      <c r="P301" s="128"/>
      <c r="Q301" s="128"/>
      <c r="R301" s="128"/>
    </row>
    <row r="302" spans="2:18">
      <c r="B302" s="142"/>
      <c r="C302" s="128"/>
      <c r="D302" s="128"/>
      <c r="E302" s="128"/>
      <c r="F302" s="128"/>
      <c r="G302" s="128"/>
      <c r="H302" s="128"/>
      <c r="I302" s="128"/>
      <c r="K302" s="128"/>
      <c r="L302" s="128"/>
      <c r="M302" s="128"/>
      <c r="N302" s="128"/>
      <c r="O302" s="128"/>
      <c r="P302" s="128"/>
      <c r="Q302" s="128"/>
      <c r="R302" s="128"/>
    </row>
    <row r="303" spans="2:18">
      <c r="B303" s="142"/>
      <c r="C303" s="128"/>
      <c r="D303" s="128"/>
      <c r="E303" s="128"/>
      <c r="F303" s="128"/>
      <c r="G303" s="128"/>
      <c r="H303" s="128"/>
      <c r="I303" s="128"/>
      <c r="K303" s="128"/>
      <c r="L303" s="128"/>
      <c r="M303" s="128"/>
      <c r="N303" s="128"/>
      <c r="O303" s="128"/>
      <c r="P303" s="128"/>
      <c r="Q303" s="128"/>
      <c r="R303" s="128"/>
    </row>
    <row r="304" spans="2:18">
      <c r="B304" s="142"/>
      <c r="C304" s="128"/>
      <c r="D304" s="128"/>
      <c r="E304" s="128"/>
      <c r="F304" s="128"/>
      <c r="G304" s="128"/>
      <c r="H304" s="128"/>
      <c r="I304" s="128"/>
      <c r="K304" s="128"/>
      <c r="L304" s="128"/>
      <c r="M304" s="128"/>
      <c r="N304" s="128"/>
      <c r="O304" s="128"/>
      <c r="P304" s="128"/>
      <c r="Q304" s="128"/>
      <c r="R304" s="128"/>
    </row>
    <row r="305" spans="2:18">
      <c r="B305" s="142"/>
      <c r="C305" s="128"/>
      <c r="D305" s="128"/>
      <c r="E305" s="128"/>
      <c r="F305" s="128"/>
      <c r="G305" s="128"/>
      <c r="H305" s="128"/>
      <c r="I305" s="128"/>
      <c r="K305" s="128"/>
      <c r="L305" s="128"/>
      <c r="M305" s="128"/>
      <c r="N305" s="128"/>
      <c r="O305" s="128"/>
      <c r="P305" s="128"/>
      <c r="Q305" s="128"/>
      <c r="R305" s="128"/>
    </row>
    <row r="306" spans="2:18">
      <c r="B306" s="142"/>
      <c r="C306" s="128"/>
      <c r="D306" s="128"/>
      <c r="E306" s="128"/>
      <c r="F306" s="128"/>
      <c r="G306" s="128"/>
      <c r="H306" s="128"/>
      <c r="I306" s="128"/>
      <c r="K306" s="128"/>
      <c r="L306" s="128"/>
      <c r="M306" s="128"/>
      <c r="N306" s="128"/>
      <c r="O306" s="128"/>
      <c r="P306" s="128"/>
      <c r="Q306" s="128"/>
      <c r="R306" s="128"/>
    </row>
    <row r="307" spans="2:18">
      <c r="B307" s="142"/>
      <c r="C307" s="128"/>
      <c r="D307" s="128"/>
      <c r="E307" s="128"/>
      <c r="F307" s="128"/>
      <c r="G307" s="128"/>
      <c r="H307" s="128"/>
      <c r="I307" s="128"/>
      <c r="K307" s="128"/>
      <c r="L307" s="128"/>
      <c r="M307" s="128"/>
      <c r="N307" s="128"/>
      <c r="O307" s="128"/>
      <c r="P307" s="128"/>
      <c r="Q307" s="128"/>
      <c r="R307" s="128"/>
    </row>
    <row r="308" spans="2:18">
      <c r="B308" s="142"/>
      <c r="C308" s="128"/>
      <c r="D308" s="128"/>
      <c r="E308" s="128"/>
      <c r="F308" s="128"/>
      <c r="G308" s="128"/>
      <c r="H308" s="128"/>
      <c r="I308" s="128"/>
      <c r="K308" s="128"/>
      <c r="L308" s="128"/>
      <c r="M308" s="128"/>
      <c r="N308" s="128"/>
      <c r="O308" s="128"/>
      <c r="P308" s="128"/>
      <c r="Q308" s="128"/>
      <c r="R308" s="128"/>
    </row>
    <row r="309" spans="2:18">
      <c r="B309" s="142"/>
      <c r="C309" s="128"/>
      <c r="D309" s="128"/>
      <c r="E309" s="128"/>
      <c r="F309" s="128"/>
      <c r="G309" s="128"/>
      <c r="H309" s="128"/>
      <c r="I309" s="128"/>
      <c r="K309" s="128"/>
      <c r="L309" s="128"/>
      <c r="M309" s="128"/>
      <c r="N309" s="128"/>
      <c r="O309" s="128"/>
      <c r="P309" s="128"/>
      <c r="Q309" s="128"/>
      <c r="R309" s="128"/>
    </row>
    <row r="310" spans="2:18">
      <c r="B310" s="142"/>
      <c r="C310" s="128"/>
      <c r="D310" s="128"/>
      <c r="E310" s="128"/>
      <c r="F310" s="128"/>
      <c r="G310" s="128"/>
      <c r="H310" s="128"/>
      <c r="I310" s="128"/>
      <c r="K310" s="128"/>
      <c r="L310" s="128"/>
      <c r="M310" s="128"/>
      <c r="N310" s="128"/>
      <c r="O310" s="128"/>
      <c r="P310" s="128"/>
      <c r="Q310" s="128"/>
      <c r="R310" s="128"/>
    </row>
    <row r="311" spans="2:18">
      <c r="B311" s="142"/>
      <c r="C311" s="128"/>
      <c r="D311" s="128"/>
      <c r="E311" s="128"/>
      <c r="F311" s="128"/>
      <c r="G311" s="128"/>
      <c r="H311" s="128"/>
      <c r="I311" s="128"/>
      <c r="K311" s="128"/>
      <c r="L311" s="128"/>
      <c r="M311" s="128"/>
      <c r="N311" s="128"/>
      <c r="O311" s="128"/>
      <c r="P311" s="128"/>
      <c r="Q311" s="128"/>
      <c r="R311" s="128"/>
    </row>
    <row r="312" spans="2:18">
      <c r="B312" s="142"/>
      <c r="C312" s="128"/>
      <c r="D312" s="128"/>
      <c r="E312" s="128"/>
      <c r="F312" s="128"/>
      <c r="G312" s="128"/>
      <c r="H312" s="128"/>
      <c r="I312" s="128"/>
      <c r="K312" s="128"/>
      <c r="L312" s="128"/>
      <c r="M312" s="128"/>
      <c r="N312" s="128"/>
      <c r="O312" s="128"/>
      <c r="P312" s="128"/>
      <c r="Q312" s="128"/>
      <c r="R312" s="128"/>
    </row>
    <row r="313" spans="2:18">
      <c r="B313" s="142"/>
      <c r="C313" s="128"/>
      <c r="D313" s="128"/>
      <c r="E313" s="128"/>
      <c r="F313" s="128"/>
      <c r="G313" s="128"/>
      <c r="H313" s="128"/>
      <c r="I313" s="128"/>
      <c r="K313" s="128"/>
      <c r="L313" s="128"/>
      <c r="M313" s="128"/>
      <c r="N313" s="128"/>
      <c r="O313" s="128"/>
      <c r="P313" s="128"/>
      <c r="Q313" s="128"/>
      <c r="R313" s="128"/>
    </row>
    <row r="314" spans="2:18">
      <c r="B314" s="142"/>
      <c r="C314" s="128"/>
      <c r="D314" s="128"/>
      <c r="E314" s="128"/>
      <c r="F314" s="128"/>
      <c r="G314" s="128"/>
      <c r="H314" s="128"/>
      <c r="I314" s="128"/>
      <c r="K314" s="128"/>
      <c r="L314" s="128"/>
      <c r="M314" s="128"/>
      <c r="N314" s="128"/>
      <c r="O314" s="128"/>
      <c r="P314" s="128"/>
      <c r="Q314" s="128"/>
      <c r="R314" s="128"/>
    </row>
    <row r="315" spans="2:18">
      <c r="B315" s="142"/>
      <c r="C315" s="128"/>
      <c r="D315" s="128"/>
      <c r="E315" s="128"/>
      <c r="F315" s="128"/>
      <c r="G315" s="128"/>
      <c r="H315" s="128"/>
      <c r="I315" s="128"/>
      <c r="K315" s="128"/>
      <c r="L315" s="128"/>
      <c r="M315" s="128"/>
      <c r="N315" s="128"/>
      <c r="O315" s="128"/>
      <c r="P315" s="128"/>
      <c r="Q315" s="128"/>
      <c r="R315" s="128"/>
    </row>
    <row r="316" spans="2:18">
      <c r="B316" s="142"/>
      <c r="C316" s="128"/>
      <c r="D316" s="128"/>
      <c r="E316" s="128"/>
      <c r="F316" s="128"/>
      <c r="G316" s="128"/>
      <c r="H316" s="128"/>
      <c r="I316" s="128"/>
      <c r="K316" s="128"/>
      <c r="L316" s="128"/>
      <c r="M316" s="128"/>
      <c r="N316" s="128"/>
      <c r="O316" s="128"/>
      <c r="P316" s="128"/>
      <c r="Q316" s="128"/>
      <c r="R316" s="128"/>
    </row>
    <row r="317" spans="2:18">
      <c r="B317" s="142"/>
      <c r="C317" s="128"/>
      <c r="D317" s="128"/>
      <c r="E317" s="128"/>
      <c r="F317" s="128"/>
      <c r="G317" s="128"/>
      <c r="H317" s="128"/>
      <c r="I317" s="128"/>
      <c r="K317" s="128"/>
      <c r="L317" s="128"/>
      <c r="M317" s="128"/>
      <c r="N317" s="128"/>
      <c r="O317" s="128"/>
      <c r="P317" s="128"/>
      <c r="Q317" s="128"/>
      <c r="R317" s="128"/>
    </row>
    <row r="318" spans="2:18">
      <c r="B318" s="142"/>
      <c r="C318" s="128"/>
      <c r="D318" s="128"/>
      <c r="E318" s="128"/>
      <c r="F318" s="128"/>
      <c r="G318" s="128"/>
      <c r="H318" s="128"/>
      <c r="I318" s="128"/>
      <c r="K318" s="128"/>
      <c r="L318" s="128"/>
      <c r="M318" s="128"/>
      <c r="N318" s="128"/>
      <c r="O318" s="128"/>
      <c r="P318" s="128"/>
      <c r="Q318" s="128"/>
      <c r="R318" s="128"/>
    </row>
    <row r="319" spans="2:18">
      <c r="B319" s="142"/>
      <c r="C319" s="128"/>
      <c r="D319" s="128"/>
      <c r="E319" s="128"/>
      <c r="F319" s="128"/>
      <c r="G319" s="128"/>
      <c r="H319" s="128"/>
      <c r="I319" s="128"/>
      <c r="K319" s="128"/>
      <c r="L319" s="128"/>
      <c r="M319" s="128"/>
      <c r="N319" s="128"/>
      <c r="O319" s="128"/>
      <c r="P319" s="128"/>
      <c r="Q319" s="128"/>
      <c r="R319" s="128"/>
    </row>
    <row r="320" spans="2:18">
      <c r="B320" s="142"/>
      <c r="C320" s="128"/>
      <c r="D320" s="128"/>
      <c r="E320" s="128"/>
      <c r="F320" s="128"/>
      <c r="G320" s="128"/>
      <c r="H320" s="128"/>
      <c r="I320" s="128"/>
      <c r="K320" s="128"/>
      <c r="L320" s="128"/>
      <c r="M320" s="128"/>
      <c r="N320" s="128"/>
      <c r="O320" s="128"/>
      <c r="P320" s="128"/>
      <c r="Q320" s="128"/>
      <c r="R320" s="128"/>
    </row>
    <row r="321" spans="2:18">
      <c r="B321" s="142"/>
      <c r="C321" s="128"/>
      <c r="D321" s="128"/>
      <c r="E321" s="128"/>
      <c r="F321" s="128"/>
      <c r="G321" s="128"/>
      <c r="H321" s="128"/>
      <c r="I321" s="128"/>
      <c r="K321" s="128"/>
      <c r="L321" s="128"/>
      <c r="M321" s="128"/>
      <c r="N321" s="128"/>
      <c r="O321" s="128"/>
      <c r="P321" s="128"/>
      <c r="Q321" s="128"/>
      <c r="R321" s="128"/>
    </row>
    <row r="322" spans="2:18">
      <c r="B322" s="142"/>
      <c r="C322" s="128"/>
      <c r="D322" s="128"/>
      <c r="E322" s="128"/>
      <c r="F322" s="128"/>
      <c r="G322" s="128"/>
      <c r="H322" s="128"/>
      <c r="I322" s="128"/>
      <c r="K322" s="128"/>
      <c r="L322" s="128"/>
      <c r="M322" s="128"/>
      <c r="N322" s="128"/>
      <c r="O322" s="128"/>
      <c r="P322" s="128"/>
      <c r="Q322" s="128"/>
      <c r="R322" s="128"/>
    </row>
    <row r="323" spans="2:18">
      <c r="B323" s="142"/>
      <c r="C323" s="128"/>
      <c r="D323" s="128"/>
      <c r="E323" s="128"/>
      <c r="F323" s="128"/>
      <c r="G323" s="128"/>
      <c r="H323" s="128"/>
      <c r="I323" s="128"/>
      <c r="K323" s="128"/>
      <c r="L323" s="128"/>
      <c r="M323" s="128"/>
      <c r="N323" s="128"/>
      <c r="O323" s="128"/>
      <c r="P323" s="128"/>
      <c r="Q323" s="128"/>
      <c r="R323" s="128"/>
    </row>
    <row r="324" spans="2:18">
      <c r="B324" s="142"/>
      <c r="C324" s="128"/>
      <c r="D324" s="128"/>
      <c r="E324" s="128"/>
      <c r="F324" s="128"/>
      <c r="G324" s="128"/>
      <c r="H324" s="128"/>
      <c r="I324" s="128"/>
      <c r="K324" s="128"/>
      <c r="L324" s="128"/>
      <c r="M324" s="128"/>
      <c r="N324" s="128"/>
      <c r="O324" s="128"/>
      <c r="P324" s="128"/>
      <c r="Q324" s="128"/>
      <c r="R324" s="128"/>
    </row>
    <row r="325" spans="2:18">
      <c r="B325" s="142"/>
      <c r="C325" s="128"/>
      <c r="D325" s="128"/>
      <c r="E325" s="128"/>
      <c r="F325" s="128"/>
      <c r="G325" s="128"/>
      <c r="H325" s="128"/>
      <c r="I325" s="128"/>
      <c r="K325" s="128"/>
      <c r="L325" s="128"/>
      <c r="M325" s="128"/>
      <c r="N325" s="128"/>
      <c r="O325" s="128"/>
      <c r="P325" s="128"/>
      <c r="Q325" s="128"/>
      <c r="R325" s="128"/>
    </row>
    <row r="326" spans="2:18">
      <c r="B326" s="142"/>
      <c r="C326" s="128"/>
      <c r="D326" s="128"/>
      <c r="E326" s="128"/>
      <c r="F326" s="128"/>
      <c r="G326" s="128"/>
      <c r="H326" s="128"/>
      <c r="I326" s="128"/>
      <c r="K326" s="128"/>
      <c r="L326" s="128"/>
      <c r="M326" s="128"/>
      <c r="N326" s="128"/>
      <c r="O326" s="128"/>
      <c r="P326" s="128"/>
      <c r="Q326" s="128"/>
      <c r="R326" s="128"/>
    </row>
    <row r="327" spans="2:18">
      <c r="B327" s="142"/>
      <c r="C327" s="128"/>
      <c r="D327" s="128"/>
      <c r="E327" s="128"/>
      <c r="F327" s="128"/>
      <c r="G327" s="128"/>
      <c r="H327" s="128"/>
      <c r="I327" s="128"/>
      <c r="K327" s="128"/>
      <c r="L327" s="128"/>
      <c r="M327" s="128"/>
      <c r="N327" s="128"/>
      <c r="O327" s="128"/>
      <c r="P327" s="128"/>
      <c r="Q327" s="128"/>
      <c r="R327" s="128"/>
    </row>
    <row r="328" spans="2:18">
      <c r="B328" s="142"/>
      <c r="C328" s="128"/>
      <c r="D328" s="128"/>
      <c r="E328" s="128"/>
      <c r="F328" s="128"/>
      <c r="G328" s="128"/>
      <c r="H328" s="128"/>
      <c r="I328" s="128"/>
      <c r="K328" s="128"/>
      <c r="L328" s="128"/>
      <c r="M328" s="128"/>
      <c r="N328" s="128"/>
      <c r="O328" s="128"/>
      <c r="P328" s="128"/>
      <c r="Q328" s="128"/>
      <c r="R328" s="128"/>
    </row>
    <row r="329" spans="2:18">
      <c r="B329" s="142"/>
      <c r="C329" s="128"/>
      <c r="D329" s="128"/>
      <c r="E329" s="128"/>
      <c r="F329" s="128"/>
      <c r="G329" s="128"/>
      <c r="H329" s="128"/>
      <c r="I329" s="128"/>
      <c r="K329" s="128"/>
      <c r="L329" s="128"/>
      <c r="M329" s="128"/>
      <c r="N329" s="128"/>
      <c r="O329" s="128"/>
      <c r="P329" s="128"/>
      <c r="Q329" s="128"/>
      <c r="R329" s="128"/>
    </row>
    <row r="330" spans="2:18">
      <c r="B330" s="142"/>
      <c r="C330" s="128"/>
      <c r="D330" s="128"/>
      <c r="E330" s="128"/>
      <c r="F330" s="128"/>
      <c r="G330" s="128"/>
      <c r="H330" s="128"/>
      <c r="I330" s="128"/>
      <c r="K330" s="128"/>
      <c r="L330" s="128"/>
      <c r="M330" s="128"/>
      <c r="N330" s="128"/>
      <c r="O330" s="128"/>
      <c r="P330" s="128"/>
      <c r="Q330" s="128"/>
      <c r="R330" s="128"/>
    </row>
    <row r="331" spans="2:18">
      <c r="B331" s="142"/>
      <c r="C331" s="128"/>
      <c r="D331" s="128"/>
      <c r="E331" s="128"/>
      <c r="F331" s="128"/>
      <c r="G331" s="128"/>
      <c r="H331" s="128"/>
      <c r="I331" s="128"/>
      <c r="K331" s="128"/>
      <c r="L331" s="128"/>
      <c r="M331" s="128"/>
      <c r="N331" s="128"/>
      <c r="O331" s="128"/>
      <c r="P331" s="128"/>
      <c r="Q331" s="128"/>
      <c r="R331" s="128"/>
    </row>
    <row r="332" spans="2:18">
      <c r="B332" s="142"/>
      <c r="C332" s="128"/>
      <c r="D332" s="128"/>
      <c r="E332" s="128"/>
      <c r="F332" s="128"/>
      <c r="G332" s="128"/>
      <c r="H332" s="128"/>
      <c r="I332" s="128"/>
      <c r="K332" s="128"/>
      <c r="L332" s="128"/>
      <c r="M332" s="128"/>
      <c r="N332" s="128"/>
      <c r="O332" s="128"/>
      <c r="P332" s="128"/>
      <c r="Q332" s="128"/>
      <c r="R332" s="128"/>
    </row>
    <row r="333" spans="2:18">
      <c r="B333" s="142"/>
      <c r="C333" s="128"/>
      <c r="D333" s="128"/>
      <c r="E333" s="128"/>
      <c r="F333" s="128"/>
      <c r="G333" s="128"/>
      <c r="H333" s="128"/>
      <c r="I333" s="128"/>
      <c r="K333" s="128"/>
      <c r="L333" s="128"/>
      <c r="M333" s="128"/>
      <c r="N333" s="128"/>
      <c r="O333" s="128"/>
      <c r="P333" s="128"/>
      <c r="Q333" s="128"/>
      <c r="R333" s="128"/>
    </row>
    <row r="334" spans="2:18">
      <c r="B334" s="142"/>
      <c r="C334" s="128"/>
      <c r="D334" s="128"/>
      <c r="E334" s="128"/>
      <c r="F334" s="128"/>
      <c r="G334" s="128"/>
      <c r="H334" s="128"/>
      <c r="I334" s="128"/>
      <c r="K334" s="128"/>
      <c r="L334" s="128"/>
      <c r="M334" s="128"/>
      <c r="N334" s="128"/>
      <c r="O334" s="128"/>
      <c r="P334" s="128"/>
      <c r="Q334" s="128"/>
      <c r="R334" s="128"/>
    </row>
    <row r="335" spans="2:18">
      <c r="B335" s="142"/>
      <c r="C335" s="128"/>
      <c r="D335" s="128"/>
      <c r="E335" s="128"/>
      <c r="F335" s="128"/>
      <c r="G335" s="128"/>
      <c r="H335" s="128"/>
      <c r="I335" s="128"/>
      <c r="K335" s="128"/>
      <c r="L335" s="128"/>
      <c r="M335" s="128"/>
      <c r="N335" s="128"/>
      <c r="O335" s="128"/>
      <c r="P335" s="128"/>
      <c r="Q335" s="128"/>
      <c r="R335" s="128"/>
    </row>
    <row r="336" spans="2:18">
      <c r="B336" s="142"/>
      <c r="C336" s="128"/>
      <c r="D336" s="128"/>
      <c r="E336" s="128"/>
      <c r="F336" s="128"/>
      <c r="G336" s="128"/>
      <c r="H336" s="128"/>
      <c r="I336" s="128"/>
      <c r="K336" s="128"/>
      <c r="L336" s="128"/>
      <c r="M336" s="128"/>
      <c r="N336" s="128"/>
      <c r="O336" s="128"/>
      <c r="P336" s="128"/>
      <c r="Q336" s="128"/>
      <c r="R336" s="128"/>
    </row>
    <row r="337" spans="2:18">
      <c r="B337" s="142"/>
      <c r="C337" s="128"/>
      <c r="D337" s="128"/>
      <c r="E337" s="128"/>
      <c r="F337" s="128"/>
      <c r="G337" s="128"/>
      <c r="H337" s="128"/>
      <c r="I337" s="128"/>
      <c r="K337" s="128"/>
      <c r="L337" s="128"/>
      <c r="M337" s="128"/>
      <c r="N337" s="128"/>
      <c r="O337" s="128"/>
      <c r="P337" s="128"/>
      <c r="Q337" s="128"/>
      <c r="R337" s="128"/>
    </row>
    <row r="338" spans="2:18">
      <c r="B338" s="142"/>
      <c r="C338" s="128"/>
      <c r="D338" s="128"/>
      <c r="E338" s="128"/>
      <c r="F338" s="128"/>
      <c r="G338" s="128"/>
      <c r="H338" s="128"/>
      <c r="I338" s="128"/>
      <c r="K338" s="128"/>
      <c r="L338" s="128"/>
      <c r="M338" s="128"/>
      <c r="N338" s="128"/>
      <c r="O338" s="128"/>
      <c r="P338" s="128"/>
      <c r="Q338" s="128"/>
      <c r="R338" s="128"/>
    </row>
    <row r="339" spans="2:18">
      <c r="B339" s="142"/>
      <c r="C339" s="128"/>
      <c r="D339" s="128"/>
      <c r="E339" s="128"/>
      <c r="F339" s="128"/>
      <c r="G339" s="128"/>
      <c r="H339" s="128"/>
      <c r="I339" s="128"/>
      <c r="K339" s="128"/>
      <c r="L339" s="128"/>
      <c r="M339" s="128"/>
      <c r="N339" s="128"/>
      <c r="O339" s="128"/>
      <c r="P339" s="128"/>
      <c r="Q339" s="128"/>
      <c r="R339" s="128"/>
    </row>
    <row r="340" spans="2:18">
      <c r="B340" s="142"/>
      <c r="C340" s="128"/>
      <c r="D340" s="128"/>
      <c r="E340" s="128"/>
      <c r="F340" s="128"/>
      <c r="G340" s="128"/>
      <c r="H340" s="128"/>
      <c r="I340" s="128"/>
      <c r="K340" s="128"/>
      <c r="L340" s="128"/>
      <c r="M340" s="128"/>
      <c r="N340" s="128"/>
      <c r="O340" s="128"/>
      <c r="P340" s="128"/>
      <c r="Q340" s="128"/>
      <c r="R340" s="128"/>
    </row>
    <row r="341" spans="2:18">
      <c r="B341" s="142"/>
      <c r="C341" s="128"/>
      <c r="D341" s="128"/>
      <c r="E341" s="128"/>
      <c r="F341" s="128"/>
      <c r="G341" s="128"/>
      <c r="H341" s="128"/>
      <c r="I341" s="128"/>
      <c r="K341" s="128"/>
      <c r="L341" s="128"/>
      <c r="M341" s="128"/>
      <c r="N341" s="128"/>
      <c r="O341" s="128"/>
      <c r="P341" s="128"/>
      <c r="Q341" s="128"/>
      <c r="R341" s="128"/>
    </row>
    <row r="342" spans="2:18">
      <c r="B342" s="142"/>
      <c r="C342" s="128"/>
      <c r="D342" s="128"/>
      <c r="E342" s="128"/>
      <c r="F342" s="128"/>
      <c r="G342" s="128"/>
      <c r="H342" s="128"/>
      <c r="I342" s="128"/>
      <c r="K342" s="128"/>
      <c r="L342" s="128"/>
      <c r="M342" s="128"/>
      <c r="N342" s="128"/>
      <c r="O342" s="128"/>
      <c r="P342" s="128"/>
      <c r="Q342" s="128"/>
      <c r="R342" s="128"/>
    </row>
    <row r="343" spans="2:18">
      <c r="B343" s="142"/>
      <c r="C343" s="128"/>
      <c r="D343" s="128"/>
      <c r="E343" s="128"/>
      <c r="F343" s="128"/>
      <c r="G343" s="128"/>
      <c r="H343" s="128"/>
      <c r="I343" s="128"/>
      <c r="K343" s="128"/>
      <c r="L343" s="128"/>
      <c r="M343" s="128"/>
      <c r="N343" s="128"/>
      <c r="O343" s="128"/>
      <c r="P343" s="128"/>
      <c r="Q343" s="128"/>
      <c r="R343" s="128"/>
    </row>
    <row r="344" spans="2:18">
      <c r="B344" s="142"/>
      <c r="C344" s="128"/>
      <c r="D344" s="128"/>
      <c r="E344" s="128"/>
      <c r="F344" s="128"/>
      <c r="G344" s="128"/>
      <c r="H344" s="128"/>
      <c r="I344" s="128"/>
      <c r="K344" s="128"/>
      <c r="L344" s="128"/>
      <c r="M344" s="128"/>
      <c r="N344" s="128"/>
      <c r="O344" s="128"/>
      <c r="P344" s="128"/>
      <c r="Q344" s="128"/>
      <c r="R344" s="128"/>
    </row>
    <row r="345" spans="2:18">
      <c r="B345" s="142"/>
      <c r="C345" s="128"/>
      <c r="D345" s="128"/>
      <c r="E345" s="128"/>
      <c r="F345" s="128"/>
      <c r="G345" s="128"/>
      <c r="H345" s="128"/>
      <c r="I345" s="128"/>
      <c r="K345" s="128"/>
      <c r="L345" s="128"/>
      <c r="M345" s="128"/>
      <c r="N345" s="128"/>
      <c r="O345" s="128"/>
      <c r="P345" s="128"/>
      <c r="Q345" s="128"/>
      <c r="R345" s="128"/>
    </row>
    <row r="346" spans="2:18">
      <c r="B346" s="142"/>
      <c r="C346" s="128"/>
      <c r="D346" s="128"/>
      <c r="E346" s="128"/>
      <c r="F346" s="128"/>
      <c r="G346" s="128"/>
      <c r="H346" s="128"/>
      <c r="I346" s="128"/>
      <c r="K346" s="128"/>
      <c r="L346" s="128"/>
      <c r="M346" s="128"/>
      <c r="N346" s="128"/>
      <c r="O346" s="128"/>
      <c r="P346" s="128"/>
      <c r="Q346" s="128"/>
      <c r="R346" s="128"/>
    </row>
    <row r="347" spans="2:18">
      <c r="B347" s="142"/>
      <c r="C347" s="128"/>
      <c r="D347" s="128"/>
      <c r="E347" s="128"/>
      <c r="F347" s="128"/>
      <c r="G347" s="128"/>
      <c r="H347" s="128"/>
      <c r="I347" s="128"/>
      <c r="K347" s="128"/>
      <c r="L347" s="128"/>
      <c r="M347" s="128"/>
      <c r="N347" s="128"/>
      <c r="O347" s="128"/>
      <c r="P347" s="128"/>
      <c r="Q347" s="128"/>
      <c r="R347" s="128"/>
    </row>
    <row r="348" spans="2:18">
      <c r="B348" s="142"/>
      <c r="C348" s="128"/>
      <c r="D348" s="128"/>
      <c r="E348" s="128"/>
      <c r="F348" s="128"/>
      <c r="G348" s="128"/>
      <c r="H348" s="128"/>
      <c r="I348" s="128"/>
      <c r="K348" s="128"/>
      <c r="L348" s="128"/>
      <c r="M348" s="128"/>
      <c r="N348" s="128"/>
      <c r="O348" s="128"/>
      <c r="P348" s="128"/>
      <c r="Q348" s="128"/>
      <c r="R348" s="128"/>
    </row>
    <row r="349" spans="2:18">
      <c r="B349" s="142"/>
      <c r="C349" s="128"/>
      <c r="D349" s="128"/>
      <c r="E349" s="128"/>
      <c r="F349" s="128"/>
      <c r="G349" s="128"/>
      <c r="H349" s="128"/>
      <c r="I349" s="128"/>
      <c r="K349" s="128"/>
      <c r="L349" s="128"/>
      <c r="M349" s="128"/>
      <c r="N349" s="128"/>
      <c r="O349" s="128"/>
      <c r="P349" s="128"/>
      <c r="Q349" s="128"/>
      <c r="R349" s="128"/>
    </row>
    <row r="350" spans="2:18">
      <c r="B350" s="142"/>
      <c r="C350" s="128"/>
      <c r="D350" s="128"/>
      <c r="E350" s="128"/>
      <c r="F350" s="128"/>
      <c r="G350" s="128"/>
      <c r="H350" s="128"/>
      <c r="I350" s="128"/>
      <c r="K350" s="128"/>
      <c r="L350" s="128"/>
      <c r="M350" s="128"/>
      <c r="N350" s="128"/>
      <c r="O350" s="128"/>
      <c r="P350" s="128"/>
      <c r="Q350" s="128"/>
      <c r="R350" s="128"/>
    </row>
    <row r="351" spans="2:18">
      <c r="B351" s="142"/>
      <c r="C351" s="128"/>
      <c r="D351" s="128"/>
      <c r="E351" s="128"/>
      <c r="F351" s="128"/>
      <c r="G351" s="128"/>
      <c r="H351" s="128"/>
      <c r="I351" s="128"/>
      <c r="K351" s="128"/>
      <c r="L351" s="128"/>
      <c r="M351" s="128"/>
      <c r="N351" s="128"/>
      <c r="O351" s="128"/>
      <c r="P351" s="128"/>
      <c r="Q351" s="128"/>
      <c r="R351" s="128"/>
    </row>
    <row r="352" spans="2:18">
      <c r="B352" s="142"/>
      <c r="C352" s="128"/>
      <c r="D352" s="128"/>
      <c r="E352" s="128"/>
      <c r="F352" s="128"/>
      <c r="G352" s="128"/>
      <c r="H352" s="128"/>
      <c r="I352" s="128"/>
      <c r="K352" s="128"/>
      <c r="L352" s="128"/>
      <c r="M352" s="128"/>
      <c r="N352" s="128"/>
      <c r="O352" s="128"/>
      <c r="P352" s="128"/>
      <c r="Q352" s="128"/>
      <c r="R352" s="128"/>
    </row>
    <row r="353" spans="2:18">
      <c r="B353" s="142"/>
      <c r="C353" s="128"/>
      <c r="D353" s="128"/>
      <c r="E353" s="128"/>
      <c r="F353" s="128"/>
      <c r="G353" s="128"/>
      <c r="H353" s="128"/>
      <c r="I353" s="128"/>
      <c r="K353" s="128"/>
      <c r="L353" s="128"/>
      <c r="M353" s="128"/>
      <c r="N353" s="128"/>
      <c r="O353" s="128"/>
      <c r="P353" s="128"/>
      <c r="Q353" s="128"/>
      <c r="R353" s="128"/>
    </row>
    <row r="354" spans="2:18">
      <c r="B354" s="142"/>
      <c r="C354" s="128"/>
      <c r="D354" s="128"/>
      <c r="E354" s="128"/>
      <c r="F354" s="128"/>
      <c r="G354" s="128"/>
      <c r="H354" s="128"/>
      <c r="I354" s="128"/>
      <c r="K354" s="128"/>
      <c r="L354" s="128"/>
      <c r="M354" s="128"/>
      <c r="N354" s="128"/>
      <c r="O354" s="128"/>
      <c r="P354" s="128"/>
      <c r="Q354" s="128"/>
      <c r="R354" s="128"/>
    </row>
    <row r="355" spans="2:18">
      <c r="B355" s="142"/>
      <c r="C355" s="128"/>
      <c r="D355" s="128"/>
      <c r="E355" s="128"/>
      <c r="F355" s="128"/>
      <c r="G355" s="128"/>
      <c r="H355" s="128"/>
      <c r="I355" s="128"/>
      <c r="K355" s="128"/>
      <c r="L355" s="128"/>
      <c r="M355" s="128"/>
      <c r="N355" s="128"/>
      <c r="O355" s="128"/>
      <c r="P355" s="128"/>
      <c r="Q355" s="128"/>
      <c r="R355" s="128"/>
    </row>
    <row r="356" spans="2:18">
      <c r="B356" s="142"/>
      <c r="C356" s="128"/>
      <c r="D356" s="128"/>
      <c r="E356" s="128"/>
      <c r="F356" s="128"/>
      <c r="G356" s="128"/>
      <c r="H356" s="128"/>
      <c r="I356" s="128"/>
      <c r="K356" s="128"/>
      <c r="L356" s="128"/>
      <c r="M356" s="128"/>
      <c r="N356" s="128"/>
      <c r="O356" s="128"/>
      <c r="P356" s="128"/>
      <c r="Q356" s="128"/>
      <c r="R356" s="128"/>
    </row>
    <row r="357" spans="2:18">
      <c r="B357" s="142"/>
      <c r="C357" s="128"/>
      <c r="D357" s="128"/>
      <c r="E357" s="128"/>
      <c r="F357" s="128"/>
      <c r="G357" s="128"/>
      <c r="H357" s="128"/>
      <c r="I357" s="128"/>
      <c r="K357" s="128"/>
      <c r="L357" s="128"/>
      <c r="M357" s="128"/>
      <c r="N357" s="128"/>
      <c r="O357" s="128"/>
      <c r="P357" s="128"/>
      <c r="Q357" s="128"/>
      <c r="R357" s="128"/>
    </row>
    <row r="358" spans="2:18">
      <c r="B358" s="142"/>
      <c r="C358" s="128"/>
      <c r="D358" s="128"/>
      <c r="E358" s="128"/>
      <c r="F358" s="128"/>
      <c r="G358" s="128"/>
      <c r="H358" s="128"/>
      <c r="I358" s="128"/>
      <c r="K358" s="128"/>
      <c r="L358" s="128"/>
      <c r="M358" s="128"/>
      <c r="N358" s="128"/>
      <c r="O358" s="128"/>
      <c r="P358" s="128"/>
      <c r="Q358" s="128"/>
      <c r="R358" s="128"/>
    </row>
    <row r="359" spans="2:18">
      <c r="B359" s="142"/>
      <c r="C359" s="128"/>
      <c r="D359" s="128"/>
      <c r="E359" s="128"/>
      <c r="F359" s="128"/>
      <c r="G359" s="128"/>
      <c r="H359" s="128"/>
      <c r="I359" s="128"/>
      <c r="K359" s="128"/>
      <c r="L359" s="128"/>
      <c r="M359" s="128"/>
      <c r="N359" s="128"/>
      <c r="O359" s="128"/>
      <c r="P359" s="128"/>
      <c r="Q359" s="128"/>
      <c r="R359" s="128"/>
    </row>
    <row r="360" spans="2:18">
      <c r="B360" s="142"/>
      <c r="C360" s="128"/>
      <c r="D360" s="128"/>
      <c r="E360" s="128"/>
      <c r="F360" s="128"/>
      <c r="G360" s="128"/>
      <c r="H360" s="128"/>
      <c r="I360" s="128"/>
      <c r="K360" s="128"/>
      <c r="L360" s="128"/>
      <c r="M360" s="128"/>
      <c r="N360" s="128"/>
      <c r="O360" s="128"/>
      <c r="P360" s="128"/>
      <c r="Q360" s="128"/>
      <c r="R360" s="128"/>
    </row>
    <row r="361" spans="2:18">
      <c r="B361" s="142"/>
      <c r="C361" s="128"/>
      <c r="D361" s="128"/>
      <c r="E361" s="128"/>
      <c r="F361" s="128"/>
      <c r="G361" s="128"/>
      <c r="H361" s="128"/>
      <c r="I361" s="128"/>
      <c r="K361" s="128"/>
      <c r="L361" s="128"/>
      <c r="M361" s="128"/>
      <c r="N361" s="128"/>
      <c r="O361" s="128"/>
      <c r="P361" s="128"/>
      <c r="Q361" s="128"/>
      <c r="R361" s="128"/>
    </row>
    <row r="362" spans="2:18">
      <c r="B362" s="142"/>
      <c r="C362" s="128"/>
      <c r="D362" s="128"/>
      <c r="E362" s="128"/>
      <c r="F362" s="128"/>
      <c r="G362" s="128"/>
      <c r="H362" s="128"/>
      <c r="I362" s="128"/>
      <c r="K362" s="128"/>
      <c r="L362" s="128"/>
      <c r="M362" s="128"/>
      <c r="N362" s="128"/>
      <c r="O362" s="128"/>
      <c r="P362" s="128"/>
      <c r="Q362" s="128"/>
      <c r="R362" s="128"/>
    </row>
    <row r="363" spans="2:18">
      <c r="B363" s="142"/>
      <c r="C363" s="128"/>
      <c r="D363" s="128"/>
      <c r="E363" s="128"/>
      <c r="F363" s="128"/>
      <c r="G363" s="128"/>
      <c r="H363" s="128"/>
      <c r="I363" s="128"/>
      <c r="K363" s="128"/>
      <c r="L363" s="128"/>
      <c r="M363" s="128"/>
      <c r="N363" s="128"/>
      <c r="O363" s="128"/>
      <c r="P363" s="128"/>
      <c r="Q363" s="128"/>
      <c r="R363" s="128"/>
    </row>
    <row r="364" spans="2:18">
      <c r="B364" s="142"/>
      <c r="C364" s="128"/>
      <c r="D364" s="128"/>
      <c r="E364" s="128"/>
      <c r="F364" s="128"/>
      <c r="G364" s="128"/>
      <c r="H364" s="128"/>
      <c r="I364" s="128"/>
      <c r="K364" s="128"/>
      <c r="L364" s="128"/>
      <c r="M364" s="128"/>
      <c r="N364" s="128"/>
      <c r="O364" s="128"/>
      <c r="P364" s="128"/>
      <c r="Q364" s="128"/>
      <c r="R364" s="128"/>
    </row>
    <row r="365" spans="2:18">
      <c r="B365" s="142"/>
      <c r="C365" s="128"/>
      <c r="D365" s="128"/>
      <c r="E365" s="128"/>
      <c r="F365" s="128"/>
      <c r="G365" s="128"/>
      <c r="H365" s="128"/>
      <c r="I365" s="128"/>
      <c r="K365" s="128"/>
      <c r="L365" s="128"/>
      <c r="M365" s="128"/>
      <c r="N365" s="128"/>
      <c r="O365" s="128"/>
      <c r="P365" s="128"/>
      <c r="Q365" s="128"/>
      <c r="R365" s="128"/>
    </row>
    <row r="366" spans="2:18">
      <c r="B366" s="142"/>
      <c r="C366" s="128"/>
      <c r="D366" s="128"/>
      <c r="E366" s="128"/>
      <c r="F366" s="128"/>
      <c r="G366" s="128"/>
      <c r="H366" s="128"/>
      <c r="I366" s="128"/>
      <c r="K366" s="128"/>
      <c r="L366" s="128"/>
      <c r="M366" s="128"/>
      <c r="N366" s="128"/>
      <c r="O366" s="128"/>
      <c r="P366" s="128"/>
      <c r="Q366" s="128"/>
      <c r="R366" s="128"/>
    </row>
    <row r="367" spans="2:18">
      <c r="B367" s="142"/>
      <c r="C367" s="128"/>
      <c r="D367" s="128"/>
      <c r="E367" s="128"/>
      <c r="F367" s="128"/>
      <c r="G367" s="128"/>
      <c r="H367" s="128"/>
      <c r="I367" s="128"/>
      <c r="K367" s="128"/>
      <c r="L367" s="128"/>
      <c r="M367" s="128"/>
      <c r="N367" s="128"/>
      <c r="O367" s="128"/>
      <c r="P367" s="128"/>
      <c r="Q367" s="128"/>
      <c r="R367" s="128"/>
    </row>
    <row r="368" spans="2:18">
      <c r="B368" s="142"/>
      <c r="C368" s="128"/>
      <c r="D368" s="128"/>
      <c r="E368" s="128"/>
      <c r="F368" s="128"/>
      <c r="G368" s="128"/>
      <c r="H368" s="128"/>
      <c r="I368" s="128"/>
      <c r="K368" s="128"/>
      <c r="L368" s="128"/>
      <c r="M368" s="128"/>
      <c r="N368" s="128"/>
      <c r="O368" s="128"/>
      <c r="P368" s="128"/>
      <c r="Q368" s="128"/>
      <c r="R368" s="128"/>
    </row>
    <row r="369" spans="2:18">
      <c r="B369" s="142"/>
      <c r="C369" s="128"/>
      <c r="D369" s="128"/>
      <c r="E369" s="128"/>
      <c r="F369" s="128"/>
      <c r="G369" s="128"/>
      <c r="H369" s="128"/>
      <c r="I369" s="128"/>
      <c r="K369" s="128"/>
      <c r="L369" s="128"/>
      <c r="M369" s="128"/>
      <c r="N369" s="128"/>
      <c r="O369" s="128"/>
      <c r="P369" s="128"/>
      <c r="Q369" s="128"/>
      <c r="R369" s="128"/>
    </row>
    <row r="370" spans="2:18">
      <c r="B370" s="142"/>
      <c r="C370" s="128"/>
      <c r="D370" s="128"/>
      <c r="E370" s="128"/>
      <c r="F370" s="128"/>
      <c r="G370" s="128"/>
      <c r="H370" s="128"/>
      <c r="I370" s="128"/>
      <c r="K370" s="128"/>
      <c r="L370" s="128"/>
      <c r="M370" s="128"/>
      <c r="N370" s="128"/>
      <c r="O370" s="128"/>
      <c r="P370" s="128"/>
      <c r="Q370" s="128"/>
      <c r="R370" s="128"/>
    </row>
    <row r="371" spans="2:18">
      <c r="B371" s="142"/>
      <c r="C371" s="128"/>
      <c r="D371" s="128"/>
      <c r="E371" s="128"/>
      <c r="F371" s="128"/>
      <c r="G371" s="128"/>
      <c r="H371" s="128"/>
      <c r="I371" s="128"/>
      <c r="K371" s="128"/>
      <c r="L371" s="128"/>
      <c r="M371" s="128"/>
      <c r="N371" s="128"/>
      <c r="O371" s="128"/>
      <c r="P371" s="128"/>
      <c r="Q371" s="128"/>
      <c r="R371" s="128"/>
    </row>
    <row r="372" spans="2:18">
      <c r="B372" s="142"/>
      <c r="C372" s="128"/>
      <c r="D372" s="128"/>
      <c r="E372" s="128"/>
      <c r="F372" s="128"/>
      <c r="G372" s="128"/>
      <c r="H372" s="128"/>
      <c r="I372" s="128"/>
      <c r="K372" s="128"/>
      <c r="L372" s="128"/>
      <c r="M372" s="128"/>
      <c r="N372" s="128"/>
      <c r="O372" s="128"/>
      <c r="P372" s="128"/>
      <c r="Q372" s="128"/>
      <c r="R372" s="128"/>
    </row>
    <row r="373" spans="2:18">
      <c r="B373" s="142"/>
      <c r="C373" s="128"/>
      <c r="D373" s="128"/>
      <c r="E373" s="128"/>
      <c r="F373" s="128"/>
      <c r="G373" s="128"/>
      <c r="H373" s="128"/>
      <c r="I373" s="128"/>
      <c r="K373" s="128"/>
      <c r="L373" s="128"/>
      <c r="M373" s="128"/>
      <c r="N373" s="128"/>
      <c r="O373" s="128"/>
      <c r="P373" s="128"/>
      <c r="Q373" s="128"/>
      <c r="R373" s="128"/>
    </row>
    <row r="374" spans="2:18">
      <c r="B374" s="142"/>
      <c r="C374" s="128"/>
      <c r="D374" s="128"/>
      <c r="E374" s="128"/>
      <c r="F374" s="128"/>
      <c r="G374" s="128"/>
      <c r="H374" s="128"/>
      <c r="I374" s="128"/>
      <c r="K374" s="128"/>
      <c r="L374" s="128"/>
      <c r="M374" s="128"/>
      <c r="N374" s="128"/>
      <c r="O374" s="128"/>
      <c r="P374" s="128"/>
      <c r="Q374" s="128"/>
      <c r="R374" s="128"/>
    </row>
    <row r="375" spans="2:18">
      <c r="B375" s="142"/>
      <c r="C375" s="128"/>
      <c r="D375" s="128"/>
      <c r="E375" s="128"/>
      <c r="F375" s="128"/>
      <c r="G375" s="128"/>
      <c r="H375" s="128"/>
      <c r="I375" s="128"/>
      <c r="K375" s="128"/>
      <c r="L375" s="128"/>
      <c r="M375" s="128"/>
      <c r="N375" s="128"/>
      <c r="O375" s="128"/>
      <c r="P375" s="128"/>
      <c r="Q375" s="128"/>
      <c r="R375" s="128"/>
    </row>
    <row r="376" spans="2:18">
      <c r="B376" s="142"/>
      <c r="C376" s="128"/>
      <c r="D376" s="128"/>
      <c r="E376" s="128"/>
      <c r="F376" s="128"/>
      <c r="G376" s="128"/>
      <c r="H376" s="128"/>
      <c r="I376" s="128"/>
      <c r="K376" s="128"/>
      <c r="L376" s="128"/>
      <c r="M376" s="128"/>
      <c r="N376" s="128"/>
      <c r="O376" s="128"/>
      <c r="P376" s="128"/>
      <c r="Q376" s="128"/>
      <c r="R376" s="128"/>
    </row>
    <row r="377" spans="2:18">
      <c r="B377" s="142"/>
      <c r="C377" s="128"/>
      <c r="D377" s="128"/>
      <c r="E377" s="128"/>
      <c r="F377" s="128"/>
      <c r="G377" s="128"/>
      <c r="H377" s="128"/>
      <c r="I377" s="128"/>
      <c r="K377" s="128"/>
      <c r="L377" s="128"/>
      <c r="M377" s="128"/>
      <c r="N377" s="128"/>
      <c r="O377" s="128"/>
      <c r="P377" s="128"/>
      <c r="Q377" s="128"/>
      <c r="R377" s="128"/>
    </row>
    <row r="378" spans="2:18">
      <c r="B378" s="142"/>
      <c r="C378" s="128"/>
      <c r="D378" s="128"/>
      <c r="E378" s="128"/>
      <c r="F378" s="128"/>
      <c r="G378" s="128"/>
      <c r="H378" s="128"/>
      <c r="I378" s="128"/>
      <c r="K378" s="128"/>
      <c r="L378" s="128"/>
      <c r="M378" s="128"/>
      <c r="N378" s="128"/>
      <c r="O378" s="128"/>
      <c r="P378" s="128"/>
      <c r="Q378" s="128"/>
      <c r="R378" s="128"/>
    </row>
    <row r="379" spans="2:18">
      <c r="B379" s="142"/>
      <c r="C379" s="128"/>
      <c r="D379" s="128"/>
      <c r="E379" s="128"/>
      <c r="F379" s="128"/>
      <c r="G379" s="128"/>
      <c r="H379" s="128"/>
      <c r="I379" s="128"/>
      <c r="K379" s="128"/>
      <c r="L379" s="128"/>
      <c r="M379" s="128"/>
      <c r="N379" s="128"/>
      <c r="O379" s="128"/>
      <c r="P379" s="128"/>
      <c r="Q379" s="128"/>
      <c r="R379" s="128"/>
    </row>
    <row r="380" spans="2:18">
      <c r="B380" s="142"/>
      <c r="C380" s="128"/>
      <c r="D380" s="128"/>
      <c r="E380" s="128"/>
      <c r="F380" s="128"/>
      <c r="G380" s="128"/>
      <c r="H380" s="128"/>
      <c r="I380" s="128"/>
      <c r="K380" s="128"/>
      <c r="L380" s="128"/>
      <c r="M380" s="128"/>
      <c r="N380" s="128"/>
      <c r="O380" s="128"/>
      <c r="P380" s="128"/>
      <c r="Q380" s="128"/>
      <c r="R380" s="128"/>
    </row>
    <row r="381" spans="2:18">
      <c r="B381" s="142"/>
      <c r="C381" s="128"/>
      <c r="D381" s="128"/>
      <c r="E381" s="128"/>
      <c r="F381" s="128"/>
      <c r="G381" s="128"/>
      <c r="H381" s="128"/>
      <c r="I381" s="128"/>
      <c r="K381" s="128"/>
      <c r="L381" s="128"/>
      <c r="M381" s="128"/>
      <c r="N381" s="128"/>
      <c r="O381" s="128"/>
      <c r="P381" s="128"/>
      <c r="Q381" s="128"/>
      <c r="R381" s="128"/>
    </row>
    <row r="382" spans="2:18">
      <c r="B382" s="142"/>
      <c r="C382" s="128"/>
      <c r="D382" s="128"/>
      <c r="E382" s="128"/>
      <c r="F382" s="128"/>
      <c r="G382" s="128"/>
      <c r="H382" s="128"/>
      <c r="I382" s="128"/>
      <c r="K382" s="128"/>
      <c r="L382" s="128"/>
      <c r="M382" s="128"/>
      <c r="N382" s="128"/>
      <c r="O382" s="128"/>
      <c r="P382" s="128"/>
      <c r="Q382" s="128"/>
      <c r="R382" s="128"/>
    </row>
    <row r="383" spans="2:18">
      <c r="B383" s="142"/>
      <c r="C383" s="128"/>
      <c r="D383" s="128"/>
      <c r="E383" s="128"/>
      <c r="F383" s="128"/>
      <c r="G383" s="128"/>
      <c r="H383" s="128"/>
      <c r="I383" s="128"/>
      <c r="K383" s="128"/>
      <c r="L383" s="128"/>
      <c r="M383" s="128"/>
      <c r="N383" s="128"/>
      <c r="O383" s="128"/>
      <c r="P383" s="128"/>
      <c r="Q383" s="128"/>
      <c r="R383" s="128"/>
    </row>
    <row r="384" spans="2:18">
      <c r="B384" s="142"/>
      <c r="C384" s="128"/>
      <c r="D384" s="128"/>
      <c r="E384" s="128"/>
      <c r="F384" s="128"/>
      <c r="G384" s="128"/>
      <c r="H384" s="128"/>
      <c r="I384" s="128"/>
      <c r="K384" s="128"/>
      <c r="L384" s="128"/>
      <c r="M384" s="128"/>
      <c r="N384" s="128"/>
      <c r="O384" s="128"/>
      <c r="P384" s="128"/>
      <c r="Q384" s="128"/>
      <c r="R384" s="128"/>
    </row>
    <row r="385" spans="2:18">
      <c r="B385" s="142"/>
      <c r="C385" s="128"/>
      <c r="D385" s="128"/>
      <c r="E385" s="128"/>
      <c r="F385" s="128"/>
      <c r="G385" s="128"/>
      <c r="H385" s="128"/>
      <c r="I385" s="128"/>
      <c r="K385" s="128"/>
      <c r="L385" s="128"/>
      <c r="M385" s="128"/>
      <c r="N385" s="128"/>
      <c r="O385" s="128"/>
      <c r="P385" s="128"/>
      <c r="Q385" s="128"/>
      <c r="R385" s="128"/>
    </row>
    <row r="386" spans="2:18">
      <c r="B386" s="142"/>
      <c r="C386" s="128"/>
      <c r="D386" s="128"/>
      <c r="E386" s="128"/>
      <c r="F386" s="128"/>
      <c r="G386" s="128"/>
      <c r="H386" s="128"/>
      <c r="I386" s="128"/>
      <c r="K386" s="128"/>
      <c r="L386" s="128"/>
      <c r="M386" s="128"/>
      <c r="N386" s="128"/>
      <c r="O386" s="128"/>
      <c r="P386" s="128"/>
      <c r="Q386" s="128"/>
      <c r="R386" s="128"/>
    </row>
    <row r="387" spans="2:18">
      <c r="B387" s="142"/>
      <c r="C387" s="128"/>
      <c r="D387" s="128"/>
      <c r="E387" s="128"/>
      <c r="F387" s="128"/>
      <c r="G387" s="128"/>
      <c r="H387" s="128"/>
      <c r="I387" s="128"/>
      <c r="K387" s="128"/>
      <c r="L387" s="128"/>
      <c r="M387" s="128"/>
      <c r="N387" s="128"/>
      <c r="O387" s="128"/>
      <c r="P387" s="128"/>
      <c r="Q387" s="128"/>
      <c r="R387" s="128"/>
    </row>
    <row r="388" spans="2:18">
      <c r="B388" s="142"/>
      <c r="C388" s="128"/>
      <c r="D388" s="128"/>
      <c r="E388" s="128"/>
      <c r="F388" s="128"/>
      <c r="G388" s="128"/>
      <c r="H388" s="128"/>
      <c r="I388" s="128"/>
      <c r="K388" s="128"/>
      <c r="L388" s="128"/>
      <c r="M388" s="128"/>
      <c r="N388" s="128"/>
      <c r="O388" s="128"/>
      <c r="P388" s="128"/>
      <c r="Q388" s="128"/>
      <c r="R388" s="128"/>
    </row>
    <row r="389" spans="2:18">
      <c r="B389" s="142"/>
      <c r="C389" s="128"/>
      <c r="D389" s="128"/>
      <c r="E389" s="128"/>
      <c r="F389" s="128"/>
      <c r="G389" s="128"/>
      <c r="H389" s="128"/>
      <c r="I389" s="128"/>
      <c r="K389" s="128"/>
      <c r="L389" s="128"/>
      <c r="M389" s="128"/>
      <c r="N389" s="128"/>
      <c r="O389" s="128"/>
      <c r="P389" s="128"/>
      <c r="Q389" s="128"/>
      <c r="R389" s="128"/>
    </row>
    <row r="390" spans="2:18">
      <c r="B390" s="142"/>
      <c r="C390" s="128"/>
      <c r="D390" s="128"/>
      <c r="E390" s="128"/>
      <c r="F390" s="128"/>
      <c r="G390" s="128"/>
      <c r="H390" s="128"/>
      <c r="I390" s="128"/>
      <c r="K390" s="128"/>
      <c r="L390" s="128"/>
      <c r="M390" s="128"/>
      <c r="N390" s="128"/>
      <c r="O390" s="128"/>
      <c r="P390" s="128"/>
      <c r="Q390" s="128"/>
      <c r="R390" s="128"/>
    </row>
    <row r="391" spans="2:18">
      <c r="B391" s="142"/>
      <c r="C391" s="128"/>
      <c r="D391" s="128"/>
      <c r="E391" s="128"/>
      <c r="F391" s="128"/>
      <c r="G391" s="128"/>
      <c r="H391" s="128"/>
      <c r="I391" s="128"/>
      <c r="K391" s="128"/>
      <c r="L391" s="128"/>
      <c r="M391" s="128"/>
      <c r="N391" s="128"/>
      <c r="O391" s="128"/>
      <c r="P391" s="128"/>
      <c r="Q391" s="128"/>
      <c r="R391" s="128"/>
    </row>
    <row r="392" spans="2:18">
      <c r="B392" s="142"/>
      <c r="C392" s="128"/>
      <c r="D392" s="128"/>
      <c r="E392" s="128"/>
      <c r="F392" s="128"/>
      <c r="G392" s="128"/>
      <c r="H392" s="128"/>
      <c r="I392" s="128"/>
      <c r="K392" s="128"/>
      <c r="L392" s="128"/>
      <c r="M392" s="128"/>
      <c r="N392" s="128"/>
      <c r="O392" s="128"/>
      <c r="P392" s="128"/>
      <c r="Q392" s="128"/>
      <c r="R392" s="128"/>
    </row>
    <row r="393" spans="2:18">
      <c r="B393" s="142"/>
      <c r="C393" s="128"/>
      <c r="D393" s="128"/>
      <c r="E393" s="128"/>
      <c r="F393" s="128"/>
      <c r="G393" s="128"/>
      <c r="H393" s="128"/>
      <c r="I393" s="128"/>
      <c r="K393" s="128"/>
      <c r="L393" s="128"/>
      <c r="M393" s="128"/>
      <c r="N393" s="128"/>
      <c r="O393" s="128"/>
      <c r="P393" s="128"/>
      <c r="Q393" s="128"/>
      <c r="R393" s="128"/>
    </row>
    <row r="394" spans="2:18">
      <c r="B394" s="142"/>
      <c r="C394" s="128"/>
      <c r="D394" s="128"/>
      <c r="E394" s="128"/>
      <c r="F394" s="128"/>
      <c r="G394" s="128"/>
      <c r="H394" s="128"/>
      <c r="I394" s="128"/>
      <c r="K394" s="128"/>
      <c r="L394" s="128"/>
      <c r="M394" s="128"/>
      <c r="N394" s="128"/>
      <c r="O394" s="128"/>
      <c r="P394" s="128"/>
      <c r="Q394" s="128"/>
      <c r="R394" s="128"/>
    </row>
    <row r="395" spans="2:18">
      <c r="B395" s="142"/>
      <c r="C395" s="128"/>
      <c r="D395" s="128"/>
      <c r="E395" s="128"/>
      <c r="F395" s="128"/>
      <c r="G395" s="128"/>
      <c r="H395" s="128"/>
      <c r="I395" s="128"/>
      <c r="K395" s="128"/>
      <c r="L395" s="128"/>
      <c r="M395" s="128"/>
      <c r="N395" s="128"/>
      <c r="O395" s="128"/>
      <c r="P395" s="128"/>
      <c r="Q395" s="128"/>
      <c r="R395" s="128"/>
    </row>
    <row r="396" spans="2:18">
      <c r="B396" s="142"/>
      <c r="C396" s="128"/>
      <c r="D396" s="128"/>
      <c r="E396" s="128"/>
      <c r="F396" s="128"/>
      <c r="G396" s="128"/>
      <c r="H396" s="128"/>
      <c r="I396" s="128"/>
      <c r="K396" s="128"/>
      <c r="L396" s="128"/>
      <c r="M396" s="128"/>
      <c r="N396" s="128"/>
      <c r="O396" s="128"/>
      <c r="P396" s="128"/>
      <c r="Q396" s="128"/>
      <c r="R396" s="128"/>
    </row>
    <row r="397" spans="2:18">
      <c r="B397" s="142"/>
      <c r="C397" s="128"/>
      <c r="D397" s="128"/>
      <c r="E397" s="128"/>
      <c r="F397" s="128"/>
      <c r="G397" s="128"/>
      <c r="H397" s="128"/>
      <c r="I397" s="128"/>
      <c r="K397" s="128"/>
      <c r="L397" s="128"/>
      <c r="M397" s="128"/>
      <c r="N397" s="128"/>
      <c r="O397" s="128"/>
      <c r="P397" s="128"/>
      <c r="Q397" s="128"/>
      <c r="R397" s="128"/>
    </row>
    <row r="398" spans="2:18">
      <c r="B398" s="142"/>
      <c r="C398" s="128"/>
      <c r="D398" s="128"/>
      <c r="E398" s="128"/>
      <c r="F398" s="128"/>
      <c r="G398" s="128"/>
      <c r="H398" s="128"/>
      <c r="I398" s="128"/>
      <c r="K398" s="128"/>
      <c r="L398" s="128"/>
      <c r="M398" s="128"/>
      <c r="N398" s="128"/>
      <c r="O398" s="128"/>
      <c r="P398" s="128"/>
      <c r="Q398" s="128"/>
      <c r="R398" s="128"/>
    </row>
    <row r="399" spans="2:18">
      <c r="B399" s="142"/>
      <c r="C399" s="128"/>
      <c r="D399" s="128"/>
      <c r="E399" s="128"/>
      <c r="F399" s="128"/>
      <c r="G399" s="128"/>
      <c r="H399" s="128"/>
      <c r="I399" s="128"/>
      <c r="K399" s="128"/>
      <c r="L399" s="128"/>
      <c r="M399" s="128"/>
      <c r="N399" s="128"/>
      <c r="O399" s="128"/>
      <c r="P399" s="128"/>
      <c r="Q399" s="128"/>
      <c r="R399" s="128"/>
    </row>
    <row r="400" spans="2:18">
      <c r="B400" s="142"/>
      <c r="C400" s="128"/>
      <c r="D400" s="128"/>
      <c r="E400" s="128"/>
      <c r="F400" s="128"/>
      <c r="G400" s="128"/>
      <c r="H400" s="128"/>
      <c r="I400" s="128"/>
      <c r="K400" s="128"/>
      <c r="L400" s="128"/>
      <c r="M400" s="128"/>
      <c r="N400" s="128"/>
      <c r="O400" s="128"/>
      <c r="P400" s="128"/>
      <c r="Q400" s="128"/>
      <c r="R400" s="128"/>
    </row>
    <row r="401" spans="2:18">
      <c r="B401" s="142"/>
      <c r="C401" s="128"/>
      <c r="D401" s="128"/>
      <c r="E401" s="128"/>
      <c r="F401" s="128"/>
      <c r="G401" s="128"/>
      <c r="H401" s="128"/>
      <c r="I401" s="128"/>
      <c r="K401" s="128"/>
      <c r="L401" s="128"/>
      <c r="M401" s="128"/>
      <c r="N401" s="128"/>
      <c r="O401" s="128"/>
      <c r="P401" s="128"/>
      <c r="Q401" s="128"/>
      <c r="R401" s="128"/>
    </row>
    <row r="402" spans="2:18">
      <c r="B402" s="142"/>
      <c r="C402" s="128"/>
      <c r="D402" s="128"/>
      <c r="E402" s="128"/>
      <c r="F402" s="128"/>
      <c r="G402" s="128"/>
      <c r="H402" s="128"/>
      <c r="I402" s="128"/>
      <c r="K402" s="128"/>
      <c r="L402" s="128"/>
      <c r="M402" s="128"/>
      <c r="N402" s="128"/>
      <c r="O402" s="128"/>
      <c r="P402" s="128"/>
      <c r="Q402" s="128"/>
      <c r="R402" s="128"/>
    </row>
    <row r="403" spans="2:18">
      <c r="B403" s="142"/>
      <c r="C403" s="128"/>
      <c r="D403" s="128"/>
      <c r="E403" s="128"/>
      <c r="F403" s="128"/>
      <c r="G403" s="128"/>
      <c r="H403" s="128"/>
      <c r="I403" s="128"/>
      <c r="K403" s="128"/>
      <c r="L403" s="128"/>
      <c r="M403" s="128"/>
      <c r="N403" s="128"/>
      <c r="O403" s="128"/>
      <c r="P403" s="128"/>
      <c r="Q403" s="128"/>
      <c r="R403" s="128"/>
    </row>
    <row r="404" spans="2:18">
      <c r="B404" s="142"/>
      <c r="C404" s="128"/>
      <c r="D404" s="128"/>
      <c r="E404" s="128"/>
      <c r="F404" s="128"/>
      <c r="G404" s="128"/>
      <c r="H404" s="128"/>
      <c r="I404" s="128"/>
      <c r="K404" s="128"/>
      <c r="L404" s="128"/>
      <c r="M404" s="128"/>
      <c r="N404" s="128"/>
      <c r="O404" s="128"/>
      <c r="P404" s="128"/>
      <c r="Q404" s="128"/>
      <c r="R404" s="128"/>
    </row>
    <row r="405" spans="2:18">
      <c r="B405" s="142"/>
      <c r="C405" s="128"/>
      <c r="D405" s="128"/>
      <c r="E405" s="128"/>
      <c r="F405" s="128"/>
      <c r="G405" s="128"/>
      <c r="H405" s="128"/>
      <c r="I405" s="128"/>
      <c r="K405" s="128"/>
      <c r="L405" s="128"/>
      <c r="M405" s="128"/>
      <c r="N405" s="128"/>
      <c r="O405" s="128"/>
      <c r="P405" s="128"/>
      <c r="Q405" s="128"/>
      <c r="R405" s="128"/>
    </row>
    <row r="406" spans="2:18">
      <c r="B406" s="142"/>
      <c r="C406" s="128"/>
      <c r="D406" s="128"/>
      <c r="E406" s="128"/>
      <c r="F406" s="128"/>
      <c r="G406" s="128"/>
      <c r="H406" s="128"/>
      <c r="I406" s="128"/>
      <c r="K406" s="128"/>
      <c r="L406" s="128"/>
      <c r="M406" s="128"/>
      <c r="N406" s="128"/>
      <c r="O406" s="128"/>
      <c r="P406" s="128"/>
      <c r="Q406" s="128"/>
      <c r="R406" s="128"/>
    </row>
    <row r="407" spans="2:18">
      <c r="B407" s="142"/>
      <c r="C407" s="128"/>
      <c r="D407" s="128"/>
      <c r="E407" s="128"/>
      <c r="F407" s="128"/>
      <c r="G407" s="128"/>
      <c r="H407" s="128"/>
      <c r="I407" s="128"/>
      <c r="K407" s="128"/>
      <c r="L407" s="128"/>
      <c r="M407" s="128"/>
      <c r="N407" s="128"/>
      <c r="O407" s="128"/>
      <c r="P407" s="128"/>
      <c r="Q407" s="128"/>
      <c r="R407" s="128"/>
    </row>
    <row r="408" spans="2:18">
      <c r="B408" s="142"/>
      <c r="C408" s="128"/>
      <c r="D408" s="128"/>
      <c r="E408" s="128"/>
      <c r="F408" s="128"/>
      <c r="G408" s="128"/>
      <c r="H408" s="128"/>
      <c r="I408" s="128"/>
      <c r="K408" s="128"/>
      <c r="L408" s="128"/>
      <c r="M408" s="128"/>
      <c r="N408" s="128"/>
      <c r="O408" s="128"/>
      <c r="P408" s="128"/>
      <c r="Q408" s="128"/>
      <c r="R408" s="128"/>
    </row>
    <row r="409" spans="2:18">
      <c r="B409" s="142"/>
      <c r="C409" s="128"/>
      <c r="D409" s="128"/>
      <c r="E409" s="128"/>
      <c r="F409" s="128"/>
      <c r="G409" s="128"/>
      <c r="H409" s="128"/>
      <c r="I409" s="128"/>
      <c r="K409" s="128"/>
      <c r="L409" s="128"/>
      <c r="M409" s="128"/>
      <c r="N409" s="128"/>
      <c r="O409" s="128"/>
      <c r="P409" s="128"/>
      <c r="Q409" s="128"/>
      <c r="R409" s="128"/>
    </row>
    <row r="410" spans="2:18">
      <c r="B410" s="142"/>
      <c r="C410" s="128"/>
      <c r="D410" s="128"/>
      <c r="E410" s="128"/>
      <c r="F410" s="128"/>
      <c r="G410" s="128"/>
      <c r="H410" s="128"/>
      <c r="I410" s="128"/>
      <c r="K410" s="128"/>
      <c r="L410" s="128"/>
      <c r="M410" s="128"/>
      <c r="N410" s="128"/>
      <c r="O410" s="128"/>
      <c r="P410" s="128"/>
      <c r="Q410" s="128"/>
      <c r="R410" s="128"/>
    </row>
    <row r="411" spans="2:18">
      <c r="B411" s="142"/>
      <c r="C411" s="128"/>
      <c r="D411" s="128"/>
      <c r="E411" s="128"/>
      <c r="F411" s="128"/>
      <c r="G411" s="128"/>
      <c r="H411" s="128"/>
      <c r="I411" s="128"/>
      <c r="K411" s="128"/>
      <c r="L411" s="128"/>
      <c r="M411" s="128"/>
      <c r="N411" s="128"/>
      <c r="O411" s="128"/>
      <c r="P411" s="128"/>
      <c r="Q411" s="128"/>
      <c r="R411" s="128"/>
    </row>
    <row r="412" spans="2:18">
      <c r="B412" s="142"/>
      <c r="C412" s="128"/>
      <c r="D412" s="128"/>
      <c r="E412" s="128"/>
      <c r="F412" s="128"/>
      <c r="G412" s="128"/>
      <c r="H412" s="128"/>
      <c r="I412" s="128"/>
      <c r="K412" s="128"/>
      <c r="L412" s="128"/>
      <c r="M412" s="128"/>
      <c r="N412" s="128"/>
      <c r="O412" s="128"/>
      <c r="P412" s="128"/>
      <c r="Q412" s="128"/>
      <c r="R412" s="128"/>
    </row>
    <row r="413" spans="2:18">
      <c r="B413" s="142"/>
      <c r="C413" s="128"/>
      <c r="D413" s="128"/>
      <c r="E413" s="128"/>
      <c r="F413" s="128"/>
      <c r="G413" s="128"/>
      <c r="H413" s="128"/>
      <c r="I413" s="128"/>
      <c r="K413" s="128"/>
      <c r="L413" s="128"/>
      <c r="M413" s="128"/>
      <c r="N413" s="128"/>
      <c r="O413" s="128"/>
      <c r="P413" s="128"/>
      <c r="Q413" s="128"/>
      <c r="R413" s="128"/>
    </row>
    <row r="414" spans="2:18">
      <c r="B414" s="142"/>
      <c r="C414" s="128"/>
      <c r="D414" s="128"/>
      <c r="E414" s="128"/>
      <c r="F414" s="128"/>
      <c r="G414" s="128"/>
      <c r="H414" s="128"/>
      <c r="I414" s="128"/>
      <c r="K414" s="128"/>
      <c r="L414" s="128"/>
      <c r="M414" s="128"/>
      <c r="N414" s="128"/>
      <c r="O414" s="128"/>
      <c r="P414" s="128"/>
      <c r="Q414" s="128"/>
      <c r="R414" s="128"/>
    </row>
    <row r="415" spans="2:18">
      <c r="B415" s="142"/>
      <c r="C415" s="128"/>
      <c r="D415" s="128"/>
      <c r="E415" s="128"/>
      <c r="F415" s="128"/>
      <c r="G415" s="128"/>
      <c r="H415" s="128"/>
      <c r="I415" s="128"/>
      <c r="K415" s="128"/>
      <c r="L415" s="128"/>
      <c r="M415" s="128"/>
      <c r="N415" s="128"/>
      <c r="O415" s="128"/>
      <c r="P415" s="128"/>
      <c r="Q415" s="128"/>
      <c r="R415" s="128"/>
    </row>
    <row r="416" spans="2:18">
      <c r="B416" s="142"/>
      <c r="C416" s="128"/>
      <c r="D416" s="128"/>
      <c r="E416" s="128"/>
      <c r="F416" s="128"/>
      <c r="G416" s="128"/>
      <c r="H416" s="128"/>
      <c r="I416" s="128"/>
      <c r="K416" s="128"/>
      <c r="L416" s="128"/>
      <c r="M416" s="128"/>
      <c r="N416" s="128"/>
      <c r="O416" s="128"/>
      <c r="P416" s="128"/>
      <c r="Q416" s="128"/>
      <c r="R416" s="128"/>
    </row>
    <row r="417" spans="2:18">
      <c r="B417" s="142"/>
      <c r="C417" s="128"/>
      <c r="D417" s="128"/>
      <c r="E417" s="128"/>
      <c r="F417" s="128"/>
      <c r="G417" s="128"/>
      <c r="H417" s="128"/>
      <c r="I417" s="128"/>
      <c r="K417" s="128"/>
      <c r="L417" s="128"/>
      <c r="M417" s="128"/>
      <c r="N417" s="128"/>
      <c r="O417" s="128"/>
      <c r="P417" s="128"/>
      <c r="Q417" s="128"/>
      <c r="R417" s="128"/>
    </row>
    <row r="418" spans="2:18">
      <c r="B418" s="142"/>
      <c r="C418" s="128"/>
      <c r="D418" s="128"/>
      <c r="E418" s="128"/>
      <c r="F418" s="128"/>
      <c r="G418" s="128"/>
      <c r="H418" s="128"/>
      <c r="I418" s="128"/>
      <c r="K418" s="128"/>
      <c r="L418" s="128"/>
      <c r="M418" s="128"/>
      <c r="N418" s="128"/>
      <c r="O418" s="128"/>
      <c r="P418" s="128"/>
      <c r="Q418" s="128"/>
      <c r="R418" s="128"/>
    </row>
    <row r="419" spans="2:18">
      <c r="B419" s="142"/>
      <c r="C419" s="128"/>
      <c r="D419" s="128"/>
      <c r="E419" s="128"/>
      <c r="F419" s="128"/>
      <c r="G419" s="128"/>
      <c r="H419" s="128"/>
      <c r="I419" s="128"/>
      <c r="K419" s="128"/>
      <c r="L419" s="128"/>
      <c r="M419" s="128"/>
      <c r="N419" s="128"/>
      <c r="O419" s="128"/>
      <c r="P419" s="128"/>
      <c r="Q419" s="128"/>
      <c r="R419" s="128"/>
    </row>
    <row r="420" spans="2:18">
      <c r="B420" s="142"/>
      <c r="C420" s="128"/>
      <c r="D420" s="128"/>
      <c r="E420" s="128"/>
      <c r="F420" s="128"/>
      <c r="G420" s="128"/>
      <c r="H420" s="128"/>
      <c r="I420" s="128"/>
      <c r="K420" s="128"/>
      <c r="L420" s="128"/>
      <c r="M420" s="128"/>
      <c r="N420" s="128"/>
      <c r="O420" s="128"/>
      <c r="P420" s="128"/>
      <c r="Q420" s="128"/>
      <c r="R420" s="128"/>
    </row>
    <row r="421" spans="2:18">
      <c r="B421" s="142"/>
      <c r="C421" s="128"/>
      <c r="D421" s="128"/>
      <c r="E421" s="128"/>
      <c r="F421" s="128"/>
      <c r="G421" s="128"/>
      <c r="H421" s="128"/>
      <c r="I421" s="128"/>
      <c r="K421" s="128"/>
      <c r="L421" s="128"/>
      <c r="M421" s="128"/>
      <c r="N421" s="128"/>
      <c r="O421" s="128"/>
      <c r="P421" s="128"/>
      <c r="Q421" s="128"/>
      <c r="R421" s="128"/>
    </row>
    <row r="422" spans="2:18">
      <c r="B422" s="142"/>
      <c r="C422" s="128"/>
      <c r="D422" s="128"/>
      <c r="E422" s="128"/>
      <c r="F422" s="128"/>
      <c r="G422" s="128"/>
      <c r="H422" s="128"/>
      <c r="I422" s="128"/>
      <c r="K422" s="128"/>
      <c r="L422" s="128"/>
      <c r="M422" s="128"/>
      <c r="N422" s="128"/>
      <c r="O422" s="128"/>
      <c r="P422" s="128"/>
      <c r="Q422" s="128"/>
      <c r="R422" s="128"/>
    </row>
    <row r="423" spans="2:18">
      <c r="C423" s="142"/>
    </row>
    <row r="424" spans="2:18">
      <c r="C424" s="142"/>
    </row>
    <row r="425" spans="2:18">
      <c r="C425" s="142"/>
    </row>
    <row r="426" spans="2:18">
      <c r="C426" s="142"/>
    </row>
    <row r="427" spans="2:18">
      <c r="C427" s="142"/>
    </row>
    <row r="428" spans="2:18">
      <c r="C428" s="142"/>
    </row>
    <row r="429" spans="2:18">
      <c r="C429" s="142"/>
    </row>
    <row r="430" spans="2:18">
      <c r="C430" s="142"/>
    </row>
    <row r="431" spans="2:18">
      <c r="C431" s="142"/>
    </row>
    <row r="432" spans="2:18">
      <c r="C432" s="142"/>
    </row>
    <row r="433" spans="3:3">
      <c r="C433" s="142"/>
    </row>
    <row r="434" spans="3:3">
      <c r="C434" s="142"/>
    </row>
    <row r="435" spans="3:3">
      <c r="C435" s="142"/>
    </row>
    <row r="436" spans="3:3">
      <c r="C436" s="142"/>
    </row>
    <row r="437" spans="3:3">
      <c r="C437" s="142"/>
    </row>
    <row r="438" spans="3:3">
      <c r="C438" s="142"/>
    </row>
    <row r="439" spans="3:3">
      <c r="C439" s="142"/>
    </row>
    <row r="440" spans="3:3">
      <c r="C440" s="142"/>
    </row>
    <row r="441" spans="3:3">
      <c r="C441" s="142"/>
    </row>
    <row r="442" spans="3:3">
      <c r="C442" s="142"/>
    </row>
    <row r="443" spans="3:3">
      <c r="C443" s="142"/>
    </row>
    <row r="444" spans="3:3">
      <c r="C444" s="142"/>
    </row>
    <row r="445" spans="3:3">
      <c r="C445" s="142"/>
    </row>
    <row r="446" spans="3:3">
      <c r="C446" s="142"/>
    </row>
    <row r="447" spans="3:3">
      <c r="C447" s="142"/>
    </row>
    <row r="448" spans="3:3">
      <c r="C448" s="142"/>
    </row>
    <row r="449" spans="3:3">
      <c r="C449" s="142"/>
    </row>
    <row r="450" spans="3:3">
      <c r="C450" s="142"/>
    </row>
    <row r="451" spans="3:3">
      <c r="C451" s="142"/>
    </row>
    <row r="452" spans="3:3">
      <c r="C452" s="142"/>
    </row>
    <row r="453" spans="3:3">
      <c r="C453" s="142"/>
    </row>
    <row r="454" spans="3:3">
      <c r="C454" s="142"/>
    </row>
    <row r="455" spans="3:3">
      <c r="C455" s="142"/>
    </row>
    <row r="456" spans="3:3">
      <c r="C456" s="142"/>
    </row>
    <row r="457" spans="3:3">
      <c r="C457" s="142"/>
    </row>
    <row r="458" spans="3:3">
      <c r="C458" s="142"/>
    </row>
    <row r="459" spans="3:3">
      <c r="C459" s="142"/>
    </row>
    <row r="460" spans="3:3">
      <c r="C460" s="142"/>
    </row>
    <row r="461" spans="3:3">
      <c r="C461" s="142"/>
    </row>
    <row r="462" spans="3:3">
      <c r="C462" s="142"/>
    </row>
    <row r="463" spans="3:3">
      <c r="C463" s="142"/>
    </row>
    <row r="464" spans="3:3">
      <c r="C464" s="142"/>
    </row>
    <row r="465" spans="3:3">
      <c r="C465" s="142"/>
    </row>
    <row r="466" spans="3:3">
      <c r="C466" s="142"/>
    </row>
    <row r="467" spans="3:3">
      <c r="C467" s="142"/>
    </row>
    <row r="468" spans="3:3">
      <c r="C468" s="142"/>
    </row>
    <row r="469" spans="3:3">
      <c r="C469" s="142"/>
    </row>
    <row r="470" spans="3:3">
      <c r="C470" s="142"/>
    </row>
    <row r="471" spans="3:3">
      <c r="C471" s="142"/>
    </row>
    <row r="472" spans="3:3">
      <c r="C472" s="142"/>
    </row>
    <row r="473" spans="3:3">
      <c r="C473" s="142"/>
    </row>
    <row r="474" spans="3:3">
      <c r="C474" s="142"/>
    </row>
    <row r="475" spans="3:3">
      <c r="C475" s="142"/>
    </row>
    <row r="476" spans="3:3">
      <c r="C476" s="142"/>
    </row>
    <row r="477" spans="3:3">
      <c r="C477" s="142"/>
    </row>
    <row r="478" spans="3:3">
      <c r="C478" s="142"/>
    </row>
    <row r="479" spans="3:3">
      <c r="C479" s="142"/>
    </row>
    <row r="480" spans="3:3">
      <c r="C480" s="142"/>
    </row>
    <row r="481" spans="3:3">
      <c r="C481" s="142"/>
    </row>
    <row r="482" spans="3:3">
      <c r="C482" s="142"/>
    </row>
    <row r="483" spans="3:3">
      <c r="C483" s="142"/>
    </row>
    <row r="484" spans="3:3">
      <c r="C484" s="142"/>
    </row>
    <row r="485" spans="3:3">
      <c r="C485" s="142"/>
    </row>
    <row r="486" spans="3:3">
      <c r="C486" s="142"/>
    </row>
    <row r="487" spans="3:3">
      <c r="C487" s="142"/>
    </row>
    <row r="488" spans="3:3">
      <c r="C488" s="142"/>
    </row>
    <row r="489" spans="3:3">
      <c r="C489" s="142"/>
    </row>
    <row r="490" spans="3:3">
      <c r="C490" s="142"/>
    </row>
    <row r="491" spans="3:3">
      <c r="C491" s="142"/>
    </row>
    <row r="492" spans="3:3">
      <c r="C492" s="142"/>
    </row>
    <row r="493" spans="3:3">
      <c r="C493" s="142"/>
    </row>
    <row r="494" spans="3:3">
      <c r="C494" s="142"/>
    </row>
    <row r="495" spans="3:3">
      <c r="C495" s="142"/>
    </row>
    <row r="496" spans="3:3">
      <c r="C496" s="142"/>
    </row>
    <row r="497" spans="3:3">
      <c r="C497" s="142"/>
    </row>
    <row r="498" spans="3:3">
      <c r="C498" s="142"/>
    </row>
    <row r="499" spans="3:3">
      <c r="C499" s="142"/>
    </row>
    <row r="500" spans="3:3">
      <c r="C500" s="142"/>
    </row>
    <row r="501" spans="3:3">
      <c r="C501" s="142"/>
    </row>
    <row r="502" spans="3:3">
      <c r="C502" s="142"/>
    </row>
    <row r="503" spans="3:3">
      <c r="C503" s="142"/>
    </row>
    <row r="504" spans="3:3">
      <c r="C504" s="142"/>
    </row>
    <row r="505" spans="3:3">
      <c r="C505" s="142"/>
    </row>
    <row r="506" spans="3:3">
      <c r="C506" s="142"/>
    </row>
    <row r="507" spans="3:3">
      <c r="C507" s="142"/>
    </row>
    <row r="508" spans="3:3">
      <c r="C508" s="142"/>
    </row>
    <row r="509" spans="3:3">
      <c r="C509" s="142"/>
    </row>
    <row r="510" spans="3:3">
      <c r="C510" s="142"/>
    </row>
    <row r="511" spans="3:3">
      <c r="C511" s="142"/>
    </row>
    <row r="512" spans="3:3">
      <c r="C512" s="142"/>
    </row>
    <row r="513" spans="3:3">
      <c r="C513" s="142"/>
    </row>
    <row r="514" spans="3:3">
      <c r="C514" s="142"/>
    </row>
    <row r="515" spans="3:3">
      <c r="C515" s="142"/>
    </row>
    <row r="516" spans="3:3">
      <c r="C516" s="142"/>
    </row>
    <row r="517" spans="3:3">
      <c r="C517" s="142"/>
    </row>
    <row r="518" spans="3:3">
      <c r="C518" s="142"/>
    </row>
    <row r="519" spans="3:3">
      <c r="C519" s="142"/>
    </row>
    <row r="520" spans="3:3">
      <c r="C520" s="142"/>
    </row>
    <row r="521" spans="3:3">
      <c r="C521" s="142"/>
    </row>
    <row r="522" spans="3:3">
      <c r="C522" s="142"/>
    </row>
    <row r="523" spans="3:3">
      <c r="C523" s="142"/>
    </row>
    <row r="524" spans="3:3">
      <c r="C524" s="142"/>
    </row>
    <row r="525" spans="3:3">
      <c r="C525" s="142"/>
    </row>
    <row r="526" spans="3:3">
      <c r="C526" s="142"/>
    </row>
    <row r="527" spans="3:3">
      <c r="C527" s="142"/>
    </row>
    <row r="528" spans="3:3">
      <c r="C528" s="142"/>
    </row>
    <row r="529" spans="3:3">
      <c r="C529" s="142"/>
    </row>
    <row r="530" spans="3:3">
      <c r="C530" s="142"/>
    </row>
    <row r="531" spans="3:3">
      <c r="C531" s="142"/>
    </row>
    <row r="532" spans="3:3">
      <c r="C532" s="142"/>
    </row>
    <row r="533" spans="3:3">
      <c r="C533" s="142"/>
    </row>
    <row r="534" spans="3:3">
      <c r="C534" s="142"/>
    </row>
    <row r="535" spans="3:3">
      <c r="C535" s="142"/>
    </row>
    <row r="536" spans="3:3">
      <c r="C536" s="142"/>
    </row>
    <row r="537" spans="3:3">
      <c r="C537" s="142"/>
    </row>
    <row r="538" spans="3:3">
      <c r="C538" s="142"/>
    </row>
    <row r="539" spans="3:3">
      <c r="C539" s="142"/>
    </row>
    <row r="540" spans="3:3">
      <c r="C540" s="142"/>
    </row>
    <row r="541" spans="3:3">
      <c r="C541" s="142"/>
    </row>
    <row r="542" spans="3:3">
      <c r="C542" s="142"/>
    </row>
    <row r="543" spans="3:3">
      <c r="C543" s="142"/>
    </row>
    <row r="544" spans="3:3">
      <c r="C544" s="142"/>
    </row>
    <row r="545" spans="3:3">
      <c r="C545" s="142"/>
    </row>
    <row r="546" spans="3:3">
      <c r="C546" s="142"/>
    </row>
    <row r="547" spans="3:3">
      <c r="C547" s="142"/>
    </row>
    <row r="548" spans="3:3">
      <c r="C548" s="142"/>
    </row>
    <row r="549" spans="3:3">
      <c r="C549" s="142"/>
    </row>
    <row r="550" spans="3:3">
      <c r="C550" s="142"/>
    </row>
    <row r="551" spans="3:3">
      <c r="C551" s="142"/>
    </row>
    <row r="552" spans="3:3">
      <c r="C552" s="142"/>
    </row>
    <row r="553" spans="3:3">
      <c r="C553" s="142"/>
    </row>
    <row r="554" spans="3:3">
      <c r="C554" s="142"/>
    </row>
    <row r="555" spans="3:3">
      <c r="C555" s="142"/>
    </row>
    <row r="556" spans="3:3">
      <c r="C556" s="142"/>
    </row>
    <row r="557" spans="3:3">
      <c r="C557" s="142"/>
    </row>
    <row r="558" spans="3:3">
      <c r="C558" s="142"/>
    </row>
    <row r="559" spans="3:3">
      <c r="C559" s="142"/>
    </row>
    <row r="560" spans="3:3">
      <c r="C560" s="142"/>
    </row>
    <row r="561" spans="3:3">
      <c r="C561" s="142"/>
    </row>
    <row r="562" spans="3:3">
      <c r="C562" s="142"/>
    </row>
    <row r="563" spans="3:3">
      <c r="C563" s="142"/>
    </row>
    <row r="564" spans="3:3">
      <c r="C564" s="142"/>
    </row>
    <row r="565" spans="3:3">
      <c r="C565" s="142"/>
    </row>
    <row r="566" spans="3:3">
      <c r="C566" s="142"/>
    </row>
    <row r="567" spans="3:3">
      <c r="C567" s="142"/>
    </row>
    <row r="568" spans="3:3">
      <c r="C568" s="142"/>
    </row>
    <row r="569" spans="3:3">
      <c r="C569" s="142"/>
    </row>
    <row r="570" spans="3:3">
      <c r="C570" s="142"/>
    </row>
    <row r="571" spans="3:3">
      <c r="C571" s="142"/>
    </row>
    <row r="572" spans="3:3">
      <c r="C572" s="142"/>
    </row>
    <row r="573" spans="3:3">
      <c r="C573" s="142"/>
    </row>
    <row r="574" spans="3:3">
      <c r="C574" s="142"/>
    </row>
    <row r="575" spans="3:3">
      <c r="C575" s="142"/>
    </row>
    <row r="576" spans="3:3">
      <c r="C576" s="142"/>
    </row>
    <row r="577" spans="3:3">
      <c r="C577" s="142"/>
    </row>
    <row r="578" spans="3:3">
      <c r="C578" s="142"/>
    </row>
    <row r="579" spans="3:3">
      <c r="C579" s="142"/>
    </row>
    <row r="580" spans="3:3">
      <c r="C580" s="142"/>
    </row>
    <row r="581" spans="3:3">
      <c r="C581" s="142"/>
    </row>
    <row r="582" spans="3:3">
      <c r="C582" s="142"/>
    </row>
    <row r="583" spans="3:3">
      <c r="C583" s="142"/>
    </row>
    <row r="584" spans="3:3">
      <c r="C584" s="142"/>
    </row>
    <row r="585" spans="3:3">
      <c r="C585" s="142"/>
    </row>
    <row r="586" spans="3:3">
      <c r="C586" s="142"/>
    </row>
    <row r="587" spans="3:3">
      <c r="C587" s="142"/>
    </row>
    <row r="588" spans="3:3">
      <c r="C588" s="142"/>
    </row>
    <row r="589" spans="3:3">
      <c r="C589" s="142"/>
    </row>
    <row r="590" spans="3:3">
      <c r="C590" s="142"/>
    </row>
    <row r="591" spans="3:3">
      <c r="C591" s="142"/>
    </row>
    <row r="592" spans="3:3">
      <c r="C592" s="142"/>
    </row>
    <row r="593" spans="3:3">
      <c r="C593" s="142"/>
    </row>
    <row r="594" spans="3:3">
      <c r="C594" s="142"/>
    </row>
    <row r="595" spans="3:3">
      <c r="C595" s="142"/>
    </row>
    <row r="596" spans="3:3">
      <c r="C596" s="142"/>
    </row>
    <row r="597" spans="3:3">
      <c r="C597" s="142"/>
    </row>
    <row r="598" spans="3:3">
      <c r="C598" s="142"/>
    </row>
    <row r="599" spans="3:3">
      <c r="C599" s="142"/>
    </row>
    <row r="600" spans="3:3">
      <c r="C600" s="142"/>
    </row>
    <row r="601" spans="3:3">
      <c r="C601" s="142"/>
    </row>
    <row r="602" spans="3:3">
      <c r="C602" s="142"/>
    </row>
    <row r="603" spans="3:3">
      <c r="C603" s="142"/>
    </row>
    <row r="604" spans="3:3">
      <c r="C604" s="142"/>
    </row>
    <row r="605" spans="3:3">
      <c r="C605" s="142"/>
    </row>
    <row r="606" spans="3:3">
      <c r="C606" s="142"/>
    </row>
    <row r="607" spans="3:3">
      <c r="C607" s="142"/>
    </row>
    <row r="608" spans="3:3">
      <c r="C608" s="142"/>
    </row>
    <row r="609" spans="3:3">
      <c r="C609" s="142"/>
    </row>
    <row r="610" spans="3:3">
      <c r="C610" s="142"/>
    </row>
    <row r="611" spans="3:3">
      <c r="C611" s="142"/>
    </row>
    <row r="612" spans="3:3">
      <c r="C612" s="142"/>
    </row>
    <row r="613" spans="3:3">
      <c r="C613" s="142"/>
    </row>
    <row r="614" spans="3:3">
      <c r="C614" s="142"/>
    </row>
    <row r="615" spans="3:3">
      <c r="C615" s="142"/>
    </row>
    <row r="616" spans="3:3">
      <c r="C616" s="142"/>
    </row>
    <row r="617" spans="3:3">
      <c r="C617" s="142"/>
    </row>
    <row r="618" spans="3:3">
      <c r="C618" s="142"/>
    </row>
    <row r="619" spans="3:3">
      <c r="C619" s="142"/>
    </row>
    <row r="620" spans="3:3">
      <c r="C620" s="142"/>
    </row>
    <row r="621" spans="3:3">
      <c r="C621" s="142"/>
    </row>
    <row r="622" spans="3:3">
      <c r="C622" s="142"/>
    </row>
    <row r="623" spans="3:3">
      <c r="C623" s="142"/>
    </row>
    <row r="624" spans="3:3">
      <c r="C624" s="142"/>
    </row>
    <row r="625" spans="3:3">
      <c r="C625" s="142"/>
    </row>
    <row r="626" spans="3:3">
      <c r="C626" s="142"/>
    </row>
    <row r="627" spans="3:3">
      <c r="C627" s="142"/>
    </row>
    <row r="628" spans="3:3">
      <c r="C628" s="142"/>
    </row>
    <row r="629" spans="3:3">
      <c r="C629" s="142"/>
    </row>
    <row r="630" spans="3:3">
      <c r="C630" s="142"/>
    </row>
    <row r="631" spans="3:3">
      <c r="C631" s="142"/>
    </row>
    <row r="632" spans="3:3">
      <c r="C632" s="142"/>
    </row>
    <row r="633" spans="3:3">
      <c r="C633" s="142"/>
    </row>
    <row r="634" spans="3:3">
      <c r="C634" s="142"/>
    </row>
    <row r="635" spans="3:3">
      <c r="C635" s="142"/>
    </row>
    <row r="636" spans="3:3">
      <c r="C636" s="142"/>
    </row>
    <row r="637" spans="3:3">
      <c r="C637" s="142"/>
    </row>
    <row r="638" spans="3:3">
      <c r="C638" s="142"/>
    </row>
    <row r="639" spans="3:3">
      <c r="C639" s="142"/>
    </row>
    <row r="640" spans="3:3">
      <c r="C640" s="142"/>
    </row>
    <row r="641" spans="3:3">
      <c r="C641" s="142"/>
    </row>
    <row r="642" spans="3:3">
      <c r="C642" s="142"/>
    </row>
    <row r="643" spans="3:3">
      <c r="C643" s="142"/>
    </row>
    <row r="644" spans="3:3">
      <c r="C644" s="142"/>
    </row>
    <row r="645" spans="3:3">
      <c r="C645" s="142"/>
    </row>
    <row r="646" spans="3:3">
      <c r="C646" s="142"/>
    </row>
    <row r="647" spans="3:3">
      <c r="C647" s="142"/>
    </row>
    <row r="648" spans="3:3">
      <c r="C648" s="142"/>
    </row>
    <row r="649" spans="3:3">
      <c r="C649" s="142"/>
    </row>
    <row r="650" spans="3:3">
      <c r="C650" s="142"/>
    </row>
    <row r="651" spans="3:3">
      <c r="C651" s="142"/>
    </row>
    <row r="652" spans="3:3">
      <c r="C652" s="142"/>
    </row>
    <row r="653" spans="3:3">
      <c r="C653" s="142"/>
    </row>
    <row r="654" spans="3:3">
      <c r="C654" s="142"/>
    </row>
    <row r="655" spans="3:3">
      <c r="C655" s="142"/>
    </row>
    <row r="656" spans="3:3">
      <c r="C656" s="142"/>
    </row>
    <row r="657" spans="3:3">
      <c r="C657" s="142"/>
    </row>
    <row r="658" spans="3:3">
      <c r="C658" s="142"/>
    </row>
    <row r="659" spans="3:3">
      <c r="C659" s="142"/>
    </row>
    <row r="660" spans="3:3">
      <c r="C660" s="142"/>
    </row>
    <row r="661" spans="3:3">
      <c r="C661" s="142"/>
    </row>
    <row r="662" spans="3:3">
      <c r="C662" s="142"/>
    </row>
    <row r="663" spans="3:3">
      <c r="C663" s="142"/>
    </row>
    <row r="664" spans="3:3">
      <c r="C664" s="142"/>
    </row>
    <row r="665" spans="3:3">
      <c r="C665" s="142"/>
    </row>
    <row r="666" spans="3:3">
      <c r="C666" s="142"/>
    </row>
    <row r="667" spans="3:3">
      <c r="C667" s="142"/>
    </row>
    <row r="668" spans="3:3">
      <c r="C668" s="142"/>
    </row>
    <row r="669" spans="3:3">
      <c r="C669" s="142"/>
    </row>
    <row r="670" spans="3:3">
      <c r="C670" s="142"/>
    </row>
    <row r="671" spans="3:3">
      <c r="C671" s="142"/>
    </row>
    <row r="672" spans="3:3">
      <c r="C672" s="142"/>
    </row>
    <row r="673" spans="3:3">
      <c r="C673" s="142"/>
    </row>
    <row r="674" spans="3:3">
      <c r="C674" s="142"/>
    </row>
    <row r="675" spans="3:3">
      <c r="C675" s="142"/>
    </row>
    <row r="676" spans="3:3">
      <c r="C676" s="142"/>
    </row>
    <row r="677" spans="3:3">
      <c r="C677" s="142"/>
    </row>
    <row r="678" spans="3:3">
      <c r="C678" s="142"/>
    </row>
    <row r="679" spans="3:3">
      <c r="C679" s="142"/>
    </row>
    <row r="680" spans="3:3">
      <c r="C680" s="142"/>
    </row>
    <row r="681" spans="3:3">
      <c r="C681" s="142"/>
    </row>
    <row r="682" spans="3:3">
      <c r="C682" s="142"/>
    </row>
    <row r="683" spans="3:3">
      <c r="C683" s="142"/>
    </row>
    <row r="684" spans="3:3">
      <c r="C684" s="142"/>
    </row>
    <row r="685" spans="3:3">
      <c r="C685" s="142"/>
    </row>
    <row r="686" spans="3:3">
      <c r="C686" s="142"/>
    </row>
    <row r="687" spans="3:3">
      <c r="C687" s="142"/>
    </row>
    <row r="688" spans="3:3">
      <c r="C688" s="142"/>
    </row>
    <row r="689" spans="3:3">
      <c r="C689" s="142"/>
    </row>
    <row r="690" spans="3:3">
      <c r="C690" s="142"/>
    </row>
    <row r="691" spans="3:3">
      <c r="C691" s="142"/>
    </row>
    <row r="692" spans="3:3">
      <c r="C692" s="142"/>
    </row>
    <row r="693" spans="3:3">
      <c r="C693" s="142"/>
    </row>
    <row r="694" spans="3:3">
      <c r="C694" s="142"/>
    </row>
    <row r="695" spans="3:3">
      <c r="C695" s="142"/>
    </row>
    <row r="696" spans="3:3">
      <c r="C696" s="142"/>
    </row>
    <row r="697" spans="3:3">
      <c r="C697" s="142"/>
    </row>
    <row r="698" spans="3:3">
      <c r="C698" s="142"/>
    </row>
    <row r="699" spans="3:3">
      <c r="C699" s="142"/>
    </row>
    <row r="700" spans="3:3">
      <c r="C700" s="142"/>
    </row>
    <row r="701" spans="3:3">
      <c r="C701" s="142"/>
    </row>
    <row r="702" spans="3:3">
      <c r="C702" s="142"/>
    </row>
    <row r="703" spans="3:3">
      <c r="C703" s="142"/>
    </row>
    <row r="704" spans="3:3">
      <c r="C704" s="142"/>
    </row>
    <row r="705" spans="3:3">
      <c r="C705" s="142"/>
    </row>
    <row r="706" spans="3:3">
      <c r="C706" s="142"/>
    </row>
    <row r="707" spans="3:3">
      <c r="C707" s="142"/>
    </row>
    <row r="708" spans="3:3">
      <c r="C708" s="142"/>
    </row>
    <row r="709" spans="3:3">
      <c r="C709" s="142"/>
    </row>
    <row r="710" spans="3:3">
      <c r="C710" s="142"/>
    </row>
    <row r="711" spans="3:3">
      <c r="C711" s="142"/>
    </row>
    <row r="712" spans="3:3">
      <c r="C712" s="142"/>
    </row>
    <row r="713" spans="3:3">
      <c r="C713" s="142"/>
    </row>
    <row r="714" spans="3:3">
      <c r="C714" s="142"/>
    </row>
    <row r="715" spans="3:3">
      <c r="C715" s="142"/>
    </row>
    <row r="716" spans="3:3">
      <c r="C716" s="142"/>
    </row>
    <row r="717" spans="3:3">
      <c r="C717" s="142"/>
    </row>
    <row r="718" spans="3:3">
      <c r="C718" s="142"/>
    </row>
    <row r="719" spans="3:3">
      <c r="C719" s="142"/>
    </row>
    <row r="720" spans="3:3">
      <c r="C720" s="142"/>
    </row>
    <row r="721" spans="3:3">
      <c r="C721" s="142"/>
    </row>
    <row r="722" spans="3:3">
      <c r="C722" s="142"/>
    </row>
    <row r="723" spans="3:3">
      <c r="C723" s="142"/>
    </row>
    <row r="724" spans="3:3">
      <c r="C724" s="142"/>
    </row>
    <row r="725" spans="3:3">
      <c r="C725" s="142"/>
    </row>
    <row r="726" spans="3:3">
      <c r="C726" s="142"/>
    </row>
    <row r="727" spans="3:3">
      <c r="C727" s="142"/>
    </row>
    <row r="728" spans="3:3">
      <c r="C728" s="142"/>
    </row>
    <row r="729" spans="3:3">
      <c r="C729" s="142"/>
    </row>
    <row r="730" spans="3:3">
      <c r="C730" s="142"/>
    </row>
    <row r="731" spans="3:3">
      <c r="C731" s="142"/>
    </row>
    <row r="732" spans="3:3">
      <c r="C732" s="142"/>
    </row>
    <row r="733" spans="3:3">
      <c r="C733" s="142"/>
    </row>
    <row r="734" spans="3:3">
      <c r="C734" s="142"/>
    </row>
    <row r="735" spans="3:3">
      <c r="C735" s="142"/>
    </row>
    <row r="736" spans="3:3">
      <c r="C736" s="142"/>
    </row>
    <row r="737" spans="3:3">
      <c r="C737" s="142"/>
    </row>
    <row r="738" spans="3:3">
      <c r="C738" s="142"/>
    </row>
    <row r="739" spans="3:3">
      <c r="C739" s="142"/>
    </row>
    <row r="740" spans="3:3">
      <c r="C740" s="142"/>
    </row>
    <row r="741" spans="3:3">
      <c r="C741" s="142"/>
    </row>
    <row r="742" spans="3:3">
      <c r="C742" s="142"/>
    </row>
    <row r="743" spans="3:3">
      <c r="C743" s="142"/>
    </row>
    <row r="744" spans="3:3">
      <c r="C744" s="142"/>
    </row>
  </sheetData>
  <customSheetViews>
    <customSheetView guid="{0C5E73BF-4F4A-42B1-AFFC-19145C7AC19A}" topLeftCell="C1">
      <selection activeCell="I8" sqref="I8:U13"/>
      <pageMargins left="0.7" right="0.7" top="0.75" bottom="0.75" header="0.3" footer="0.3"/>
      <pageSetup scale="70" orientation="portrait" r:id="rId1"/>
    </customSheetView>
    <customSheetView guid="{F7690BCD-287A-473A-9EA1-298139938D77}" topLeftCell="A28">
      <selection activeCell="H41" sqref="H41"/>
      <pageMargins left="0.7" right="0.7" top="0.75" bottom="0.75" header="0.3" footer="0.3"/>
      <pageSetup orientation="portrait" r:id="rId2"/>
    </customSheetView>
    <customSheetView guid="{8F78BEB5-8927-4030-9153-90C7FA4937A5}" topLeftCell="A61">
      <selection activeCell="G68" sqref="G68"/>
      <pageMargins left="0.7" right="0.7" top="0.75" bottom="0.75" header="0.3" footer="0.3"/>
      <pageSetup orientation="portrait" r:id="rId3"/>
    </customSheetView>
    <customSheetView guid="{81801A75-92C7-4ED5-97DB-E3E6B3965D30}" topLeftCell="A25">
      <selection activeCell="A44" sqref="A44:XFD59"/>
      <pageMargins left="0.7" right="0.7" top="0.75" bottom="0.75" header="0.3" footer="0.3"/>
      <pageSetup orientation="portrait" r:id="rId4"/>
    </customSheetView>
  </customSheetViews>
  <mergeCells count="6">
    <mergeCell ref="C6:H6"/>
    <mergeCell ref="A58:A59"/>
    <mergeCell ref="A68:A69"/>
    <mergeCell ref="A47:A48"/>
    <mergeCell ref="A39:A40"/>
    <mergeCell ref="A30:A31"/>
  </mergeCells>
  <pageMargins left="0.7" right="0.7" top="0.75" bottom="0.75" header="0.3" footer="0.3"/>
  <pageSetup scale="70" orientation="portrait" r:id="rId5"/>
</worksheet>
</file>

<file path=xl/worksheets/sheet32.xml><?xml version="1.0" encoding="utf-8"?>
<worksheet xmlns="http://schemas.openxmlformats.org/spreadsheetml/2006/main" xmlns:r="http://schemas.openxmlformats.org/officeDocument/2006/relationships">
  <sheetPr codeName="Sheet29">
    <tabColor theme="7" tint="-0.249977111117893"/>
  </sheetPr>
  <dimension ref="A2:S720"/>
  <sheetViews>
    <sheetView topLeftCell="A7" zoomScale="90" zoomScaleNormal="90" workbookViewId="0">
      <selection activeCell="F23" sqref="F23"/>
    </sheetView>
  </sheetViews>
  <sheetFormatPr defaultColWidth="9.140625" defaultRowHeight="12.75"/>
  <cols>
    <col min="1" max="1" width="9.140625" style="668"/>
    <col min="2" max="2" width="16.7109375" style="128" customWidth="1"/>
    <col min="3" max="3" width="9.7109375" style="128" customWidth="1"/>
    <col min="4" max="6" width="14.7109375" style="128" customWidth="1"/>
    <col min="7" max="7" width="21.140625" style="128" customWidth="1"/>
    <col min="8" max="10" width="14.7109375" style="128" customWidth="1"/>
    <col min="11" max="11" width="13.28515625" style="128" customWidth="1"/>
    <col min="12" max="12" width="13" style="128" customWidth="1"/>
    <col min="13" max="14" width="12.7109375" style="128" customWidth="1"/>
    <col min="15" max="15" width="13" style="128" customWidth="1"/>
    <col min="16" max="16" width="16.85546875" style="128" customWidth="1"/>
    <col min="17" max="18" width="12.7109375" style="128" customWidth="1"/>
    <col min="19" max="16384" width="9.140625" style="128"/>
  </cols>
  <sheetData>
    <row r="2" spans="2:19">
      <c r="B2" s="6" t="s">
        <v>28</v>
      </c>
      <c r="C2" s="8" t="s">
        <v>400</v>
      </c>
      <c r="D2" s="8"/>
      <c r="E2" s="8"/>
      <c r="F2" s="52"/>
      <c r="H2" s="52"/>
      <c r="K2" s="8"/>
    </row>
    <row r="3" spans="2:19">
      <c r="B3" s="6" t="s">
        <v>29</v>
      </c>
      <c r="C3" s="44" t="s">
        <v>103</v>
      </c>
      <c r="D3" s="8"/>
      <c r="E3" s="8"/>
      <c r="F3" s="52"/>
      <c r="H3" s="52"/>
      <c r="K3" s="8"/>
    </row>
    <row r="4" spans="2:19">
      <c r="B4" s="6" t="s">
        <v>30</v>
      </c>
      <c r="C4" s="44" t="s">
        <v>101</v>
      </c>
      <c r="D4" s="7"/>
      <c r="E4" s="7"/>
      <c r="F4" s="5"/>
      <c r="H4" s="52"/>
      <c r="K4" s="7"/>
    </row>
    <row r="5" spans="2:19">
      <c r="B5" s="6"/>
      <c r="D5" s="7"/>
      <c r="E5" s="7"/>
      <c r="F5" s="5"/>
      <c r="G5" s="7"/>
      <c r="H5" s="5"/>
      <c r="I5" s="7"/>
    </row>
    <row r="6" spans="2:19" ht="67.5" customHeight="1">
      <c r="B6" s="98" t="s">
        <v>129</v>
      </c>
      <c r="C6" s="1329" t="s">
        <v>515</v>
      </c>
      <c r="D6" s="1330"/>
      <c r="E6" s="1330"/>
      <c r="F6" s="1330"/>
      <c r="G6" s="1330"/>
      <c r="H6" s="1330"/>
      <c r="I6" s="1330"/>
      <c r="J6" s="247"/>
      <c r="K6" s="247"/>
      <c r="L6" s="247"/>
      <c r="M6" s="247"/>
      <c r="N6" s="247"/>
      <c r="O6" s="247"/>
      <c r="P6" s="247"/>
      <c r="Q6" s="247"/>
      <c r="R6" s="235"/>
      <c r="S6" s="235"/>
    </row>
    <row r="7" spans="2:19" ht="13.5" customHeight="1">
      <c r="B7" s="6"/>
      <c r="C7" s="138"/>
      <c r="D7" s="138"/>
      <c r="E7" s="138"/>
      <c r="F7" s="138"/>
      <c r="G7" s="138"/>
      <c r="H7" s="138"/>
      <c r="I7" s="138"/>
      <c r="J7" s="138"/>
      <c r="K7" s="138"/>
      <c r="L7" s="138"/>
      <c r="M7" s="138"/>
      <c r="N7" s="138"/>
      <c r="O7" s="138"/>
      <c r="P7" s="138"/>
      <c r="Q7" s="84"/>
      <c r="R7" s="84"/>
    </row>
    <row r="8" spans="2:19" ht="27" customHeight="1">
      <c r="B8" s="88" t="s">
        <v>130</v>
      </c>
      <c r="C8" s="42"/>
      <c r="D8" s="7"/>
      <c r="E8" s="7"/>
      <c r="F8" s="5"/>
      <c r="H8" s="52"/>
      <c r="K8" s="7"/>
      <c r="L8" s="25"/>
      <c r="M8" s="71"/>
    </row>
    <row r="9" spans="2:19" ht="12.75" customHeight="1">
      <c r="B9" s="88"/>
      <c r="C9" s="42"/>
      <c r="D9" s="7"/>
      <c r="E9" s="7"/>
      <c r="F9" s="5"/>
      <c r="H9" s="52"/>
      <c r="K9" s="7"/>
      <c r="L9" s="25"/>
      <c r="M9" s="71"/>
    </row>
    <row r="10" spans="2:19" ht="12.75" customHeight="1">
      <c r="B10" s="88"/>
      <c r="E10" s="70" t="s">
        <v>431</v>
      </c>
      <c r="F10" s="70" t="s">
        <v>433</v>
      </c>
      <c r="G10" s="70" t="s">
        <v>432</v>
      </c>
      <c r="J10" s="7"/>
      <c r="K10" s="25"/>
      <c r="L10" s="71"/>
    </row>
    <row r="11" spans="2:19" ht="12.75" customHeight="1">
      <c r="B11" s="88"/>
      <c r="C11" s="6" t="s">
        <v>53</v>
      </c>
      <c r="D11" s="17">
        <f>H32</f>
        <v>0</v>
      </c>
      <c r="E11" s="17">
        <v>0</v>
      </c>
      <c r="F11" s="17">
        <v>0</v>
      </c>
      <c r="G11" s="297">
        <v>0</v>
      </c>
      <c r="J11" s="7"/>
      <c r="K11" s="25"/>
      <c r="L11" s="71"/>
    </row>
    <row r="12" spans="2:19" ht="12.75" customHeight="1">
      <c r="B12" s="88"/>
      <c r="C12" s="1210" t="s">
        <v>1303</v>
      </c>
      <c r="D12" s="17">
        <v>0</v>
      </c>
      <c r="E12" s="17">
        <v>0</v>
      </c>
      <c r="F12" s="17">
        <v>0</v>
      </c>
      <c r="G12" s="17">
        <v>0</v>
      </c>
      <c r="J12" s="7"/>
      <c r="K12" s="25"/>
      <c r="L12" s="71"/>
    </row>
    <row r="13" spans="2:19" ht="12.75" customHeight="1" thickBot="1">
      <c r="B13" s="88"/>
      <c r="C13" s="25" t="s">
        <v>174</v>
      </c>
      <c r="D13" s="26">
        <f>D11-D12</f>
        <v>0</v>
      </c>
      <c r="E13" s="26">
        <f>E11-E12</f>
        <v>0</v>
      </c>
      <c r="F13" s="26">
        <f>F11-F12</f>
        <v>0</v>
      </c>
      <c r="G13" s="26">
        <f>G11-G12</f>
        <v>0</v>
      </c>
      <c r="J13" s="7"/>
      <c r="K13" s="25"/>
      <c r="L13" s="71"/>
    </row>
    <row r="14" spans="2:19" ht="12.75" customHeight="1" thickTop="1">
      <c r="B14" s="88"/>
      <c r="C14" s="42"/>
      <c r="D14" s="7"/>
      <c r="E14" s="7"/>
      <c r="F14" s="5"/>
      <c r="H14" s="52"/>
      <c r="K14" s="7"/>
      <c r="L14" s="25"/>
      <c r="M14" s="71"/>
    </row>
    <row r="15" spans="2:19">
      <c r="F15" s="52"/>
      <c r="H15" s="52"/>
    </row>
    <row r="16" spans="2:19">
      <c r="B16" s="55" t="s">
        <v>156</v>
      </c>
      <c r="C16" s="55"/>
      <c r="D16" s="55"/>
      <c r="E16" s="55"/>
      <c r="F16" s="55"/>
      <c r="G16" s="55"/>
      <c r="H16" s="55"/>
      <c r="I16" s="55"/>
      <c r="J16" s="55"/>
      <c r="K16" s="55"/>
      <c r="L16" s="55"/>
      <c r="M16" s="55"/>
      <c r="N16" s="55"/>
      <c r="O16" s="55"/>
      <c r="P16" s="55"/>
      <c r="Q16" s="55"/>
      <c r="R16" s="55"/>
    </row>
    <row r="17" spans="1:18" ht="11.25" customHeight="1">
      <c r="D17" s="52"/>
      <c r="F17" s="52"/>
    </row>
    <row r="18" spans="1:18">
      <c r="B18" s="269" t="s">
        <v>176</v>
      </c>
      <c r="C18" s="269"/>
      <c r="D18" s="269"/>
      <c r="E18" s="269"/>
      <c r="F18" s="269"/>
      <c r="G18" s="269"/>
      <c r="H18" s="269"/>
      <c r="I18" s="269"/>
      <c r="J18" s="269"/>
      <c r="K18" s="269"/>
      <c r="L18" s="269"/>
      <c r="M18" s="269"/>
      <c r="N18" s="269"/>
      <c r="O18" s="269"/>
      <c r="P18" s="269"/>
      <c r="Q18" s="269"/>
      <c r="R18" s="269"/>
    </row>
    <row r="20" spans="1:18" s="859" customFormat="1">
      <c r="B20" s="58" t="s">
        <v>31</v>
      </c>
      <c r="C20" s="58"/>
      <c r="D20" s="58"/>
      <c r="E20" s="59"/>
      <c r="F20" s="58"/>
      <c r="G20" s="59"/>
      <c r="H20" s="58"/>
      <c r="J20" s="61" t="s">
        <v>1288</v>
      </c>
      <c r="K20" s="61"/>
      <c r="L20" s="61"/>
      <c r="M20" s="61"/>
      <c r="N20" s="61"/>
      <c r="O20" s="61"/>
      <c r="P20" s="61"/>
    </row>
    <row r="22" spans="1:18" s="347" customFormat="1">
      <c r="A22" s="425"/>
      <c r="B22" s="298" t="s">
        <v>401</v>
      </c>
      <c r="C22" s="532" t="s">
        <v>1154</v>
      </c>
      <c r="D22" s="203"/>
      <c r="E22" s="203"/>
      <c r="F22" s="203"/>
      <c r="G22" s="203"/>
      <c r="J22" s="878" t="s">
        <v>401</v>
      </c>
      <c r="K22" s="884" t="s">
        <v>1154</v>
      </c>
      <c r="L22" s="674"/>
      <c r="M22" s="674"/>
      <c r="N22" s="674"/>
      <c r="O22" s="674"/>
      <c r="P22" s="425"/>
      <c r="Q22" s="203"/>
    </row>
    <row r="23" spans="1:18" ht="15" customHeight="1">
      <c r="B23" s="142"/>
      <c r="C23" s="140"/>
      <c r="D23" s="69"/>
      <c r="E23" s="70"/>
      <c r="F23" s="69"/>
      <c r="G23" s="70"/>
      <c r="H23" s="32"/>
      <c r="J23" s="396"/>
      <c r="K23" s="140"/>
      <c r="L23" s="867"/>
      <c r="M23" s="393"/>
      <c r="N23" s="867"/>
      <c r="O23" s="393"/>
      <c r="P23" s="401"/>
      <c r="Q23" s="32"/>
    </row>
    <row r="24" spans="1:18">
      <c r="B24" s="298" t="s">
        <v>402</v>
      </c>
      <c r="C24" s="532" t="s">
        <v>1153</v>
      </c>
      <c r="D24" s="32"/>
      <c r="E24" s="32"/>
      <c r="F24" s="32"/>
      <c r="G24" s="36"/>
      <c r="J24" s="878" t="s">
        <v>402</v>
      </c>
      <c r="K24" s="884" t="s">
        <v>1153</v>
      </c>
      <c r="L24" s="401"/>
      <c r="M24" s="401"/>
      <c r="N24" s="401"/>
      <c r="O24" s="862"/>
      <c r="P24" s="859"/>
      <c r="Q24" s="32"/>
    </row>
    <row r="25" spans="1:18" ht="15" customHeight="1">
      <c r="B25" s="142"/>
      <c r="J25" s="396"/>
      <c r="K25" s="859"/>
      <c r="L25" s="859"/>
      <c r="M25" s="859"/>
      <c r="N25" s="859"/>
      <c r="O25" s="859"/>
      <c r="P25" s="859"/>
      <c r="Q25" s="32"/>
    </row>
    <row r="26" spans="1:18" s="403" customFormat="1">
      <c r="A26" s="670"/>
      <c r="B26" s="298" t="s">
        <v>403</v>
      </c>
      <c r="C26" s="301" t="s">
        <v>404</v>
      </c>
      <c r="J26" s="878" t="s">
        <v>403</v>
      </c>
      <c r="K26" s="884" t="s">
        <v>404</v>
      </c>
      <c r="L26" s="863"/>
      <c r="M26" s="863"/>
      <c r="N26" s="863"/>
      <c r="O26" s="863"/>
      <c r="P26" s="863"/>
      <c r="Q26" s="416"/>
    </row>
    <row r="27" spans="1:18" s="290" customFormat="1">
      <c r="A27" s="668"/>
      <c r="B27" s="298"/>
      <c r="C27" s="301"/>
      <c r="D27" s="69"/>
      <c r="J27" s="878"/>
      <c r="K27" s="884"/>
      <c r="L27" s="867"/>
      <c r="M27" s="859"/>
      <c r="N27" s="859"/>
      <c r="O27" s="859"/>
      <c r="P27" s="859"/>
    </row>
    <row r="28" spans="1:18">
      <c r="B28" s="298" t="s">
        <v>405</v>
      </c>
      <c r="C28" s="532" t="s">
        <v>772</v>
      </c>
      <c r="J28" s="878" t="s">
        <v>405</v>
      </c>
      <c r="K28" s="884" t="s">
        <v>772</v>
      </c>
      <c r="L28" s="859"/>
      <c r="M28" s="859"/>
      <c r="N28" s="859"/>
      <c r="O28" s="859"/>
      <c r="P28" s="859"/>
    </row>
    <row r="29" spans="1:18" ht="15" customHeight="1">
      <c r="B29" s="298"/>
      <c r="C29" s="301"/>
      <c r="J29" s="878"/>
      <c r="K29" s="884"/>
      <c r="L29" s="859"/>
      <c r="M29" s="859"/>
      <c r="N29" s="859"/>
      <c r="O29" s="859"/>
      <c r="P29" s="859"/>
    </row>
    <row r="30" spans="1:18">
      <c r="B30" s="298">
        <v>220.05</v>
      </c>
      <c r="C30" s="532" t="s">
        <v>771</v>
      </c>
      <c r="J30" s="878">
        <v>220.05</v>
      </c>
      <c r="K30" s="884" t="s">
        <v>771</v>
      </c>
      <c r="L30" s="859"/>
      <c r="M30" s="859"/>
      <c r="N30" s="859"/>
      <c r="O30" s="859"/>
      <c r="P30" s="859"/>
    </row>
    <row r="31" spans="1:18" ht="15" customHeight="1">
      <c r="B31" s="298"/>
      <c r="C31" s="301"/>
      <c r="J31" s="878"/>
      <c r="K31" s="884"/>
      <c r="L31" s="859"/>
      <c r="M31" s="859"/>
      <c r="N31" s="859"/>
      <c r="O31" s="859"/>
      <c r="P31" s="859"/>
    </row>
    <row r="32" spans="1:18" s="601" customFormat="1" ht="15.75" customHeight="1" thickBot="1">
      <c r="A32" s="668"/>
      <c r="B32" s="175"/>
      <c r="C32" s="533"/>
      <c r="D32" s="533"/>
      <c r="E32" s="533"/>
      <c r="F32" s="533"/>
      <c r="G32" s="538" t="s">
        <v>179</v>
      </c>
      <c r="H32" s="306">
        <v>0</v>
      </c>
      <c r="J32" s="175"/>
      <c r="K32" s="533"/>
      <c r="L32" s="533"/>
      <c r="M32" s="533"/>
      <c r="N32" s="533"/>
      <c r="O32" s="885" t="s">
        <v>179</v>
      </c>
      <c r="P32" s="306">
        <v>0</v>
      </c>
      <c r="Q32" s="401"/>
      <c r="R32" s="401"/>
    </row>
    <row r="33" spans="2:3" ht="13.5" thickTop="1">
      <c r="B33" s="109"/>
      <c r="C33" s="69"/>
    </row>
    <row r="34" spans="2:3">
      <c r="B34" s="142"/>
    </row>
    <row r="35" spans="2:3">
      <c r="B35" s="142"/>
    </row>
    <row r="36" spans="2:3">
      <c r="B36" s="142"/>
    </row>
    <row r="37" spans="2:3">
      <c r="B37" s="142"/>
    </row>
    <row r="38" spans="2:3">
      <c r="B38" s="142"/>
    </row>
    <row r="39" spans="2:3">
      <c r="B39" s="142"/>
    </row>
    <row r="40" spans="2:3">
      <c r="B40" s="142"/>
    </row>
    <row r="41" spans="2:3">
      <c r="B41" s="142"/>
    </row>
    <row r="42" spans="2:3">
      <c r="B42" s="142"/>
    </row>
    <row r="43" spans="2:3">
      <c r="B43" s="142"/>
    </row>
    <row r="44" spans="2:3">
      <c r="B44" s="142"/>
    </row>
    <row r="45" spans="2:3">
      <c r="B45" s="142"/>
    </row>
    <row r="46" spans="2:3">
      <c r="B46" s="142"/>
    </row>
    <row r="47" spans="2:3">
      <c r="B47" s="142"/>
    </row>
    <row r="48" spans="2:3">
      <c r="B48" s="142"/>
    </row>
    <row r="49" spans="2:2">
      <c r="B49" s="142"/>
    </row>
    <row r="50" spans="2:2">
      <c r="B50" s="142"/>
    </row>
    <row r="51" spans="2:2">
      <c r="B51" s="142"/>
    </row>
    <row r="52" spans="2:2">
      <c r="B52" s="142"/>
    </row>
    <row r="53" spans="2:2">
      <c r="B53" s="142"/>
    </row>
    <row r="54" spans="2:2">
      <c r="B54" s="142"/>
    </row>
    <row r="55" spans="2:2">
      <c r="B55" s="142"/>
    </row>
    <row r="56" spans="2:2">
      <c r="B56" s="142"/>
    </row>
    <row r="57" spans="2:2">
      <c r="B57" s="142"/>
    </row>
    <row r="58" spans="2:2">
      <c r="B58" s="142"/>
    </row>
    <row r="59" spans="2:2">
      <c r="B59" s="142"/>
    </row>
    <row r="60" spans="2:2">
      <c r="B60" s="142"/>
    </row>
    <row r="61" spans="2:2">
      <c r="B61" s="142"/>
    </row>
    <row r="62" spans="2:2">
      <c r="B62" s="142"/>
    </row>
    <row r="63" spans="2:2">
      <c r="B63" s="142"/>
    </row>
    <row r="64" spans="2:2">
      <c r="B64" s="142"/>
    </row>
    <row r="65" spans="2:2">
      <c r="B65" s="142"/>
    </row>
    <row r="66" spans="2:2">
      <c r="B66" s="142"/>
    </row>
    <row r="67" spans="2:2">
      <c r="B67" s="142"/>
    </row>
    <row r="68" spans="2:2">
      <c r="B68" s="142"/>
    </row>
    <row r="69" spans="2:2">
      <c r="B69" s="142"/>
    </row>
    <row r="70" spans="2:2">
      <c r="B70" s="142"/>
    </row>
    <row r="71" spans="2:2">
      <c r="B71" s="142"/>
    </row>
    <row r="72" spans="2:2">
      <c r="B72" s="142"/>
    </row>
    <row r="73" spans="2:2">
      <c r="B73" s="142"/>
    </row>
    <row r="74" spans="2:2">
      <c r="B74" s="142"/>
    </row>
    <row r="75" spans="2:2">
      <c r="B75" s="142"/>
    </row>
    <row r="76" spans="2:2">
      <c r="B76" s="142"/>
    </row>
    <row r="77" spans="2:2">
      <c r="B77" s="142"/>
    </row>
    <row r="78" spans="2:2">
      <c r="B78" s="142"/>
    </row>
    <row r="79" spans="2:2">
      <c r="B79" s="142"/>
    </row>
    <row r="80" spans="2:2">
      <c r="B80" s="142"/>
    </row>
    <row r="81" spans="2:2">
      <c r="B81" s="142"/>
    </row>
    <row r="82" spans="2:2">
      <c r="B82" s="142"/>
    </row>
    <row r="83" spans="2:2">
      <c r="B83" s="142"/>
    </row>
    <row r="84" spans="2:2">
      <c r="B84" s="142"/>
    </row>
    <row r="85" spans="2:2">
      <c r="B85" s="142"/>
    </row>
    <row r="86" spans="2:2">
      <c r="B86" s="142"/>
    </row>
    <row r="87" spans="2:2">
      <c r="B87" s="142"/>
    </row>
    <row r="88" spans="2:2">
      <c r="B88" s="142"/>
    </row>
    <row r="89" spans="2:2">
      <c r="B89" s="142"/>
    </row>
    <row r="90" spans="2:2">
      <c r="B90" s="142"/>
    </row>
    <row r="91" spans="2:2">
      <c r="B91" s="142"/>
    </row>
    <row r="92" spans="2:2">
      <c r="B92" s="142"/>
    </row>
    <row r="93" spans="2:2">
      <c r="B93" s="142"/>
    </row>
    <row r="94" spans="2:2">
      <c r="B94" s="142"/>
    </row>
    <row r="95" spans="2:2">
      <c r="B95" s="142"/>
    </row>
    <row r="96" spans="2:2">
      <c r="B96" s="142"/>
    </row>
    <row r="97" spans="2:2">
      <c r="B97" s="142"/>
    </row>
    <row r="98" spans="2:2">
      <c r="B98" s="142"/>
    </row>
    <row r="99" spans="2:2">
      <c r="B99" s="142"/>
    </row>
    <row r="100" spans="2:2">
      <c r="B100" s="142"/>
    </row>
    <row r="101" spans="2:2">
      <c r="B101" s="142"/>
    </row>
    <row r="102" spans="2:2">
      <c r="B102" s="142"/>
    </row>
    <row r="103" spans="2:2">
      <c r="B103" s="142"/>
    </row>
    <row r="104" spans="2:2">
      <c r="B104" s="142"/>
    </row>
    <row r="105" spans="2:2">
      <c r="B105" s="142"/>
    </row>
    <row r="106" spans="2:2">
      <c r="B106" s="142"/>
    </row>
    <row r="107" spans="2:2">
      <c r="B107" s="142"/>
    </row>
    <row r="108" spans="2:2">
      <c r="B108" s="142"/>
    </row>
    <row r="109" spans="2:2">
      <c r="B109" s="142"/>
    </row>
    <row r="110" spans="2:2">
      <c r="B110" s="142"/>
    </row>
    <row r="111" spans="2:2">
      <c r="B111" s="142"/>
    </row>
    <row r="112" spans="2:2">
      <c r="B112" s="142"/>
    </row>
    <row r="113" spans="2:2">
      <c r="B113" s="142"/>
    </row>
    <row r="114" spans="2:2">
      <c r="B114" s="142"/>
    </row>
    <row r="115" spans="2:2">
      <c r="B115" s="142"/>
    </row>
    <row r="116" spans="2:2">
      <c r="B116" s="142"/>
    </row>
    <row r="117" spans="2:2">
      <c r="B117" s="142"/>
    </row>
    <row r="118" spans="2:2">
      <c r="B118" s="142"/>
    </row>
    <row r="119" spans="2:2">
      <c r="B119" s="142"/>
    </row>
    <row r="120" spans="2:2">
      <c r="B120" s="142"/>
    </row>
    <row r="121" spans="2:2">
      <c r="B121" s="142"/>
    </row>
    <row r="122" spans="2:2">
      <c r="B122" s="142"/>
    </row>
    <row r="123" spans="2:2">
      <c r="B123" s="142"/>
    </row>
    <row r="124" spans="2:2">
      <c r="B124" s="142"/>
    </row>
    <row r="125" spans="2:2">
      <c r="B125" s="142"/>
    </row>
    <row r="126" spans="2:2">
      <c r="B126" s="142"/>
    </row>
    <row r="127" spans="2:2">
      <c r="B127" s="142"/>
    </row>
    <row r="128" spans="2:2">
      <c r="B128" s="142"/>
    </row>
    <row r="129" spans="2:2">
      <c r="B129" s="142"/>
    </row>
    <row r="130" spans="2:2">
      <c r="B130" s="142"/>
    </row>
    <row r="131" spans="2:2">
      <c r="B131" s="142"/>
    </row>
    <row r="132" spans="2:2">
      <c r="B132" s="142"/>
    </row>
    <row r="133" spans="2:2">
      <c r="B133" s="142"/>
    </row>
    <row r="134" spans="2:2">
      <c r="B134" s="142"/>
    </row>
    <row r="135" spans="2:2">
      <c r="B135" s="142"/>
    </row>
    <row r="136" spans="2:2">
      <c r="B136" s="142"/>
    </row>
    <row r="137" spans="2:2">
      <c r="B137" s="142"/>
    </row>
    <row r="138" spans="2:2">
      <c r="B138" s="142"/>
    </row>
    <row r="139" spans="2:2">
      <c r="B139" s="142"/>
    </row>
    <row r="140" spans="2:2">
      <c r="B140" s="142"/>
    </row>
    <row r="141" spans="2:2">
      <c r="B141" s="142"/>
    </row>
    <row r="142" spans="2:2">
      <c r="B142" s="142"/>
    </row>
    <row r="143" spans="2:2">
      <c r="B143" s="142"/>
    </row>
    <row r="144" spans="2:2">
      <c r="B144" s="142"/>
    </row>
    <row r="145" spans="2:2">
      <c r="B145" s="142"/>
    </row>
    <row r="146" spans="2:2">
      <c r="B146" s="142"/>
    </row>
    <row r="147" spans="2:2">
      <c r="B147" s="142"/>
    </row>
    <row r="148" spans="2:2">
      <c r="B148" s="142"/>
    </row>
    <row r="149" spans="2:2">
      <c r="B149" s="142"/>
    </row>
    <row r="150" spans="2:2">
      <c r="B150" s="142"/>
    </row>
    <row r="151" spans="2:2">
      <c r="B151" s="142"/>
    </row>
    <row r="152" spans="2:2">
      <c r="B152" s="142"/>
    </row>
    <row r="153" spans="2:2">
      <c r="B153" s="142"/>
    </row>
    <row r="154" spans="2:2">
      <c r="B154" s="142"/>
    </row>
    <row r="155" spans="2:2">
      <c r="B155" s="142"/>
    </row>
    <row r="156" spans="2:2">
      <c r="B156" s="142"/>
    </row>
    <row r="157" spans="2:2">
      <c r="B157" s="142"/>
    </row>
    <row r="158" spans="2:2">
      <c r="B158" s="142"/>
    </row>
    <row r="159" spans="2:2">
      <c r="B159" s="142"/>
    </row>
    <row r="160" spans="2:2">
      <c r="B160" s="142"/>
    </row>
    <row r="161" spans="2:2">
      <c r="B161" s="142"/>
    </row>
    <row r="162" spans="2:2">
      <c r="B162" s="142"/>
    </row>
    <row r="163" spans="2:2">
      <c r="B163" s="142"/>
    </row>
    <row r="164" spans="2:2">
      <c r="B164" s="142"/>
    </row>
    <row r="165" spans="2:2">
      <c r="B165" s="142"/>
    </row>
    <row r="166" spans="2:2">
      <c r="B166" s="142"/>
    </row>
    <row r="167" spans="2:2">
      <c r="B167" s="142"/>
    </row>
    <row r="168" spans="2:2">
      <c r="B168" s="142"/>
    </row>
    <row r="169" spans="2:2">
      <c r="B169" s="142"/>
    </row>
    <row r="170" spans="2:2">
      <c r="B170" s="142"/>
    </row>
    <row r="171" spans="2:2">
      <c r="B171" s="142"/>
    </row>
    <row r="172" spans="2:2">
      <c r="B172" s="142"/>
    </row>
    <row r="173" spans="2:2">
      <c r="B173" s="142"/>
    </row>
    <row r="174" spans="2:2">
      <c r="B174" s="142"/>
    </row>
    <row r="175" spans="2:2">
      <c r="B175" s="142"/>
    </row>
    <row r="176" spans="2:2">
      <c r="B176" s="142"/>
    </row>
    <row r="177" spans="2:2">
      <c r="B177" s="142"/>
    </row>
    <row r="178" spans="2:2">
      <c r="B178" s="142"/>
    </row>
    <row r="179" spans="2:2">
      <c r="B179" s="142"/>
    </row>
    <row r="180" spans="2:2">
      <c r="B180" s="142"/>
    </row>
    <row r="181" spans="2:2">
      <c r="B181" s="142"/>
    </row>
    <row r="182" spans="2:2">
      <c r="B182" s="142"/>
    </row>
    <row r="183" spans="2:2">
      <c r="B183" s="142"/>
    </row>
    <row r="184" spans="2:2">
      <c r="B184" s="142"/>
    </row>
    <row r="185" spans="2:2">
      <c r="B185" s="142"/>
    </row>
    <row r="186" spans="2:2">
      <c r="B186" s="142"/>
    </row>
    <row r="187" spans="2:2">
      <c r="B187" s="142"/>
    </row>
    <row r="188" spans="2:2">
      <c r="B188" s="142"/>
    </row>
    <row r="189" spans="2:2">
      <c r="B189" s="142"/>
    </row>
    <row r="190" spans="2:2">
      <c r="B190" s="142"/>
    </row>
    <row r="191" spans="2:2">
      <c r="B191" s="142"/>
    </row>
    <row r="192" spans="2:2">
      <c r="B192" s="142"/>
    </row>
    <row r="193" spans="2:2">
      <c r="B193" s="142"/>
    </row>
    <row r="194" spans="2:2">
      <c r="B194" s="142"/>
    </row>
    <row r="195" spans="2:2">
      <c r="B195" s="142"/>
    </row>
    <row r="196" spans="2:2">
      <c r="B196" s="142"/>
    </row>
    <row r="197" spans="2:2">
      <c r="B197" s="142"/>
    </row>
    <row r="198" spans="2:2">
      <c r="B198" s="142"/>
    </row>
    <row r="199" spans="2:2">
      <c r="B199" s="142"/>
    </row>
    <row r="200" spans="2:2">
      <c r="B200" s="142"/>
    </row>
    <row r="201" spans="2:2">
      <c r="B201" s="142"/>
    </row>
    <row r="202" spans="2:2">
      <c r="B202" s="142"/>
    </row>
    <row r="203" spans="2:2">
      <c r="B203" s="142"/>
    </row>
    <row r="204" spans="2:2">
      <c r="B204" s="142"/>
    </row>
    <row r="205" spans="2:2">
      <c r="B205" s="142"/>
    </row>
    <row r="206" spans="2:2">
      <c r="B206" s="142"/>
    </row>
    <row r="207" spans="2:2">
      <c r="B207" s="142"/>
    </row>
    <row r="208" spans="2:2">
      <c r="B208" s="142"/>
    </row>
    <row r="209" spans="2:2">
      <c r="B209" s="142"/>
    </row>
    <row r="210" spans="2:2">
      <c r="B210" s="142"/>
    </row>
    <row r="211" spans="2:2">
      <c r="B211" s="142"/>
    </row>
    <row r="212" spans="2:2">
      <c r="B212" s="142"/>
    </row>
    <row r="213" spans="2:2">
      <c r="B213" s="142"/>
    </row>
    <row r="214" spans="2:2">
      <c r="B214" s="142"/>
    </row>
    <row r="215" spans="2:2">
      <c r="B215" s="142"/>
    </row>
    <row r="216" spans="2:2">
      <c r="B216" s="142"/>
    </row>
    <row r="217" spans="2:2">
      <c r="B217" s="142"/>
    </row>
    <row r="218" spans="2:2">
      <c r="B218" s="142"/>
    </row>
    <row r="219" spans="2:2">
      <c r="B219" s="142"/>
    </row>
    <row r="220" spans="2:2">
      <c r="B220" s="142"/>
    </row>
    <row r="221" spans="2:2">
      <c r="B221" s="142"/>
    </row>
    <row r="222" spans="2:2">
      <c r="B222" s="142"/>
    </row>
    <row r="223" spans="2:2">
      <c r="B223" s="142"/>
    </row>
    <row r="224" spans="2:2">
      <c r="B224" s="142"/>
    </row>
    <row r="225" spans="2:2">
      <c r="B225" s="142"/>
    </row>
    <row r="226" spans="2:2">
      <c r="B226" s="142"/>
    </row>
    <row r="227" spans="2:2">
      <c r="B227" s="142"/>
    </row>
    <row r="228" spans="2:2">
      <c r="B228" s="142"/>
    </row>
    <row r="229" spans="2:2">
      <c r="B229" s="142"/>
    </row>
    <row r="230" spans="2:2">
      <c r="B230" s="142"/>
    </row>
    <row r="231" spans="2:2">
      <c r="B231" s="142"/>
    </row>
    <row r="232" spans="2:2">
      <c r="B232" s="142"/>
    </row>
    <row r="233" spans="2:2">
      <c r="B233" s="142"/>
    </row>
    <row r="234" spans="2:2">
      <c r="B234" s="142"/>
    </row>
    <row r="235" spans="2:2">
      <c r="B235" s="142"/>
    </row>
    <row r="236" spans="2:2">
      <c r="B236" s="142"/>
    </row>
    <row r="237" spans="2:2">
      <c r="B237" s="142"/>
    </row>
    <row r="238" spans="2:2">
      <c r="B238" s="142"/>
    </row>
    <row r="239" spans="2:2">
      <c r="B239" s="142"/>
    </row>
    <row r="240" spans="2:2">
      <c r="B240" s="142"/>
    </row>
    <row r="241" spans="2:2">
      <c r="B241" s="142"/>
    </row>
    <row r="242" spans="2:2">
      <c r="B242" s="142"/>
    </row>
    <row r="243" spans="2:2">
      <c r="B243" s="142"/>
    </row>
    <row r="244" spans="2:2">
      <c r="B244" s="142"/>
    </row>
    <row r="245" spans="2:2">
      <c r="B245" s="142"/>
    </row>
    <row r="246" spans="2:2">
      <c r="B246" s="142"/>
    </row>
    <row r="247" spans="2:2">
      <c r="B247" s="142"/>
    </row>
    <row r="248" spans="2:2">
      <c r="B248" s="142"/>
    </row>
    <row r="249" spans="2:2">
      <c r="B249" s="142"/>
    </row>
    <row r="250" spans="2:2">
      <c r="B250" s="142"/>
    </row>
    <row r="251" spans="2:2">
      <c r="B251" s="142"/>
    </row>
    <row r="252" spans="2:2">
      <c r="B252" s="142"/>
    </row>
    <row r="253" spans="2:2">
      <c r="B253" s="142"/>
    </row>
    <row r="254" spans="2:2">
      <c r="B254" s="142"/>
    </row>
    <row r="255" spans="2:2">
      <c r="B255" s="142"/>
    </row>
    <row r="256" spans="2:2">
      <c r="B256" s="142"/>
    </row>
    <row r="257" spans="2:2">
      <c r="B257" s="142"/>
    </row>
    <row r="258" spans="2:2">
      <c r="B258" s="142"/>
    </row>
    <row r="259" spans="2:2">
      <c r="B259" s="142"/>
    </row>
    <row r="260" spans="2:2">
      <c r="B260" s="142"/>
    </row>
    <row r="261" spans="2:2">
      <c r="B261" s="142"/>
    </row>
    <row r="262" spans="2:2">
      <c r="B262" s="142"/>
    </row>
    <row r="263" spans="2:2">
      <c r="B263" s="142"/>
    </row>
    <row r="264" spans="2:2">
      <c r="B264" s="142"/>
    </row>
    <row r="265" spans="2:2">
      <c r="B265" s="142"/>
    </row>
    <row r="266" spans="2:2">
      <c r="B266" s="142"/>
    </row>
    <row r="267" spans="2:2">
      <c r="B267" s="142"/>
    </row>
    <row r="268" spans="2:2">
      <c r="B268" s="142"/>
    </row>
    <row r="269" spans="2:2">
      <c r="B269" s="142"/>
    </row>
    <row r="270" spans="2:2">
      <c r="B270" s="142"/>
    </row>
    <row r="271" spans="2:2">
      <c r="B271" s="142"/>
    </row>
    <row r="272" spans="2:2">
      <c r="B272" s="142"/>
    </row>
    <row r="273" spans="2:2">
      <c r="B273" s="142"/>
    </row>
    <row r="274" spans="2:2">
      <c r="B274" s="142"/>
    </row>
    <row r="275" spans="2:2">
      <c r="B275" s="142"/>
    </row>
    <row r="276" spans="2:2">
      <c r="B276" s="142"/>
    </row>
    <row r="277" spans="2:2">
      <c r="B277" s="142"/>
    </row>
    <row r="278" spans="2:2">
      <c r="B278" s="142"/>
    </row>
    <row r="279" spans="2:2">
      <c r="B279" s="142"/>
    </row>
    <row r="280" spans="2:2">
      <c r="B280" s="142"/>
    </row>
    <row r="281" spans="2:2">
      <c r="B281" s="142"/>
    </row>
    <row r="282" spans="2:2">
      <c r="B282" s="142"/>
    </row>
    <row r="283" spans="2:2">
      <c r="B283" s="142"/>
    </row>
    <row r="284" spans="2:2">
      <c r="B284" s="142"/>
    </row>
    <row r="285" spans="2:2">
      <c r="B285" s="142"/>
    </row>
    <row r="286" spans="2:2">
      <c r="B286" s="142"/>
    </row>
    <row r="287" spans="2:2">
      <c r="B287" s="142"/>
    </row>
    <row r="288" spans="2:2">
      <c r="B288" s="142"/>
    </row>
    <row r="289" spans="2:2">
      <c r="B289" s="142"/>
    </row>
    <row r="290" spans="2:2">
      <c r="B290" s="142"/>
    </row>
    <row r="291" spans="2:2">
      <c r="B291" s="142"/>
    </row>
    <row r="292" spans="2:2">
      <c r="B292" s="142"/>
    </row>
    <row r="293" spans="2:2">
      <c r="B293" s="142"/>
    </row>
    <row r="294" spans="2:2">
      <c r="B294" s="142"/>
    </row>
    <row r="295" spans="2:2">
      <c r="B295" s="142"/>
    </row>
    <row r="296" spans="2:2">
      <c r="B296" s="142"/>
    </row>
    <row r="297" spans="2:2">
      <c r="B297" s="142"/>
    </row>
    <row r="298" spans="2:2">
      <c r="B298" s="142"/>
    </row>
    <row r="299" spans="2:2">
      <c r="B299" s="142"/>
    </row>
    <row r="300" spans="2:2">
      <c r="B300" s="142"/>
    </row>
    <row r="301" spans="2:2">
      <c r="B301" s="142"/>
    </row>
    <row r="302" spans="2:2">
      <c r="B302" s="142"/>
    </row>
    <row r="303" spans="2:2">
      <c r="B303" s="142"/>
    </row>
    <row r="304" spans="2:2">
      <c r="B304" s="142"/>
    </row>
    <row r="305" spans="2:2">
      <c r="B305" s="142"/>
    </row>
    <row r="306" spans="2:2">
      <c r="B306" s="142"/>
    </row>
    <row r="307" spans="2:2">
      <c r="B307" s="142"/>
    </row>
    <row r="308" spans="2:2">
      <c r="B308" s="142"/>
    </row>
    <row r="309" spans="2:2">
      <c r="B309" s="142"/>
    </row>
    <row r="310" spans="2:2">
      <c r="B310" s="142"/>
    </row>
    <row r="311" spans="2:2">
      <c r="B311" s="142"/>
    </row>
    <row r="312" spans="2:2">
      <c r="B312" s="142"/>
    </row>
    <row r="313" spans="2:2">
      <c r="B313" s="142"/>
    </row>
    <row r="314" spans="2:2">
      <c r="B314" s="142"/>
    </row>
    <row r="315" spans="2:2">
      <c r="B315" s="142"/>
    </row>
    <row r="316" spans="2:2">
      <c r="B316" s="142"/>
    </row>
    <row r="317" spans="2:2">
      <c r="B317" s="142"/>
    </row>
    <row r="318" spans="2:2">
      <c r="B318" s="142"/>
    </row>
    <row r="319" spans="2:2">
      <c r="B319" s="142"/>
    </row>
    <row r="320" spans="2:2">
      <c r="B320" s="142"/>
    </row>
    <row r="321" spans="2:2">
      <c r="B321" s="142"/>
    </row>
    <row r="322" spans="2:2">
      <c r="B322" s="142"/>
    </row>
    <row r="323" spans="2:2">
      <c r="B323" s="142"/>
    </row>
    <row r="324" spans="2:2">
      <c r="B324" s="142"/>
    </row>
    <row r="325" spans="2:2">
      <c r="B325" s="142"/>
    </row>
    <row r="326" spans="2:2">
      <c r="B326" s="142"/>
    </row>
    <row r="327" spans="2:2">
      <c r="B327" s="142"/>
    </row>
    <row r="328" spans="2:2">
      <c r="B328" s="142"/>
    </row>
    <row r="329" spans="2:2">
      <c r="B329" s="142"/>
    </row>
    <row r="330" spans="2:2">
      <c r="B330" s="142"/>
    </row>
    <row r="331" spans="2:2">
      <c r="B331" s="142"/>
    </row>
    <row r="332" spans="2:2">
      <c r="B332" s="142"/>
    </row>
    <row r="333" spans="2:2">
      <c r="B333" s="142"/>
    </row>
    <row r="334" spans="2:2">
      <c r="B334" s="142"/>
    </row>
    <row r="335" spans="2:2">
      <c r="B335" s="142"/>
    </row>
    <row r="336" spans="2:2">
      <c r="B336" s="142"/>
    </row>
    <row r="337" spans="2:3">
      <c r="B337" s="142"/>
    </row>
    <row r="338" spans="2:3">
      <c r="B338" s="142"/>
    </row>
    <row r="339" spans="2:3">
      <c r="B339" s="142"/>
    </row>
    <row r="340" spans="2:3">
      <c r="B340" s="142"/>
    </row>
    <row r="341" spans="2:3">
      <c r="B341" s="142"/>
    </row>
    <row r="342" spans="2:3">
      <c r="B342" s="142"/>
    </row>
    <row r="343" spans="2:3">
      <c r="B343" s="142"/>
    </row>
    <row r="344" spans="2:3">
      <c r="B344" s="142"/>
    </row>
    <row r="345" spans="2:3">
      <c r="B345" s="142"/>
    </row>
    <row r="346" spans="2:3">
      <c r="B346" s="142"/>
    </row>
    <row r="347" spans="2:3">
      <c r="C347" s="142"/>
    </row>
    <row r="348" spans="2:3">
      <c r="C348" s="142"/>
    </row>
    <row r="349" spans="2:3">
      <c r="C349" s="142"/>
    </row>
    <row r="350" spans="2:3">
      <c r="C350" s="142"/>
    </row>
    <row r="351" spans="2:3">
      <c r="C351" s="142"/>
    </row>
    <row r="352" spans="2:3">
      <c r="C352" s="142"/>
    </row>
    <row r="353" spans="3:3">
      <c r="C353" s="142"/>
    </row>
    <row r="354" spans="3:3">
      <c r="C354" s="142"/>
    </row>
    <row r="355" spans="3:3">
      <c r="C355" s="142"/>
    </row>
    <row r="356" spans="3:3">
      <c r="C356" s="142"/>
    </row>
    <row r="357" spans="3:3">
      <c r="C357" s="142"/>
    </row>
    <row r="358" spans="3:3">
      <c r="C358" s="142"/>
    </row>
    <row r="359" spans="3:3">
      <c r="C359" s="142"/>
    </row>
    <row r="360" spans="3:3">
      <c r="C360" s="142"/>
    </row>
    <row r="361" spans="3:3">
      <c r="C361" s="142"/>
    </row>
    <row r="362" spans="3:3">
      <c r="C362" s="142"/>
    </row>
    <row r="363" spans="3:3">
      <c r="C363" s="142"/>
    </row>
    <row r="364" spans="3:3">
      <c r="C364" s="142"/>
    </row>
    <row r="365" spans="3:3">
      <c r="C365" s="142"/>
    </row>
    <row r="366" spans="3:3">
      <c r="C366" s="142"/>
    </row>
    <row r="367" spans="3:3">
      <c r="C367" s="142"/>
    </row>
    <row r="368" spans="3:3">
      <c r="C368" s="142"/>
    </row>
    <row r="369" spans="3:3">
      <c r="C369" s="142"/>
    </row>
    <row r="370" spans="3:3">
      <c r="C370" s="142"/>
    </row>
    <row r="371" spans="3:3">
      <c r="C371" s="142"/>
    </row>
    <row r="372" spans="3:3">
      <c r="C372" s="142"/>
    </row>
    <row r="373" spans="3:3">
      <c r="C373" s="142"/>
    </row>
    <row r="374" spans="3:3">
      <c r="C374" s="142"/>
    </row>
    <row r="375" spans="3:3">
      <c r="C375" s="142"/>
    </row>
    <row r="376" spans="3:3">
      <c r="C376" s="142"/>
    </row>
    <row r="377" spans="3:3">
      <c r="C377" s="142"/>
    </row>
    <row r="378" spans="3:3">
      <c r="C378" s="142"/>
    </row>
    <row r="379" spans="3:3">
      <c r="C379" s="142"/>
    </row>
    <row r="380" spans="3:3">
      <c r="C380" s="142"/>
    </row>
    <row r="381" spans="3:3">
      <c r="C381" s="142"/>
    </row>
    <row r="382" spans="3:3">
      <c r="C382" s="142"/>
    </row>
    <row r="383" spans="3:3">
      <c r="C383" s="142"/>
    </row>
    <row r="384" spans="3:3">
      <c r="C384" s="142"/>
    </row>
    <row r="385" spans="3:3">
      <c r="C385" s="142"/>
    </row>
    <row r="386" spans="3:3">
      <c r="C386" s="142"/>
    </row>
    <row r="387" spans="3:3">
      <c r="C387" s="142"/>
    </row>
    <row r="388" spans="3:3">
      <c r="C388" s="142"/>
    </row>
    <row r="389" spans="3:3">
      <c r="C389" s="142"/>
    </row>
    <row r="390" spans="3:3">
      <c r="C390" s="142"/>
    </row>
    <row r="391" spans="3:3">
      <c r="C391" s="142"/>
    </row>
    <row r="392" spans="3:3">
      <c r="C392" s="142"/>
    </row>
    <row r="393" spans="3:3">
      <c r="C393" s="142"/>
    </row>
    <row r="394" spans="3:3">
      <c r="C394" s="142"/>
    </row>
    <row r="395" spans="3:3">
      <c r="C395" s="142"/>
    </row>
    <row r="396" spans="3:3">
      <c r="C396" s="142"/>
    </row>
    <row r="397" spans="3:3">
      <c r="C397" s="142"/>
    </row>
    <row r="398" spans="3:3">
      <c r="C398" s="142"/>
    </row>
    <row r="399" spans="3:3">
      <c r="C399" s="142"/>
    </row>
    <row r="400" spans="3:3">
      <c r="C400" s="142"/>
    </row>
    <row r="401" spans="3:3">
      <c r="C401" s="142"/>
    </row>
    <row r="402" spans="3:3">
      <c r="C402" s="142"/>
    </row>
    <row r="403" spans="3:3">
      <c r="C403" s="142"/>
    </row>
    <row r="404" spans="3:3">
      <c r="C404" s="142"/>
    </row>
    <row r="405" spans="3:3">
      <c r="C405" s="142"/>
    </row>
    <row r="406" spans="3:3">
      <c r="C406" s="142"/>
    </row>
    <row r="407" spans="3:3">
      <c r="C407" s="142"/>
    </row>
    <row r="408" spans="3:3">
      <c r="C408" s="142"/>
    </row>
    <row r="409" spans="3:3">
      <c r="C409" s="142"/>
    </row>
    <row r="410" spans="3:3">
      <c r="C410" s="142"/>
    </row>
    <row r="411" spans="3:3">
      <c r="C411" s="142"/>
    </row>
    <row r="412" spans="3:3">
      <c r="C412" s="142"/>
    </row>
    <row r="413" spans="3:3">
      <c r="C413" s="142"/>
    </row>
    <row r="414" spans="3:3">
      <c r="C414" s="142"/>
    </row>
    <row r="415" spans="3:3">
      <c r="C415" s="142"/>
    </row>
    <row r="416" spans="3:3">
      <c r="C416" s="142"/>
    </row>
    <row r="417" spans="3:3">
      <c r="C417" s="142"/>
    </row>
    <row r="418" spans="3:3">
      <c r="C418" s="142"/>
    </row>
    <row r="419" spans="3:3">
      <c r="C419" s="142"/>
    </row>
    <row r="420" spans="3:3">
      <c r="C420" s="142"/>
    </row>
    <row r="421" spans="3:3">
      <c r="C421" s="142"/>
    </row>
    <row r="422" spans="3:3">
      <c r="C422" s="142"/>
    </row>
    <row r="423" spans="3:3">
      <c r="C423" s="142"/>
    </row>
    <row r="424" spans="3:3">
      <c r="C424" s="142"/>
    </row>
    <row r="425" spans="3:3">
      <c r="C425" s="142"/>
    </row>
    <row r="426" spans="3:3">
      <c r="C426" s="142"/>
    </row>
    <row r="427" spans="3:3">
      <c r="C427" s="142"/>
    </row>
    <row r="428" spans="3:3">
      <c r="C428" s="142"/>
    </row>
    <row r="429" spans="3:3">
      <c r="C429" s="142"/>
    </row>
    <row r="430" spans="3:3">
      <c r="C430" s="142"/>
    </row>
    <row r="431" spans="3:3">
      <c r="C431" s="142"/>
    </row>
    <row r="432" spans="3:3">
      <c r="C432" s="142"/>
    </row>
    <row r="433" spans="3:3">
      <c r="C433" s="142"/>
    </row>
    <row r="434" spans="3:3">
      <c r="C434" s="142"/>
    </row>
    <row r="435" spans="3:3">
      <c r="C435" s="142"/>
    </row>
    <row r="436" spans="3:3">
      <c r="C436" s="142"/>
    </row>
    <row r="437" spans="3:3">
      <c r="C437" s="142"/>
    </row>
    <row r="438" spans="3:3">
      <c r="C438" s="142"/>
    </row>
    <row r="439" spans="3:3">
      <c r="C439" s="142"/>
    </row>
    <row r="440" spans="3:3">
      <c r="C440" s="142"/>
    </row>
    <row r="441" spans="3:3">
      <c r="C441" s="142"/>
    </row>
    <row r="442" spans="3:3">
      <c r="C442" s="142"/>
    </row>
    <row r="443" spans="3:3">
      <c r="C443" s="142"/>
    </row>
    <row r="444" spans="3:3">
      <c r="C444" s="142"/>
    </row>
    <row r="445" spans="3:3">
      <c r="C445" s="142"/>
    </row>
    <row r="446" spans="3:3">
      <c r="C446" s="142"/>
    </row>
    <row r="447" spans="3:3">
      <c r="C447" s="142"/>
    </row>
    <row r="448" spans="3:3">
      <c r="C448" s="142"/>
    </row>
    <row r="449" spans="3:3">
      <c r="C449" s="142"/>
    </row>
    <row r="450" spans="3:3">
      <c r="C450" s="142"/>
    </row>
    <row r="451" spans="3:3">
      <c r="C451" s="142"/>
    </row>
    <row r="452" spans="3:3">
      <c r="C452" s="142"/>
    </row>
    <row r="453" spans="3:3">
      <c r="C453" s="142"/>
    </row>
    <row r="454" spans="3:3">
      <c r="C454" s="142"/>
    </row>
    <row r="455" spans="3:3">
      <c r="C455" s="142"/>
    </row>
    <row r="456" spans="3:3">
      <c r="C456" s="142"/>
    </row>
    <row r="457" spans="3:3">
      <c r="C457" s="142"/>
    </row>
    <row r="458" spans="3:3">
      <c r="C458" s="142"/>
    </row>
    <row r="459" spans="3:3">
      <c r="C459" s="142"/>
    </row>
    <row r="460" spans="3:3">
      <c r="C460" s="142"/>
    </row>
    <row r="461" spans="3:3">
      <c r="C461" s="142"/>
    </row>
    <row r="462" spans="3:3">
      <c r="C462" s="142"/>
    </row>
    <row r="463" spans="3:3">
      <c r="C463" s="142"/>
    </row>
    <row r="464" spans="3:3">
      <c r="C464" s="142"/>
    </row>
    <row r="465" spans="3:3">
      <c r="C465" s="142"/>
    </row>
    <row r="466" spans="3:3">
      <c r="C466" s="142"/>
    </row>
    <row r="467" spans="3:3">
      <c r="C467" s="142"/>
    </row>
    <row r="468" spans="3:3">
      <c r="C468" s="142"/>
    </row>
    <row r="469" spans="3:3">
      <c r="C469" s="142"/>
    </row>
    <row r="470" spans="3:3">
      <c r="C470" s="142"/>
    </row>
    <row r="471" spans="3:3">
      <c r="C471" s="142"/>
    </row>
    <row r="472" spans="3:3">
      <c r="C472" s="142"/>
    </row>
    <row r="473" spans="3:3">
      <c r="C473" s="142"/>
    </row>
    <row r="474" spans="3:3">
      <c r="C474" s="142"/>
    </row>
    <row r="475" spans="3:3">
      <c r="C475" s="142"/>
    </row>
    <row r="476" spans="3:3">
      <c r="C476" s="142"/>
    </row>
    <row r="477" spans="3:3">
      <c r="C477" s="142"/>
    </row>
    <row r="478" spans="3:3">
      <c r="C478" s="142"/>
    </row>
    <row r="479" spans="3:3">
      <c r="C479" s="142"/>
    </row>
    <row r="480" spans="3:3">
      <c r="C480" s="142"/>
    </row>
    <row r="481" spans="3:3">
      <c r="C481" s="142"/>
    </row>
    <row r="482" spans="3:3">
      <c r="C482" s="142"/>
    </row>
    <row r="483" spans="3:3">
      <c r="C483" s="142"/>
    </row>
    <row r="484" spans="3:3">
      <c r="C484" s="142"/>
    </row>
    <row r="485" spans="3:3">
      <c r="C485" s="142"/>
    </row>
    <row r="486" spans="3:3">
      <c r="C486" s="142"/>
    </row>
    <row r="487" spans="3:3">
      <c r="C487" s="142"/>
    </row>
    <row r="488" spans="3:3">
      <c r="C488" s="142"/>
    </row>
    <row r="489" spans="3:3">
      <c r="C489" s="142"/>
    </row>
    <row r="490" spans="3:3">
      <c r="C490" s="142"/>
    </row>
    <row r="491" spans="3:3">
      <c r="C491" s="142"/>
    </row>
    <row r="492" spans="3:3">
      <c r="C492" s="142"/>
    </row>
    <row r="493" spans="3:3">
      <c r="C493" s="142"/>
    </row>
    <row r="494" spans="3:3">
      <c r="C494" s="142"/>
    </row>
    <row r="495" spans="3:3">
      <c r="C495" s="142"/>
    </row>
    <row r="496" spans="3:3">
      <c r="C496" s="142"/>
    </row>
    <row r="497" spans="3:3">
      <c r="C497" s="142"/>
    </row>
    <row r="498" spans="3:3">
      <c r="C498" s="142"/>
    </row>
    <row r="499" spans="3:3">
      <c r="C499" s="142"/>
    </row>
    <row r="500" spans="3:3">
      <c r="C500" s="142"/>
    </row>
    <row r="501" spans="3:3">
      <c r="C501" s="142"/>
    </row>
    <row r="502" spans="3:3">
      <c r="C502" s="142"/>
    </row>
    <row r="503" spans="3:3">
      <c r="C503" s="142"/>
    </row>
    <row r="504" spans="3:3">
      <c r="C504" s="142"/>
    </row>
    <row r="505" spans="3:3">
      <c r="C505" s="142"/>
    </row>
    <row r="506" spans="3:3">
      <c r="C506" s="142"/>
    </row>
    <row r="507" spans="3:3">
      <c r="C507" s="142"/>
    </row>
    <row r="508" spans="3:3">
      <c r="C508" s="142"/>
    </row>
    <row r="509" spans="3:3">
      <c r="C509" s="142"/>
    </row>
    <row r="510" spans="3:3">
      <c r="C510" s="142"/>
    </row>
    <row r="511" spans="3:3">
      <c r="C511" s="142"/>
    </row>
    <row r="512" spans="3:3">
      <c r="C512" s="142"/>
    </row>
    <row r="513" spans="3:3">
      <c r="C513" s="142"/>
    </row>
    <row r="514" spans="3:3">
      <c r="C514" s="142"/>
    </row>
    <row r="515" spans="3:3">
      <c r="C515" s="142"/>
    </row>
    <row r="516" spans="3:3">
      <c r="C516" s="142"/>
    </row>
    <row r="517" spans="3:3">
      <c r="C517" s="142"/>
    </row>
    <row r="518" spans="3:3">
      <c r="C518" s="142"/>
    </row>
    <row r="519" spans="3:3">
      <c r="C519" s="142"/>
    </row>
    <row r="520" spans="3:3">
      <c r="C520" s="142"/>
    </row>
    <row r="521" spans="3:3">
      <c r="C521" s="142"/>
    </row>
    <row r="522" spans="3:3">
      <c r="C522" s="142"/>
    </row>
    <row r="523" spans="3:3">
      <c r="C523" s="142"/>
    </row>
    <row r="524" spans="3:3">
      <c r="C524" s="142"/>
    </row>
    <row r="525" spans="3:3">
      <c r="C525" s="142"/>
    </row>
    <row r="526" spans="3:3">
      <c r="C526" s="142"/>
    </row>
    <row r="527" spans="3:3">
      <c r="C527" s="142"/>
    </row>
    <row r="528" spans="3:3">
      <c r="C528" s="142"/>
    </row>
    <row r="529" spans="3:3">
      <c r="C529" s="142"/>
    </row>
    <row r="530" spans="3:3">
      <c r="C530" s="142"/>
    </row>
    <row r="531" spans="3:3">
      <c r="C531" s="142"/>
    </row>
    <row r="532" spans="3:3">
      <c r="C532" s="142"/>
    </row>
    <row r="533" spans="3:3">
      <c r="C533" s="142"/>
    </row>
    <row r="534" spans="3:3">
      <c r="C534" s="142"/>
    </row>
    <row r="535" spans="3:3">
      <c r="C535" s="142"/>
    </row>
    <row r="536" spans="3:3">
      <c r="C536" s="142"/>
    </row>
    <row r="537" spans="3:3">
      <c r="C537" s="142"/>
    </row>
    <row r="538" spans="3:3">
      <c r="C538" s="142"/>
    </row>
    <row r="539" spans="3:3">
      <c r="C539" s="142"/>
    </row>
    <row r="540" spans="3:3">
      <c r="C540" s="142"/>
    </row>
    <row r="541" spans="3:3">
      <c r="C541" s="142"/>
    </row>
    <row r="542" spans="3:3">
      <c r="C542" s="142"/>
    </row>
    <row r="543" spans="3:3">
      <c r="C543" s="142"/>
    </row>
    <row r="544" spans="3:3">
      <c r="C544" s="142"/>
    </row>
    <row r="545" spans="3:3">
      <c r="C545" s="142"/>
    </row>
    <row r="546" spans="3:3">
      <c r="C546" s="142"/>
    </row>
    <row r="547" spans="3:3">
      <c r="C547" s="142"/>
    </row>
    <row r="548" spans="3:3">
      <c r="C548" s="142"/>
    </row>
    <row r="549" spans="3:3">
      <c r="C549" s="142"/>
    </row>
    <row r="550" spans="3:3">
      <c r="C550" s="142"/>
    </row>
    <row r="551" spans="3:3">
      <c r="C551" s="142"/>
    </row>
    <row r="552" spans="3:3">
      <c r="C552" s="142"/>
    </row>
    <row r="553" spans="3:3">
      <c r="C553" s="142"/>
    </row>
    <row r="554" spans="3:3">
      <c r="C554" s="142"/>
    </row>
    <row r="555" spans="3:3">
      <c r="C555" s="142"/>
    </row>
    <row r="556" spans="3:3">
      <c r="C556" s="142"/>
    </row>
    <row r="557" spans="3:3">
      <c r="C557" s="142"/>
    </row>
    <row r="558" spans="3:3">
      <c r="C558" s="142"/>
    </row>
    <row r="559" spans="3:3">
      <c r="C559" s="142"/>
    </row>
    <row r="560" spans="3:3">
      <c r="C560" s="142"/>
    </row>
    <row r="561" spans="3:3">
      <c r="C561" s="142"/>
    </row>
    <row r="562" spans="3:3">
      <c r="C562" s="142"/>
    </row>
    <row r="563" spans="3:3">
      <c r="C563" s="142"/>
    </row>
    <row r="564" spans="3:3">
      <c r="C564" s="142"/>
    </row>
    <row r="565" spans="3:3">
      <c r="C565" s="142"/>
    </row>
    <row r="566" spans="3:3">
      <c r="C566" s="142"/>
    </row>
    <row r="567" spans="3:3">
      <c r="C567" s="142"/>
    </row>
    <row r="568" spans="3:3">
      <c r="C568" s="142"/>
    </row>
    <row r="569" spans="3:3">
      <c r="C569" s="142"/>
    </row>
    <row r="570" spans="3:3">
      <c r="C570" s="142"/>
    </row>
    <row r="571" spans="3:3">
      <c r="C571" s="142"/>
    </row>
    <row r="572" spans="3:3">
      <c r="C572" s="142"/>
    </row>
    <row r="573" spans="3:3">
      <c r="C573" s="142"/>
    </row>
    <row r="574" spans="3:3">
      <c r="C574" s="142"/>
    </row>
    <row r="575" spans="3:3">
      <c r="C575" s="142"/>
    </row>
    <row r="576" spans="3:3">
      <c r="C576" s="142"/>
    </row>
    <row r="577" spans="3:3">
      <c r="C577" s="142"/>
    </row>
    <row r="578" spans="3:3">
      <c r="C578" s="142"/>
    </row>
    <row r="579" spans="3:3">
      <c r="C579" s="142"/>
    </row>
    <row r="580" spans="3:3">
      <c r="C580" s="142"/>
    </row>
    <row r="581" spans="3:3">
      <c r="C581" s="142"/>
    </row>
    <row r="582" spans="3:3">
      <c r="C582" s="142"/>
    </row>
    <row r="583" spans="3:3">
      <c r="C583" s="142"/>
    </row>
    <row r="584" spans="3:3">
      <c r="C584" s="142"/>
    </row>
    <row r="585" spans="3:3">
      <c r="C585" s="142"/>
    </row>
    <row r="586" spans="3:3">
      <c r="C586" s="142"/>
    </row>
    <row r="587" spans="3:3">
      <c r="C587" s="142"/>
    </row>
    <row r="588" spans="3:3">
      <c r="C588" s="142"/>
    </row>
    <row r="589" spans="3:3">
      <c r="C589" s="142"/>
    </row>
    <row r="590" spans="3:3">
      <c r="C590" s="142"/>
    </row>
    <row r="591" spans="3:3">
      <c r="C591" s="142"/>
    </row>
    <row r="592" spans="3:3">
      <c r="C592" s="142"/>
    </row>
    <row r="593" spans="3:3">
      <c r="C593" s="142"/>
    </row>
    <row r="594" spans="3:3">
      <c r="C594" s="142"/>
    </row>
    <row r="595" spans="3:3">
      <c r="C595" s="142"/>
    </row>
    <row r="596" spans="3:3">
      <c r="C596" s="142"/>
    </row>
    <row r="597" spans="3:3">
      <c r="C597" s="142"/>
    </row>
    <row r="598" spans="3:3">
      <c r="C598" s="142"/>
    </row>
    <row r="599" spans="3:3">
      <c r="C599" s="142"/>
    </row>
    <row r="600" spans="3:3">
      <c r="C600" s="142"/>
    </row>
    <row r="601" spans="3:3">
      <c r="C601" s="142"/>
    </row>
    <row r="602" spans="3:3">
      <c r="C602" s="142"/>
    </row>
    <row r="603" spans="3:3">
      <c r="C603" s="142"/>
    </row>
    <row r="604" spans="3:3">
      <c r="C604" s="142"/>
    </row>
    <row r="605" spans="3:3">
      <c r="C605" s="142"/>
    </row>
    <row r="606" spans="3:3">
      <c r="C606" s="142"/>
    </row>
    <row r="607" spans="3:3">
      <c r="C607" s="142"/>
    </row>
    <row r="608" spans="3:3">
      <c r="C608" s="142"/>
    </row>
    <row r="609" spans="3:3">
      <c r="C609" s="142"/>
    </row>
    <row r="610" spans="3:3">
      <c r="C610" s="142"/>
    </row>
    <row r="611" spans="3:3">
      <c r="C611" s="142"/>
    </row>
    <row r="612" spans="3:3">
      <c r="C612" s="142"/>
    </row>
    <row r="613" spans="3:3">
      <c r="C613" s="142"/>
    </row>
    <row r="614" spans="3:3">
      <c r="C614" s="142"/>
    </row>
    <row r="615" spans="3:3">
      <c r="C615" s="142"/>
    </row>
    <row r="616" spans="3:3">
      <c r="C616" s="142"/>
    </row>
    <row r="617" spans="3:3">
      <c r="C617" s="142"/>
    </row>
    <row r="618" spans="3:3">
      <c r="C618" s="142"/>
    </row>
    <row r="619" spans="3:3">
      <c r="C619" s="142"/>
    </row>
    <row r="620" spans="3:3">
      <c r="C620" s="142"/>
    </row>
    <row r="621" spans="3:3">
      <c r="C621" s="142"/>
    </row>
    <row r="622" spans="3:3">
      <c r="C622" s="142"/>
    </row>
    <row r="623" spans="3:3">
      <c r="C623" s="142"/>
    </row>
    <row r="624" spans="3:3">
      <c r="C624" s="142"/>
    </row>
    <row r="625" spans="3:3">
      <c r="C625" s="142"/>
    </row>
    <row r="626" spans="3:3">
      <c r="C626" s="142"/>
    </row>
    <row r="627" spans="3:3">
      <c r="C627" s="142"/>
    </row>
    <row r="628" spans="3:3">
      <c r="C628" s="142"/>
    </row>
    <row r="629" spans="3:3">
      <c r="C629" s="142"/>
    </row>
    <row r="630" spans="3:3">
      <c r="C630" s="142"/>
    </row>
    <row r="631" spans="3:3">
      <c r="C631" s="142"/>
    </row>
    <row r="632" spans="3:3">
      <c r="C632" s="142"/>
    </row>
    <row r="633" spans="3:3">
      <c r="C633" s="142"/>
    </row>
    <row r="634" spans="3:3">
      <c r="C634" s="142"/>
    </row>
    <row r="635" spans="3:3">
      <c r="C635" s="142"/>
    </row>
    <row r="636" spans="3:3">
      <c r="C636" s="142"/>
    </row>
    <row r="637" spans="3:3">
      <c r="C637" s="142"/>
    </row>
    <row r="638" spans="3:3">
      <c r="C638" s="142"/>
    </row>
    <row r="639" spans="3:3">
      <c r="C639" s="142"/>
    </row>
    <row r="640" spans="3:3">
      <c r="C640" s="142"/>
    </row>
    <row r="641" spans="3:3">
      <c r="C641" s="142"/>
    </row>
    <row r="642" spans="3:3">
      <c r="C642" s="142"/>
    </row>
    <row r="643" spans="3:3">
      <c r="C643" s="142"/>
    </row>
    <row r="644" spans="3:3">
      <c r="C644" s="142"/>
    </row>
    <row r="645" spans="3:3">
      <c r="C645" s="142"/>
    </row>
    <row r="646" spans="3:3">
      <c r="C646" s="142"/>
    </row>
    <row r="647" spans="3:3">
      <c r="C647" s="142"/>
    </row>
    <row r="648" spans="3:3">
      <c r="C648" s="142"/>
    </row>
    <row r="649" spans="3:3">
      <c r="C649" s="142"/>
    </row>
    <row r="650" spans="3:3">
      <c r="C650" s="142"/>
    </row>
    <row r="651" spans="3:3">
      <c r="C651" s="142"/>
    </row>
    <row r="652" spans="3:3">
      <c r="C652" s="142"/>
    </row>
    <row r="653" spans="3:3">
      <c r="C653" s="142"/>
    </row>
    <row r="654" spans="3:3">
      <c r="C654" s="142"/>
    </row>
    <row r="655" spans="3:3">
      <c r="C655" s="142"/>
    </row>
    <row r="656" spans="3:3">
      <c r="C656" s="142"/>
    </row>
    <row r="657" spans="3:3">
      <c r="C657" s="142"/>
    </row>
    <row r="658" spans="3:3">
      <c r="C658" s="142"/>
    </row>
    <row r="659" spans="3:3">
      <c r="C659" s="142"/>
    </row>
    <row r="660" spans="3:3">
      <c r="C660" s="142"/>
    </row>
    <row r="661" spans="3:3">
      <c r="C661" s="142"/>
    </row>
    <row r="662" spans="3:3">
      <c r="C662" s="142"/>
    </row>
    <row r="663" spans="3:3">
      <c r="C663" s="142"/>
    </row>
    <row r="664" spans="3:3">
      <c r="C664" s="142"/>
    </row>
    <row r="665" spans="3:3">
      <c r="C665" s="142"/>
    </row>
    <row r="666" spans="3:3">
      <c r="C666" s="142"/>
    </row>
    <row r="667" spans="3:3">
      <c r="C667" s="142"/>
    </row>
    <row r="668" spans="3:3">
      <c r="C668" s="142"/>
    </row>
    <row r="669" spans="3:3">
      <c r="C669" s="142"/>
    </row>
    <row r="670" spans="3:3">
      <c r="C670" s="142"/>
    </row>
    <row r="671" spans="3:3">
      <c r="C671" s="142"/>
    </row>
    <row r="672" spans="3:3">
      <c r="C672" s="142"/>
    </row>
    <row r="673" spans="3:3">
      <c r="C673" s="142"/>
    </row>
    <row r="674" spans="3:3">
      <c r="C674" s="142"/>
    </row>
    <row r="675" spans="3:3">
      <c r="C675" s="142"/>
    </row>
    <row r="676" spans="3:3">
      <c r="C676" s="142"/>
    </row>
    <row r="677" spans="3:3">
      <c r="C677" s="142"/>
    </row>
    <row r="678" spans="3:3">
      <c r="C678" s="142"/>
    </row>
    <row r="679" spans="3:3">
      <c r="C679" s="142"/>
    </row>
    <row r="680" spans="3:3">
      <c r="C680" s="142"/>
    </row>
    <row r="681" spans="3:3">
      <c r="C681" s="142"/>
    </row>
    <row r="682" spans="3:3">
      <c r="C682" s="142"/>
    </row>
    <row r="683" spans="3:3">
      <c r="C683" s="142"/>
    </row>
    <row r="684" spans="3:3">
      <c r="C684" s="142"/>
    </row>
    <row r="685" spans="3:3">
      <c r="C685" s="142"/>
    </row>
    <row r="686" spans="3:3">
      <c r="C686" s="142"/>
    </row>
    <row r="687" spans="3:3">
      <c r="C687" s="142"/>
    </row>
    <row r="688" spans="3:3">
      <c r="C688" s="142"/>
    </row>
    <row r="689" spans="3:3">
      <c r="C689" s="142"/>
    </row>
    <row r="690" spans="3:3">
      <c r="C690" s="142"/>
    </row>
    <row r="691" spans="3:3">
      <c r="C691" s="142"/>
    </row>
    <row r="692" spans="3:3">
      <c r="C692" s="142"/>
    </row>
    <row r="693" spans="3:3">
      <c r="C693" s="142"/>
    </row>
    <row r="694" spans="3:3">
      <c r="C694" s="142"/>
    </row>
    <row r="695" spans="3:3">
      <c r="C695" s="142"/>
    </row>
    <row r="696" spans="3:3">
      <c r="C696" s="142"/>
    </row>
    <row r="697" spans="3:3">
      <c r="C697" s="142"/>
    </row>
    <row r="698" spans="3:3">
      <c r="C698" s="142"/>
    </row>
    <row r="699" spans="3:3">
      <c r="C699" s="142"/>
    </row>
    <row r="700" spans="3:3">
      <c r="C700" s="142"/>
    </row>
    <row r="701" spans="3:3">
      <c r="C701" s="142"/>
    </row>
    <row r="702" spans="3:3">
      <c r="C702" s="142"/>
    </row>
    <row r="703" spans="3:3">
      <c r="C703" s="142"/>
    </row>
    <row r="704" spans="3:3">
      <c r="C704" s="142"/>
    </row>
    <row r="705" spans="3:3">
      <c r="C705" s="142"/>
    </row>
    <row r="706" spans="3:3">
      <c r="C706" s="142"/>
    </row>
    <row r="707" spans="3:3">
      <c r="C707" s="142"/>
    </row>
    <row r="708" spans="3:3">
      <c r="C708" s="142"/>
    </row>
    <row r="709" spans="3:3">
      <c r="C709" s="142"/>
    </row>
    <row r="710" spans="3:3">
      <c r="C710" s="142"/>
    </row>
    <row r="711" spans="3:3">
      <c r="C711" s="142"/>
    </row>
    <row r="712" spans="3:3">
      <c r="C712" s="142"/>
    </row>
    <row r="713" spans="3:3">
      <c r="C713" s="142"/>
    </row>
    <row r="714" spans="3:3">
      <c r="C714" s="142"/>
    </row>
    <row r="715" spans="3:3">
      <c r="C715" s="142"/>
    </row>
    <row r="716" spans="3:3">
      <c r="C716" s="142"/>
    </row>
    <row r="717" spans="3:3">
      <c r="C717" s="142"/>
    </row>
    <row r="718" spans="3:3">
      <c r="C718" s="142"/>
    </row>
    <row r="719" spans="3:3">
      <c r="C719" s="142"/>
    </row>
    <row r="720" spans="3:3">
      <c r="C720" s="142"/>
    </row>
  </sheetData>
  <customSheetViews>
    <customSheetView guid="{0C5E73BF-4F4A-42B1-AFFC-19145C7AC19A}" scale="90" topLeftCell="A7">
      <selection activeCell="F23" sqref="F23"/>
      <pageMargins left="0.7" right="0.7" top="0.75" bottom="0.75" header="0.3" footer="0.3"/>
      <pageSetup scale="70" orientation="portrait" r:id="rId1"/>
    </customSheetView>
    <customSheetView guid="{F7690BCD-287A-473A-9EA1-298139938D77}" scale="90" topLeftCell="A58">
      <selection activeCell="A60" sqref="A60"/>
      <pageMargins left="0.7" right="0.7" top="0.75" bottom="0.75" header="0.3" footer="0.3"/>
      <pageSetup orientation="portrait" r:id="rId2"/>
    </customSheetView>
    <customSheetView guid="{8F78BEB5-8927-4030-9153-90C7FA4937A5}" scale="90" topLeftCell="A13">
      <selection activeCell="B29" sqref="B29"/>
      <pageMargins left="0.7" right="0.7" top="0.75" bottom="0.75" header="0.3" footer="0.3"/>
      <pageSetup orientation="portrait" r:id="rId3"/>
    </customSheetView>
    <customSheetView guid="{81801A75-92C7-4ED5-97DB-E3E6B3965D30}" scale="90" topLeftCell="A51">
      <selection activeCell="G91" sqref="G91"/>
      <pageMargins left="0.7" right="0.7" top="0.75" bottom="0.75" header="0.3" footer="0.3"/>
      <pageSetup orientation="portrait" r:id="rId4"/>
    </customSheetView>
  </customSheetViews>
  <mergeCells count="1">
    <mergeCell ref="C6:I6"/>
  </mergeCells>
  <pageMargins left="0.7" right="0.7" top="0.75" bottom="0.75" header="0.3" footer="0.3"/>
  <pageSetup scale="70" orientation="portrait" r:id="rId5"/>
</worksheet>
</file>

<file path=xl/worksheets/sheet33.xml><?xml version="1.0" encoding="utf-8"?>
<worksheet xmlns="http://schemas.openxmlformats.org/spreadsheetml/2006/main" xmlns:r="http://schemas.openxmlformats.org/officeDocument/2006/relationships">
  <sheetPr codeName="Sheet30">
    <tabColor theme="7" tint="-0.249977111117893"/>
  </sheetPr>
  <dimension ref="A1:U292"/>
  <sheetViews>
    <sheetView topLeftCell="A34" workbookViewId="0">
      <selection activeCell="S9" sqref="K8:S9"/>
    </sheetView>
  </sheetViews>
  <sheetFormatPr defaultRowHeight="12.75"/>
  <cols>
    <col min="1" max="1" width="16.42578125" style="492" customWidth="1"/>
    <col min="2" max="2" width="14.7109375" customWidth="1"/>
    <col min="3" max="3" width="11.85546875" customWidth="1"/>
    <col min="4" max="6" width="14.7109375" customWidth="1"/>
    <col min="7" max="7" width="17.140625" customWidth="1"/>
    <col min="8" max="8" width="15.42578125" style="527" customWidth="1"/>
    <col min="9" max="9" width="14.7109375" customWidth="1"/>
    <col min="10" max="10" width="14.7109375" style="128" customWidth="1"/>
    <col min="11" max="14" width="12.7109375" customWidth="1"/>
    <col min="15" max="15" width="18.7109375" customWidth="1"/>
    <col min="16" max="19" width="12.7109375" customWidth="1"/>
    <col min="21" max="21" width="12" customWidth="1"/>
  </cols>
  <sheetData>
    <row r="1" spans="1:21" s="128" customFormat="1">
      <c r="A1" s="492"/>
      <c r="H1" s="527"/>
    </row>
    <row r="2" spans="1:21">
      <c r="B2" s="6" t="s">
        <v>28</v>
      </c>
      <c r="C2" s="8" t="s">
        <v>141</v>
      </c>
      <c r="D2" s="8"/>
      <c r="E2" s="8"/>
      <c r="F2" s="4"/>
      <c r="H2" s="393"/>
      <c r="L2" s="8"/>
    </row>
    <row r="3" spans="1:21">
      <c r="B3" s="6" t="s">
        <v>29</v>
      </c>
      <c r="C3" s="44" t="s">
        <v>104</v>
      </c>
      <c r="D3" s="8"/>
      <c r="E3" s="8"/>
      <c r="F3" s="4"/>
      <c r="H3" s="393"/>
      <c r="L3" s="8"/>
    </row>
    <row r="4" spans="1:21">
      <c r="B4" s="6" t="s">
        <v>30</v>
      </c>
      <c r="C4" s="44" t="s">
        <v>101</v>
      </c>
      <c r="D4" s="7"/>
      <c r="E4" s="7"/>
      <c r="F4" s="5"/>
      <c r="H4" s="393"/>
      <c r="L4" s="7"/>
    </row>
    <row r="5" spans="1:21">
      <c r="B5" s="6"/>
      <c r="D5" s="7"/>
      <c r="E5" s="7"/>
      <c r="F5" s="5"/>
      <c r="G5" s="7"/>
      <c r="H5" s="681"/>
      <c r="I5" s="7"/>
      <c r="J5" s="7"/>
    </row>
    <row r="6" spans="1:21" s="50" customFormat="1" ht="67.5" customHeight="1">
      <c r="A6" s="492"/>
      <c r="B6" s="98" t="s">
        <v>129</v>
      </c>
      <c r="C6" s="1329" t="s">
        <v>516</v>
      </c>
      <c r="D6" s="1330"/>
      <c r="E6" s="1330"/>
      <c r="F6" s="1330"/>
      <c r="G6" s="1330"/>
      <c r="H6" s="1330"/>
      <c r="I6" s="1330"/>
      <c r="J6" s="247"/>
      <c r="K6" s="247"/>
      <c r="L6" s="247"/>
      <c r="M6" s="247"/>
      <c r="N6" s="247"/>
      <c r="O6" s="247"/>
      <c r="P6" s="247"/>
      <c r="Q6" s="247"/>
      <c r="R6" s="236"/>
      <c r="S6" s="236"/>
    </row>
    <row r="7" spans="1:21" s="50" customFormat="1" ht="13.5" customHeight="1">
      <c r="A7" s="492"/>
      <c r="B7" s="6"/>
      <c r="C7" s="234"/>
      <c r="D7" s="234"/>
      <c r="E7" s="234"/>
      <c r="F7" s="234"/>
      <c r="G7" s="234"/>
      <c r="H7" s="686"/>
      <c r="I7" s="234"/>
      <c r="J7" s="234"/>
      <c r="K7" s="234"/>
      <c r="L7" s="234"/>
      <c r="M7" s="234"/>
      <c r="N7" s="234"/>
      <c r="O7" s="234"/>
      <c r="P7" s="234"/>
      <c r="Q7" s="234"/>
      <c r="R7" s="234"/>
    </row>
    <row r="8" spans="1:21" s="50" customFormat="1" ht="27" customHeight="1">
      <c r="A8" s="492"/>
      <c r="B8" s="88" t="s">
        <v>130</v>
      </c>
      <c r="C8" s="83"/>
      <c r="D8" s="83"/>
      <c r="E8" s="83"/>
      <c r="F8" s="83"/>
      <c r="G8" s="83"/>
      <c r="H8" s="687"/>
      <c r="I8" s="1211"/>
      <c r="J8" s="1211"/>
      <c r="K8" s="1229"/>
      <c r="L8" s="1229"/>
      <c r="M8" s="1209"/>
      <c r="N8" s="1209"/>
      <c r="O8" s="1213"/>
      <c r="P8" s="1209"/>
      <c r="Q8" s="1209"/>
      <c r="R8" s="1209"/>
      <c r="S8" s="1229"/>
      <c r="T8" s="1209"/>
      <c r="U8" s="1209"/>
    </row>
    <row r="9" spans="1:21" s="128" customFormat="1" ht="12.75" customHeight="1">
      <c r="A9" s="492"/>
      <c r="B9" s="88"/>
      <c r="C9" s="230"/>
      <c r="D9" s="230"/>
      <c r="E9" s="230"/>
      <c r="F9" s="230"/>
      <c r="G9" s="230"/>
      <c r="H9" s="687"/>
      <c r="I9" s="1211"/>
      <c r="J9" s="1211"/>
      <c r="K9" s="1229"/>
      <c r="L9" s="1229"/>
      <c r="M9" s="1209"/>
      <c r="N9" s="1209"/>
      <c r="O9" s="1213"/>
      <c r="P9" s="1209"/>
      <c r="Q9" s="1209"/>
      <c r="R9" s="1209"/>
      <c r="S9" s="1229"/>
      <c r="T9" s="1209"/>
      <c r="U9" s="1209"/>
    </row>
    <row r="10" spans="1:21" s="128" customFormat="1" ht="12.75" customHeight="1">
      <c r="A10" s="492"/>
      <c r="B10" s="88"/>
      <c r="E10" s="70" t="s">
        <v>431</v>
      </c>
      <c r="F10" s="70" t="s">
        <v>433</v>
      </c>
      <c r="G10" s="70" t="s">
        <v>432</v>
      </c>
      <c r="H10" s="687"/>
      <c r="I10" s="1209"/>
      <c r="J10" s="1209"/>
      <c r="K10" s="1209"/>
      <c r="L10" s="1212" t="s">
        <v>434</v>
      </c>
      <c r="M10" s="1212" t="s">
        <v>433</v>
      </c>
      <c r="N10" s="1212" t="s">
        <v>432</v>
      </c>
      <c r="O10" s="1209"/>
      <c r="P10" s="1209"/>
      <c r="Q10" s="1209"/>
      <c r="R10" s="1209"/>
      <c r="S10" s="1212" t="s">
        <v>434</v>
      </c>
      <c r="T10" s="1212" t="s">
        <v>433</v>
      </c>
      <c r="U10" s="1212" t="s">
        <v>432</v>
      </c>
    </row>
    <row r="11" spans="1:21" s="128" customFormat="1" ht="12.75" customHeight="1">
      <c r="A11" s="492"/>
      <c r="B11" s="88"/>
      <c r="C11" s="6" t="s">
        <v>53</v>
      </c>
      <c r="D11" s="17">
        <f>H73</f>
        <v>15940.645549999999</v>
      </c>
      <c r="E11" s="17">
        <v>0</v>
      </c>
      <c r="F11" s="17">
        <f>SUM(H35,H46,H54)</f>
        <v>15918.55155</v>
      </c>
      <c r="G11" s="17">
        <f>SUM(H64)</f>
        <v>22.094000000000001</v>
      </c>
      <c r="H11" s="687"/>
      <c r="I11" s="1209"/>
      <c r="J11" s="1210" t="s">
        <v>1306</v>
      </c>
      <c r="K11" s="1229">
        <f>SUM(H46,H54,H64,)</f>
        <v>102.22954999999999</v>
      </c>
      <c r="L11" s="1229">
        <f>0</f>
        <v>0</v>
      </c>
      <c r="M11" s="1229">
        <f>SUM(H46,H54)</f>
        <v>80.135549999999995</v>
      </c>
      <c r="N11" s="1229">
        <f>SUM(H64)</f>
        <v>22.094000000000001</v>
      </c>
      <c r="O11" s="1209"/>
      <c r="P11" s="1209"/>
      <c r="Q11" s="1210" t="s">
        <v>1304</v>
      </c>
      <c r="R11" s="1229">
        <f>SUM(H35,)</f>
        <v>15838.416000000001</v>
      </c>
      <c r="S11" s="1229">
        <f>0</f>
        <v>0</v>
      </c>
      <c r="T11" s="1229">
        <f>0</f>
        <v>0</v>
      </c>
      <c r="U11" s="1229">
        <f>SUM(H35)</f>
        <v>15838.416000000001</v>
      </c>
    </row>
    <row r="12" spans="1:21" s="128" customFormat="1" ht="12.75" customHeight="1">
      <c r="A12" s="492"/>
      <c r="B12" s="88"/>
      <c r="C12" s="1210" t="s">
        <v>1303</v>
      </c>
      <c r="D12" s="742">
        <f>Q73</f>
        <v>638.25019500000019</v>
      </c>
      <c r="E12" s="297">
        <v>0</v>
      </c>
      <c r="F12" s="742">
        <f>SUM(Q35,Q46,Q54)</f>
        <v>638.25019500000019</v>
      </c>
      <c r="G12" s="742">
        <f>SUM(Q64)</f>
        <v>0</v>
      </c>
      <c r="H12" s="687"/>
      <c r="I12" s="1209"/>
      <c r="J12" s="1210" t="s">
        <v>1307</v>
      </c>
      <c r="K12" s="1229">
        <f>SUM(Q46,Q54,Q64,)</f>
        <v>4.7135550000000004</v>
      </c>
      <c r="L12" s="1229">
        <f>0</f>
        <v>0</v>
      </c>
      <c r="M12" s="1229">
        <f>SUM(Q46,Q54)</f>
        <v>4.7135550000000004</v>
      </c>
      <c r="N12" s="1229">
        <f>SUM(Q64)</f>
        <v>0</v>
      </c>
      <c r="O12" s="1209"/>
      <c r="P12" s="1209"/>
      <c r="Q12" s="1210" t="s">
        <v>1305</v>
      </c>
      <c r="R12" s="1229">
        <f>SUM(Q35,)</f>
        <v>633.53664000000015</v>
      </c>
      <c r="S12" s="1229">
        <f>0</f>
        <v>0</v>
      </c>
      <c r="T12" s="1229">
        <f>0</f>
        <v>0</v>
      </c>
      <c r="U12" s="1229">
        <f>SUM(Q35)</f>
        <v>633.53664000000015</v>
      </c>
    </row>
    <row r="13" spans="1:21" s="128" customFormat="1" ht="12.75" customHeight="1" thickBot="1">
      <c r="A13" s="492"/>
      <c r="B13" s="88"/>
      <c r="C13" s="25" t="s">
        <v>174</v>
      </c>
      <c r="D13" s="26">
        <f>D11-D12</f>
        <v>15302.395354999999</v>
      </c>
      <c r="E13" s="26">
        <f>E11-E12</f>
        <v>0</v>
      </c>
      <c r="F13" s="26">
        <f>F11-F12</f>
        <v>15280.301355</v>
      </c>
      <c r="G13" s="26">
        <f>G11-G12</f>
        <v>22.094000000000001</v>
      </c>
      <c r="H13" s="687"/>
      <c r="I13" s="1209"/>
      <c r="J13" s="1214" t="s">
        <v>174</v>
      </c>
      <c r="K13" s="1215">
        <f>K11-K12</f>
        <v>97.51599499999999</v>
      </c>
      <c r="L13" s="1215">
        <f>L11-L12</f>
        <v>0</v>
      </c>
      <c r="M13" s="1191">
        <f>M11-M12</f>
        <v>75.421994999999995</v>
      </c>
      <c r="N13" s="1215">
        <f>N11-N12</f>
        <v>22.094000000000001</v>
      </c>
      <c r="O13" s="1209"/>
      <c r="P13" s="1209"/>
      <c r="Q13" s="1214" t="s">
        <v>174</v>
      </c>
      <c r="R13" s="1215">
        <f>R11-R12</f>
        <v>15204.879360000001</v>
      </c>
      <c r="S13" s="1215">
        <f>S11-S12</f>
        <v>0</v>
      </c>
      <c r="T13" s="1191">
        <f>T11-T12</f>
        <v>0</v>
      </c>
      <c r="U13" s="1215">
        <f>U11-U12</f>
        <v>15204.879360000001</v>
      </c>
    </row>
    <row r="14" spans="1:21" s="128" customFormat="1" ht="12.75" customHeight="1" thickTop="1">
      <c r="A14" s="492"/>
      <c r="B14" s="88"/>
      <c r="C14" s="230"/>
      <c r="D14" s="230"/>
      <c r="E14" s="230"/>
      <c r="F14" s="230"/>
      <c r="G14" s="230"/>
      <c r="H14" s="687"/>
      <c r="I14" s="230"/>
      <c r="J14" s="230"/>
      <c r="K14" s="230"/>
      <c r="L14" s="230"/>
      <c r="M14" s="230"/>
      <c r="N14" s="230"/>
      <c r="O14" s="230"/>
      <c r="P14" s="230"/>
      <c r="Q14" s="230"/>
      <c r="R14" s="230"/>
    </row>
    <row r="15" spans="1:21">
      <c r="E15" s="297"/>
      <c r="F15" s="4"/>
      <c r="H15" s="393"/>
    </row>
    <row r="16" spans="1:21" s="50" customFormat="1">
      <c r="A16" s="492"/>
      <c r="B16" s="55" t="s">
        <v>156</v>
      </c>
      <c r="C16" s="55"/>
      <c r="D16" s="55"/>
      <c r="E16" s="55"/>
      <c r="F16" s="55"/>
      <c r="G16" s="55"/>
      <c r="H16" s="55"/>
      <c r="I16" s="55"/>
      <c r="J16" s="55"/>
      <c r="K16" s="55"/>
      <c r="L16" s="55"/>
      <c r="M16" s="55"/>
      <c r="N16" s="55"/>
      <c r="O16" s="55"/>
      <c r="P16" s="55"/>
      <c r="Q16" s="55"/>
      <c r="R16" s="55"/>
      <c r="S16" s="55"/>
    </row>
    <row r="17" spans="1:19" s="50" customFormat="1" ht="11.25" customHeight="1">
      <c r="A17" s="492"/>
      <c r="B17" s="128"/>
      <c r="C17" s="128"/>
      <c r="D17" s="128"/>
      <c r="E17" s="52"/>
      <c r="F17" s="128"/>
      <c r="G17" s="52"/>
      <c r="H17" s="527"/>
      <c r="I17" s="128"/>
      <c r="J17" s="128"/>
      <c r="K17" s="128"/>
      <c r="L17" s="128"/>
      <c r="M17" s="128"/>
      <c r="N17" s="128"/>
      <c r="O17" s="128"/>
      <c r="P17" s="128"/>
      <c r="Q17" s="128"/>
      <c r="R17" s="128"/>
      <c r="S17" s="128"/>
    </row>
    <row r="18" spans="1:19" s="50" customFormat="1">
      <c r="A18" s="492"/>
      <c r="B18" s="269" t="s">
        <v>173</v>
      </c>
      <c r="C18" s="269"/>
      <c r="D18" s="269"/>
      <c r="E18" s="269"/>
      <c r="F18" s="269"/>
      <c r="G18" s="269"/>
      <c r="H18" s="659"/>
      <c r="I18" s="269"/>
      <c r="J18" s="269"/>
      <c r="K18" s="269"/>
      <c r="L18" s="269"/>
      <c r="M18" s="269"/>
      <c r="N18" s="269"/>
      <c r="O18" s="269"/>
      <c r="P18" s="269"/>
      <c r="Q18" s="269"/>
      <c r="R18" s="269"/>
      <c r="S18" s="269"/>
    </row>
    <row r="19" spans="1:19">
      <c r="B19" s="51"/>
      <c r="C19" s="51"/>
      <c r="D19" s="51"/>
      <c r="E19" s="54"/>
      <c r="F19" s="51"/>
      <c r="G19" s="54"/>
      <c r="I19" s="128"/>
      <c r="K19" s="128"/>
      <c r="L19" s="128"/>
      <c r="M19" s="128"/>
      <c r="N19" s="128"/>
      <c r="O19" s="128"/>
      <c r="P19" s="128"/>
      <c r="Q19" s="128"/>
      <c r="R19" s="128"/>
      <c r="S19" s="128"/>
    </row>
    <row r="20" spans="1:19">
      <c r="B20" s="58" t="s">
        <v>31</v>
      </c>
      <c r="C20" s="58"/>
      <c r="D20" s="59"/>
      <c r="E20" s="58"/>
      <c r="F20" s="59"/>
      <c r="G20" s="58"/>
      <c r="H20" s="58"/>
      <c r="I20" s="58"/>
      <c r="K20" s="61" t="s">
        <v>1288</v>
      </c>
      <c r="L20" s="61"/>
      <c r="M20" s="61"/>
      <c r="N20" s="61"/>
      <c r="O20" s="61"/>
      <c r="P20" s="61"/>
      <c r="Q20" s="61"/>
      <c r="R20" s="61"/>
      <c r="S20" s="128"/>
    </row>
    <row r="21" spans="1:19">
      <c r="B21" s="128"/>
      <c r="C21" s="128"/>
      <c r="D21" s="128"/>
      <c r="E21" s="128"/>
      <c r="F21" s="128"/>
      <c r="G21" s="128"/>
      <c r="I21" s="128"/>
      <c r="K21" s="128"/>
      <c r="L21" s="128"/>
      <c r="M21" s="128"/>
      <c r="N21" s="128"/>
      <c r="O21" s="128"/>
      <c r="P21" s="128"/>
      <c r="Q21" s="128"/>
      <c r="R21" s="128"/>
      <c r="S21" s="128"/>
    </row>
    <row r="22" spans="1:19" s="403" customFormat="1" ht="15">
      <c r="B22" s="535">
        <v>230.02</v>
      </c>
      <c r="C22" s="535" t="s">
        <v>1211</v>
      </c>
      <c r="D22" s="509"/>
      <c r="E22" s="509"/>
      <c r="F22" s="509"/>
      <c r="H22" s="423"/>
      <c r="J22" s="416"/>
      <c r="K22" s="535">
        <v>230.02</v>
      </c>
      <c r="L22" s="535" t="s">
        <v>1211</v>
      </c>
      <c r="M22" s="509"/>
      <c r="N22" s="509"/>
      <c r="O22" s="509"/>
      <c r="P22" s="863"/>
      <c r="Q22" s="897"/>
      <c r="R22" s="863"/>
    </row>
    <row r="23" spans="1:19" ht="15">
      <c r="B23" s="34"/>
      <c r="C23" s="32"/>
      <c r="D23" s="33"/>
      <c r="E23" s="35"/>
      <c r="F23" s="36"/>
      <c r="G23" s="128"/>
      <c r="J23" s="32"/>
      <c r="K23" s="34"/>
      <c r="L23" s="401"/>
      <c r="M23" s="389"/>
      <c r="N23" s="35"/>
      <c r="O23" s="862"/>
      <c r="P23" s="859"/>
      <c r="Q23" s="867"/>
      <c r="R23" s="859"/>
      <c r="S23" s="128"/>
    </row>
    <row r="24" spans="1:19" s="404" customFormat="1">
      <c r="B24" s="303">
        <v>230.03</v>
      </c>
      <c r="C24" s="303" t="s">
        <v>406</v>
      </c>
      <c r="D24" s="414"/>
      <c r="E24" s="414"/>
      <c r="F24" s="414"/>
      <c r="G24" s="423"/>
      <c r="H24" s="423"/>
      <c r="I24" s="419"/>
      <c r="J24" s="414"/>
      <c r="K24" s="535">
        <v>230.03</v>
      </c>
      <c r="L24" s="535" t="s">
        <v>406</v>
      </c>
      <c r="M24" s="414"/>
      <c r="N24" s="414"/>
      <c r="O24" s="414"/>
      <c r="P24" s="897"/>
      <c r="Q24" s="897"/>
      <c r="R24" s="893"/>
    </row>
    <row r="25" spans="1:19" s="290" customFormat="1">
      <c r="A25" s="492"/>
      <c r="B25" s="305"/>
      <c r="C25" s="305"/>
      <c r="D25" s="241"/>
      <c r="G25" s="420"/>
      <c r="H25" s="539"/>
      <c r="J25" s="32"/>
      <c r="K25" s="887"/>
      <c r="L25" s="887"/>
      <c r="M25" s="894"/>
      <c r="N25" s="859"/>
      <c r="O25" s="859"/>
      <c r="P25" s="894"/>
      <c r="Q25" s="887"/>
      <c r="R25" s="859"/>
    </row>
    <row r="26" spans="1:19" s="404" customFormat="1" ht="12.75" customHeight="1">
      <c r="A26" s="1314" t="s">
        <v>983</v>
      </c>
      <c r="B26" s="419">
        <v>230.04</v>
      </c>
      <c r="C26" s="545" t="s">
        <v>762</v>
      </c>
      <c r="D26" s="118"/>
      <c r="E26" s="118"/>
      <c r="G26" s="118"/>
      <c r="H26" s="545"/>
      <c r="I26" s="419"/>
      <c r="K26" s="893">
        <v>230.04</v>
      </c>
      <c r="L26" s="893" t="s">
        <v>762</v>
      </c>
      <c r="M26" s="874"/>
      <c r="N26" s="874"/>
      <c r="O26" s="864"/>
      <c r="P26" s="874"/>
      <c r="Q26" s="893"/>
      <c r="R26" s="893"/>
    </row>
    <row r="27" spans="1:19" s="400" customFormat="1">
      <c r="A27" s="1314"/>
      <c r="B27" s="403"/>
      <c r="C27" s="677">
        <f>'Current Assumptions'!B227</f>
        <v>1.5</v>
      </c>
      <c r="D27" s="881" t="s">
        <v>1215</v>
      </c>
      <c r="E27" s="416"/>
      <c r="F27" s="416"/>
      <c r="G27" s="420"/>
      <c r="H27" s="539"/>
      <c r="I27" s="403"/>
      <c r="J27" s="403"/>
      <c r="K27" s="863"/>
      <c r="L27" s="1154">
        <f>'Expected Assumptions'!E227</f>
        <v>0.60000000000000009</v>
      </c>
      <c r="M27" s="997" t="s">
        <v>1215</v>
      </c>
      <c r="N27" s="674"/>
      <c r="O27" s="674"/>
      <c r="P27" s="894"/>
      <c r="Q27" s="887"/>
      <c r="R27" s="863"/>
    </row>
    <row r="28" spans="1:19" s="601" customFormat="1">
      <c r="B28" s="403"/>
      <c r="C28" s="657">
        <f>'Current Assumptions'!B228</f>
        <v>4</v>
      </c>
      <c r="D28" s="672" t="s">
        <v>1129</v>
      </c>
      <c r="E28" s="416"/>
      <c r="F28" s="416"/>
      <c r="G28" s="420"/>
      <c r="H28" s="539"/>
      <c r="I28" s="403"/>
      <c r="J28" s="403"/>
      <c r="K28" s="863"/>
      <c r="L28" s="1037">
        <f>'Expected Assumptions'!E228</f>
        <v>4</v>
      </c>
      <c r="M28" s="881" t="s">
        <v>1129</v>
      </c>
      <c r="N28" s="674"/>
      <c r="O28" s="674"/>
      <c r="P28" s="894"/>
      <c r="Q28" s="887"/>
      <c r="R28" s="863"/>
    </row>
    <row r="29" spans="1:19" s="601" customFormat="1">
      <c r="B29" s="403"/>
      <c r="C29" s="657">
        <f>'Current Assumptions'!B229</f>
        <v>12</v>
      </c>
      <c r="D29" s="881" t="s">
        <v>1214</v>
      </c>
      <c r="E29" s="416"/>
      <c r="F29" s="416"/>
      <c r="G29" s="420"/>
      <c r="H29" s="539"/>
      <c r="I29" s="403"/>
      <c r="J29" s="403"/>
      <c r="K29" s="863"/>
      <c r="L29" s="1037">
        <f>'Expected Assumptions'!E229</f>
        <v>12</v>
      </c>
      <c r="M29" s="881" t="s">
        <v>1128</v>
      </c>
      <c r="N29" s="674"/>
      <c r="O29" s="674"/>
      <c r="P29" s="894"/>
      <c r="Q29" s="887"/>
      <c r="R29" s="863"/>
    </row>
    <row r="30" spans="1:19" s="859" customFormat="1">
      <c r="B30" s="983"/>
      <c r="C30" s="982">
        <v>8</v>
      </c>
      <c r="D30" s="881" t="s">
        <v>1212</v>
      </c>
      <c r="E30" s="674"/>
      <c r="F30" s="674"/>
      <c r="G30" s="894"/>
      <c r="H30" s="887"/>
      <c r="I30" s="863"/>
      <c r="J30" s="863"/>
      <c r="K30" s="983"/>
      <c r="L30" s="982">
        <f>'Expected Assumptions'!E230</f>
        <v>8</v>
      </c>
      <c r="M30" s="881" t="s">
        <v>1212</v>
      </c>
      <c r="N30" s="674"/>
      <c r="O30" s="674"/>
      <c r="P30" s="894"/>
      <c r="Q30" s="887"/>
      <c r="R30" s="863"/>
    </row>
    <row r="31" spans="1:19" s="601" customFormat="1">
      <c r="B31" s="403"/>
      <c r="C31" s="658">
        <f>'Current Assumptions'!B231</f>
        <v>0.25</v>
      </c>
      <c r="D31" s="997" t="s">
        <v>1248</v>
      </c>
      <c r="E31" s="416"/>
      <c r="F31" s="416"/>
      <c r="G31" s="420"/>
      <c r="H31" s="539"/>
      <c r="I31" s="403"/>
      <c r="J31" s="403"/>
      <c r="K31" s="863"/>
      <c r="L31" s="658">
        <f>'Expected Assumptions'!E231</f>
        <v>2.5000000000000001E-2</v>
      </c>
      <c r="M31" s="997" t="s">
        <v>1248</v>
      </c>
      <c r="N31" s="674"/>
      <c r="O31" s="674"/>
      <c r="P31" s="894"/>
      <c r="Q31" s="887"/>
      <c r="R31" s="863"/>
    </row>
    <row r="32" spans="1:19" s="290" customFormat="1">
      <c r="A32" s="492"/>
      <c r="C32" s="420"/>
      <c r="D32" s="412"/>
      <c r="G32" s="420"/>
      <c r="H32" s="539"/>
      <c r="K32" s="859"/>
      <c r="L32" s="894"/>
      <c r="M32" s="881"/>
      <c r="N32" s="859"/>
      <c r="O32" s="859"/>
      <c r="P32" s="894"/>
      <c r="Q32" s="887"/>
      <c r="R32" s="859"/>
    </row>
    <row r="33" spans="1:19" s="290" customFormat="1">
      <c r="A33" s="492"/>
      <c r="C33" s="781">
        <f>Licensed_Professional_Rate</f>
        <v>109.989</v>
      </c>
      <c r="D33" s="443" t="str">
        <f>Licensed_Professional_Rate_N</f>
        <v>Licensed Professional Architect Rate ($ / hour)</v>
      </c>
      <c r="G33" s="770">
        <f>C33*((C27*C29*C28)*(C31*C30))</f>
        <v>15838.416000000001</v>
      </c>
      <c r="H33" s="783"/>
      <c r="K33" s="859"/>
      <c r="L33" s="781">
        <f>Licensed_Professional_Rate</f>
        <v>109.989</v>
      </c>
      <c r="M33" s="443" t="str">
        <f>Licensed_Professional_Rate_N</f>
        <v>Licensed Professional Architect Rate ($ / hour)</v>
      </c>
      <c r="N33" s="859"/>
      <c r="O33" s="859"/>
      <c r="P33" s="770">
        <f>L33*((L27*L29*L28)*(L31*L30))</f>
        <v>633.53664000000015</v>
      </c>
      <c r="Q33" s="783"/>
      <c r="R33" s="859"/>
    </row>
    <row r="34" spans="1:19" s="290" customFormat="1" ht="15">
      <c r="A34" s="492"/>
      <c r="B34" s="305"/>
      <c r="C34" s="32"/>
      <c r="D34" s="86"/>
      <c r="E34" s="86"/>
      <c r="F34" s="86"/>
      <c r="G34" s="819"/>
      <c r="H34" s="820"/>
      <c r="K34" s="887"/>
      <c r="L34" s="401"/>
      <c r="M34" s="868"/>
      <c r="N34" s="868"/>
      <c r="O34" s="868"/>
      <c r="P34" s="819"/>
      <c r="Q34" s="820"/>
      <c r="R34" s="859"/>
    </row>
    <row r="35" spans="1:19" s="290" customFormat="1" ht="13.5" thickBot="1">
      <c r="A35" s="492"/>
      <c r="D35" s="69" t="s">
        <v>42</v>
      </c>
      <c r="E35" s="69"/>
      <c r="F35" s="69"/>
      <c r="G35" s="821"/>
      <c r="H35" s="774">
        <f>SUM(G33:G33)</f>
        <v>15838.416000000001</v>
      </c>
      <c r="K35" s="859"/>
      <c r="L35" s="859"/>
      <c r="M35" s="867" t="s">
        <v>42</v>
      </c>
      <c r="N35" s="867"/>
      <c r="O35" s="867"/>
      <c r="P35" s="821"/>
      <c r="Q35" s="774">
        <f>SUM(P33:P33)</f>
        <v>633.53664000000015</v>
      </c>
      <c r="R35" s="859"/>
    </row>
    <row r="36" spans="1:19" ht="15" customHeight="1">
      <c r="B36" s="163"/>
      <c r="C36" s="163"/>
      <c r="D36" s="128"/>
      <c r="E36" s="128"/>
      <c r="F36" s="128"/>
      <c r="G36" s="771"/>
      <c r="H36" s="783"/>
      <c r="K36" s="887"/>
      <c r="L36" s="887"/>
      <c r="M36" s="859"/>
      <c r="N36" s="859"/>
      <c r="O36" s="859"/>
      <c r="P36" s="771"/>
      <c r="Q36" s="783"/>
      <c r="R36" s="859"/>
      <c r="S36" s="128"/>
    </row>
    <row r="37" spans="1:19">
      <c r="A37" s="1314" t="s">
        <v>979</v>
      </c>
      <c r="B37" s="545">
        <v>230.05</v>
      </c>
      <c r="C37" s="163" t="s">
        <v>407</v>
      </c>
      <c r="D37" s="128"/>
      <c r="E37" s="128"/>
      <c r="F37" s="128"/>
      <c r="G37" s="771"/>
      <c r="H37" s="783"/>
      <c r="K37" s="893">
        <v>230.05</v>
      </c>
      <c r="L37" s="887" t="s">
        <v>407</v>
      </c>
      <c r="M37" s="859"/>
      <c r="N37" s="859"/>
      <c r="O37" s="859"/>
      <c r="P37" s="771"/>
      <c r="Q37" s="783"/>
      <c r="R37" s="859"/>
      <c r="S37" s="128"/>
    </row>
    <row r="38" spans="1:19" s="400" customFormat="1">
      <c r="A38" s="1314"/>
      <c r="C38" s="439">
        <f>'Current Assumptions'!B232</f>
        <v>2</v>
      </c>
      <c r="D38" s="616" t="s">
        <v>931</v>
      </c>
      <c r="G38" s="771"/>
      <c r="H38" s="822"/>
      <c r="I38" s="401"/>
      <c r="K38" s="859"/>
      <c r="L38" s="915">
        <f>'Expected Assumptions'!E232</f>
        <v>2</v>
      </c>
      <c r="M38" s="881" t="s">
        <v>931</v>
      </c>
      <c r="N38" s="859"/>
      <c r="O38" s="859"/>
      <c r="P38" s="771"/>
      <c r="Q38" s="822"/>
      <c r="R38" s="401"/>
      <c r="S38" s="401"/>
    </row>
    <row r="39" spans="1:19" s="400" customFormat="1">
      <c r="A39" s="492"/>
      <c r="C39" s="737">
        <f>'Current Assumptions'!B233</f>
        <v>16.5</v>
      </c>
      <c r="D39" s="881" t="s">
        <v>552</v>
      </c>
      <c r="G39" s="771"/>
      <c r="H39" s="822"/>
      <c r="I39" s="401"/>
      <c r="K39" s="859"/>
      <c r="L39" s="737">
        <f>'Expected Assumptions'!E233</f>
        <v>0</v>
      </c>
      <c r="M39" s="881" t="s">
        <v>552</v>
      </c>
      <c r="N39" s="859"/>
      <c r="O39" s="859"/>
      <c r="P39" s="771"/>
      <c r="Q39" s="822"/>
      <c r="R39" s="401"/>
      <c r="S39" s="401"/>
    </row>
    <row r="40" spans="1:19" s="400" customFormat="1">
      <c r="A40" s="492"/>
      <c r="C40" s="631">
        <f>'Current Assumptions'!B234</f>
        <v>8.3333333333333329E-2</v>
      </c>
      <c r="D40" s="616" t="s">
        <v>934</v>
      </c>
      <c r="G40" s="771"/>
      <c r="H40" s="783"/>
      <c r="I40" s="401"/>
      <c r="K40" s="859"/>
      <c r="L40" s="838">
        <f>'Expected Assumptions'!E234</f>
        <v>3.3333333333333333E-2</v>
      </c>
      <c r="M40" s="881" t="s">
        <v>934</v>
      </c>
      <c r="N40" s="859"/>
      <c r="O40" s="859"/>
      <c r="P40" s="771"/>
      <c r="Q40" s="783"/>
      <c r="R40" s="401"/>
      <c r="S40" s="401"/>
    </row>
    <row r="41" spans="1:19" s="128" customFormat="1">
      <c r="A41" s="492"/>
      <c r="B41" s="163"/>
      <c r="C41" s="163"/>
      <c r="G41" s="771"/>
      <c r="H41" s="783"/>
      <c r="K41" s="887"/>
      <c r="L41" s="887"/>
      <c r="M41" s="859"/>
      <c r="N41" s="859"/>
      <c r="O41" s="859"/>
      <c r="P41" s="771"/>
      <c r="Q41" s="783"/>
      <c r="R41" s="859"/>
    </row>
    <row r="42" spans="1:19" s="128" customFormat="1">
      <c r="A42" s="492"/>
      <c r="B42" s="163"/>
      <c r="C42" s="776">
        <f>Drafter_Rate</f>
        <v>70.703325000000007</v>
      </c>
      <c r="D42" s="444" t="str">
        <f>Drafter_Rate_N</f>
        <v>Architect Drafter Rate ($ / hour)</v>
      </c>
      <c r="G42" s="770">
        <f>C42*C38*C40</f>
        <v>11.783887500000001</v>
      </c>
      <c r="H42" s="783"/>
      <c r="K42" s="887"/>
      <c r="L42" s="776">
        <f>Drafter_Rate</f>
        <v>70.703325000000007</v>
      </c>
      <c r="M42" s="623" t="str">
        <f>Drafter_Rate_N</f>
        <v>Architect Drafter Rate ($ / hour)</v>
      </c>
      <c r="N42" s="859"/>
      <c r="O42" s="859"/>
      <c r="P42" s="770">
        <f>L42*L38*L40</f>
        <v>4.7135550000000004</v>
      </c>
      <c r="Q42" s="783"/>
      <c r="R42" s="859"/>
    </row>
    <row r="43" spans="1:19" s="128" customFormat="1">
      <c r="A43" s="492"/>
      <c r="B43" s="163"/>
      <c r="C43" s="163"/>
      <c r="G43" s="771"/>
      <c r="H43" s="783"/>
      <c r="K43" s="887"/>
      <c r="L43" s="887"/>
      <c r="M43" s="859"/>
      <c r="N43" s="859"/>
      <c r="O43" s="859"/>
      <c r="P43" s="771"/>
      <c r="Q43" s="783"/>
      <c r="R43" s="859"/>
    </row>
    <row r="44" spans="1:19" s="128" customFormat="1">
      <c r="A44" s="492"/>
      <c r="B44" s="163"/>
      <c r="D44" s="492" t="s">
        <v>429</v>
      </c>
      <c r="G44" s="823">
        <f>C39*C38</f>
        <v>33</v>
      </c>
      <c r="H44" s="820"/>
      <c r="K44" s="887"/>
      <c r="L44" s="859"/>
      <c r="M44" s="859" t="s">
        <v>429</v>
      </c>
      <c r="N44" s="859"/>
      <c r="O44" s="859"/>
      <c r="P44" s="823">
        <f>L39*L38</f>
        <v>0</v>
      </c>
      <c r="Q44" s="820"/>
      <c r="R44" s="859"/>
    </row>
    <row r="45" spans="1:19" s="64" customFormat="1" ht="15" customHeight="1">
      <c r="A45" s="490"/>
      <c r="B45" s="231"/>
      <c r="G45" s="824"/>
      <c r="H45" s="820"/>
      <c r="K45" s="893"/>
      <c r="L45" s="864"/>
      <c r="M45" s="864"/>
      <c r="N45" s="864"/>
      <c r="O45" s="864"/>
      <c r="P45" s="824"/>
      <c r="Q45" s="820"/>
      <c r="R45" s="864"/>
    </row>
    <row r="46" spans="1:19" s="128" customFormat="1" ht="13.5" thickBot="1">
      <c r="A46" s="492"/>
      <c r="B46" s="163"/>
      <c r="D46" s="69" t="s">
        <v>42</v>
      </c>
      <c r="G46" s="821"/>
      <c r="H46" s="774">
        <f>SUM(G44,G42)</f>
        <v>44.783887499999999</v>
      </c>
      <c r="K46" s="887"/>
      <c r="L46" s="859"/>
      <c r="M46" s="867" t="s">
        <v>42</v>
      </c>
      <c r="N46" s="859"/>
      <c r="O46" s="859"/>
      <c r="P46" s="821"/>
      <c r="Q46" s="774">
        <f>SUM(P44,P42)</f>
        <v>4.7135550000000004</v>
      </c>
      <c r="R46" s="859"/>
    </row>
    <row r="47" spans="1:19" ht="15" customHeight="1">
      <c r="B47" s="163"/>
      <c r="C47" s="163"/>
      <c r="D47" s="128"/>
      <c r="E47" s="128"/>
      <c r="F47" s="128"/>
      <c r="G47" s="771"/>
      <c r="H47" s="783"/>
      <c r="K47" s="887"/>
      <c r="L47" s="887"/>
      <c r="M47" s="859"/>
      <c r="N47" s="859"/>
      <c r="O47" s="859"/>
      <c r="P47" s="771"/>
      <c r="Q47" s="783"/>
      <c r="R47" s="859"/>
      <c r="S47" s="128"/>
    </row>
    <row r="48" spans="1:19">
      <c r="A48" s="1314" t="s">
        <v>979</v>
      </c>
      <c r="B48" s="69">
        <v>230.06</v>
      </c>
      <c r="C48" s="527" t="s">
        <v>810</v>
      </c>
      <c r="D48" s="128"/>
      <c r="E48" s="128"/>
      <c r="F48" s="128"/>
      <c r="G48" s="771"/>
      <c r="H48" s="783"/>
      <c r="K48" s="867">
        <v>230.06</v>
      </c>
      <c r="L48" s="867" t="s">
        <v>810</v>
      </c>
      <c r="M48" s="859"/>
      <c r="N48" s="859"/>
      <c r="O48" s="859"/>
      <c r="P48" s="771"/>
      <c r="Q48" s="783"/>
      <c r="R48" s="859"/>
      <c r="S48" s="128"/>
    </row>
    <row r="49" spans="1:19" s="400" customFormat="1">
      <c r="A49" s="1314"/>
      <c r="B49" s="409"/>
      <c r="C49" s="486">
        <f>'Current Assumptions'!B232</f>
        <v>2</v>
      </c>
      <c r="D49" s="616" t="s">
        <v>931</v>
      </c>
      <c r="G49" s="771"/>
      <c r="H49" s="783"/>
      <c r="I49" s="401"/>
      <c r="K49" s="870"/>
      <c r="L49" s="1005">
        <f>'Expected Assumptions'!E232</f>
        <v>2</v>
      </c>
      <c r="M49" s="881" t="s">
        <v>931</v>
      </c>
      <c r="N49" s="859"/>
      <c r="O49" s="859"/>
      <c r="P49" s="771"/>
      <c r="Q49" s="783"/>
      <c r="R49" s="401"/>
      <c r="S49" s="401"/>
    </row>
    <row r="50" spans="1:19" s="400" customFormat="1">
      <c r="A50" s="492"/>
      <c r="C50" s="839">
        <f>Avg._Time_to_Log_Transmittals</f>
        <v>0.25</v>
      </c>
      <c r="D50" s="412" t="str">
        <f>Avg._Time_to_Log_Transmittals_N</f>
        <v>Avg. Time to Log (hours / transmittal)</v>
      </c>
      <c r="G50" s="771"/>
      <c r="H50" s="783"/>
      <c r="I50" s="401"/>
      <c r="K50" s="859"/>
      <c r="L50" s="877">
        <f>'Expected Assumptions'!E13</f>
        <v>0</v>
      </c>
      <c r="M50" s="881" t="str">
        <f>Avg._Time_to_Log_Transmittals_N</f>
        <v>Avg. Time to Log (hours / transmittal)</v>
      </c>
      <c r="N50" s="859"/>
      <c r="O50" s="859"/>
      <c r="P50" s="771"/>
      <c r="Q50" s="783"/>
      <c r="R50" s="401"/>
      <c r="S50" s="401"/>
    </row>
    <row r="51" spans="1:19" s="401" customFormat="1">
      <c r="C51" s="411"/>
      <c r="D51" s="380"/>
      <c r="G51" s="772"/>
      <c r="H51" s="820"/>
      <c r="L51" s="876"/>
      <c r="M51" s="380"/>
      <c r="P51" s="772"/>
      <c r="Q51" s="820"/>
    </row>
    <row r="52" spans="1:19">
      <c r="B52" s="128"/>
      <c r="C52" s="776">
        <f>Drafter_Rate</f>
        <v>70.703325000000007</v>
      </c>
      <c r="D52" s="444" t="str">
        <f>Drafter_Rate_N</f>
        <v>Architect Drafter Rate ($ / hour)</v>
      </c>
      <c r="E52" s="128"/>
      <c r="F52" s="128"/>
      <c r="G52" s="782">
        <f>C52*C49*C50</f>
        <v>35.351662500000003</v>
      </c>
      <c r="H52" s="783"/>
      <c r="K52" s="859"/>
      <c r="L52" s="776">
        <f>Drafter_Rate</f>
        <v>70.703325000000007</v>
      </c>
      <c r="M52" s="623" t="str">
        <f>Drafter_Rate_N</f>
        <v>Architect Drafter Rate ($ / hour)</v>
      </c>
      <c r="N52" s="859"/>
      <c r="O52" s="859"/>
      <c r="P52" s="782">
        <f>L52*L49*L50</f>
        <v>0</v>
      </c>
      <c r="Q52" s="783"/>
      <c r="R52" s="859"/>
      <c r="S52" s="128"/>
    </row>
    <row r="53" spans="1:19" ht="15">
      <c r="B53" s="128"/>
      <c r="C53" s="128"/>
      <c r="D53" s="128"/>
      <c r="E53" s="128"/>
      <c r="F53" s="128"/>
      <c r="G53" s="819"/>
      <c r="H53" s="820"/>
      <c r="K53" s="859"/>
      <c r="L53" s="859"/>
      <c r="M53" s="859"/>
      <c r="N53" s="859"/>
      <c r="O53" s="859"/>
      <c r="P53" s="819"/>
      <c r="Q53" s="820"/>
      <c r="R53" s="859"/>
      <c r="S53" s="128"/>
    </row>
    <row r="54" spans="1:19" ht="13.5" thickBot="1">
      <c r="B54" s="128"/>
      <c r="C54" s="128"/>
      <c r="D54" s="69" t="s">
        <v>42</v>
      </c>
      <c r="E54" s="128"/>
      <c r="F54" s="128"/>
      <c r="G54" s="821"/>
      <c r="H54" s="774">
        <f>G52</f>
        <v>35.351662500000003</v>
      </c>
      <c r="K54" s="859"/>
      <c r="L54" s="859"/>
      <c r="M54" s="867" t="s">
        <v>42</v>
      </c>
      <c r="N54" s="859"/>
      <c r="O54" s="859"/>
      <c r="P54" s="821"/>
      <c r="Q54" s="774">
        <f>P52</f>
        <v>0</v>
      </c>
      <c r="R54" s="859"/>
      <c r="S54" s="128"/>
    </row>
    <row r="55" spans="1:19" ht="15" customHeight="1">
      <c r="B55" s="128"/>
      <c r="C55" s="128"/>
      <c r="D55" s="128"/>
      <c r="E55" s="128"/>
      <c r="F55" s="128"/>
      <c r="G55" s="771"/>
      <c r="H55" s="783"/>
      <c r="K55" s="859"/>
      <c r="L55" s="859"/>
      <c r="M55" s="859"/>
      <c r="N55" s="859"/>
      <c r="O55" s="859"/>
      <c r="P55" s="771"/>
      <c r="Q55" s="783"/>
      <c r="R55" s="859"/>
      <c r="S55" s="128"/>
    </row>
    <row r="56" spans="1:19">
      <c r="B56" s="139">
        <v>230.07</v>
      </c>
      <c r="C56" s="139" t="s">
        <v>408</v>
      </c>
      <c r="D56" s="128"/>
      <c r="E56" s="128"/>
      <c r="F56" s="128"/>
      <c r="G56" s="771"/>
      <c r="H56" s="783"/>
      <c r="K56" s="884">
        <v>230.07</v>
      </c>
      <c r="L56" s="884" t="s">
        <v>408</v>
      </c>
      <c r="M56" s="859"/>
      <c r="N56" s="859"/>
      <c r="O56" s="859"/>
      <c r="P56" s="771"/>
      <c r="Q56" s="783"/>
      <c r="R56" s="859"/>
      <c r="S56" s="128"/>
    </row>
    <row r="57" spans="1:19">
      <c r="B57" s="128"/>
      <c r="C57" s="128"/>
      <c r="D57" s="128"/>
      <c r="E57" s="128"/>
      <c r="F57" s="128"/>
      <c r="G57" s="771"/>
      <c r="H57" s="783"/>
      <c r="K57" s="859"/>
      <c r="L57" s="859"/>
      <c r="M57" s="859"/>
      <c r="N57" s="859"/>
      <c r="O57" s="859"/>
      <c r="P57" s="771"/>
      <c r="Q57" s="783"/>
      <c r="R57" s="859"/>
      <c r="S57" s="128"/>
    </row>
    <row r="58" spans="1:19">
      <c r="A58" s="1314" t="s">
        <v>979</v>
      </c>
      <c r="B58" s="69">
        <v>230.08</v>
      </c>
      <c r="C58" s="527" t="s">
        <v>811</v>
      </c>
      <c r="D58" s="128"/>
      <c r="E58" s="128"/>
      <c r="F58" s="128"/>
      <c r="G58" s="771"/>
      <c r="H58" s="783"/>
      <c r="K58" s="867">
        <v>230.08</v>
      </c>
      <c r="L58" s="867" t="s">
        <v>811</v>
      </c>
      <c r="M58" s="859"/>
      <c r="N58" s="859"/>
      <c r="O58" s="859"/>
      <c r="P58" s="771"/>
      <c r="Q58" s="783"/>
      <c r="R58" s="859"/>
      <c r="S58" s="128"/>
    </row>
    <row r="59" spans="1:19" s="400" customFormat="1">
      <c r="A59" s="1314"/>
      <c r="B59" s="409"/>
      <c r="C59" s="486">
        <f>'Current Assumptions'!B232</f>
        <v>2</v>
      </c>
      <c r="D59" s="616" t="s">
        <v>931</v>
      </c>
      <c r="G59" s="771"/>
      <c r="H59" s="783"/>
      <c r="I59" s="401"/>
      <c r="K59" s="870"/>
      <c r="L59" s="1005">
        <f>'Expected Assumptions'!E232</f>
        <v>2</v>
      </c>
      <c r="M59" s="881" t="s">
        <v>931</v>
      </c>
      <c r="N59" s="859"/>
      <c r="O59" s="859"/>
      <c r="P59" s="771"/>
      <c r="Q59" s="783"/>
      <c r="R59" s="401"/>
      <c r="S59" s="401"/>
    </row>
    <row r="60" spans="1:19" s="400" customFormat="1">
      <c r="A60" s="492"/>
      <c r="C60" s="351">
        <f>Avg._Time_to_Log_Transmittals</f>
        <v>0.25</v>
      </c>
      <c r="D60" s="412" t="str">
        <f>Avg._Time_to_Log_Transmittals_N</f>
        <v>Avg. Time to Log (hours / transmittal)</v>
      </c>
      <c r="G60" s="771"/>
      <c r="H60" s="783"/>
      <c r="I60" s="401"/>
      <c r="K60" s="859"/>
      <c r="L60" s="902">
        <f>'Expected Assumptions'!E13</f>
        <v>0</v>
      </c>
      <c r="M60" s="881" t="str">
        <f>Avg._Time_to_Log_Transmittals_N</f>
        <v>Avg. Time to Log (hours / transmittal)</v>
      </c>
      <c r="N60" s="859"/>
      <c r="O60" s="859"/>
      <c r="P60" s="771"/>
      <c r="Q60" s="783"/>
      <c r="R60" s="401"/>
      <c r="S60" s="401"/>
    </row>
    <row r="61" spans="1:19" s="322" customFormat="1">
      <c r="A61" s="490"/>
      <c r="G61" s="825"/>
      <c r="H61" s="826"/>
      <c r="I61" s="331"/>
      <c r="K61" s="864"/>
      <c r="L61" s="864"/>
      <c r="M61" s="864"/>
      <c r="N61" s="864"/>
      <c r="O61" s="864"/>
      <c r="P61" s="825"/>
      <c r="Q61" s="826"/>
      <c r="R61" s="331"/>
    </row>
    <row r="62" spans="1:19">
      <c r="B62" s="128"/>
      <c r="C62" s="776">
        <f>Contractor_Administrative_Rate</f>
        <v>44.188000000000002</v>
      </c>
      <c r="D62" s="443" t="str">
        <f>Contractor_Administrative_Rate_N</f>
        <v>Contractor Administrative Rate ($ / hour)</v>
      </c>
      <c r="E62" s="128"/>
      <c r="F62" s="128"/>
      <c r="G62" s="782">
        <f>C62*C59*C60</f>
        <v>22.094000000000001</v>
      </c>
      <c r="H62" s="783"/>
      <c r="K62" s="859"/>
      <c r="L62" s="776">
        <f>Contractor_Administrative_Rate</f>
        <v>44.188000000000002</v>
      </c>
      <c r="M62" s="443" t="str">
        <f>Contractor_Administrative_Rate_N</f>
        <v>Contractor Administrative Rate ($ / hour)</v>
      </c>
      <c r="N62" s="859"/>
      <c r="O62" s="859"/>
      <c r="P62" s="782">
        <f>L62*L59*L60</f>
        <v>0</v>
      </c>
      <c r="Q62" s="783"/>
      <c r="R62" s="859"/>
      <c r="S62" s="128"/>
    </row>
    <row r="63" spans="1:19" ht="15">
      <c r="B63" s="128"/>
      <c r="C63" s="128"/>
      <c r="D63" s="128"/>
      <c r="E63" s="128"/>
      <c r="F63" s="128"/>
      <c r="G63" s="819"/>
      <c r="H63" s="820"/>
      <c r="K63" s="859"/>
      <c r="L63" s="859"/>
      <c r="M63" s="859"/>
      <c r="N63" s="859"/>
      <c r="O63" s="859"/>
      <c r="P63" s="819"/>
      <c r="Q63" s="820"/>
      <c r="R63" s="859"/>
      <c r="S63" s="128"/>
    </row>
    <row r="64" spans="1:19" ht="13.5" thickBot="1">
      <c r="B64" s="128"/>
      <c r="C64" s="128"/>
      <c r="D64" s="69" t="s">
        <v>42</v>
      </c>
      <c r="E64" s="128"/>
      <c r="F64" s="128"/>
      <c r="G64" s="821"/>
      <c r="H64" s="774">
        <f>SUM(G62)</f>
        <v>22.094000000000001</v>
      </c>
      <c r="K64" s="859"/>
      <c r="L64" s="859"/>
      <c r="M64" s="867" t="s">
        <v>42</v>
      </c>
      <c r="N64" s="859"/>
      <c r="O64" s="859"/>
      <c r="P64" s="821"/>
      <c r="Q64" s="774">
        <f>SUM(P62)</f>
        <v>0</v>
      </c>
      <c r="R64" s="859"/>
      <c r="S64" s="128"/>
    </row>
    <row r="65" spans="1:19" ht="15" customHeight="1">
      <c r="B65" s="128"/>
      <c r="C65" s="128"/>
      <c r="D65" s="128"/>
      <c r="E65" s="128"/>
      <c r="F65" s="128"/>
      <c r="G65" s="742"/>
      <c r="H65" s="744"/>
      <c r="K65" s="859"/>
      <c r="L65" s="859"/>
      <c r="M65" s="859"/>
      <c r="N65" s="859"/>
      <c r="O65" s="859"/>
      <c r="P65" s="742"/>
      <c r="Q65" s="744"/>
      <c r="R65" s="859"/>
      <c r="S65" s="128"/>
    </row>
    <row r="66" spans="1:19">
      <c r="B66" s="289">
        <v>230.09</v>
      </c>
      <c r="C66" s="532" t="s">
        <v>763</v>
      </c>
      <c r="D66" s="403"/>
      <c r="E66" s="403"/>
      <c r="F66" s="403"/>
      <c r="G66" s="827"/>
      <c r="H66" s="792"/>
      <c r="I66" s="403"/>
      <c r="J66" s="403"/>
      <c r="K66" s="886">
        <v>230.09</v>
      </c>
      <c r="L66" s="884" t="s">
        <v>763</v>
      </c>
      <c r="M66" s="863"/>
      <c r="N66" s="863"/>
      <c r="O66" s="863"/>
      <c r="P66" s="827"/>
      <c r="Q66" s="792"/>
      <c r="R66" s="863"/>
      <c r="S66" s="128"/>
    </row>
    <row r="67" spans="1:19" s="290" customFormat="1">
      <c r="A67" s="492"/>
      <c r="B67" s="159"/>
      <c r="C67" s="69"/>
      <c r="G67" s="742"/>
      <c r="H67" s="744"/>
      <c r="K67" s="885"/>
      <c r="L67" s="867"/>
      <c r="M67" s="859"/>
      <c r="N67" s="859"/>
      <c r="O67" s="859"/>
      <c r="P67" s="742"/>
      <c r="Q67" s="744"/>
      <c r="R67" s="859"/>
    </row>
    <row r="68" spans="1:19">
      <c r="B68" s="530" t="s">
        <v>1155</v>
      </c>
      <c r="C68" s="301" t="s">
        <v>409</v>
      </c>
      <c r="D68" s="128"/>
      <c r="E68" s="128"/>
      <c r="F68" s="128"/>
      <c r="G68" s="742"/>
      <c r="H68" s="744"/>
      <c r="K68" s="878" t="s">
        <v>1155</v>
      </c>
      <c r="L68" s="884" t="s">
        <v>409</v>
      </c>
      <c r="M68" s="859"/>
      <c r="N68" s="859"/>
      <c r="O68" s="859"/>
      <c r="P68" s="742"/>
      <c r="Q68" s="744"/>
      <c r="R68" s="859"/>
      <c r="S68" s="128"/>
    </row>
    <row r="69" spans="1:19" s="128" customFormat="1" ht="15" customHeight="1">
      <c r="A69" s="492"/>
      <c r="B69" s="129"/>
      <c r="C69" s="130"/>
      <c r="G69" s="742"/>
      <c r="H69" s="744"/>
      <c r="K69" s="882"/>
      <c r="L69" s="883"/>
      <c r="M69" s="859"/>
      <c r="N69" s="859"/>
      <c r="O69" s="859"/>
      <c r="P69" s="742"/>
      <c r="Q69" s="744"/>
      <c r="R69" s="859"/>
    </row>
    <row r="70" spans="1:19" s="128" customFormat="1">
      <c r="A70" s="492"/>
      <c r="B70" s="530" t="s">
        <v>1156</v>
      </c>
      <c r="C70" s="301" t="s">
        <v>410</v>
      </c>
      <c r="G70" s="742"/>
      <c r="H70" s="744"/>
      <c r="K70" s="878" t="s">
        <v>1156</v>
      </c>
      <c r="L70" s="884" t="s">
        <v>410</v>
      </c>
      <c r="M70" s="859"/>
      <c r="N70" s="859"/>
      <c r="O70" s="859"/>
      <c r="P70" s="742"/>
      <c r="Q70" s="744"/>
      <c r="R70" s="859"/>
    </row>
    <row r="71" spans="1:19" ht="15" customHeight="1">
      <c r="B71" s="128"/>
      <c r="C71" s="128"/>
      <c r="D71" s="128"/>
      <c r="E71" s="128"/>
      <c r="F71" s="128"/>
      <c r="G71" s="742"/>
      <c r="H71" s="744"/>
      <c r="K71" s="859"/>
      <c r="L71" s="859"/>
      <c r="M71" s="859"/>
      <c r="N71" s="859"/>
      <c r="O71" s="859"/>
      <c r="P71" s="742"/>
      <c r="Q71" s="744"/>
      <c r="R71" s="859"/>
      <c r="S71" s="128"/>
    </row>
    <row r="72" spans="1:19" s="128" customFormat="1" ht="15" customHeight="1">
      <c r="A72" s="492"/>
      <c r="G72" s="742"/>
      <c r="H72" s="744"/>
      <c r="K72" s="859"/>
      <c r="L72" s="859"/>
      <c r="M72" s="859"/>
      <c r="N72" s="859"/>
      <c r="O72" s="859"/>
      <c r="P72" s="742"/>
      <c r="Q72" s="744"/>
      <c r="R72" s="859"/>
    </row>
    <row r="73" spans="1:19" ht="15.75" customHeight="1" thickBot="1">
      <c r="B73" s="128"/>
      <c r="C73" s="128"/>
      <c r="D73" s="128"/>
      <c r="E73" s="128"/>
      <c r="F73" s="128"/>
      <c r="G73" s="753" t="s">
        <v>179</v>
      </c>
      <c r="H73" s="765">
        <f>SUM(H35:H64)</f>
        <v>15940.645549999999</v>
      </c>
      <c r="K73" s="859"/>
      <c r="L73" s="859"/>
      <c r="M73" s="859"/>
      <c r="N73" s="859"/>
      <c r="O73" s="859"/>
      <c r="P73" s="753" t="s">
        <v>179</v>
      </c>
      <c r="Q73" s="765">
        <f>SUM(Q35:Q64)</f>
        <v>638.25019500000019</v>
      </c>
      <c r="R73" s="859"/>
      <c r="S73" s="128"/>
    </row>
    <row r="74" spans="1:19" ht="13.5" thickTop="1">
      <c r="B74" s="128"/>
      <c r="C74" s="128"/>
      <c r="D74" s="128"/>
      <c r="E74" s="128"/>
      <c r="F74" s="128"/>
      <c r="G74" s="128"/>
      <c r="K74" s="128"/>
      <c r="L74" s="128"/>
      <c r="M74" s="128"/>
      <c r="N74" s="128"/>
      <c r="O74" s="128"/>
      <c r="P74" s="128"/>
      <c r="Q74" s="128"/>
      <c r="R74" s="128"/>
      <c r="S74" s="128"/>
    </row>
    <row r="75" spans="1:19">
      <c r="B75" s="128"/>
      <c r="C75" s="128"/>
      <c r="D75" s="128"/>
      <c r="E75" s="128"/>
      <c r="F75" s="128"/>
      <c r="G75" s="128"/>
      <c r="K75" s="128"/>
      <c r="L75" s="128"/>
      <c r="M75" s="128"/>
      <c r="N75" s="128"/>
      <c r="O75" s="128"/>
      <c r="P75" s="128"/>
      <c r="Q75" s="128"/>
      <c r="R75" s="128"/>
      <c r="S75" s="128"/>
    </row>
    <row r="76" spans="1:19">
      <c r="B76" s="128"/>
      <c r="C76" s="128"/>
      <c r="D76" s="128"/>
      <c r="E76" s="128"/>
      <c r="F76" s="128"/>
      <c r="G76" s="128"/>
      <c r="K76" s="128"/>
      <c r="L76" s="128"/>
      <c r="M76" s="128"/>
      <c r="N76" s="128"/>
      <c r="O76" s="128"/>
      <c r="P76" s="128"/>
      <c r="Q76" s="128"/>
      <c r="R76" s="128"/>
      <c r="S76" s="128"/>
    </row>
    <row r="77" spans="1:19">
      <c r="B77" s="128"/>
      <c r="C77" s="128"/>
      <c r="D77" s="128"/>
      <c r="E77" s="128"/>
      <c r="F77" s="128"/>
      <c r="G77" s="128"/>
      <c r="K77" s="128"/>
      <c r="L77" s="128"/>
      <c r="M77" s="128"/>
      <c r="N77" s="128"/>
      <c r="O77" s="128"/>
      <c r="P77" s="128"/>
      <c r="Q77" s="128"/>
      <c r="R77" s="128"/>
      <c r="S77" s="128"/>
    </row>
    <row r="78" spans="1:19">
      <c r="B78" s="128"/>
      <c r="C78" s="128"/>
      <c r="D78" s="128"/>
      <c r="E78" s="128"/>
      <c r="F78" s="128"/>
      <c r="G78" s="128"/>
      <c r="K78" s="128"/>
      <c r="L78" s="128"/>
      <c r="M78" s="128"/>
      <c r="N78" s="128"/>
      <c r="O78" s="128"/>
      <c r="P78" s="128"/>
      <c r="Q78" s="128"/>
      <c r="R78" s="128"/>
      <c r="S78" s="128"/>
    </row>
    <row r="79" spans="1:19">
      <c r="B79" s="128"/>
      <c r="C79" s="128"/>
      <c r="D79" s="128"/>
      <c r="E79" s="128"/>
      <c r="F79" s="128"/>
      <c r="G79" s="128"/>
      <c r="K79" s="128"/>
      <c r="L79" s="128"/>
      <c r="M79" s="128"/>
      <c r="N79" s="128"/>
      <c r="O79" s="128"/>
      <c r="P79" s="128"/>
      <c r="Q79" s="128"/>
      <c r="R79" s="128"/>
      <c r="S79" s="128"/>
    </row>
    <row r="80" spans="1:19">
      <c r="B80" s="128"/>
      <c r="C80" s="128"/>
      <c r="D80" s="128"/>
      <c r="E80" s="128"/>
      <c r="F80" s="128"/>
      <c r="G80" s="128"/>
      <c r="K80" s="128"/>
      <c r="L80" s="128"/>
      <c r="M80" s="128"/>
      <c r="N80" s="128"/>
      <c r="O80" s="128"/>
      <c r="P80" s="128"/>
      <c r="Q80" s="128"/>
      <c r="R80" s="128"/>
      <c r="S80" s="128"/>
    </row>
    <row r="81" spans="2:19">
      <c r="B81" s="128"/>
      <c r="C81" s="128"/>
      <c r="D81" s="128"/>
      <c r="E81" s="128"/>
      <c r="F81" s="128"/>
      <c r="G81" s="128"/>
      <c r="K81" s="128"/>
      <c r="L81" s="128"/>
      <c r="M81" s="128"/>
      <c r="N81" s="128"/>
      <c r="O81" s="128"/>
      <c r="P81" s="128"/>
      <c r="Q81" s="128"/>
      <c r="R81" s="128"/>
      <c r="S81" s="128"/>
    </row>
    <row r="82" spans="2:19">
      <c r="B82" s="128"/>
      <c r="C82" s="128"/>
      <c r="D82" s="128"/>
      <c r="E82" s="128"/>
      <c r="F82" s="128"/>
      <c r="G82" s="128"/>
      <c r="K82" s="128"/>
      <c r="L82" s="128"/>
      <c r="M82" s="128"/>
      <c r="N82" s="128"/>
      <c r="O82" s="128"/>
      <c r="P82" s="128"/>
      <c r="Q82" s="128"/>
      <c r="R82" s="128"/>
      <c r="S82" s="128"/>
    </row>
    <row r="83" spans="2:19">
      <c r="B83" s="128"/>
      <c r="C83" s="128"/>
      <c r="D83" s="128"/>
      <c r="E83" s="128"/>
      <c r="F83" s="128"/>
      <c r="G83" s="128"/>
      <c r="K83" s="128"/>
      <c r="L83" s="128"/>
      <c r="M83" s="128"/>
      <c r="N83" s="128"/>
      <c r="O83" s="128"/>
      <c r="P83" s="128"/>
      <c r="Q83" s="128"/>
      <c r="R83" s="128"/>
      <c r="S83" s="128"/>
    </row>
    <row r="84" spans="2:19">
      <c r="B84" s="128"/>
      <c r="C84" s="128"/>
      <c r="D84" s="128"/>
      <c r="E84" s="128"/>
      <c r="F84" s="128"/>
      <c r="G84" s="128"/>
      <c r="K84" s="128"/>
      <c r="L84" s="128"/>
      <c r="M84" s="128"/>
      <c r="N84" s="128"/>
      <c r="O84" s="128"/>
      <c r="P84" s="128"/>
      <c r="Q84" s="128"/>
      <c r="R84" s="128"/>
      <c r="S84" s="128"/>
    </row>
    <row r="85" spans="2:19">
      <c r="B85" s="128"/>
      <c r="C85" s="128"/>
      <c r="D85" s="128"/>
      <c r="E85" s="128"/>
      <c r="F85" s="128"/>
      <c r="G85" s="128"/>
      <c r="K85" s="128"/>
      <c r="L85" s="128"/>
      <c r="M85" s="128"/>
      <c r="N85" s="128"/>
      <c r="O85" s="128"/>
      <c r="P85" s="128"/>
      <c r="Q85" s="128"/>
      <c r="R85" s="128"/>
      <c r="S85" s="128"/>
    </row>
    <row r="86" spans="2:19">
      <c r="B86" s="128"/>
      <c r="C86" s="128"/>
      <c r="D86" s="128"/>
      <c r="E86" s="128"/>
      <c r="F86" s="128"/>
      <c r="G86" s="128"/>
      <c r="K86" s="128"/>
      <c r="L86" s="128"/>
      <c r="M86" s="128"/>
      <c r="N86" s="128"/>
      <c r="O86" s="128"/>
      <c r="P86" s="128"/>
      <c r="Q86" s="128"/>
      <c r="R86" s="128"/>
      <c r="S86" s="128"/>
    </row>
    <row r="87" spans="2:19">
      <c r="B87" s="128"/>
      <c r="C87" s="128"/>
      <c r="D87" s="128"/>
      <c r="E87" s="128"/>
      <c r="F87" s="128"/>
      <c r="G87" s="128"/>
      <c r="K87" s="128"/>
      <c r="L87" s="128"/>
      <c r="M87" s="128"/>
      <c r="N87" s="128"/>
      <c r="O87" s="128"/>
      <c r="P87" s="128"/>
      <c r="Q87" s="128"/>
      <c r="R87" s="128"/>
      <c r="S87" s="128"/>
    </row>
    <row r="88" spans="2:19">
      <c r="B88" s="128"/>
      <c r="C88" s="128"/>
      <c r="D88" s="128"/>
      <c r="E88" s="128"/>
      <c r="F88" s="128"/>
      <c r="G88" s="128"/>
      <c r="K88" s="128"/>
      <c r="L88" s="128"/>
      <c r="M88" s="128"/>
      <c r="N88" s="128"/>
      <c r="O88" s="128"/>
      <c r="P88" s="128"/>
      <c r="Q88" s="128"/>
      <c r="R88" s="128"/>
      <c r="S88" s="128"/>
    </row>
    <row r="89" spans="2:19">
      <c r="B89" s="128"/>
      <c r="C89" s="128"/>
      <c r="D89" s="128"/>
      <c r="E89" s="128"/>
      <c r="F89" s="128"/>
      <c r="G89" s="128"/>
      <c r="K89" s="128"/>
      <c r="L89" s="128"/>
      <c r="M89" s="128"/>
      <c r="N89" s="128"/>
      <c r="O89" s="128"/>
      <c r="P89" s="128"/>
      <c r="Q89" s="128"/>
      <c r="R89" s="128"/>
      <c r="S89" s="128"/>
    </row>
    <row r="90" spans="2:19">
      <c r="B90" s="128"/>
      <c r="C90" s="128"/>
      <c r="D90" s="128"/>
      <c r="E90" s="128"/>
      <c r="F90" s="128"/>
      <c r="G90" s="128"/>
      <c r="K90" s="128"/>
      <c r="L90" s="128"/>
      <c r="M90" s="128"/>
      <c r="N90" s="128"/>
      <c r="O90" s="128"/>
      <c r="P90" s="128"/>
      <c r="Q90" s="128"/>
      <c r="R90" s="128"/>
      <c r="S90" s="128"/>
    </row>
    <row r="91" spans="2:19">
      <c r="B91" s="128"/>
      <c r="C91" s="128"/>
      <c r="D91" s="128"/>
      <c r="E91" s="128"/>
      <c r="F91" s="128"/>
      <c r="G91" s="128"/>
      <c r="K91" s="128"/>
      <c r="L91" s="128"/>
      <c r="M91" s="128"/>
      <c r="N91" s="128"/>
      <c r="O91" s="128"/>
      <c r="P91" s="128"/>
      <c r="Q91" s="128"/>
      <c r="R91" s="128"/>
      <c r="S91" s="128"/>
    </row>
    <row r="92" spans="2:19">
      <c r="B92" s="128"/>
      <c r="C92" s="128"/>
      <c r="D92" s="128"/>
      <c r="E92" s="128"/>
      <c r="F92" s="128"/>
      <c r="G92" s="128"/>
      <c r="K92" s="128"/>
      <c r="L92" s="128"/>
      <c r="M92" s="128"/>
      <c r="N92" s="128"/>
      <c r="O92" s="128"/>
      <c r="P92" s="128"/>
      <c r="Q92" s="128"/>
      <c r="R92" s="128"/>
      <c r="S92" s="128"/>
    </row>
    <row r="93" spans="2:19">
      <c r="B93" s="128"/>
      <c r="C93" s="128"/>
      <c r="D93" s="128"/>
      <c r="E93" s="128"/>
      <c r="F93" s="128"/>
      <c r="G93" s="128"/>
      <c r="K93" s="128"/>
      <c r="L93" s="128"/>
      <c r="M93" s="128"/>
      <c r="N93" s="128"/>
      <c r="O93" s="128"/>
      <c r="P93" s="128"/>
      <c r="Q93" s="128"/>
      <c r="R93" s="128"/>
      <c r="S93" s="128"/>
    </row>
    <row r="94" spans="2:19">
      <c r="B94" s="128"/>
      <c r="C94" s="128"/>
      <c r="D94" s="128"/>
      <c r="E94" s="128"/>
      <c r="F94" s="128"/>
      <c r="G94" s="128"/>
      <c r="K94" s="128"/>
      <c r="L94" s="128"/>
      <c r="M94" s="128"/>
      <c r="N94" s="128"/>
      <c r="O94" s="128"/>
      <c r="P94" s="128"/>
      <c r="Q94" s="128"/>
      <c r="R94" s="128"/>
      <c r="S94" s="128"/>
    </row>
    <row r="95" spans="2:19">
      <c r="B95" s="128"/>
      <c r="C95" s="128"/>
      <c r="D95" s="128"/>
      <c r="E95" s="128"/>
      <c r="F95" s="128"/>
      <c r="G95" s="128"/>
      <c r="K95" s="128"/>
      <c r="L95" s="128"/>
      <c r="M95" s="128"/>
      <c r="N95" s="128"/>
      <c r="O95" s="128"/>
      <c r="P95" s="128"/>
      <c r="Q95" s="128"/>
      <c r="R95" s="128"/>
      <c r="S95" s="128"/>
    </row>
    <row r="96" spans="2:19">
      <c r="B96" s="128"/>
      <c r="C96" s="128"/>
      <c r="D96" s="128"/>
      <c r="E96" s="128"/>
      <c r="F96" s="128"/>
      <c r="G96" s="128"/>
      <c r="K96" s="128"/>
      <c r="L96" s="128"/>
      <c r="M96" s="128"/>
      <c r="N96" s="128"/>
      <c r="O96" s="128"/>
      <c r="P96" s="128"/>
      <c r="Q96" s="128"/>
      <c r="R96" s="128"/>
      <c r="S96" s="128"/>
    </row>
    <row r="97" spans="2:19">
      <c r="B97" s="128"/>
      <c r="C97" s="128"/>
      <c r="D97" s="128"/>
      <c r="E97" s="128"/>
      <c r="F97" s="128"/>
      <c r="G97" s="128"/>
      <c r="K97" s="128"/>
      <c r="L97" s="128"/>
      <c r="M97" s="128"/>
      <c r="N97" s="128"/>
      <c r="O97" s="128"/>
      <c r="P97" s="128"/>
      <c r="Q97" s="128"/>
      <c r="R97" s="128"/>
      <c r="S97" s="128"/>
    </row>
    <row r="98" spans="2:19">
      <c r="B98" s="128"/>
      <c r="C98" s="128"/>
      <c r="D98" s="128"/>
      <c r="E98" s="128"/>
      <c r="F98" s="128"/>
      <c r="G98" s="128"/>
      <c r="K98" s="128"/>
      <c r="L98" s="128"/>
      <c r="M98" s="128"/>
      <c r="N98" s="128"/>
      <c r="O98" s="128"/>
      <c r="P98" s="128"/>
      <c r="Q98" s="128"/>
      <c r="R98" s="128"/>
      <c r="S98" s="128"/>
    </row>
    <row r="99" spans="2:19">
      <c r="B99" s="128"/>
      <c r="C99" s="128"/>
      <c r="D99" s="128"/>
      <c r="E99" s="128"/>
      <c r="F99" s="128"/>
      <c r="G99" s="128"/>
      <c r="K99" s="128"/>
      <c r="L99" s="128"/>
      <c r="M99" s="128"/>
      <c r="N99" s="128"/>
      <c r="O99" s="128"/>
      <c r="P99" s="128"/>
      <c r="Q99" s="128"/>
      <c r="R99" s="128"/>
      <c r="S99" s="128"/>
    </row>
    <row r="100" spans="2:19">
      <c r="B100" s="128"/>
      <c r="C100" s="128"/>
      <c r="D100" s="128"/>
      <c r="E100" s="128"/>
      <c r="F100" s="128"/>
      <c r="G100" s="128"/>
      <c r="K100" s="128"/>
      <c r="L100" s="128"/>
      <c r="M100" s="128"/>
      <c r="N100" s="128"/>
      <c r="O100" s="128"/>
      <c r="P100" s="128"/>
      <c r="Q100" s="128"/>
      <c r="R100" s="128"/>
      <c r="S100" s="128"/>
    </row>
    <row r="101" spans="2:19">
      <c r="B101" s="128"/>
      <c r="C101" s="128"/>
      <c r="D101" s="128"/>
      <c r="E101" s="128"/>
      <c r="F101" s="128"/>
      <c r="G101" s="128"/>
      <c r="K101" s="128"/>
      <c r="L101" s="128"/>
      <c r="M101" s="128"/>
      <c r="N101" s="128"/>
      <c r="O101" s="128"/>
      <c r="P101" s="128"/>
      <c r="Q101" s="128"/>
      <c r="R101" s="128"/>
      <c r="S101" s="128"/>
    </row>
    <row r="102" spans="2:19">
      <c r="B102" s="128"/>
      <c r="C102" s="128"/>
      <c r="D102" s="128"/>
      <c r="E102" s="128"/>
      <c r="F102" s="128"/>
      <c r="G102" s="128"/>
      <c r="K102" s="128"/>
      <c r="L102" s="128"/>
      <c r="M102" s="128"/>
      <c r="N102" s="128"/>
      <c r="O102" s="128"/>
      <c r="P102" s="128"/>
      <c r="Q102" s="128"/>
      <c r="R102" s="128"/>
      <c r="S102" s="128"/>
    </row>
    <row r="103" spans="2:19">
      <c r="B103" s="128"/>
      <c r="C103" s="128"/>
      <c r="D103" s="128"/>
      <c r="E103" s="128"/>
      <c r="F103" s="128"/>
      <c r="G103" s="128"/>
      <c r="K103" s="128"/>
      <c r="L103" s="128"/>
      <c r="M103" s="128"/>
      <c r="N103" s="128"/>
      <c r="O103" s="128"/>
      <c r="P103" s="128"/>
      <c r="Q103" s="128"/>
      <c r="R103" s="128"/>
      <c r="S103" s="128"/>
    </row>
    <row r="104" spans="2:19">
      <c r="B104" s="128"/>
      <c r="C104" s="128"/>
      <c r="D104" s="128"/>
      <c r="E104" s="128"/>
      <c r="F104" s="128"/>
      <c r="G104" s="128"/>
      <c r="K104" s="128"/>
      <c r="L104" s="128"/>
      <c r="M104" s="128"/>
      <c r="N104" s="128"/>
      <c r="O104" s="128"/>
      <c r="P104" s="128"/>
      <c r="Q104" s="128"/>
      <c r="R104" s="128"/>
      <c r="S104" s="128"/>
    </row>
    <row r="105" spans="2:19">
      <c r="B105" s="128"/>
      <c r="C105" s="128"/>
      <c r="D105" s="128"/>
      <c r="E105" s="128"/>
      <c r="F105" s="128"/>
      <c r="G105" s="128"/>
      <c r="K105" s="128"/>
      <c r="L105" s="128"/>
      <c r="M105" s="128"/>
      <c r="N105" s="128"/>
      <c r="O105" s="128"/>
      <c r="P105" s="128"/>
      <c r="Q105" s="128"/>
      <c r="R105" s="128"/>
      <c r="S105" s="128"/>
    </row>
    <row r="106" spans="2:19">
      <c r="B106" s="128"/>
      <c r="C106" s="128"/>
      <c r="D106" s="128"/>
      <c r="E106" s="128"/>
      <c r="F106" s="128"/>
      <c r="G106" s="128"/>
      <c r="K106" s="128"/>
      <c r="L106" s="128"/>
      <c r="M106" s="128"/>
      <c r="N106" s="128"/>
      <c r="O106" s="128"/>
      <c r="P106" s="128"/>
      <c r="Q106" s="128"/>
      <c r="R106" s="128"/>
      <c r="S106" s="128"/>
    </row>
    <row r="107" spans="2:19">
      <c r="B107" s="128"/>
      <c r="C107" s="128"/>
      <c r="D107" s="128"/>
      <c r="E107" s="128"/>
      <c r="F107" s="128"/>
      <c r="G107" s="128"/>
      <c r="K107" s="128"/>
      <c r="L107" s="128"/>
      <c r="M107" s="128"/>
      <c r="N107" s="128"/>
      <c r="O107" s="128"/>
      <c r="P107" s="128"/>
      <c r="Q107" s="128"/>
      <c r="R107" s="128"/>
      <c r="S107" s="128"/>
    </row>
    <row r="108" spans="2:19">
      <c r="B108" s="128"/>
      <c r="C108" s="128"/>
      <c r="D108" s="128"/>
      <c r="E108" s="128"/>
      <c r="F108" s="128"/>
      <c r="G108" s="128"/>
      <c r="K108" s="128"/>
      <c r="L108" s="128"/>
      <c r="M108" s="128"/>
      <c r="N108" s="128"/>
      <c r="O108" s="128"/>
      <c r="P108" s="128"/>
      <c r="Q108" s="128"/>
      <c r="R108" s="128"/>
      <c r="S108" s="128"/>
    </row>
    <row r="109" spans="2:19">
      <c r="B109" s="128"/>
      <c r="C109" s="128"/>
      <c r="D109" s="128"/>
      <c r="E109" s="128"/>
      <c r="F109" s="128"/>
      <c r="G109" s="128"/>
      <c r="K109" s="128"/>
      <c r="L109" s="128"/>
      <c r="M109" s="128"/>
      <c r="N109" s="128"/>
      <c r="O109" s="128"/>
      <c r="P109" s="128"/>
      <c r="Q109" s="128"/>
      <c r="R109" s="128"/>
      <c r="S109" s="128"/>
    </row>
    <row r="110" spans="2:19">
      <c r="B110" s="128"/>
      <c r="C110" s="128"/>
      <c r="D110" s="128"/>
      <c r="E110" s="128"/>
      <c r="F110" s="128"/>
      <c r="G110" s="128"/>
      <c r="K110" s="128"/>
      <c r="L110" s="128"/>
      <c r="M110" s="128"/>
      <c r="N110" s="128"/>
      <c r="O110" s="128"/>
      <c r="P110" s="128"/>
      <c r="Q110" s="128"/>
      <c r="R110" s="128"/>
      <c r="S110" s="128"/>
    </row>
    <row r="111" spans="2:19">
      <c r="B111" s="128"/>
      <c r="C111" s="128"/>
      <c r="D111" s="128"/>
      <c r="E111" s="128"/>
      <c r="F111" s="128"/>
      <c r="G111" s="128"/>
      <c r="K111" s="128"/>
      <c r="L111" s="128"/>
      <c r="M111" s="128"/>
      <c r="N111" s="128"/>
      <c r="O111" s="128"/>
      <c r="P111" s="128"/>
      <c r="Q111" s="128"/>
      <c r="R111" s="128"/>
      <c r="S111" s="128"/>
    </row>
    <row r="112" spans="2:19">
      <c r="B112" s="128"/>
      <c r="C112" s="128"/>
      <c r="D112" s="128"/>
      <c r="E112" s="128"/>
      <c r="F112" s="128"/>
      <c r="G112" s="128"/>
      <c r="K112" s="128"/>
      <c r="L112" s="128"/>
      <c r="M112" s="128"/>
      <c r="N112" s="128"/>
      <c r="O112" s="128"/>
      <c r="P112" s="128"/>
      <c r="Q112" s="128"/>
      <c r="R112" s="128"/>
      <c r="S112" s="128"/>
    </row>
    <row r="113" spans="2:19">
      <c r="B113" s="128"/>
      <c r="C113" s="128"/>
      <c r="D113" s="128"/>
      <c r="E113" s="128"/>
      <c r="F113" s="128"/>
      <c r="G113" s="128"/>
      <c r="K113" s="128"/>
      <c r="L113" s="128"/>
      <c r="M113" s="128"/>
      <c r="N113" s="128"/>
      <c r="O113" s="128"/>
      <c r="P113" s="128"/>
      <c r="Q113" s="128"/>
      <c r="R113" s="128"/>
      <c r="S113" s="128"/>
    </row>
    <row r="114" spans="2:19">
      <c r="B114" s="128"/>
      <c r="C114" s="128"/>
      <c r="D114" s="128"/>
      <c r="E114" s="128"/>
      <c r="F114" s="128"/>
      <c r="G114" s="128"/>
      <c r="K114" s="128"/>
      <c r="L114" s="128"/>
      <c r="M114" s="128"/>
      <c r="N114" s="128"/>
      <c r="O114" s="128"/>
      <c r="P114" s="128"/>
      <c r="Q114" s="128"/>
      <c r="R114" s="128"/>
      <c r="S114" s="128"/>
    </row>
    <row r="115" spans="2:19">
      <c r="B115" s="128"/>
      <c r="C115" s="128"/>
      <c r="D115" s="128"/>
      <c r="E115" s="128"/>
      <c r="F115" s="128"/>
      <c r="G115" s="128"/>
      <c r="K115" s="128"/>
      <c r="L115" s="128"/>
      <c r="M115" s="128"/>
      <c r="N115" s="128"/>
      <c r="O115" s="128"/>
      <c r="P115" s="128"/>
      <c r="Q115" s="128"/>
      <c r="R115" s="128"/>
      <c r="S115" s="128"/>
    </row>
    <row r="116" spans="2:19">
      <c r="B116" s="128"/>
      <c r="C116" s="128"/>
      <c r="D116" s="128"/>
      <c r="E116" s="128"/>
      <c r="F116" s="128"/>
      <c r="G116" s="128"/>
      <c r="K116" s="128"/>
      <c r="L116" s="128"/>
      <c r="M116" s="128"/>
      <c r="N116" s="128"/>
      <c r="O116" s="128"/>
      <c r="P116" s="128"/>
      <c r="Q116" s="128"/>
      <c r="R116" s="128"/>
      <c r="S116" s="128"/>
    </row>
    <row r="117" spans="2:19">
      <c r="B117" s="128"/>
      <c r="C117" s="128"/>
      <c r="D117" s="128"/>
      <c r="E117" s="128"/>
      <c r="F117" s="128"/>
      <c r="G117" s="128"/>
      <c r="K117" s="128"/>
      <c r="L117" s="128"/>
      <c r="M117" s="128"/>
      <c r="N117" s="128"/>
      <c r="O117" s="128"/>
      <c r="P117" s="128"/>
      <c r="Q117" s="128"/>
      <c r="R117" s="128"/>
      <c r="S117" s="128"/>
    </row>
    <row r="118" spans="2:19">
      <c r="B118" s="128"/>
      <c r="C118" s="128"/>
      <c r="D118" s="128"/>
      <c r="E118" s="128"/>
      <c r="F118" s="128"/>
      <c r="G118" s="128"/>
      <c r="K118" s="128"/>
      <c r="L118" s="128"/>
      <c r="M118" s="128"/>
      <c r="N118" s="128"/>
      <c r="O118" s="128"/>
      <c r="P118" s="128"/>
      <c r="Q118" s="128"/>
      <c r="R118" s="128"/>
      <c r="S118" s="128"/>
    </row>
    <row r="119" spans="2:19">
      <c r="B119" s="128"/>
      <c r="C119" s="128"/>
      <c r="D119" s="128"/>
      <c r="E119" s="128"/>
      <c r="F119" s="128"/>
      <c r="G119" s="128"/>
      <c r="K119" s="128"/>
      <c r="L119" s="128"/>
      <c r="M119" s="128"/>
      <c r="N119" s="128"/>
      <c r="O119" s="128"/>
      <c r="P119" s="128"/>
      <c r="Q119" s="128"/>
      <c r="R119" s="128"/>
      <c r="S119" s="128"/>
    </row>
    <row r="120" spans="2:19">
      <c r="B120" s="128"/>
      <c r="C120" s="128"/>
      <c r="D120" s="128"/>
      <c r="E120" s="128"/>
      <c r="F120" s="128"/>
      <c r="G120" s="128"/>
      <c r="K120" s="128"/>
      <c r="L120" s="128"/>
      <c r="M120" s="128"/>
      <c r="N120" s="128"/>
      <c r="O120" s="128"/>
      <c r="P120" s="128"/>
      <c r="Q120" s="128"/>
      <c r="R120" s="128"/>
      <c r="S120" s="128"/>
    </row>
    <row r="121" spans="2:19">
      <c r="B121" s="128"/>
      <c r="C121" s="128"/>
      <c r="D121" s="128"/>
      <c r="E121" s="128"/>
      <c r="F121" s="128"/>
      <c r="G121" s="128"/>
      <c r="K121" s="128"/>
      <c r="L121" s="128"/>
      <c r="M121" s="128"/>
      <c r="N121" s="128"/>
      <c r="O121" s="128"/>
      <c r="P121" s="128"/>
      <c r="Q121" s="128"/>
      <c r="R121" s="128"/>
      <c r="S121" s="128"/>
    </row>
    <row r="122" spans="2:19">
      <c r="B122" s="128"/>
      <c r="C122" s="128"/>
      <c r="D122" s="128"/>
      <c r="E122" s="128"/>
      <c r="F122" s="128"/>
      <c r="G122" s="128"/>
      <c r="K122" s="128"/>
      <c r="L122" s="128"/>
      <c r="M122" s="128"/>
      <c r="N122" s="128"/>
      <c r="O122" s="128"/>
      <c r="P122" s="128"/>
      <c r="Q122" s="128"/>
      <c r="R122" s="128"/>
      <c r="S122" s="128"/>
    </row>
    <row r="123" spans="2:19">
      <c r="B123" s="128"/>
      <c r="C123" s="128"/>
      <c r="D123" s="128"/>
      <c r="E123" s="128"/>
      <c r="F123" s="128"/>
      <c r="G123" s="128"/>
      <c r="K123" s="128"/>
      <c r="L123" s="128"/>
      <c r="M123" s="128"/>
      <c r="N123" s="128"/>
      <c r="O123" s="128"/>
      <c r="P123" s="128"/>
      <c r="Q123" s="128"/>
      <c r="R123" s="128"/>
      <c r="S123" s="128"/>
    </row>
    <row r="124" spans="2:19">
      <c r="B124" s="128"/>
      <c r="C124" s="128"/>
      <c r="D124" s="128"/>
      <c r="E124" s="128"/>
      <c r="F124" s="128"/>
      <c r="G124" s="128"/>
      <c r="K124" s="128"/>
      <c r="L124" s="128"/>
      <c r="M124" s="128"/>
      <c r="N124" s="128"/>
      <c r="O124" s="128"/>
      <c r="P124" s="128"/>
      <c r="Q124" s="128"/>
      <c r="R124" s="128"/>
      <c r="S124" s="128"/>
    </row>
    <row r="125" spans="2:19">
      <c r="B125" s="128"/>
      <c r="C125" s="128"/>
      <c r="D125" s="128"/>
      <c r="E125" s="128"/>
      <c r="F125" s="128"/>
      <c r="G125" s="128"/>
      <c r="K125" s="128"/>
      <c r="L125" s="128"/>
      <c r="M125" s="128"/>
      <c r="N125" s="128"/>
      <c r="O125" s="128"/>
      <c r="P125" s="128"/>
      <c r="Q125" s="128"/>
      <c r="R125" s="128"/>
      <c r="S125" s="128"/>
    </row>
    <row r="126" spans="2:19">
      <c r="B126" s="128"/>
      <c r="C126" s="128"/>
      <c r="D126" s="128"/>
      <c r="E126" s="128"/>
      <c r="F126" s="128"/>
      <c r="G126" s="128"/>
      <c r="K126" s="128"/>
      <c r="L126" s="128"/>
      <c r="M126" s="128"/>
      <c r="N126" s="128"/>
      <c r="O126" s="128"/>
      <c r="P126" s="128"/>
      <c r="Q126" s="128"/>
      <c r="R126" s="128"/>
      <c r="S126" s="128"/>
    </row>
    <row r="127" spans="2:19">
      <c r="B127" s="128"/>
      <c r="C127" s="128"/>
      <c r="D127" s="128"/>
      <c r="E127" s="128"/>
      <c r="F127" s="128"/>
      <c r="G127" s="128"/>
      <c r="K127" s="128"/>
      <c r="L127" s="128"/>
      <c r="M127" s="128"/>
      <c r="N127" s="128"/>
      <c r="O127" s="128"/>
      <c r="P127" s="128"/>
      <c r="Q127" s="128"/>
      <c r="R127" s="128"/>
      <c r="S127" s="128"/>
    </row>
    <row r="128" spans="2:19">
      <c r="B128" s="128"/>
      <c r="C128" s="128"/>
      <c r="D128" s="128"/>
      <c r="E128" s="128"/>
      <c r="F128" s="128"/>
      <c r="G128" s="128"/>
      <c r="K128" s="128"/>
      <c r="L128" s="128"/>
      <c r="M128" s="128"/>
      <c r="N128" s="128"/>
      <c r="O128" s="128"/>
      <c r="P128" s="128"/>
      <c r="Q128" s="128"/>
      <c r="R128" s="128"/>
      <c r="S128" s="128"/>
    </row>
    <row r="129" spans="2:19">
      <c r="B129" s="128"/>
      <c r="C129" s="128"/>
      <c r="D129" s="128"/>
      <c r="E129" s="128"/>
      <c r="F129" s="128"/>
      <c r="G129" s="128"/>
      <c r="K129" s="128"/>
      <c r="L129" s="128"/>
      <c r="M129" s="128"/>
      <c r="N129" s="128"/>
      <c r="O129" s="128"/>
      <c r="P129" s="128"/>
      <c r="Q129" s="128"/>
      <c r="R129" s="128"/>
      <c r="S129" s="128"/>
    </row>
    <row r="130" spans="2:19">
      <c r="B130" s="128"/>
      <c r="C130" s="128"/>
      <c r="D130" s="128"/>
      <c r="E130" s="128"/>
      <c r="F130" s="128"/>
      <c r="G130" s="128"/>
      <c r="K130" s="128"/>
      <c r="L130" s="128"/>
      <c r="M130" s="128"/>
      <c r="N130" s="128"/>
      <c r="O130" s="128"/>
      <c r="P130" s="128"/>
      <c r="Q130" s="128"/>
      <c r="R130" s="128"/>
      <c r="S130" s="128"/>
    </row>
    <row r="131" spans="2:19">
      <c r="B131" s="128"/>
      <c r="C131" s="128"/>
      <c r="D131" s="128"/>
      <c r="E131" s="128"/>
      <c r="F131" s="128"/>
      <c r="G131" s="128"/>
      <c r="K131" s="128"/>
      <c r="L131" s="128"/>
      <c r="M131" s="128"/>
      <c r="N131" s="128"/>
      <c r="O131" s="128"/>
      <c r="P131" s="128"/>
      <c r="Q131" s="128"/>
      <c r="R131" s="128"/>
      <c r="S131" s="128"/>
    </row>
    <row r="132" spans="2:19">
      <c r="B132" s="128"/>
      <c r="C132" s="128"/>
      <c r="D132" s="128"/>
      <c r="E132" s="128"/>
      <c r="F132" s="128"/>
      <c r="G132" s="128"/>
      <c r="K132" s="128"/>
      <c r="L132" s="128"/>
      <c r="M132" s="128"/>
      <c r="N132" s="128"/>
      <c r="O132" s="128"/>
      <c r="P132" s="128"/>
      <c r="Q132" s="128"/>
      <c r="R132" s="128"/>
      <c r="S132" s="128"/>
    </row>
    <row r="133" spans="2:19">
      <c r="B133" s="128"/>
      <c r="C133" s="128"/>
      <c r="D133" s="128"/>
      <c r="E133" s="128"/>
      <c r="F133" s="128"/>
      <c r="G133" s="128"/>
      <c r="K133" s="128"/>
      <c r="L133" s="128"/>
      <c r="M133" s="128"/>
      <c r="N133" s="128"/>
      <c r="O133" s="128"/>
      <c r="P133" s="128"/>
      <c r="Q133" s="128"/>
      <c r="R133" s="128"/>
      <c r="S133" s="128"/>
    </row>
    <row r="134" spans="2:19">
      <c r="B134" s="128"/>
      <c r="C134" s="128"/>
      <c r="D134" s="128"/>
      <c r="E134" s="128"/>
      <c r="F134" s="128"/>
      <c r="G134" s="128"/>
      <c r="K134" s="128"/>
      <c r="L134" s="128"/>
      <c r="M134" s="128"/>
      <c r="N134" s="128"/>
      <c r="O134" s="128"/>
      <c r="P134" s="128"/>
      <c r="Q134" s="128"/>
      <c r="R134" s="128"/>
      <c r="S134" s="128"/>
    </row>
    <row r="135" spans="2:19">
      <c r="B135" s="128"/>
      <c r="C135" s="128"/>
      <c r="D135" s="128"/>
      <c r="E135" s="128"/>
      <c r="F135" s="128"/>
      <c r="G135" s="128"/>
      <c r="K135" s="128"/>
      <c r="L135" s="128"/>
      <c r="M135" s="128"/>
      <c r="N135" s="128"/>
      <c r="O135" s="128"/>
      <c r="P135" s="128"/>
      <c r="Q135" s="128"/>
      <c r="R135" s="128"/>
      <c r="S135" s="128"/>
    </row>
    <row r="136" spans="2:19">
      <c r="B136" s="128"/>
      <c r="C136" s="128"/>
      <c r="D136" s="128"/>
      <c r="E136" s="128"/>
      <c r="F136" s="128"/>
      <c r="G136" s="128"/>
      <c r="K136" s="128"/>
      <c r="L136" s="128"/>
      <c r="M136" s="128"/>
      <c r="N136" s="128"/>
      <c r="O136" s="128"/>
      <c r="P136" s="128"/>
      <c r="Q136" s="128"/>
      <c r="R136" s="128"/>
      <c r="S136" s="128"/>
    </row>
    <row r="137" spans="2:19">
      <c r="B137" s="128"/>
      <c r="C137" s="128"/>
      <c r="D137" s="128"/>
      <c r="E137" s="128"/>
      <c r="F137" s="128"/>
      <c r="G137" s="128"/>
      <c r="K137" s="128"/>
      <c r="L137" s="128"/>
      <c r="M137" s="128"/>
      <c r="N137" s="128"/>
      <c r="O137" s="128"/>
      <c r="P137" s="128"/>
      <c r="Q137" s="128"/>
      <c r="R137" s="128"/>
      <c r="S137" s="128"/>
    </row>
    <row r="138" spans="2:19">
      <c r="B138" s="128"/>
      <c r="C138" s="128"/>
      <c r="D138" s="128"/>
      <c r="E138" s="128"/>
      <c r="F138" s="128"/>
      <c r="G138" s="128"/>
      <c r="K138" s="128"/>
      <c r="L138" s="128"/>
      <c r="M138" s="128"/>
      <c r="N138" s="128"/>
      <c r="O138" s="128"/>
      <c r="P138" s="128"/>
      <c r="Q138" s="128"/>
      <c r="R138" s="128"/>
      <c r="S138" s="128"/>
    </row>
    <row r="139" spans="2:19">
      <c r="B139" s="128"/>
      <c r="C139" s="128"/>
      <c r="D139" s="128"/>
      <c r="E139" s="128"/>
      <c r="F139" s="128"/>
      <c r="G139" s="128"/>
      <c r="K139" s="128"/>
      <c r="L139" s="128"/>
      <c r="M139" s="128"/>
      <c r="N139" s="128"/>
      <c r="O139" s="128"/>
      <c r="P139" s="128"/>
      <c r="Q139" s="128"/>
      <c r="R139" s="128"/>
      <c r="S139" s="128"/>
    </row>
    <row r="140" spans="2:19">
      <c r="B140" s="128"/>
      <c r="C140" s="128"/>
      <c r="D140" s="128"/>
      <c r="E140" s="128"/>
      <c r="F140" s="128"/>
      <c r="G140" s="128"/>
      <c r="K140" s="128"/>
      <c r="L140" s="128"/>
      <c r="M140" s="128"/>
      <c r="N140" s="128"/>
      <c r="O140" s="128"/>
      <c r="P140" s="128"/>
      <c r="Q140" s="128"/>
      <c r="R140" s="128"/>
      <c r="S140" s="128"/>
    </row>
    <row r="141" spans="2:19">
      <c r="B141" s="128"/>
      <c r="C141" s="128"/>
      <c r="D141" s="128"/>
      <c r="E141" s="128"/>
      <c r="F141" s="128"/>
      <c r="G141" s="128"/>
      <c r="K141" s="128"/>
      <c r="L141" s="128"/>
      <c r="M141" s="128"/>
      <c r="N141" s="128"/>
      <c r="O141" s="128"/>
      <c r="P141" s="128"/>
      <c r="Q141" s="128"/>
      <c r="R141" s="128"/>
      <c r="S141" s="128"/>
    </row>
    <row r="142" spans="2:19">
      <c r="B142" s="128"/>
      <c r="C142" s="128"/>
      <c r="D142" s="128"/>
      <c r="E142" s="128"/>
      <c r="F142" s="128"/>
      <c r="G142" s="128"/>
      <c r="K142" s="128"/>
      <c r="L142" s="128"/>
      <c r="M142" s="128"/>
      <c r="N142" s="128"/>
      <c r="O142" s="128"/>
      <c r="P142" s="128"/>
      <c r="Q142" s="128"/>
      <c r="R142" s="128"/>
      <c r="S142" s="128"/>
    </row>
    <row r="143" spans="2:19">
      <c r="B143" s="128"/>
      <c r="C143" s="128"/>
      <c r="D143" s="128"/>
      <c r="E143" s="128"/>
      <c r="F143" s="128"/>
      <c r="G143" s="128"/>
      <c r="K143" s="128"/>
      <c r="L143" s="128"/>
      <c r="M143" s="128"/>
      <c r="N143" s="128"/>
      <c r="O143" s="128"/>
      <c r="P143" s="128"/>
      <c r="Q143" s="128"/>
      <c r="R143" s="128"/>
      <c r="S143" s="128"/>
    </row>
    <row r="144" spans="2:19">
      <c r="B144" s="128"/>
      <c r="C144" s="128"/>
      <c r="D144" s="128"/>
      <c r="E144" s="128"/>
      <c r="F144" s="128"/>
      <c r="G144" s="128"/>
      <c r="K144" s="128"/>
      <c r="L144" s="128"/>
      <c r="M144" s="128"/>
      <c r="N144" s="128"/>
      <c r="O144" s="128"/>
      <c r="P144" s="128"/>
      <c r="Q144" s="128"/>
      <c r="R144" s="128"/>
      <c r="S144" s="128"/>
    </row>
    <row r="145" spans="2:19">
      <c r="B145" s="128"/>
      <c r="C145" s="128"/>
      <c r="D145" s="128"/>
      <c r="E145" s="128"/>
      <c r="F145" s="128"/>
      <c r="G145" s="128"/>
      <c r="K145" s="128"/>
      <c r="L145" s="128"/>
      <c r="M145" s="128"/>
      <c r="N145" s="128"/>
      <c r="O145" s="128"/>
      <c r="P145" s="128"/>
      <c r="Q145" s="128"/>
      <c r="R145" s="128"/>
      <c r="S145" s="128"/>
    </row>
    <row r="146" spans="2:19">
      <c r="B146" s="128"/>
      <c r="C146" s="128"/>
      <c r="D146" s="128"/>
      <c r="E146" s="128"/>
      <c r="F146" s="128"/>
      <c r="G146" s="128"/>
      <c r="K146" s="128"/>
      <c r="L146" s="128"/>
      <c r="M146" s="128"/>
      <c r="N146" s="128"/>
      <c r="O146" s="128"/>
      <c r="P146" s="128"/>
      <c r="Q146" s="128"/>
      <c r="R146" s="128"/>
      <c r="S146" s="128"/>
    </row>
    <row r="147" spans="2:19">
      <c r="B147" s="128"/>
      <c r="C147" s="128"/>
      <c r="D147" s="128"/>
      <c r="E147" s="128"/>
      <c r="F147" s="128"/>
      <c r="G147" s="128"/>
      <c r="K147" s="128"/>
      <c r="L147" s="128"/>
      <c r="M147" s="128"/>
      <c r="N147" s="128"/>
      <c r="O147" s="128"/>
      <c r="P147" s="128"/>
      <c r="Q147" s="128"/>
      <c r="R147" s="128"/>
      <c r="S147" s="128"/>
    </row>
    <row r="148" spans="2:19">
      <c r="B148" s="128"/>
      <c r="C148" s="128"/>
      <c r="D148" s="128"/>
      <c r="E148" s="128"/>
      <c r="F148" s="128"/>
      <c r="G148" s="128"/>
      <c r="K148" s="128"/>
      <c r="L148" s="128"/>
      <c r="M148" s="128"/>
      <c r="N148" s="128"/>
      <c r="O148" s="128"/>
      <c r="P148" s="128"/>
      <c r="Q148" s="128"/>
      <c r="R148" s="128"/>
      <c r="S148" s="128"/>
    </row>
    <row r="149" spans="2:19">
      <c r="B149" s="128"/>
      <c r="C149" s="128"/>
      <c r="D149" s="128"/>
      <c r="E149" s="128"/>
      <c r="F149" s="128"/>
      <c r="G149" s="128"/>
      <c r="K149" s="128"/>
      <c r="L149" s="128"/>
      <c r="M149" s="128"/>
      <c r="N149" s="128"/>
      <c r="O149" s="128"/>
      <c r="P149" s="128"/>
      <c r="Q149" s="128"/>
      <c r="R149" s="128"/>
      <c r="S149" s="128"/>
    </row>
    <row r="150" spans="2:19">
      <c r="B150" s="128"/>
      <c r="C150" s="128"/>
      <c r="D150" s="128"/>
      <c r="E150" s="128"/>
      <c r="F150" s="128"/>
      <c r="G150" s="128"/>
      <c r="K150" s="128"/>
      <c r="L150" s="128"/>
      <c r="M150" s="128"/>
      <c r="N150" s="128"/>
      <c r="O150" s="128"/>
      <c r="P150" s="128"/>
      <c r="Q150" s="128"/>
      <c r="R150" s="128"/>
      <c r="S150" s="128"/>
    </row>
    <row r="151" spans="2:19">
      <c r="B151" s="128"/>
      <c r="C151" s="128"/>
      <c r="D151" s="128"/>
      <c r="E151" s="128"/>
      <c r="F151" s="128"/>
      <c r="G151" s="128"/>
      <c r="K151" s="128"/>
      <c r="L151" s="128"/>
      <c r="M151" s="128"/>
      <c r="N151" s="128"/>
      <c r="O151" s="128"/>
      <c r="P151" s="128"/>
      <c r="Q151" s="128"/>
      <c r="R151" s="128"/>
      <c r="S151" s="128"/>
    </row>
    <row r="152" spans="2:19">
      <c r="B152" s="128"/>
      <c r="C152" s="128"/>
      <c r="D152" s="128"/>
      <c r="E152" s="128"/>
      <c r="F152" s="128"/>
      <c r="G152" s="128"/>
      <c r="K152" s="128"/>
      <c r="L152" s="128"/>
      <c r="M152" s="128"/>
      <c r="N152" s="128"/>
      <c r="O152" s="128"/>
      <c r="P152" s="128"/>
      <c r="Q152" s="128"/>
      <c r="R152" s="128"/>
      <c r="S152" s="128"/>
    </row>
    <row r="153" spans="2:19">
      <c r="B153" s="128"/>
      <c r="C153" s="128"/>
      <c r="D153" s="128"/>
      <c r="E153" s="128"/>
      <c r="F153" s="128"/>
      <c r="G153" s="128"/>
      <c r="K153" s="128"/>
      <c r="L153" s="128"/>
      <c r="M153" s="128"/>
      <c r="N153" s="128"/>
      <c r="O153" s="128"/>
      <c r="P153" s="128"/>
      <c r="Q153" s="128"/>
      <c r="R153" s="128"/>
      <c r="S153" s="128"/>
    </row>
    <row r="154" spans="2:19">
      <c r="B154" s="128"/>
      <c r="C154" s="128"/>
      <c r="D154" s="128"/>
      <c r="E154" s="128"/>
      <c r="F154" s="128"/>
      <c r="G154" s="128"/>
      <c r="K154" s="128"/>
      <c r="L154" s="128"/>
      <c r="M154" s="128"/>
      <c r="N154" s="128"/>
      <c r="O154" s="128"/>
      <c r="P154" s="128"/>
      <c r="Q154" s="128"/>
      <c r="R154" s="128"/>
      <c r="S154" s="128"/>
    </row>
    <row r="155" spans="2:19">
      <c r="B155" s="128"/>
      <c r="C155" s="128"/>
      <c r="D155" s="128"/>
      <c r="E155" s="128"/>
      <c r="F155" s="128"/>
      <c r="G155" s="128"/>
      <c r="K155" s="128"/>
      <c r="L155" s="128"/>
      <c r="M155" s="128"/>
      <c r="N155" s="128"/>
      <c r="O155" s="128"/>
      <c r="P155" s="128"/>
      <c r="Q155" s="128"/>
      <c r="R155" s="128"/>
      <c r="S155" s="128"/>
    </row>
    <row r="156" spans="2:19">
      <c r="B156" s="128"/>
      <c r="C156" s="128"/>
      <c r="D156" s="128"/>
      <c r="E156" s="128"/>
      <c r="F156" s="128"/>
      <c r="G156" s="128"/>
      <c r="K156" s="128"/>
      <c r="L156" s="128"/>
      <c r="M156" s="128"/>
      <c r="N156" s="128"/>
      <c r="O156" s="128"/>
      <c r="P156" s="128"/>
      <c r="Q156" s="128"/>
      <c r="R156" s="128"/>
      <c r="S156" s="128"/>
    </row>
    <row r="157" spans="2:19">
      <c r="B157" s="128"/>
      <c r="C157" s="128"/>
      <c r="D157" s="128"/>
      <c r="E157" s="128"/>
      <c r="F157" s="128"/>
      <c r="G157" s="128"/>
      <c r="K157" s="128"/>
      <c r="L157" s="128"/>
      <c r="M157" s="128"/>
      <c r="N157" s="128"/>
      <c r="O157" s="128"/>
      <c r="P157" s="128"/>
      <c r="Q157" s="128"/>
      <c r="R157" s="128"/>
      <c r="S157" s="128"/>
    </row>
    <row r="158" spans="2:19">
      <c r="B158" s="128"/>
      <c r="C158" s="128"/>
      <c r="D158" s="128"/>
      <c r="E158" s="128"/>
      <c r="F158" s="128"/>
      <c r="G158" s="128"/>
      <c r="K158" s="128"/>
      <c r="L158" s="128"/>
      <c r="M158" s="128"/>
      <c r="N158" s="128"/>
      <c r="O158" s="128"/>
      <c r="P158" s="128"/>
      <c r="Q158" s="128"/>
      <c r="R158" s="128"/>
      <c r="S158" s="128"/>
    </row>
    <row r="159" spans="2:19">
      <c r="B159" s="128"/>
      <c r="C159" s="128"/>
      <c r="D159" s="128"/>
      <c r="E159" s="128"/>
      <c r="F159" s="128"/>
      <c r="G159" s="128"/>
      <c r="K159" s="128"/>
      <c r="L159" s="128"/>
      <c r="M159" s="128"/>
      <c r="N159" s="128"/>
      <c r="O159" s="128"/>
      <c r="P159" s="128"/>
      <c r="Q159" s="128"/>
      <c r="R159" s="128"/>
      <c r="S159" s="128"/>
    </row>
    <row r="160" spans="2:19">
      <c r="B160" s="128"/>
      <c r="C160" s="128"/>
      <c r="D160" s="128"/>
      <c r="E160" s="128"/>
      <c r="F160" s="128"/>
      <c r="G160" s="128"/>
      <c r="K160" s="128"/>
      <c r="L160" s="128"/>
      <c r="M160" s="128"/>
      <c r="N160" s="128"/>
      <c r="O160" s="128"/>
      <c r="P160" s="128"/>
      <c r="Q160" s="128"/>
      <c r="R160" s="128"/>
      <c r="S160" s="128"/>
    </row>
    <row r="161" spans="2:19">
      <c r="B161" s="128"/>
      <c r="C161" s="128"/>
      <c r="D161" s="128"/>
      <c r="E161" s="128"/>
      <c r="F161" s="128"/>
      <c r="G161" s="128"/>
      <c r="K161" s="128"/>
      <c r="L161" s="128"/>
      <c r="M161" s="128"/>
      <c r="N161" s="128"/>
      <c r="O161" s="128"/>
      <c r="P161" s="128"/>
      <c r="Q161" s="128"/>
      <c r="R161" s="128"/>
      <c r="S161" s="128"/>
    </row>
    <row r="162" spans="2:19">
      <c r="B162" s="128"/>
      <c r="C162" s="128"/>
      <c r="D162" s="128"/>
      <c r="E162" s="128"/>
      <c r="F162" s="128"/>
      <c r="G162" s="128"/>
      <c r="K162" s="128"/>
      <c r="L162" s="128"/>
      <c r="M162" s="128"/>
      <c r="N162" s="128"/>
      <c r="O162" s="128"/>
      <c r="P162" s="128"/>
      <c r="Q162" s="128"/>
      <c r="R162" s="128"/>
      <c r="S162" s="128"/>
    </row>
    <row r="163" spans="2:19">
      <c r="B163" s="128"/>
      <c r="C163" s="128"/>
      <c r="D163" s="128"/>
      <c r="E163" s="128"/>
      <c r="F163" s="128"/>
      <c r="G163" s="128"/>
      <c r="K163" s="128"/>
      <c r="L163" s="128"/>
      <c r="M163" s="128"/>
      <c r="N163" s="128"/>
      <c r="O163" s="128"/>
      <c r="P163" s="128"/>
      <c r="Q163" s="128"/>
      <c r="R163" s="128"/>
      <c r="S163" s="128"/>
    </row>
    <row r="164" spans="2:19">
      <c r="B164" s="128"/>
      <c r="C164" s="128"/>
      <c r="D164" s="128"/>
      <c r="E164" s="128"/>
      <c r="F164" s="128"/>
      <c r="G164" s="128"/>
      <c r="K164" s="128"/>
      <c r="L164" s="128"/>
      <c r="M164" s="128"/>
      <c r="N164" s="128"/>
      <c r="O164" s="128"/>
      <c r="P164" s="128"/>
      <c r="Q164" s="128"/>
      <c r="R164" s="128"/>
      <c r="S164" s="128"/>
    </row>
    <row r="165" spans="2:19">
      <c r="B165" s="128"/>
      <c r="C165" s="128"/>
      <c r="D165" s="128"/>
      <c r="E165" s="128"/>
      <c r="F165" s="128"/>
      <c r="G165" s="128"/>
      <c r="K165" s="128"/>
      <c r="L165" s="128"/>
      <c r="M165" s="128"/>
      <c r="N165" s="128"/>
      <c r="O165" s="128"/>
      <c r="P165" s="128"/>
      <c r="Q165" s="128"/>
      <c r="R165" s="128"/>
      <c r="S165" s="128"/>
    </row>
    <row r="166" spans="2:19">
      <c r="B166" s="128"/>
      <c r="C166" s="128"/>
      <c r="D166" s="128"/>
      <c r="E166" s="128"/>
      <c r="F166" s="128"/>
      <c r="G166" s="128"/>
      <c r="K166" s="128"/>
      <c r="L166" s="128"/>
      <c r="M166" s="128"/>
      <c r="N166" s="128"/>
      <c r="O166" s="128"/>
      <c r="P166" s="128"/>
      <c r="Q166" s="128"/>
      <c r="R166" s="128"/>
      <c r="S166" s="128"/>
    </row>
    <row r="167" spans="2:19">
      <c r="B167" s="128"/>
      <c r="C167" s="128"/>
      <c r="D167" s="128"/>
      <c r="E167" s="128"/>
      <c r="F167" s="128"/>
      <c r="G167" s="128"/>
      <c r="K167" s="128"/>
      <c r="L167" s="128"/>
      <c r="M167" s="128"/>
      <c r="N167" s="128"/>
      <c r="O167" s="128"/>
      <c r="P167" s="128"/>
      <c r="Q167" s="128"/>
      <c r="R167" s="128"/>
      <c r="S167" s="128"/>
    </row>
    <row r="168" spans="2:19">
      <c r="B168" s="128"/>
      <c r="C168" s="128"/>
      <c r="D168" s="128"/>
      <c r="E168" s="128"/>
      <c r="F168" s="128"/>
      <c r="G168" s="128"/>
      <c r="K168" s="128"/>
      <c r="L168" s="128"/>
      <c r="M168" s="128"/>
      <c r="N168" s="128"/>
      <c r="O168" s="128"/>
      <c r="P168" s="128"/>
      <c r="Q168" s="128"/>
      <c r="R168" s="128"/>
      <c r="S168" s="128"/>
    </row>
    <row r="169" spans="2:19">
      <c r="B169" s="128"/>
      <c r="C169" s="128"/>
      <c r="D169" s="128"/>
      <c r="E169" s="128"/>
      <c r="F169" s="128"/>
      <c r="G169" s="128"/>
      <c r="K169" s="128"/>
      <c r="L169" s="128"/>
      <c r="M169" s="128"/>
      <c r="N169" s="128"/>
      <c r="O169" s="128"/>
      <c r="P169" s="128"/>
      <c r="Q169" s="128"/>
      <c r="R169" s="128"/>
      <c r="S169" s="128"/>
    </row>
    <row r="170" spans="2:19">
      <c r="B170" s="128"/>
      <c r="C170" s="128"/>
      <c r="D170" s="128"/>
      <c r="E170" s="128"/>
      <c r="F170" s="128"/>
      <c r="G170" s="128"/>
      <c r="K170" s="128"/>
      <c r="L170" s="128"/>
      <c r="M170" s="128"/>
      <c r="N170" s="128"/>
      <c r="O170" s="128"/>
      <c r="P170" s="128"/>
      <c r="Q170" s="128"/>
      <c r="R170" s="128"/>
      <c r="S170" s="128"/>
    </row>
    <row r="171" spans="2:19">
      <c r="B171" s="128"/>
      <c r="C171" s="128"/>
      <c r="D171" s="128"/>
      <c r="E171" s="128"/>
      <c r="F171" s="128"/>
      <c r="G171" s="128"/>
      <c r="K171" s="128"/>
      <c r="L171" s="128"/>
      <c r="M171" s="128"/>
      <c r="N171" s="128"/>
      <c r="O171" s="128"/>
      <c r="P171" s="128"/>
      <c r="Q171" s="128"/>
      <c r="R171" s="128"/>
      <c r="S171" s="128"/>
    </row>
    <row r="172" spans="2:19">
      <c r="B172" s="128"/>
      <c r="C172" s="128"/>
      <c r="D172" s="128"/>
      <c r="E172" s="128"/>
      <c r="F172" s="128"/>
      <c r="G172" s="128"/>
      <c r="K172" s="128"/>
      <c r="L172" s="128"/>
      <c r="M172" s="128"/>
      <c r="N172" s="128"/>
      <c r="O172" s="128"/>
      <c r="P172" s="128"/>
      <c r="Q172" s="128"/>
      <c r="R172" s="128"/>
      <c r="S172" s="128"/>
    </row>
    <row r="173" spans="2:19">
      <c r="B173" s="128"/>
      <c r="C173" s="128"/>
      <c r="D173" s="128"/>
      <c r="E173" s="128"/>
      <c r="F173" s="128"/>
      <c r="G173" s="128"/>
      <c r="K173" s="128"/>
      <c r="L173" s="128"/>
      <c r="M173" s="128"/>
      <c r="N173" s="128"/>
      <c r="O173" s="128"/>
      <c r="P173" s="128"/>
      <c r="Q173" s="128"/>
      <c r="R173" s="128"/>
      <c r="S173" s="128"/>
    </row>
    <row r="174" spans="2:19">
      <c r="B174" s="128"/>
      <c r="C174" s="128"/>
      <c r="D174" s="128"/>
      <c r="E174" s="128"/>
      <c r="F174" s="128"/>
      <c r="G174" s="128"/>
      <c r="K174" s="128"/>
      <c r="L174" s="128"/>
      <c r="M174" s="128"/>
      <c r="N174" s="128"/>
      <c r="O174" s="128"/>
      <c r="P174" s="128"/>
      <c r="Q174" s="128"/>
      <c r="R174" s="128"/>
      <c r="S174" s="128"/>
    </row>
    <row r="175" spans="2:19">
      <c r="B175" s="128"/>
      <c r="C175" s="128"/>
      <c r="D175" s="128"/>
      <c r="E175" s="128"/>
      <c r="F175" s="128"/>
      <c r="G175" s="128"/>
      <c r="K175" s="128"/>
      <c r="L175" s="128"/>
      <c r="M175" s="128"/>
      <c r="N175" s="128"/>
      <c r="O175" s="128"/>
      <c r="P175" s="128"/>
      <c r="Q175" s="128"/>
      <c r="R175" s="128"/>
      <c r="S175" s="128"/>
    </row>
    <row r="176" spans="2:19">
      <c r="B176" s="128"/>
      <c r="C176" s="128"/>
      <c r="D176" s="128"/>
      <c r="E176" s="128"/>
      <c r="F176" s="128"/>
      <c r="G176" s="128"/>
      <c r="K176" s="128"/>
      <c r="L176" s="128"/>
      <c r="M176" s="128"/>
      <c r="N176" s="128"/>
      <c r="O176" s="128"/>
      <c r="P176" s="128"/>
      <c r="Q176" s="128"/>
      <c r="R176" s="128"/>
      <c r="S176" s="128"/>
    </row>
    <row r="177" spans="2:19">
      <c r="B177" s="128"/>
      <c r="C177" s="128"/>
      <c r="D177" s="128"/>
      <c r="E177" s="128"/>
      <c r="F177" s="128"/>
      <c r="G177" s="128"/>
      <c r="K177" s="128"/>
      <c r="L177" s="128"/>
      <c r="M177" s="128"/>
      <c r="N177" s="128"/>
      <c r="O177" s="128"/>
      <c r="P177" s="128"/>
      <c r="Q177" s="128"/>
      <c r="R177" s="128"/>
      <c r="S177" s="128"/>
    </row>
    <row r="178" spans="2:19">
      <c r="B178" s="128"/>
      <c r="C178" s="128"/>
      <c r="D178" s="128"/>
      <c r="E178" s="128"/>
      <c r="F178" s="128"/>
      <c r="G178" s="128"/>
      <c r="K178" s="128"/>
      <c r="L178" s="128"/>
      <c r="M178" s="128"/>
      <c r="N178" s="128"/>
      <c r="O178" s="128"/>
      <c r="P178" s="128"/>
      <c r="Q178" s="128"/>
      <c r="R178" s="128"/>
      <c r="S178" s="128"/>
    </row>
    <row r="179" spans="2:19">
      <c r="B179" s="128"/>
      <c r="C179" s="128"/>
      <c r="D179" s="128"/>
      <c r="E179" s="128"/>
      <c r="F179" s="128"/>
      <c r="G179" s="128"/>
      <c r="K179" s="128"/>
      <c r="L179" s="128"/>
      <c r="M179" s="128"/>
      <c r="N179" s="128"/>
      <c r="O179" s="128"/>
      <c r="P179" s="128"/>
      <c r="Q179" s="128"/>
      <c r="R179" s="128"/>
      <c r="S179" s="128"/>
    </row>
    <row r="180" spans="2:19">
      <c r="B180" s="128"/>
      <c r="C180" s="128"/>
      <c r="D180" s="128"/>
      <c r="E180" s="128"/>
      <c r="F180" s="128"/>
      <c r="G180" s="128"/>
      <c r="K180" s="128"/>
      <c r="L180" s="128"/>
      <c r="M180" s="128"/>
      <c r="N180" s="128"/>
      <c r="O180" s="128"/>
      <c r="P180" s="128"/>
      <c r="Q180" s="128"/>
      <c r="R180" s="128"/>
      <c r="S180" s="128"/>
    </row>
    <row r="181" spans="2:19">
      <c r="B181" s="128"/>
      <c r="C181" s="128"/>
      <c r="D181" s="128"/>
      <c r="E181" s="128"/>
      <c r="F181" s="128"/>
      <c r="G181" s="128"/>
      <c r="K181" s="128"/>
      <c r="L181" s="128"/>
      <c r="M181" s="128"/>
      <c r="N181" s="128"/>
      <c r="O181" s="128"/>
      <c r="P181" s="128"/>
      <c r="Q181" s="128"/>
      <c r="R181" s="128"/>
      <c r="S181" s="128"/>
    </row>
    <row r="182" spans="2:19">
      <c r="B182" s="128"/>
      <c r="C182" s="128"/>
      <c r="D182" s="128"/>
      <c r="E182" s="128"/>
      <c r="F182" s="128"/>
      <c r="G182" s="128"/>
      <c r="K182" s="128"/>
      <c r="L182" s="128"/>
      <c r="M182" s="128"/>
      <c r="N182" s="128"/>
      <c r="O182" s="128"/>
      <c r="P182" s="128"/>
      <c r="Q182" s="128"/>
      <c r="R182" s="128"/>
      <c r="S182" s="128"/>
    </row>
    <row r="183" spans="2:19">
      <c r="B183" s="128"/>
      <c r="C183" s="128"/>
      <c r="D183" s="128"/>
      <c r="E183" s="128"/>
      <c r="F183" s="128"/>
      <c r="G183" s="128"/>
      <c r="K183" s="128"/>
      <c r="L183" s="128"/>
      <c r="M183" s="128"/>
      <c r="N183" s="128"/>
      <c r="O183" s="128"/>
      <c r="P183" s="128"/>
      <c r="Q183" s="128"/>
      <c r="R183" s="128"/>
      <c r="S183" s="128"/>
    </row>
    <row r="184" spans="2:19">
      <c r="B184" s="128"/>
      <c r="C184" s="128"/>
      <c r="D184" s="128"/>
      <c r="E184" s="128"/>
      <c r="F184" s="128"/>
      <c r="G184" s="128"/>
      <c r="K184" s="128"/>
      <c r="L184" s="128"/>
      <c r="M184" s="128"/>
      <c r="N184" s="128"/>
      <c r="O184" s="128"/>
      <c r="P184" s="128"/>
      <c r="Q184" s="128"/>
      <c r="R184" s="128"/>
      <c r="S184" s="128"/>
    </row>
    <row r="185" spans="2:19">
      <c r="B185" s="128"/>
      <c r="C185" s="128"/>
      <c r="D185" s="128"/>
      <c r="E185" s="128"/>
      <c r="F185" s="128"/>
      <c r="G185" s="128"/>
      <c r="K185" s="128"/>
      <c r="L185" s="128"/>
      <c r="M185" s="128"/>
      <c r="N185" s="128"/>
      <c r="O185" s="128"/>
      <c r="P185" s="128"/>
      <c r="Q185" s="128"/>
      <c r="R185" s="128"/>
      <c r="S185" s="128"/>
    </row>
    <row r="186" spans="2:19">
      <c r="B186" s="128"/>
      <c r="C186" s="128"/>
      <c r="D186" s="128"/>
      <c r="E186" s="128"/>
      <c r="F186" s="128"/>
      <c r="G186" s="128"/>
      <c r="K186" s="128"/>
      <c r="L186" s="128"/>
      <c r="M186" s="128"/>
      <c r="N186" s="128"/>
      <c r="O186" s="128"/>
      <c r="P186" s="128"/>
      <c r="Q186" s="128"/>
      <c r="R186" s="128"/>
      <c r="S186" s="128"/>
    </row>
    <row r="187" spans="2:19">
      <c r="B187" s="128"/>
      <c r="C187" s="128"/>
      <c r="D187" s="128"/>
      <c r="E187" s="128"/>
      <c r="F187" s="128"/>
      <c r="G187" s="128"/>
      <c r="K187" s="128"/>
      <c r="L187" s="128"/>
      <c r="M187" s="128"/>
      <c r="N187" s="128"/>
      <c r="O187" s="128"/>
      <c r="P187" s="128"/>
      <c r="Q187" s="128"/>
      <c r="R187" s="128"/>
      <c r="S187" s="128"/>
    </row>
    <row r="188" spans="2:19">
      <c r="B188" s="128"/>
      <c r="C188" s="128"/>
      <c r="D188" s="128"/>
      <c r="E188" s="128"/>
      <c r="F188" s="128"/>
      <c r="G188" s="128"/>
      <c r="K188" s="128"/>
      <c r="L188" s="128"/>
      <c r="M188" s="128"/>
      <c r="N188" s="128"/>
      <c r="O188" s="128"/>
      <c r="P188" s="128"/>
      <c r="Q188" s="128"/>
      <c r="R188" s="128"/>
      <c r="S188" s="128"/>
    </row>
    <row r="189" spans="2:19">
      <c r="B189" s="128"/>
      <c r="C189" s="128"/>
      <c r="D189" s="128"/>
      <c r="E189" s="128"/>
      <c r="F189" s="128"/>
      <c r="G189" s="128"/>
      <c r="K189" s="128"/>
      <c r="L189" s="128"/>
      <c r="M189" s="128"/>
      <c r="N189" s="128"/>
      <c r="O189" s="128"/>
      <c r="P189" s="128"/>
      <c r="Q189" s="128"/>
      <c r="R189" s="128"/>
      <c r="S189" s="128"/>
    </row>
    <row r="190" spans="2:19">
      <c r="B190" s="128"/>
      <c r="C190" s="128"/>
      <c r="D190" s="128"/>
      <c r="E190" s="128"/>
      <c r="F190" s="128"/>
      <c r="G190" s="128"/>
      <c r="K190" s="128"/>
      <c r="L190" s="128"/>
      <c r="M190" s="128"/>
      <c r="N190" s="128"/>
      <c r="O190" s="128"/>
      <c r="P190" s="128"/>
      <c r="Q190" s="128"/>
      <c r="R190" s="128"/>
      <c r="S190" s="128"/>
    </row>
    <row r="191" spans="2:19">
      <c r="B191" s="128"/>
      <c r="C191" s="128"/>
      <c r="D191" s="128"/>
      <c r="E191" s="128"/>
      <c r="F191" s="128"/>
      <c r="G191" s="128"/>
      <c r="K191" s="128"/>
      <c r="L191" s="128"/>
      <c r="M191" s="128"/>
      <c r="N191" s="128"/>
      <c r="O191" s="128"/>
      <c r="P191" s="128"/>
      <c r="Q191" s="128"/>
      <c r="R191" s="128"/>
      <c r="S191" s="128"/>
    </row>
    <row r="192" spans="2:19">
      <c r="B192" s="128"/>
      <c r="C192" s="128"/>
      <c r="D192" s="128"/>
      <c r="E192" s="128"/>
      <c r="F192" s="128"/>
      <c r="G192" s="128"/>
      <c r="K192" s="128"/>
      <c r="L192" s="128"/>
      <c r="M192" s="128"/>
      <c r="N192" s="128"/>
      <c r="O192" s="128"/>
      <c r="P192" s="128"/>
      <c r="Q192" s="128"/>
      <c r="R192" s="128"/>
      <c r="S192" s="128"/>
    </row>
    <row r="193" spans="2:19">
      <c r="B193" s="128"/>
      <c r="C193" s="128"/>
      <c r="D193" s="128"/>
      <c r="E193" s="128"/>
      <c r="F193" s="128"/>
      <c r="G193" s="128"/>
      <c r="K193" s="128"/>
      <c r="L193" s="128"/>
      <c r="M193" s="128"/>
      <c r="N193" s="128"/>
      <c r="O193" s="128"/>
      <c r="P193" s="128"/>
      <c r="Q193" s="128"/>
      <c r="R193" s="128"/>
      <c r="S193" s="128"/>
    </row>
    <row r="194" spans="2:19">
      <c r="B194" s="128"/>
      <c r="C194" s="128"/>
      <c r="D194" s="128"/>
      <c r="E194" s="128"/>
      <c r="F194" s="128"/>
      <c r="G194" s="128"/>
      <c r="K194" s="128"/>
      <c r="L194" s="128"/>
      <c r="M194" s="128"/>
      <c r="N194" s="128"/>
      <c r="O194" s="128"/>
      <c r="P194" s="128"/>
      <c r="Q194" s="128"/>
      <c r="R194" s="128"/>
      <c r="S194" s="128"/>
    </row>
    <row r="195" spans="2:19">
      <c r="B195" s="128"/>
      <c r="C195" s="128"/>
      <c r="D195" s="128"/>
      <c r="E195" s="128"/>
      <c r="F195" s="128"/>
      <c r="G195" s="128"/>
      <c r="K195" s="128"/>
      <c r="L195" s="128"/>
      <c r="M195" s="128"/>
      <c r="N195" s="128"/>
      <c r="O195" s="128"/>
      <c r="P195" s="128"/>
      <c r="Q195" s="128"/>
      <c r="R195" s="128"/>
      <c r="S195" s="128"/>
    </row>
    <row r="196" spans="2:19">
      <c r="B196" s="128"/>
      <c r="C196" s="128"/>
      <c r="D196" s="128"/>
      <c r="E196" s="128"/>
      <c r="F196" s="128"/>
      <c r="G196" s="128"/>
      <c r="K196" s="128"/>
      <c r="L196" s="128"/>
      <c r="M196" s="128"/>
      <c r="N196" s="128"/>
      <c r="O196" s="128"/>
      <c r="P196" s="128"/>
      <c r="Q196" s="128"/>
      <c r="R196" s="128"/>
      <c r="S196" s="128"/>
    </row>
    <row r="197" spans="2:19">
      <c r="B197" s="128"/>
      <c r="C197" s="128"/>
      <c r="D197" s="128"/>
      <c r="E197" s="128"/>
      <c r="F197" s="128"/>
      <c r="G197" s="128"/>
      <c r="K197" s="128"/>
      <c r="L197" s="128"/>
      <c r="M197" s="128"/>
      <c r="N197" s="128"/>
      <c r="O197" s="128"/>
      <c r="P197" s="128"/>
      <c r="Q197" s="128"/>
      <c r="R197" s="128"/>
      <c r="S197" s="128"/>
    </row>
    <row r="198" spans="2:19">
      <c r="B198" s="128"/>
      <c r="C198" s="128"/>
      <c r="D198" s="128"/>
      <c r="E198" s="128"/>
      <c r="F198" s="128"/>
      <c r="G198" s="128"/>
      <c r="K198" s="128"/>
      <c r="L198" s="128"/>
      <c r="M198" s="128"/>
      <c r="N198" s="128"/>
      <c r="O198" s="128"/>
      <c r="P198" s="128"/>
      <c r="Q198" s="128"/>
      <c r="R198" s="128"/>
      <c r="S198" s="128"/>
    </row>
    <row r="199" spans="2:19">
      <c r="B199" s="128"/>
      <c r="C199" s="128"/>
      <c r="D199" s="128"/>
      <c r="E199" s="128"/>
      <c r="F199" s="128"/>
      <c r="G199" s="128"/>
      <c r="K199" s="128"/>
      <c r="L199" s="128"/>
      <c r="M199" s="128"/>
      <c r="N199" s="128"/>
      <c r="O199" s="128"/>
      <c r="P199" s="128"/>
      <c r="Q199" s="128"/>
      <c r="R199" s="128"/>
      <c r="S199" s="128"/>
    </row>
    <row r="200" spans="2:19">
      <c r="B200" s="128"/>
      <c r="C200" s="128"/>
      <c r="D200" s="128"/>
      <c r="E200" s="128"/>
      <c r="F200" s="128"/>
      <c r="G200" s="128"/>
      <c r="K200" s="128"/>
      <c r="L200" s="128"/>
      <c r="M200" s="128"/>
      <c r="N200" s="128"/>
      <c r="O200" s="128"/>
      <c r="P200" s="128"/>
      <c r="Q200" s="128"/>
      <c r="R200" s="128"/>
      <c r="S200" s="128"/>
    </row>
    <row r="201" spans="2:19">
      <c r="B201" s="128"/>
      <c r="C201" s="128"/>
      <c r="D201" s="128"/>
      <c r="E201" s="128"/>
      <c r="F201" s="128"/>
      <c r="G201" s="128"/>
      <c r="K201" s="128"/>
      <c r="L201" s="128"/>
      <c r="M201" s="128"/>
      <c r="N201" s="128"/>
      <c r="O201" s="128"/>
      <c r="P201" s="128"/>
      <c r="Q201" s="128"/>
      <c r="R201" s="128"/>
      <c r="S201" s="128"/>
    </row>
    <row r="202" spans="2:19">
      <c r="B202" s="128"/>
      <c r="C202" s="128"/>
      <c r="D202" s="128"/>
      <c r="E202" s="128"/>
      <c r="F202" s="128"/>
      <c r="G202" s="128"/>
      <c r="K202" s="128"/>
      <c r="L202" s="128"/>
      <c r="M202" s="128"/>
      <c r="N202" s="128"/>
      <c r="O202" s="128"/>
      <c r="P202" s="128"/>
      <c r="Q202" s="128"/>
      <c r="R202" s="128"/>
      <c r="S202" s="128"/>
    </row>
    <row r="203" spans="2:19">
      <c r="B203" s="128"/>
      <c r="C203" s="128"/>
      <c r="D203" s="128"/>
      <c r="E203" s="128"/>
      <c r="F203" s="128"/>
      <c r="G203" s="128"/>
      <c r="K203" s="128"/>
      <c r="L203" s="128"/>
      <c r="M203" s="128"/>
      <c r="N203" s="128"/>
      <c r="O203" s="128"/>
      <c r="P203" s="128"/>
      <c r="Q203" s="128"/>
      <c r="R203" s="128"/>
      <c r="S203" s="128"/>
    </row>
    <row r="204" spans="2:19">
      <c r="B204" s="128"/>
      <c r="C204" s="128"/>
      <c r="D204" s="128"/>
      <c r="E204" s="128"/>
      <c r="F204" s="128"/>
      <c r="G204" s="128"/>
      <c r="K204" s="128"/>
      <c r="L204" s="128"/>
      <c r="M204" s="128"/>
      <c r="N204" s="128"/>
      <c r="O204" s="128"/>
      <c r="P204" s="128"/>
      <c r="Q204" s="128"/>
      <c r="R204" s="128"/>
      <c r="S204" s="128"/>
    </row>
    <row r="205" spans="2:19">
      <c r="B205" s="128"/>
      <c r="C205" s="128"/>
      <c r="D205" s="128"/>
      <c r="E205" s="128"/>
      <c r="F205" s="128"/>
      <c r="G205" s="128"/>
      <c r="K205" s="128"/>
      <c r="L205" s="128"/>
      <c r="M205" s="128"/>
      <c r="N205" s="128"/>
      <c r="O205" s="128"/>
      <c r="P205" s="128"/>
      <c r="Q205" s="128"/>
      <c r="R205" s="128"/>
      <c r="S205" s="128"/>
    </row>
    <row r="206" spans="2:19">
      <c r="B206" s="128"/>
      <c r="C206" s="128"/>
      <c r="D206" s="128"/>
      <c r="E206" s="128"/>
      <c r="F206" s="128"/>
      <c r="G206" s="128"/>
      <c r="K206" s="128"/>
      <c r="L206" s="128"/>
      <c r="M206" s="128"/>
      <c r="N206" s="128"/>
      <c r="O206" s="128"/>
      <c r="P206" s="128"/>
      <c r="Q206" s="128"/>
      <c r="R206" s="128"/>
      <c r="S206" s="128"/>
    </row>
    <row r="207" spans="2:19">
      <c r="B207" s="128"/>
      <c r="C207" s="128"/>
      <c r="D207" s="128"/>
      <c r="E207" s="128"/>
      <c r="F207" s="128"/>
      <c r="G207" s="128"/>
      <c r="K207" s="128"/>
      <c r="L207" s="128"/>
      <c r="M207" s="128"/>
      <c r="N207" s="128"/>
      <c r="O207" s="128"/>
      <c r="P207" s="128"/>
      <c r="Q207" s="128"/>
      <c r="R207" s="128"/>
      <c r="S207" s="128"/>
    </row>
    <row r="208" spans="2:19">
      <c r="B208" s="128"/>
      <c r="C208" s="128"/>
      <c r="D208" s="128"/>
      <c r="E208" s="128"/>
      <c r="F208" s="128"/>
      <c r="G208" s="128"/>
      <c r="K208" s="128"/>
      <c r="L208" s="128"/>
      <c r="M208" s="128"/>
      <c r="N208" s="128"/>
      <c r="O208" s="128"/>
      <c r="P208" s="128"/>
      <c r="Q208" s="128"/>
      <c r="R208" s="128"/>
      <c r="S208" s="128"/>
    </row>
    <row r="209" spans="2:19">
      <c r="B209" s="128"/>
      <c r="C209" s="128"/>
      <c r="D209" s="128"/>
      <c r="E209" s="128"/>
      <c r="F209" s="128"/>
      <c r="G209" s="128"/>
      <c r="K209" s="128"/>
      <c r="L209" s="128"/>
      <c r="M209" s="128"/>
      <c r="N209" s="128"/>
      <c r="O209" s="128"/>
      <c r="P209" s="128"/>
      <c r="Q209" s="128"/>
      <c r="R209" s="128"/>
      <c r="S209" s="128"/>
    </row>
    <row r="210" spans="2:19">
      <c r="B210" s="128"/>
      <c r="C210" s="128"/>
      <c r="D210" s="128"/>
      <c r="E210" s="128"/>
      <c r="F210" s="128"/>
      <c r="G210" s="128"/>
      <c r="K210" s="128"/>
      <c r="L210" s="128"/>
      <c r="M210" s="128"/>
      <c r="N210" s="128"/>
      <c r="O210" s="128"/>
      <c r="P210" s="128"/>
      <c r="Q210" s="128"/>
      <c r="R210" s="128"/>
      <c r="S210" s="128"/>
    </row>
    <row r="211" spans="2:19">
      <c r="B211" s="128"/>
      <c r="C211" s="128"/>
      <c r="D211" s="128"/>
      <c r="E211" s="128"/>
      <c r="F211" s="128"/>
      <c r="G211" s="128"/>
      <c r="K211" s="128"/>
      <c r="L211" s="128"/>
      <c r="M211" s="128"/>
      <c r="N211" s="128"/>
      <c r="O211" s="128"/>
      <c r="P211" s="128"/>
      <c r="Q211" s="128"/>
      <c r="R211" s="128"/>
      <c r="S211" s="128"/>
    </row>
    <row r="212" spans="2:19">
      <c r="B212" s="128"/>
      <c r="C212" s="128"/>
      <c r="D212" s="128"/>
      <c r="E212" s="128"/>
      <c r="F212" s="128"/>
      <c r="G212" s="128"/>
      <c r="K212" s="128"/>
      <c r="L212" s="128"/>
      <c r="M212" s="128"/>
      <c r="N212" s="128"/>
      <c r="O212" s="128"/>
      <c r="P212" s="128"/>
      <c r="Q212" s="128"/>
      <c r="R212" s="128"/>
      <c r="S212" s="128"/>
    </row>
    <row r="213" spans="2:19">
      <c r="B213" s="128"/>
      <c r="C213" s="128"/>
      <c r="D213" s="128"/>
      <c r="E213" s="128"/>
      <c r="F213" s="128"/>
      <c r="G213" s="128"/>
      <c r="K213" s="128"/>
      <c r="L213" s="128"/>
      <c r="M213" s="128"/>
      <c r="N213" s="128"/>
      <c r="O213" s="128"/>
      <c r="P213" s="128"/>
      <c r="Q213" s="128"/>
      <c r="R213" s="128"/>
      <c r="S213" s="128"/>
    </row>
    <row r="214" spans="2:19">
      <c r="B214" s="128"/>
      <c r="C214" s="128"/>
      <c r="D214" s="128"/>
      <c r="E214" s="128"/>
      <c r="F214" s="128"/>
      <c r="G214" s="128"/>
      <c r="K214" s="128"/>
      <c r="L214" s="128"/>
      <c r="M214" s="128"/>
      <c r="N214" s="128"/>
      <c r="O214" s="128"/>
      <c r="P214" s="128"/>
      <c r="Q214" s="128"/>
      <c r="R214" s="128"/>
      <c r="S214" s="128"/>
    </row>
    <row r="215" spans="2:19">
      <c r="B215" s="128"/>
      <c r="C215" s="128"/>
      <c r="D215" s="128"/>
      <c r="E215" s="128"/>
      <c r="F215" s="128"/>
      <c r="G215" s="128"/>
      <c r="K215" s="128"/>
      <c r="L215" s="128"/>
      <c r="M215" s="128"/>
      <c r="N215" s="128"/>
      <c r="O215" s="128"/>
      <c r="P215" s="128"/>
      <c r="Q215" s="128"/>
      <c r="R215" s="128"/>
      <c r="S215" s="128"/>
    </row>
    <row r="216" spans="2:19">
      <c r="B216" s="128"/>
      <c r="C216" s="128"/>
      <c r="D216" s="128"/>
      <c r="E216" s="128"/>
      <c r="F216" s="128"/>
      <c r="G216" s="128"/>
      <c r="K216" s="128"/>
      <c r="L216" s="128"/>
      <c r="M216" s="128"/>
      <c r="N216" s="128"/>
      <c r="O216" s="128"/>
      <c r="P216" s="128"/>
      <c r="Q216" s="128"/>
      <c r="R216" s="128"/>
      <c r="S216" s="128"/>
    </row>
    <row r="217" spans="2:19">
      <c r="B217" s="128"/>
      <c r="C217" s="128"/>
      <c r="D217" s="128"/>
      <c r="E217" s="128"/>
      <c r="F217" s="128"/>
      <c r="G217" s="128"/>
      <c r="K217" s="128"/>
      <c r="L217" s="128"/>
      <c r="M217" s="128"/>
      <c r="N217" s="128"/>
      <c r="O217" s="128"/>
      <c r="P217" s="128"/>
      <c r="Q217" s="128"/>
      <c r="R217" s="128"/>
      <c r="S217" s="128"/>
    </row>
    <row r="218" spans="2:19">
      <c r="B218" s="128"/>
      <c r="C218" s="128"/>
      <c r="D218" s="128"/>
      <c r="E218" s="128"/>
      <c r="F218" s="128"/>
      <c r="G218" s="128"/>
      <c r="K218" s="128"/>
      <c r="L218" s="128"/>
      <c r="M218" s="128"/>
      <c r="N218" s="128"/>
      <c r="O218" s="128"/>
      <c r="P218" s="128"/>
      <c r="Q218" s="128"/>
      <c r="R218" s="128"/>
      <c r="S218" s="128"/>
    </row>
    <row r="219" spans="2:19">
      <c r="B219" s="128"/>
      <c r="C219" s="128"/>
      <c r="D219" s="128"/>
      <c r="E219" s="128"/>
      <c r="F219" s="128"/>
      <c r="G219" s="128"/>
      <c r="K219" s="128"/>
      <c r="L219" s="128"/>
      <c r="M219" s="128"/>
      <c r="N219" s="128"/>
      <c r="O219" s="128"/>
      <c r="P219" s="128"/>
      <c r="Q219" s="128"/>
      <c r="R219" s="128"/>
      <c r="S219" s="128"/>
    </row>
    <row r="220" spans="2:19">
      <c r="B220" s="128"/>
      <c r="C220" s="128"/>
      <c r="D220" s="128"/>
      <c r="E220" s="128"/>
      <c r="F220" s="128"/>
      <c r="G220" s="128"/>
      <c r="K220" s="128"/>
      <c r="L220" s="128"/>
      <c r="M220" s="128"/>
      <c r="N220" s="128"/>
      <c r="O220" s="128"/>
      <c r="P220" s="128"/>
      <c r="Q220" s="128"/>
      <c r="R220" s="128"/>
      <c r="S220" s="128"/>
    </row>
    <row r="221" spans="2:19">
      <c r="B221" s="128"/>
      <c r="C221" s="128"/>
      <c r="D221" s="128"/>
      <c r="E221" s="128"/>
      <c r="F221" s="128"/>
      <c r="G221" s="128"/>
      <c r="K221" s="128"/>
      <c r="L221" s="128"/>
      <c r="M221" s="128"/>
      <c r="N221" s="128"/>
      <c r="O221" s="128"/>
      <c r="P221" s="128"/>
      <c r="Q221" s="128"/>
      <c r="R221" s="128"/>
      <c r="S221" s="128"/>
    </row>
    <row r="222" spans="2:19">
      <c r="B222" s="128"/>
      <c r="C222" s="128"/>
      <c r="D222" s="128"/>
      <c r="E222" s="128"/>
      <c r="F222" s="128"/>
      <c r="G222" s="128"/>
      <c r="K222" s="128"/>
      <c r="L222" s="128"/>
      <c r="M222" s="128"/>
      <c r="N222" s="128"/>
      <c r="O222" s="128"/>
      <c r="P222" s="128"/>
      <c r="Q222" s="128"/>
      <c r="R222" s="128"/>
      <c r="S222" s="128"/>
    </row>
    <row r="223" spans="2:19">
      <c r="B223" s="128"/>
      <c r="C223" s="128"/>
      <c r="D223" s="128"/>
      <c r="E223" s="128"/>
      <c r="F223" s="128"/>
      <c r="G223" s="128"/>
      <c r="K223" s="128"/>
      <c r="L223" s="128"/>
      <c r="M223" s="128"/>
      <c r="N223" s="128"/>
      <c r="O223" s="128"/>
      <c r="P223" s="128"/>
      <c r="Q223" s="128"/>
      <c r="R223" s="128"/>
      <c r="S223" s="128"/>
    </row>
    <row r="224" spans="2:19">
      <c r="B224" s="128"/>
      <c r="C224" s="128"/>
      <c r="D224" s="128"/>
      <c r="E224" s="128"/>
      <c r="F224" s="128"/>
      <c r="G224" s="128"/>
      <c r="K224" s="128"/>
      <c r="L224" s="128"/>
      <c r="M224" s="128"/>
      <c r="N224" s="128"/>
      <c r="O224" s="128"/>
      <c r="P224" s="128"/>
      <c r="Q224" s="128"/>
      <c r="R224" s="128"/>
      <c r="S224" s="128"/>
    </row>
    <row r="225" spans="2:19">
      <c r="B225" s="128"/>
      <c r="C225" s="128"/>
      <c r="D225" s="128"/>
      <c r="E225" s="128"/>
      <c r="F225" s="128"/>
      <c r="G225" s="128"/>
      <c r="K225" s="128"/>
      <c r="L225" s="128"/>
      <c r="M225" s="128"/>
      <c r="N225" s="128"/>
      <c r="O225" s="128"/>
      <c r="P225" s="128"/>
      <c r="Q225" s="128"/>
      <c r="R225" s="128"/>
      <c r="S225" s="128"/>
    </row>
    <row r="226" spans="2:19">
      <c r="B226" s="128"/>
      <c r="C226" s="128"/>
      <c r="D226" s="128"/>
      <c r="E226" s="128"/>
      <c r="F226" s="128"/>
      <c r="G226" s="128"/>
      <c r="K226" s="128"/>
      <c r="L226" s="128"/>
      <c r="M226" s="128"/>
      <c r="N226" s="128"/>
      <c r="O226" s="128"/>
      <c r="P226" s="128"/>
      <c r="Q226" s="128"/>
      <c r="R226" s="128"/>
      <c r="S226" s="128"/>
    </row>
    <row r="227" spans="2:19">
      <c r="B227" s="128"/>
      <c r="C227" s="128"/>
      <c r="D227" s="128"/>
      <c r="E227" s="128"/>
      <c r="F227" s="128"/>
      <c r="G227" s="128"/>
      <c r="K227" s="128"/>
      <c r="L227" s="128"/>
      <c r="M227" s="128"/>
      <c r="N227" s="128"/>
      <c r="O227" s="128"/>
      <c r="P227" s="128"/>
      <c r="Q227" s="128"/>
      <c r="R227" s="128"/>
      <c r="S227" s="128"/>
    </row>
    <row r="228" spans="2:19">
      <c r="B228" s="128"/>
      <c r="C228" s="128"/>
      <c r="D228" s="128"/>
      <c r="E228" s="128"/>
      <c r="F228" s="128"/>
      <c r="G228" s="128"/>
      <c r="K228" s="128"/>
      <c r="L228" s="128"/>
      <c r="M228" s="128"/>
      <c r="N228" s="128"/>
      <c r="O228" s="128"/>
      <c r="P228" s="128"/>
      <c r="Q228" s="128"/>
      <c r="R228" s="128"/>
      <c r="S228" s="128"/>
    </row>
    <row r="229" spans="2:19">
      <c r="B229" s="128"/>
      <c r="C229" s="128"/>
      <c r="D229" s="128"/>
      <c r="E229" s="128"/>
      <c r="F229" s="128"/>
      <c r="G229" s="128"/>
      <c r="K229" s="128"/>
      <c r="L229" s="128"/>
      <c r="M229" s="128"/>
      <c r="N229" s="128"/>
      <c r="O229" s="128"/>
      <c r="P229" s="128"/>
      <c r="Q229" s="128"/>
      <c r="R229" s="128"/>
      <c r="S229" s="128"/>
    </row>
    <row r="230" spans="2:19">
      <c r="B230" s="128"/>
      <c r="C230" s="128"/>
      <c r="D230" s="128"/>
      <c r="E230" s="128"/>
      <c r="F230" s="128"/>
      <c r="G230" s="128"/>
      <c r="K230" s="128"/>
      <c r="L230" s="128"/>
      <c r="M230" s="128"/>
      <c r="N230" s="128"/>
      <c r="O230" s="128"/>
      <c r="P230" s="128"/>
      <c r="Q230" s="128"/>
      <c r="R230" s="128"/>
      <c r="S230" s="128"/>
    </row>
    <row r="231" spans="2:19">
      <c r="B231" s="128"/>
      <c r="C231" s="128"/>
      <c r="D231" s="128"/>
      <c r="E231" s="128"/>
      <c r="F231" s="128"/>
      <c r="G231" s="128"/>
      <c r="K231" s="128"/>
      <c r="L231" s="128"/>
      <c r="M231" s="128"/>
      <c r="N231" s="128"/>
      <c r="O231" s="128"/>
      <c r="P231" s="128"/>
      <c r="Q231" s="128"/>
      <c r="R231" s="128"/>
      <c r="S231" s="128"/>
    </row>
    <row r="232" spans="2:19">
      <c r="B232" s="128"/>
      <c r="C232" s="128"/>
      <c r="D232" s="128"/>
      <c r="E232" s="128"/>
      <c r="F232" s="128"/>
      <c r="G232" s="128"/>
      <c r="K232" s="128"/>
      <c r="L232" s="128"/>
      <c r="M232" s="128"/>
      <c r="N232" s="128"/>
      <c r="O232" s="128"/>
      <c r="P232" s="128"/>
      <c r="Q232" s="128"/>
      <c r="R232" s="128"/>
      <c r="S232" s="128"/>
    </row>
    <row r="233" spans="2:19">
      <c r="B233" s="128"/>
      <c r="C233" s="128"/>
      <c r="D233" s="128"/>
      <c r="E233" s="128"/>
      <c r="F233" s="128"/>
      <c r="G233" s="128"/>
      <c r="K233" s="128"/>
      <c r="L233" s="128"/>
      <c r="M233" s="128"/>
      <c r="N233" s="128"/>
      <c r="O233" s="128"/>
      <c r="P233" s="128"/>
      <c r="Q233" s="128"/>
      <c r="R233" s="128"/>
      <c r="S233" s="128"/>
    </row>
    <row r="234" spans="2:19">
      <c r="B234" s="128"/>
      <c r="C234" s="128"/>
      <c r="D234" s="128"/>
      <c r="E234" s="128"/>
      <c r="F234" s="128"/>
      <c r="G234" s="128"/>
      <c r="K234" s="128"/>
      <c r="L234" s="128"/>
      <c r="M234" s="128"/>
      <c r="N234" s="128"/>
      <c r="O234" s="128"/>
      <c r="P234" s="128"/>
      <c r="Q234" s="128"/>
      <c r="R234" s="128"/>
      <c r="S234" s="128"/>
    </row>
    <row r="235" spans="2:19">
      <c r="B235" s="128"/>
      <c r="C235" s="128"/>
      <c r="D235" s="128"/>
      <c r="E235" s="128"/>
      <c r="F235" s="128"/>
      <c r="G235" s="128"/>
      <c r="K235" s="128"/>
      <c r="L235" s="128"/>
      <c r="M235" s="128"/>
      <c r="N235" s="128"/>
      <c r="O235" s="128"/>
      <c r="P235" s="128"/>
      <c r="Q235" s="128"/>
      <c r="R235" s="128"/>
      <c r="S235" s="128"/>
    </row>
    <row r="236" spans="2:19">
      <c r="B236" s="128"/>
      <c r="C236" s="128"/>
      <c r="D236" s="128"/>
      <c r="E236" s="128"/>
      <c r="F236" s="128"/>
      <c r="G236" s="128"/>
      <c r="K236" s="128"/>
      <c r="L236" s="128"/>
      <c r="M236" s="128"/>
      <c r="N236" s="128"/>
      <c r="O236" s="128"/>
      <c r="P236" s="128"/>
      <c r="Q236" s="128"/>
      <c r="R236" s="128"/>
      <c r="S236" s="128"/>
    </row>
    <row r="237" spans="2:19">
      <c r="B237" s="128"/>
      <c r="C237" s="128"/>
      <c r="D237" s="128"/>
      <c r="E237" s="128"/>
      <c r="F237" s="128"/>
      <c r="G237" s="128"/>
      <c r="K237" s="128"/>
      <c r="L237" s="128"/>
      <c r="M237" s="128"/>
      <c r="N237" s="128"/>
      <c r="O237" s="128"/>
      <c r="P237" s="128"/>
      <c r="Q237" s="128"/>
      <c r="R237" s="128"/>
      <c r="S237" s="128"/>
    </row>
    <row r="238" spans="2:19">
      <c r="B238" s="128"/>
      <c r="C238" s="128"/>
      <c r="D238" s="128"/>
      <c r="E238" s="128"/>
      <c r="F238" s="128"/>
      <c r="G238" s="128"/>
      <c r="K238" s="128"/>
      <c r="L238" s="128"/>
      <c r="M238" s="128"/>
      <c r="N238" s="128"/>
      <c r="O238" s="128"/>
      <c r="P238" s="128"/>
      <c r="Q238" s="128"/>
      <c r="R238" s="128"/>
      <c r="S238" s="128"/>
    </row>
    <row r="239" spans="2:19">
      <c r="B239" s="128"/>
      <c r="C239" s="128"/>
      <c r="D239" s="128"/>
      <c r="E239" s="128"/>
      <c r="F239" s="128"/>
      <c r="G239" s="128"/>
      <c r="K239" s="128"/>
      <c r="L239" s="128"/>
      <c r="M239" s="128"/>
      <c r="N239" s="128"/>
      <c r="O239" s="128"/>
      <c r="P239" s="128"/>
      <c r="Q239" s="128"/>
      <c r="R239" s="128"/>
      <c r="S239" s="128"/>
    </row>
    <row r="240" spans="2:19">
      <c r="B240" s="128"/>
      <c r="C240" s="128"/>
      <c r="D240" s="128"/>
      <c r="E240" s="128"/>
      <c r="F240" s="128"/>
      <c r="G240" s="128"/>
      <c r="K240" s="128"/>
      <c r="L240" s="128"/>
      <c r="M240" s="128"/>
      <c r="N240" s="128"/>
      <c r="O240" s="128"/>
      <c r="P240" s="128"/>
      <c r="Q240" s="128"/>
      <c r="R240" s="128"/>
      <c r="S240" s="128"/>
    </row>
    <row r="241" spans="2:19">
      <c r="B241" s="128"/>
      <c r="C241" s="128"/>
      <c r="D241" s="128"/>
      <c r="E241" s="128"/>
      <c r="F241" s="128"/>
      <c r="G241" s="128"/>
      <c r="K241" s="128"/>
      <c r="L241" s="128"/>
      <c r="M241" s="128"/>
      <c r="N241" s="128"/>
      <c r="O241" s="128"/>
      <c r="P241" s="128"/>
      <c r="Q241" s="128"/>
      <c r="R241" s="128"/>
      <c r="S241" s="128"/>
    </row>
    <row r="242" spans="2:19">
      <c r="B242" s="128"/>
      <c r="C242" s="128"/>
      <c r="D242" s="128"/>
      <c r="E242" s="128"/>
      <c r="F242" s="128"/>
      <c r="G242" s="128"/>
      <c r="K242" s="128"/>
      <c r="L242" s="128"/>
      <c r="M242" s="128"/>
      <c r="N242" s="128"/>
      <c r="O242" s="128"/>
      <c r="P242" s="128"/>
      <c r="Q242" s="128"/>
      <c r="R242" s="128"/>
      <c r="S242" s="128"/>
    </row>
    <row r="243" spans="2:19">
      <c r="B243" s="128"/>
      <c r="C243" s="128"/>
      <c r="D243" s="128"/>
      <c r="E243" s="128"/>
      <c r="F243" s="128"/>
      <c r="G243" s="128"/>
      <c r="K243" s="128"/>
      <c r="L243" s="128"/>
      <c r="M243" s="128"/>
      <c r="N243" s="128"/>
      <c r="O243" s="128"/>
      <c r="P243" s="128"/>
      <c r="Q243" s="128"/>
      <c r="R243" s="128"/>
      <c r="S243" s="128"/>
    </row>
    <row r="244" spans="2:19">
      <c r="B244" s="128"/>
      <c r="C244" s="128"/>
      <c r="D244" s="128"/>
      <c r="E244" s="128"/>
      <c r="F244" s="128"/>
      <c r="G244" s="128"/>
      <c r="K244" s="128"/>
      <c r="L244" s="128"/>
      <c r="M244" s="128"/>
      <c r="N244" s="128"/>
      <c r="O244" s="128"/>
      <c r="P244" s="128"/>
      <c r="Q244" s="128"/>
      <c r="R244" s="128"/>
      <c r="S244" s="128"/>
    </row>
    <row r="245" spans="2:19">
      <c r="B245" s="128"/>
      <c r="C245" s="128"/>
      <c r="D245" s="128"/>
      <c r="E245" s="128"/>
      <c r="F245" s="128"/>
      <c r="G245" s="128"/>
      <c r="K245" s="128"/>
      <c r="L245" s="128"/>
      <c r="M245" s="128"/>
      <c r="N245" s="128"/>
      <c r="O245" s="128"/>
      <c r="P245" s="128"/>
      <c r="Q245" s="128"/>
      <c r="R245" s="128"/>
      <c r="S245" s="128"/>
    </row>
    <row r="246" spans="2:19">
      <c r="B246" s="128"/>
      <c r="C246" s="128"/>
      <c r="D246" s="128"/>
      <c r="E246" s="128"/>
      <c r="F246" s="128"/>
      <c r="G246" s="128"/>
      <c r="K246" s="128"/>
      <c r="L246" s="128"/>
      <c r="M246" s="128"/>
      <c r="N246" s="128"/>
      <c r="O246" s="128"/>
      <c r="P246" s="128"/>
      <c r="Q246" s="128"/>
      <c r="R246" s="128"/>
      <c r="S246" s="128"/>
    </row>
    <row r="247" spans="2:19">
      <c r="B247" s="128"/>
      <c r="C247" s="128"/>
      <c r="D247" s="128"/>
      <c r="E247" s="128"/>
      <c r="F247" s="128"/>
      <c r="G247" s="128"/>
      <c r="K247" s="128"/>
      <c r="L247" s="128"/>
      <c r="M247" s="128"/>
      <c r="N247" s="128"/>
      <c r="O247" s="128"/>
      <c r="P247" s="128"/>
      <c r="Q247" s="128"/>
      <c r="R247" s="128"/>
      <c r="S247" s="128"/>
    </row>
    <row r="248" spans="2:19">
      <c r="B248" s="128"/>
      <c r="C248" s="128"/>
      <c r="D248" s="128"/>
      <c r="E248" s="128"/>
      <c r="F248" s="128"/>
      <c r="G248" s="128"/>
      <c r="K248" s="128"/>
      <c r="L248" s="128"/>
      <c r="M248" s="128"/>
      <c r="N248" s="128"/>
      <c r="O248" s="128"/>
      <c r="P248" s="128"/>
      <c r="Q248" s="128"/>
      <c r="R248" s="128"/>
      <c r="S248" s="128"/>
    </row>
    <row r="249" spans="2:19">
      <c r="B249" s="128"/>
      <c r="C249" s="128"/>
      <c r="D249" s="128"/>
      <c r="E249" s="128"/>
      <c r="F249" s="128"/>
      <c r="G249" s="128"/>
      <c r="K249" s="128"/>
      <c r="L249" s="128"/>
      <c r="M249" s="128"/>
      <c r="N249" s="128"/>
      <c r="O249" s="128"/>
      <c r="P249" s="128"/>
      <c r="Q249" s="128"/>
      <c r="R249" s="128"/>
      <c r="S249" s="128"/>
    </row>
    <row r="250" spans="2:19">
      <c r="B250" s="128"/>
      <c r="C250" s="128"/>
      <c r="D250" s="128"/>
      <c r="E250" s="128"/>
      <c r="F250" s="128"/>
      <c r="G250" s="128"/>
      <c r="K250" s="128"/>
      <c r="L250" s="128"/>
      <c r="M250" s="128"/>
      <c r="N250" s="128"/>
      <c r="O250" s="128"/>
      <c r="P250" s="128"/>
      <c r="Q250" s="128"/>
      <c r="R250" s="128"/>
      <c r="S250" s="128"/>
    </row>
    <row r="251" spans="2:19">
      <c r="B251" s="128"/>
      <c r="C251" s="128"/>
      <c r="D251" s="128"/>
      <c r="E251" s="128"/>
      <c r="F251" s="128"/>
      <c r="G251" s="128"/>
      <c r="K251" s="128"/>
      <c r="L251" s="128"/>
      <c r="M251" s="128"/>
      <c r="N251" s="128"/>
      <c r="O251" s="128"/>
      <c r="P251" s="128"/>
      <c r="Q251" s="128"/>
      <c r="R251" s="128"/>
      <c r="S251" s="128"/>
    </row>
    <row r="252" spans="2:19">
      <c r="B252" s="128"/>
      <c r="C252" s="128"/>
      <c r="D252" s="128"/>
      <c r="E252" s="128"/>
      <c r="F252" s="128"/>
      <c r="G252" s="128"/>
      <c r="K252" s="128"/>
      <c r="L252" s="128"/>
      <c r="M252" s="128"/>
      <c r="N252" s="128"/>
      <c r="O252" s="128"/>
      <c r="P252" s="128"/>
      <c r="Q252" s="128"/>
      <c r="R252" s="128"/>
      <c r="S252" s="128"/>
    </row>
    <row r="253" spans="2:19">
      <c r="B253" s="128"/>
      <c r="C253" s="128"/>
      <c r="D253" s="128"/>
      <c r="E253" s="128"/>
      <c r="F253" s="128"/>
      <c r="G253" s="128"/>
      <c r="K253" s="128"/>
      <c r="L253" s="128"/>
      <c r="M253" s="128"/>
      <c r="N253" s="128"/>
      <c r="O253" s="128"/>
      <c r="P253" s="128"/>
      <c r="Q253" s="128"/>
      <c r="R253" s="128"/>
      <c r="S253" s="128"/>
    </row>
    <row r="254" spans="2:19">
      <c r="B254" s="128"/>
      <c r="C254" s="128"/>
      <c r="D254" s="128"/>
      <c r="E254" s="128"/>
      <c r="F254" s="128"/>
      <c r="G254" s="128"/>
      <c r="K254" s="128"/>
      <c r="L254" s="128"/>
      <c r="M254" s="128"/>
      <c r="N254" s="128"/>
      <c r="O254" s="128"/>
      <c r="P254" s="128"/>
      <c r="Q254" s="128"/>
      <c r="R254" s="128"/>
      <c r="S254" s="128"/>
    </row>
    <row r="255" spans="2:19">
      <c r="B255" s="128"/>
      <c r="C255" s="128"/>
      <c r="D255" s="128"/>
      <c r="E255" s="128"/>
      <c r="F255" s="128"/>
      <c r="G255" s="128"/>
      <c r="K255" s="128"/>
      <c r="L255" s="128"/>
      <c r="M255" s="128"/>
      <c r="N255" s="128"/>
      <c r="O255" s="128"/>
      <c r="P255" s="128"/>
      <c r="Q255" s="128"/>
      <c r="R255" s="128"/>
      <c r="S255" s="128"/>
    </row>
    <row r="256" spans="2:19">
      <c r="B256" s="128"/>
      <c r="C256" s="128"/>
      <c r="D256" s="128"/>
      <c r="E256" s="128"/>
      <c r="F256" s="128"/>
      <c r="G256" s="128"/>
      <c r="K256" s="128"/>
      <c r="L256" s="128"/>
      <c r="M256" s="128"/>
      <c r="N256" s="128"/>
      <c r="O256" s="128"/>
      <c r="P256" s="128"/>
      <c r="Q256" s="128"/>
      <c r="R256" s="128"/>
      <c r="S256" s="128"/>
    </row>
    <row r="257" spans="2:19">
      <c r="B257" s="128"/>
      <c r="C257" s="128"/>
      <c r="D257" s="128"/>
      <c r="E257" s="128"/>
      <c r="F257" s="128"/>
      <c r="G257" s="128"/>
      <c r="K257" s="128"/>
      <c r="L257" s="128"/>
      <c r="M257" s="128"/>
      <c r="N257" s="128"/>
      <c r="O257" s="128"/>
      <c r="P257" s="128"/>
      <c r="Q257" s="128"/>
      <c r="R257" s="128"/>
      <c r="S257" s="128"/>
    </row>
    <row r="258" spans="2:19">
      <c r="B258" s="128"/>
      <c r="C258" s="128"/>
      <c r="D258" s="128"/>
      <c r="E258" s="128"/>
      <c r="F258" s="128"/>
      <c r="G258" s="128"/>
      <c r="K258" s="128"/>
      <c r="L258" s="128"/>
      <c r="M258" s="128"/>
      <c r="N258" s="128"/>
      <c r="O258" s="128"/>
      <c r="P258" s="128"/>
      <c r="Q258" s="128"/>
      <c r="R258" s="128"/>
      <c r="S258" s="128"/>
    </row>
    <row r="259" spans="2:19">
      <c r="B259" s="128"/>
      <c r="C259" s="128"/>
      <c r="D259" s="128"/>
      <c r="E259" s="128"/>
      <c r="F259" s="128"/>
      <c r="G259" s="128"/>
      <c r="K259" s="128"/>
      <c r="L259" s="128"/>
      <c r="M259" s="128"/>
      <c r="N259" s="128"/>
      <c r="O259" s="128"/>
      <c r="P259" s="128"/>
      <c r="Q259" s="128"/>
      <c r="R259" s="128"/>
      <c r="S259" s="128"/>
    </row>
    <row r="260" spans="2:19">
      <c r="B260" s="128"/>
      <c r="C260" s="128"/>
      <c r="D260" s="128"/>
      <c r="E260" s="128"/>
      <c r="F260" s="128"/>
      <c r="G260" s="128"/>
      <c r="K260" s="128"/>
      <c r="L260" s="128"/>
      <c r="M260" s="128"/>
      <c r="N260" s="128"/>
      <c r="O260" s="128"/>
      <c r="P260" s="128"/>
      <c r="Q260" s="128"/>
      <c r="R260" s="128"/>
      <c r="S260" s="128"/>
    </row>
    <row r="261" spans="2:19">
      <c r="B261" s="128"/>
      <c r="C261" s="128"/>
      <c r="D261" s="128"/>
      <c r="E261" s="128"/>
      <c r="F261" s="128"/>
      <c r="G261" s="128"/>
      <c r="K261" s="128"/>
      <c r="L261" s="128"/>
      <c r="M261" s="128"/>
      <c r="N261" s="128"/>
      <c r="O261" s="128"/>
      <c r="P261" s="128"/>
      <c r="Q261" s="128"/>
      <c r="R261" s="128"/>
      <c r="S261" s="128"/>
    </row>
    <row r="262" spans="2:19">
      <c r="B262" s="128"/>
      <c r="C262" s="128"/>
      <c r="D262" s="128"/>
      <c r="E262" s="128"/>
      <c r="F262" s="128"/>
      <c r="G262" s="128"/>
      <c r="K262" s="128"/>
      <c r="L262" s="128"/>
      <c r="M262" s="128"/>
      <c r="N262" s="128"/>
      <c r="O262" s="128"/>
      <c r="P262" s="128"/>
      <c r="Q262" s="128"/>
      <c r="R262" s="128"/>
      <c r="S262" s="128"/>
    </row>
    <row r="263" spans="2:19">
      <c r="B263" s="128"/>
      <c r="C263" s="128"/>
      <c r="D263" s="128"/>
      <c r="E263" s="128"/>
      <c r="F263" s="128"/>
      <c r="G263" s="128"/>
      <c r="K263" s="128"/>
      <c r="L263" s="128"/>
      <c r="M263" s="128"/>
      <c r="N263" s="128"/>
      <c r="O263" s="128"/>
      <c r="P263" s="128"/>
      <c r="Q263" s="128"/>
      <c r="R263" s="128"/>
      <c r="S263" s="128"/>
    </row>
    <row r="264" spans="2:19">
      <c r="B264" s="128"/>
      <c r="C264" s="128"/>
      <c r="D264" s="128"/>
      <c r="E264" s="128"/>
      <c r="F264" s="128"/>
      <c r="G264" s="128"/>
      <c r="K264" s="128"/>
      <c r="L264" s="128"/>
      <c r="M264" s="128"/>
      <c r="N264" s="128"/>
      <c r="O264" s="128"/>
      <c r="P264" s="128"/>
      <c r="Q264" s="128"/>
      <c r="R264" s="128"/>
      <c r="S264" s="128"/>
    </row>
    <row r="265" spans="2:19">
      <c r="B265" s="128"/>
      <c r="C265" s="128"/>
      <c r="D265" s="128"/>
      <c r="E265" s="128"/>
      <c r="F265" s="128"/>
      <c r="G265" s="128"/>
      <c r="K265" s="128"/>
      <c r="L265" s="128"/>
      <c r="M265" s="128"/>
      <c r="N265" s="128"/>
      <c r="O265" s="128"/>
      <c r="P265" s="128"/>
      <c r="Q265" s="128"/>
      <c r="R265" s="128"/>
      <c r="S265" s="128"/>
    </row>
    <row r="266" spans="2:19">
      <c r="B266" s="128"/>
      <c r="C266" s="128"/>
      <c r="D266" s="128"/>
      <c r="E266" s="128"/>
      <c r="F266" s="128"/>
      <c r="G266" s="128"/>
      <c r="K266" s="128"/>
      <c r="L266" s="128"/>
      <c r="M266" s="128"/>
      <c r="N266" s="128"/>
      <c r="O266" s="128"/>
      <c r="P266" s="128"/>
      <c r="Q266" s="128"/>
      <c r="R266" s="128"/>
      <c r="S266" s="128"/>
    </row>
    <row r="267" spans="2:19">
      <c r="B267" s="128"/>
      <c r="C267" s="128"/>
      <c r="D267" s="128"/>
      <c r="E267" s="128"/>
      <c r="F267" s="128"/>
      <c r="G267" s="128"/>
      <c r="K267" s="128"/>
      <c r="L267" s="128"/>
      <c r="M267" s="128"/>
      <c r="N267" s="128"/>
      <c r="O267" s="128"/>
      <c r="P267" s="128"/>
      <c r="Q267" s="128"/>
      <c r="R267" s="128"/>
      <c r="S267" s="128"/>
    </row>
    <row r="268" spans="2:19">
      <c r="B268" s="128"/>
      <c r="C268" s="128"/>
      <c r="D268" s="128"/>
      <c r="E268" s="128"/>
      <c r="F268" s="128"/>
      <c r="G268" s="128"/>
      <c r="K268" s="128"/>
      <c r="L268" s="128"/>
      <c r="M268" s="128"/>
      <c r="N268" s="128"/>
      <c r="O268" s="128"/>
      <c r="P268" s="128"/>
      <c r="Q268" s="128"/>
      <c r="R268" s="128"/>
      <c r="S268" s="128"/>
    </row>
    <row r="269" spans="2:19">
      <c r="B269" s="128"/>
      <c r="C269" s="128"/>
      <c r="D269" s="128"/>
      <c r="E269" s="128"/>
      <c r="F269" s="128"/>
      <c r="G269" s="128"/>
      <c r="K269" s="128"/>
      <c r="L269" s="128"/>
      <c r="M269" s="128"/>
      <c r="N269" s="128"/>
      <c r="O269" s="128"/>
      <c r="P269" s="128"/>
      <c r="Q269" s="128"/>
      <c r="R269" s="128"/>
      <c r="S269" s="128"/>
    </row>
    <row r="270" spans="2:19">
      <c r="B270" s="128"/>
      <c r="C270" s="128"/>
      <c r="D270" s="128"/>
      <c r="E270" s="128"/>
      <c r="F270" s="128"/>
      <c r="G270" s="128"/>
      <c r="K270" s="128"/>
      <c r="L270" s="128"/>
      <c r="M270" s="128"/>
      <c r="N270" s="128"/>
      <c r="O270" s="128"/>
      <c r="P270" s="128"/>
      <c r="Q270" s="128"/>
      <c r="R270" s="128"/>
      <c r="S270" s="128"/>
    </row>
    <row r="271" spans="2:19">
      <c r="B271" s="128"/>
      <c r="C271" s="128"/>
      <c r="D271" s="128"/>
      <c r="E271" s="128"/>
      <c r="F271" s="128"/>
      <c r="G271" s="128"/>
      <c r="K271" s="128"/>
      <c r="L271" s="128"/>
      <c r="M271" s="128"/>
      <c r="N271" s="128"/>
      <c r="O271" s="128"/>
      <c r="P271" s="128"/>
      <c r="Q271" s="128"/>
      <c r="R271" s="128"/>
      <c r="S271" s="128"/>
    </row>
    <row r="272" spans="2:19">
      <c r="B272" s="128"/>
      <c r="C272" s="128"/>
      <c r="D272" s="128"/>
      <c r="E272" s="128"/>
      <c r="F272" s="128"/>
      <c r="G272" s="128"/>
      <c r="K272" s="128"/>
      <c r="L272" s="128"/>
      <c r="M272" s="128"/>
      <c r="N272" s="128"/>
      <c r="O272" s="128"/>
      <c r="P272" s="128"/>
      <c r="Q272" s="128"/>
      <c r="R272" s="128"/>
      <c r="S272" s="128"/>
    </row>
    <row r="273" spans="2:19">
      <c r="B273" s="128"/>
      <c r="C273" s="128"/>
      <c r="D273" s="128"/>
      <c r="E273" s="128"/>
      <c r="F273" s="128"/>
      <c r="G273" s="128"/>
      <c r="K273" s="128"/>
      <c r="L273" s="128"/>
      <c r="M273" s="128"/>
      <c r="N273" s="128"/>
      <c r="O273" s="128"/>
      <c r="P273" s="128"/>
      <c r="Q273" s="128"/>
      <c r="R273" s="128"/>
      <c r="S273" s="128"/>
    </row>
    <row r="274" spans="2:19">
      <c r="B274" s="128"/>
      <c r="C274" s="128"/>
      <c r="D274" s="128"/>
      <c r="E274" s="128"/>
      <c r="F274" s="128"/>
      <c r="G274" s="128"/>
      <c r="K274" s="128"/>
      <c r="L274" s="128"/>
      <c r="M274" s="128"/>
      <c r="N274" s="128"/>
      <c r="O274" s="128"/>
      <c r="P274" s="128"/>
      <c r="Q274" s="128"/>
      <c r="R274" s="128"/>
      <c r="S274" s="128"/>
    </row>
    <row r="275" spans="2:19">
      <c r="B275" s="128"/>
      <c r="C275" s="128"/>
      <c r="D275" s="128"/>
      <c r="E275" s="128"/>
      <c r="F275" s="128"/>
      <c r="G275" s="128"/>
      <c r="K275" s="128"/>
      <c r="L275" s="128"/>
      <c r="M275" s="128"/>
      <c r="N275" s="128"/>
      <c r="O275" s="128"/>
      <c r="P275" s="128"/>
      <c r="Q275" s="128"/>
      <c r="R275" s="128"/>
      <c r="S275" s="128"/>
    </row>
    <row r="276" spans="2:19">
      <c r="B276" s="128"/>
      <c r="C276" s="128"/>
      <c r="D276" s="128"/>
      <c r="E276" s="128"/>
      <c r="F276" s="128"/>
      <c r="G276" s="128"/>
      <c r="K276" s="128"/>
      <c r="L276" s="128"/>
      <c r="M276" s="128"/>
      <c r="N276" s="128"/>
      <c r="O276" s="128"/>
      <c r="P276" s="128"/>
      <c r="Q276" s="128"/>
      <c r="R276" s="128"/>
      <c r="S276" s="128"/>
    </row>
    <row r="277" spans="2:19">
      <c r="B277" s="128"/>
      <c r="C277" s="128"/>
      <c r="D277" s="128"/>
      <c r="E277" s="128"/>
      <c r="F277" s="128"/>
      <c r="G277" s="128"/>
      <c r="K277" s="128"/>
      <c r="L277" s="128"/>
      <c r="M277" s="128"/>
      <c r="N277" s="128"/>
      <c r="O277" s="128"/>
      <c r="P277" s="128"/>
      <c r="Q277" s="128"/>
      <c r="R277" s="128"/>
      <c r="S277" s="128"/>
    </row>
    <row r="278" spans="2:19">
      <c r="B278" s="128"/>
      <c r="C278" s="128"/>
      <c r="D278" s="128"/>
      <c r="E278" s="128"/>
      <c r="F278" s="128"/>
      <c r="G278" s="128"/>
      <c r="K278" s="128"/>
      <c r="L278" s="128"/>
      <c r="M278" s="128"/>
      <c r="N278" s="128"/>
      <c r="O278" s="128"/>
      <c r="P278" s="128"/>
      <c r="Q278" s="128"/>
      <c r="R278" s="128"/>
      <c r="S278" s="128"/>
    </row>
    <row r="279" spans="2:19">
      <c r="B279" s="128"/>
      <c r="C279" s="128"/>
      <c r="D279" s="128"/>
      <c r="E279" s="128"/>
      <c r="F279" s="128"/>
      <c r="G279" s="128"/>
      <c r="K279" s="128"/>
      <c r="L279" s="128"/>
      <c r="M279" s="128"/>
      <c r="N279" s="128"/>
      <c r="O279" s="128"/>
      <c r="P279" s="128"/>
      <c r="Q279" s="128"/>
      <c r="R279" s="128"/>
      <c r="S279" s="128"/>
    </row>
    <row r="280" spans="2:19">
      <c r="B280" s="128"/>
      <c r="C280" s="128"/>
      <c r="D280" s="128"/>
      <c r="E280" s="128"/>
      <c r="F280" s="128"/>
      <c r="G280" s="128"/>
      <c r="K280" s="128"/>
      <c r="L280" s="128"/>
      <c r="M280" s="128"/>
      <c r="N280" s="128"/>
      <c r="O280" s="128"/>
      <c r="P280" s="128"/>
      <c r="Q280" s="128"/>
      <c r="R280" s="128"/>
      <c r="S280" s="128"/>
    </row>
    <row r="281" spans="2:19">
      <c r="B281" s="128"/>
      <c r="C281" s="128"/>
      <c r="D281" s="128"/>
      <c r="E281" s="128"/>
      <c r="F281" s="128"/>
      <c r="G281" s="128"/>
      <c r="K281" s="128"/>
      <c r="L281" s="128"/>
      <c r="M281" s="128"/>
      <c r="N281" s="128"/>
      <c r="O281" s="128"/>
      <c r="P281" s="128"/>
      <c r="Q281" s="128"/>
      <c r="R281" s="128"/>
      <c r="S281" s="128"/>
    </row>
    <row r="282" spans="2:19">
      <c r="B282" s="128"/>
      <c r="C282" s="128"/>
      <c r="D282" s="128"/>
      <c r="E282" s="128"/>
      <c r="F282" s="128"/>
      <c r="G282" s="128"/>
      <c r="K282" s="128"/>
      <c r="L282" s="128"/>
      <c r="M282" s="128"/>
      <c r="N282" s="128"/>
      <c r="O282" s="128"/>
      <c r="P282" s="128"/>
      <c r="Q282" s="128"/>
      <c r="R282" s="128"/>
      <c r="S282" s="128"/>
    </row>
    <row r="283" spans="2:19">
      <c r="B283" s="128"/>
      <c r="C283" s="128"/>
      <c r="D283" s="128"/>
      <c r="E283" s="128"/>
      <c r="F283" s="128"/>
      <c r="G283" s="128"/>
      <c r="K283" s="128"/>
      <c r="L283" s="128"/>
      <c r="M283" s="128"/>
      <c r="N283" s="128"/>
      <c r="O283" s="128"/>
      <c r="P283" s="128"/>
      <c r="Q283" s="128"/>
      <c r="R283" s="128"/>
      <c r="S283" s="128"/>
    </row>
    <row r="284" spans="2:19">
      <c r="B284" s="128"/>
      <c r="C284" s="128"/>
      <c r="D284" s="128"/>
      <c r="E284" s="128"/>
      <c r="F284" s="128"/>
      <c r="G284" s="128"/>
      <c r="K284" s="128"/>
      <c r="L284" s="128"/>
      <c r="M284" s="128"/>
      <c r="N284" s="128"/>
      <c r="O284" s="128"/>
      <c r="P284" s="128"/>
      <c r="Q284" s="128"/>
      <c r="R284" s="128"/>
      <c r="S284" s="128"/>
    </row>
    <row r="285" spans="2:19">
      <c r="B285" s="128"/>
      <c r="C285" s="128"/>
      <c r="D285" s="128"/>
      <c r="E285" s="128"/>
      <c r="F285" s="128"/>
      <c r="G285" s="128"/>
      <c r="K285" s="128"/>
      <c r="L285" s="128"/>
      <c r="M285" s="128"/>
      <c r="N285" s="128"/>
      <c r="O285" s="128"/>
      <c r="P285" s="128"/>
      <c r="Q285" s="128"/>
      <c r="R285" s="128"/>
      <c r="S285" s="128"/>
    </row>
    <row r="286" spans="2:19">
      <c r="B286" s="128"/>
      <c r="C286" s="128"/>
      <c r="D286" s="128"/>
      <c r="E286" s="128"/>
      <c r="F286" s="128"/>
      <c r="G286" s="128"/>
      <c r="K286" s="128"/>
      <c r="L286" s="128"/>
      <c r="M286" s="128"/>
      <c r="N286" s="128"/>
      <c r="O286" s="128"/>
      <c r="P286" s="128"/>
      <c r="Q286" s="128"/>
      <c r="R286" s="128"/>
      <c r="S286" s="128"/>
    </row>
    <row r="287" spans="2:19">
      <c r="B287" s="128"/>
      <c r="C287" s="128"/>
      <c r="D287" s="128"/>
      <c r="E287" s="128"/>
      <c r="F287" s="128"/>
      <c r="G287" s="128"/>
      <c r="K287" s="128"/>
      <c r="L287" s="128"/>
      <c r="M287" s="128"/>
      <c r="N287" s="128"/>
      <c r="O287" s="128"/>
      <c r="P287" s="128"/>
      <c r="Q287" s="128"/>
      <c r="R287" s="128"/>
      <c r="S287" s="128"/>
    </row>
    <row r="288" spans="2:19">
      <c r="B288" s="128"/>
      <c r="C288" s="128"/>
      <c r="D288" s="128"/>
      <c r="E288" s="128"/>
      <c r="F288" s="128"/>
      <c r="G288" s="128"/>
      <c r="K288" s="128"/>
      <c r="L288" s="128"/>
      <c r="M288" s="128"/>
      <c r="N288" s="128"/>
      <c r="O288" s="128"/>
      <c r="P288" s="128"/>
      <c r="Q288" s="128"/>
      <c r="R288" s="128"/>
      <c r="S288" s="128"/>
    </row>
    <row r="289" spans="2:19">
      <c r="B289" s="128"/>
      <c r="C289" s="128"/>
      <c r="D289" s="128"/>
      <c r="E289" s="128"/>
      <c r="F289" s="128"/>
      <c r="G289" s="128"/>
      <c r="K289" s="128"/>
      <c r="L289" s="128"/>
      <c r="M289" s="128"/>
      <c r="N289" s="128"/>
      <c r="O289" s="128"/>
      <c r="P289" s="128"/>
      <c r="Q289" s="128"/>
      <c r="R289" s="128"/>
      <c r="S289" s="128"/>
    </row>
    <row r="290" spans="2:19">
      <c r="B290" s="128"/>
      <c r="C290" s="128"/>
      <c r="D290" s="128"/>
      <c r="E290" s="128"/>
      <c r="F290" s="128"/>
      <c r="G290" s="128"/>
      <c r="K290" s="128"/>
      <c r="L290" s="128"/>
      <c r="M290" s="128"/>
      <c r="N290" s="128"/>
      <c r="O290" s="128"/>
      <c r="P290" s="128"/>
      <c r="Q290" s="128"/>
      <c r="R290" s="128"/>
      <c r="S290" s="128"/>
    </row>
    <row r="291" spans="2:19">
      <c r="B291" s="128"/>
      <c r="C291" s="128"/>
      <c r="D291" s="128"/>
      <c r="E291" s="128"/>
      <c r="F291" s="128"/>
      <c r="G291" s="128"/>
      <c r="K291" s="128"/>
      <c r="L291" s="128"/>
      <c r="M291" s="128"/>
      <c r="N291" s="128"/>
      <c r="O291" s="128"/>
      <c r="P291" s="128"/>
      <c r="Q291" s="128"/>
      <c r="R291" s="128"/>
      <c r="S291" s="128"/>
    </row>
    <row r="292" spans="2:19">
      <c r="B292" s="128"/>
      <c r="C292" s="128"/>
      <c r="D292" s="128"/>
      <c r="E292" s="128"/>
      <c r="F292" s="128"/>
      <c r="G292" s="128"/>
      <c r="K292" s="128"/>
      <c r="L292" s="128"/>
      <c r="M292" s="128"/>
      <c r="N292" s="128"/>
      <c r="O292" s="128"/>
      <c r="P292" s="128"/>
      <c r="Q292" s="128"/>
      <c r="R292" s="128"/>
      <c r="S292" s="128"/>
    </row>
  </sheetData>
  <customSheetViews>
    <customSheetView guid="{0C5E73BF-4F4A-42B1-AFFC-19145C7AC19A}" topLeftCell="C1">
      <selection activeCell="C13" sqref="A13:XFD13"/>
      <pageMargins left="0.46" right="0.49" top="0.27" bottom="0.22" header="0.17" footer="0.17"/>
      <pageSetup scale="70" orientation="portrait" r:id="rId1"/>
    </customSheetView>
    <customSheetView guid="{F7690BCD-287A-473A-9EA1-298139938D77}" topLeftCell="A172">
      <selection activeCell="A184" sqref="A184:XFD186"/>
      <pageMargins left="0.7" right="0.7" top="0.75" bottom="0.75" header="0.3" footer="0.3"/>
      <pageSetup orientation="portrait" r:id="rId2"/>
    </customSheetView>
    <customSheetView guid="{8F78BEB5-8927-4030-9153-90C7FA4937A5}" topLeftCell="A138">
      <selection activeCell="C174" sqref="C174"/>
      <pageMargins left="0.7" right="0.7" top="0.75" bottom="0.75" header="0.3" footer="0.3"/>
      <pageSetup orientation="portrait" r:id="rId3"/>
    </customSheetView>
    <customSheetView guid="{81801A75-92C7-4ED5-97DB-E3E6B3965D30}" topLeftCell="A28">
      <selection activeCell="A168" sqref="A168"/>
      <pageMargins left="0.7" right="0.7" top="0.75" bottom="0.75" header="0.3" footer="0.3"/>
      <pageSetup orientation="portrait" r:id="rId4"/>
    </customSheetView>
  </customSheetViews>
  <mergeCells count="5">
    <mergeCell ref="C6:I6"/>
    <mergeCell ref="A26:A27"/>
    <mergeCell ref="A58:A59"/>
    <mergeCell ref="A48:A49"/>
    <mergeCell ref="A37:A38"/>
  </mergeCells>
  <pageMargins left="0.46" right="0.49" top="0.27" bottom="0.22" header="0.17" footer="0.17"/>
  <pageSetup scale="70" orientation="portrait" r:id="rId5"/>
</worksheet>
</file>

<file path=xl/worksheets/sheet34.xml><?xml version="1.0" encoding="utf-8"?>
<worksheet xmlns="http://schemas.openxmlformats.org/spreadsheetml/2006/main" xmlns:r="http://schemas.openxmlformats.org/officeDocument/2006/relationships">
  <sheetPr codeName="Sheet31">
    <tabColor rgb="FFFFC000"/>
  </sheetPr>
  <dimension ref="A1:R64"/>
  <sheetViews>
    <sheetView workbookViewId="0">
      <selection activeCell="B17" sqref="B17:R17"/>
    </sheetView>
  </sheetViews>
  <sheetFormatPr defaultRowHeight="12.75"/>
  <cols>
    <col min="1" max="1" width="16.5703125" bestFit="1" customWidth="1"/>
  </cols>
  <sheetData>
    <row r="1" spans="1:18">
      <c r="A1" s="6" t="s">
        <v>28</v>
      </c>
      <c r="B1" s="95" t="s">
        <v>142</v>
      </c>
      <c r="C1" s="95"/>
      <c r="D1" s="8"/>
      <c r="E1" s="4"/>
      <c r="G1" s="4"/>
      <c r="K1" s="8"/>
      <c r="L1" s="6" t="s">
        <v>53</v>
      </c>
      <c r="M1" s="17">
        <f>I66</f>
        <v>0</v>
      </c>
    </row>
    <row r="2" spans="1:18">
      <c r="A2" s="6" t="s">
        <v>29</v>
      </c>
      <c r="B2" s="44" t="s">
        <v>104</v>
      </c>
      <c r="C2" s="8"/>
      <c r="D2" s="8"/>
      <c r="E2" s="4"/>
      <c r="G2" s="4"/>
      <c r="K2" s="8"/>
      <c r="L2" s="6" t="s">
        <v>52</v>
      </c>
      <c r="M2" s="17">
        <f>R66</f>
        <v>0</v>
      </c>
    </row>
    <row r="3" spans="1:18" ht="13.5" thickBot="1">
      <c r="A3" s="6" t="s">
        <v>30</v>
      </c>
      <c r="B3" s="44" t="s">
        <v>105</v>
      </c>
      <c r="C3" s="7"/>
      <c r="D3" s="7"/>
      <c r="E3" s="5"/>
      <c r="G3" s="4"/>
      <c r="K3" s="7"/>
      <c r="L3" s="25" t="s">
        <v>54</v>
      </c>
      <c r="M3" s="26">
        <f>M1-M2</f>
        <v>0</v>
      </c>
    </row>
    <row r="4" spans="1:18" ht="13.5" thickTop="1">
      <c r="A4" s="6"/>
      <c r="B4" s="2"/>
      <c r="C4" s="7"/>
      <c r="D4" s="7"/>
      <c r="E4" s="5"/>
      <c r="F4" s="7"/>
      <c r="G4" s="5"/>
      <c r="H4" s="7"/>
      <c r="I4" s="7"/>
    </row>
    <row r="5" spans="1:18" s="50" customFormat="1" ht="14.25" customHeight="1">
      <c r="A5" s="6" t="s">
        <v>129</v>
      </c>
      <c r="B5" s="1331" t="s">
        <v>159</v>
      </c>
      <c r="C5" s="1331"/>
      <c r="D5" s="1331"/>
      <c r="E5" s="1331"/>
      <c r="F5" s="1331"/>
      <c r="G5" s="1331"/>
      <c r="H5" s="1331"/>
      <c r="I5" s="1331"/>
      <c r="J5" s="1331"/>
      <c r="K5" s="1331"/>
      <c r="L5" s="1331"/>
      <c r="M5" s="1331"/>
      <c r="N5" s="1331"/>
      <c r="O5" s="1331"/>
      <c r="P5" s="1331"/>
      <c r="Q5" s="1331"/>
      <c r="R5" s="1331"/>
    </row>
    <row r="6" spans="1:18" s="50" customFormat="1" ht="32.25" customHeight="1">
      <c r="A6" s="6"/>
      <c r="B6" s="1331"/>
      <c r="C6" s="1331"/>
      <c r="D6" s="1331"/>
      <c r="E6" s="1331"/>
      <c r="F6" s="1331"/>
      <c r="G6" s="1331"/>
      <c r="H6" s="1331"/>
      <c r="I6" s="1331"/>
      <c r="J6" s="1331"/>
      <c r="K6" s="1331"/>
      <c r="L6" s="1331"/>
      <c r="M6" s="1331"/>
      <c r="N6" s="1331"/>
      <c r="O6" s="1331"/>
      <c r="P6" s="1331"/>
      <c r="Q6" s="1331"/>
      <c r="R6" s="1331"/>
    </row>
    <row r="7" spans="1:18" s="50" customFormat="1" ht="26.25" customHeight="1">
      <c r="A7" s="6"/>
      <c r="B7" s="90"/>
      <c r="C7" s="87"/>
      <c r="D7" s="87"/>
      <c r="E7" s="87"/>
      <c r="F7" s="87"/>
      <c r="G7" s="87"/>
      <c r="H7" s="87"/>
      <c r="I7" s="87"/>
      <c r="J7" s="87"/>
      <c r="K7" s="87"/>
      <c r="L7" s="87"/>
      <c r="M7" s="87"/>
      <c r="N7" s="87"/>
      <c r="O7" s="87"/>
      <c r="P7" s="87"/>
    </row>
    <row r="8" spans="1:18" s="50" customFormat="1" ht="30.75" customHeight="1" thickBot="1">
      <c r="A8" s="88" t="s">
        <v>130</v>
      </c>
      <c r="B8" s="87"/>
      <c r="C8" s="87"/>
      <c r="D8" s="87"/>
      <c r="E8" s="87"/>
      <c r="F8" s="87"/>
      <c r="G8" s="87"/>
      <c r="H8" s="87"/>
      <c r="I8" s="87"/>
      <c r="J8" s="87"/>
      <c r="K8" s="87"/>
      <c r="L8" s="87"/>
      <c r="M8" s="87"/>
      <c r="N8" s="87"/>
      <c r="O8" s="87"/>
      <c r="P8" s="87"/>
    </row>
    <row r="9" spans="1:18" s="50" customFormat="1">
      <c r="B9" s="1320" t="s">
        <v>22</v>
      </c>
      <c r="C9" s="1321"/>
      <c r="D9" s="1321"/>
      <c r="E9" s="1321"/>
      <c r="F9" s="1321"/>
      <c r="G9" s="1322"/>
    </row>
    <row r="10" spans="1:18" s="50" customFormat="1">
      <c r="A10" s="6"/>
      <c r="B10" s="13" t="s">
        <v>49</v>
      </c>
      <c r="C10" s="1286" t="s">
        <v>48</v>
      </c>
      <c r="D10" s="1287"/>
      <c r="E10" s="1288"/>
      <c r="F10" s="1286" t="s">
        <v>47</v>
      </c>
      <c r="G10" s="1323"/>
      <c r="H10" s="7"/>
    </row>
    <row r="11" spans="1:18" s="50" customFormat="1">
      <c r="A11" s="6"/>
      <c r="B11" s="14"/>
      <c r="C11" s="1281" t="s">
        <v>23</v>
      </c>
      <c r="D11" s="1282"/>
      <c r="E11" s="1283"/>
      <c r="F11" s="1281" t="s">
        <v>24</v>
      </c>
      <c r="G11" s="1324"/>
      <c r="H11" s="7"/>
    </row>
    <row r="12" spans="1:18" s="50" customFormat="1">
      <c r="A12" s="6"/>
      <c r="B12" s="15"/>
      <c r="C12" s="1281" t="s">
        <v>25</v>
      </c>
      <c r="D12" s="1282"/>
      <c r="E12" s="1283"/>
      <c r="F12" s="1293" t="s">
        <v>46</v>
      </c>
      <c r="G12" s="1295"/>
      <c r="H12" s="7"/>
    </row>
    <row r="13" spans="1:18" s="50" customFormat="1" ht="13.5" thickBot="1">
      <c r="B13" s="16"/>
      <c r="C13" s="1277" t="s">
        <v>26</v>
      </c>
      <c r="D13" s="1278"/>
      <c r="E13" s="1279"/>
      <c r="F13" s="1277" t="s">
        <v>27</v>
      </c>
      <c r="G13" s="1296"/>
    </row>
    <row r="14" spans="1:18" s="50" customFormat="1">
      <c r="E14" s="52"/>
      <c r="G14" s="52"/>
    </row>
    <row r="15" spans="1:18" s="50" customFormat="1">
      <c r="A15" s="55" t="s">
        <v>156</v>
      </c>
      <c r="B15" s="55"/>
      <c r="C15" s="55"/>
      <c r="D15" s="55"/>
      <c r="E15" s="55"/>
      <c r="F15" s="55"/>
      <c r="G15" s="55"/>
      <c r="H15" s="55"/>
      <c r="I15" s="55"/>
      <c r="J15" s="55"/>
      <c r="K15" s="55"/>
      <c r="L15" s="55"/>
      <c r="M15" s="55"/>
      <c r="N15" s="55"/>
      <c r="O15" s="55"/>
      <c r="P15" s="55"/>
      <c r="Q15" s="55"/>
      <c r="R15" s="55"/>
    </row>
    <row r="16" spans="1:18">
      <c r="E16" s="4"/>
      <c r="G16" s="4"/>
    </row>
    <row r="17" spans="1:18" s="50" customFormat="1">
      <c r="B17" s="1319" t="s">
        <v>170</v>
      </c>
      <c r="C17" s="1319"/>
      <c r="D17" s="1319"/>
      <c r="E17" s="1319"/>
      <c r="F17" s="1319"/>
      <c r="G17" s="1319"/>
      <c r="H17" s="1319"/>
      <c r="I17" s="1319"/>
      <c r="J17" s="1319"/>
      <c r="K17" s="1319"/>
      <c r="L17" s="1319"/>
      <c r="M17" s="1319"/>
      <c r="N17" s="1319"/>
      <c r="O17" s="1319"/>
      <c r="P17" s="1319"/>
      <c r="Q17" s="1319"/>
      <c r="R17" s="1319"/>
    </row>
    <row r="18" spans="1:18" s="50" customFormat="1">
      <c r="E18" s="52"/>
      <c r="G18" s="52"/>
    </row>
    <row r="19" spans="1:18">
      <c r="A19" s="18" t="s">
        <v>32</v>
      </c>
      <c r="B19" s="18" t="s">
        <v>81</v>
      </c>
      <c r="C19" s="18"/>
      <c r="D19" s="18"/>
      <c r="E19" s="19"/>
      <c r="F19" s="18"/>
      <c r="G19" s="19"/>
      <c r="H19" s="18"/>
      <c r="I19" s="20"/>
      <c r="J19" s="20"/>
      <c r="K19" s="20"/>
      <c r="L19" s="20"/>
      <c r="M19" s="20"/>
      <c r="N19" s="20"/>
      <c r="O19" s="20"/>
      <c r="P19" s="20"/>
      <c r="Q19" s="20"/>
      <c r="R19" s="20"/>
    </row>
    <row r="20" spans="1:18">
      <c r="A20" s="3"/>
      <c r="B20" s="3"/>
      <c r="C20" s="3"/>
      <c r="D20" s="3"/>
      <c r="E20" s="11"/>
      <c r="F20" s="3"/>
      <c r="G20" s="11"/>
      <c r="H20" s="3"/>
    </row>
    <row r="21" spans="1:18">
      <c r="A21" s="3"/>
      <c r="B21" s="21" t="s">
        <v>31</v>
      </c>
      <c r="C21" s="21"/>
      <c r="D21" s="21"/>
      <c r="E21" s="22"/>
      <c r="F21" s="21"/>
      <c r="G21" s="22"/>
      <c r="H21" s="21"/>
      <c r="I21" s="23"/>
      <c r="K21" s="24" t="s">
        <v>50</v>
      </c>
      <c r="L21" s="24"/>
      <c r="M21" s="24"/>
      <c r="N21" s="24"/>
      <c r="O21" s="24"/>
      <c r="P21" s="24"/>
      <c r="Q21" s="24"/>
      <c r="R21" s="24"/>
    </row>
    <row r="23" spans="1:18">
      <c r="B23" s="9" t="s">
        <v>33</v>
      </c>
      <c r="C23" t="s">
        <v>121</v>
      </c>
      <c r="K23" s="9" t="s">
        <v>33</v>
      </c>
      <c r="L23" t="s">
        <v>121</v>
      </c>
    </row>
    <row r="34" spans="1:18">
      <c r="A34" s="18" t="s">
        <v>43</v>
      </c>
      <c r="B34" s="18" t="s">
        <v>82</v>
      </c>
      <c r="C34" s="18"/>
      <c r="D34" s="18"/>
      <c r="E34" s="19"/>
      <c r="F34" s="18"/>
      <c r="G34" s="19"/>
      <c r="H34" s="18"/>
      <c r="I34" s="20"/>
      <c r="J34" s="20"/>
      <c r="K34" s="20"/>
      <c r="L34" s="20"/>
      <c r="M34" s="20"/>
      <c r="N34" s="20"/>
      <c r="O34" s="20"/>
      <c r="P34" s="20"/>
      <c r="Q34" s="20"/>
      <c r="R34" s="20"/>
    </row>
    <row r="35" spans="1:18">
      <c r="A35" s="3"/>
      <c r="B35" s="3"/>
      <c r="C35" s="3"/>
      <c r="D35" s="3"/>
      <c r="E35" s="11"/>
      <c r="F35" s="3"/>
      <c r="G35" s="11"/>
      <c r="H35" s="3"/>
    </row>
    <row r="36" spans="1:18">
      <c r="A36" s="3"/>
      <c r="B36" s="21" t="s">
        <v>31</v>
      </c>
      <c r="C36" s="21"/>
      <c r="D36" s="21"/>
      <c r="E36" s="22"/>
      <c r="F36" s="21"/>
      <c r="G36" s="22"/>
      <c r="H36" s="21"/>
      <c r="I36" s="23"/>
      <c r="K36" s="24" t="s">
        <v>50</v>
      </c>
      <c r="L36" s="24"/>
      <c r="M36" s="24"/>
      <c r="N36" s="24"/>
      <c r="O36" s="24"/>
      <c r="P36" s="24"/>
      <c r="Q36" s="24"/>
      <c r="R36" s="24"/>
    </row>
    <row r="38" spans="1:18">
      <c r="B38" s="9" t="s">
        <v>33</v>
      </c>
      <c r="C38" t="s">
        <v>82</v>
      </c>
      <c r="K38" s="9" t="s">
        <v>33</v>
      </c>
      <c r="L38" t="s">
        <v>82</v>
      </c>
    </row>
    <row r="40" spans="1:18">
      <c r="B40" s="9" t="s">
        <v>36</v>
      </c>
      <c r="C40" t="s">
        <v>122</v>
      </c>
      <c r="K40" s="9" t="s">
        <v>36</v>
      </c>
      <c r="L40" t="s">
        <v>122</v>
      </c>
    </row>
    <row r="46" spans="1:18">
      <c r="A46" s="18" t="s">
        <v>44</v>
      </c>
      <c r="B46" s="18" t="s">
        <v>83</v>
      </c>
      <c r="C46" s="18"/>
      <c r="D46" s="18"/>
      <c r="E46" s="19"/>
      <c r="F46" s="18"/>
      <c r="G46" s="19"/>
      <c r="H46" s="18"/>
      <c r="I46" s="20"/>
      <c r="J46" s="20"/>
      <c r="K46" s="20"/>
      <c r="L46" s="20"/>
      <c r="M46" s="20"/>
      <c r="N46" s="20"/>
      <c r="O46" s="20"/>
      <c r="P46" s="20"/>
      <c r="Q46" s="20"/>
      <c r="R46" s="20"/>
    </row>
    <row r="47" spans="1:18">
      <c r="A47" s="3"/>
      <c r="B47" s="3"/>
      <c r="C47" s="3"/>
      <c r="D47" s="3"/>
      <c r="E47" s="11"/>
      <c r="F47" s="3"/>
      <c r="G47" s="11"/>
      <c r="H47" s="3"/>
    </row>
    <row r="48" spans="1:18">
      <c r="A48" s="3"/>
      <c r="B48" s="21" t="s">
        <v>31</v>
      </c>
      <c r="C48" s="21"/>
      <c r="D48" s="21"/>
      <c r="E48" s="22"/>
      <c r="F48" s="21"/>
      <c r="G48" s="22"/>
      <c r="H48" s="21"/>
      <c r="I48" s="23"/>
      <c r="K48" s="24" t="s">
        <v>50</v>
      </c>
      <c r="L48" s="24"/>
      <c r="M48" s="24"/>
      <c r="N48" s="24"/>
      <c r="O48" s="24"/>
      <c r="P48" s="24"/>
      <c r="Q48" s="24"/>
      <c r="R48" s="24"/>
    </row>
    <row r="50" spans="1:18">
      <c r="B50" s="9" t="s">
        <v>33</v>
      </c>
      <c r="C50" t="s">
        <v>127</v>
      </c>
      <c r="K50" s="9" t="s">
        <v>33</v>
      </c>
      <c r="L50" t="s">
        <v>127</v>
      </c>
    </row>
    <row r="56" spans="1:18">
      <c r="A56" s="18" t="s">
        <v>45</v>
      </c>
      <c r="B56" s="18" t="s">
        <v>72</v>
      </c>
      <c r="C56" s="18"/>
      <c r="D56" s="18"/>
      <c r="E56" s="19"/>
      <c r="F56" s="18"/>
      <c r="G56" s="19"/>
      <c r="H56" s="18"/>
      <c r="I56" s="20"/>
      <c r="J56" s="20"/>
      <c r="K56" s="20"/>
      <c r="L56" s="20"/>
      <c r="M56" s="20"/>
      <c r="N56" s="20"/>
      <c r="O56" s="20"/>
      <c r="P56" s="20"/>
      <c r="Q56" s="20"/>
      <c r="R56" s="20"/>
    </row>
    <row r="57" spans="1:18">
      <c r="A57" s="3"/>
      <c r="B57" s="3"/>
      <c r="C57" s="3"/>
      <c r="D57" s="3"/>
      <c r="E57" s="11"/>
      <c r="F57" s="3"/>
      <c r="G57" s="11"/>
      <c r="H57" s="3"/>
    </row>
    <row r="58" spans="1:18">
      <c r="A58" s="3"/>
      <c r="B58" s="21" t="s">
        <v>31</v>
      </c>
      <c r="C58" s="21"/>
      <c r="D58" s="21"/>
      <c r="E58" s="22"/>
      <c r="F58" s="21"/>
      <c r="G58" s="22"/>
      <c r="H58" s="21"/>
      <c r="I58" s="23"/>
      <c r="K58" s="24" t="s">
        <v>50</v>
      </c>
      <c r="L58" s="24"/>
      <c r="M58" s="24"/>
      <c r="N58" s="24"/>
      <c r="O58" s="24"/>
      <c r="P58" s="24"/>
      <c r="Q58" s="24"/>
      <c r="R58" s="24"/>
    </row>
    <row r="60" spans="1:18">
      <c r="B60" s="9" t="s">
        <v>33</v>
      </c>
      <c r="C60" t="s">
        <v>124</v>
      </c>
      <c r="K60" s="9" t="s">
        <v>33</v>
      </c>
      <c r="L60" t="s">
        <v>124</v>
      </c>
    </row>
    <row r="62" spans="1:18">
      <c r="B62" s="9" t="s">
        <v>36</v>
      </c>
      <c r="C62" t="s">
        <v>126</v>
      </c>
      <c r="K62" s="9" t="s">
        <v>36</v>
      </c>
      <c r="L62" t="s">
        <v>126</v>
      </c>
    </row>
    <row r="64" spans="1:18">
      <c r="B64" s="9" t="s">
        <v>37</v>
      </c>
      <c r="C64" t="s">
        <v>128</v>
      </c>
      <c r="K64" s="9" t="s">
        <v>37</v>
      </c>
      <c r="L64" t="s">
        <v>128</v>
      </c>
    </row>
  </sheetData>
  <customSheetViews>
    <customSheetView guid="{0C5E73BF-4F4A-42B1-AFFC-19145C7AC19A}" state="hidden">
      <selection activeCell="B17" sqref="B17:R17"/>
      <pageMargins left="0.7" right="0.7" top="0.75" bottom="0.75" header="0.3" footer="0.3"/>
    </customSheetView>
    <customSheetView guid="{F7690BCD-287A-473A-9EA1-298139938D77}" state="hidden">
      <selection activeCell="B17" sqref="B17:R17"/>
      <pageMargins left="0.7" right="0.7" top="0.75" bottom="0.75" header="0.3" footer="0.3"/>
    </customSheetView>
    <customSheetView guid="{8F78BEB5-8927-4030-9153-90C7FA4937A5}" state="hidden">
      <selection activeCell="B17" sqref="B17:R17"/>
      <pageMargins left="0.7" right="0.7" top="0.75" bottom="0.75" header="0.3" footer="0.3"/>
    </customSheetView>
    <customSheetView guid="{81801A75-92C7-4ED5-97DB-E3E6B3965D30}" state="hidden">
      <selection activeCell="B17" sqref="B17:R17"/>
      <pageMargins left="0.7" right="0.7" top="0.75" bottom="0.75" header="0.3" footer="0.3"/>
    </customSheetView>
  </customSheetViews>
  <mergeCells count="11">
    <mergeCell ref="B17:R17"/>
    <mergeCell ref="B5:R6"/>
    <mergeCell ref="C12:E12"/>
    <mergeCell ref="F12:G12"/>
    <mergeCell ref="C13:E13"/>
    <mergeCell ref="F13:G13"/>
    <mergeCell ref="B9:G9"/>
    <mergeCell ref="C10:E10"/>
    <mergeCell ref="F10:G10"/>
    <mergeCell ref="C11:E11"/>
    <mergeCell ref="F11:G11"/>
  </mergeCells>
  <pageMargins left="0.7" right="0.7" top="0.75" bottom="0.75" header="0.3" footer="0.3"/>
</worksheet>
</file>

<file path=xl/worksheets/sheet35.xml><?xml version="1.0" encoding="utf-8"?>
<worksheet xmlns="http://schemas.openxmlformats.org/spreadsheetml/2006/main" xmlns:r="http://schemas.openxmlformats.org/officeDocument/2006/relationships">
  <sheetPr codeName="Sheet32">
    <tabColor theme="7" tint="-0.249977111117893"/>
  </sheetPr>
  <dimension ref="A2:U73"/>
  <sheetViews>
    <sheetView topLeftCell="A34" workbookViewId="0">
      <selection activeCell="S9" sqref="K8:S9"/>
    </sheetView>
  </sheetViews>
  <sheetFormatPr defaultColWidth="9.140625" defaultRowHeight="12.75"/>
  <cols>
    <col min="1" max="1" width="16.42578125" style="492" customWidth="1"/>
    <col min="2" max="2" width="14.7109375" style="128" customWidth="1"/>
    <col min="3" max="3" width="9.7109375" style="128" customWidth="1"/>
    <col min="4" max="9" width="14.7109375" style="128" customWidth="1"/>
    <col min="10" max="10" width="12.5703125" style="128" customWidth="1"/>
    <col min="11" max="14" width="12.7109375" style="128" customWidth="1"/>
    <col min="15" max="15" width="16.7109375" style="128" customWidth="1"/>
    <col min="16" max="17" width="12.7109375" style="128" customWidth="1"/>
    <col min="18" max="16384" width="9.140625" style="128"/>
  </cols>
  <sheetData>
    <row r="2" spans="2:21">
      <c r="B2" s="6" t="s">
        <v>28</v>
      </c>
      <c r="C2" s="8" t="s">
        <v>411</v>
      </c>
      <c r="D2" s="8"/>
      <c r="E2" s="8"/>
      <c r="F2" s="52"/>
      <c r="H2" s="52"/>
      <c r="J2" s="8"/>
    </row>
    <row r="3" spans="2:21">
      <c r="B3" s="6" t="s">
        <v>29</v>
      </c>
      <c r="C3" s="44" t="s">
        <v>104</v>
      </c>
      <c r="D3" s="8"/>
      <c r="E3" s="8"/>
      <c r="F3" s="52"/>
      <c r="H3" s="52"/>
      <c r="J3" s="8"/>
    </row>
    <row r="4" spans="2:21">
      <c r="B4" s="6" t="s">
        <v>30</v>
      </c>
      <c r="C4" s="44" t="s">
        <v>101</v>
      </c>
      <c r="D4" s="7"/>
      <c r="E4" s="7"/>
      <c r="F4" s="5"/>
      <c r="H4" s="52"/>
      <c r="J4" s="7"/>
    </row>
    <row r="5" spans="2:21">
      <c r="B5" s="6"/>
      <c r="D5" s="7"/>
      <c r="E5" s="7"/>
      <c r="F5" s="5"/>
      <c r="G5" s="7"/>
      <c r="H5" s="5"/>
    </row>
    <row r="6" spans="2:21" ht="67.5" customHeight="1">
      <c r="B6" s="98" t="s">
        <v>129</v>
      </c>
      <c r="C6" s="1329" t="s">
        <v>517</v>
      </c>
      <c r="D6" s="1332"/>
      <c r="E6" s="1332"/>
      <c r="F6" s="1332"/>
      <c r="G6" s="1332"/>
      <c r="H6" s="1332"/>
      <c r="I6" s="249"/>
      <c r="J6" s="249"/>
      <c r="K6" s="249"/>
      <c r="L6" s="249"/>
      <c r="M6" s="249"/>
      <c r="N6" s="249"/>
      <c r="O6" s="249"/>
      <c r="P6" s="249"/>
      <c r="Q6" s="186"/>
      <c r="R6" s="186"/>
    </row>
    <row r="7" spans="2:21" ht="13.5" customHeight="1">
      <c r="B7" s="6"/>
      <c r="C7" s="138"/>
      <c r="D7" s="138"/>
      <c r="E7" s="138"/>
      <c r="F7" s="138"/>
      <c r="G7" s="138"/>
      <c r="H7" s="138"/>
      <c r="I7" s="138"/>
      <c r="J7" s="138"/>
      <c r="K7" s="138"/>
      <c r="L7" s="138"/>
      <c r="M7" s="138"/>
      <c r="N7" s="138"/>
      <c r="O7" s="138"/>
      <c r="P7" s="138"/>
    </row>
    <row r="8" spans="2:21" ht="27" customHeight="1">
      <c r="B8" s="88" t="s">
        <v>130</v>
      </c>
      <c r="C8" s="138"/>
      <c r="D8" s="138"/>
      <c r="E8" s="138"/>
      <c r="F8" s="138"/>
      <c r="G8" s="138"/>
      <c r="H8" s="138"/>
      <c r="I8" s="1211"/>
      <c r="J8" s="1211"/>
      <c r="K8" s="1229"/>
      <c r="L8" s="1229"/>
      <c r="M8" s="1209"/>
      <c r="N8" s="1209"/>
      <c r="O8" s="1213"/>
      <c r="P8" s="1209"/>
      <c r="Q8" s="1209"/>
      <c r="R8" s="1209"/>
      <c r="S8" s="1229"/>
      <c r="T8" s="1209"/>
      <c r="U8" s="1209"/>
    </row>
    <row r="9" spans="2:21" ht="12.75" customHeight="1">
      <c r="B9" s="88"/>
      <c r="C9" s="230"/>
      <c r="D9" s="230"/>
      <c r="E9" s="230"/>
      <c r="F9" s="230"/>
      <c r="G9" s="230"/>
      <c r="H9" s="230"/>
      <c r="I9" s="1211"/>
      <c r="J9" s="1211"/>
      <c r="K9" s="1229"/>
      <c r="L9" s="1229"/>
      <c r="M9" s="1209"/>
      <c r="N9" s="1209"/>
      <c r="O9" s="1213"/>
      <c r="P9" s="1209"/>
      <c r="Q9" s="1209"/>
      <c r="R9" s="1209"/>
      <c r="S9" s="1229"/>
      <c r="T9" s="1209"/>
      <c r="U9" s="1209"/>
    </row>
    <row r="10" spans="2:21" ht="12.75" customHeight="1">
      <c r="B10" s="88"/>
      <c r="E10" s="70" t="s">
        <v>431</v>
      </c>
      <c r="F10" s="70" t="s">
        <v>433</v>
      </c>
      <c r="G10" s="70" t="s">
        <v>432</v>
      </c>
      <c r="H10" s="230"/>
      <c r="I10" s="1209"/>
      <c r="J10" s="1209"/>
      <c r="K10" s="1209"/>
      <c r="L10" s="1212" t="s">
        <v>434</v>
      </c>
      <c r="M10" s="1212" t="s">
        <v>433</v>
      </c>
      <c r="N10" s="1212" t="s">
        <v>432</v>
      </c>
      <c r="O10" s="1209"/>
      <c r="P10" s="1209"/>
      <c r="Q10" s="1209"/>
      <c r="R10" s="1209"/>
      <c r="S10" s="1212" t="s">
        <v>434</v>
      </c>
      <c r="T10" s="1212" t="s">
        <v>433</v>
      </c>
      <c r="U10" s="1212" t="s">
        <v>432</v>
      </c>
    </row>
    <row r="11" spans="2:21" ht="12.75" customHeight="1">
      <c r="B11" s="88"/>
      <c r="C11" s="6" t="s">
        <v>53</v>
      </c>
      <c r="D11" s="17">
        <f>H72</f>
        <v>113.4235625</v>
      </c>
      <c r="E11" s="17">
        <v>0</v>
      </c>
      <c r="F11" s="17">
        <f>SUM(H36,H47,H55)</f>
        <v>91.329562500000009</v>
      </c>
      <c r="G11" s="17">
        <f>H65</f>
        <v>22.094000000000001</v>
      </c>
      <c r="H11" s="230"/>
      <c r="I11" s="1209"/>
      <c r="J11" s="1210" t="s">
        <v>1306</v>
      </c>
      <c r="K11" s="1229">
        <f>SUM(H47,H55,H65,)</f>
        <v>113.4235625</v>
      </c>
      <c r="L11" s="1229">
        <f>0</f>
        <v>0</v>
      </c>
      <c r="M11" s="1229">
        <f>SUM(H47,H55)</f>
        <v>91.329562500000009</v>
      </c>
      <c r="N11" s="1229">
        <f>SUM(H65)</f>
        <v>22.094000000000001</v>
      </c>
      <c r="O11" s="1209"/>
      <c r="P11" s="1209"/>
      <c r="Q11" s="1210" t="s">
        <v>1304</v>
      </c>
      <c r="R11" s="1229">
        <f>SUM(H36,)</f>
        <v>0</v>
      </c>
      <c r="S11" s="1229">
        <f>0</f>
        <v>0</v>
      </c>
      <c r="T11" s="1229">
        <f>H36</f>
        <v>0</v>
      </c>
      <c r="U11" s="1229">
        <f>0</f>
        <v>0</v>
      </c>
    </row>
    <row r="12" spans="2:21" ht="12.75" customHeight="1">
      <c r="B12" s="88"/>
      <c r="C12" s="1210" t="s">
        <v>1303</v>
      </c>
      <c r="D12" s="742">
        <f>Q72</f>
        <v>9.19116</v>
      </c>
      <c r="E12" s="297">
        <v>0</v>
      </c>
      <c r="F12" s="742">
        <f>SUM(Q36,Q47,Q55)</f>
        <v>9.19116</v>
      </c>
      <c r="G12" s="742">
        <f>Q65</f>
        <v>0</v>
      </c>
      <c r="H12" s="230"/>
      <c r="I12" s="1209"/>
      <c r="J12" s="1210" t="s">
        <v>1307</v>
      </c>
      <c r="K12" s="1229">
        <f>SUM(Q47,Q55,Q65,)</f>
        <v>9.19116</v>
      </c>
      <c r="L12" s="1229">
        <f>0</f>
        <v>0</v>
      </c>
      <c r="M12" s="1229">
        <f>SUM(Q47,Q55)</f>
        <v>9.19116</v>
      </c>
      <c r="N12" s="1229">
        <f>SUM(Q65)</f>
        <v>0</v>
      </c>
      <c r="O12" s="1209"/>
      <c r="P12" s="1209"/>
      <c r="Q12" s="1210" t="s">
        <v>1305</v>
      </c>
      <c r="R12" s="1229">
        <f>SUM(Q36,)</f>
        <v>0</v>
      </c>
      <c r="S12" s="1229">
        <f>0</f>
        <v>0</v>
      </c>
      <c r="T12" s="1229">
        <f>Q36</f>
        <v>0</v>
      </c>
      <c r="U12" s="1229">
        <f>0</f>
        <v>0</v>
      </c>
    </row>
    <row r="13" spans="2:21" ht="12.75" customHeight="1" thickBot="1">
      <c r="B13" s="88"/>
      <c r="C13" s="25" t="s">
        <v>174</v>
      </c>
      <c r="D13" s="26">
        <f>D11-D12</f>
        <v>104.23240250000001</v>
      </c>
      <c r="E13" s="26">
        <f>E11-E12</f>
        <v>0</v>
      </c>
      <c r="F13" s="26">
        <f>F11-F12</f>
        <v>82.138402500000012</v>
      </c>
      <c r="G13" s="26">
        <f>G11-G12</f>
        <v>22.094000000000001</v>
      </c>
      <c r="H13" s="230"/>
      <c r="I13" s="1209"/>
      <c r="J13" s="1214" t="s">
        <v>174</v>
      </c>
      <c r="K13" s="1215">
        <f>K11-K12</f>
        <v>104.23240250000001</v>
      </c>
      <c r="L13" s="1215">
        <f>L11-L12</f>
        <v>0</v>
      </c>
      <c r="M13" s="1191">
        <f>M11-M12</f>
        <v>82.138402500000012</v>
      </c>
      <c r="N13" s="1215">
        <f>N11-N12</f>
        <v>22.094000000000001</v>
      </c>
      <c r="O13" s="1209"/>
      <c r="P13" s="1209"/>
      <c r="Q13" s="1214" t="s">
        <v>174</v>
      </c>
      <c r="R13" s="1215">
        <f>R11-R12</f>
        <v>0</v>
      </c>
      <c r="S13" s="1215">
        <f>S11-S12</f>
        <v>0</v>
      </c>
      <c r="T13" s="1191">
        <f>T11-T12</f>
        <v>0</v>
      </c>
      <c r="U13" s="1215">
        <f>U11-U12</f>
        <v>0</v>
      </c>
    </row>
    <row r="14" spans="2:21" ht="12.75" customHeight="1" thickTop="1">
      <c r="B14" s="88"/>
      <c r="C14" s="230"/>
      <c r="D14" s="230"/>
      <c r="E14" s="230"/>
      <c r="F14" s="230"/>
      <c r="G14" s="230"/>
      <c r="H14" s="230"/>
      <c r="I14" s="230"/>
      <c r="J14" s="230"/>
      <c r="K14" s="230"/>
      <c r="L14" s="230"/>
      <c r="M14" s="230"/>
      <c r="N14" s="230"/>
      <c r="O14" s="230"/>
      <c r="P14" s="230"/>
    </row>
    <row r="15" spans="2:21">
      <c r="E15" s="297"/>
      <c r="F15" s="52"/>
      <c r="H15" s="52"/>
    </row>
    <row r="16" spans="2:21">
      <c r="B16" s="55" t="s">
        <v>156</v>
      </c>
      <c r="C16" s="55"/>
      <c r="D16" s="55"/>
      <c r="E16" s="55"/>
      <c r="F16" s="55"/>
      <c r="G16" s="55"/>
      <c r="H16" s="55"/>
      <c r="I16" s="55"/>
      <c r="J16" s="55"/>
      <c r="K16" s="55"/>
      <c r="L16" s="55"/>
      <c r="M16" s="55"/>
      <c r="N16" s="55"/>
      <c r="O16" s="55"/>
      <c r="P16" s="55"/>
      <c r="Q16" s="55"/>
    </row>
    <row r="17" spans="1:18" ht="11.25" customHeight="1">
      <c r="E17" s="52"/>
      <c r="G17" s="52"/>
    </row>
    <row r="18" spans="1:18">
      <c r="B18" s="269" t="s">
        <v>173</v>
      </c>
      <c r="C18" s="269"/>
      <c r="D18" s="269"/>
      <c r="E18" s="269"/>
      <c r="F18" s="269"/>
      <c r="G18" s="269"/>
      <c r="H18" s="269"/>
      <c r="I18" s="269"/>
      <c r="J18" s="269"/>
      <c r="K18" s="269"/>
      <c r="L18" s="269"/>
      <c r="M18" s="269"/>
      <c r="N18" s="269"/>
      <c r="O18" s="269"/>
      <c r="P18" s="269"/>
      <c r="Q18" s="269"/>
    </row>
    <row r="19" spans="1:18">
      <c r="B19" s="51"/>
      <c r="C19" s="51"/>
      <c r="D19" s="51"/>
      <c r="E19" s="54"/>
      <c r="F19" s="51"/>
      <c r="G19" s="54"/>
    </row>
    <row r="20" spans="1:18" s="859" customFormat="1">
      <c r="B20" s="58" t="s">
        <v>31</v>
      </c>
      <c r="C20" s="58"/>
      <c r="D20" s="59"/>
      <c r="E20" s="58"/>
      <c r="F20" s="59"/>
      <c r="G20" s="58"/>
      <c r="H20" s="58"/>
      <c r="I20" s="58"/>
      <c r="K20" s="61" t="s">
        <v>1288</v>
      </c>
      <c r="L20" s="61"/>
      <c r="M20" s="61"/>
      <c r="N20" s="61"/>
      <c r="O20" s="61"/>
      <c r="P20" s="61"/>
      <c r="Q20" s="61"/>
      <c r="R20" s="61"/>
    </row>
    <row r="21" spans="1:18">
      <c r="I21" s="32"/>
      <c r="J21" s="32"/>
      <c r="K21" s="32"/>
      <c r="L21" s="32"/>
      <c r="M21" s="32"/>
      <c r="N21" s="32"/>
      <c r="O21" s="32"/>
    </row>
    <row r="22" spans="1:18">
      <c r="B22" s="303">
        <v>240.01</v>
      </c>
      <c r="C22" s="303" t="s">
        <v>437</v>
      </c>
      <c r="D22" s="32"/>
      <c r="E22" s="32"/>
      <c r="F22" s="32"/>
      <c r="G22" s="32"/>
      <c r="H22" s="85"/>
      <c r="I22" s="32"/>
      <c r="J22" s="32"/>
      <c r="K22" s="535">
        <v>240.01</v>
      </c>
      <c r="L22" s="535" t="s">
        <v>437</v>
      </c>
      <c r="M22" s="401"/>
      <c r="N22" s="401"/>
      <c r="O22" s="401"/>
      <c r="P22" s="401"/>
      <c r="Q22" s="85"/>
    </row>
    <row r="23" spans="1:18">
      <c r="B23" s="143"/>
      <c r="C23" s="143"/>
      <c r="D23" s="32"/>
      <c r="E23" s="32"/>
      <c r="F23" s="32"/>
      <c r="G23" s="64"/>
      <c r="H23" s="64"/>
      <c r="I23" s="179"/>
      <c r="J23" s="32"/>
      <c r="K23" s="533"/>
      <c r="L23" s="533"/>
      <c r="M23" s="401"/>
      <c r="N23" s="401"/>
      <c r="O23" s="401"/>
      <c r="P23" s="864"/>
      <c r="Q23" s="864"/>
    </row>
    <row r="24" spans="1:18" ht="15">
      <c r="B24" s="303">
        <v>240.02</v>
      </c>
      <c r="C24" s="535" t="s">
        <v>766</v>
      </c>
      <c r="D24" s="86"/>
      <c r="E24" s="86"/>
      <c r="F24" s="86"/>
      <c r="H24" s="64"/>
      <c r="I24" s="180"/>
      <c r="J24" s="32"/>
      <c r="K24" s="535">
        <v>240.02</v>
      </c>
      <c r="L24" s="535" t="s">
        <v>766</v>
      </c>
      <c r="M24" s="868"/>
      <c r="N24" s="868"/>
      <c r="O24" s="868"/>
      <c r="P24" s="859"/>
      <c r="Q24" s="864"/>
    </row>
    <row r="25" spans="1:18" ht="15">
      <c r="B25" s="34"/>
      <c r="C25" s="32"/>
      <c r="D25" s="33"/>
      <c r="E25" s="35"/>
      <c r="F25" s="36"/>
      <c r="I25" s="32"/>
      <c r="J25" s="32"/>
      <c r="K25" s="34"/>
      <c r="L25" s="401"/>
      <c r="M25" s="389"/>
      <c r="N25" s="35"/>
      <c r="O25" s="862"/>
      <c r="P25" s="859"/>
      <c r="Q25" s="859"/>
    </row>
    <row r="26" spans="1:18" s="425" customFormat="1">
      <c r="B26" s="303">
        <v>240.03</v>
      </c>
      <c r="C26" s="303" t="s">
        <v>438</v>
      </c>
      <c r="D26" s="416"/>
      <c r="E26" s="416"/>
      <c r="F26" s="416"/>
      <c r="I26" s="416"/>
      <c r="J26" s="416"/>
      <c r="K26" s="535">
        <v>240.03</v>
      </c>
      <c r="L26" s="535" t="s">
        <v>438</v>
      </c>
      <c r="M26" s="674"/>
      <c r="N26" s="674"/>
      <c r="O26" s="674"/>
    </row>
    <row r="27" spans="1:18" ht="15" customHeight="1">
      <c r="C27" s="69"/>
      <c r="D27" s="70"/>
      <c r="E27" s="69"/>
      <c r="F27" s="69"/>
      <c r="G27" s="70"/>
      <c r="K27" s="859"/>
      <c r="L27" s="867"/>
      <c r="M27" s="393"/>
      <c r="N27" s="867"/>
      <c r="O27" s="867"/>
      <c r="P27" s="393"/>
      <c r="Q27" s="859"/>
    </row>
    <row r="28" spans="1:18" s="403" customFormat="1">
      <c r="A28" s="1314" t="s">
        <v>983</v>
      </c>
      <c r="B28" s="419">
        <v>240.04</v>
      </c>
      <c r="C28" s="539" t="s">
        <v>764</v>
      </c>
      <c r="K28" s="893">
        <v>240.04</v>
      </c>
      <c r="L28" s="887" t="s">
        <v>764</v>
      </c>
      <c r="M28" s="863"/>
      <c r="N28" s="863"/>
      <c r="O28" s="863"/>
      <c r="P28" s="863"/>
      <c r="Q28" s="863"/>
    </row>
    <row r="29" spans="1:18" s="404" customFormat="1">
      <c r="A29" s="1314"/>
      <c r="B29" s="398"/>
      <c r="C29" s="453">
        <f>'Current Assumptions'!B236</f>
        <v>0.25</v>
      </c>
      <c r="D29" s="997" t="s">
        <v>1225</v>
      </c>
      <c r="E29" s="401"/>
      <c r="F29" s="401"/>
      <c r="G29" s="401"/>
      <c r="J29" s="390"/>
      <c r="K29" s="398"/>
      <c r="L29" s="1046">
        <f>'Expected Assumptions'!E236</f>
        <v>2.5000000000000001E-2</v>
      </c>
      <c r="M29" s="997" t="s">
        <v>1225</v>
      </c>
      <c r="N29" s="401"/>
      <c r="O29" s="401"/>
      <c r="P29" s="401"/>
      <c r="Q29" s="864"/>
    </row>
    <row r="30" spans="1:18" s="403" customFormat="1">
      <c r="B30" s="413"/>
      <c r="C30" s="1038">
        <f>'Current Assumptions'!B237</f>
        <v>0.9</v>
      </c>
      <c r="D30" s="997" t="s">
        <v>1224</v>
      </c>
      <c r="E30" s="416"/>
      <c r="F30" s="416"/>
      <c r="K30" s="883"/>
      <c r="L30" s="1038">
        <f>'Expected Assumptions'!E237</f>
        <v>0.9</v>
      </c>
      <c r="M30" s="997" t="s">
        <v>1224</v>
      </c>
      <c r="N30" s="674"/>
      <c r="O30" s="674"/>
      <c r="P30" s="863"/>
      <c r="Q30" s="863"/>
    </row>
    <row r="31" spans="1:18" s="994" customFormat="1">
      <c r="B31" s="998"/>
      <c r="C31" s="1038">
        <f>'Current Assumptions'!B238</f>
        <v>1</v>
      </c>
      <c r="D31" s="997" t="s">
        <v>1212</v>
      </c>
      <c r="E31" s="1003"/>
      <c r="F31" s="1003"/>
      <c r="K31" s="998"/>
      <c r="L31" s="1038">
        <f>'Expected Assumptions'!E238</f>
        <v>1</v>
      </c>
      <c r="M31" s="997" t="s">
        <v>1212</v>
      </c>
      <c r="N31" s="1003"/>
      <c r="O31" s="1003"/>
    </row>
    <row r="32" spans="1:18" s="994" customFormat="1" ht="12.75" customHeight="1">
      <c r="B32" s="998"/>
      <c r="C32" s="1011">
        <f>'Current Assumptions'!B239</f>
        <v>0</v>
      </c>
      <c r="D32" s="997" t="s">
        <v>1246</v>
      </c>
      <c r="E32" s="997"/>
      <c r="F32" s="997"/>
      <c r="G32" s="997"/>
      <c r="K32" s="998"/>
      <c r="L32" s="1011">
        <f>'Expected Assumptions'!E239</f>
        <v>0</v>
      </c>
      <c r="M32" s="997" t="s">
        <v>1246</v>
      </c>
      <c r="N32" s="1003"/>
      <c r="O32" s="1003"/>
    </row>
    <row r="33" spans="1:18" s="403" customFormat="1">
      <c r="D33" s="412"/>
      <c r="K33" s="863"/>
      <c r="L33" s="863"/>
      <c r="M33" s="881"/>
      <c r="N33" s="863"/>
      <c r="O33" s="863"/>
      <c r="P33" s="863"/>
      <c r="Q33" s="863"/>
    </row>
    <row r="34" spans="1:18" s="403" customFormat="1">
      <c r="C34" s="781">
        <f>Licensed_Professional_Rate</f>
        <v>109.989</v>
      </c>
      <c r="D34" s="443" t="str">
        <f>Licensed_Professional_Rate_N</f>
        <v>Licensed Professional Architect Rate ($ / hour)</v>
      </c>
      <c r="G34" s="770">
        <f>C34*((C29*C30)*(C31*C32))</f>
        <v>0</v>
      </c>
      <c r="H34" s="827"/>
      <c r="K34" s="863"/>
      <c r="L34" s="781">
        <f>Licensed_Professional_Rate</f>
        <v>109.989</v>
      </c>
      <c r="M34" s="443" t="str">
        <f>Licensed_Professional_Rate_N</f>
        <v>Licensed Professional Architect Rate ($ / hour)</v>
      </c>
      <c r="N34" s="863"/>
      <c r="O34" s="863"/>
      <c r="P34" s="1020">
        <f>L34*((L29*L30)*(L31*L32))</f>
        <v>0</v>
      </c>
      <c r="Q34" s="827"/>
    </row>
    <row r="35" spans="1:18" ht="15">
      <c r="B35" s="163"/>
      <c r="C35" s="32"/>
      <c r="D35" s="86"/>
      <c r="E35" s="86"/>
      <c r="F35" s="86"/>
      <c r="G35" s="754"/>
      <c r="H35" s="165"/>
      <c r="K35" s="887"/>
      <c r="L35" s="401"/>
      <c r="M35" s="868"/>
      <c r="N35" s="868"/>
      <c r="O35" s="868"/>
      <c r="P35" s="754"/>
      <c r="Q35" s="888"/>
    </row>
    <row r="36" spans="1:18" ht="13.5" thickBot="1">
      <c r="D36" s="69" t="s">
        <v>42</v>
      </c>
      <c r="E36" s="69"/>
      <c r="F36" s="69"/>
      <c r="G36" s="808"/>
      <c r="H36" s="740">
        <f>SUM(G34:G34)</f>
        <v>0</v>
      </c>
      <c r="K36" s="859"/>
      <c r="L36" s="859"/>
      <c r="M36" s="867" t="s">
        <v>42</v>
      </c>
      <c r="N36" s="867"/>
      <c r="O36" s="867"/>
      <c r="P36" s="808"/>
      <c r="Q36" s="740">
        <f>SUM(P34:P34)</f>
        <v>0</v>
      </c>
    </row>
    <row r="37" spans="1:18" ht="15" customHeight="1">
      <c r="B37" s="163"/>
      <c r="C37" s="163"/>
      <c r="G37" s="742"/>
      <c r="H37" s="742"/>
      <c r="K37" s="887"/>
      <c r="L37" s="887"/>
      <c r="M37" s="859"/>
      <c r="N37" s="859"/>
      <c r="O37" s="859"/>
      <c r="P37" s="742"/>
      <c r="Q37" s="742"/>
    </row>
    <row r="38" spans="1:18">
      <c r="A38" s="1314" t="s">
        <v>979</v>
      </c>
      <c r="B38" s="163">
        <v>240.05</v>
      </c>
      <c r="C38" s="163" t="s">
        <v>412</v>
      </c>
      <c r="G38" s="742"/>
      <c r="H38" s="742"/>
      <c r="K38" s="887">
        <v>240.05</v>
      </c>
      <c r="L38" s="887" t="s">
        <v>412</v>
      </c>
      <c r="M38" s="859"/>
      <c r="N38" s="859"/>
      <c r="O38" s="859"/>
      <c r="P38" s="742"/>
      <c r="Q38" s="742"/>
    </row>
    <row r="39" spans="1:18" s="400" customFormat="1">
      <c r="A39" s="1314"/>
      <c r="C39" s="439">
        <f>'Current Assumptions'!B240</f>
        <v>2</v>
      </c>
      <c r="D39" s="616" t="s">
        <v>931</v>
      </c>
      <c r="G39" s="742"/>
      <c r="H39" s="746"/>
      <c r="K39" s="859"/>
      <c r="L39" s="915">
        <f>'Expected Assumptions'!E240</f>
        <v>2</v>
      </c>
      <c r="M39" s="881" t="s">
        <v>931</v>
      </c>
      <c r="N39" s="859"/>
      <c r="O39" s="859"/>
      <c r="P39" s="742"/>
      <c r="Q39" s="746"/>
      <c r="R39" s="401"/>
    </row>
    <row r="40" spans="1:18" s="400" customFormat="1">
      <c r="A40" s="492"/>
      <c r="C40" s="737">
        <f>'Current Assumptions'!B241</f>
        <v>16.5</v>
      </c>
      <c r="D40" s="881" t="s">
        <v>552</v>
      </c>
      <c r="G40" s="742"/>
      <c r="H40" s="746"/>
      <c r="K40" s="859"/>
      <c r="L40" s="737">
        <f>'Expected Assumptions'!E241</f>
        <v>0</v>
      </c>
      <c r="M40" s="881" t="s">
        <v>552</v>
      </c>
      <c r="N40" s="859"/>
      <c r="O40" s="859"/>
      <c r="P40" s="742"/>
      <c r="Q40" s="746"/>
      <c r="R40" s="401"/>
    </row>
    <row r="41" spans="1:18" s="400" customFormat="1">
      <c r="A41" s="492"/>
      <c r="C41" s="838">
        <f>'Current Assumptions'!B242</f>
        <v>0.25</v>
      </c>
      <c r="D41" s="616" t="s">
        <v>934</v>
      </c>
      <c r="G41" s="742"/>
      <c r="H41" s="742"/>
      <c r="K41" s="859"/>
      <c r="L41" s="838">
        <f>'Expected Assumptions'!E242</f>
        <v>0.1</v>
      </c>
      <c r="M41" s="881" t="s">
        <v>934</v>
      </c>
      <c r="N41" s="859"/>
      <c r="O41" s="859"/>
      <c r="P41" s="742"/>
      <c r="Q41" s="742"/>
      <c r="R41" s="401"/>
    </row>
    <row r="42" spans="1:18" s="400" customFormat="1">
      <c r="A42" s="492"/>
      <c r="C42" s="411"/>
      <c r="G42" s="742"/>
      <c r="H42" s="742"/>
      <c r="K42" s="859"/>
      <c r="L42" s="876"/>
      <c r="M42" s="859"/>
      <c r="N42" s="859"/>
      <c r="O42" s="859"/>
      <c r="P42" s="742"/>
      <c r="Q42" s="742"/>
      <c r="R42" s="401"/>
    </row>
    <row r="43" spans="1:18" s="400" customFormat="1">
      <c r="A43" s="492"/>
      <c r="C43" s="776">
        <f xml:space="preserve"> Architect_Administrative_Rate</f>
        <v>45.955799999999996</v>
      </c>
      <c r="D43" s="420" t="str">
        <f>Drafter_Rate_N</f>
        <v>Architect Drafter Rate ($ / hour)</v>
      </c>
      <c r="G43" s="743">
        <f>C43*C39*C41</f>
        <v>22.977899999999998</v>
      </c>
      <c r="H43" s="742"/>
      <c r="K43" s="859"/>
      <c r="L43" s="776">
        <f xml:space="preserve"> Architect_Administrative_Rate</f>
        <v>45.955799999999996</v>
      </c>
      <c r="M43" s="894" t="str">
        <f>Drafter_Rate_N</f>
        <v>Architect Drafter Rate ($ / hour)</v>
      </c>
      <c r="N43" s="859"/>
      <c r="O43" s="859"/>
      <c r="P43" s="930">
        <f>L43*L39*L41</f>
        <v>9.19116</v>
      </c>
      <c r="Q43" s="742"/>
      <c r="R43" s="401"/>
    </row>
    <row r="44" spans="1:18" s="400" customFormat="1">
      <c r="A44" s="492"/>
      <c r="C44" s="405"/>
      <c r="G44" s="742"/>
      <c r="H44" s="742"/>
      <c r="K44" s="859"/>
      <c r="L44" s="866"/>
      <c r="M44" s="859"/>
      <c r="N44" s="859"/>
      <c r="O44" s="859"/>
      <c r="P44" s="742"/>
      <c r="Q44" s="742"/>
      <c r="R44" s="401"/>
    </row>
    <row r="45" spans="1:18" s="400" customFormat="1">
      <c r="A45" s="492"/>
      <c r="B45" s="427"/>
      <c r="D45" s="420" t="s">
        <v>204</v>
      </c>
      <c r="G45" s="739">
        <f>C39*C40</f>
        <v>33</v>
      </c>
      <c r="H45" s="742"/>
      <c r="K45" s="909"/>
      <c r="L45" s="859"/>
      <c r="M45" s="894" t="s">
        <v>204</v>
      </c>
      <c r="N45" s="859"/>
      <c r="O45" s="859"/>
      <c r="P45" s="739">
        <f>L39*L40</f>
        <v>0</v>
      </c>
      <c r="Q45" s="742"/>
      <c r="R45" s="401"/>
    </row>
    <row r="46" spans="1:18" s="400" customFormat="1" ht="15" customHeight="1">
      <c r="A46" s="492"/>
      <c r="C46" s="404"/>
      <c r="G46" s="165"/>
      <c r="H46" s="742"/>
      <c r="K46" s="859"/>
      <c r="L46" s="864"/>
      <c r="M46" s="859"/>
      <c r="N46" s="859"/>
      <c r="O46" s="859"/>
      <c r="P46" s="888"/>
      <c r="Q46" s="742"/>
      <c r="R46" s="401"/>
    </row>
    <row r="47" spans="1:18" s="400" customFormat="1" ht="13.5" thickBot="1">
      <c r="A47" s="492"/>
      <c r="D47" s="406" t="s">
        <v>42</v>
      </c>
      <c r="G47" s="742"/>
      <c r="H47" s="740">
        <f>G43+G45</f>
        <v>55.977899999999998</v>
      </c>
      <c r="K47" s="859"/>
      <c r="L47" s="859"/>
      <c r="M47" s="867" t="s">
        <v>42</v>
      </c>
      <c r="N47" s="859"/>
      <c r="O47" s="859"/>
      <c r="P47" s="742"/>
      <c r="Q47" s="740">
        <f>P43+P45</f>
        <v>9.19116</v>
      </c>
      <c r="R47" s="401"/>
    </row>
    <row r="48" spans="1:18" ht="15" customHeight="1">
      <c r="B48" s="163"/>
      <c r="C48" s="163"/>
      <c r="G48" s="742"/>
      <c r="H48" s="742"/>
      <c r="K48" s="887"/>
      <c r="L48" s="887"/>
      <c r="M48" s="859"/>
      <c r="N48" s="859"/>
      <c r="O48" s="859"/>
      <c r="P48" s="742"/>
      <c r="Q48" s="742"/>
    </row>
    <row r="49" spans="1:18">
      <c r="A49" s="1314" t="s">
        <v>979</v>
      </c>
      <c r="B49" s="69">
        <v>240.06</v>
      </c>
      <c r="C49" s="527" t="s">
        <v>812</v>
      </c>
      <c r="G49" s="742"/>
      <c r="H49" s="742"/>
      <c r="K49" s="867">
        <v>240.06</v>
      </c>
      <c r="L49" s="867" t="s">
        <v>812</v>
      </c>
      <c r="M49" s="859"/>
      <c r="N49" s="859"/>
      <c r="O49" s="859"/>
      <c r="P49" s="742"/>
      <c r="Q49" s="742"/>
    </row>
    <row r="50" spans="1:18" s="400" customFormat="1">
      <c r="A50" s="1314"/>
      <c r="B50" s="409"/>
      <c r="C50" s="486">
        <f>'Current Assumptions'!B240</f>
        <v>2</v>
      </c>
      <c r="D50" s="616" t="s">
        <v>931</v>
      </c>
      <c r="G50" s="742"/>
      <c r="H50" s="742"/>
      <c r="K50" s="870"/>
      <c r="L50" s="915">
        <f>'Expected Assumptions'!E240</f>
        <v>2</v>
      </c>
      <c r="M50" s="881" t="s">
        <v>931</v>
      </c>
      <c r="N50" s="859"/>
      <c r="O50" s="859"/>
      <c r="P50" s="742"/>
      <c r="Q50" s="742"/>
      <c r="R50" s="401"/>
    </row>
    <row r="51" spans="1:18" s="400" customFormat="1">
      <c r="A51" s="492"/>
      <c r="C51" s="351">
        <f>Avg._Time_to_Log_Transmittals</f>
        <v>0.25</v>
      </c>
      <c r="D51" s="412" t="str">
        <f>Avg._Time_to_Log_Transmittals_N</f>
        <v>Avg. Time to Log (hours / transmittal)</v>
      </c>
      <c r="G51" s="742"/>
      <c r="H51" s="742"/>
      <c r="K51" s="859"/>
      <c r="L51" s="902">
        <f>'Expected Assumptions'!E13</f>
        <v>0</v>
      </c>
      <c r="M51" s="881" t="str">
        <f>Avg._Time_to_Log_Transmittals_N</f>
        <v>Avg. Time to Log (hours / transmittal)</v>
      </c>
      <c r="N51" s="859"/>
      <c r="O51" s="859"/>
      <c r="P51" s="742"/>
      <c r="Q51" s="742"/>
      <c r="R51" s="401"/>
    </row>
    <row r="52" spans="1:18" s="401" customFormat="1">
      <c r="C52" s="411"/>
      <c r="D52" s="412"/>
      <c r="G52" s="165"/>
      <c r="H52" s="165"/>
      <c r="L52" s="876"/>
      <c r="M52" s="881"/>
      <c r="P52" s="888"/>
      <c r="Q52" s="888"/>
    </row>
    <row r="53" spans="1:18" s="400" customFormat="1">
      <c r="A53" s="492"/>
      <c r="C53" s="776">
        <f>Drafter_Rate</f>
        <v>70.703325000000007</v>
      </c>
      <c r="D53" s="443" t="str">
        <f>Drafter_Rate_N</f>
        <v>Architect Drafter Rate ($ / hour)</v>
      </c>
      <c r="G53" s="761">
        <f>C53*C50*C51</f>
        <v>35.351662500000003</v>
      </c>
      <c r="H53" s="742"/>
      <c r="K53" s="859"/>
      <c r="L53" s="776">
        <f>Drafter_Rate</f>
        <v>70.703325000000007</v>
      </c>
      <c r="M53" s="443" t="str">
        <f>Drafter_Rate_N</f>
        <v>Architect Drafter Rate ($ / hour)</v>
      </c>
      <c r="N53" s="859"/>
      <c r="O53" s="859"/>
      <c r="P53" s="761">
        <f>L53*L50*L51</f>
        <v>0</v>
      </c>
      <c r="Q53" s="742"/>
    </row>
    <row r="54" spans="1:18" s="404" customFormat="1">
      <c r="A54" s="490"/>
      <c r="C54" s="410"/>
      <c r="D54" s="428"/>
      <c r="G54" s="763"/>
      <c r="H54" s="66"/>
      <c r="K54" s="864"/>
      <c r="L54" s="875"/>
      <c r="M54" s="428"/>
      <c r="N54" s="864"/>
      <c r="O54" s="864"/>
      <c r="P54" s="763"/>
      <c r="Q54" s="66"/>
    </row>
    <row r="55" spans="1:18" ht="13.5" thickBot="1">
      <c r="D55" s="69" t="s">
        <v>42</v>
      </c>
      <c r="G55" s="828"/>
      <c r="H55" s="740">
        <f>SUM(G53)</f>
        <v>35.351662500000003</v>
      </c>
      <c r="K55" s="859"/>
      <c r="L55" s="859"/>
      <c r="M55" s="867" t="s">
        <v>42</v>
      </c>
      <c r="N55" s="859"/>
      <c r="O55" s="859"/>
      <c r="P55" s="828"/>
      <c r="Q55" s="740">
        <f>SUM(P53)</f>
        <v>0</v>
      </c>
    </row>
    <row r="56" spans="1:18" ht="15" customHeight="1">
      <c r="G56" s="742"/>
      <c r="H56" s="742"/>
      <c r="K56" s="859"/>
      <c r="L56" s="859"/>
      <c r="M56" s="859"/>
      <c r="N56" s="859"/>
      <c r="O56" s="859"/>
      <c r="P56" s="742"/>
      <c r="Q56" s="742"/>
    </row>
    <row r="57" spans="1:18">
      <c r="B57" s="139">
        <v>240.07</v>
      </c>
      <c r="C57" s="139" t="s">
        <v>413</v>
      </c>
      <c r="G57" s="742"/>
      <c r="H57" s="742"/>
      <c r="K57" s="884">
        <v>240.07</v>
      </c>
      <c r="L57" s="884" t="s">
        <v>413</v>
      </c>
      <c r="M57" s="859"/>
      <c r="N57" s="859"/>
      <c r="O57" s="859"/>
      <c r="P57" s="742"/>
      <c r="Q57" s="742"/>
    </row>
    <row r="58" spans="1:18">
      <c r="G58" s="742"/>
      <c r="H58" s="742"/>
      <c r="K58" s="859"/>
      <c r="L58" s="859"/>
      <c r="M58" s="859"/>
      <c r="N58" s="859"/>
      <c r="O58" s="859"/>
      <c r="P58" s="742"/>
      <c r="Q58" s="742"/>
    </row>
    <row r="59" spans="1:18">
      <c r="A59" s="1314" t="s">
        <v>979</v>
      </c>
      <c r="B59" s="69">
        <v>240.08</v>
      </c>
      <c r="C59" s="527" t="s">
        <v>813</v>
      </c>
      <c r="G59" s="742"/>
      <c r="H59" s="742"/>
      <c r="K59" s="867">
        <v>240.08</v>
      </c>
      <c r="L59" s="867" t="s">
        <v>813</v>
      </c>
      <c r="M59" s="859"/>
      <c r="N59" s="859"/>
      <c r="O59" s="859"/>
      <c r="P59" s="742"/>
      <c r="Q59" s="742"/>
    </row>
    <row r="60" spans="1:18" s="400" customFormat="1">
      <c r="A60" s="1314"/>
      <c r="B60" s="409"/>
      <c r="C60" s="486">
        <f>'Current Assumptions'!B240</f>
        <v>2</v>
      </c>
      <c r="D60" s="616" t="s">
        <v>931</v>
      </c>
      <c r="G60" s="742"/>
      <c r="H60" s="742"/>
      <c r="K60" s="870"/>
      <c r="L60" s="915">
        <f>'Expected Assumptions'!E240</f>
        <v>2</v>
      </c>
      <c r="M60" s="881" t="s">
        <v>931</v>
      </c>
      <c r="N60" s="859"/>
      <c r="O60" s="859"/>
      <c r="P60" s="742"/>
      <c r="Q60" s="742"/>
      <c r="R60" s="401"/>
    </row>
    <row r="61" spans="1:18" s="400" customFormat="1">
      <c r="A61" s="492"/>
      <c r="C61" s="351">
        <f>Avg._Time_to_Log_Transmittals</f>
        <v>0.25</v>
      </c>
      <c r="D61" s="412" t="str">
        <f>Avg._Time_to_Log_Transmittals_N</f>
        <v>Avg. Time to Log (hours / transmittal)</v>
      </c>
      <c r="G61" s="742"/>
      <c r="H61" s="742"/>
      <c r="K61" s="859"/>
      <c r="L61" s="902">
        <f>'Expected Assumptions'!E13</f>
        <v>0</v>
      </c>
      <c r="M61" s="881" t="str">
        <f>Avg._Time_to_Log_Transmittals_N</f>
        <v>Avg. Time to Log (hours / transmittal)</v>
      </c>
      <c r="N61" s="859"/>
      <c r="O61" s="859"/>
      <c r="P61" s="742"/>
      <c r="Q61" s="742"/>
      <c r="R61" s="401"/>
    </row>
    <row r="62" spans="1:18" s="401" customFormat="1">
      <c r="C62" s="411"/>
      <c r="D62" s="412"/>
      <c r="G62" s="165"/>
      <c r="H62" s="165"/>
      <c r="L62" s="876"/>
      <c r="M62" s="881"/>
      <c r="P62" s="888"/>
      <c r="Q62" s="888"/>
    </row>
    <row r="63" spans="1:18">
      <c r="C63" s="776">
        <f>Contractor_Administrative_Rate</f>
        <v>44.188000000000002</v>
      </c>
      <c r="D63" s="443" t="str">
        <f>Contractor_Administrative_Rate_N</f>
        <v>Contractor Administrative Rate ($ / hour)</v>
      </c>
      <c r="G63" s="761">
        <f>C63*C60*C61</f>
        <v>22.094000000000001</v>
      </c>
      <c r="H63" s="742"/>
      <c r="K63" s="859"/>
      <c r="L63" s="776">
        <f>Contractor_Administrative_Rate</f>
        <v>44.188000000000002</v>
      </c>
      <c r="M63" s="443" t="str">
        <f>Contractor_Administrative_Rate_N</f>
        <v>Contractor Administrative Rate ($ / hour)</v>
      </c>
      <c r="N63" s="859"/>
      <c r="O63" s="859"/>
      <c r="P63" s="761">
        <f>L63*L60*L61</f>
        <v>0</v>
      </c>
      <c r="Q63" s="742"/>
    </row>
    <row r="64" spans="1:18" ht="15">
      <c r="G64" s="754"/>
      <c r="H64" s="165"/>
      <c r="K64" s="859"/>
      <c r="L64" s="859"/>
      <c r="M64" s="859"/>
      <c r="N64" s="859"/>
      <c r="O64" s="859"/>
      <c r="P64" s="754"/>
      <c r="Q64" s="888"/>
    </row>
    <row r="65" spans="2:17" ht="13.5" thickBot="1">
      <c r="D65" s="69" t="s">
        <v>42</v>
      </c>
      <c r="G65" s="808"/>
      <c r="H65" s="740">
        <f>SUM(G63:G63)</f>
        <v>22.094000000000001</v>
      </c>
      <c r="K65" s="859"/>
      <c r="L65" s="859"/>
      <c r="M65" s="867" t="s">
        <v>42</v>
      </c>
      <c r="N65" s="859"/>
      <c r="O65" s="859"/>
      <c r="P65" s="808"/>
      <c r="Q65" s="740">
        <f>SUM(P63:P63)</f>
        <v>0</v>
      </c>
    </row>
    <row r="66" spans="2:17" ht="15" customHeight="1">
      <c r="B66" s="530"/>
      <c r="C66" s="532"/>
      <c r="G66" s="742"/>
      <c r="H66" s="742"/>
      <c r="K66" s="878"/>
      <c r="L66" s="884"/>
      <c r="M66" s="859"/>
      <c r="N66" s="859"/>
      <c r="O66" s="859"/>
      <c r="P66" s="742"/>
      <c r="Q66" s="742"/>
    </row>
    <row r="67" spans="2:17">
      <c r="B67" s="530" t="s">
        <v>773</v>
      </c>
      <c r="C67" s="532" t="s">
        <v>765</v>
      </c>
      <c r="G67" s="742"/>
      <c r="H67" s="742"/>
      <c r="K67" s="878" t="s">
        <v>773</v>
      </c>
      <c r="L67" s="884" t="s">
        <v>765</v>
      </c>
      <c r="M67" s="859"/>
      <c r="N67" s="859"/>
      <c r="O67" s="859"/>
      <c r="P67" s="742"/>
      <c r="Q67" s="742"/>
    </row>
    <row r="68" spans="2:17" ht="15" customHeight="1">
      <c r="B68" s="142"/>
      <c r="G68" s="742"/>
      <c r="H68" s="742"/>
      <c r="K68" s="396"/>
      <c r="L68" s="859"/>
      <c r="M68" s="859"/>
      <c r="N68" s="859"/>
      <c r="O68" s="859"/>
      <c r="P68" s="742"/>
      <c r="Q68" s="742"/>
    </row>
    <row r="69" spans="2:17">
      <c r="B69" s="530" t="s">
        <v>1157</v>
      </c>
      <c r="C69" s="301" t="s">
        <v>409</v>
      </c>
      <c r="G69" s="742"/>
      <c r="H69" s="742"/>
      <c r="K69" s="878" t="s">
        <v>1157</v>
      </c>
      <c r="L69" s="884" t="s">
        <v>409</v>
      </c>
      <c r="M69" s="859"/>
      <c r="N69" s="859"/>
      <c r="O69" s="859"/>
      <c r="P69" s="742"/>
      <c r="Q69" s="742"/>
    </row>
    <row r="70" spans="2:17" ht="15" customHeight="1">
      <c r="B70" s="129"/>
      <c r="C70" s="130"/>
      <c r="G70" s="742"/>
      <c r="H70" s="742"/>
      <c r="K70" s="882"/>
      <c r="L70" s="883"/>
      <c r="M70" s="859"/>
      <c r="N70" s="859"/>
      <c r="O70" s="859"/>
      <c r="P70" s="742"/>
      <c r="Q70" s="742"/>
    </row>
    <row r="71" spans="2:17">
      <c r="B71" s="530" t="s">
        <v>1158</v>
      </c>
      <c r="C71" s="301" t="s">
        <v>410</v>
      </c>
      <c r="D71" s="125"/>
      <c r="G71" s="742"/>
      <c r="H71" s="742"/>
      <c r="K71" s="878" t="s">
        <v>1158</v>
      </c>
      <c r="L71" s="884" t="s">
        <v>410</v>
      </c>
      <c r="M71" s="880"/>
      <c r="N71" s="859"/>
      <c r="O71" s="859"/>
      <c r="P71" s="742"/>
      <c r="Q71" s="742"/>
    </row>
    <row r="72" spans="2:17" ht="13.5" thickBot="1">
      <c r="G72" s="753" t="s">
        <v>179</v>
      </c>
      <c r="H72" s="765">
        <f>SUM(H36:H65)</f>
        <v>113.4235625</v>
      </c>
      <c r="K72" s="859"/>
      <c r="L72" s="859"/>
      <c r="M72" s="859"/>
      <c r="N72" s="859"/>
      <c r="O72" s="859"/>
      <c r="P72" s="753" t="s">
        <v>179</v>
      </c>
      <c r="Q72" s="765">
        <f>SUM(Q36:Q65)</f>
        <v>9.19116</v>
      </c>
    </row>
    <row r="73" spans="2:17" ht="13.5" thickTop="1"/>
  </sheetData>
  <customSheetViews>
    <customSheetView guid="{0C5E73BF-4F4A-42B1-AFFC-19145C7AC19A}" topLeftCell="B1">
      <selection activeCell="B11" sqref="A11:XFD11"/>
      <pageMargins left="0.7" right="0.7" top="0.49" bottom="0.49" header="0.3" footer="0.3"/>
      <pageSetup scale="70" orientation="portrait" r:id="rId1"/>
    </customSheetView>
    <customSheetView guid="{F7690BCD-287A-473A-9EA1-298139938D77}" topLeftCell="A73">
      <selection activeCell="H60" sqref="H60"/>
      <pageMargins left="0.7" right="0.7" top="0.75" bottom="0.75" header="0.3" footer="0.3"/>
      <pageSetup orientation="portrait" r:id="rId2"/>
    </customSheetView>
    <customSheetView guid="{8F78BEB5-8927-4030-9153-90C7FA4937A5}" topLeftCell="A119">
      <selection activeCell="G194" sqref="G194"/>
      <pageMargins left="0.7" right="0.7" top="0.75" bottom="0.75" header="0.3" footer="0.3"/>
      <pageSetup orientation="portrait" r:id="rId3"/>
    </customSheetView>
    <customSheetView guid="{81801A75-92C7-4ED5-97DB-E3E6B3965D30}" topLeftCell="A158">
      <selection activeCell="G194" sqref="G194"/>
      <pageMargins left="0.7" right="0.7" top="0.75" bottom="0.75" header="0.3" footer="0.3"/>
      <pageSetup orientation="portrait" r:id="rId4"/>
    </customSheetView>
  </customSheetViews>
  <mergeCells count="5">
    <mergeCell ref="C6:H6"/>
    <mergeCell ref="A28:A29"/>
    <mergeCell ref="A38:A39"/>
    <mergeCell ref="A49:A50"/>
    <mergeCell ref="A59:A60"/>
  </mergeCells>
  <pageMargins left="0.7" right="0.7" top="0.49" bottom="0.49" header="0.3" footer="0.3"/>
  <pageSetup scale="70" orientation="portrait" r:id="rId5"/>
</worksheet>
</file>

<file path=xl/worksheets/sheet36.xml><?xml version="1.0" encoding="utf-8"?>
<worksheet xmlns="http://schemas.openxmlformats.org/spreadsheetml/2006/main" xmlns:r="http://schemas.openxmlformats.org/officeDocument/2006/relationships">
  <sheetPr codeName="Sheet33">
    <tabColor theme="7" tint="-0.249977111117893"/>
  </sheetPr>
  <dimension ref="A2:U134"/>
  <sheetViews>
    <sheetView workbookViewId="0">
      <selection activeCell="A42" sqref="A42"/>
    </sheetView>
  </sheetViews>
  <sheetFormatPr defaultColWidth="9.140625" defaultRowHeight="12.75"/>
  <cols>
    <col min="1" max="1" width="16" style="492" customWidth="1"/>
    <col min="2" max="2" width="14.7109375" style="128" customWidth="1"/>
    <col min="3" max="3" width="9.7109375" style="128" customWidth="1"/>
    <col min="4" max="7" width="14.7109375" style="128" customWidth="1"/>
    <col min="8" max="8" width="17.140625" style="287" customWidth="1"/>
    <col min="9" max="10" width="14.7109375" style="128" customWidth="1"/>
    <col min="11" max="14" width="12.5703125" style="128" customWidth="1"/>
    <col min="15" max="15" width="21.85546875" style="128" customWidth="1"/>
    <col min="16" max="20" width="12.5703125" style="128" customWidth="1"/>
    <col min="21" max="16384" width="9.140625" style="128"/>
  </cols>
  <sheetData>
    <row r="2" spans="2:21">
      <c r="B2" s="6" t="s">
        <v>28</v>
      </c>
      <c r="C2" s="8" t="s">
        <v>414</v>
      </c>
      <c r="D2" s="8"/>
      <c r="E2" s="8"/>
      <c r="F2" s="52"/>
      <c r="H2" s="281"/>
    </row>
    <row r="3" spans="2:21">
      <c r="B3" s="6" t="s">
        <v>29</v>
      </c>
      <c r="C3" s="44" t="s">
        <v>104</v>
      </c>
      <c r="D3" s="8"/>
      <c r="E3" s="8"/>
      <c r="F3" s="52"/>
      <c r="H3" s="281"/>
    </row>
    <row r="4" spans="2:21">
      <c r="B4" s="6" t="s">
        <v>30</v>
      </c>
      <c r="C4" s="44" t="s">
        <v>101</v>
      </c>
      <c r="D4" s="7"/>
      <c r="E4" s="7"/>
      <c r="F4" s="5"/>
      <c r="H4" s="281"/>
    </row>
    <row r="5" spans="2:21">
      <c r="B5" s="6"/>
      <c r="D5" s="7"/>
      <c r="E5" s="7"/>
      <c r="F5" s="5"/>
      <c r="G5" s="7"/>
      <c r="H5" s="284"/>
      <c r="I5" s="7"/>
    </row>
    <row r="6" spans="2:21" ht="67.5" customHeight="1">
      <c r="B6" s="98" t="s">
        <v>129</v>
      </c>
      <c r="C6" s="1329" t="s">
        <v>518</v>
      </c>
      <c r="D6" s="1329"/>
      <c r="E6" s="1329"/>
      <c r="F6" s="1329"/>
      <c r="G6" s="1329"/>
      <c r="H6" s="1329"/>
      <c r="I6" s="1329"/>
      <c r="J6" s="248"/>
      <c r="K6" s="248"/>
      <c r="L6" s="248"/>
      <c r="M6" s="248"/>
      <c r="N6" s="248"/>
    </row>
    <row r="7" spans="2:21" ht="13.5" customHeight="1">
      <c r="B7" s="6"/>
      <c r="C7" s="138"/>
      <c r="D7" s="138"/>
      <c r="E7" s="138"/>
      <c r="F7" s="138"/>
      <c r="G7" s="138"/>
      <c r="H7" s="283"/>
      <c r="I7" s="138"/>
      <c r="J7" s="138"/>
      <c r="K7" s="138"/>
      <c r="L7" s="138"/>
      <c r="M7" s="138"/>
      <c r="N7" s="138"/>
    </row>
    <row r="8" spans="2:21" ht="27" customHeight="1">
      <c r="B8" s="88" t="s">
        <v>130</v>
      </c>
      <c r="C8" s="138"/>
      <c r="D8" s="138"/>
      <c r="E8" s="138"/>
      <c r="F8" s="138"/>
      <c r="G8" s="138"/>
      <c r="H8" s="283"/>
      <c r="I8" s="1211"/>
      <c r="J8" s="1211"/>
      <c r="K8" s="1229"/>
      <c r="L8" s="1229"/>
      <c r="M8" s="1209"/>
      <c r="N8" s="1209"/>
      <c r="O8" s="1213"/>
      <c r="P8" s="1209"/>
      <c r="Q8" s="1209"/>
      <c r="R8" s="1209"/>
      <c r="S8" s="1229"/>
      <c r="T8" s="1209"/>
      <c r="U8" s="1209"/>
    </row>
    <row r="9" spans="2:21" ht="12.75" customHeight="1">
      <c r="B9" s="88"/>
      <c r="C9" s="230"/>
      <c r="D9" s="230"/>
      <c r="E9" s="230"/>
      <c r="F9" s="230"/>
      <c r="G9" s="230"/>
      <c r="H9" s="283"/>
      <c r="I9" s="1211"/>
      <c r="J9" s="1211"/>
      <c r="K9" s="1229"/>
      <c r="L9" s="1229"/>
      <c r="M9" s="1209"/>
      <c r="N9" s="1209"/>
      <c r="O9" s="1213"/>
      <c r="P9" s="1209"/>
      <c r="Q9" s="1209"/>
      <c r="R9" s="1209"/>
      <c r="S9" s="1229"/>
      <c r="T9" s="1209"/>
      <c r="U9" s="1209"/>
    </row>
    <row r="10" spans="2:21" ht="12.75" customHeight="1">
      <c r="B10" s="88"/>
      <c r="E10" s="70" t="s">
        <v>431</v>
      </c>
      <c r="F10" s="70" t="s">
        <v>433</v>
      </c>
      <c r="G10" s="70" t="s">
        <v>432</v>
      </c>
      <c r="H10" s="283"/>
      <c r="I10" s="1209"/>
      <c r="J10" s="1209"/>
      <c r="K10" s="1209"/>
      <c r="L10" s="1212" t="s">
        <v>434</v>
      </c>
      <c r="M10" s="1212" t="s">
        <v>433</v>
      </c>
      <c r="N10" s="1212" t="s">
        <v>432</v>
      </c>
      <c r="O10" s="1209"/>
      <c r="P10" s="1209"/>
      <c r="Q10" s="1209"/>
      <c r="R10" s="1209"/>
      <c r="S10" s="1212" t="s">
        <v>434</v>
      </c>
      <c r="T10" s="1212" t="s">
        <v>433</v>
      </c>
      <c r="U10" s="1212" t="s">
        <v>432</v>
      </c>
    </row>
    <row r="11" spans="2:21" ht="12.75" customHeight="1">
      <c r="B11" s="88"/>
      <c r="C11" s="6" t="s">
        <v>53</v>
      </c>
      <c r="D11" s="17">
        <f>H112</f>
        <v>6126.4123634728448</v>
      </c>
      <c r="E11" s="17">
        <f>SUM(H80,H96,H109)</f>
        <v>109.14092359999999</v>
      </c>
      <c r="F11" s="17">
        <v>0</v>
      </c>
      <c r="G11" s="17">
        <f>SUM(H37,H54,H64,H71,)</f>
        <v>6017.2714398728458</v>
      </c>
      <c r="H11" s="283"/>
      <c r="I11" s="1209"/>
      <c r="J11" s="1210" t="s">
        <v>1306</v>
      </c>
      <c r="K11" s="1229">
        <f>SUM(H37,H54,H64,H71,H80,H96,H109)</f>
        <v>6126.4123634728448</v>
      </c>
      <c r="L11" s="1229">
        <f>SUM(H80,H96,H109,)</f>
        <v>109.14092359999999</v>
      </c>
      <c r="M11" s="1229">
        <f>0</f>
        <v>0</v>
      </c>
      <c r="N11" s="1229">
        <f>SUM(H37,H54,H64,H71)</f>
        <v>6017.2714398728458</v>
      </c>
      <c r="O11" s="1209"/>
      <c r="P11" s="1209"/>
      <c r="Q11" s="1210" t="s">
        <v>1304</v>
      </c>
      <c r="R11" s="1229">
        <f>0</f>
        <v>0</v>
      </c>
      <c r="S11" s="1229">
        <f>0</f>
        <v>0</v>
      </c>
      <c r="T11" s="1229">
        <f>0</f>
        <v>0</v>
      </c>
      <c r="U11" s="1229">
        <f>0</f>
        <v>0</v>
      </c>
    </row>
    <row r="12" spans="2:21" ht="12.75" customHeight="1">
      <c r="B12" s="88"/>
      <c r="C12" s="1210" t="s">
        <v>1303</v>
      </c>
      <c r="D12" s="742">
        <f>Q112</f>
        <v>80.455415653951178</v>
      </c>
      <c r="E12" s="742">
        <f>SUM(Q80,Q96,Q109)</f>
        <v>35.853471666666671</v>
      </c>
      <c r="F12" s="297">
        <v>0</v>
      </c>
      <c r="G12" s="742">
        <f>SUM(Q37,Q54,Q64,Q71,)</f>
        <v>44.601943987284514</v>
      </c>
      <c r="H12" s="283"/>
      <c r="I12" s="1209"/>
      <c r="J12" s="1210" t="s">
        <v>1307</v>
      </c>
      <c r="K12" s="1229">
        <f>SUM(Q37,Q54,Q64,Q71,Q80,Q96,Q109)</f>
        <v>80.455415653951178</v>
      </c>
      <c r="L12" s="1229">
        <f>SUM(Q80,Q96,Q109,)</f>
        <v>35.853471666666671</v>
      </c>
      <c r="M12" s="1229">
        <f>0</f>
        <v>0</v>
      </c>
      <c r="N12" s="1229">
        <f>SUM(Q37,Q54,Q64,Q71)</f>
        <v>44.601943987284514</v>
      </c>
      <c r="O12" s="1209"/>
      <c r="P12" s="1209"/>
      <c r="Q12" s="1210" t="s">
        <v>1305</v>
      </c>
      <c r="R12" s="1229">
        <f>0</f>
        <v>0</v>
      </c>
      <c r="S12" s="1229">
        <f>0</f>
        <v>0</v>
      </c>
      <c r="T12" s="1229">
        <f>0</f>
        <v>0</v>
      </c>
      <c r="U12" s="1229">
        <f>0</f>
        <v>0</v>
      </c>
    </row>
    <row r="13" spans="2:21" ht="12.75" customHeight="1" thickBot="1">
      <c r="B13" s="88"/>
      <c r="C13" s="25" t="s">
        <v>174</v>
      </c>
      <c r="D13" s="26">
        <f>D11-D12</f>
        <v>6045.9569478188932</v>
      </c>
      <c r="E13" s="26">
        <f>E11-E12</f>
        <v>73.28745193333333</v>
      </c>
      <c r="F13" s="26">
        <f>F11-F12</f>
        <v>0</v>
      </c>
      <c r="G13" s="26">
        <f>G11-G12</f>
        <v>5972.6694958855614</v>
      </c>
      <c r="H13" s="283"/>
      <c r="I13" s="1209"/>
      <c r="J13" s="1214" t="s">
        <v>174</v>
      </c>
      <c r="K13" s="1215">
        <f>K11-K12</f>
        <v>6045.9569478188932</v>
      </c>
      <c r="L13" s="1215">
        <f>L11-L12</f>
        <v>73.28745193333333</v>
      </c>
      <c r="M13" s="1191">
        <f>M11-M12</f>
        <v>0</v>
      </c>
      <c r="N13" s="1215">
        <f>N11-N12</f>
        <v>5972.6694958855614</v>
      </c>
      <c r="O13" s="1209"/>
      <c r="P13" s="1209"/>
      <c r="Q13" s="1214" t="s">
        <v>174</v>
      </c>
      <c r="R13" s="1215">
        <f>R11-R12</f>
        <v>0</v>
      </c>
      <c r="S13" s="1215">
        <f>S11-S12</f>
        <v>0</v>
      </c>
      <c r="T13" s="1191">
        <f>T11-T12</f>
        <v>0</v>
      </c>
      <c r="U13" s="1215">
        <f>U11-U12</f>
        <v>0</v>
      </c>
    </row>
    <row r="14" spans="2:21" ht="12.75" customHeight="1" thickTop="1">
      <c r="B14" s="88"/>
      <c r="C14" s="230"/>
      <c r="D14" s="230"/>
      <c r="E14" s="230"/>
      <c r="F14" s="230"/>
      <c r="G14" s="230"/>
      <c r="H14" s="283"/>
      <c r="I14" s="230"/>
      <c r="J14" s="230"/>
      <c r="K14" s="230"/>
      <c r="L14" s="230"/>
      <c r="M14" s="230"/>
      <c r="N14" s="230"/>
    </row>
    <row r="15" spans="2:21">
      <c r="E15" s="297"/>
      <c r="F15" s="52"/>
      <c r="H15" s="281"/>
    </row>
    <row r="16" spans="2:21">
      <c r="B16" s="55" t="s">
        <v>156</v>
      </c>
      <c r="C16" s="55"/>
      <c r="D16" s="55"/>
      <c r="E16" s="55"/>
      <c r="F16" s="55"/>
      <c r="G16" s="55"/>
      <c r="H16" s="282"/>
      <c r="I16" s="55"/>
      <c r="J16" s="55"/>
      <c r="K16" s="55"/>
      <c r="L16" s="55"/>
      <c r="M16" s="55"/>
      <c r="N16" s="55"/>
      <c r="O16" s="55"/>
    </row>
    <row r="17" spans="1:19" ht="11.25" customHeight="1">
      <c r="E17" s="52"/>
      <c r="G17" s="52"/>
    </row>
    <row r="18" spans="1:19">
      <c r="B18" s="269" t="s">
        <v>173</v>
      </c>
      <c r="C18" s="269"/>
      <c r="D18" s="269"/>
      <c r="E18" s="269"/>
      <c r="F18" s="269"/>
      <c r="G18" s="269"/>
      <c r="H18" s="307"/>
      <c r="I18" s="269"/>
      <c r="J18" s="269"/>
      <c r="K18" s="269"/>
      <c r="L18" s="269"/>
      <c r="M18" s="269"/>
      <c r="N18" s="269"/>
      <c r="O18" s="269"/>
    </row>
    <row r="19" spans="1:19">
      <c r="B19" s="51"/>
      <c r="C19" s="51"/>
      <c r="D19" s="51"/>
      <c r="E19" s="54"/>
      <c r="F19" s="51"/>
      <c r="G19" s="54"/>
    </row>
    <row r="20" spans="1:19" s="859" customFormat="1">
      <c r="B20" s="58" t="s">
        <v>31</v>
      </c>
      <c r="C20" s="58"/>
      <c r="D20" s="59"/>
      <c r="E20" s="58"/>
      <c r="F20" s="59"/>
      <c r="G20" s="58"/>
      <c r="H20" s="58"/>
      <c r="I20" s="58"/>
      <c r="K20" s="61" t="s">
        <v>1288</v>
      </c>
      <c r="L20" s="61"/>
      <c r="M20" s="61"/>
      <c r="N20" s="61"/>
      <c r="O20" s="61"/>
      <c r="P20" s="61"/>
      <c r="Q20" s="61"/>
      <c r="R20" s="61"/>
    </row>
    <row r="21" spans="1:19">
      <c r="I21" s="32"/>
      <c r="J21" s="32"/>
      <c r="K21" s="32"/>
      <c r="L21" s="32"/>
      <c r="M21" s="32"/>
    </row>
    <row r="22" spans="1:19" s="492" customFormat="1" ht="12.75" customHeight="1">
      <c r="H22" s="287"/>
      <c r="I22" s="401"/>
      <c r="J22" s="401"/>
      <c r="K22" s="401"/>
      <c r="L22" s="401"/>
      <c r="M22" s="401"/>
    </row>
    <row r="23" spans="1:19" s="322" customFormat="1" ht="12.75" customHeight="1">
      <c r="A23" s="1314" t="s">
        <v>1000</v>
      </c>
      <c r="B23" s="405">
        <v>250.01</v>
      </c>
      <c r="C23" s="526" t="s">
        <v>1050</v>
      </c>
      <c r="D23" s="386"/>
      <c r="E23" s="386"/>
      <c r="F23" s="386"/>
      <c r="G23" s="387"/>
      <c r="H23" s="385"/>
      <c r="I23" s="404"/>
      <c r="J23" s="320"/>
      <c r="K23" s="866">
        <v>250.01</v>
      </c>
      <c r="L23" s="866" t="s">
        <v>1050</v>
      </c>
      <c r="M23" s="386"/>
      <c r="N23" s="386"/>
      <c r="O23" s="386"/>
      <c r="P23" s="387"/>
      <c r="Q23" s="385"/>
    </row>
    <row r="24" spans="1:19" s="290" customFormat="1" ht="12.75" customHeight="1">
      <c r="A24" s="1314"/>
      <c r="B24" s="155"/>
      <c r="C24" s="666">
        <f>'Current Assumptions'!B244</f>
        <v>3</v>
      </c>
      <c r="D24" s="672" t="s">
        <v>1130</v>
      </c>
      <c r="E24" s="32"/>
      <c r="F24" s="32"/>
      <c r="H24" s="308"/>
      <c r="I24" s="404"/>
      <c r="J24" s="32"/>
      <c r="K24" s="537"/>
      <c r="L24" s="1049">
        <f>'Expected Assumptions'!E244</f>
        <v>0.30000000000000004</v>
      </c>
      <c r="M24" s="881" t="s">
        <v>1130</v>
      </c>
      <c r="N24" s="401"/>
      <c r="O24" s="401"/>
      <c r="P24" s="859"/>
      <c r="Q24" s="308"/>
    </row>
    <row r="25" spans="1:19" s="290" customFormat="1" ht="12.75" customHeight="1">
      <c r="A25" s="492"/>
      <c r="B25" s="155"/>
      <c r="C25" s="627">
        <f>'Current Assumptions'!B245</f>
        <v>0</v>
      </c>
      <c r="D25" s="672" t="s">
        <v>1131</v>
      </c>
      <c r="E25" s="32"/>
      <c r="F25" s="32"/>
      <c r="H25" s="308"/>
      <c r="J25" s="32"/>
      <c r="K25" s="537"/>
      <c r="L25" s="666">
        <f>'Expected Assumptions'!E245</f>
        <v>0</v>
      </c>
      <c r="M25" s="881" t="s">
        <v>1131</v>
      </c>
      <c r="N25" s="401"/>
      <c r="O25" s="401"/>
      <c r="P25" s="859"/>
      <c r="Q25" s="308"/>
    </row>
    <row r="26" spans="1:19" s="601" customFormat="1" ht="12.75" customHeight="1">
      <c r="B26" s="537"/>
      <c r="C26" s="627">
        <f>'Current Assumptions'!B246</f>
        <v>1.5</v>
      </c>
      <c r="D26" s="672" t="s">
        <v>1132</v>
      </c>
      <c r="E26" s="401"/>
      <c r="F26" s="401"/>
      <c r="H26" s="308"/>
      <c r="J26" s="401"/>
      <c r="K26" s="537"/>
      <c r="L26" s="835">
        <f>'Expected Assumptions'!E246</f>
        <v>0.15000000000000002</v>
      </c>
      <c r="M26" s="881" t="s">
        <v>1132</v>
      </c>
      <c r="N26" s="401"/>
      <c r="O26" s="401"/>
      <c r="P26" s="859"/>
      <c r="Q26" s="308"/>
    </row>
    <row r="27" spans="1:19" s="601" customFormat="1" ht="12.75" customHeight="1">
      <c r="B27" s="537"/>
      <c r="C27" s="627">
        <f>'Current Assumptions'!B252</f>
        <v>242.65</v>
      </c>
      <c r="D27" s="616" t="s">
        <v>1019</v>
      </c>
      <c r="E27" s="401"/>
      <c r="F27" s="401"/>
      <c r="H27" s="308"/>
      <c r="J27" s="401"/>
      <c r="K27" s="537"/>
      <c r="L27" s="666">
        <f>'Expected Assumptions'!E252</f>
        <v>242.65</v>
      </c>
      <c r="M27" s="881" t="s">
        <v>1019</v>
      </c>
      <c r="N27" s="401"/>
      <c r="O27" s="401"/>
      <c r="P27" s="859"/>
      <c r="Q27" s="308"/>
    </row>
    <row r="28" spans="1:19" s="601" customFormat="1" ht="12.75" customHeight="1">
      <c r="B28" s="537"/>
      <c r="C28" s="834">
        <f>'Current Assumptions'!B247</f>
        <v>8.0000000000000004E-4</v>
      </c>
      <c r="D28" s="616" t="s">
        <v>1117</v>
      </c>
      <c r="E28" s="401"/>
      <c r="F28" s="401"/>
      <c r="H28" s="308"/>
      <c r="J28" s="401"/>
      <c r="K28" s="537"/>
      <c r="L28" s="834">
        <f>'Expected Assumptions'!E247</f>
        <v>8.0000000000000007E-5</v>
      </c>
      <c r="M28" s="881" t="s">
        <v>1117</v>
      </c>
      <c r="N28" s="401"/>
      <c r="O28" s="401"/>
      <c r="P28" s="859"/>
      <c r="Q28" s="308"/>
    </row>
    <row r="29" spans="1:19" s="601" customFormat="1" ht="12.75" customHeight="1">
      <c r="B29" s="537"/>
      <c r="C29" s="627">
        <f>'Current Assumptions'!B253</f>
        <v>1</v>
      </c>
      <c r="D29" s="616" t="s">
        <v>1020</v>
      </c>
      <c r="E29" s="401"/>
      <c r="F29" s="401"/>
      <c r="H29" s="308"/>
      <c r="J29" s="401"/>
      <c r="K29" s="537"/>
      <c r="L29" s="666">
        <f>'Expected Assumptions'!E253</f>
        <v>1</v>
      </c>
      <c r="M29" s="881" t="s">
        <v>1020</v>
      </c>
      <c r="N29" s="401"/>
      <c r="O29" s="401"/>
      <c r="P29" s="859"/>
      <c r="Q29" s="308"/>
    </row>
    <row r="30" spans="1:19" s="601" customFormat="1" ht="12.75" customHeight="1">
      <c r="B30" s="537"/>
      <c r="C30" s="835">
        <f>'Current Assumptions'!B248</f>
        <v>8.3333000000000001E-3</v>
      </c>
      <c r="D30" s="616" t="s">
        <v>1118</v>
      </c>
      <c r="E30" s="401"/>
      <c r="F30" s="401"/>
      <c r="H30" s="308"/>
      <c r="J30" s="401"/>
      <c r="K30" s="537"/>
      <c r="L30" s="834">
        <f>'Expected Assumptions'!E248</f>
        <v>8.3333000000000007E-4</v>
      </c>
      <c r="M30" s="881" t="s">
        <v>1118</v>
      </c>
      <c r="N30" s="401"/>
      <c r="O30" s="401"/>
      <c r="P30" s="859"/>
      <c r="Q30" s="308"/>
    </row>
    <row r="31" spans="1:19" s="268" customFormat="1" ht="12.75" customHeight="1">
      <c r="B31" s="678"/>
      <c r="C31" s="855">
        <f>'Current Assumptions'!B264</f>
        <v>0.1</v>
      </c>
      <c r="D31" s="881" t="s">
        <v>1138</v>
      </c>
      <c r="E31" s="218"/>
      <c r="F31" s="219"/>
      <c r="G31" s="222"/>
      <c r="H31" s="220"/>
      <c r="J31" s="434"/>
      <c r="K31" s="678"/>
      <c r="L31" s="855">
        <f>'Expected Assumptions'!E264</f>
        <v>0.1</v>
      </c>
      <c r="M31" s="881" t="s">
        <v>1138</v>
      </c>
      <c r="N31" s="218"/>
      <c r="O31" s="219"/>
      <c r="P31" s="222"/>
      <c r="Q31" s="220"/>
      <c r="R31" s="222"/>
      <c r="S31" s="220"/>
    </row>
    <row r="32" spans="1:19" s="268" customFormat="1" ht="12.75" customHeight="1">
      <c r="B32" s="678"/>
      <c r="C32" s="855">
        <f>'Current Assumptions'!B265</f>
        <v>0.9</v>
      </c>
      <c r="D32" s="881" t="s">
        <v>1139</v>
      </c>
      <c r="E32" s="218"/>
      <c r="F32" s="219"/>
      <c r="G32" s="222"/>
      <c r="H32" s="220"/>
      <c r="J32" s="434"/>
      <c r="K32" s="678"/>
      <c r="L32" s="855">
        <f>'Expected Assumptions'!E265</f>
        <v>0.9</v>
      </c>
      <c r="M32" s="881" t="s">
        <v>1139</v>
      </c>
      <c r="N32" s="218"/>
      <c r="O32" s="219"/>
      <c r="P32" s="222"/>
      <c r="Q32" s="220"/>
      <c r="R32" s="222"/>
      <c r="S32" s="220"/>
    </row>
    <row r="33" spans="1:17" s="290" customFormat="1" ht="12.75" customHeight="1">
      <c r="A33" s="492"/>
      <c r="B33" s="155"/>
      <c r="C33" s="300"/>
      <c r="D33" s="300"/>
      <c r="E33" s="32"/>
      <c r="F33" s="32"/>
      <c r="H33" s="308"/>
      <c r="J33" s="32"/>
      <c r="K33" s="537"/>
      <c r="L33" s="881"/>
      <c r="M33" s="881"/>
      <c r="N33" s="401"/>
      <c r="O33" s="401"/>
      <c r="P33" s="859"/>
      <c r="Q33" s="308"/>
    </row>
    <row r="34" spans="1:17" s="290" customFormat="1" ht="12.75" customHeight="1">
      <c r="A34" s="492"/>
      <c r="B34" s="668"/>
      <c r="C34" s="833">
        <f>Construction_Project_Manager_Rate</f>
        <v>125.8125</v>
      </c>
      <c r="D34" s="443" t="str">
        <f>Construction_Project_Manager_Rate_N</f>
        <v>Construction Project Manager Rate ($ / hour)</v>
      </c>
      <c r="E34" s="325"/>
      <c r="F34" s="325"/>
      <c r="G34" s="787">
        <f>C34*(C31*((SUM(C24:C26))+(C27*C28)+(C29*C30)))</f>
        <v>59.162740580625005</v>
      </c>
      <c r="H34" s="165"/>
      <c r="J34" s="32"/>
      <c r="K34" s="859"/>
      <c r="L34" s="833">
        <f>Construction_Project_Manager_Rate</f>
        <v>125.8125</v>
      </c>
      <c r="M34" s="443" t="str">
        <f>Construction_Project_Manager_Rate_N</f>
        <v>Construction Project Manager Rate ($ / hour)</v>
      </c>
      <c r="N34" s="325"/>
      <c r="O34" s="325"/>
      <c r="P34" s="787">
        <f>L34*(L31*((SUM(L24:L26))+(L27*L28)+(L29*L30)))</f>
        <v>5.9162740580625011</v>
      </c>
      <c r="Q34" s="888"/>
    </row>
    <row r="35" spans="1:17" s="290" customFormat="1" ht="12.75" customHeight="1">
      <c r="A35" s="492"/>
      <c r="B35" s="668"/>
      <c r="C35" s="833">
        <f>Assistant_Construction_Project_Manager_Rate</f>
        <v>70.52600000000001</v>
      </c>
      <c r="D35" s="1333" t="str">
        <f>Assistant_Construction_Project_Manager_Rate_N</f>
        <v>Assistant (Construction) Project Manager Rate ($ / hour)</v>
      </c>
      <c r="E35" s="1334"/>
      <c r="F35" s="1334"/>
      <c r="G35" s="787">
        <f>C35*(C32*((SUM(C24:C26))+(C27*C28)+(C29*C30)))</f>
        <v>298.48069929222004</v>
      </c>
      <c r="H35" s="165"/>
      <c r="J35" s="32"/>
      <c r="K35" s="859"/>
      <c r="L35" s="833">
        <f>Assistant_Construction_Project_Manager_Rate</f>
        <v>70.52600000000001</v>
      </c>
      <c r="M35" s="1333" t="str">
        <f>Assistant_Construction_Project_Manager_Rate_N</f>
        <v>Assistant (Construction) Project Manager Rate ($ / hour)</v>
      </c>
      <c r="N35" s="1334"/>
      <c r="O35" s="1334"/>
      <c r="P35" s="787">
        <f>L35*(L32*((SUM(L24:L26))+(L27*L28)+(L29*L30)))</f>
        <v>29.84806992922201</v>
      </c>
      <c r="Q35" s="888"/>
    </row>
    <row r="36" spans="1:17" s="290" customFormat="1" ht="12.75" customHeight="1">
      <c r="A36" s="492"/>
      <c r="B36" s="155"/>
      <c r="D36" s="300"/>
      <c r="E36" s="86"/>
      <c r="F36" s="86"/>
      <c r="G36" s="165"/>
      <c r="H36" s="165"/>
      <c r="J36" s="32"/>
      <c r="K36" s="537"/>
      <c r="L36" s="859"/>
      <c r="M36" s="881"/>
      <c r="N36" s="868"/>
      <c r="O36" s="868"/>
      <c r="P36" s="888"/>
      <c r="Q36" s="888"/>
    </row>
    <row r="37" spans="1:17" s="290" customFormat="1" ht="12.75" customHeight="1" thickBot="1">
      <c r="A37" s="492"/>
      <c r="B37" s="155"/>
      <c r="D37" s="69" t="s">
        <v>42</v>
      </c>
      <c r="E37" s="69"/>
      <c r="F37" s="69"/>
      <c r="G37" s="742"/>
      <c r="H37" s="740">
        <f>SUM(G34:G35)</f>
        <v>357.64343987284502</v>
      </c>
      <c r="J37" s="32"/>
      <c r="K37" s="537"/>
      <c r="L37" s="859"/>
      <c r="M37" s="867" t="s">
        <v>42</v>
      </c>
      <c r="N37" s="867"/>
      <c r="O37" s="867"/>
      <c r="P37" s="742"/>
      <c r="Q37" s="740">
        <f>SUM(P34:P35)</f>
        <v>35.764343987284512</v>
      </c>
    </row>
    <row r="38" spans="1:17" s="290" customFormat="1" ht="12.75" customHeight="1">
      <c r="A38" s="492"/>
      <c r="B38" s="155"/>
      <c r="C38" s="155"/>
      <c r="D38" s="86"/>
      <c r="E38" s="86"/>
      <c r="F38" s="86"/>
      <c r="G38" s="829"/>
      <c r="H38" s="165"/>
      <c r="J38" s="32"/>
      <c r="K38" s="537"/>
      <c r="L38" s="537"/>
      <c r="M38" s="868"/>
      <c r="N38" s="868"/>
      <c r="O38" s="868"/>
      <c r="P38" s="829"/>
      <c r="Q38" s="888"/>
    </row>
    <row r="39" spans="1:17" s="322" customFormat="1" ht="12.75" customHeight="1">
      <c r="A39" s="1314" t="s">
        <v>978</v>
      </c>
      <c r="B39" s="405">
        <v>250.02</v>
      </c>
      <c r="C39" s="405" t="s">
        <v>682</v>
      </c>
      <c r="G39" s="66"/>
      <c r="H39" s="830"/>
      <c r="J39" s="115"/>
      <c r="K39" s="866">
        <v>250.02</v>
      </c>
      <c r="L39" s="866" t="s">
        <v>682</v>
      </c>
      <c r="M39" s="864"/>
      <c r="N39" s="864"/>
      <c r="O39" s="864"/>
      <c r="P39" s="66"/>
      <c r="Q39" s="830"/>
    </row>
    <row r="40" spans="1:17" s="322" customFormat="1" ht="12.75" customHeight="1">
      <c r="A40" s="1314"/>
      <c r="B40" s="405"/>
      <c r="C40" s="666">
        <f>'Current Assumptions'!B249</f>
        <v>750</v>
      </c>
      <c r="D40" s="616" t="s">
        <v>1016</v>
      </c>
      <c r="G40" s="66"/>
      <c r="H40" s="831"/>
      <c r="J40" s="115"/>
      <c r="K40" s="866"/>
      <c r="L40" s="666">
        <f>'Expected Assumptions'!E249</f>
        <v>750</v>
      </c>
      <c r="M40" s="881" t="s">
        <v>1016</v>
      </c>
      <c r="N40" s="864"/>
      <c r="O40" s="864"/>
      <c r="P40" s="66"/>
      <c r="Q40" s="831"/>
    </row>
    <row r="41" spans="1:17" s="322" customFormat="1" ht="12.75" customHeight="1">
      <c r="A41" s="490"/>
      <c r="B41" s="405"/>
      <c r="C41" s="666">
        <f>'Current Assumptions'!B250</f>
        <v>0</v>
      </c>
      <c r="D41" s="616" t="s">
        <v>1017</v>
      </c>
      <c r="G41" s="66"/>
      <c r="H41" s="830"/>
      <c r="J41" s="115"/>
      <c r="K41" s="866"/>
      <c r="L41" s="666">
        <f>'Expected Assumptions'!E250</f>
        <v>0</v>
      </c>
      <c r="M41" s="881" t="s">
        <v>1017</v>
      </c>
      <c r="N41" s="864"/>
      <c r="O41" s="864"/>
      <c r="P41" s="66"/>
      <c r="Q41" s="830"/>
    </row>
    <row r="42" spans="1:17" s="322" customFormat="1" ht="12.75" customHeight="1">
      <c r="A42" s="490"/>
      <c r="B42" s="405"/>
      <c r="C42" s="666">
        <f>'Current Assumptions'!B251</f>
        <v>300</v>
      </c>
      <c r="D42" s="616" t="s">
        <v>1018</v>
      </c>
      <c r="G42" s="66"/>
      <c r="H42" s="830"/>
      <c r="J42" s="115"/>
      <c r="K42" s="866"/>
      <c r="L42" s="666">
        <f>'Expected Assumptions'!E251</f>
        <v>300</v>
      </c>
      <c r="M42" s="881" t="s">
        <v>1018</v>
      </c>
      <c r="N42" s="864"/>
      <c r="O42" s="864"/>
      <c r="P42" s="66"/>
      <c r="Q42" s="830"/>
    </row>
    <row r="43" spans="1:17" s="322" customFormat="1" ht="12.75" customHeight="1">
      <c r="A43" s="490"/>
      <c r="B43" s="405"/>
      <c r="C43" s="666">
        <f>'Current Assumptions'!B252</f>
        <v>242.65</v>
      </c>
      <c r="D43" s="616" t="s">
        <v>1019</v>
      </c>
      <c r="G43" s="66"/>
      <c r="H43" s="830"/>
      <c r="J43" s="115"/>
      <c r="K43" s="866"/>
      <c r="L43" s="666">
        <f>'Expected Assumptions'!E252</f>
        <v>242.65</v>
      </c>
      <c r="M43" s="881" t="s">
        <v>1019</v>
      </c>
      <c r="N43" s="864"/>
      <c r="O43" s="864"/>
      <c r="P43" s="66"/>
      <c r="Q43" s="830"/>
    </row>
    <row r="44" spans="1:17" s="322" customFormat="1" ht="12.75" customHeight="1">
      <c r="A44" s="490"/>
      <c r="B44" s="405"/>
      <c r="C44" s="666">
        <f>'Current Assumptions'!B253</f>
        <v>1</v>
      </c>
      <c r="D44" s="616" t="s">
        <v>1020</v>
      </c>
      <c r="G44" s="66"/>
      <c r="H44" s="830"/>
      <c r="J44" s="115"/>
      <c r="K44" s="866"/>
      <c r="L44" s="666">
        <f>'Expected Assumptions'!E253</f>
        <v>1</v>
      </c>
      <c r="M44" s="881" t="s">
        <v>1020</v>
      </c>
      <c r="N44" s="864"/>
      <c r="O44" s="864"/>
      <c r="P44" s="66"/>
      <c r="Q44" s="830"/>
    </row>
    <row r="45" spans="1:17" s="322" customFormat="1" ht="12.75" customHeight="1">
      <c r="A45" s="490"/>
      <c r="B45" s="405"/>
      <c r="C45" s="877">
        <f>Avg._Submittal_Sets_Reqd.</f>
        <v>6</v>
      </c>
      <c r="D45" s="997" t="str">
        <f>Avg._Submittal_Sets_Reqd._N</f>
        <v>Number of Submittal Sets Reqd. (sets / submittal)</v>
      </c>
      <c r="G45" s="66"/>
      <c r="H45" s="830"/>
      <c r="J45" s="115"/>
      <c r="K45" s="866"/>
      <c r="L45" s="877">
        <f>'Expected Assumptions'!E42</f>
        <v>0</v>
      </c>
      <c r="M45" s="997" t="str">
        <f>Avg._Submittal_Sets_Reqd._N</f>
        <v>Number of Submittal Sets Reqd. (sets / submittal)</v>
      </c>
      <c r="N45" s="864"/>
      <c r="O45" s="864"/>
      <c r="P45" s="66"/>
      <c r="Q45" s="830"/>
    </row>
    <row r="46" spans="1:17" s="322" customFormat="1" ht="12.75" customHeight="1">
      <c r="A46" s="490"/>
      <c r="B46" s="405"/>
      <c r="C46" s="776">
        <f>Avg._Per_Page_Copy_Cost</f>
        <v>0.15</v>
      </c>
      <c r="D46" s="193" t="str">
        <f>Avg._Per_Page_Copy_Cost_N</f>
        <v>Avg. Per Page Copy Cost ($ / page)</v>
      </c>
      <c r="G46" s="66"/>
      <c r="H46" s="830"/>
      <c r="J46" s="115"/>
      <c r="K46" s="866"/>
      <c r="L46" s="776">
        <f>'Expected Assumptions'!E64</f>
        <v>0</v>
      </c>
      <c r="M46" s="193" t="str">
        <f>Avg._Per_Page_Copy_Cost_N</f>
        <v>Avg. Per Page Copy Cost ($ / page)</v>
      </c>
      <c r="N46" s="864"/>
      <c r="O46" s="864"/>
      <c r="P46" s="66"/>
      <c r="Q46" s="830"/>
    </row>
    <row r="47" spans="1:17" s="322" customFormat="1" ht="12.75" customHeight="1">
      <c r="A47" s="490"/>
      <c r="B47" s="405"/>
      <c r="C47" s="776">
        <f>Avg._Per_Sheet_Copy_Cost</f>
        <v>3</v>
      </c>
      <c r="D47" s="193" t="str">
        <f>Avg._Per_Sheet_Copy_Cost_N</f>
        <v>Avg. Per Sheet Copy Cost ($ / sheet)</v>
      </c>
      <c r="G47" s="66"/>
      <c r="H47" s="830"/>
      <c r="J47" s="115"/>
      <c r="K47" s="866"/>
      <c r="L47" s="776">
        <f>'Expected Assumptions'!E65</f>
        <v>0</v>
      </c>
      <c r="M47" s="193" t="str">
        <f>Avg._Per_Sheet_Copy_Cost_N</f>
        <v>Avg. Per Sheet Copy Cost ($ / sheet)</v>
      </c>
      <c r="N47" s="864"/>
      <c r="O47" s="864"/>
      <c r="P47" s="66"/>
      <c r="Q47" s="830"/>
    </row>
    <row r="48" spans="1:17" s="322" customFormat="1" ht="12.75" customHeight="1">
      <c r="A48" s="490"/>
      <c r="B48" s="512"/>
      <c r="C48" s="653">
        <f>'Current Assumptions'!B266</f>
        <v>0.875</v>
      </c>
      <c r="D48" s="616" t="s">
        <v>824</v>
      </c>
      <c r="G48" s="66"/>
      <c r="H48" s="830"/>
      <c r="J48" s="115"/>
      <c r="K48" s="512"/>
      <c r="L48" s="1048">
        <f xml:space="preserve"> 'Expected Assumptions'!E266</f>
        <v>0</v>
      </c>
      <c r="M48" s="881" t="s">
        <v>824</v>
      </c>
      <c r="N48" s="864"/>
      <c r="O48" s="864"/>
      <c r="P48" s="66"/>
      <c r="Q48" s="830"/>
    </row>
    <row r="49" spans="1:17" s="322" customFormat="1" ht="12.75" customHeight="1">
      <c r="A49" s="490"/>
      <c r="B49" s="405"/>
      <c r="C49" s="68"/>
      <c r="D49" s="412"/>
      <c r="G49" s="66"/>
      <c r="H49" s="830"/>
      <c r="J49" s="115"/>
      <c r="K49" s="866"/>
      <c r="L49" s="866"/>
      <c r="M49" s="881"/>
      <c r="N49" s="864"/>
      <c r="O49" s="864"/>
      <c r="P49" s="66"/>
      <c r="Q49" s="830"/>
    </row>
    <row r="50" spans="1:17" s="290" customFormat="1" ht="12.75" customHeight="1">
      <c r="A50" s="492"/>
      <c r="B50" s="419"/>
      <c r="C50" s="776">
        <f>Contractor_Administrative_Rate</f>
        <v>44.188000000000002</v>
      </c>
      <c r="D50" s="443" t="str">
        <f>Contractor_Administrative_Rate_N</f>
        <v>Contractor Administrative Rate ($ / hour)</v>
      </c>
      <c r="E50" s="86"/>
      <c r="F50" s="86"/>
      <c r="G50" s="743">
        <f>C50*C48*C45</f>
        <v>231.98700000000002</v>
      </c>
      <c r="H50" s="742"/>
      <c r="K50" s="893"/>
      <c r="L50" s="776">
        <f>Contractor_Administrative_Rate</f>
        <v>44.188000000000002</v>
      </c>
      <c r="M50" s="443" t="str">
        <f>Contractor_Administrative_Rate_N</f>
        <v>Contractor Administrative Rate ($ / hour)</v>
      </c>
      <c r="N50" s="868"/>
      <c r="O50" s="868"/>
      <c r="P50" s="930">
        <f>L50*L48*L45</f>
        <v>0</v>
      </c>
      <c r="Q50" s="742"/>
    </row>
    <row r="51" spans="1:17" s="290" customFormat="1" ht="12.75" customHeight="1">
      <c r="A51" s="492"/>
      <c r="B51" s="419"/>
      <c r="D51" s="300"/>
      <c r="E51" s="86"/>
      <c r="F51" s="86"/>
      <c r="G51" s="165"/>
      <c r="H51" s="742"/>
      <c r="K51" s="893"/>
      <c r="L51" s="859"/>
      <c r="M51" s="881"/>
      <c r="N51" s="868"/>
      <c r="O51" s="868"/>
      <c r="P51" s="888"/>
      <c r="Q51" s="742"/>
    </row>
    <row r="52" spans="1:17" s="290" customFormat="1" ht="12.75" customHeight="1">
      <c r="A52" s="492"/>
      <c r="B52" s="419"/>
      <c r="C52" s="320"/>
      <c r="D52" s="391" t="s">
        <v>199</v>
      </c>
      <c r="E52" s="86"/>
      <c r="F52" s="86"/>
      <c r="G52" s="832">
        <f>C45*(C46*SUM(C40:C42)+C47*SUM(C43:C44))</f>
        <v>5330.7000000000007</v>
      </c>
      <c r="H52" s="742"/>
      <c r="K52" s="893"/>
      <c r="L52" s="401"/>
      <c r="M52" s="864" t="s">
        <v>199</v>
      </c>
      <c r="N52" s="868"/>
      <c r="O52" s="868"/>
      <c r="P52" s="832">
        <f>L45*(L46*SUM(L40:L42)+L47*SUM(L43:L44))</f>
        <v>0</v>
      </c>
      <c r="Q52" s="742"/>
    </row>
    <row r="53" spans="1:17" s="290" customFormat="1" ht="12.75" customHeight="1">
      <c r="A53" s="492"/>
      <c r="B53" s="419"/>
      <c r="C53" s="320"/>
      <c r="D53" s="194"/>
      <c r="E53" s="86"/>
      <c r="F53" s="86"/>
      <c r="G53" s="165"/>
      <c r="H53" s="742"/>
      <c r="K53" s="893"/>
      <c r="L53" s="401"/>
      <c r="M53" s="194"/>
      <c r="N53" s="868"/>
      <c r="O53" s="868"/>
      <c r="P53" s="888"/>
      <c r="Q53" s="742"/>
    </row>
    <row r="54" spans="1:17" s="290" customFormat="1" ht="12.75" customHeight="1" thickBot="1">
      <c r="A54" s="492"/>
      <c r="B54" s="490"/>
      <c r="D54" s="69" t="s">
        <v>42</v>
      </c>
      <c r="E54" s="69"/>
      <c r="F54" s="69"/>
      <c r="G54" s="742"/>
      <c r="H54" s="740">
        <f>SUM(G50,G52)</f>
        <v>5562.6870000000008</v>
      </c>
      <c r="K54" s="864"/>
      <c r="L54" s="859"/>
      <c r="M54" s="867" t="s">
        <v>42</v>
      </c>
      <c r="N54" s="867"/>
      <c r="O54" s="867"/>
      <c r="P54" s="742"/>
      <c r="Q54" s="740">
        <f>SUM(P50,P52)</f>
        <v>0</v>
      </c>
    </row>
    <row r="55" spans="1:17" s="322" customFormat="1" ht="12.75" customHeight="1">
      <c r="A55" s="490"/>
      <c r="B55" s="405"/>
      <c r="C55" s="68"/>
      <c r="G55" s="66"/>
      <c r="H55" s="830"/>
      <c r="J55" s="115"/>
      <c r="K55" s="866"/>
      <c r="L55" s="866"/>
      <c r="M55" s="864"/>
      <c r="N55" s="864"/>
      <c r="O55" s="864"/>
      <c r="P55" s="66"/>
      <c r="Q55" s="830"/>
    </row>
    <row r="56" spans="1:17" ht="12.75" customHeight="1">
      <c r="A56" s="1314" t="s">
        <v>979</v>
      </c>
      <c r="B56" s="419">
        <v>250.03</v>
      </c>
      <c r="C56" s="539" t="s">
        <v>1051</v>
      </c>
      <c r="G56" s="742"/>
      <c r="H56" s="742"/>
      <c r="K56" s="893">
        <v>250.03</v>
      </c>
      <c r="L56" s="887" t="s">
        <v>1051</v>
      </c>
      <c r="M56" s="859"/>
      <c r="N56" s="859"/>
      <c r="O56" s="859"/>
      <c r="P56" s="742"/>
      <c r="Q56" s="742"/>
    </row>
    <row r="57" spans="1:17" s="290" customFormat="1" ht="12.75" customHeight="1">
      <c r="A57" s="1314"/>
      <c r="B57" s="419"/>
      <c r="C57" s="737">
        <f>'Current Assumptions'!B267</f>
        <v>63.8</v>
      </c>
      <c r="D57" s="881" t="s">
        <v>552</v>
      </c>
      <c r="G57" s="742"/>
      <c r="H57" s="742"/>
      <c r="K57" s="893"/>
      <c r="L57" s="737">
        <f>'Expected Assumptions'!E267</f>
        <v>0</v>
      </c>
      <c r="M57" s="881" t="s">
        <v>552</v>
      </c>
      <c r="N57" s="859"/>
      <c r="O57" s="859"/>
      <c r="P57" s="742"/>
      <c r="Q57" s="742"/>
    </row>
    <row r="58" spans="1:17" s="290" customFormat="1" ht="12.75" customHeight="1">
      <c r="A58" s="492"/>
      <c r="B58" s="419"/>
      <c r="C58" s="837">
        <f>'Current Assumptions'!B268</f>
        <v>0.5</v>
      </c>
      <c r="D58" s="616" t="s">
        <v>934</v>
      </c>
      <c r="G58" s="742"/>
      <c r="H58" s="742"/>
      <c r="K58" s="893"/>
      <c r="L58" s="837">
        <f>'Expected Assumptions'!E268</f>
        <v>0.2</v>
      </c>
      <c r="M58" s="881" t="s">
        <v>934</v>
      </c>
      <c r="N58" s="859"/>
      <c r="O58" s="859"/>
      <c r="P58" s="742"/>
      <c r="Q58" s="742"/>
    </row>
    <row r="59" spans="1:17" ht="12.75" customHeight="1">
      <c r="B59" s="419"/>
      <c r="C59" s="163"/>
      <c r="G59" s="742"/>
      <c r="H59" s="742"/>
      <c r="K59" s="893"/>
      <c r="L59" s="887"/>
      <c r="M59" s="859"/>
      <c r="N59" s="859"/>
      <c r="O59" s="859"/>
      <c r="P59" s="742"/>
      <c r="Q59" s="742"/>
    </row>
    <row r="60" spans="1:17" ht="12.75" customHeight="1">
      <c r="B60" s="419"/>
      <c r="C60" s="119">
        <f>Contractor_Administrative_Rate</f>
        <v>44.188000000000002</v>
      </c>
      <c r="D60" s="443" t="str">
        <f>Contractor_Administrative_Rate_N</f>
        <v>Contractor Administrative Rate ($ / hour)</v>
      </c>
      <c r="E60" s="86"/>
      <c r="F60" s="86"/>
      <c r="G60" s="743">
        <f>C60*C58</f>
        <v>22.094000000000001</v>
      </c>
      <c r="H60" s="742"/>
      <c r="K60" s="893"/>
      <c r="L60" s="119">
        <f>Contractor_Administrative_Rate</f>
        <v>44.188000000000002</v>
      </c>
      <c r="M60" s="443" t="str">
        <f>Contractor_Administrative_Rate_N</f>
        <v>Contractor Administrative Rate ($ / hour)</v>
      </c>
      <c r="N60" s="868"/>
      <c r="O60" s="868"/>
      <c r="P60" s="930">
        <f>L60*L58</f>
        <v>8.8376000000000001</v>
      </c>
      <c r="Q60" s="742"/>
    </row>
    <row r="61" spans="1:17" ht="12.75" customHeight="1">
      <c r="B61" s="419"/>
      <c r="D61" s="126"/>
      <c r="E61" s="86"/>
      <c r="F61" s="86"/>
      <c r="G61" s="165"/>
      <c r="H61" s="742"/>
      <c r="K61" s="893"/>
      <c r="L61" s="859"/>
      <c r="M61" s="881"/>
      <c r="N61" s="868"/>
      <c r="O61" s="868"/>
      <c r="P61" s="888"/>
      <c r="Q61" s="742"/>
    </row>
    <row r="62" spans="1:17" ht="12.75" customHeight="1">
      <c r="B62" s="419"/>
      <c r="C62" s="32"/>
      <c r="D62" s="194" t="s">
        <v>916</v>
      </c>
      <c r="E62" s="86"/>
      <c r="F62" s="86"/>
      <c r="G62" s="832">
        <f>C57</f>
        <v>63.8</v>
      </c>
      <c r="H62" s="742"/>
      <c r="K62" s="893"/>
      <c r="L62" s="401"/>
      <c r="M62" s="194" t="s">
        <v>916</v>
      </c>
      <c r="N62" s="868"/>
      <c r="O62" s="868"/>
      <c r="P62" s="832">
        <f>L57</f>
        <v>0</v>
      </c>
      <c r="Q62" s="742"/>
    </row>
    <row r="63" spans="1:17" ht="12.75" customHeight="1">
      <c r="B63" s="419"/>
      <c r="C63" s="32"/>
      <c r="D63" s="194"/>
      <c r="E63" s="86"/>
      <c r="F63" s="86"/>
      <c r="G63" s="165"/>
      <c r="H63" s="742"/>
      <c r="K63" s="893"/>
      <c r="L63" s="401"/>
      <c r="M63" s="194"/>
      <c r="N63" s="868"/>
      <c r="O63" s="868"/>
      <c r="P63" s="888"/>
      <c r="Q63" s="742"/>
    </row>
    <row r="64" spans="1:17" ht="12.75" customHeight="1" thickBot="1">
      <c r="B64" s="490"/>
      <c r="D64" s="69" t="s">
        <v>42</v>
      </c>
      <c r="E64" s="69"/>
      <c r="F64" s="69"/>
      <c r="G64" s="742"/>
      <c r="H64" s="740">
        <f>SUM(G60,G62)</f>
        <v>85.894000000000005</v>
      </c>
      <c r="K64" s="864"/>
      <c r="L64" s="859"/>
      <c r="M64" s="867" t="s">
        <v>42</v>
      </c>
      <c r="N64" s="867"/>
      <c r="O64" s="867"/>
      <c r="P64" s="742"/>
      <c r="Q64" s="740">
        <f>SUM(P60,P62)</f>
        <v>8.8376000000000001</v>
      </c>
    </row>
    <row r="65" spans="1:17" ht="12.75" customHeight="1">
      <c r="B65" s="490"/>
      <c r="C65" s="69"/>
      <c r="D65" s="70"/>
      <c r="E65" s="69"/>
      <c r="F65" s="69"/>
      <c r="G65" s="165"/>
      <c r="H65" s="742"/>
      <c r="K65" s="864"/>
      <c r="L65" s="867"/>
      <c r="M65" s="393"/>
      <c r="N65" s="867"/>
      <c r="O65" s="867"/>
      <c r="P65" s="888"/>
      <c r="Q65" s="742"/>
    </row>
    <row r="66" spans="1:17" ht="12.75" customHeight="1">
      <c r="A66" s="1314" t="s">
        <v>979</v>
      </c>
      <c r="B66" s="405">
        <v>250.04</v>
      </c>
      <c r="C66" s="527" t="s">
        <v>814</v>
      </c>
      <c r="G66" s="742"/>
      <c r="H66" s="742"/>
      <c r="K66" s="866">
        <v>250.04</v>
      </c>
      <c r="L66" s="867" t="s">
        <v>814</v>
      </c>
      <c r="M66" s="859"/>
      <c r="N66" s="859"/>
      <c r="O66" s="859"/>
      <c r="P66" s="742"/>
      <c r="Q66" s="742"/>
    </row>
    <row r="67" spans="1:17" s="388" customFormat="1" ht="12.75" customHeight="1">
      <c r="A67" s="1314"/>
      <c r="B67" s="170"/>
      <c r="C67" s="351">
        <f>Avg._Time_to_Log_Transmittals</f>
        <v>0.25</v>
      </c>
      <c r="D67" s="418" t="str">
        <f>Avg._Time_to_Log_Transmittals_N</f>
        <v>Avg. Time to Log (hours / transmittal)</v>
      </c>
      <c r="G67" s="742"/>
      <c r="H67" s="742"/>
      <c r="K67" s="170"/>
      <c r="L67" s="902">
        <f>'Expected Assumptions'!E13</f>
        <v>0</v>
      </c>
      <c r="M67" s="618" t="str">
        <f>Avg._Time_to_Log_Transmittals_N</f>
        <v>Avg. Time to Log (hours / transmittal)</v>
      </c>
      <c r="N67" s="859"/>
      <c r="O67" s="859"/>
      <c r="P67" s="742"/>
      <c r="Q67" s="742"/>
    </row>
    <row r="68" spans="1:17" s="388" customFormat="1" ht="12.75" customHeight="1">
      <c r="A68" s="492"/>
      <c r="B68" s="490"/>
      <c r="G68" s="742"/>
      <c r="H68" s="742"/>
      <c r="K68" s="864"/>
      <c r="L68" s="859"/>
      <c r="M68" s="859"/>
      <c r="N68" s="859"/>
      <c r="O68" s="859"/>
      <c r="P68" s="742"/>
      <c r="Q68" s="742"/>
    </row>
    <row r="69" spans="1:17" s="388" customFormat="1" ht="12.75" customHeight="1">
      <c r="A69" s="492"/>
      <c r="B69" s="502"/>
      <c r="C69" s="776">
        <f>Contractor_Administrative_Rate</f>
        <v>44.188000000000002</v>
      </c>
      <c r="D69" s="443" t="str">
        <f>Contractor_Administrative_Rate_N</f>
        <v>Contractor Administrative Rate ($ / hour)</v>
      </c>
      <c r="E69" s="395"/>
      <c r="F69" s="394"/>
      <c r="G69" s="761">
        <f>C69*C67</f>
        <v>11.047000000000001</v>
      </c>
      <c r="H69" s="742"/>
      <c r="K69" s="502"/>
      <c r="L69" s="776">
        <f>Contractor_Administrative_Rate</f>
        <v>44.188000000000002</v>
      </c>
      <c r="M69" s="443" t="str">
        <f>Contractor_Administrative_Rate_N</f>
        <v>Contractor Administrative Rate ($ / hour)</v>
      </c>
      <c r="N69" s="407"/>
      <c r="O69" s="868"/>
      <c r="P69" s="761">
        <f>L69*L67</f>
        <v>0</v>
      </c>
      <c r="Q69" s="742"/>
    </row>
    <row r="70" spans="1:17" s="388" customFormat="1" ht="12.75" customHeight="1">
      <c r="A70" s="492"/>
      <c r="B70" s="502"/>
      <c r="G70" s="742"/>
      <c r="H70" s="742"/>
      <c r="K70" s="502"/>
      <c r="L70" s="859"/>
      <c r="M70" s="859"/>
      <c r="N70" s="859"/>
      <c r="O70" s="859"/>
      <c r="P70" s="742"/>
      <c r="Q70" s="742"/>
    </row>
    <row r="71" spans="1:17" s="388" customFormat="1" ht="12.75" customHeight="1" thickBot="1">
      <c r="A71" s="492"/>
      <c r="B71" s="502"/>
      <c r="D71" s="392" t="s">
        <v>42</v>
      </c>
      <c r="E71" s="393"/>
      <c r="F71" s="392"/>
      <c r="G71" s="808"/>
      <c r="H71" s="740">
        <f>SUM(G69)</f>
        <v>11.047000000000001</v>
      </c>
      <c r="K71" s="502"/>
      <c r="L71" s="859"/>
      <c r="M71" s="867" t="s">
        <v>42</v>
      </c>
      <c r="N71" s="393"/>
      <c r="O71" s="867"/>
      <c r="P71" s="808"/>
      <c r="Q71" s="740">
        <f>SUM(P69)</f>
        <v>0</v>
      </c>
    </row>
    <row r="72" spans="1:17" ht="12.75" customHeight="1">
      <c r="B72" s="490"/>
      <c r="G72" s="742"/>
      <c r="H72" s="742"/>
      <c r="K72" s="864"/>
      <c r="L72" s="859"/>
      <c r="M72" s="859"/>
      <c r="N72" s="859"/>
      <c r="O72" s="859"/>
      <c r="P72" s="742"/>
      <c r="Q72" s="742"/>
    </row>
    <row r="73" spans="1:17" ht="12.75" customHeight="1">
      <c r="B73" s="124">
        <v>250.05</v>
      </c>
      <c r="C73" s="301" t="s">
        <v>662</v>
      </c>
      <c r="G73" s="742"/>
      <c r="H73" s="742"/>
      <c r="K73" s="879">
        <v>250.05</v>
      </c>
      <c r="L73" s="884" t="s">
        <v>662</v>
      </c>
      <c r="M73" s="859"/>
      <c r="N73" s="859"/>
      <c r="O73" s="859"/>
      <c r="P73" s="742"/>
      <c r="Q73" s="742"/>
    </row>
    <row r="74" spans="1:17" ht="12.75" customHeight="1">
      <c r="B74" s="490"/>
      <c r="G74" s="742"/>
      <c r="H74" s="742"/>
      <c r="K74" s="864"/>
      <c r="L74" s="859"/>
      <c r="M74" s="859"/>
      <c r="N74" s="859"/>
      <c r="O74" s="859"/>
      <c r="P74" s="742"/>
      <c r="Q74" s="742"/>
    </row>
    <row r="75" spans="1:17" ht="12.75" customHeight="1">
      <c r="A75" s="1314" t="s">
        <v>979</v>
      </c>
      <c r="B75" s="405">
        <v>250.06</v>
      </c>
      <c r="C75" s="527" t="s">
        <v>815</v>
      </c>
      <c r="G75" s="742"/>
      <c r="H75" s="742"/>
      <c r="K75" s="866">
        <v>250.06</v>
      </c>
      <c r="L75" s="867" t="s">
        <v>815</v>
      </c>
      <c r="M75" s="859"/>
      <c r="N75" s="859"/>
      <c r="O75" s="859"/>
      <c r="P75" s="742"/>
      <c r="Q75" s="742"/>
    </row>
    <row r="76" spans="1:17" s="388" customFormat="1" ht="12.75" customHeight="1">
      <c r="A76" s="1314"/>
      <c r="B76" s="170"/>
      <c r="C76" s="351">
        <f>Avg._Time_to_Log_Transmittals</f>
        <v>0.25</v>
      </c>
      <c r="D76" s="418" t="str">
        <f>Avg._Time_to_Log_Transmittals_N</f>
        <v>Avg. Time to Log (hours / transmittal)</v>
      </c>
      <c r="G76" s="742"/>
      <c r="H76" s="742"/>
      <c r="K76" s="170"/>
      <c r="L76" s="902">
        <f>'Expected Assumptions'!E13</f>
        <v>0</v>
      </c>
      <c r="M76" s="618" t="str">
        <f>Avg._Time_to_Log_Transmittals_N</f>
        <v>Avg. Time to Log (hours / transmittal)</v>
      </c>
      <c r="N76" s="859"/>
      <c r="O76" s="859"/>
      <c r="P76" s="742"/>
      <c r="Q76" s="742"/>
    </row>
    <row r="77" spans="1:17" s="388" customFormat="1" ht="12.75" customHeight="1">
      <c r="A77" s="492"/>
      <c r="B77" s="490"/>
      <c r="G77" s="742"/>
      <c r="H77" s="742"/>
      <c r="K77" s="864"/>
      <c r="L77" s="859"/>
      <c r="M77" s="859"/>
      <c r="N77" s="859"/>
      <c r="O77" s="859"/>
      <c r="P77" s="742"/>
      <c r="Q77" s="742"/>
    </row>
    <row r="78" spans="1:17" s="388" customFormat="1" ht="12.75" customHeight="1">
      <c r="A78" s="492"/>
      <c r="B78" s="502"/>
      <c r="C78" s="776">
        <f>Owner_Administrative_Rate</f>
        <v>23.71</v>
      </c>
      <c r="D78" s="623" t="str">
        <f>Owner_Administrative_Rate_N</f>
        <v>Owner Administrative Rate ($ / hour)</v>
      </c>
      <c r="E78" s="426"/>
      <c r="F78" s="394"/>
      <c r="G78" s="761">
        <f>C78*C76</f>
        <v>5.9275000000000002</v>
      </c>
      <c r="H78" s="742"/>
      <c r="K78" s="502"/>
      <c r="L78" s="776">
        <f>Owner_Administrative_Rate</f>
        <v>23.71</v>
      </c>
      <c r="M78" s="623" t="str">
        <f>Owner_Administrative_Rate_N</f>
        <v>Owner Administrative Rate ($ / hour)</v>
      </c>
      <c r="N78" s="906"/>
      <c r="O78" s="868"/>
      <c r="P78" s="761">
        <f>L78*L76</f>
        <v>0</v>
      </c>
      <c r="Q78" s="742"/>
    </row>
    <row r="79" spans="1:17" s="388" customFormat="1" ht="12.75" customHeight="1">
      <c r="A79" s="492"/>
      <c r="B79" s="502"/>
      <c r="G79" s="742"/>
      <c r="H79" s="742"/>
      <c r="K79" s="502"/>
      <c r="L79" s="859"/>
      <c r="M79" s="859"/>
      <c r="N79" s="859"/>
      <c r="O79" s="859"/>
      <c r="P79" s="742"/>
      <c r="Q79" s="742"/>
    </row>
    <row r="80" spans="1:17" s="388" customFormat="1" ht="12.75" customHeight="1" thickBot="1">
      <c r="A80" s="492"/>
      <c r="B80" s="502"/>
      <c r="D80" s="392" t="s">
        <v>42</v>
      </c>
      <c r="E80" s="393"/>
      <c r="F80" s="392"/>
      <c r="G80" s="808"/>
      <c r="H80" s="740">
        <f>SUM(,G78)</f>
        <v>5.9275000000000002</v>
      </c>
      <c r="K80" s="502"/>
      <c r="L80" s="859"/>
      <c r="M80" s="867" t="s">
        <v>42</v>
      </c>
      <c r="N80" s="393"/>
      <c r="O80" s="867"/>
      <c r="P80" s="808"/>
      <c r="Q80" s="740">
        <f>SUM(,P78)</f>
        <v>0</v>
      </c>
    </row>
    <row r="81" spans="1:17" ht="12.75" customHeight="1">
      <c r="B81" s="490"/>
      <c r="G81" s="742"/>
      <c r="H81" s="742"/>
      <c r="K81" s="864"/>
      <c r="L81" s="859"/>
      <c r="M81" s="859"/>
      <c r="N81" s="859"/>
      <c r="O81" s="859"/>
      <c r="P81" s="742"/>
      <c r="Q81" s="742"/>
    </row>
    <row r="82" spans="1:17" s="404" customFormat="1" ht="12.75" customHeight="1">
      <c r="A82" s="1314" t="s">
        <v>979</v>
      </c>
      <c r="B82" s="335" t="s">
        <v>897</v>
      </c>
      <c r="C82" s="545" t="s">
        <v>767</v>
      </c>
      <c r="G82" s="66"/>
      <c r="H82" s="66"/>
      <c r="K82" s="335" t="s">
        <v>897</v>
      </c>
      <c r="L82" s="893" t="s">
        <v>767</v>
      </c>
      <c r="M82" s="864"/>
      <c r="N82" s="864"/>
      <c r="O82" s="864"/>
      <c r="P82" s="66"/>
      <c r="Q82" s="66"/>
    </row>
    <row r="83" spans="1:17" s="490" customFormat="1" ht="12.75" customHeight="1">
      <c r="A83" s="1314"/>
      <c r="B83" s="405"/>
      <c r="C83" s="666">
        <f>'Current Assumptions'!B249</f>
        <v>750</v>
      </c>
      <c r="D83" s="616" t="s">
        <v>1016</v>
      </c>
      <c r="G83" s="66"/>
      <c r="H83" s="831"/>
      <c r="J83" s="115"/>
      <c r="K83" s="866"/>
      <c r="L83" s="666">
        <f>'Expected Assumptions'!E249</f>
        <v>750</v>
      </c>
      <c r="M83" s="881" t="s">
        <v>1016</v>
      </c>
      <c r="N83" s="864"/>
      <c r="O83" s="864"/>
      <c r="P83" s="66"/>
      <c r="Q83" s="831"/>
    </row>
    <row r="84" spans="1:17" s="490" customFormat="1" ht="12.75" customHeight="1">
      <c r="B84" s="422"/>
      <c r="C84" s="834">
        <f>'Current Assumptions'!B254</f>
        <v>1.6666666666666668E-3</v>
      </c>
      <c r="D84" s="618" t="s">
        <v>1014</v>
      </c>
      <c r="E84" s="401"/>
      <c r="G84" s="66"/>
      <c r="H84" s="66"/>
      <c r="K84" s="422"/>
      <c r="L84" s="834">
        <f>'Expected Assumptions'!E254</f>
        <v>6.6666666666666675E-4</v>
      </c>
      <c r="M84" s="618" t="s">
        <v>1014</v>
      </c>
      <c r="N84" s="401"/>
      <c r="O84" s="864"/>
      <c r="P84" s="66"/>
      <c r="Q84" s="66"/>
    </row>
    <row r="85" spans="1:17" s="490" customFormat="1" ht="12.75" customHeight="1">
      <c r="B85" s="405"/>
      <c r="C85" s="666">
        <f>'Current Assumptions'!B250</f>
        <v>0</v>
      </c>
      <c r="D85" s="616" t="s">
        <v>1017</v>
      </c>
      <c r="G85" s="66"/>
      <c r="H85" s="830"/>
      <c r="K85" s="866"/>
      <c r="L85" s="666">
        <f>'Expected Assumptions'!E250</f>
        <v>0</v>
      </c>
      <c r="M85" s="881" t="s">
        <v>1017</v>
      </c>
      <c r="N85" s="864"/>
      <c r="O85" s="864"/>
      <c r="P85" s="66"/>
      <c r="Q85" s="830"/>
    </row>
    <row r="86" spans="1:17" s="404" customFormat="1" ht="12.75" customHeight="1">
      <c r="A86" s="490"/>
      <c r="B86" s="422"/>
      <c r="C86" s="666">
        <f>'Current Assumptions'!B255</f>
        <v>0</v>
      </c>
      <c r="D86" s="618" t="s">
        <v>1119</v>
      </c>
      <c r="E86" s="401"/>
      <c r="G86" s="66"/>
      <c r="H86" s="66"/>
      <c r="K86" s="422"/>
      <c r="L86" s="666">
        <f>'Expected Assumptions'!E255</f>
        <v>0</v>
      </c>
      <c r="M86" s="618" t="s">
        <v>1119</v>
      </c>
      <c r="N86" s="401"/>
      <c r="O86" s="864"/>
      <c r="P86" s="66"/>
      <c r="Q86" s="66"/>
    </row>
    <row r="87" spans="1:17" s="490" customFormat="1" ht="12.75" customHeight="1">
      <c r="B87" s="405"/>
      <c r="C87" s="666">
        <f>'Current Assumptions'!B251</f>
        <v>300</v>
      </c>
      <c r="D87" s="616" t="s">
        <v>1018</v>
      </c>
      <c r="G87" s="66"/>
      <c r="H87" s="830"/>
      <c r="J87" s="115"/>
      <c r="K87" s="866"/>
      <c r="L87" s="666">
        <f>'Expected Assumptions'!E251</f>
        <v>300</v>
      </c>
      <c r="M87" s="881" t="s">
        <v>1018</v>
      </c>
      <c r="N87" s="864"/>
      <c r="O87" s="864"/>
      <c r="P87" s="66"/>
      <c r="Q87" s="830"/>
    </row>
    <row r="88" spans="1:17" s="404" customFormat="1" ht="12.75" customHeight="1">
      <c r="A88" s="490"/>
      <c r="B88" s="422"/>
      <c r="C88" s="834">
        <f>'Current Assumptions'!B256</f>
        <v>1.6666666666666668E-3</v>
      </c>
      <c r="D88" s="618" t="s">
        <v>1015</v>
      </c>
      <c r="E88" s="401"/>
      <c r="G88" s="66"/>
      <c r="H88" s="66"/>
      <c r="K88" s="422"/>
      <c r="L88" s="834">
        <f>'Expected Assumptions'!E256</f>
        <v>6.6666666666666675E-4</v>
      </c>
      <c r="M88" s="618" t="s">
        <v>1015</v>
      </c>
      <c r="N88" s="401"/>
      <c r="O88" s="864"/>
      <c r="P88" s="66"/>
      <c r="Q88" s="66"/>
    </row>
    <row r="89" spans="1:17" s="490" customFormat="1" ht="12.75" customHeight="1">
      <c r="B89" s="405"/>
      <c r="C89" s="666">
        <f>'Current Assumptions'!B252</f>
        <v>242.65</v>
      </c>
      <c r="D89" s="616" t="s">
        <v>1019</v>
      </c>
      <c r="G89" s="66"/>
      <c r="H89" s="830"/>
      <c r="J89" s="115"/>
      <c r="K89" s="866"/>
      <c r="L89" s="666">
        <f>'Expected Assumptions'!E252</f>
        <v>242.65</v>
      </c>
      <c r="M89" s="881" t="s">
        <v>1019</v>
      </c>
      <c r="N89" s="864"/>
      <c r="O89" s="864"/>
      <c r="P89" s="66"/>
      <c r="Q89" s="830"/>
    </row>
    <row r="90" spans="1:17" s="490" customFormat="1" ht="12.75" customHeight="1">
      <c r="B90" s="405"/>
      <c r="C90" s="834">
        <f>'Current Assumptions'!B257</f>
        <v>8.3333333333333332E-3</v>
      </c>
      <c r="D90" s="618" t="s">
        <v>1120</v>
      </c>
      <c r="G90" s="66"/>
      <c r="H90" s="830"/>
      <c r="J90" s="115"/>
      <c r="K90" s="866"/>
      <c r="L90" s="834">
        <f>'Expected Assumptions'!E257</f>
        <v>3.3333333333333335E-3</v>
      </c>
      <c r="M90" s="618" t="s">
        <v>1120</v>
      </c>
      <c r="N90" s="864"/>
      <c r="O90" s="864"/>
      <c r="P90" s="66"/>
      <c r="Q90" s="830"/>
    </row>
    <row r="91" spans="1:17" s="490" customFormat="1" ht="12.75" customHeight="1">
      <c r="B91" s="405"/>
      <c r="C91" s="666">
        <f>'Current Assumptions'!B253</f>
        <v>1</v>
      </c>
      <c r="D91" s="616" t="s">
        <v>1020</v>
      </c>
      <c r="G91" s="66"/>
      <c r="H91" s="830"/>
      <c r="J91" s="115"/>
      <c r="K91" s="866"/>
      <c r="L91" s="666">
        <f>'Expected Assumptions'!E253</f>
        <v>1</v>
      </c>
      <c r="M91" s="881" t="s">
        <v>1020</v>
      </c>
      <c r="N91" s="864"/>
      <c r="O91" s="864"/>
      <c r="P91" s="66"/>
      <c r="Q91" s="830"/>
    </row>
    <row r="92" spans="1:17" s="490" customFormat="1" ht="12.75" customHeight="1">
      <c r="B92" s="422"/>
      <c r="C92" s="834">
        <f>'Current Assumptions'!B258</f>
        <v>8.3333333333333332E-3</v>
      </c>
      <c r="D92" s="618" t="s">
        <v>1166</v>
      </c>
      <c r="E92" s="401"/>
      <c r="G92" s="66"/>
      <c r="H92" s="66"/>
      <c r="K92" s="422"/>
      <c r="L92" s="834">
        <f>'Expected Assumptions'!E258</f>
        <v>3.3333333333333335E-3</v>
      </c>
      <c r="M92" s="618" t="s">
        <v>1166</v>
      </c>
      <c r="N92" s="401"/>
      <c r="O92" s="864"/>
      <c r="P92" s="66"/>
      <c r="Q92" s="66"/>
    </row>
    <row r="93" spans="1:17" s="404" customFormat="1" ht="12.75" customHeight="1">
      <c r="A93" s="490"/>
      <c r="B93" s="422"/>
      <c r="C93" s="405"/>
      <c r="G93" s="66"/>
      <c r="H93" s="66"/>
      <c r="K93" s="422"/>
      <c r="L93" s="866"/>
      <c r="M93" s="864"/>
      <c r="N93" s="864"/>
      <c r="O93" s="864"/>
      <c r="P93" s="66"/>
      <c r="Q93" s="66"/>
    </row>
    <row r="94" spans="1:17" s="404" customFormat="1" ht="12.75" customHeight="1">
      <c r="A94" s="490"/>
      <c r="B94" s="422"/>
      <c r="C94" s="776">
        <f>Owner_Administrative_Rate</f>
        <v>23.71</v>
      </c>
      <c r="D94" s="444" t="str">
        <f>Owner_Administrative_Rate_N</f>
        <v>Owner Administrative Rate ($ / hour)</v>
      </c>
      <c r="G94" s="787">
        <f>C94*((C83*C84)+(C85*C86)+(C87*C88)+(C89*C90)+(C91*C92))</f>
        <v>89.633679166666667</v>
      </c>
      <c r="H94" s="66"/>
      <c r="K94" s="422"/>
      <c r="L94" s="776">
        <f>Owner_Administrative_Rate</f>
        <v>23.71</v>
      </c>
      <c r="M94" s="623" t="str">
        <f>Owner_Administrative_Rate_N</f>
        <v>Owner Administrative Rate ($ / hour)</v>
      </c>
      <c r="N94" s="864"/>
      <c r="O94" s="864"/>
      <c r="P94" s="787">
        <f>L94*((L83*L84)+(L85*L86)+(L87*L88)+(L89*L90)+(L91*L92))</f>
        <v>35.853471666666671</v>
      </c>
      <c r="Q94" s="66"/>
    </row>
    <row r="95" spans="1:17" s="290" customFormat="1" ht="12.75" customHeight="1">
      <c r="A95" s="492"/>
      <c r="B95" s="109"/>
      <c r="C95" s="32"/>
      <c r="D95" s="86"/>
      <c r="E95" s="86"/>
      <c r="F95" s="86"/>
      <c r="G95" s="754"/>
      <c r="H95" s="165"/>
      <c r="K95" s="870"/>
      <c r="L95" s="401"/>
      <c r="M95" s="868"/>
      <c r="N95" s="868"/>
      <c r="O95" s="868"/>
      <c r="P95" s="754"/>
      <c r="Q95" s="888"/>
    </row>
    <row r="96" spans="1:17" s="290" customFormat="1" ht="12.75" customHeight="1" thickBot="1">
      <c r="A96" s="492"/>
      <c r="B96" s="109"/>
      <c r="D96" s="69" t="s">
        <v>42</v>
      </c>
      <c r="E96" s="69"/>
      <c r="F96" s="69"/>
      <c r="G96" s="808"/>
      <c r="H96" s="740">
        <f>SUM(G94:G94)</f>
        <v>89.633679166666667</v>
      </c>
      <c r="K96" s="870"/>
      <c r="L96" s="859"/>
      <c r="M96" s="867" t="s">
        <v>42</v>
      </c>
      <c r="N96" s="867"/>
      <c r="O96" s="867"/>
      <c r="P96" s="808"/>
      <c r="Q96" s="740">
        <f>SUM(P94:P94)</f>
        <v>35.853471666666671</v>
      </c>
    </row>
    <row r="97" spans="1:17" ht="12.75" customHeight="1">
      <c r="G97" s="742"/>
      <c r="H97" s="742"/>
      <c r="K97" s="859"/>
      <c r="L97" s="859"/>
      <c r="M97" s="859"/>
      <c r="N97" s="859"/>
      <c r="O97" s="859"/>
      <c r="P97" s="742"/>
      <c r="Q97" s="742"/>
    </row>
    <row r="98" spans="1:17" ht="12.75" customHeight="1">
      <c r="A98" s="1314" t="s">
        <v>979</v>
      </c>
      <c r="B98" s="529" t="s">
        <v>1052</v>
      </c>
      <c r="C98" s="69" t="s">
        <v>415</v>
      </c>
      <c r="G98" s="742"/>
      <c r="H98" s="742"/>
      <c r="K98" s="870" t="s">
        <v>1052</v>
      </c>
      <c r="L98" s="867" t="s">
        <v>415</v>
      </c>
      <c r="M98" s="859"/>
      <c r="N98" s="859"/>
      <c r="O98" s="859"/>
      <c r="P98" s="742"/>
      <c r="Q98" s="742"/>
    </row>
    <row r="99" spans="1:17" ht="12.75" customHeight="1">
      <c r="A99" s="1314"/>
      <c r="B99" s="142"/>
      <c r="C99" s="835">
        <f>'Current Assumptions'!B259</f>
        <v>8.3330000000000001E-2</v>
      </c>
      <c r="D99" s="672" t="s">
        <v>1167</v>
      </c>
      <c r="G99" s="742"/>
      <c r="H99" s="742"/>
      <c r="J99" s="616"/>
      <c r="K99" s="396"/>
      <c r="L99" s="835">
        <f>'Expected Assumptions'!E259</f>
        <v>0</v>
      </c>
      <c r="M99" s="881" t="s">
        <v>1167</v>
      </c>
      <c r="N99" s="859"/>
      <c r="O99" s="859"/>
      <c r="P99" s="742"/>
      <c r="Q99" s="742"/>
    </row>
    <row r="100" spans="1:17" ht="12.75" customHeight="1">
      <c r="B100" s="142"/>
      <c r="C100" s="627">
        <f>'Current Assumptions'!B260</f>
        <v>0</v>
      </c>
      <c r="D100" s="672" t="s">
        <v>1163</v>
      </c>
      <c r="G100" s="742"/>
      <c r="H100" s="742"/>
      <c r="J100" s="616"/>
      <c r="K100" s="396"/>
      <c r="L100" s="835">
        <f>'Expected Assumptions'!E260</f>
        <v>0</v>
      </c>
      <c r="M100" s="881" t="s">
        <v>1163</v>
      </c>
      <c r="N100" s="859"/>
      <c r="O100" s="859"/>
      <c r="P100" s="742"/>
      <c r="Q100" s="742"/>
    </row>
    <row r="101" spans="1:17" ht="12.75" customHeight="1">
      <c r="B101" s="142"/>
      <c r="C101" s="835">
        <f>'Current Assumptions'!B261</f>
        <v>8.3330000000000001E-2</v>
      </c>
      <c r="D101" s="672" t="s">
        <v>1164</v>
      </c>
      <c r="G101" s="742"/>
      <c r="H101" s="742"/>
      <c r="J101" s="616"/>
      <c r="K101" s="396"/>
      <c r="L101" s="835">
        <f>'Expected Assumptions'!E261</f>
        <v>0</v>
      </c>
      <c r="M101" s="881" t="s">
        <v>1164</v>
      </c>
      <c r="N101" s="859"/>
      <c r="O101" s="859"/>
      <c r="P101" s="742"/>
      <c r="Q101" s="742"/>
    </row>
    <row r="102" spans="1:17" s="601" customFormat="1" ht="12.75" customHeight="1">
      <c r="B102" s="396"/>
      <c r="C102" s="627">
        <f>'Current Assumptions'!B252</f>
        <v>242.65</v>
      </c>
      <c r="D102" s="616" t="s">
        <v>1019</v>
      </c>
      <c r="G102" s="742"/>
      <c r="H102" s="742"/>
      <c r="J102" s="616"/>
      <c r="K102" s="396"/>
      <c r="L102" s="666">
        <f>'Expected Assumptions'!E252</f>
        <v>242.65</v>
      </c>
      <c r="M102" s="881" t="s">
        <v>1019</v>
      </c>
      <c r="N102" s="859"/>
      <c r="O102" s="859"/>
      <c r="P102" s="742"/>
      <c r="Q102" s="742"/>
    </row>
    <row r="103" spans="1:17" ht="12.75" customHeight="1">
      <c r="B103" s="142"/>
      <c r="C103" s="834">
        <f>'Current Assumptions'!B262</f>
        <v>1.6666666666666668E-3</v>
      </c>
      <c r="D103" s="672" t="s">
        <v>1161</v>
      </c>
      <c r="G103" s="742"/>
      <c r="H103" s="742"/>
      <c r="J103" s="616"/>
      <c r="K103" s="396"/>
      <c r="L103" s="834">
        <f>'Expected Assumptions'!E262</f>
        <v>0</v>
      </c>
      <c r="M103" s="881" t="s">
        <v>1161</v>
      </c>
      <c r="N103" s="859"/>
      <c r="O103" s="859"/>
      <c r="P103" s="742"/>
      <c r="Q103" s="742"/>
    </row>
    <row r="104" spans="1:17" s="601" customFormat="1" ht="12.75" customHeight="1">
      <c r="B104" s="396"/>
      <c r="C104" s="627">
        <f>'Current Assumptions'!B253</f>
        <v>1</v>
      </c>
      <c r="D104" s="616" t="s">
        <v>1020</v>
      </c>
      <c r="G104" s="742"/>
      <c r="H104" s="742"/>
      <c r="J104" s="616"/>
      <c r="K104" s="396"/>
      <c r="L104" s="666">
        <f>'Expected Assumptions'!E253</f>
        <v>1</v>
      </c>
      <c r="M104" s="881" t="s">
        <v>1020</v>
      </c>
      <c r="N104" s="859"/>
      <c r="O104" s="859"/>
      <c r="P104" s="742"/>
      <c r="Q104" s="742"/>
    </row>
    <row r="105" spans="1:17" ht="12.75" customHeight="1">
      <c r="B105" s="142"/>
      <c r="C105" s="834">
        <f>'Current Assumptions'!B263</f>
        <v>1.6666666666666668E-3</v>
      </c>
      <c r="D105" s="672" t="s">
        <v>1162</v>
      </c>
      <c r="G105" s="742"/>
      <c r="H105" s="742"/>
      <c r="J105" s="616"/>
      <c r="K105" s="396"/>
      <c r="L105" s="834">
        <f>'Current Assumptions'!K263</f>
        <v>0</v>
      </c>
      <c r="M105" s="881" t="s">
        <v>1162</v>
      </c>
      <c r="N105" s="859"/>
      <c r="O105" s="859"/>
      <c r="P105" s="742"/>
      <c r="Q105" s="742"/>
    </row>
    <row r="106" spans="1:17" ht="12.75" customHeight="1">
      <c r="B106" s="142"/>
      <c r="G106" s="742"/>
      <c r="H106" s="742"/>
      <c r="J106" s="126"/>
      <c r="K106" s="396"/>
      <c r="L106" s="859"/>
      <c r="M106" s="859"/>
      <c r="N106" s="859"/>
      <c r="O106" s="859"/>
      <c r="P106" s="742"/>
      <c r="Q106" s="742"/>
    </row>
    <row r="107" spans="1:17" ht="12.75" customHeight="1">
      <c r="B107" s="142"/>
      <c r="C107" s="776">
        <f>Owner_Administrative_Rate</f>
        <v>23.71</v>
      </c>
      <c r="D107" s="443" t="str">
        <f>Owner_Administrative_Rate_N</f>
        <v>Owner Administrative Rate ($ / hour)</v>
      </c>
      <c r="E107" s="104"/>
      <c r="G107" s="787">
        <f>C107*((SUM(C99:C101))+(C102*C103)+(C104*C105))</f>
        <v>13.579744433333335</v>
      </c>
      <c r="H107" s="742"/>
      <c r="J107" s="126"/>
      <c r="K107" s="396"/>
      <c r="L107" s="776">
        <f>Owner_Administrative_Rate</f>
        <v>23.71</v>
      </c>
      <c r="M107" s="443" t="str">
        <f>Owner_Administrative_Rate_N</f>
        <v>Owner Administrative Rate ($ / hour)</v>
      </c>
      <c r="N107" s="407"/>
      <c r="O107" s="859"/>
      <c r="P107" s="787">
        <f>L107*((SUM(L99:L101))+(L102*L103)+(L104*L105))</f>
        <v>0</v>
      </c>
      <c r="Q107" s="742"/>
    </row>
    <row r="108" spans="1:17" ht="12.75" customHeight="1">
      <c r="B108" s="142"/>
      <c r="C108" s="32"/>
      <c r="D108" s="86"/>
      <c r="E108" s="86"/>
      <c r="F108" s="86"/>
      <c r="G108" s="754"/>
      <c r="H108" s="165"/>
      <c r="J108" s="126"/>
      <c r="K108" s="396"/>
      <c r="L108" s="401"/>
      <c r="M108" s="868"/>
      <c r="N108" s="868"/>
      <c r="O108" s="868"/>
      <c r="P108" s="754"/>
      <c r="Q108" s="888"/>
    </row>
    <row r="109" spans="1:17" ht="12.75" customHeight="1" thickBot="1">
      <c r="B109" s="142"/>
      <c r="D109" s="69" t="s">
        <v>42</v>
      </c>
      <c r="E109" s="69"/>
      <c r="F109" s="69"/>
      <c r="G109" s="808"/>
      <c r="H109" s="740">
        <f>SUM(G107:G107)</f>
        <v>13.579744433333335</v>
      </c>
      <c r="J109" s="412"/>
      <c r="K109" s="396"/>
      <c r="L109" s="859"/>
      <c r="M109" s="867" t="s">
        <v>42</v>
      </c>
      <c r="N109" s="867"/>
      <c r="O109" s="867"/>
      <c r="P109" s="808"/>
      <c r="Q109" s="740">
        <f>SUM(P107:P107)</f>
        <v>0</v>
      </c>
    </row>
    <row r="110" spans="1:17" ht="12.75" customHeight="1">
      <c r="B110" s="142"/>
      <c r="G110" s="742"/>
      <c r="H110" s="742"/>
      <c r="J110" s="126"/>
      <c r="K110" s="396"/>
      <c r="L110" s="859"/>
      <c r="M110" s="859"/>
      <c r="N110" s="859"/>
      <c r="O110" s="859"/>
      <c r="P110" s="742"/>
      <c r="Q110" s="742"/>
    </row>
    <row r="111" spans="1:17" ht="12.75" customHeight="1">
      <c r="B111" s="142"/>
      <c r="G111" s="742"/>
      <c r="H111" s="742"/>
      <c r="K111" s="396"/>
      <c r="L111" s="859"/>
      <c r="M111" s="859"/>
      <c r="N111" s="859"/>
      <c r="O111" s="859"/>
      <c r="P111" s="742"/>
      <c r="Q111" s="742"/>
    </row>
    <row r="112" spans="1:17" ht="12.75" customHeight="1" thickBot="1">
      <c r="B112" s="142"/>
      <c r="G112" s="753" t="s">
        <v>179</v>
      </c>
      <c r="H112" s="765">
        <f>SUM(H37:H109)</f>
        <v>6126.4123634728448</v>
      </c>
      <c r="K112" s="396"/>
      <c r="L112" s="859"/>
      <c r="M112" s="859"/>
      <c r="N112" s="859"/>
      <c r="O112" s="859"/>
      <c r="P112" s="753" t="s">
        <v>179</v>
      </c>
      <c r="Q112" s="765">
        <f>SUM(Q37:Q109)</f>
        <v>80.455415653951178</v>
      </c>
    </row>
    <row r="113" spans="2:3" ht="13.5" thickTop="1">
      <c r="B113" s="142"/>
    </row>
    <row r="114" spans="2:3">
      <c r="B114" s="142"/>
    </row>
    <row r="115" spans="2:3">
      <c r="B115" s="142"/>
    </row>
    <row r="116" spans="2:3">
      <c r="B116" s="142"/>
    </row>
    <row r="117" spans="2:3">
      <c r="B117" s="109"/>
      <c r="C117" s="69"/>
    </row>
    <row r="118" spans="2:3">
      <c r="B118" s="142"/>
    </row>
    <row r="119" spans="2:3">
      <c r="B119" s="142"/>
    </row>
    <row r="120" spans="2:3">
      <c r="B120" s="142"/>
    </row>
    <row r="121" spans="2:3">
      <c r="B121" s="142"/>
    </row>
    <row r="122" spans="2:3">
      <c r="B122" s="142"/>
    </row>
    <row r="123" spans="2:3">
      <c r="B123" s="142"/>
    </row>
    <row r="124" spans="2:3">
      <c r="B124" s="142"/>
    </row>
    <row r="125" spans="2:3">
      <c r="B125" s="142"/>
    </row>
    <row r="126" spans="2:3">
      <c r="B126" s="142"/>
    </row>
    <row r="127" spans="2:3">
      <c r="B127" s="142"/>
    </row>
    <row r="128" spans="2:3">
      <c r="B128" s="142"/>
    </row>
    <row r="129" spans="2:2">
      <c r="B129" s="142"/>
    </row>
    <row r="130" spans="2:2">
      <c r="B130" s="142"/>
    </row>
    <row r="131" spans="2:2">
      <c r="B131" s="142"/>
    </row>
    <row r="132" spans="2:2">
      <c r="B132" s="142"/>
    </row>
    <row r="133" spans="2:2">
      <c r="B133" s="142"/>
    </row>
    <row r="134" spans="2:2">
      <c r="B134" s="142"/>
    </row>
  </sheetData>
  <customSheetViews>
    <customSheetView guid="{0C5E73BF-4F4A-42B1-AFFC-19145C7AC19A}">
      <selection activeCell="U13" sqref="U13"/>
      <pageMargins left="0.19" right="0.43" top="0.49" bottom="0.75" header="0.3" footer="0.3"/>
      <pageSetup scale="70" orientation="portrait" r:id="rId1"/>
    </customSheetView>
    <customSheetView guid="{F7690BCD-287A-473A-9EA1-298139938D77}" topLeftCell="A94">
      <selection activeCell="G103" sqref="G103"/>
      <pageMargins left="0.7" right="0.7" top="0.75" bottom="0.75" header="0.3" footer="0.3"/>
      <pageSetup orientation="portrait" r:id="rId2"/>
    </customSheetView>
    <customSheetView guid="{8F78BEB5-8927-4030-9153-90C7FA4937A5}" topLeftCell="A79">
      <selection activeCell="B101" sqref="B101"/>
      <pageMargins left="0.7" right="0.7" top="0.75" bottom="0.75" header="0.3" footer="0.3"/>
      <pageSetup orientation="portrait" r:id="rId3"/>
    </customSheetView>
    <customSheetView guid="{81801A75-92C7-4ED5-97DB-E3E6B3965D30}" topLeftCell="A79">
      <selection activeCell="B101" sqref="B101"/>
      <pageMargins left="0.7" right="0.7" top="0.75" bottom="0.75" header="0.3" footer="0.3"/>
      <pageSetup orientation="portrait" r:id="rId4"/>
    </customSheetView>
  </customSheetViews>
  <mergeCells count="10">
    <mergeCell ref="M35:O35"/>
    <mergeCell ref="C6:I6"/>
    <mergeCell ref="D35:F35"/>
    <mergeCell ref="A23:A24"/>
    <mergeCell ref="A98:A99"/>
    <mergeCell ref="A75:A76"/>
    <mergeCell ref="A66:A67"/>
    <mergeCell ref="A56:A57"/>
    <mergeCell ref="A39:A40"/>
    <mergeCell ref="A82:A83"/>
  </mergeCells>
  <pageMargins left="0.19" right="0.43" top="0.49" bottom="0.75" header="0.3" footer="0.3"/>
  <pageSetup scale="70" orientation="portrait" r:id="rId5"/>
</worksheet>
</file>

<file path=xl/worksheets/sheet37.xml><?xml version="1.0" encoding="utf-8"?>
<worksheet xmlns="http://schemas.openxmlformats.org/spreadsheetml/2006/main" xmlns:r="http://schemas.openxmlformats.org/officeDocument/2006/relationships">
  <sheetPr codeName="Sheet34">
    <tabColor theme="7" tint="0.59999389629810485"/>
  </sheetPr>
  <dimension ref="A1:R21"/>
  <sheetViews>
    <sheetView topLeftCell="A9" workbookViewId="0">
      <selection activeCell="A23" sqref="A23:XFD64"/>
    </sheetView>
  </sheetViews>
  <sheetFormatPr defaultRowHeight="12.75"/>
  <cols>
    <col min="1" max="1" width="16.5703125" bestFit="1" customWidth="1"/>
  </cols>
  <sheetData>
    <row r="1" spans="1:18">
      <c r="A1" s="6" t="s">
        <v>28</v>
      </c>
      <c r="B1" s="92" t="s">
        <v>147</v>
      </c>
      <c r="C1" s="92"/>
      <c r="D1" s="8"/>
      <c r="E1" s="4"/>
      <c r="G1" s="4"/>
      <c r="K1" s="8"/>
      <c r="L1" s="6" t="s">
        <v>53</v>
      </c>
      <c r="M1" s="17" t="e">
        <f>#REF!</f>
        <v>#REF!</v>
      </c>
    </row>
    <row r="2" spans="1:18">
      <c r="A2" s="6" t="s">
        <v>29</v>
      </c>
      <c r="B2" s="44" t="s">
        <v>106</v>
      </c>
      <c r="C2" s="8"/>
      <c r="D2" s="8"/>
      <c r="E2" s="4"/>
      <c r="G2" s="4"/>
      <c r="K2" s="8"/>
      <c r="L2" s="6" t="s">
        <v>52</v>
      </c>
      <c r="M2" s="17" t="e">
        <f>#REF!</f>
        <v>#REF!</v>
      </c>
    </row>
    <row r="3" spans="1:18" ht="13.5" thickBot="1">
      <c r="A3" s="6" t="s">
        <v>30</v>
      </c>
      <c r="B3" s="44" t="s">
        <v>107</v>
      </c>
      <c r="C3" s="7"/>
      <c r="D3" s="7"/>
      <c r="E3" s="5"/>
      <c r="G3" s="4"/>
      <c r="K3" s="7"/>
      <c r="L3" s="25" t="s">
        <v>174</v>
      </c>
      <c r="M3" s="26" t="e">
        <f>M1-M2</f>
        <v>#REF!</v>
      </c>
    </row>
    <row r="4" spans="1:18" ht="13.5" thickTop="1">
      <c r="A4" s="6"/>
      <c r="C4" s="7"/>
      <c r="D4" s="7"/>
      <c r="E4" s="5"/>
      <c r="F4" s="7"/>
      <c r="G4" s="5"/>
      <c r="H4" s="7"/>
      <c r="I4" s="7"/>
    </row>
    <row r="5" spans="1:18" s="50" customFormat="1" ht="14.25" customHeight="1">
      <c r="A5" s="6" t="s">
        <v>129</v>
      </c>
      <c r="B5" s="1331" t="s">
        <v>166</v>
      </c>
      <c r="C5" s="1331"/>
      <c r="D5" s="1331"/>
      <c r="E5" s="1331"/>
      <c r="F5" s="1331"/>
      <c r="G5" s="1331"/>
      <c r="H5" s="1331"/>
      <c r="I5" s="1331"/>
      <c r="J5" s="1331"/>
      <c r="K5" s="1331"/>
      <c r="L5" s="1331"/>
      <c r="M5" s="1331"/>
      <c r="N5" s="1331"/>
      <c r="O5" s="1331"/>
      <c r="P5" s="1331"/>
    </row>
    <row r="6" spans="1:18" s="50" customFormat="1" ht="36" customHeight="1">
      <c r="A6" s="6"/>
      <c r="B6" s="1331"/>
      <c r="C6" s="1331"/>
      <c r="D6" s="1331"/>
      <c r="E6" s="1331"/>
      <c r="F6" s="1331"/>
      <c r="G6" s="1331"/>
      <c r="H6" s="1331"/>
      <c r="I6" s="1331"/>
      <c r="J6" s="1331"/>
      <c r="K6" s="1331"/>
      <c r="L6" s="1331"/>
      <c r="M6" s="1331"/>
      <c r="N6" s="1331"/>
      <c r="O6" s="1331"/>
      <c r="P6" s="1331"/>
    </row>
    <row r="7" spans="1:18" s="50" customFormat="1" ht="26.25" customHeight="1">
      <c r="A7" s="6"/>
      <c r="B7" s="87"/>
      <c r="C7" s="87"/>
      <c r="D7" s="87"/>
      <c r="E7" s="87"/>
      <c r="F7" s="87"/>
      <c r="G7" s="87"/>
      <c r="H7" s="87"/>
      <c r="I7" s="87"/>
      <c r="J7" s="87"/>
      <c r="K7" s="87"/>
      <c r="L7" s="87"/>
      <c r="M7" s="87"/>
      <c r="N7" s="87"/>
      <c r="O7" s="87"/>
      <c r="P7" s="87"/>
    </row>
    <row r="8" spans="1:18" s="50" customFormat="1" ht="30.75" customHeight="1" thickBot="1">
      <c r="A8" s="88" t="s">
        <v>130</v>
      </c>
      <c r="B8" s="87"/>
      <c r="C8" s="87"/>
      <c r="D8" s="87"/>
      <c r="E8" s="87"/>
      <c r="F8" s="87"/>
      <c r="G8" s="87"/>
      <c r="H8" s="87"/>
      <c r="I8" s="87"/>
      <c r="J8" s="87"/>
      <c r="K8" s="87"/>
      <c r="L8" s="87"/>
      <c r="M8" s="87"/>
      <c r="N8" s="87"/>
      <c r="O8" s="87"/>
      <c r="P8" s="87"/>
    </row>
    <row r="9" spans="1:18" s="50" customFormat="1">
      <c r="B9" s="1320" t="s">
        <v>22</v>
      </c>
      <c r="C9" s="1321"/>
      <c r="D9" s="1321"/>
      <c r="E9" s="1321"/>
      <c r="F9" s="1321"/>
      <c r="G9" s="1322"/>
    </row>
    <row r="10" spans="1:18" s="50" customFormat="1">
      <c r="A10" s="6"/>
      <c r="B10" s="13" t="s">
        <v>49</v>
      </c>
      <c r="C10" s="1286" t="s">
        <v>48</v>
      </c>
      <c r="D10" s="1287"/>
      <c r="E10" s="1288"/>
      <c r="F10" s="1286" t="s">
        <v>47</v>
      </c>
      <c r="G10" s="1323"/>
      <c r="H10" s="7"/>
    </row>
    <row r="11" spans="1:18" s="50" customFormat="1">
      <c r="A11" s="6"/>
      <c r="B11" s="14"/>
      <c r="C11" s="1281" t="s">
        <v>23</v>
      </c>
      <c r="D11" s="1282"/>
      <c r="E11" s="1283"/>
      <c r="F11" s="1281" t="s">
        <v>24</v>
      </c>
      <c r="G11" s="1324"/>
      <c r="H11" s="7"/>
    </row>
    <row r="12" spans="1:18" s="50" customFormat="1">
      <c r="A12" s="6"/>
      <c r="B12" s="15"/>
      <c r="C12" s="1281" t="s">
        <v>25</v>
      </c>
      <c r="D12" s="1282"/>
      <c r="E12" s="1283"/>
      <c r="F12" s="1293" t="s">
        <v>46</v>
      </c>
      <c r="G12" s="1295"/>
      <c r="H12" s="7"/>
    </row>
    <row r="13" spans="1:18" s="50" customFormat="1" ht="13.5" thickBot="1">
      <c r="B13" s="16"/>
      <c r="C13" s="1277" t="s">
        <v>26</v>
      </c>
      <c r="D13" s="1278"/>
      <c r="E13" s="1279"/>
      <c r="F13" s="1277" t="s">
        <v>27</v>
      </c>
      <c r="G13" s="1296"/>
    </row>
    <row r="14" spans="1:18" s="50" customFormat="1">
      <c r="E14" s="52"/>
      <c r="G14" s="52"/>
    </row>
    <row r="15" spans="1:18" s="50" customFormat="1">
      <c r="A15" s="55" t="s">
        <v>156</v>
      </c>
      <c r="B15" s="55"/>
      <c r="C15" s="55"/>
      <c r="D15" s="55"/>
      <c r="E15" s="55"/>
      <c r="F15" s="55"/>
      <c r="G15" s="55"/>
      <c r="H15" s="55"/>
      <c r="I15" s="55"/>
      <c r="J15" s="55"/>
      <c r="K15" s="55"/>
      <c r="L15" s="55"/>
      <c r="M15" s="55"/>
      <c r="N15" s="55"/>
      <c r="O15" s="55"/>
      <c r="P15" s="55"/>
      <c r="Q15" s="55"/>
      <c r="R15" s="55"/>
    </row>
    <row r="16" spans="1:18">
      <c r="E16" s="4"/>
      <c r="G16" s="4"/>
    </row>
    <row r="17" spans="1:18" s="50" customFormat="1">
      <c r="B17" s="1335" t="s">
        <v>168</v>
      </c>
      <c r="C17" s="1335"/>
      <c r="D17" s="1335"/>
      <c r="E17" s="1335"/>
      <c r="F17" s="1335"/>
      <c r="G17" s="1335"/>
      <c r="H17" s="1335"/>
      <c r="I17" s="1335"/>
      <c r="J17" s="1335"/>
      <c r="K17" s="1335"/>
      <c r="L17" s="1335"/>
      <c r="M17" s="1335"/>
      <c r="N17" s="1335"/>
      <c r="O17" s="1335"/>
      <c r="P17" s="1335"/>
      <c r="Q17" s="1335"/>
      <c r="R17" s="1335"/>
    </row>
    <row r="18" spans="1:18" s="50" customFormat="1">
      <c r="B18" s="93" t="s">
        <v>172</v>
      </c>
      <c r="C18" s="93"/>
      <c r="D18" s="93"/>
      <c r="E18" s="93"/>
      <c r="F18" s="93"/>
      <c r="G18" s="93"/>
      <c r="H18" s="93"/>
      <c r="I18" s="93"/>
      <c r="J18" s="93"/>
      <c r="K18" s="93"/>
      <c r="L18" s="93"/>
      <c r="M18" s="93"/>
      <c r="N18" s="93"/>
      <c r="O18" s="93"/>
      <c r="P18" s="93"/>
      <c r="Q18" s="93"/>
      <c r="R18" s="93"/>
    </row>
    <row r="19" spans="1:18" s="50" customFormat="1">
      <c r="E19" s="52"/>
      <c r="G19" s="52"/>
    </row>
    <row r="20" spans="1:18">
      <c r="A20" s="3"/>
      <c r="B20" s="3"/>
      <c r="C20" s="3"/>
      <c r="D20" s="3"/>
      <c r="E20" s="11"/>
      <c r="F20" s="3"/>
      <c r="G20" s="11"/>
      <c r="H20" s="3"/>
    </row>
    <row r="21" spans="1:18">
      <c r="A21" s="3"/>
      <c r="B21" s="21" t="s">
        <v>31</v>
      </c>
      <c r="C21" s="21"/>
      <c r="D21" s="21"/>
      <c r="E21" s="22"/>
      <c r="F21" s="21"/>
      <c r="G21" s="22"/>
      <c r="H21" s="21"/>
      <c r="I21" s="23"/>
      <c r="K21" s="24" t="s">
        <v>50</v>
      </c>
      <c r="L21" s="24"/>
      <c r="M21" s="24"/>
      <c r="N21" s="24"/>
      <c r="O21" s="24"/>
      <c r="P21" s="24"/>
      <c r="Q21" s="24"/>
      <c r="R21" s="24"/>
    </row>
  </sheetData>
  <customSheetViews>
    <customSheetView guid="{0C5E73BF-4F4A-42B1-AFFC-19145C7AC19A}" state="hidden" topLeftCell="A9">
      <selection activeCell="A23" sqref="A23:XFD64"/>
      <pageMargins left="0.7" right="0.7" top="0.75" bottom="0.75" header="0.3" footer="0.3"/>
    </customSheetView>
    <customSheetView guid="{F7690BCD-287A-473A-9EA1-298139938D77}" state="hidden" topLeftCell="A9">
      <selection activeCell="A23" sqref="A23:XFD64"/>
      <pageMargins left="0.7" right="0.7" top="0.75" bottom="0.75" header="0.3" footer="0.3"/>
    </customSheetView>
    <customSheetView guid="{8F78BEB5-8927-4030-9153-90C7FA4937A5}" state="hidden" topLeftCell="A9">
      <selection activeCell="A23" sqref="A23:XFD64"/>
      <pageMargins left="0.7" right="0.7" top="0.75" bottom="0.75" header="0.3" footer="0.3"/>
    </customSheetView>
    <customSheetView guid="{81801A75-92C7-4ED5-97DB-E3E6B3965D30}" state="hidden" topLeftCell="A9">
      <selection activeCell="A23" sqref="A23:XFD64"/>
      <pageMargins left="0.7" right="0.7" top="0.75" bottom="0.75" header="0.3" footer="0.3"/>
    </customSheetView>
  </customSheetViews>
  <mergeCells count="11">
    <mergeCell ref="B17:R17"/>
    <mergeCell ref="B5:P6"/>
    <mergeCell ref="B9:G9"/>
    <mergeCell ref="C13:E13"/>
    <mergeCell ref="F13:G13"/>
    <mergeCell ref="C10:E10"/>
    <mergeCell ref="F10:G10"/>
    <mergeCell ref="C11:E11"/>
    <mergeCell ref="F11:G11"/>
    <mergeCell ref="C12:E12"/>
    <mergeCell ref="F12:G12"/>
  </mergeCells>
  <pageMargins left="0.7" right="0.7" top="0.75" bottom="0.75" header="0.3" footer="0.3"/>
</worksheet>
</file>

<file path=xl/worksheets/sheet38.xml><?xml version="1.0" encoding="utf-8"?>
<worksheet xmlns="http://schemas.openxmlformats.org/spreadsheetml/2006/main" xmlns:r="http://schemas.openxmlformats.org/officeDocument/2006/relationships">
  <sheetPr codeName="Sheet35">
    <tabColor theme="7" tint="0.59999389629810485"/>
  </sheetPr>
  <dimension ref="A1:R21"/>
  <sheetViews>
    <sheetView workbookViewId="0">
      <selection activeCell="F55" sqref="F55"/>
    </sheetView>
  </sheetViews>
  <sheetFormatPr defaultRowHeight="12.75"/>
  <cols>
    <col min="1" max="1" width="16.5703125" bestFit="1" customWidth="1"/>
  </cols>
  <sheetData>
    <row r="1" spans="1:18">
      <c r="A1" s="6" t="s">
        <v>28</v>
      </c>
      <c r="B1" s="8" t="s">
        <v>146</v>
      </c>
      <c r="C1" s="8"/>
      <c r="D1" s="8"/>
      <c r="E1" s="4"/>
      <c r="G1" s="4"/>
      <c r="K1" s="8"/>
      <c r="L1" s="6" t="s">
        <v>53</v>
      </c>
      <c r="M1" s="17">
        <f>I27</f>
        <v>0</v>
      </c>
    </row>
    <row r="2" spans="1:18">
      <c r="A2" s="6" t="s">
        <v>29</v>
      </c>
      <c r="B2" s="44" t="s">
        <v>108</v>
      </c>
      <c r="C2" s="8"/>
      <c r="D2" s="8"/>
      <c r="E2" s="4"/>
      <c r="G2" s="4"/>
      <c r="K2" s="8"/>
      <c r="L2" s="6" t="s">
        <v>52</v>
      </c>
      <c r="M2" s="17">
        <f>R27</f>
        <v>0</v>
      </c>
    </row>
    <row r="3" spans="1:18" ht="13.5" thickBot="1">
      <c r="A3" s="6" t="s">
        <v>30</v>
      </c>
      <c r="B3" s="44" t="s">
        <v>109</v>
      </c>
      <c r="C3" s="7"/>
      <c r="D3" s="7"/>
      <c r="E3" s="5"/>
      <c r="G3" s="4"/>
      <c r="K3" s="7"/>
      <c r="L3" s="25" t="s">
        <v>174</v>
      </c>
      <c r="M3" s="26">
        <f>M1-M2</f>
        <v>0</v>
      </c>
    </row>
    <row r="4" spans="1:18" s="50" customFormat="1" ht="13.5" thickTop="1">
      <c r="A4" s="6"/>
      <c r="B4" s="44"/>
      <c r="C4" s="7"/>
      <c r="D4" s="7"/>
      <c r="E4" s="5"/>
      <c r="G4" s="52"/>
      <c r="K4" s="7"/>
      <c r="L4" s="25"/>
    </row>
    <row r="5" spans="1:18" s="50" customFormat="1" ht="14.25" customHeight="1">
      <c r="A5" s="6" t="s">
        <v>129</v>
      </c>
      <c r="B5" s="1331" t="s">
        <v>167</v>
      </c>
      <c r="C5" s="1331"/>
      <c r="D5" s="1331"/>
      <c r="E5" s="1331"/>
      <c r="F5" s="1331"/>
      <c r="G5" s="1331"/>
      <c r="H5" s="1331"/>
      <c r="I5" s="1331"/>
      <c r="J5" s="1331"/>
      <c r="K5" s="1331"/>
      <c r="L5" s="1331"/>
      <c r="M5" s="1331"/>
      <c r="N5" s="1331"/>
      <c r="O5" s="1331"/>
      <c r="P5" s="1331"/>
    </row>
    <row r="6" spans="1:18" s="50" customFormat="1" ht="36.75" customHeight="1">
      <c r="A6" s="6"/>
      <c r="B6" s="1331"/>
      <c r="C6" s="1331"/>
      <c r="D6" s="1331"/>
      <c r="E6" s="1331"/>
      <c r="F6" s="1331"/>
      <c r="G6" s="1331"/>
      <c r="H6" s="1331"/>
      <c r="I6" s="1331"/>
      <c r="J6" s="1331"/>
      <c r="K6" s="1331"/>
      <c r="L6" s="1331"/>
      <c r="M6" s="1331"/>
      <c r="N6" s="1331"/>
      <c r="O6" s="1331"/>
      <c r="P6" s="1331"/>
    </row>
    <row r="7" spans="1:18" s="50" customFormat="1" ht="17.25" customHeight="1">
      <c r="A7" s="6"/>
      <c r="B7" s="87"/>
      <c r="C7" s="87"/>
      <c r="D7" s="87"/>
      <c r="E7" s="87"/>
      <c r="F7" s="87"/>
      <c r="G7" s="87"/>
      <c r="H7" s="87"/>
      <c r="I7" s="87"/>
      <c r="J7" s="87"/>
      <c r="K7" s="87"/>
      <c r="L7" s="87"/>
      <c r="M7" s="87"/>
      <c r="N7" s="87"/>
      <c r="O7" s="87"/>
      <c r="P7" s="87"/>
    </row>
    <row r="8" spans="1:18" s="50" customFormat="1" ht="30.75" customHeight="1" thickBot="1">
      <c r="A8" s="88" t="s">
        <v>130</v>
      </c>
      <c r="B8" s="87"/>
      <c r="C8" s="87"/>
      <c r="D8" s="87"/>
      <c r="E8" s="87"/>
      <c r="F8" s="87"/>
      <c r="G8" s="87"/>
      <c r="H8" s="87"/>
      <c r="I8" s="87"/>
      <c r="J8" s="87"/>
      <c r="K8" s="87"/>
      <c r="L8" s="87"/>
      <c r="M8" s="87"/>
      <c r="N8" s="87"/>
      <c r="O8" s="87"/>
      <c r="P8" s="87"/>
    </row>
    <row r="9" spans="1:18" s="50" customFormat="1">
      <c r="B9" s="1320" t="s">
        <v>22</v>
      </c>
      <c r="C9" s="1321"/>
      <c r="D9" s="1321"/>
      <c r="E9" s="1321"/>
      <c r="F9" s="1321"/>
      <c r="G9" s="1322"/>
    </row>
    <row r="10" spans="1:18" s="50" customFormat="1">
      <c r="A10" s="6"/>
      <c r="B10" s="13" t="s">
        <v>49</v>
      </c>
      <c r="C10" s="1286" t="s">
        <v>48</v>
      </c>
      <c r="D10" s="1287"/>
      <c r="E10" s="1288"/>
      <c r="F10" s="1286" t="s">
        <v>47</v>
      </c>
      <c r="G10" s="1323"/>
      <c r="H10" s="7"/>
    </row>
    <row r="11" spans="1:18" s="50" customFormat="1">
      <c r="A11" s="6"/>
      <c r="B11" s="14"/>
      <c r="C11" s="1281" t="s">
        <v>23</v>
      </c>
      <c r="D11" s="1282"/>
      <c r="E11" s="1283"/>
      <c r="F11" s="1281" t="s">
        <v>24</v>
      </c>
      <c r="G11" s="1324"/>
      <c r="H11" s="7"/>
    </row>
    <row r="12" spans="1:18" s="50" customFormat="1">
      <c r="A12" s="6"/>
      <c r="B12" s="15"/>
      <c r="C12" s="1281" t="s">
        <v>25</v>
      </c>
      <c r="D12" s="1282"/>
      <c r="E12" s="1283"/>
      <c r="F12" s="1293" t="s">
        <v>46</v>
      </c>
      <c r="G12" s="1295"/>
      <c r="H12" s="7"/>
    </row>
    <row r="13" spans="1:18" s="50" customFormat="1" ht="13.5" thickBot="1">
      <c r="B13" s="16"/>
      <c r="C13" s="1277" t="s">
        <v>26</v>
      </c>
      <c r="D13" s="1278"/>
      <c r="E13" s="1279"/>
      <c r="F13" s="1277" t="s">
        <v>27</v>
      </c>
      <c r="G13" s="1296"/>
    </row>
    <row r="14" spans="1:18" s="50" customFormat="1">
      <c r="E14" s="52"/>
      <c r="G14" s="52"/>
    </row>
    <row r="15" spans="1:18" s="50" customFormat="1">
      <c r="A15" s="55" t="s">
        <v>156</v>
      </c>
      <c r="B15" s="55"/>
      <c r="C15" s="55"/>
      <c r="D15" s="55"/>
      <c r="E15" s="55"/>
      <c r="F15" s="55"/>
      <c r="G15" s="55"/>
      <c r="H15" s="55"/>
      <c r="I15" s="55"/>
      <c r="J15" s="55"/>
      <c r="K15" s="55"/>
      <c r="L15" s="55"/>
      <c r="M15" s="55"/>
      <c r="N15" s="55"/>
      <c r="O15" s="55"/>
      <c r="P15" s="55"/>
      <c r="Q15" s="55"/>
      <c r="R15" s="55"/>
    </row>
    <row r="16" spans="1:18">
      <c r="A16" s="6"/>
      <c r="C16" s="7"/>
      <c r="D16" s="7"/>
      <c r="E16" s="5"/>
      <c r="F16" s="7"/>
      <c r="G16" s="5"/>
      <c r="H16" s="7"/>
      <c r="I16" s="7"/>
    </row>
    <row r="17" spans="1:18" s="50" customFormat="1">
      <c r="B17" s="1335" t="s">
        <v>168</v>
      </c>
      <c r="C17" s="1335"/>
      <c r="D17" s="1335"/>
      <c r="E17" s="1335"/>
      <c r="F17" s="1335"/>
      <c r="G17" s="1335"/>
      <c r="H17" s="1335"/>
      <c r="I17" s="1335"/>
      <c r="J17" s="1335"/>
      <c r="K17" s="1335"/>
      <c r="L17" s="1335"/>
      <c r="M17" s="1335"/>
      <c r="N17" s="1335"/>
      <c r="O17" s="1335"/>
      <c r="P17" s="1335"/>
      <c r="Q17" s="1335"/>
      <c r="R17" s="1335"/>
    </row>
    <row r="18" spans="1:18" s="50" customFormat="1">
      <c r="B18" s="93" t="s">
        <v>169</v>
      </c>
      <c r="C18" s="93"/>
      <c r="D18" s="93"/>
      <c r="E18" s="93"/>
      <c r="F18" s="93"/>
      <c r="G18" s="93"/>
      <c r="H18" s="93"/>
      <c r="I18" s="93"/>
      <c r="J18" s="93"/>
      <c r="K18" s="93"/>
      <c r="L18" s="93"/>
      <c r="M18" s="93"/>
      <c r="N18" s="93"/>
      <c r="O18" s="93"/>
      <c r="P18" s="93"/>
      <c r="Q18" s="93"/>
      <c r="R18" s="93"/>
    </row>
    <row r="19" spans="1:18">
      <c r="E19" s="4"/>
      <c r="G19" s="4"/>
    </row>
    <row r="20" spans="1:18">
      <c r="A20" s="3"/>
      <c r="B20" s="3"/>
      <c r="C20" s="3"/>
      <c r="D20" s="3"/>
      <c r="E20" s="11"/>
      <c r="F20" s="3"/>
      <c r="G20" s="11"/>
      <c r="H20" s="3"/>
    </row>
    <row r="21" spans="1:18">
      <c r="A21" s="3"/>
      <c r="B21" s="21" t="s">
        <v>31</v>
      </c>
      <c r="C21" s="21"/>
      <c r="D21" s="21"/>
      <c r="E21" s="22"/>
      <c r="F21" s="21"/>
      <c r="G21" s="22"/>
      <c r="H21" s="21"/>
      <c r="I21" s="23"/>
      <c r="K21" s="24" t="s">
        <v>50</v>
      </c>
      <c r="L21" s="24"/>
      <c r="M21" s="24"/>
      <c r="N21" s="24"/>
      <c r="O21" s="24"/>
      <c r="P21" s="24"/>
      <c r="Q21" s="24"/>
      <c r="R21" s="24"/>
    </row>
  </sheetData>
  <customSheetViews>
    <customSheetView guid="{0C5E73BF-4F4A-42B1-AFFC-19145C7AC19A}" state="hidden">
      <selection activeCell="F55" sqref="F55"/>
      <pageMargins left="0.7" right="0.7" top="0.75" bottom="0.75" header="0.3" footer="0.3"/>
    </customSheetView>
    <customSheetView guid="{F7690BCD-287A-473A-9EA1-298139938D77}" state="hidden">
      <selection activeCell="F55" sqref="F55"/>
      <pageMargins left="0.7" right="0.7" top="0.75" bottom="0.75" header="0.3" footer="0.3"/>
    </customSheetView>
    <customSheetView guid="{8F78BEB5-8927-4030-9153-90C7FA4937A5}" state="hidden">
      <selection activeCell="F55" sqref="F55"/>
      <pageMargins left="0.7" right="0.7" top="0.75" bottom="0.75" header="0.3" footer="0.3"/>
    </customSheetView>
    <customSheetView guid="{81801A75-92C7-4ED5-97DB-E3E6B3965D30}" state="hidden">
      <selection activeCell="F55" sqref="F55"/>
      <pageMargins left="0.7" right="0.7" top="0.75" bottom="0.75" header="0.3" footer="0.3"/>
    </customSheetView>
  </customSheetViews>
  <mergeCells count="11">
    <mergeCell ref="B17:R17"/>
    <mergeCell ref="C12:E12"/>
    <mergeCell ref="F12:G12"/>
    <mergeCell ref="C13:E13"/>
    <mergeCell ref="F13:G13"/>
    <mergeCell ref="B5:P6"/>
    <mergeCell ref="B9:G9"/>
    <mergeCell ref="C10:E10"/>
    <mergeCell ref="F10:G10"/>
    <mergeCell ref="C11:E11"/>
    <mergeCell ref="F11:G11"/>
  </mergeCells>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37">
    <tabColor theme="7" tint="-0.499984740745262"/>
  </sheetPr>
  <dimension ref="A1:R16"/>
  <sheetViews>
    <sheetView workbookViewId="0">
      <selection activeCell="A5" sqref="A5:XFD16"/>
    </sheetView>
  </sheetViews>
  <sheetFormatPr defaultRowHeight="12.75"/>
  <cols>
    <col min="1" max="1" width="16.5703125" bestFit="1" customWidth="1"/>
  </cols>
  <sheetData>
    <row r="1" spans="1:18">
      <c r="A1" s="6" t="s">
        <v>28</v>
      </c>
      <c r="B1" s="94" t="s">
        <v>145</v>
      </c>
      <c r="C1" s="8"/>
      <c r="D1" s="8"/>
      <c r="E1" s="4"/>
      <c r="G1" s="4"/>
      <c r="K1" s="8"/>
      <c r="L1" s="6" t="s">
        <v>53</v>
      </c>
      <c r="M1" s="17">
        <f>I43</f>
        <v>0</v>
      </c>
    </row>
    <row r="2" spans="1:18">
      <c r="A2" s="6" t="s">
        <v>29</v>
      </c>
      <c r="B2" s="44" t="s">
        <v>111</v>
      </c>
      <c r="C2" s="8"/>
      <c r="D2" s="8"/>
      <c r="E2" s="4"/>
      <c r="G2" s="4"/>
      <c r="K2" s="8"/>
      <c r="L2" s="6" t="s">
        <v>52</v>
      </c>
      <c r="M2" s="17">
        <f>R43</f>
        <v>0</v>
      </c>
    </row>
    <row r="3" spans="1:18" ht="13.5" thickBot="1">
      <c r="A3" s="6" t="s">
        <v>30</v>
      </c>
      <c r="B3" s="44" t="s">
        <v>107</v>
      </c>
      <c r="C3" s="7"/>
      <c r="D3" s="7"/>
      <c r="E3" s="5"/>
      <c r="G3" s="4"/>
      <c r="K3" s="7"/>
      <c r="L3" s="25" t="s">
        <v>54</v>
      </c>
      <c r="M3" s="26">
        <f>M1-M2</f>
        <v>0</v>
      </c>
    </row>
    <row r="4" spans="1:18" ht="13.5" thickTop="1">
      <c r="A4" s="6"/>
      <c r="B4" t="s">
        <v>112</v>
      </c>
      <c r="C4" s="7"/>
      <c r="D4" s="7"/>
      <c r="E4" s="5"/>
      <c r="F4" s="7"/>
      <c r="G4" s="5"/>
      <c r="H4" s="7"/>
      <c r="I4" s="7"/>
    </row>
    <row r="5" spans="1:18" s="50" customFormat="1" ht="14.25" customHeight="1">
      <c r="A5" s="6" t="s">
        <v>129</v>
      </c>
      <c r="B5" s="1336" t="s">
        <v>170</v>
      </c>
      <c r="C5" s="1336"/>
      <c r="D5" s="1336"/>
      <c r="E5" s="1336"/>
      <c r="F5" s="1336"/>
      <c r="G5" s="1336"/>
      <c r="H5" s="1336"/>
      <c r="I5" s="1336"/>
      <c r="J5" s="1336"/>
      <c r="K5" s="1336"/>
      <c r="L5" s="1336"/>
      <c r="M5" s="1336"/>
      <c r="N5" s="1336"/>
      <c r="O5" s="1336"/>
      <c r="P5" s="1336"/>
    </row>
    <row r="6" spans="1:18" s="50" customFormat="1" ht="26.25" customHeight="1">
      <c r="A6" s="6"/>
      <c r="B6" s="87"/>
      <c r="C6" s="87"/>
      <c r="D6" s="87"/>
      <c r="E6" s="87"/>
      <c r="F6" s="87"/>
      <c r="G6" s="87"/>
      <c r="H6" s="87"/>
      <c r="I6" s="87"/>
      <c r="J6" s="87"/>
      <c r="K6" s="87"/>
      <c r="L6" s="87"/>
      <c r="M6" s="87"/>
      <c r="N6" s="87"/>
      <c r="O6" s="87"/>
      <c r="P6" s="87"/>
    </row>
    <row r="7" spans="1:18" s="50" customFormat="1" ht="30.75" customHeight="1" thickBot="1">
      <c r="A7" s="88" t="s">
        <v>130</v>
      </c>
      <c r="B7" s="87"/>
      <c r="C7" s="87"/>
      <c r="D7" s="87"/>
      <c r="E7" s="87"/>
      <c r="F7" s="87"/>
      <c r="G7" s="87"/>
      <c r="H7" s="87"/>
      <c r="I7" s="87"/>
      <c r="J7" s="87"/>
      <c r="K7" s="87"/>
      <c r="L7" s="87"/>
      <c r="M7" s="87"/>
      <c r="N7" s="87"/>
      <c r="O7" s="87"/>
      <c r="P7" s="87"/>
    </row>
    <row r="8" spans="1:18" s="50" customFormat="1">
      <c r="B8" s="1320" t="s">
        <v>22</v>
      </c>
      <c r="C8" s="1321"/>
      <c r="D8" s="1321"/>
      <c r="E8" s="1321"/>
      <c r="F8" s="1321"/>
      <c r="G8" s="1322"/>
    </row>
    <row r="9" spans="1:18" s="50" customFormat="1">
      <c r="A9" s="6"/>
      <c r="B9" s="13" t="s">
        <v>49</v>
      </c>
      <c r="C9" s="1286" t="s">
        <v>48</v>
      </c>
      <c r="D9" s="1287"/>
      <c r="E9" s="1288"/>
      <c r="F9" s="1286" t="s">
        <v>47</v>
      </c>
      <c r="G9" s="1323"/>
      <c r="H9" s="7"/>
    </row>
    <row r="10" spans="1:18" s="50" customFormat="1">
      <c r="A10" s="6"/>
      <c r="B10" s="14"/>
      <c r="C10" s="1281" t="s">
        <v>23</v>
      </c>
      <c r="D10" s="1282"/>
      <c r="E10" s="1283"/>
      <c r="F10" s="1281" t="s">
        <v>24</v>
      </c>
      <c r="G10" s="1324"/>
      <c r="H10" s="7"/>
    </row>
    <row r="11" spans="1:18" s="50" customFormat="1">
      <c r="A11" s="6"/>
      <c r="B11" s="15"/>
      <c r="C11" s="1281" t="s">
        <v>25</v>
      </c>
      <c r="D11" s="1282"/>
      <c r="E11" s="1283"/>
      <c r="F11" s="1293" t="s">
        <v>46</v>
      </c>
      <c r="G11" s="1295"/>
      <c r="H11" s="7"/>
    </row>
    <row r="12" spans="1:18" s="50" customFormat="1" ht="13.5" thickBot="1">
      <c r="B12" s="16"/>
      <c r="C12" s="1277" t="s">
        <v>26</v>
      </c>
      <c r="D12" s="1278"/>
      <c r="E12" s="1279"/>
      <c r="F12" s="1277" t="s">
        <v>27</v>
      </c>
      <c r="G12" s="1296"/>
    </row>
    <row r="13" spans="1:18" s="50" customFormat="1">
      <c r="E13" s="52"/>
      <c r="G13" s="52"/>
    </row>
    <row r="14" spans="1:18" s="50" customFormat="1">
      <c r="A14" s="55" t="s">
        <v>156</v>
      </c>
      <c r="B14" s="55"/>
      <c r="C14" s="55"/>
      <c r="D14" s="55"/>
      <c r="E14" s="55"/>
      <c r="F14" s="55"/>
      <c r="G14" s="55"/>
      <c r="H14" s="55"/>
      <c r="I14" s="55"/>
      <c r="J14" s="55"/>
      <c r="K14" s="55"/>
      <c r="L14" s="55"/>
      <c r="M14" s="55"/>
      <c r="N14" s="55"/>
      <c r="O14" s="55"/>
      <c r="P14" s="55"/>
      <c r="Q14" s="55"/>
      <c r="R14" s="55"/>
    </row>
    <row r="16" spans="1:18">
      <c r="B16" s="1319" t="s">
        <v>170</v>
      </c>
      <c r="C16" s="1319"/>
      <c r="D16" s="1319"/>
      <c r="E16" s="1319"/>
      <c r="F16" s="1319"/>
      <c r="G16" s="1319"/>
      <c r="H16" s="1319"/>
      <c r="I16" s="1319"/>
      <c r="J16" s="1319"/>
      <c r="K16" s="1319"/>
      <c r="L16" s="1319"/>
      <c r="M16" s="1319"/>
      <c r="N16" s="1319"/>
      <c r="O16" s="1319"/>
      <c r="P16" s="1319"/>
      <c r="Q16" s="1319"/>
      <c r="R16" s="1319"/>
    </row>
  </sheetData>
  <customSheetViews>
    <customSheetView guid="{0C5E73BF-4F4A-42B1-AFFC-19145C7AC19A}" state="hidden">
      <selection activeCell="A5" sqref="A5:XFD16"/>
      <pageMargins left="0.7" right="0.7" top="0.75" bottom="0.75" header="0.3" footer="0.3"/>
    </customSheetView>
    <customSheetView guid="{F7690BCD-287A-473A-9EA1-298139938D77}" state="hidden">
      <selection activeCell="A5" sqref="A5:XFD16"/>
      <pageMargins left="0.7" right="0.7" top="0.75" bottom="0.75" header="0.3" footer="0.3"/>
    </customSheetView>
    <customSheetView guid="{8F78BEB5-8927-4030-9153-90C7FA4937A5}" state="hidden">
      <selection activeCell="A5" sqref="A5:XFD16"/>
      <pageMargins left="0.7" right="0.7" top="0.75" bottom="0.75" header="0.3" footer="0.3"/>
    </customSheetView>
    <customSheetView guid="{81801A75-92C7-4ED5-97DB-E3E6B3965D30}" state="hidden">
      <selection activeCell="A5" sqref="A5:XFD16"/>
      <pageMargins left="0.7" right="0.7" top="0.75" bottom="0.75" header="0.3" footer="0.3"/>
    </customSheetView>
  </customSheetViews>
  <mergeCells count="11">
    <mergeCell ref="B16:R16"/>
    <mergeCell ref="B5:P5"/>
    <mergeCell ref="B8:G8"/>
    <mergeCell ref="C12:E12"/>
    <mergeCell ref="F12:G12"/>
    <mergeCell ref="C9:E9"/>
    <mergeCell ref="F9:G9"/>
    <mergeCell ref="C10:E10"/>
    <mergeCell ref="F10:G10"/>
    <mergeCell ref="C11:E11"/>
    <mergeCell ref="F11:G1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L125"/>
  <sheetViews>
    <sheetView workbookViewId="0">
      <pane ySplit="1" topLeftCell="A2" activePane="bottomLeft" state="frozen"/>
      <selection pane="bottomLeft" activeCell="C128" sqref="C128"/>
    </sheetView>
  </sheetViews>
  <sheetFormatPr defaultRowHeight="12.75"/>
  <cols>
    <col min="1" max="1" width="32.140625" bestFit="1" customWidth="1"/>
    <col min="2" max="2" width="15" bestFit="1" customWidth="1"/>
    <col min="3" max="3" width="16.42578125" bestFit="1" customWidth="1"/>
    <col min="4" max="4" width="12" bestFit="1" customWidth="1"/>
    <col min="5" max="5" width="10.140625" bestFit="1" customWidth="1"/>
    <col min="6" max="6" width="9.42578125" customWidth="1"/>
    <col min="8" max="8" width="32.140625" bestFit="1" customWidth="1"/>
    <col min="9" max="9" width="11.5703125" bestFit="1" customWidth="1"/>
    <col min="10" max="10" width="11" bestFit="1" customWidth="1"/>
    <col min="11" max="11" width="11.5703125" bestFit="1" customWidth="1"/>
    <col min="12" max="12" width="10.140625" bestFit="1" customWidth="1"/>
  </cols>
  <sheetData>
    <row r="1" spans="1:12" s="1209" customFormat="1" ht="28.5">
      <c r="A1" s="1306" t="s">
        <v>1302</v>
      </c>
      <c r="B1" s="1307"/>
      <c r="C1" s="1307"/>
      <c r="D1" s="1307"/>
      <c r="E1" s="1307"/>
      <c r="H1" s="1306" t="s">
        <v>1308</v>
      </c>
      <c r="I1" s="1307"/>
      <c r="J1" s="1307"/>
      <c r="K1" s="1307"/>
      <c r="L1" s="1307"/>
    </row>
    <row r="2" spans="1:12" s="1209" customFormat="1" ht="30">
      <c r="A2" s="1217" t="s">
        <v>1</v>
      </c>
      <c r="B2" s="1224" t="s">
        <v>31</v>
      </c>
      <c r="C2" s="1225" t="s">
        <v>1288</v>
      </c>
      <c r="D2" s="1226" t="s">
        <v>1183</v>
      </c>
      <c r="E2" s="1234" t="s">
        <v>1287</v>
      </c>
      <c r="H2" s="1217" t="s">
        <v>1</v>
      </c>
      <c r="I2" s="1224" t="s">
        <v>31</v>
      </c>
      <c r="J2" s="1225" t="s">
        <v>1288</v>
      </c>
      <c r="K2" s="1226" t="s">
        <v>1183</v>
      </c>
      <c r="L2" s="1234" t="s">
        <v>1287</v>
      </c>
    </row>
    <row r="3" spans="1:12" s="1209" customFormat="1" ht="15">
      <c r="A3" s="1218" t="s">
        <v>460</v>
      </c>
      <c r="B3" s="1230">
        <f>MROUND('010_Facility_Criteria'!K11,10)</f>
        <v>0</v>
      </c>
      <c r="C3" s="1230">
        <f>'010_Facility_Criteria'!K12</f>
        <v>0</v>
      </c>
      <c r="D3" s="972">
        <f>B3-C3</f>
        <v>0</v>
      </c>
      <c r="E3" s="1235">
        <f>IF(B3=0,0,D3/B3)</f>
        <v>0</v>
      </c>
      <c r="F3" s="1229"/>
      <c r="G3" s="1229"/>
      <c r="H3" s="1218" t="s">
        <v>460</v>
      </c>
      <c r="I3" s="1230">
        <f>'010_Facility_Criteria'!R11</f>
        <v>0</v>
      </c>
      <c r="J3" s="1230">
        <f>'010_Facility_Criteria'!R12</f>
        <v>0</v>
      </c>
      <c r="K3" s="972">
        <f>I3-J3</f>
        <v>0</v>
      </c>
      <c r="L3" s="1235">
        <f>IF(I3=0,0,K3/I3)</f>
        <v>0</v>
      </c>
    </row>
    <row r="4" spans="1:12" s="1209" customFormat="1" ht="15">
      <c r="A4" s="1218" t="s">
        <v>459</v>
      </c>
      <c r="B4" s="973">
        <f>MROUND('020_Discipline_Specifications'!K11,100)</f>
        <v>0</v>
      </c>
      <c r="C4" s="973">
        <f>'020_Discipline_Specifications'!K12</f>
        <v>0</v>
      </c>
      <c r="D4" s="972">
        <f t="shared" ref="D4:D27" si="0">B4-C4</f>
        <v>0</v>
      </c>
      <c r="E4" s="1235">
        <f t="shared" ref="E4:E27" si="1">IF(B4=0,0,D4/B4)</f>
        <v>0</v>
      </c>
      <c r="F4" s="1229"/>
      <c r="G4" s="1229"/>
      <c r="H4" s="1218" t="s">
        <v>459</v>
      </c>
      <c r="I4" s="973">
        <f>'020_Discipline_Specifications'!R11</f>
        <v>0</v>
      </c>
      <c r="J4" s="973">
        <f>'020_Discipline_Specifications'!R12</f>
        <v>0</v>
      </c>
      <c r="K4" s="972">
        <f t="shared" ref="K4:K27" si="2">I4-J4</f>
        <v>0</v>
      </c>
      <c r="L4" s="1235">
        <f t="shared" ref="L4:L27" si="3">IF(I4=0,0,K4/I4)</f>
        <v>0</v>
      </c>
    </row>
    <row r="5" spans="1:12" s="1209" customFormat="1" ht="15">
      <c r="A5" s="1219" t="s">
        <v>461</v>
      </c>
      <c r="B5" s="973">
        <f>MROUND('030_Feasibility_Study'!K11,100)</f>
        <v>600</v>
      </c>
      <c r="C5" s="973">
        <f>MROUND('030_Feasibility_Study'!K12,10)</f>
        <v>60</v>
      </c>
      <c r="D5" s="972">
        <f t="shared" si="0"/>
        <v>540</v>
      </c>
      <c r="E5" s="1235">
        <f t="shared" si="1"/>
        <v>0.9</v>
      </c>
      <c r="F5" s="1229"/>
      <c r="G5" s="1229"/>
      <c r="H5" s="1219" t="s">
        <v>461</v>
      </c>
      <c r="I5" s="973">
        <f>'030_Feasibility_Study'!R11</f>
        <v>0</v>
      </c>
      <c r="J5" s="973">
        <f>'030_Feasibility_Study'!R12</f>
        <v>0</v>
      </c>
      <c r="K5" s="972">
        <f t="shared" si="2"/>
        <v>0</v>
      </c>
      <c r="L5" s="1235">
        <f t="shared" si="3"/>
        <v>0</v>
      </c>
    </row>
    <row r="6" spans="1:12" s="1209" customFormat="1" ht="15">
      <c r="A6" s="1219" t="s">
        <v>462</v>
      </c>
      <c r="B6" s="973">
        <f>MROUND('040_Project_Definition'!K11,10)</f>
        <v>10</v>
      </c>
      <c r="C6" s="973">
        <f>'040_Project_Definition'!K12</f>
        <v>0</v>
      </c>
      <c r="D6" s="972">
        <f t="shared" si="0"/>
        <v>10</v>
      </c>
      <c r="E6" s="1235">
        <f t="shared" si="1"/>
        <v>1</v>
      </c>
      <c r="F6" s="1229"/>
      <c r="G6" s="1229"/>
      <c r="H6" s="1219" t="s">
        <v>462</v>
      </c>
      <c r="I6" s="973">
        <f>'040_Project_Definition'!R11</f>
        <v>0</v>
      </c>
      <c r="J6" s="973">
        <f>'040_Project_Definition'!R12</f>
        <v>0</v>
      </c>
      <c r="K6" s="972">
        <f t="shared" si="2"/>
        <v>0</v>
      </c>
      <c r="L6" s="1235">
        <f t="shared" si="3"/>
        <v>0</v>
      </c>
    </row>
    <row r="7" spans="1:12" s="1209" customFormat="1" ht="15">
      <c r="A7" s="1220" t="s">
        <v>463</v>
      </c>
      <c r="B7" s="973">
        <f>MROUND('050_Space_Program'!K11,100)</f>
        <v>300</v>
      </c>
      <c r="C7" s="973">
        <f>MROUND('050_Space_Program'!K12,10)</f>
        <v>20</v>
      </c>
      <c r="D7" s="972">
        <f t="shared" si="0"/>
        <v>280</v>
      </c>
      <c r="E7" s="1235">
        <f t="shared" si="1"/>
        <v>0.93333333333333335</v>
      </c>
      <c r="F7" s="1229"/>
      <c r="G7" s="1229"/>
      <c r="H7" s="1220" t="s">
        <v>463</v>
      </c>
      <c r="I7" s="973">
        <f>MROUND('050_Space_Program'!R11,100)</f>
        <v>1600</v>
      </c>
      <c r="J7" s="973">
        <f>MROUND('050_Space_Program'!R12,10)</f>
        <v>140</v>
      </c>
      <c r="K7" s="972">
        <f t="shared" si="2"/>
        <v>1460</v>
      </c>
      <c r="L7" s="1235">
        <f t="shared" si="3"/>
        <v>0.91249999999999998</v>
      </c>
    </row>
    <row r="8" spans="1:12" s="1209" customFormat="1" ht="15">
      <c r="A8" s="255" t="s">
        <v>464</v>
      </c>
      <c r="B8" s="973">
        <f>MROUND('060_Product_Program'!K11,100)</f>
        <v>300</v>
      </c>
      <c r="C8" s="973">
        <f>MROUND('060_Product_Program'!K12,10)</f>
        <v>20</v>
      </c>
      <c r="D8" s="972">
        <f t="shared" si="0"/>
        <v>280</v>
      </c>
      <c r="E8" s="1235">
        <f t="shared" si="1"/>
        <v>0.93333333333333335</v>
      </c>
      <c r="F8" s="1229"/>
      <c r="G8" s="1229"/>
      <c r="H8" s="255" t="s">
        <v>464</v>
      </c>
      <c r="I8" s="973">
        <f>MROUND('060_Product_Program'!R11,50)</f>
        <v>500</v>
      </c>
      <c r="J8" s="973">
        <f>MROUND('060_Product_Program'!R12,10)</f>
        <v>50</v>
      </c>
      <c r="K8" s="972">
        <f t="shared" si="2"/>
        <v>450</v>
      </c>
      <c r="L8" s="1235">
        <f t="shared" si="3"/>
        <v>0.9</v>
      </c>
    </row>
    <row r="9" spans="1:12" s="1209" customFormat="1" ht="15">
      <c r="A9" s="256" t="s">
        <v>465</v>
      </c>
      <c r="B9" s="973">
        <f>MROUND('070_Request_For_Proposal'!K11,10)</f>
        <v>840</v>
      </c>
      <c r="C9" s="973">
        <f>MROUND('070_Request_For_Proposal'!K12,10)</f>
        <v>150</v>
      </c>
      <c r="D9" s="972">
        <f t="shared" si="0"/>
        <v>690</v>
      </c>
      <c r="E9" s="1235">
        <f t="shared" si="1"/>
        <v>0.8214285714285714</v>
      </c>
      <c r="F9" s="1229"/>
      <c r="G9" s="1229"/>
      <c r="H9" s="256" t="s">
        <v>465</v>
      </c>
      <c r="I9" s="973">
        <f>'070_Request_For_Proposal'!R11</f>
        <v>0</v>
      </c>
      <c r="J9" s="973">
        <f>'070_Request_For_Proposal'!R12</f>
        <v>0</v>
      </c>
      <c r="K9" s="972">
        <f t="shared" si="2"/>
        <v>0</v>
      </c>
      <c r="L9" s="1235">
        <f t="shared" si="3"/>
        <v>0</v>
      </c>
    </row>
    <row r="10" spans="1:12" s="1209" customFormat="1" ht="15">
      <c r="A10" s="1221" t="s">
        <v>466</v>
      </c>
      <c r="B10" s="973">
        <f>MROUND('080_Design_Early'!K11,100)</f>
        <v>1600</v>
      </c>
      <c r="C10" s="973">
        <f>MROUND('080_Design_Early'!K12,100)</f>
        <v>0</v>
      </c>
      <c r="D10" s="972">
        <f t="shared" si="0"/>
        <v>1600</v>
      </c>
      <c r="E10" s="1235">
        <f t="shared" si="1"/>
        <v>1</v>
      </c>
      <c r="F10" s="1229"/>
      <c r="G10" s="1229"/>
      <c r="H10" s="1221" t="s">
        <v>466</v>
      </c>
      <c r="I10" s="973">
        <f>MROUND('080_Design_Early'!R11,100)</f>
        <v>4700</v>
      </c>
      <c r="J10" s="973">
        <f>MROUND('080_Design_Early'!R12,100)</f>
        <v>1500</v>
      </c>
      <c r="K10" s="972">
        <f t="shared" si="2"/>
        <v>3200</v>
      </c>
      <c r="L10" s="1235">
        <f t="shared" si="3"/>
        <v>0.68085106382978722</v>
      </c>
    </row>
    <row r="11" spans="1:12" s="1209" customFormat="1" ht="15">
      <c r="A11" s="258" t="s">
        <v>467</v>
      </c>
      <c r="B11" s="973">
        <f>MROUND('090_Design_Schematic'!K11,100)</f>
        <v>4600</v>
      </c>
      <c r="C11" s="973">
        <f>MROUND('090_Design_Schematic'!K12,10)</f>
        <v>40</v>
      </c>
      <c r="D11" s="972">
        <f t="shared" si="0"/>
        <v>4560</v>
      </c>
      <c r="E11" s="1235">
        <f t="shared" si="1"/>
        <v>0.99130434782608701</v>
      </c>
      <c r="F11" s="1229"/>
      <c r="G11" s="1229"/>
      <c r="H11" s="258" t="s">
        <v>467</v>
      </c>
      <c r="I11" s="973">
        <f>MROUND('090_Design_Schematic'!R11,100)</f>
        <v>4700</v>
      </c>
      <c r="J11" s="973">
        <f>MROUND('090_Design_Schematic'!R12,100)</f>
        <v>1500</v>
      </c>
      <c r="K11" s="972">
        <f t="shared" si="2"/>
        <v>3200</v>
      </c>
      <c r="L11" s="1235">
        <f t="shared" si="3"/>
        <v>0.68085106382978722</v>
      </c>
    </row>
    <row r="12" spans="1:12" s="1209" customFormat="1" ht="15">
      <c r="A12" s="258" t="s">
        <v>468</v>
      </c>
      <c r="B12" s="973">
        <f>MROUND('100_Design_Coordinated_PTT_PTC'!K11,100)</f>
        <v>6700</v>
      </c>
      <c r="C12" s="973">
        <f>MROUND('100_Design_Coordinated_PTT_PTC'!K12,10)</f>
        <v>40</v>
      </c>
      <c r="D12" s="972">
        <f t="shared" si="0"/>
        <v>6660</v>
      </c>
      <c r="E12" s="1235">
        <f t="shared" si="1"/>
        <v>0.99402985074626871</v>
      </c>
      <c r="F12" s="1229"/>
      <c r="G12" s="1229"/>
      <c r="H12" s="258" t="s">
        <v>468</v>
      </c>
      <c r="I12" s="973">
        <f>MROUND('100_Design_Coordinated_PTT_PTC'!R11,100)</f>
        <v>20400</v>
      </c>
      <c r="J12" s="973">
        <f>MROUND('100_Design_Coordinated_PTT_PTC'!R12,100)</f>
        <v>2800</v>
      </c>
      <c r="K12" s="972">
        <f t="shared" si="2"/>
        <v>17600</v>
      </c>
      <c r="L12" s="1235">
        <f t="shared" si="3"/>
        <v>0.86274509803921573</v>
      </c>
    </row>
    <row r="13" spans="1:12" s="1209" customFormat="1" ht="15">
      <c r="A13" s="258" t="s">
        <v>469</v>
      </c>
      <c r="B13" s="973">
        <f>MROUND('110_Design_Final'!K12,100)</f>
        <v>4600</v>
      </c>
      <c r="C13" s="973">
        <f>MROUND('110_Design_Final'!K13,10)</f>
        <v>30</v>
      </c>
      <c r="D13" s="972">
        <f t="shared" si="0"/>
        <v>4570</v>
      </c>
      <c r="E13" s="1235">
        <f t="shared" si="1"/>
        <v>0.99347826086956526</v>
      </c>
      <c r="F13" s="1229"/>
      <c r="G13" s="1229"/>
      <c r="H13" s="258" t="s">
        <v>469</v>
      </c>
      <c r="I13" s="973">
        <f>MROUND('110_Design_Final'!R12,100)</f>
        <v>8200</v>
      </c>
      <c r="J13" s="973">
        <f>MROUND('110_Design_Final'!R13,100)</f>
        <v>1700</v>
      </c>
      <c r="K13" s="972">
        <f t="shared" si="2"/>
        <v>6500</v>
      </c>
      <c r="L13" s="1235">
        <f t="shared" si="3"/>
        <v>0.79268292682926833</v>
      </c>
    </row>
    <row r="14" spans="1:12" s="1209" customFormat="1" ht="15">
      <c r="A14" s="256" t="s">
        <v>470</v>
      </c>
      <c r="B14" s="973">
        <f>MROUND('120_Request_For_Proposal'!K11,100)</f>
        <v>900</v>
      </c>
      <c r="C14" s="973">
        <f>MROUND('120_Request_For_Proposal'!K12,10)</f>
        <v>60</v>
      </c>
      <c r="D14" s="972">
        <f t="shared" si="0"/>
        <v>840</v>
      </c>
      <c r="E14" s="1235">
        <f t="shared" si="1"/>
        <v>0.93333333333333335</v>
      </c>
      <c r="F14" s="1229"/>
      <c r="G14" s="1229"/>
      <c r="H14" s="256" t="s">
        <v>470</v>
      </c>
      <c r="I14" s="973">
        <f>'120_Request_For_Proposal'!R11</f>
        <v>0</v>
      </c>
      <c r="J14" s="973">
        <f>'120_Request_For_Proposal'!R12</f>
        <v>0</v>
      </c>
      <c r="K14" s="972">
        <f t="shared" si="2"/>
        <v>0</v>
      </c>
      <c r="L14" s="1235">
        <f t="shared" si="3"/>
        <v>0</v>
      </c>
    </row>
    <row r="15" spans="1:12" s="1209" customFormat="1" ht="15">
      <c r="A15" s="273" t="s">
        <v>471</v>
      </c>
      <c r="B15" s="973">
        <f>MROUND('130_Inquiry_Issue'!K11,100)</f>
        <v>1200</v>
      </c>
      <c r="C15" s="973">
        <f>MROUND('130_Inquiry_Issue'!K12,10)</f>
        <v>30</v>
      </c>
      <c r="D15" s="972">
        <f t="shared" si="0"/>
        <v>1170</v>
      </c>
      <c r="E15" s="1235">
        <f t="shared" si="1"/>
        <v>0.97499999999999998</v>
      </c>
      <c r="F15" s="1229"/>
      <c r="G15" s="1229"/>
      <c r="H15" s="273" t="s">
        <v>471</v>
      </c>
      <c r="I15" s="973">
        <f>'130_Inquiry_Issue'!R11</f>
        <v>0</v>
      </c>
      <c r="J15" s="973">
        <f>'130_Inquiry_Issue'!R12</f>
        <v>0</v>
      </c>
      <c r="K15" s="972">
        <f t="shared" si="2"/>
        <v>0</v>
      </c>
      <c r="L15" s="1235">
        <f t="shared" si="3"/>
        <v>0</v>
      </c>
    </row>
    <row r="16" spans="1:12" s="1209" customFormat="1" ht="15">
      <c r="A16" s="273" t="s">
        <v>472</v>
      </c>
      <c r="B16" s="973">
        <f>'140_Pre-Construction_Plan'!K11</f>
        <v>0</v>
      </c>
      <c r="C16" s="973">
        <f>'140_Pre-Construction_Plan'!L11</f>
        <v>0</v>
      </c>
      <c r="D16" s="972">
        <f t="shared" si="0"/>
        <v>0</v>
      </c>
      <c r="E16" s="1235">
        <f t="shared" si="1"/>
        <v>0</v>
      </c>
      <c r="F16" s="1229"/>
      <c r="G16" s="1229"/>
      <c r="H16" s="273" t="s">
        <v>472</v>
      </c>
      <c r="I16" s="973">
        <f>'140_Pre-Construction_Plan'!R11</f>
        <v>0</v>
      </c>
      <c r="J16" s="973">
        <f>'140_Pre-Construction_Plan'!S11</f>
        <v>0</v>
      </c>
      <c r="K16" s="972">
        <f t="shared" si="2"/>
        <v>0</v>
      </c>
      <c r="L16" s="1235">
        <f t="shared" si="3"/>
        <v>0</v>
      </c>
    </row>
    <row r="17" spans="1:12" s="1209" customFormat="1" ht="15">
      <c r="A17" s="273" t="s">
        <v>473</v>
      </c>
      <c r="B17" s="973">
        <f>MROUND('150_Inquiry_Issue_(RFI)'!K11,100)</f>
        <v>9300</v>
      </c>
      <c r="C17" s="973">
        <f>MROUND('150_Inquiry_Issue_(RFI)'!K12,100)</f>
        <v>500</v>
      </c>
      <c r="D17" s="972">
        <f t="shared" si="0"/>
        <v>8800</v>
      </c>
      <c r="E17" s="1235">
        <f t="shared" si="1"/>
        <v>0.94623655913978499</v>
      </c>
      <c r="F17" s="1229"/>
      <c r="G17" s="1229"/>
      <c r="H17" s="273" t="s">
        <v>473</v>
      </c>
      <c r="I17" s="973">
        <f>'150_Inquiry_Issue_(RFI)'!R11</f>
        <v>0</v>
      </c>
      <c r="J17" s="973">
        <f>'150_Inquiry_Issue_(RFI)'!R12</f>
        <v>0</v>
      </c>
      <c r="K17" s="972">
        <f t="shared" si="2"/>
        <v>0</v>
      </c>
      <c r="L17" s="1235">
        <f t="shared" si="3"/>
        <v>0</v>
      </c>
    </row>
    <row r="18" spans="1:12" s="1209" customFormat="1" ht="15">
      <c r="A18" s="273" t="s">
        <v>474</v>
      </c>
      <c r="B18" s="973">
        <f>'160_Product_Type_Selection'!K11</f>
        <v>0</v>
      </c>
      <c r="C18" s="973">
        <f>'160_Product_Type_Selection'!L11</f>
        <v>0</v>
      </c>
      <c r="D18" s="972">
        <f t="shared" si="0"/>
        <v>0</v>
      </c>
      <c r="E18" s="1235">
        <f t="shared" si="1"/>
        <v>0</v>
      </c>
      <c r="F18" s="1229"/>
      <c r="G18" s="1229"/>
      <c r="H18" s="273" t="s">
        <v>474</v>
      </c>
      <c r="I18" s="973">
        <f>'160_Product_Type_Selection'!R11</f>
        <v>0</v>
      </c>
      <c r="J18" s="973">
        <f>'160_Product_Type_Selection'!S11</f>
        <v>0</v>
      </c>
      <c r="K18" s="972">
        <f t="shared" si="2"/>
        <v>0</v>
      </c>
      <c r="L18" s="1235">
        <f t="shared" si="3"/>
        <v>0</v>
      </c>
    </row>
    <row r="19" spans="1:12" s="1209" customFormat="1" ht="15">
      <c r="A19" s="1227" t="s">
        <v>475</v>
      </c>
      <c r="B19" s="973">
        <f>'170_System_Layout'!K11</f>
        <v>0</v>
      </c>
      <c r="C19" s="973">
        <f>'170_System_Layout'!L11</f>
        <v>0</v>
      </c>
      <c r="D19" s="972">
        <f t="shared" si="0"/>
        <v>0</v>
      </c>
      <c r="E19" s="1235">
        <f t="shared" si="1"/>
        <v>0</v>
      </c>
      <c r="F19" s="1229"/>
      <c r="G19" s="1229"/>
      <c r="H19" s="1227" t="s">
        <v>475</v>
      </c>
      <c r="I19" s="973">
        <f>'170_System_Layout'!R11</f>
        <v>0</v>
      </c>
      <c r="J19" s="973">
        <f>'170_System_Layout'!S11</f>
        <v>0</v>
      </c>
      <c r="K19" s="972">
        <f t="shared" si="2"/>
        <v>0</v>
      </c>
      <c r="L19" s="1235">
        <f t="shared" si="3"/>
        <v>0</v>
      </c>
    </row>
    <row r="20" spans="1:12" s="1209" customFormat="1" ht="15">
      <c r="A20" s="273" t="s">
        <v>476</v>
      </c>
      <c r="B20" s="973">
        <f>MROUND('180_Submittal_Package'!K11,100)</f>
        <v>33400</v>
      </c>
      <c r="C20" s="973">
        <f>MROUND('180_Submittal_Package'!K12,100)</f>
        <v>2700</v>
      </c>
      <c r="D20" s="972">
        <f t="shared" si="0"/>
        <v>30700</v>
      </c>
      <c r="E20" s="1235">
        <f t="shared" si="1"/>
        <v>0.91916167664670656</v>
      </c>
      <c r="F20" s="1229"/>
      <c r="G20" s="1229"/>
      <c r="H20" s="273" t="s">
        <v>476</v>
      </c>
      <c r="I20" s="973">
        <f>MROUND('180_Submittal_Package'!R11,100)</f>
        <v>1000</v>
      </c>
      <c r="J20" s="973">
        <f>MROUND('180_Submittal_Package'!R12,50)</f>
        <v>250</v>
      </c>
      <c r="K20" s="972">
        <f t="shared" si="2"/>
        <v>750</v>
      </c>
      <c r="L20" s="1235">
        <f t="shared" si="3"/>
        <v>0.75</v>
      </c>
    </row>
    <row r="21" spans="1:12" s="1209" customFormat="1" ht="15">
      <c r="A21" s="273" t="s">
        <v>477</v>
      </c>
      <c r="B21" s="973">
        <f>MROUND('190_Submittal_Issue'!K11,100)</f>
        <v>36700</v>
      </c>
      <c r="C21" s="973">
        <f>MROUND('190_Submittal_Issue'!K12,10)</f>
        <v>20</v>
      </c>
      <c r="D21" s="972">
        <f t="shared" si="0"/>
        <v>36680</v>
      </c>
      <c r="E21" s="1235">
        <f t="shared" si="1"/>
        <v>0.9994550408719346</v>
      </c>
      <c r="F21" s="1229"/>
      <c r="G21" s="1229"/>
      <c r="H21" s="273" t="s">
        <v>477</v>
      </c>
      <c r="I21" s="973">
        <f>MROUND('190_Submittal_Issue'!R11,100)</f>
        <v>3300</v>
      </c>
      <c r="J21" s="973">
        <f>MROUND('190_Submittal_Issue'!R12,50)</f>
        <v>1650</v>
      </c>
      <c r="K21" s="972">
        <f t="shared" si="2"/>
        <v>1650</v>
      </c>
      <c r="L21" s="1235">
        <f t="shared" si="3"/>
        <v>0.5</v>
      </c>
    </row>
    <row r="22" spans="1:12" s="1209" customFormat="1" ht="15">
      <c r="A22" s="273" t="s">
        <v>478</v>
      </c>
      <c r="B22" s="973">
        <f>'200_Purchase_Order'!K11</f>
        <v>0</v>
      </c>
      <c r="C22" s="973">
        <f>'200_Purchase_Order'!L11</f>
        <v>0</v>
      </c>
      <c r="D22" s="972">
        <f t="shared" si="0"/>
        <v>0</v>
      </c>
      <c r="E22" s="1235">
        <f t="shared" si="1"/>
        <v>0</v>
      </c>
      <c r="F22" s="1229"/>
      <c r="G22" s="1229"/>
      <c r="H22" s="273" t="s">
        <v>478</v>
      </c>
      <c r="I22" s="973">
        <f>'200_Purchase_Order'!R11</f>
        <v>0</v>
      </c>
      <c r="J22" s="973">
        <f>'200_Purchase_Order'!S11</f>
        <v>0</v>
      </c>
      <c r="K22" s="972">
        <f t="shared" si="2"/>
        <v>0</v>
      </c>
      <c r="L22" s="1235">
        <f t="shared" si="3"/>
        <v>0</v>
      </c>
    </row>
    <row r="23" spans="1:12" s="1209" customFormat="1" ht="15">
      <c r="A23" s="273" t="s">
        <v>479</v>
      </c>
      <c r="B23" s="981">
        <f>MROUND('210_Product_Installation'!K11,100)</f>
        <v>100</v>
      </c>
      <c r="C23" s="981">
        <f>MROUND('210_Product_Installation'!K12,5)</f>
        <v>5</v>
      </c>
      <c r="D23" s="972">
        <f t="shared" si="0"/>
        <v>95</v>
      </c>
      <c r="E23" s="1235">
        <f t="shared" si="1"/>
        <v>0.95</v>
      </c>
      <c r="F23" s="1229"/>
      <c r="G23" s="1229"/>
      <c r="H23" s="273" t="s">
        <v>479</v>
      </c>
      <c r="I23" s="981">
        <f>MROUND('210_Product_Installation'!R11,100)</f>
        <v>20200</v>
      </c>
      <c r="J23" s="981">
        <f>MROUND('210_Product_Installation'!R12,100)</f>
        <v>8000</v>
      </c>
      <c r="K23" s="972">
        <f t="shared" si="2"/>
        <v>12200</v>
      </c>
      <c r="L23" s="1235">
        <f t="shared" si="3"/>
        <v>0.60396039603960394</v>
      </c>
    </row>
    <row r="24" spans="1:12" s="1209" customFormat="1" ht="15">
      <c r="A24" s="273" t="s">
        <v>480</v>
      </c>
      <c r="B24" s="973">
        <f>'220_Start-Up'!K11</f>
        <v>0</v>
      </c>
      <c r="C24" s="973">
        <f>'220_Start-Up'!L11</f>
        <v>0</v>
      </c>
      <c r="D24" s="972">
        <f t="shared" si="0"/>
        <v>0</v>
      </c>
      <c r="E24" s="1235">
        <f t="shared" si="1"/>
        <v>0</v>
      </c>
      <c r="F24" s="1229"/>
      <c r="G24" s="1229"/>
      <c r="H24" s="273" t="s">
        <v>480</v>
      </c>
      <c r="I24" s="973">
        <f>'220_Start-Up'!R11</f>
        <v>0</v>
      </c>
      <c r="J24" s="973">
        <f>'220_Start-Up'!S11</f>
        <v>0</v>
      </c>
      <c r="K24" s="972">
        <f t="shared" si="2"/>
        <v>0</v>
      </c>
      <c r="L24" s="1235">
        <f t="shared" si="3"/>
        <v>0</v>
      </c>
    </row>
    <row r="25" spans="1:12" s="1209" customFormat="1" ht="15">
      <c r="A25" s="273" t="s">
        <v>481</v>
      </c>
      <c r="B25" s="973">
        <f>MROUND('230_Product_Inspection'!K11,100)</f>
        <v>100</v>
      </c>
      <c r="C25" s="973">
        <f>MROUND('230_Product_Inspection'!K12,5)</f>
        <v>5</v>
      </c>
      <c r="D25" s="972">
        <f t="shared" si="0"/>
        <v>95</v>
      </c>
      <c r="E25" s="1235">
        <f t="shared" si="1"/>
        <v>0.95</v>
      </c>
      <c r="F25" s="1229"/>
      <c r="G25" s="1229"/>
      <c r="H25" s="273" t="s">
        <v>481</v>
      </c>
      <c r="I25" s="973">
        <f>MROUND('230_Product_Inspection'!R11,100)</f>
        <v>15800</v>
      </c>
      <c r="J25" s="973">
        <f>MROUND('230_Product_Inspection'!R12,100)</f>
        <v>600</v>
      </c>
      <c r="K25" s="972">
        <f t="shared" si="2"/>
        <v>15200</v>
      </c>
      <c r="L25" s="1235">
        <f t="shared" si="3"/>
        <v>0.96202531645569622</v>
      </c>
    </row>
    <row r="26" spans="1:12" s="1209" customFormat="1" ht="15">
      <c r="A26" s="273" t="s">
        <v>482</v>
      </c>
      <c r="B26" s="973">
        <f>MROUND('240_Punchlist_Issue'!K11,100)</f>
        <v>100</v>
      </c>
      <c r="C26" s="973">
        <f>MROUND('240_Punchlist_Issue'!K12,5)</f>
        <v>10</v>
      </c>
      <c r="D26" s="972">
        <f t="shared" si="0"/>
        <v>90</v>
      </c>
      <c r="E26" s="1235">
        <f t="shared" si="1"/>
        <v>0.9</v>
      </c>
      <c r="F26" s="1229"/>
      <c r="G26" s="1229"/>
      <c r="H26" s="273" t="s">
        <v>482</v>
      </c>
      <c r="I26" s="973">
        <f>'240_Punchlist_Issue'!R11</f>
        <v>0</v>
      </c>
      <c r="J26" s="973">
        <f>'240_Punchlist_Issue'!R12</f>
        <v>0</v>
      </c>
      <c r="K26" s="972">
        <f t="shared" si="2"/>
        <v>0</v>
      </c>
      <c r="L26" s="1235">
        <f t="shared" si="3"/>
        <v>0</v>
      </c>
    </row>
    <row r="27" spans="1:12" s="1209" customFormat="1" ht="15">
      <c r="A27" s="273" t="s">
        <v>483</v>
      </c>
      <c r="B27" s="973">
        <f>MROUND('250_Turnover_Package'!K11,100)</f>
        <v>6100</v>
      </c>
      <c r="C27" s="973">
        <f>MROUND('250_Turnover_Package'!K12,10)</f>
        <v>80</v>
      </c>
      <c r="D27" s="972">
        <f t="shared" si="0"/>
        <v>6020</v>
      </c>
      <c r="E27" s="1235">
        <f t="shared" si="1"/>
        <v>0.9868852459016394</v>
      </c>
      <c r="F27" s="1229"/>
      <c r="G27" s="1229"/>
      <c r="H27" s="273" t="s">
        <v>483</v>
      </c>
      <c r="I27" s="973">
        <f>'250_Turnover_Package'!R11</f>
        <v>0</v>
      </c>
      <c r="J27" s="973">
        <f>'250_Turnover_Package'!R12</f>
        <v>0</v>
      </c>
      <c r="K27" s="972">
        <f t="shared" si="2"/>
        <v>0</v>
      </c>
      <c r="L27" s="1235">
        <f t="shared" si="3"/>
        <v>0</v>
      </c>
    </row>
    <row r="28" spans="1:12" s="1209" customFormat="1">
      <c r="A28" s="1222"/>
      <c r="B28" s="1231"/>
      <c r="C28" s="1231"/>
      <c r="D28" s="1231"/>
      <c r="E28" s="1233"/>
      <c r="H28" s="1222"/>
      <c r="I28" s="1231"/>
      <c r="J28" s="1231"/>
      <c r="K28" s="1231"/>
      <c r="L28" s="1233"/>
    </row>
    <row r="29" spans="1:12" s="1209" customFormat="1" ht="18.75">
      <c r="A29" s="1223" t="s">
        <v>39</v>
      </c>
      <c r="B29" s="1232">
        <f>MROUND(SUM(B3:B27),1000)</f>
        <v>107000</v>
      </c>
      <c r="C29" s="1232">
        <f>MROUND(SUM(C3:C27),100)</f>
        <v>3800</v>
      </c>
      <c r="D29" s="1232">
        <f>MROUND(SUM(D3:D27),100)</f>
        <v>103700</v>
      </c>
      <c r="E29" s="1236">
        <f>D29/B29</f>
        <v>0.96915887850467286</v>
      </c>
      <c r="F29" s="1229"/>
      <c r="G29" s="1229"/>
      <c r="H29" s="1223" t="s">
        <v>39</v>
      </c>
      <c r="I29" s="1232">
        <f>MROUND(SUM(I3:I27),1000)</f>
        <v>80000</v>
      </c>
      <c r="J29" s="1232">
        <f>MROUND(SUM(J3:J27),100)</f>
        <v>18200</v>
      </c>
      <c r="K29" s="1232">
        <f>MROUND(SUM(K3:K27),100)</f>
        <v>62200</v>
      </c>
      <c r="L29" s="1236">
        <f>K29/I29</f>
        <v>0.77749999999999997</v>
      </c>
    </row>
    <row r="30" spans="1:12">
      <c r="H30" s="1209"/>
      <c r="I30" s="1209"/>
      <c r="J30" s="1209"/>
      <c r="K30" s="1209"/>
      <c r="L30" s="1209"/>
    </row>
    <row r="31" spans="1:12">
      <c r="D31" s="1213"/>
      <c r="H31" s="1209"/>
      <c r="I31" s="1209"/>
      <c r="J31" s="1209"/>
      <c r="K31" s="1209"/>
      <c r="L31" s="1209"/>
    </row>
    <row r="32" spans="1:12" s="1209" customFormat="1" ht="18">
      <c r="A32" s="1310" t="s">
        <v>1182</v>
      </c>
      <c r="B32" s="1311"/>
      <c r="C32" s="1311"/>
      <c r="D32" s="1311"/>
      <c r="E32" s="1311"/>
      <c r="G32" s="1216"/>
      <c r="H32" s="1311" t="s">
        <v>1182</v>
      </c>
      <c r="I32" s="1311"/>
      <c r="J32" s="1311"/>
      <c r="K32" s="1311"/>
      <c r="L32" s="1311"/>
    </row>
    <row r="33" spans="1:12" s="1209" customFormat="1" ht="28.5" customHeight="1">
      <c r="A33" s="1308" t="s">
        <v>1179</v>
      </c>
      <c r="B33" s="1309"/>
      <c r="C33" s="1309"/>
      <c r="D33" s="1309"/>
      <c r="E33" s="1309"/>
      <c r="F33" s="1213"/>
      <c r="G33" s="1216"/>
      <c r="H33" s="1309" t="s">
        <v>1179</v>
      </c>
      <c r="I33" s="1309"/>
      <c r="J33" s="1309"/>
      <c r="K33" s="1309"/>
      <c r="L33" s="1309"/>
    </row>
    <row r="34" spans="1:12" ht="30">
      <c r="A34" s="1217" t="s">
        <v>1</v>
      </c>
      <c r="B34" s="1224" t="s">
        <v>31</v>
      </c>
      <c r="C34" s="1225" t="s">
        <v>1288</v>
      </c>
      <c r="D34" s="1226" t="s">
        <v>1183</v>
      </c>
      <c r="E34" s="1234" t="s">
        <v>1287</v>
      </c>
      <c r="H34" s="1217" t="s">
        <v>1</v>
      </c>
      <c r="I34" s="1224" t="s">
        <v>31</v>
      </c>
      <c r="J34" s="1225" t="s">
        <v>1288</v>
      </c>
      <c r="K34" s="1226" t="s">
        <v>1183</v>
      </c>
      <c r="L34" s="1234" t="s">
        <v>1287</v>
      </c>
    </row>
    <row r="35" spans="1:12" ht="15">
      <c r="A35" s="1218" t="s">
        <v>460</v>
      </c>
      <c r="B35" s="1230">
        <f>MROUND('010_Facility_Criteria'!L11,10)</f>
        <v>0</v>
      </c>
      <c r="C35" s="1230">
        <f>'010_Facility_Criteria'!L12</f>
        <v>0</v>
      </c>
      <c r="D35" s="972">
        <f>B35-C35</f>
        <v>0</v>
      </c>
      <c r="E35" s="1235">
        <f>IF(B35=0,0,D35/B35)</f>
        <v>0</v>
      </c>
      <c r="H35" s="1218" t="s">
        <v>460</v>
      </c>
      <c r="I35" s="1230">
        <f>'010_Facility_Criteria'!S11</f>
        <v>0</v>
      </c>
      <c r="J35" s="1230">
        <f>'010_Facility_Criteria'!S12</f>
        <v>0</v>
      </c>
      <c r="K35" s="972">
        <f>I35-J35</f>
        <v>0</v>
      </c>
      <c r="L35" s="1235">
        <f>IF(I35=0,0,K35/I35)</f>
        <v>0</v>
      </c>
    </row>
    <row r="36" spans="1:12" ht="15">
      <c r="A36" s="1218" t="s">
        <v>459</v>
      </c>
      <c r="B36" s="973">
        <f>MROUND('020_Discipline_Specifications'!L11,10)</f>
        <v>10</v>
      </c>
      <c r="C36" s="973">
        <f>'020_Discipline_Specifications'!L12</f>
        <v>0</v>
      </c>
      <c r="D36" s="972">
        <f t="shared" ref="D36:D59" si="4">B36-C36</f>
        <v>10</v>
      </c>
      <c r="E36" s="1235">
        <f t="shared" ref="E36:E59" si="5">IF(B36=0,0,D36/B36)</f>
        <v>1</v>
      </c>
      <c r="H36" s="1218" t="s">
        <v>459</v>
      </c>
      <c r="I36" s="973">
        <f>'020_Discipline_Specifications'!S11</f>
        <v>0</v>
      </c>
      <c r="J36" s="973">
        <f>'020_Discipline_Specifications'!S12</f>
        <v>0</v>
      </c>
      <c r="K36" s="972">
        <f t="shared" ref="K36:K59" si="6">I36-J36</f>
        <v>0</v>
      </c>
      <c r="L36" s="1235">
        <f t="shared" ref="L36:L59" si="7">IF(I36=0,0,K36/I36)</f>
        <v>0</v>
      </c>
    </row>
    <row r="37" spans="1:12" ht="15">
      <c r="A37" s="1219" t="s">
        <v>461</v>
      </c>
      <c r="B37" s="973">
        <f>MROUND('030_Feasibility_Study'!L11,10)</f>
        <v>90</v>
      </c>
      <c r="C37" s="973">
        <f>MROUND('030_Feasibility_Study'!L12,10)</f>
        <v>20</v>
      </c>
      <c r="D37" s="972">
        <f t="shared" si="4"/>
        <v>70</v>
      </c>
      <c r="E37" s="1235">
        <f t="shared" si="5"/>
        <v>0.77777777777777779</v>
      </c>
      <c r="H37" s="1219" t="s">
        <v>461</v>
      </c>
      <c r="I37" s="973">
        <f>'030_Feasibility_Study'!S11</f>
        <v>0</v>
      </c>
      <c r="J37" s="973">
        <f>'030_Feasibility_Study'!S12</f>
        <v>0</v>
      </c>
      <c r="K37" s="972">
        <f t="shared" si="6"/>
        <v>0</v>
      </c>
      <c r="L37" s="1235">
        <f t="shared" si="7"/>
        <v>0</v>
      </c>
    </row>
    <row r="38" spans="1:12" ht="15">
      <c r="A38" s="1219" t="s">
        <v>462</v>
      </c>
      <c r="B38" s="973">
        <f>MROUND('040_Project_Definition'!L11,10)</f>
        <v>10</v>
      </c>
      <c r="C38" s="973">
        <f>'040_Project_Definition'!L12</f>
        <v>0</v>
      </c>
      <c r="D38" s="972">
        <f t="shared" si="4"/>
        <v>10</v>
      </c>
      <c r="E38" s="1235">
        <f t="shared" si="5"/>
        <v>1</v>
      </c>
      <c r="H38" s="1219" t="s">
        <v>462</v>
      </c>
      <c r="I38" s="973">
        <f>'040_Project_Definition'!S11</f>
        <v>0</v>
      </c>
      <c r="J38" s="973">
        <f>'040_Project_Definition'!S12</f>
        <v>0</v>
      </c>
      <c r="K38" s="972">
        <f t="shared" si="6"/>
        <v>0</v>
      </c>
      <c r="L38" s="1235">
        <f t="shared" si="7"/>
        <v>0</v>
      </c>
    </row>
    <row r="39" spans="1:12" ht="15">
      <c r="A39" s="1220" t="s">
        <v>463</v>
      </c>
      <c r="B39" s="973">
        <f>MROUND('050_Space_Program'!L11,10)</f>
        <v>60</v>
      </c>
      <c r="C39" s="973">
        <f>MROUND('050_Space_Program'!L12,10)</f>
        <v>10</v>
      </c>
      <c r="D39" s="972">
        <f t="shared" si="4"/>
        <v>50</v>
      </c>
      <c r="E39" s="1235">
        <f t="shared" si="5"/>
        <v>0.83333333333333337</v>
      </c>
      <c r="H39" s="1220" t="s">
        <v>463</v>
      </c>
      <c r="I39" s="973">
        <f>MROUND('050_Space_Program'!S11,10)</f>
        <v>60</v>
      </c>
      <c r="J39" s="973">
        <f>'050_Space_Program'!S12</f>
        <v>3.1100000000000003</v>
      </c>
      <c r="K39" s="972">
        <f t="shared" si="6"/>
        <v>56.89</v>
      </c>
      <c r="L39" s="1235">
        <f t="shared" si="7"/>
        <v>0.94816666666666671</v>
      </c>
    </row>
    <row r="40" spans="1:12" ht="15">
      <c r="A40" s="255" t="s">
        <v>464</v>
      </c>
      <c r="B40" s="973">
        <f>MROUND('060_Product_Program'!L11,10)</f>
        <v>60</v>
      </c>
      <c r="C40" s="973">
        <f>MROUND('060_Product_Program'!L12,10)</f>
        <v>10</v>
      </c>
      <c r="D40" s="972">
        <f t="shared" si="4"/>
        <v>50</v>
      </c>
      <c r="E40" s="1235">
        <f t="shared" si="5"/>
        <v>0.83333333333333337</v>
      </c>
      <c r="H40" s="255" t="s">
        <v>464</v>
      </c>
      <c r="I40" s="973">
        <f>MROUND('060_Product_Program'!S11,1)</f>
        <v>3</v>
      </c>
      <c r="J40" s="973">
        <f>'060_Product_Program'!S12</f>
        <v>0.31100000000000005</v>
      </c>
      <c r="K40" s="972">
        <f t="shared" si="6"/>
        <v>2.6890000000000001</v>
      </c>
      <c r="L40" s="1235">
        <f t="shared" si="7"/>
        <v>0.89633333333333332</v>
      </c>
    </row>
    <row r="41" spans="1:12" ht="15">
      <c r="A41" s="256" t="s">
        <v>465</v>
      </c>
      <c r="B41" s="973">
        <f>MROUND('070_Request_For_Proposal'!L11,100)</f>
        <v>700</v>
      </c>
      <c r="C41" s="973">
        <f>MROUND('070_Request_For_Proposal'!L12,10)</f>
        <v>60</v>
      </c>
      <c r="D41" s="972">
        <f t="shared" si="4"/>
        <v>640</v>
      </c>
      <c r="E41" s="1235">
        <f t="shared" si="5"/>
        <v>0.91428571428571426</v>
      </c>
      <c r="H41" s="256" t="s">
        <v>465</v>
      </c>
      <c r="I41" s="973">
        <f>'070_Request_For_Proposal'!S11</f>
        <v>0</v>
      </c>
      <c r="J41" s="973">
        <f>'070_Request_For_Proposal'!S12</f>
        <v>0</v>
      </c>
      <c r="K41" s="972">
        <f t="shared" si="6"/>
        <v>0</v>
      </c>
      <c r="L41" s="1235">
        <f t="shared" si="7"/>
        <v>0</v>
      </c>
    </row>
    <row r="42" spans="1:12" ht="15">
      <c r="A42" s="1221" t="s">
        <v>466</v>
      </c>
      <c r="B42" s="973">
        <f>MROUND('080_Design_Early'!L11,100)</f>
        <v>200</v>
      </c>
      <c r="C42" s="973">
        <f>MROUND('080_Design_Early'!L12,10)</f>
        <v>20</v>
      </c>
      <c r="D42" s="972">
        <f t="shared" si="4"/>
        <v>180</v>
      </c>
      <c r="E42" s="1235">
        <f t="shared" si="5"/>
        <v>0.9</v>
      </c>
      <c r="H42" s="1221" t="s">
        <v>466</v>
      </c>
      <c r="I42" s="973">
        <f>MROUND('080_Design_Early'!S11,100)</f>
        <v>1000</v>
      </c>
      <c r="J42" s="973">
        <f>MROUND('080_Design_Early'!S12,100)</f>
        <v>500</v>
      </c>
      <c r="K42" s="972">
        <f t="shared" si="6"/>
        <v>500</v>
      </c>
      <c r="L42" s="1235">
        <f t="shared" si="7"/>
        <v>0.5</v>
      </c>
    </row>
    <row r="43" spans="1:12" ht="15">
      <c r="A43" s="258" t="s">
        <v>467</v>
      </c>
      <c r="B43" s="973">
        <f>MROUND('090_Design_Schematic'!L11,10)</f>
        <v>70</v>
      </c>
      <c r="C43" s="973">
        <f>MROUND('090_Design_Schematic'!L12,10)</f>
        <v>10</v>
      </c>
      <c r="D43" s="972">
        <f t="shared" si="4"/>
        <v>60</v>
      </c>
      <c r="E43" s="1235">
        <f t="shared" si="5"/>
        <v>0.8571428571428571</v>
      </c>
      <c r="H43" s="258" t="s">
        <v>467</v>
      </c>
      <c r="I43" s="973">
        <f>MROUND('090_Design_Schematic'!S11,100)</f>
        <v>1000</v>
      </c>
      <c r="J43" s="973">
        <f>MROUND('090_Design_Schematic'!S12,100)</f>
        <v>500</v>
      </c>
      <c r="K43" s="972">
        <f t="shared" si="6"/>
        <v>500</v>
      </c>
      <c r="L43" s="1235">
        <f t="shared" si="7"/>
        <v>0.5</v>
      </c>
    </row>
    <row r="44" spans="1:12" ht="15">
      <c r="A44" s="258" t="s">
        <v>468</v>
      </c>
      <c r="B44" s="973">
        <f>MROUND('100_Design_Coordinated_PTT_PTC'!L11,10)</f>
        <v>70</v>
      </c>
      <c r="C44" s="973">
        <f>MROUND('100_Design_Coordinated_PTT_PTC'!L12,10)</f>
        <v>10</v>
      </c>
      <c r="D44" s="972">
        <f t="shared" si="4"/>
        <v>60</v>
      </c>
      <c r="E44" s="1235">
        <f t="shared" si="5"/>
        <v>0.8571428571428571</v>
      </c>
      <c r="H44" s="258" t="s">
        <v>468</v>
      </c>
      <c r="I44" s="973">
        <f>MROUND('100_Design_Coordinated_PTT_PTC'!S11,100)</f>
        <v>1000</v>
      </c>
      <c r="J44" s="973">
        <f>MROUND('100_Design_Coordinated_PTT_PTC'!S12,10)</f>
        <v>250</v>
      </c>
      <c r="K44" s="972">
        <f t="shared" si="6"/>
        <v>750</v>
      </c>
      <c r="L44" s="1235">
        <f t="shared" si="7"/>
        <v>0.75</v>
      </c>
    </row>
    <row r="45" spans="1:12" ht="15">
      <c r="A45" s="258" t="s">
        <v>469</v>
      </c>
      <c r="B45" s="973">
        <f>MROUND('110_Design_Final'!L12,5)</f>
        <v>5</v>
      </c>
      <c r="C45" s="973">
        <f>MROUND('110_Design_Final'!L12,5)</f>
        <v>5</v>
      </c>
      <c r="D45" s="972">
        <f t="shared" si="4"/>
        <v>0</v>
      </c>
      <c r="E45" s="1235">
        <f t="shared" si="5"/>
        <v>0</v>
      </c>
      <c r="H45" s="258" t="s">
        <v>469</v>
      </c>
      <c r="I45" s="973">
        <f>'110_Design_Final'!S12</f>
        <v>0</v>
      </c>
      <c r="J45" s="973">
        <f>'110_Design_Final'!S12</f>
        <v>0</v>
      </c>
      <c r="K45" s="972">
        <f t="shared" si="6"/>
        <v>0</v>
      </c>
      <c r="L45" s="1235">
        <f t="shared" si="7"/>
        <v>0</v>
      </c>
    </row>
    <row r="46" spans="1:12" ht="15">
      <c r="A46" s="256" t="s">
        <v>470</v>
      </c>
      <c r="B46" s="973">
        <f>MROUND('120_Request_For_Proposal'!L11,100)</f>
        <v>900</v>
      </c>
      <c r="C46" s="973">
        <f>MROUND('120_Request_For_Proposal'!L12,10)</f>
        <v>60</v>
      </c>
      <c r="D46" s="972">
        <f t="shared" si="4"/>
        <v>840</v>
      </c>
      <c r="E46" s="1235">
        <f t="shared" si="5"/>
        <v>0.93333333333333335</v>
      </c>
      <c r="H46" s="256" t="s">
        <v>470</v>
      </c>
      <c r="I46" s="973">
        <f>'120_Request_For_Proposal'!S11</f>
        <v>0</v>
      </c>
      <c r="J46" s="973">
        <f>'120_Request_For_Proposal'!S12</f>
        <v>0</v>
      </c>
      <c r="K46" s="972">
        <f t="shared" si="6"/>
        <v>0</v>
      </c>
      <c r="L46" s="1235">
        <f t="shared" si="7"/>
        <v>0</v>
      </c>
    </row>
    <row r="47" spans="1:12" ht="15">
      <c r="A47" s="273" t="s">
        <v>471</v>
      </c>
      <c r="B47" s="973">
        <f>MROUND('130_Inquiry_Issue'!L11,10)</f>
        <v>150</v>
      </c>
      <c r="C47" s="973">
        <f>MROUND('130_Inquiry_Issue'!L12,5)</f>
        <v>5</v>
      </c>
      <c r="D47" s="972">
        <f t="shared" si="4"/>
        <v>145</v>
      </c>
      <c r="E47" s="1235">
        <f t="shared" si="5"/>
        <v>0.96666666666666667</v>
      </c>
      <c r="H47" s="273" t="s">
        <v>471</v>
      </c>
      <c r="I47" s="973">
        <f>'130_Inquiry_Issue'!S11</f>
        <v>0</v>
      </c>
      <c r="J47" s="973">
        <f>'130_Inquiry_Issue'!S12</f>
        <v>0</v>
      </c>
      <c r="K47" s="972">
        <f t="shared" si="6"/>
        <v>0</v>
      </c>
      <c r="L47" s="1235">
        <f t="shared" si="7"/>
        <v>0</v>
      </c>
    </row>
    <row r="48" spans="1:12" ht="15">
      <c r="A48" s="273" t="s">
        <v>472</v>
      </c>
      <c r="B48" s="973">
        <f>0</f>
        <v>0</v>
      </c>
      <c r="C48" s="973">
        <f>0</f>
        <v>0</v>
      </c>
      <c r="D48" s="972">
        <f t="shared" si="4"/>
        <v>0</v>
      </c>
      <c r="E48" s="1235">
        <f t="shared" si="5"/>
        <v>0</v>
      </c>
      <c r="H48" s="273" t="s">
        <v>472</v>
      </c>
      <c r="I48" s="973">
        <f>0</f>
        <v>0</v>
      </c>
      <c r="J48" s="973">
        <f>0</f>
        <v>0</v>
      </c>
      <c r="K48" s="972">
        <f t="shared" si="6"/>
        <v>0</v>
      </c>
      <c r="L48" s="1235">
        <f t="shared" si="7"/>
        <v>0</v>
      </c>
    </row>
    <row r="49" spans="1:12" ht="15">
      <c r="A49" s="273" t="s">
        <v>473</v>
      </c>
      <c r="B49" s="973">
        <f>MROUND('150_Inquiry_Issue_(RFI)'!L11,100)</f>
        <v>3000</v>
      </c>
      <c r="C49" s="973">
        <f>MROUND('150_Inquiry_Issue_(RFI)'!L12,10)</f>
        <v>30</v>
      </c>
      <c r="D49" s="972">
        <f t="shared" si="4"/>
        <v>2970</v>
      </c>
      <c r="E49" s="1235">
        <f t="shared" si="5"/>
        <v>0.99</v>
      </c>
      <c r="H49" s="273" t="s">
        <v>473</v>
      </c>
      <c r="I49" s="973">
        <f>'150_Inquiry_Issue_(RFI)'!S11</f>
        <v>0</v>
      </c>
      <c r="J49" s="973">
        <f>'150_Inquiry_Issue_(RFI)'!S12</f>
        <v>0</v>
      </c>
      <c r="K49" s="972">
        <f t="shared" si="6"/>
        <v>0</v>
      </c>
      <c r="L49" s="1235">
        <f t="shared" si="7"/>
        <v>0</v>
      </c>
    </row>
    <row r="50" spans="1:12" ht="15">
      <c r="A50" s="273" t="s">
        <v>474</v>
      </c>
      <c r="B50" s="973">
        <f>0</f>
        <v>0</v>
      </c>
      <c r="C50" s="973">
        <f>0</f>
        <v>0</v>
      </c>
      <c r="D50" s="972">
        <f t="shared" si="4"/>
        <v>0</v>
      </c>
      <c r="E50" s="1235">
        <f t="shared" si="5"/>
        <v>0</v>
      </c>
      <c r="H50" s="273" t="s">
        <v>474</v>
      </c>
      <c r="I50" s="973">
        <f>0</f>
        <v>0</v>
      </c>
      <c r="J50" s="973">
        <f>0</f>
        <v>0</v>
      </c>
      <c r="K50" s="972">
        <f t="shared" si="6"/>
        <v>0</v>
      </c>
      <c r="L50" s="1235">
        <f t="shared" si="7"/>
        <v>0</v>
      </c>
    </row>
    <row r="51" spans="1:12" ht="15">
      <c r="A51" s="1227" t="s">
        <v>475</v>
      </c>
      <c r="B51" s="973">
        <f>0</f>
        <v>0</v>
      </c>
      <c r="C51" s="973">
        <f>0</f>
        <v>0</v>
      </c>
      <c r="D51" s="972">
        <f t="shared" si="4"/>
        <v>0</v>
      </c>
      <c r="E51" s="1235">
        <f t="shared" si="5"/>
        <v>0</v>
      </c>
      <c r="H51" s="1227" t="s">
        <v>475</v>
      </c>
      <c r="I51" s="973">
        <f>0</f>
        <v>0</v>
      </c>
      <c r="J51" s="973">
        <f>0</f>
        <v>0</v>
      </c>
      <c r="K51" s="972">
        <f t="shared" si="6"/>
        <v>0</v>
      </c>
      <c r="L51" s="1235">
        <f t="shared" si="7"/>
        <v>0</v>
      </c>
    </row>
    <row r="52" spans="1:12" ht="15">
      <c r="A52" s="273" t="s">
        <v>476</v>
      </c>
      <c r="B52" s="973">
        <f>MROUND('180_Submittal_Package'!L11,100)</f>
        <v>7400</v>
      </c>
      <c r="C52" s="973">
        <f>MROUND('180_Submittal_Package'!L12,10)</f>
        <v>750</v>
      </c>
      <c r="D52" s="972">
        <f t="shared" si="4"/>
        <v>6650</v>
      </c>
      <c r="E52" s="1235">
        <f t="shared" si="5"/>
        <v>0.89864864864864868</v>
      </c>
      <c r="H52" s="273" t="s">
        <v>476</v>
      </c>
      <c r="I52" s="973">
        <f>'180_Submittal_Package'!S11</f>
        <v>0</v>
      </c>
      <c r="J52" s="973">
        <f>'180_Submittal_Package'!S12</f>
        <v>0</v>
      </c>
      <c r="K52" s="972">
        <f t="shared" si="6"/>
        <v>0</v>
      </c>
      <c r="L52" s="1235">
        <f t="shared" si="7"/>
        <v>0</v>
      </c>
    </row>
    <row r="53" spans="1:12" ht="15">
      <c r="A53" s="273" t="s">
        <v>477</v>
      </c>
      <c r="B53" s="973">
        <f>'190_Submittal_Issue'!L11</f>
        <v>0</v>
      </c>
      <c r="C53" s="973">
        <f>'190_Submittal_Issue'!L12</f>
        <v>0</v>
      </c>
      <c r="D53" s="972">
        <f t="shared" si="4"/>
        <v>0</v>
      </c>
      <c r="E53" s="1237">
        <f t="shared" si="5"/>
        <v>0</v>
      </c>
      <c r="H53" s="273" t="s">
        <v>477</v>
      </c>
      <c r="I53" s="973">
        <f>'190_Submittal_Issue'!S11</f>
        <v>0</v>
      </c>
      <c r="J53" s="973">
        <f>'190_Submittal_Issue'!S12</f>
        <v>0</v>
      </c>
      <c r="K53" s="972">
        <f t="shared" si="6"/>
        <v>0</v>
      </c>
      <c r="L53" s="1237">
        <f t="shared" si="7"/>
        <v>0</v>
      </c>
    </row>
    <row r="54" spans="1:12" ht="15">
      <c r="A54" s="273" t="s">
        <v>478</v>
      </c>
      <c r="B54" s="973">
        <f>0</f>
        <v>0</v>
      </c>
      <c r="C54" s="973">
        <f>0</f>
        <v>0</v>
      </c>
      <c r="D54" s="972">
        <f t="shared" si="4"/>
        <v>0</v>
      </c>
      <c r="E54" s="1235">
        <f t="shared" si="5"/>
        <v>0</v>
      </c>
      <c r="H54" s="273" t="s">
        <v>478</v>
      </c>
      <c r="I54" s="973">
        <f>0</f>
        <v>0</v>
      </c>
      <c r="J54" s="973">
        <f>0</f>
        <v>0</v>
      </c>
      <c r="K54" s="972">
        <f t="shared" si="6"/>
        <v>0</v>
      </c>
      <c r="L54" s="1235">
        <f t="shared" si="7"/>
        <v>0</v>
      </c>
    </row>
    <row r="55" spans="1:12" ht="15">
      <c r="A55" s="273" t="s">
        <v>479</v>
      </c>
      <c r="B55" s="973">
        <f>'210_Product_Installation'!L11</f>
        <v>0</v>
      </c>
      <c r="C55" s="973">
        <f>'210_Product_Installation'!L12</f>
        <v>0</v>
      </c>
      <c r="D55" s="972">
        <f t="shared" si="4"/>
        <v>0</v>
      </c>
      <c r="E55" s="1235">
        <f t="shared" si="5"/>
        <v>0</v>
      </c>
      <c r="H55" s="273" t="s">
        <v>479</v>
      </c>
      <c r="I55" s="973">
        <f>'210_Product_Installation'!S11</f>
        <v>0</v>
      </c>
      <c r="J55" s="973">
        <f>'210_Product_Installation'!S12</f>
        <v>0</v>
      </c>
      <c r="K55" s="972">
        <f t="shared" si="6"/>
        <v>0</v>
      </c>
      <c r="L55" s="1235">
        <f t="shared" si="7"/>
        <v>0</v>
      </c>
    </row>
    <row r="56" spans="1:12" ht="15">
      <c r="A56" s="273" t="s">
        <v>480</v>
      </c>
      <c r="B56" s="973">
        <f>0</f>
        <v>0</v>
      </c>
      <c r="C56" s="973">
        <f>0</f>
        <v>0</v>
      </c>
      <c r="D56" s="972">
        <f t="shared" si="4"/>
        <v>0</v>
      </c>
      <c r="E56" s="1235">
        <f t="shared" si="5"/>
        <v>0</v>
      </c>
      <c r="H56" s="273" t="s">
        <v>480</v>
      </c>
      <c r="I56" s="973">
        <f>0</f>
        <v>0</v>
      </c>
      <c r="J56" s="973">
        <f>0</f>
        <v>0</v>
      </c>
      <c r="K56" s="972">
        <f t="shared" si="6"/>
        <v>0</v>
      </c>
      <c r="L56" s="1235">
        <f t="shared" si="7"/>
        <v>0</v>
      </c>
    </row>
    <row r="57" spans="1:12" ht="15">
      <c r="A57" s="273" t="s">
        <v>481</v>
      </c>
      <c r="B57" s="973">
        <f>'230_Product_Inspection'!L11</f>
        <v>0</v>
      </c>
      <c r="C57" s="973">
        <f>'230_Product_Inspection'!L12</f>
        <v>0</v>
      </c>
      <c r="D57" s="972">
        <f t="shared" si="4"/>
        <v>0</v>
      </c>
      <c r="E57" s="1235">
        <f t="shared" si="5"/>
        <v>0</v>
      </c>
      <c r="H57" s="273" t="s">
        <v>481</v>
      </c>
      <c r="I57" s="973">
        <f>'230_Product_Inspection'!S11</f>
        <v>0</v>
      </c>
      <c r="J57" s="973">
        <f>'230_Product_Inspection'!S12</f>
        <v>0</v>
      </c>
      <c r="K57" s="972">
        <f t="shared" si="6"/>
        <v>0</v>
      </c>
      <c r="L57" s="1235">
        <f t="shared" si="7"/>
        <v>0</v>
      </c>
    </row>
    <row r="58" spans="1:12" ht="15">
      <c r="A58" s="273" t="s">
        <v>482</v>
      </c>
      <c r="B58" s="973">
        <f>'240_Punchlist_Issue'!L11</f>
        <v>0</v>
      </c>
      <c r="C58" s="973">
        <f>'240_Punchlist_Issue'!L12</f>
        <v>0</v>
      </c>
      <c r="D58" s="972">
        <f t="shared" si="4"/>
        <v>0</v>
      </c>
      <c r="E58" s="1235">
        <f t="shared" si="5"/>
        <v>0</v>
      </c>
      <c r="H58" s="273" t="s">
        <v>482</v>
      </c>
      <c r="I58" s="973">
        <f>'240_Punchlist_Issue'!S11</f>
        <v>0</v>
      </c>
      <c r="J58" s="973">
        <f>'240_Punchlist_Issue'!S12</f>
        <v>0</v>
      </c>
      <c r="K58" s="972">
        <f t="shared" si="6"/>
        <v>0</v>
      </c>
      <c r="L58" s="1235">
        <f t="shared" si="7"/>
        <v>0</v>
      </c>
    </row>
    <row r="59" spans="1:12" ht="15">
      <c r="A59" s="273" t="s">
        <v>483</v>
      </c>
      <c r="B59" s="973">
        <f>MROUND('250_Turnover_Package'!L11,10)</f>
        <v>110</v>
      </c>
      <c r="C59" s="973">
        <f>MROUND('250_Turnover_Package'!L12,10)</f>
        <v>40</v>
      </c>
      <c r="D59" s="972">
        <f t="shared" si="4"/>
        <v>70</v>
      </c>
      <c r="E59" s="1235">
        <f t="shared" si="5"/>
        <v>0.63636363636363635</v>
      </c>
      <c r="H59" s="273" t="s">
        <v>483</v>
      </c>
      <c r="I59" s="973">
        <f>'250_Turnover_Package'!S11</f>
        <v>0</v>
      </c>
      <c r="J59" s="973">
        <f>'250_Turnover_Package'!S12</f>
        <v>0</v>
      </c>
      <c r="K59" s="972">
        <f t="shared" si="6"/>
        <v>0</v>
      </c>
      <c r="L59" s="1235">
        <f t="shared" si="7"/>
        <v>0</v>
      </c>
    </row>
    <row r="60" spans="1:12">
      <c r="A60" s="1222"/>
      <c r="B60" s="1231"/>
      <c r="C60" s="1231"/>
      <c r="D60" s="1231"/>
      <c r="E60" s="1233"/>
      <c r="H60" s="1222"/>
      <c r="I60" s="1231"/>
      <c r="J60" s="1231"/>
      <c r="K60" s="1231"/>
      <c r="L60" s="1233"/>
    </row>
    <row r="61" spans="1:12" ht="18.75">
      <c r="A61" s="1223" t="s">
        <v>39</v>
      </c>
      <c r="B61" s="1232">
        <f>MROUND(SUM(B35:B59),1000)</f>
        <v>13000</v>
      </c>
      <c r="C61" s="1232">
        <f>MROUND(SUM(C35:C59),100)</f>
        <v>1000</v>
      </c>
      <c r="D61" s="1232">
        <f>MROUND(SUM(D35:D59),100)</f>
        <v>11800</v>
      </c>
      <c r="E61" s="1236">
        <f>D61/B61</f>
        <v>0.90769230769230769</v>
      </c>
      <c r="H61" s="1223" t="s">
        <v>39</v>
      </c>
      <c r="I61" s="1232">
        <f>MROUND(SUM(I35:I59),1000)</f>
        <v>3000</v>
      </c>
      <c r="J61" s="1232">
        <f>MROUND(SUM(J35:J59),100)</f>
        <v>1300</v>
      </c>
      <c r="K61" s="1232">
        <f>MROUND(SUM(K35:K59),100)</f>
        <v>1800</v>
      </c>
      <c r="L61" s="1236">
        <f>K61/I61</f>
        <v>0.6</v>
      </c>
    </row>
    <row r="62" spans="1:12">
      <c r="H62" s="1209"/>
      <c r="I62" s="1209"/>
      <c r="J62" s="1209"/>
      <c r="K62" s="1209"/>
      <c r="L62" s="1209"/>
    </row>
    <row r="63" spans="1:12">
      <c r="H63" s="1209"/>
      <c r="I63" s="1209"/>
      <c r="J63" s="1209"/>
      <c r="K63" s="1209"/>
      <c r="L63" s="1209"/>
    </row>
    <row r="64" spans="1:12" ht="18">
      <c r="A64" s="1207"/>
      <c r="B64" s="1206"/>
      <c r="C64" s="1206"/>
      <c r="D64" s="1206"/>
      <c r="E64" s="1206"/>
      <c r="F64" s="1209"/>
      <c r="G64" s="1209"/>
      <c r="H64" s="1206"/>
      <c r="I64" s="1206"/>
      <c r="J64" s="1206"/>
      <c r="K64" s="1206"/>
      <c r="L64" s="1206"/>
    </row>
    <row r="65" spans="1:12" ht="21">
      <c r="A65" s="1308" t="s">
        <v>1180</v>
      </c>
      <c r="B65" s="1309"/>
      <c r="C65" s="1309"/>
      <c r="D65" s="1309"/>
      <c r="E65" s="1309"/>
      <c r="H65" s="1309" t="s">
        <v>1180</v>
      </c>
      <c r="I65" s="1309"/>
      <c r="J65" s="1309"/>
      <c r="K65" s="1309"/>
      <c r="L65" s="1309"/>
    </row>
    <row r="66" spans="1:12" ht="30">
      <c r="A66" s="1217" t="s">
        <v>1</v>
      </c>
      <c r="B66" s="1224" t="s">
        <v>31</v>
      </c>
      <c r="C66" s="1225" t="s">
        <v>1288</v>
      </c>
      <c r="D66" s="1226" t="s">
        <v>1183</v>
      </c>
      <c r="E66" s="1234" t="s">
        <v>1287</v>
      </c>
      <c r="H66" s="1217" t="s">
        <v>1</v>
      </c>
      <c r="I66" s="1224" t="s">
        <v>31</v>
      </c>
      <c r="J66" s="1225" t="s">
        <v>1288</v>
      </c>
      <c r="K66" s="1226" t="s">
        <v>1183</v>
      </c>
      <c r="L66" s="1234" t="s">
        <v>1287</v>
      </c>
    </row>
    <row r="67" spans="1:12" ht="15">
      <c r="A67" s="1218" t="s">
        <v>460</v>
      </c>
      <c r="B67" s="1230">
        <f>'010_Facility_Criteria'!M11</f>
        <v>0</v>
      </c>
      <c r="C67" s="1230">
        <f>'010_Facility_Criteria'!M12</f>
        <v>0</v>
      </c>
      <c r="D67" s="972">
        <f>B67-C67</f>
        <v>0</v>
      </c>
      <c r="E67" s="1235">
        <f>IF(B67=0,0,D67/B67)</f>
        <v>0</v>
      </c>
      <c r="H67" s="1218" t="s">
        <v>460</v>
      </c>
      <c r="I67" s="1230">
        <f>'010_Facility_Criteria'!T11</f>
        <v>0</v>
      </c>
      <c r="J67" s="1230">
        <f>'010_Facility_Criteria'!T12</f>
        <v>0</v>
      </c>
      <c r="K67" s="972">
        <f>I67-J67</f>
        <v>0</v>
      </c>
      <c r="L67" s="1235">
        <f>IF(I67=0,0,K67/I67)</f>
        <v>0</v>
      </c>
    </row>
    <row r="68" spans="1:12" ht="15">
      <c r="A68" s="1218" t="s">
        <v>459</v>
      </c>
      <c r="B68" s="973">
        <f>'020_Discipline_Specifications'!M11</f>
        <v>0</v>
      </c>
      <c r="C68" s="973">
        <f>'020_Discipline_Specifications'!M12</f>
        <v>0</v>
      </c>
      <c r="D68" s="972">
        <f t="shared" ref="D68:D91" si="8">B68-C68</f>
        <v>0</v>
      </c>
      <c r="E68" s="1235">
        <f t="shared" ref="E68:E91" si="9">IF(B68=0,0,D68/B68)</f>
        <v>0</v>
      </c>
      <c r="H68" s="1218" t="s">
        <v>459</v>
      </c>
      <c r="I68" s="973">
        <f>'020_Discipline_Specifications'!T11</f>
        <v>0</v>
      </c>
      <c r="J68" s="973">
        <f>'020_Discipline_Specifications'!T12</f>
        <v>0</v>
      </c>
      <c r="K68" s="972">
        <f t="shared" ref="K68:K91" si="10">I68-J68</f>
        <v>0</v>
      </c>
      <c r="L68" s="1235">
        <f t="shared" ref="L68:L91" si="11">IF(I68=0,0,K68/I68)</f>
        <v>0</v>
      </c>
    </row>
    <row r="69" spans="1:12" ht="15">
      <c r="A69" s="1219" t="s">
        <v>461</v>
      </c>
      <c r="B69" s="973">
        <f>MROUND('030_Feasibility_Study'!M11,10)</f>
        <v>470</v>
      </c>
      <c r="C69" s="973">
        <f>MROUND('030_Feasibility_Study'!M12,10)</f>
        <v>30</v>
      </c>
      <c r="D69" s="972">
        <f t="shared" si="8"/>
        <v>440</v>
      </c>
      <c r="E69" s="1235">
        <f t="shared" si="9"/>
        <v>0.93617021276595747</v>
      </c>
      <c r="H69" s="1219" t="s">
        <v>461</v>
      </c>
      <c r="I69" s="973">
        <f>'030_Feasibility_Study'!T11</f>
        <v>0</v>
      </c>
      <c r="J69" s="973">
        <f>'030_Feasibility_Study'!T12</f>
        <v>0</v>
      </c>
      <c r="K69" s="972">
        <f t="shared" si="10"/>
        <v>0</v>
      </c>
      <c r="L69" s="1235">
        <f t="shared" si="11"/>
        <v>0</v>
      </c>
    </row>
    <row r="70" spans="1:12" ht="15">
      <c r="A70" s="1219" t="s">
        <v>462</v>
      </c>
      <c r="B70" s="973">
        <f>'040_Project_Definition'!M11</f>
        <v>0</v>
      </c>
      <c r="C70" s="973">
        <f>'040_Project_Definition'!M12</f>
        <v>0</v>
      </c>
      <c r="D70" s="972">
        <f t="shared" si="8"/>
        <v>0</v>
      </c>
      <c r="E70" s="1235">
        <f t="shared" si="9"/>
        <v>0</v>
      </c>
      <c r="H70" s="1219" t="s">
        <v>462</v>
      </c>
      <c r="I70" s="973">
        <f>'040_Project_Definition'!T11</f>
        <v>0</v>
      </c>
      <c r="J70" s="973">
        <f>'040_Project_Definition'!T12</f>
        <v>0</v>
      </c>
      <c r="K70" s="972">
        <f t="shared" si="10"/>
        <v>0</v>
      </c>
      <c r="L70" s="1235">
        <f t="shared" si="11"/>
        <v>0</v>
      </c>
    </row>
    <row r="71" spans="1:12" ht="15">
      <c r="A71" s="1220" t="s">
        <v>463</v>
      </c>
      <c r="B71" s="973">
        <f>MROUND('050_Space_Program'!M11,10)</f>
        <v>200</v>
      </c>
      <c r="C71" s="973">
        <f>MROUND('050_Space_Program'!M12,10)</f>
        <v>10</v>
      </c>
      <c r="D71" s="972">
        <f t="shared" si="8"/>
        <v>190</v>
      </c>
      <c r="E71" s="1235">
        <f t="shared" si="9"/>
        <v>0.95</v>
      </c>
      <c r="H71" s="1220" t="s">
        <v>463</v>
      </c>
      <c r="I71" s="973">
        <f>MROUND('050_Space_Program'!T11,10)</f>
        <v>1530</v>
      </c>
      <c r="J71" s="973">
        <f>MROUND('050_Space_Program'!T12,10)</f>
        <v>140</v>
      </c>
      <c r="K71" s="972">
        <f t="shared" si="10"/>
        <v>1390</v>
      </c>
      <c r="L71" s="1235">
        <f t="shared" si="11"/>
        <v>0.90849673202614378</v>
      </c>
    </row>
    <row r="72" spans="1:12" ht="15">
      <c r="A72" s="255" t="s">
        <v>464</v>
      </c>
      <c r="B72" s="973">
        <f>MROUND('060_Product_Program'!M11,10)</f>
        <v>210</v>
      </c>
      <c r="C72" s="973">
        <f>MROUND('060_Product_Program'!M12,10)</f>
        <v>10</v>
      </c>
      <c r="D72" s="972">
        <f t="shared" si="8"/>
        <v>200</v>
      </c>
      <c r="E72" s="1235">
        <f t="shared" si="9"/>
        <v>0.95238095238095233</v>
      </c>
      <c r="H72" s="255" t="s">
        <v>464</v>
      </c>
      <c r="I72" s="973">
        <f>MROUND('060_Product_Program'!T11,10)</f>
        <v>520</v>
      </c>
      <c r="J72" s="973">
        <f>MROUND('060_Product_Program'!T12,10)</f>
        <v>50</v>
      </c>
      <c r="K72" s="972">
        <f t="shared" si="10"/>
        <v>470</v>
      </c>
      <c r="L72" s="1235">
        <f t="shared" si="11"/>
        <v>0.90384615384615385</v>
      </c>
    </row>
    <row r="73" spans="1:12" ht="15">
      <c r="A73" s="256" t="s">
        <v>465</v>
      </c>
      <c r="B73" s="973">
        <f>MROUND('070_Request_For_Proposal'!M11,10)</f>
        <v>140</v>
      </c>
      <c r="C73" s="973">
        <f>MROUND('070_Request_For_Proposal'!M12,10)</f>
        <v>90</v>
      </c>
      <c r="D73" s="972">
        <f t="shared" si="8"/>
        <v>50</v>
      </c>
      <c r="E73" s="1235">
        <f t="shared" si="9"/>
        <v>0.35714285714285715</v>
      </c>
      <c r="H73" s="256" t="s">
        <v>465</v>
      </c>
      <c r="I73" s="973">
        <f>'070_Request_For_Proposal'!T11</f>
        <v>0</v>
      </c>
      <c r="J73" s="973">
        <f>'070_Request_For_Proposal'!T12</f>
        <v>0</v>
      </c>
      <c r="K73" s="972">
        <f t="shared" si="10"/>
        <v>0</v>
      </c>
      <c r="L73" s="1235">
        <f t="shared" si="11"/>
        <v>0</v>
      </c>
    </row>
    <row r="74" spans="1:12" ht="15">
      <c r="A74" s="1221" t="s">
        <v>466</v>
      </c>
      <c r="B74" s="973">
        <f>MROUND('080_Design_Early'!M11,100)</f>
        <v>1400</v>
      </c>
      <c r="C74" s="973">
        <f>MROUND('080_Design_Early'!M12,10)</f>
        <v>10</v>
      </c>
      <c r="D74" s="972">
        <f t="shared" si="8"/>
        <v>1390</v>
      </c>
      <c r="E74" s="1235">
        <f t="shared" si="9"/>
        <v>0.99285714285714288</v>
      </c>
      <c r="H74" s="1221" t="s">
        <v>466</v>
      </c>
      <c r="I74" s="973">
        <f>MROUND('080_Design_Early'!T11,10)</f>
        <v>3750</v>
      </c>
      <c r="J74" s="973">
        <f>MROUND('080_Design_Early'!T12,10)</f>
        <v>1020</v>
      </c>
      <c r="K74" s="972">
        <f t="shared" si="10"/>
        <v>2730</v>
      </c>
      <c r="L74" s="1235">
        <f t="shared" si="11"/>
        <v>0.72799999999999998</v>
      </c>
    </row>
    <row r="75" spans="1:12" ht="15">
      <c r="A75" s="258" t="s">
        <v>467</v>
      </c>
      <c r="B75" s="973">
        <f>MROUND('090_Design_Schematic'!M11,100)</f>
        <v>4500</v>
      </c>
      <c r="C75" s="973">
        <f>MROUND('090_Design_Schematic'!M12,10)</f>
        <v>30</v>
      </c>
      <c r="D75" s="972">
        <f t="shared" si="8"/>
        <v>4470</v>
      </c>
      <c r="E75" s="1235">
        <f t="shared" si="9"/>
        <v>0.99333333333333329</v>
      </c>
      <c r="H75" s="258" t="s">
        <v>467</v>
      </c>
      <c r="I75" s="973">
        <f>MROUND('090_Design_Schematic'!T11,10)</f>
        <v>3700</v>
      </c>
      <c r="J75" s="973">
        <f>MROUND('090_Design_Schematic'!T12,100)</f>
        <v>1000</v>
      </c>
      <c r="K75" s="972">
        <f t="shared" si="10"/>
        <v>2700</v>
      </c>
      <c r="L75" s="1235">
        <f t="shared" si="11"/>
        <v>0.72972972972972971</v>
      </c>
    </row>
    <row r="76" spans="1:12" ht="15">
      <c r="A76" s="258" t="s">
        <v>468</v>
      </c>
      <c r="B76" s="973">
        <f>MROUND('100_Design_Coordinated_PTT_PTC'!M11,100)</f>
        <v>6600</v>
      </c>
      <c r="C76" s="973">
        <f>MROUND('100_Design_Coordinated_PTT_PTC'!M12,10)</f>
        <v>30</v>
      </c>
      <c r="D76" s="972">
        <f t="shared" si="8"/>
        <v>6570</v>
      </c>
      <c r="E76" s="1235">
        <f t="shared" si="9"/>
        <v>0.99545454545454548</v>
      </c>
      <c r="H76" s="258" t="s">
        <v>468</v>
      </c>
      <c r="I76" s="973">
        <f>MROUND('100_Design_Coordinated_PTT_PTC'!T11,100)</f>
        <v>19400</v>
      </c>
      <c r="J76" s="973">
        <f>MROUND('100_Design_Coordinated_PTT_PTC'!T12,100)</f>
        <v>2500</v>
      </c>
      <c r="K76" s="972">
        <f t="shared" si="10"/>
        <v>16900</v>
      </c>
      <c r="L76" s="1235">
        <f t="shared" si="11"/>
        <v>0.87113402061855671</v>
      </c>
    </row>
    <row r="77" spans="1:12" ht="15">
      <c r="A77" s="258" t="s">
        <v>469</v>
      </c>
      <c r="B77" s="973">
        <f>MROUND('110_Design_Final'!M12,100)</f>
        <v>4600</v>
      </c>
      <c r="C77" s="973">
        <f>MROUND('110_Design_Final'!M13,10)</f>
        <v>30</v>
      </c>
      <c r="D77" s="972">
        <f t="shared" si="8"/>
        <v>4570</v>
      </c>
      <c r="E77" s="1235">
        <f t="shared" si="9"/>
        <v>0.99347826086956526</v>
      </c>
      <c r="H77" s="258" t="s">
        <v>469</v>
      </c>
      <c r="I77" s="973">
        <f>MROUND('110_Design_Final'!T12,100)</f>
        <v>8200</v>
      </c>
      <c r="J77" s="973">
        <f>MROUND('110_Design_Final'!T13,100)</f>
        <v>1700</v>
      </c>
      <c r="K77" s="972">
        <f t="shared" si="10"/>
        <v>6500</v>
      </c>
      <c r="L77" s="1235">
        <f t="shared" si="11"/>
        <v>0.79268292682926833</v>
      </c>
    </row>
    <row r="78" spans="1:12" ht="15">
      <c r="A78" s="256" t="s">
        <v>470</v>
      </c>
      <c r="B78" s="973">
        <f>'120_Request_For_Proposal'!M11</f>
        <v>0</v>
      </c>
      <c r="C78" s="973">
        <f>'120_Request_For_Proposal'!M12</f>
        <v>0</v>
      </c>
      <c r="D78" s="972">
        <f t="shared" si="8"/>
        <v>0</v>
      </c>
      <c r="E78" s="1235">
        <f t="shared" si="9"/>
        <v>0</v>
      </c>
      <c r="H78" s="256" t="s">
        <v>470</v>
      </c>
      <c r="I78" s="973">
        <f>'120_Request_For_Proposal'!T11</f>
        <v>0</v>
      </c>
      <c r="J78" s="973">
        <f>'120_Request_For_Proposal'!T12</f>
        <v>0</v>
      </c>
      <c r="K78" s="972">
        <f t="shared" si="10"/>
        <v>0</v>
      </c>
      <c r="L78" s="1235">
        <f t="shared" si="11"/>
        <v>0</v>
      </c>
    </row>
    <row r="79" spans="1:12" ht="15">
      <c r="A79" s="273" t="s">
        <v>471</v>
      </c>
      <c r="B79" s="973">
        <f>MROUND('130_Inquiry_Issue'!M11,10)</f>
        <v>240</v>
      </c>
      <c r="C79" s="973">
        <f>MROUND('130_Inquiry_Issue'!M12,10)</f>
        <v>10</v>
      </c>
      <c r="D79" s="972">
        <f t="shared" si="8"/>
        <v>230</v>
      </c>
      <c r="E79" s="1235">
        <f t="shared" si="9"/>
        <v>0.95833333333333337</v>
      </c>
      <c r="H79" s="273" t="s">
        <v>471</v>
      </c>
      <c r="I79" s="973">
        <f>'130_Inquiry_Issue'!T11</f>
        <v>0</v>
      </c>
      <c r="J79" s="973">
        <f>'130_Inquiry_Issue'!T12</f>
        <v>0</v>
      </c>
      <c r="K79" s="972">
        <f t="shared" si="10"/>
        <v>0</v>
      </c>
      <c r="L79" s="1235">
        <f t="shared" si="11"/>
        <v>0</v>
      </c>
    </row>
    <row r="80" spans="1:12" ht="15">
      <c r="A80" s="273" t="s">
        <v>472</v>
      </c>
      <c r="B80" s="973">
        <f>0</f>
        <v>0</v>
      </c>
      <c r="C80" s="973">
        <f>0</f>
        <v>0</v>
      </c>
      <c r="D80" s="972">
        <f t="shared" si="8"/>
        <v>0</v>
      </c>
      <c r="E80" s="1235">
        <f t="shared" si="9"/>
        <v>0</v>
      </c>
      <c r="H80" s="273" t="s">
        <v>472</v>
      </c>
      <c r="I80" s="973">
        <f>0</f>
        <v>0</v>
      </c>
      <c r="J80" s="973">
        <f>0</f>
        <v>0</v>
      </c>
      <c r="K80" s="972">
        <f t="shared" si="10"/>
        <v>0</v>
      </c>
      <c r="L80" s="1235">
        <f t="shared" si="11"/>
        <v>0</v>
      </c>
    </row>
    <row r="81" spans="1:12" ht="15">
      <c r="A81" s="273" t="s">
        <v>473</v>
      </c>
      <c r="B81" s="973">
        <f>MROUND('130_Inquiry_Issue'!M11,10)</f>
        <v>240</v>
      </c>
      <c r="C81" s="973">
        <f>MROUND('130_Inquiry_Issue'!M12,10)</f>
        <v>10</v>
      </c>
      <c r="D81" s="972">
        <f t="shared" si="8"/>
        <v>230</v>
      </c>
      <c r="E81" s="1235">
        <f t="shared" si="9"/>
        <v>0.95833333333333337</v>
      </c>
      <c r="H81" s="273" t="s">
        <v>473</v>
      </c>
      <c r="I81" s="973">
        <f>'130_Inquiry_Issue'!T11</f>
        <v>0</v>
      </c>
      <c r="J81" s="973">
        <f>'130_Inquiry_Issue'!T12</f>
        <v>0</v>
      </c>
      <c r="K81" s="972">
        <f t="shared" si="10"/>
        <v>0</v>
      </c>
      <c r="L81" s="1235">
        <f t="shared" si="11"/>
        <v>0</v>
      </c>
    </row>
    <row r="82" spans="1:12" ht="15">
      <c r="A82" s="273" t="s">
        <v>474</v>
      </c>
      <c r="B82" s="973">
        <f>0</f>
        <v>0</v>
      </c>
      <c r="C82" s="973">
        <f>0</f>
        <v>0</v>
      </c>
      <c r="D82" s="972">
        <f t="shared" si="8"/>
        <v>0</v>
      </c>
      <c r="E82" s="1235">
        <f t="shared" si="9"/>
        <v>0</v>
      </c>
      <c r="H82" s="273" t="s">
        <v>474</v>
      </c>
      <c r="I82" s="973">
        <f>0</f>
        <v>0</v>
      </c>
      <c r="J82" s="973">
        <f>0</f>
        <v>0</v>
      </c>
      <c r="K82" s="972">
        <f t="shared" si="10"/>
        <v>0</v>
      </c>
      <c r="L82" s="1235">
        <f t="shared" si="11"/>
        <v>0</v>
      </c>
    </row>
    <row r="83" spans="1:12" ht="15">
      <c r="A83" s="1227" t="s">
        <v>475</v>
      </c>
      <c r="B83" s="973">
        <f>0</f>
        <v>0</v>
      </c>
      <c r="C83" s="973">
        <f>0</f>
        <v>0</v>
      </c>
      <c r="D83" s="972">
        <f t="shared" si="8"/>
        <v>0</v>
      </c>
      <c r="E83" s="1235">
        <f t="shared" si="9"/>
        <v>0</v>
      </c>
      <c r="H83" s="1227" t="s">
        <v>475</v>
      </c>
      <c r="I83" s="973">
        <f>0</f>
        <v>0</v>
      </c>
      <c r="J83" s="973">
        <f>0</f>
        <v>0</v>
      </c>
      <c r="K83" s="972">
        <f t="shared" si="10"/>
        <v>0</v>
      </c>
      <c r="L83" s="1235">
        <f t="shared" si="11"/>
        <v>0</v>
      </c>
    </row>
    <row r="84" spans="1:12" ht="15">
      <c r="A84" s="273" t="s">
        <v>476</v>
      </c>
      <c r="B84" s="973">
        <f>MROUND('180_Submittal_Package'!M11,100)</f>
        <v>3900</v>
      </c>
      <c r="C84" s="973">
        <f>'180_Submittal_Package'!M12</f>
        <v>0</v>
      </c>
      <c r="D84" s="972">
        <f t="shared" si="8"/>
        <v>3900</v>
      </c>
      <c r="E84" s="1235">
        <f t="shared" si="9"/>
        <v>1</v>
      </c>
      <c r="H84" s="273" t="s">
        <v>476</v>
      </c>
      <c r="I84" s="973">
        <f>'180_Submittal_Package'!T11</f>
        <v>0</v>
      </c>
      <c r="J84" s="973">
        <f>'180_Submittal_Package'!T12</f>
        <v>0</v>
      </c>
      <c r="K84" s="972">
        <f t="shared" si="10"/>
        <v>0</v>
      </c>
      <c r="L84" s="1235">
        <f t="shared" si="11"/>
        <v>0</v>
      </c>
    </row>
    <row r="85" spans="1:12" ht="15">
      <c r="A85" s="273" t="s">
        <v>477</v>
      </c>
      <c r="B85" s="973">
        <f>MROUND('190_Submittal_Issue'!M11,100)</f>
        <v>36600</v>
      </c>
      <c r="C85" s="973">
        <f>MROUND('190_Submittal_Issue'!M12,10)</f>
        <v>20</v>
      </c>
      <c r="D85" s="972">
        <f t="shared" si="8"/>
        <v>36580</v>
      </c>
      <c r="E85" s="1237">
        <f t="shared" si="9"/>
        <v>0.99945355191256835</v>
      </c>
      <c r="H85" s="273" t="s">
        <v>477</v>
      </c>
      <c r="I85" s="973">
        <f>MROUND('190_Submittal_Issue'!T11,100)</f>
        <v>3300</v>
      </c>
      <c r="J85" s="973">
        <f>MROUND('190_Submittal_Issue'!T12,100)</f>
        <v>1600</v>
      </c>
      <c r="K85" s="972">
        <f t="shared" si="10"/>
        <v>1700</v>
      </c>
      <c r="L85" s="1237">
        <f t="shared" si="11"/>
        <v>0.51515151515151514</v>
      </c>
    </row>
    <row r="86" spans="1:12" ht="15">
      <c r="A86" s="273" t="s">
        <v>478</v>
      </c>
      <c r="B86" s="973">
        <f>0</f>
        <v>0</v>
      </c>
      <c r="C86" s="973">
        <f>0</f>
        <v>0</v>
      </c>
      <c r="D86" s="972">
        <f t="shared" si="8"/>
        <v>0</v>
      </c>
      <c r="E86" s="1235">
        <f t="shared" si="9"/>
        <v>0</v>
      </c>
      <c r="H86" s="273" t="s">
        <v>478</v>
      </c>
      <c r="I86" s="973">
        <f>0</f>
        <v>0</v>
      </c>
      <c r="J86" s="973">
        <f>0</f>
        <v>0</v>
      </c>
      <c r="K86" s="972">
        <f t="shared" si="10"/>
        <v>0</v>
      </c>
      <c r="L86" s="1235">
        <f t="shared" si="11"/>
        <v>0</v>
      </c>
    </row>
    <row r="87" spans="1:12" ht="15">
      <c r="A87" s="273" t="s">
        <v>479</v>
      </c>
      <c r="B87" s="973">
        <f>MROUND('210_Product_Installation'!M11,10)</f>
        <v>40</v>
      </c>
      <c r="C87" s="973">
        <f>'210_Product_Installation'!M12</f>
        <v>0</v>
      </c>
      <c r="D87" s="972">
        <f t="shared" si="8"/>
        <v>40</v>
      </c>
      <c r="E87" s="1235">
        <f t="shared" si="9"/>
        <v>1</v>
      </c>
      <c r="H87" s="273" t="s">
        <v>479</v>
      </c>
      <c r="I87" s="973">
        <f>'210_Product_Installation'!T11</f>
        <v>0</v>
      </c>
      <c r="J87" s="973">
        <f>'210_Product_Installation'!T12</f>
        <v>0</v>
      </c>
      <c r="K87" s="972">
        <f t="shared" si="10"/>
        <v>0</v>
      </c>
      <c r="L87" s="1235">
        <f t="shared" si="11"/>
        <v>0</v>
      </c>
    </row>
    <row r="88" spans="1:12" ht="15">
      <c r="A88" s="273" t="s">
        <v>480</v>
      </c>
      <c r="B88" s="973">
        <f>0</f>
        <v>0</v>
      </c>
      <c r="C88" s="973">
        <f>0</f>
        <v>0</v>
      </c>
      <c r="D88" s="972">
        <f t="shared" si="8"/>
        <v>0</v>
      </c>
      <c r="E88" s="1235">
        <f t="shared" si="9"/>
        <v>0</v>
      </c>
      <c r="H88" s="273" t="s">
        <v>480</v>
      </c>
      <c r="I88" s="973">
        <f>0</f>
        <v>0</v>
      </c>
      <c r="J88" s="973">
        <f>0</f>
        <v>0</v>
      </c>
      <c r="K88" s="972">
        <f t="shared" si="10"/>
        <v>0</v>
      </c>
      <c r="L88" s="1235">
        <f t="shared" si="11"/>
        <v>0</v>
      </c>
    </row>
    <row r="89" spans="1:12" ht="15">
      <c r="A89" s="273" t="s">
        <v>481</v>
      </c>
      <c r="B89" s="973">
        <f>MROUND('230_Product_Inspection'!M11,10)</f>
        <v>80</v>
      </c>
      <c r="C89" s="973">
        <f>MROUND('230_Product_Inspection'!M12,5)</f>
        <v>5</v>
      </c>
      <c r="D89" s="972">
        <f t="shared" si="8"/>
        <v>75</v>
      </c>
      <c r="E89" s="1235">
        <f t="shared" si="9"/>
        <v>0.9375</v>
      </c>
      <c r="H89" s="273" t="s">
        <v>481</v>
      </c>
      <c r="I89" s="973">
        <f>'230_Product_Inspection'!T11</f>
        <v>0</v>
      </c>
      <c r="J89" s="973">
        <f>'230_Product_Inspection'!T12</f>
        <v>0</v>
      </c>
      <c r="K89" s="972">
        <f t="shared" si="10"/>
        <v>0</v>
      </c>
      <c r="L89" s="1235">
        <f t="shared" si="11"/>
        <v>0</v>
      </c>
    </row>
    <row r="90" spans="1:12" ht="15">
      <c r="A90" s="273" t="s">
        <v>482</v>
      </c>
      <c r="B90" s="973">
        <f>MROUND('240_Punchlist_Issue'!M11,10)</f>
        <v>90</v>
      </c>
      <c r="C90" s="973">
        <f>MROUND('240_Punchlist_Issue'!M12,5)</f>
        <v>10</v>
      </c>
      <c r="D90" s="972">
        <f t="shared" si="8"/>
        <v>80</v>
      </c>
      <c r="E90" s="1235">
        <f t="shared" si="9"/>
        <v>0.88888888888888884</v>
      </c>
      <c r="H90" s="273" t="s">
        <v>482</v>
      </c>
      <c r="I90" s="973">
        <f>'240_Punchlist_Issue'!T11</f>
        <v>0</v>
      </c>
      <c r="J90" s="973">
        <f>'240_Punchlist_Issue'!T12</f>
        <v>0</v>
      </c>
      <c r="K90" s="972">
        <f t="shared" si="10"/>
        <v>0</v>
      </c>
      <c r="L90" s="1235">
        <f t="shared" si="11"/>
        <v>0</v>
      </c>
    </row>
    <row r="91" spans="1:12" ht="15">
      <c r="A91" s="273" t="s">
        <v>483</v>
      </c>
      <c r="B91" s="973">
        <f>'250_Turnover_Package'!M11</f>
        <v>0</v>
      </c>
      <c r="C91" s="973">
        <f>'250_Turnover_Package'!M12</f>
        <v>0</v>
      </c>
      <c r="D91" s="972">
        <f t="shared" si="8"/>
        <v>0</v>
      </c>
      <c r="E91" s="1235">
        <f t="shared" si="9"/>
        <v>0</v>
      </c>
      <c r="H91" s="273" t="s">
        <v>483</v>
      </c>
      <c r="I91" s="973">
        <f>'250_Turnover_Package'!T11</f>
        <v>0</v>
      </c>
      <c r="J91" s="973">
        <f>'250_Turnover_Package'!T12</f>
        <v>0</v>
      </c>
      <c r="K91" s="972">
        <f t="shared" si="10"/>
        <v>0</v>
      </c>
      <c r="L91" s="1235">
        <f t="shared" si="11"/>
        <v>0</v>
      </c>
    </row>
    <row r="92" spans="1:12">
      <c r="A92" s="1222"/>
      <c r="B92" s="1231"/>
      <c r="C92" s="1231"/>
      <c r="D92" s="1231"/>
      <c r="E92" s="1233"/>
      <c r="H92" s="1222"/>
      <c r="I92" s="1231"/>
      <c r="J92" s="1231"/>
      <c r="K92" s="1231"/>
      <c r="L92" s="1233"/>
    </row>
    <row r="93" spans="1:12" ht="18.75">
      <c r="A93" s="1223" t="s">
        <v>39</v>
      </c>
      <c r="B93" s="1232">
        <f>MROUND(SUM(B67:B91),1000)</f>
        <v>59000</v>
      </c>
      <c r="C93" s="1232">
        <f>MROUND(SUM(C67:C91),100)</f>
        <v>300</v>
      </c>
      <c r="D93" s="1232">
        <f>MROUND(SUM(D67:D91),100)</f>
        <v>59000</v>
      </c>
      <c r="E93" s="1236">
        <f>D93/B93</f>
        <v>1</v>
      </c>
      <c r="H93" s="1223" t="s">
        <v>39</v>
      </c>
      <c r="I93" s="1232">
        <f>MROUND(SUM(I67:I91),1000)</f>
        <v>40000</v>
      </c>
      <c r="J93" s="1232">
        <f>MROUND(SUM(J67:J91),100)</f>
        <v>8000</v>
      </c>
      <c r="K93" s="1232">
        <f>MROUND(SUM(K67:K91),100)</f>
        <v>32400</v>
      </c>
      <c r="L93" s="1236">
        <f>K93/I93</f>
        <v>0.81</v>
      </c>
    </row>
    <row r="94" spans="1:12">
      <c r="H94" s="1209"/>
      <c r="I94" s="1209"/>
      <c r="J94" s="1209"/>
      <c r="K94" s="1209"/>
      <c r="L94" s="1209"/>
    </row>
    <row r="95" spans="1:12">
      <c r="H95" s="1209"/>
      <c r="I95" s="1209"/>
      <c r="J95" s="1209"/>
      <c r="K95" s="1209"/>
      <c r="L95" s="1209"/>
    </row>
    <row r="96" spans="1:12" ht="18">
      <c r="A96" s="1310"/>
      <c r="B96" s="1311"/>
      <c r="C96" s="1311"/>
      <c r="D96" s="1311"/>
      <c r="E96" s="1311"/>
      <c r="G96" s="1216"/>
      <c r="H96" s="1311"/>
      <c r="I96" s="1311"/>
      <c r="J96" s="1311"/>
      <c r="K96" s="1311"/>
      <c r="L96" s="1311"/>
    </row>
    <row r="97" spans="1:12" ht="21">
      <c r="A97" s="1308" t="s">
        <v>1181</v>
      </c>
      <c r="B97" s="1309"/>
      <c r="C97" s="1309"/>
      <c r="D97" s="1309"/>
      <c r="E97" s="1309"/>
      <c r="G97" s="1216"/>
      <c r="H97" s="1308" t="s">
        <v>1181</v>
      </c>
      <c r="I97" s="1309"/>
      <c r="J97" s="1309"/>
      <c r="K97" s="1309"/>
      <c r="L97" s="1309"/>
    </row>
    <row r="98" spans="1:12" ht="30">
      <c r="A98" s="1217" t="s">
        <v>1</v>
      </c>
      <c r="B98" s="1224" t="s">
        <v>31</v>
      </c>
      <c r="C98" s="1225" t="s">
        <v>1288</v>
      </c>
      <c r="D98" s="1226" t="s">
        <v>1183</v>
      </c>
      <c r="E98" s="1234" t="s">
        <v>1287</v>
      </c>
      <c r="H98" s="1217" t="s">
        <v>1</v>
      </c>
      <c r="I98" s="1224" t="s">
        <v>31</v>
      </c>
      <c r="J98" s="1225" t="s">
        <v>1288</v>
      </c>
      <c r="K98" s="1226" t="s">
        <v>1183</v>
      </c>
      <c r="L98" s="1234" t="s">
        <v>1287</v>
      </c>
    </row>
    <row r="99" spans="1:12" ht="15">
      <c r="A99" s="1218" t="s">
        <v>460</v>
      </c>
      <c r="B99" s="1230">
        <f>'010_Facility_Criteria'!N11</f>
        <v>0</v>
      </c>
      <c r="C99" s="1230">
        <f>'010_Facility_Criteria'!N12</f>
        <v>0</v>
      </c>
      <c r="D99" s="972">
        <f>B99-C99</f>
        <v>0</v>
      </c>
      <c r="E99" s="1235">
        <f>IF(B99=0,0,D99/B99)</f>
        <v>0</v>
      </c>
      <c r="H99" s="1218" t="s">
        <v>460</v>
      </c>
      <c r="I99" s="1230">
        <f>'010_Facility_Criteria'!U11</f>
        <v>0</v>
      </c>
      <c r="J99" s="1230">
        <f>'010_Facility_Criteria'!U12</f>
        <v>0</v>
      </c>
      <c r="K99" s="972">
        <f>I99-J99</f>
        <v>0</v>
      </c>
      <c r="L99" s="1235">
        <f>IF(I99=0,0,K99/I99)</f>
        <v>0</v>
      </c>
    </row>
    <row r="100" spans="1:12" ht="15">
      <c r="A100" s="1218" t="s">
        <v>459</v>
      </c>
      <c r="B100" s="973">
        <f>'020_Discipline_Specifications'!N11</f>
        <v>0</v>
      </c>
      <c r="C100" s="973">
        <f>'020_Discipline_Specifications'!N12</f>
        <v>0</v>
      </c>
      <c r="D100" s="972">
        <f t="shared" ref="D100:D123" si="12">B100-C100</f>
        <v>0</v>
      </c>
      <c r="E100" s="1235">
        <f t="shared" ref="E100:E123" si="13">IF(B100=0,0,D100/B100)</f>
        <v>0</v>
      </c>
      <c r="H100" s="1218" t="s">
        <v>459</v>
      </c>
      <c r="I100" s="973">
        <f>'020_Discipline_Specifications'!U11</f>
        <v>0</v>
      </c>
      <c r="J100" s="973">
        <f>'020_Discipline_Specifications'!U12</f>
        <v>0</v>
      </c>
      <c r="K100" s="972">
        <f t="shared" ref="K100:K123" si="14">I100-J100</f>
        <v>0</v>
      </c>
      <c r="L100" s="1235">
        <f t="shared" ref="L100:L123" si="15">IF(I100=0,0,K100/I100)</f>
        <v>0</v>
      </c>
    </row>
    <row r="101" spans="1:12" ht="15">
      <c r="A101" s="1219" t="s">
        <v>461</v>
      </c>
      <c r="B101" s="973">
        <f>'030_Feasibility_Study'!N11</f>
        <v>0</v>
      </c>
      <c r="C101" s="973">
        <f>'030_Feasibility_Study'!N12</f>
        <v>0</v>
      </c>
      <c r="D101" s="972">
        <f t="shared" si="12"/>
        <v>0</v>
      </c>
      <c r="E101" s="1235">
        <f t="shared" si="13"/>
        <v>0</v>
      </c>
      <c r="H101" s="1219" t="s">
        <v>461</v>
      </c>
      <c r="I101" s="973">
        <f>'030_Feasibility_Study'!U11</f>
        <v>0</v>
      </c>
      <c r="J101" s="973">
        <f>'030_Feasibility_Study'!U12</f>
        <v>0</v>
      </c>
      <c r="K101" s="972">
        <f t="shared" si="14"/>
        <v>0</v>
      </c>
      <c r="L101" s="1235">
        <f t="shared" si="15"/>
        <v>0</v>
      </c>
    </row>
    <row r="102" spans="1:12" ht="15">
      <c r="A102" s="1219" t="s">
        <v>462</v>
      </c>
      <c r="B102" s="973">
        <f>'040_Project_Definition'!N11</f>
        <v>0</v>
      </c>
      <c r="C102" s="973">
        <f>'040_Project_Definition'!N12</f>
        <v>0</v>
      </c>
      <c r="D102" s="972">
        <f t="shared" si="12"/>
        <v>0</v>
      </c>
      <c r="E102" s="1235">
        <f t="shared" si="13"/>
        <v>0</v>
      </c>
      <c r="H102" s="1219" t="s">
        <v>462</v>
      </c>
      <c r="I102" s="973">
        <f>'040_Project_Definition'!U11</f>
        <v>0</v>
      </c>
      <c r="J102" s="973">
        <f>'040_Project_Definition'!U12</f>
        <v>0</v>
      </c>
      <c r="K102" s="972">
        <f t="shared" si="14"/>
        <v>0</v>
      </c>
      <c r="L102" s="1235">
        <f t="shared" si="15"/>
        <v>0</v>
      </c>
    </row>
    <row r="103" spans="1:12" ht="15">
      <c r="A103" s="1220" t="s">
        <v>463</v>
      </c>
      <c r="B103" s="973">
        <f>'050_Space_Program'!N11</f>
        <v>0</v>
      </c>
      <c r="C103" s="973">
        <f>'050_Space_Program'!N12</f>
        <v>0</v>
      </c>
      <c r="D103" s="972">
        <f t="shared" si="12"/>
        <v>0</v>
      </c>
      <c r="E103" s="1235">
        <f t="shared" si="13"/>
        <v>0</v>
      </c>
      <c r="H103" s="1220" t="s">
        <v>463</v>
      </c>
      <c r="I103" s="973">
        <f>'050_Space_Program'!U11</f>
        <v>0</v>
      </c>
      <c r="J103" s="973">
        <f>'050_Space_Program'!U12</f>
        <v>0</v>
      </c>
      <c r="K103" s="972">
        <f t="shared" si="14"/>
        <v>0</v>
      </c>
      <c r="L103" s="1235">
        <f t="shared" si="15"/>
        <v>0</v>
      </c>
    </row>
    <row r="104" spans="1:12" ht="15">
      <c r="A104" s="255" t="s">
        <v>464</v>
      </c>
      <c r="B104" s="973">
        <f>'060_Product_Program'!N11</f>
        <v>0</v>
      </c>
      <c r="C104" s="973">
        <f>'060_Product_Program'!N12</f>
        <v>0</v>
      </c>
      <c r="D104" s="972">
        <f t="shared" si="12"/>
        <v>0</v>
      </c>
      <c r="E104" s="1235">
        <f t="shared" si="13"/>
        <v>0</v>
      </c>
      <c r="H104" s="255" t="s">
        <v>464</v>
      </c>
      <c r="I104" s="973">
        <f>'060_Product_Program'!U11</f>
        <v>0</v>
      </c>
      <c r="J104" s="973">
        <f>'060_Product_Program'!U12</f>
        <v>0</v>
      </c>
      <c r="K104" s="972">
        <f t="shared" si="14"/>
        <v>0</v>
      </c>
      <c r="L104" s="1235">
        <f t="shared" si="15"/>
        <v>0</v>
      </c>
    </row>
    <row r="105" spans="1:12" ht="15">
      <c r="A105" s="256" t="s">
        <v>465</v>
      </c>
      <c r="B105" s="973">
        <f>'070_Request_For_Proposal'!N11</f>
        <v>0</v>
      </c>
      <c r="C105" s="973">
        <f>'070_Request_For_Proposal'!N12</f>
        <v>0</v>
      </c>
      <c r="D105" s="972">
        <f t="shared" si="12"/>
        <v>0</v>
      </c>
      <c r="E105" s="1235">
        <f t="shared" si="13"/>
        <v>0</v>
      </c>
      <c r="H105" s="256" t="s">
        <v>465</v>
      </c>
      <c r="I105" s="973">
        <f>'070_Request_For_Proposal'!U11</f>
        <v>0</v>
      </c>
      <c r="J105" s="973">
        <f>'070_Request_For_Proposal'!U12</f>
        <v>0</v>
      </c>
      <c r="K105" s="972">
        <f t="shared" si="14"/>
        <v>0</v>
      </c>
      <c r="L105" s="1235">
        <f t="shared" si="15"/>
        <v>0</v>
      </c>
    </row>
    <row r="106" spans="1:12" ht="15">
      <c r="A106" s="1221" t="s">
        <v>466</v>
      </c>
      <c r="B106" s="973">
        <f>'080_Design_Early'!N11</f>
        <v>0</v>
      </c>
      <c r="C106" s="973">
        <f>'080_Design_Early'!N12</f>
        <v>0</v>
      </c>
      <c r="D106" s="972">
        <f t="shared" si="12"/>
        <v>0</v>
      </c>
      <c r="E106" s="1235">
        <f t="shared" si="13"/>
        <v>0</v>
      </c>
      <c r="H106" s="1221" t="s">
        <v>466</v>
      </c>
      <c r="I106" s="973">
        <f>'080_Design_Early'!U11</f>
        <v>0</v>
      </c>
      <c r="J106" s="973">
        <f>'080_Design_Early'!U12</f>
        <v>0</v>
      </c>
      <c r="K106" s="972">
        <f t="shared" si="14"/>
        <v>0</v>
      </c>
      <c r="L106" s="1235">
        <f t="shared" si="15"/>
        <v>0</v>
      </c>
    </row>
    <row r="107" spans="1:12" ht="15">
      <c r="A107" s="258" t="s">
        <v>467</v>
      </c>
      <c r="B107" s="973">
        <f>'090_Design_Schematic'!N11</f>
        <v>0</v>
      </c>
      <c r="C107" s="973">
        <f>'090_Design_Schematic'!N12</f>
        <v>0</v>
      </c>
      <c r="D107" s="972">
        <f t="shared" si="12"/>
        <v>0</v>
      </c>
      <c r="E107" s="1235">
        <f t="shared" si="13"/>
        <v>0</v>
      </c>
      <c r="H107" s="258" t="s">
        <v>467</v>
      </c>
      <c r="I107" s="973">
        <f>'090_Design_Schematic'!U11</f>
        <v>0</v>
      </c>
      <c r="J107" s="973">
        <f>'090_Design_Schematic'!U12</f>
        <v>0</v>
      </c>
      <c r="K107" s="972">
        <f t="shared" si="14"/>
        <v>0</v>
      </c>
      <c r="L107" s="1235">
        <f t="shared" si="15"/>
        <v>0</v>
      </c>
    </row>
    <row r="108" spans="1:12" ht="15">
      <c r="A108" s="258" t="s">
        <v>468</v>
      </c>
      <c r="B108" s="973">
        <f>'100_Design_Coordinated_PTT_PTC'!N11</f>
        <v>0</v>
      </c>
      <c r="C108" s="973">
        <f>'100_Design_Coordinated_PTT_PTC'!N12</f>
        <v>0</v>
      </c>
      <c r="D108" s="972">
        <f t="shared" si="12"/>
        <v>0</v>
      </c>
      <c r="E108" s="1235">
        <f t="shared" si="13"/>
        <v>0</v>
      </c>
      <c r="H108" s="258" t="s">
        <v>468</v>
      </c>
      <c r="I108" s="973">
        <f>'100_Design_Coordinated_PTT_PTC'!U11</f>
        <v>0</v>
      </c>
      <c r="J108" s="973">
        <f>'100_Design_Coordinated_PTT_PTC'!U12</f>
        <v>0</v>
      </c>
      <c r="K108" s="972">
        <f t="shared" si="14"/>
        <v>0</v>
      </c>
      <c r="L108" s="1235">
        <f t="shared" si="15"/>
        <v>0</v>
      </c>
    </row>
    <row r="109" spans="1:12" ht="15">
      <c r="A109" s="258" t="s">
        <v>469</v>
      </c>
      <c r="B109" s="973">
        <f>'110_Design_Final'!N12</f>
        <v>0</v>
      </c>
      <c r="C109" s="973">
        <f>'110_Design_Final'!N12</f>
        <v>0</v>
      </c>
      <c r="D109" s="972">
        <f t="shared" si="12"/>
        <v>0</v>
      </c>
      <c r="E109" s="1235">
        <f t="shared" si="13"/>
        <v>0</v>
      </c>
      <c r="H109" s="258" t="s">
        <v>469</v>
      </c>
      <c r="I109" s="973">
        <f>'110_Design_Final'!U12</f>
        <v>0</v>
      </c>
      <c r="J109" s="973">
        <f>'110_Design_Final'!U12</f>
        <v>0</v>
      </c>
      <c r="K109" s="972">
        <f t="shared" si="14"/>
        <v>0</v>
      </c>
      <c r="L109" s="1235">
        <f t="shared" si="15"/>
        <v>0</v>
      </c>
    </row>
    <row r="110" spans="1:12" ht="15">
      <c r="A110" s="256" t="s">
        <v>470</v>
      </c>
      <c r="B110" s="973">
        <f>'120_Request_For_Proposal'!N11</f>
        <v>0</v>
      </c>
      <c r="C110" s="973">
        <f>'120_Request_For_Proposal'!N12</f>
        <v>0</v>
      </c>
      <c r="D110" s="972">
        <f t="shared" si="12"/>
        <v>0</v>
      </c>
      <c r="E110" s="1235">
        <f t="shared" si="13"/>
        <v>0</v>
      </c>
      <c r="H110" s="256" t="s">
        <v>470</v>
      </c>
      <c r="I110" s="973">
        <f>'120_Request_For_Proposal'!U11</f>
        <v>0</v>
      </c>
      <c r="J110" s="973">
        <f>'120_Request_For_Proposal'!U12</f>
        <v>0</v>
      </c>
      <c r="K110" s="972">
        <f t="shared" si="14"/>
        <v>0</v>
      </c>
      <c r="L110" s="1235">
        <f t="shared" si="15"/>
        <v>0</v>
      </c>
    </row>
    <row r="111" spans="1:12" ht="15">
      <c r="A111" s="273" t="s">
        <v>471</v>
      </c>
      <c r="B111" s="973">
        <f>MROUND('130_Inquiry_Issue'!N11,10)</f>
        <v>820</v>
      </c>
      <c r="C111" s="973">
        <f>MROUND('130_Inquiry_Issue'!N12,10)</f>
        <v>10</v>
      </c>
      <c r="D111" s="972">
        <f t="shared" si="12"/>
        <v>810</v>
      </c>
      <c r="E111" s="1235">
        <f t="shared" si="13"/>
        <v>0.98780487804878048</v>
      </c>
      <c r="H111" s="273" t="s">
        <v>471</v>
      </c>
      <c r="I111" s="973">
        <f>'130_Inquiry_Issue'!U11</f>
        <v>0</v>
      </c>
      <c r="J111" s="973">
        <f>'130_Inquiry_Issue'!U12</f>
        <v>0</v>
      </c>
      <c r="K111" s="972">
        <f t="shared" si="14"/>
        <v>0</v>
      </c>
      <c r="L111" s="1235">
        <f t="shared" si="15"/>
        <v>0</v>
      </c>
    </row>
    <row r="112" spans="1:12" ht="15">
      <c r="A112" s="273" t="s">
        <v>472</v>
      </c>
      <c r="B112" s="973">
        <f>0</f>
        <v>0</v>
      </c>
      <c r="C112" s="973">
        <f>0</f>
        <v>0</v>
      </c>
      <c r="D112" s="972">
        <f t="shared" si="12"/>
        <v>0</v>
      </c>
      <c r="E112" s="1235">
        <f t="shared" si="13"/>
        <v>0</v>
      </c>
      <c r="H112" s="273" t="s">
        <v>472</v>
      </c>
      <c r="I112" s="973">
        <f>0</f>
        <v>0</v>
      </c>
      <c r="J112" s="973">
        <f>0</f>
        <v>0</v>
      </c>
      <c r="K112" s="972">
        <f t="shared" si="14"/>
        <v>0</v>
      </c>
      <c r="L112" s="1235">
        <f t="shared" si="15"/>
        <v>0</v>
      </c>
    </row>
    <row r="113" spans="1:12" ht="15">
      <c r="A113" s="273" t="s">
        <v>473</v>
      </c>
      <c r="B113" s="973">
        <f>MROUND('150_Inquiry_Issue_(RFI)'!N11,100)</f>
        <v>2700</v>
      </c>
      <c r="C113" s="973">
        <f>MROUND('150_Inquiry_Issue_(RFI)'!N12,100)</f>
        <v>200</v>
      </c>
      <c r="D113" s="972">
        <f t="shared" si="12"/>
        <v>2500</v>
      </c>
      <c r="E113" s="1235">
        <f t="shared" si="13"/>
        <v>0.92592592592592593</v>
      </c>
      <c r="H113" s="273" t="s">
        <v>473</v>
      </c>
      <c r="I113" s="973">
        <f>'150_Inquiry_Issue_(RFI)'!U11</f>
        <v>0</v>
      </c>
      <c r="J113" s="973">
        <f>'150_Inquiry_Issue_(RFI)'!U12</f>
        <v>0</v>
      </c>
      <c r="K113" s="972">
        <f t="shared" si="14"/>
        <v>0</v>
      </c>
      <c r="L113" s="1235">
        <f t="shared" si="15"/>
        <v>0</v>
      </c>
    </row>
    <row r="114" spans="1:12" ht="15">
      <c r="A114" s="273" t="s">
        <v>474</v>
      </c>
      <c r="B114" s="973">
        <f>0</f>
        <v>0</v>
      </c>
      <c r="C114" s="973">
        <f>0</f>
        <v>0</v>
      </c>
      <c r="D114" s="972">
        <f t="shared" si="12"/>
        <v>0</v>
      </c>
      <c r="E114" s="1235">
        <f t="shared" si="13"/>
        <v>0</v>
      </c>
      <c r="H114" s="273" t="s">
        <v>474</v>
      </c>
      <c r="I114" s="973">
        <f>0</f>
        <v>0</v>
      </c>
      <c r="J114" s="973">
        <f>0</f>
        <v>0</v>
      </c>
      <c r="K114" s="972">
        <f t="shared" si="14"/>
        <v>0</v>
      </c>
      <c r="L114" s="1235">
        <f t="shared" si="15"/>
        <v>0</v>
      </c>
    </row>
    <row r="115" spans="1:12" ht="15">
      <c r="A115" s="1227" t="s">
        <v>475</v>
      </c>
      <c r="B115" s="973">
        <f>0</f>
        <v>0</v>
      </c>
      <c r="C115" s="973">
        <f>0</f>
        <v>0</v>
      </c>
      <c r="D115" s="972">
        <f t="shared" si="12"/>
        <v>0</v>
      </c>
      <c r="E115" s="1235">
        <f t="shared" si="13"/>
        <v>0</v>
      </c>
      <c r="H115" s="1227" t="s">
        <v>475</v>
      </c>
      <c r="I115" s="973">
        <f>0</f>
        <v>0</v>
      </c>
      <c r="J115" s="973">
        <f>0</f>
        <v>0</v>
      </c>
      <c r="K115" s="972">
        <f t="shared" si="14"/>
        <v>0</v>
      </c>
      <c r="L115" s="1235">
        <f t="shared" si="15"/>
        <v>0</v>
      </c>
    </row>
    <row r="116" spans="1:12" ht="15">
      <c r="A116" s="273" t="s">
        <v>476</v>
      </c>
      <c r="B116" s="973">
        <f>MROUND('180_Submittal_Package'!N11,100)</f>
        <v>22100</v>
      </c>
      <c r="C116" s="973">
        <f>MROUND('180_Submittal_Package'!N12,100)</f>
        <v>2000</v>
      </c>
      <c r="D116" s="972">
        <f t="shared" si="12"/>
        <v>20100</v>
      </c>
      <c r="E116" s="1235">
        <f t="shared" si="13"/>
        <v>0.9095022624434389</v>
      </c>
      <c r="H116" s="273" t="s">
        <v>476</v>
      </c>
      <c r="I116" s="973">
        <f>MROUND('180_Submittal_Package'!U11,10)</f>
        <v>970</v>
      </c>
      <c r="J116" s="973">
        <f>MROUND('180_Submittal_Package'!U12,10)</f>
        <v>250</v>
      </c>
      <c r="K116" s="972">
        <f t="shared" si="14"/>
        <v>720</v>
      </c>
      <c r="L116" s="1235">
        <f t="shared" si="15"/>
        <v>0.74226804123711343</v>
      </c>
    </row>
    <row r="117" spans="1:12" ht="15">
      <c r="A117" s="273" t="s">
        <v>477</v>
      </c>
      <c r="B117" s="973">
        <f>MROUND('190_Submittal_Issue'!N11,10)</f>
        <v>40</v>
      </c>
      <c r="C117" s="973">
        <f>'190_Submittal_Issue'!N12</f>
        <v>0</v>
      </c>
      <c r="D117" s="972">
        <f t="shared" si="12"/>
        <v>40</v>
      </c>
      <c r="E117" s="1237">
        <f t="shared" si="13"/>
        <v>1</v>
      </c>
      <c r="H117" s="273" t="s">
        <v>477</v>
      </c>
      <c r="I117" s="973">
        <f>'190_Submittal_Issue'!U11</f>
        <v>0</v>
      </c>
      <c r="J117" s="973">
        <f>'190_Submittal_Issue'!U12</f>
        <v>0</v>
      </c>
      <c r="K117" s="972">
        <f t="shared" si="14"/>
        <v>0</v>
      </c>
      <c r="L117" s="1237">
        <f t="shared" si="15"/>
        <v>0</v>
      </c>
    </row>
    <row r="118" spans="1:12" ht="15">
      <c r="A118" s="273" t="s">
        <v>478</v>
      </c>
      <c r="B118" s="973">
        <f>0</f>
        <v>0</v>
      </c>
      <c r="C118" s="973">
        <f>0</f>
        <v>0</v>
      </c>
      <c r="D118" s="972">
        <f t="shared" si="12"/>
        <v>0</v>
      </c>
      <c r="E118" s="1235">
        <f t="shared" si="13"/>
        <v>0</v>
      </c>
      <c r="H118" s="273" t="s">
        <v>478</v>
      </c>
      <c r="I118" s="973">
        <f>0</f>
        <v>0</v>
      </c>
      <c r="J118" s="973">
        <f>0</f>
        <v>0</v>
      </c>
      <c r="K118" s="972">
        <f t="shared" si="14"/>
        <v>0</v>
      </c>
      <c r="L118" s="1235">
        <f t="shared" si="15"/>
        <v>0</v>
      </c>
    </row>
    <row r="119" spans="1:12" ht="15">
      <c r="A119" s="273" t="s">
        <v>479</v>
      </c>
      <c r="B119" s="973">
        <f>MROUND('210_Product_Installation'!N11,10)</f>
        <v>60</v>
      </c>
      <c r="C119" s="973">
        <f>MROUND('210_Product_Installation'!N12,5)</f>
        <v>5</v>
      </c>
      <c r="D119" s="972">
        <f t="shared" si="12"/>
        <v>55</v>
      </c>
      <c r="E119" s="1235">
        <f t="shared" si="13"/>
        <v>0.91666666666666663</v>
      </c>
      <c r="H119" s="273" t="s">
        <v>479</v>
      </c>
      <c r="I119" s="973">
        <f>MROUND('210_Product_Installation'!U11,100)</f>
        <v>20200</v>
      </c>
      <c r="J119" s="973">
        <f>MROUND('210_Product_Installation'!U12,100)</f>
        <v>8000</v>
      </c>
      <c r="K119" s="972">
        <f t="shared" si="14"/>
        <v>12200</v>
      </c>
      <c r="L119" s="1235">
        <f t="shared" si="15"/>
        <v>0.60396039603960394</v>
      </c>
    </row>
    <row r="120" spans="1:12" ht="15">
      <c r="A120" s="273" t="s">
        <v>480</v>
      </c>
      <c r="B120" s="973">
        <f>0</f>
        <v>0</v>
      </c>
      <c r="C120" s="973">
        <f>0</f>
        <v>0</v>
      </c>
      <c r="D120" s="972">
        <f t="shared" si="12"/>
        <v>0</v>
      </c>
      <c r="E120" s="1235">
        <f t="shared" si="13"/>
        <v>0</v>
      </c>
      <c r="H120" s="273" t="s">
        <v>480</v>
      </c>
      <c r="I120" s="973">
        <f>0</f>
        <v>0</v>
      </c>
      <c r="J120" s="973">
        <f>0</f>
        <v>0</v>
      </c>
      <c r="K120" s="972">
        <f t="shared" si="14"/>
        <v>0</v>
      </c>
      <c r="L120" s="1235">
        <f t="shared" si="15"/>
        <v>0</v>
      </c>
    </row>
    <row r="121" spans="1:12" ht="15">
      <c r="A121" s="273" t="s">
        <v>481</v>
      </c>
      <c r="B121" s="973">
        <f>MROUND('230_Product_Inspection'!N11,10)</f>
        <v>20</v>
      </c>
      <c r="C121" s="973">
        <f>'230_Product_Inspection'!N12</f>
        <v>0</v>
      </c>
      <c r="D121" s="972">
        <f t="shared" si="12"/>
        <v>20</v>
      </c>
      <c r="E121" s="1235">
        <f t="shared" si="13"/>
        <v>1</v>
      </c>
      <c r="H121" s="273" t="s">
        <v>481</v>
      </c>
      <c r="I121" s="973">
        <f>MROUND('230_Product_Inspection'!U11,100)</f>
        <v>15800</v>
      </c>
      <c r="J121" s="973">
        <f>MROUND('230_Product_Inspection'!U12,10)</f>
        <v>630</v>
      </c>
      <c r="K121" s="972">
        <f t="shared" si="14"/>
        <v>15170</v>
      </c>
      <c r="L121" s="1235">
        <f t="shared" si="15"/>
        <v>0.96012658227848102</v>
      </c>
    </row>
    <row r="122" spans="1:12" ht="15">
      <c r="A122" s="273" t="s">
        <v>482</v>
      </c>
      <c r="B122" s="973">
        <f>MROUND('240_Punchlist_Issue'!N11,10)</f>
        <v>20</v>
      </c>
      <c r="C122" s="973">
        <f>'240_Punchlist_Issue'!N12</f>
        <v>0</v>
      </c>
      <c r="D122" s="972">
        <f t="shared" si="12"/>
        <v>20</v>
      </c>
      <c r="E122" s="1235">
        <f t="shared" si="13"/>
        <v>1</v>
      </c>
      <c r="H122" s="273" t="s">
        <v>482</v>
      </c>
      <c r="I122" s="973">
        <f>'240_Punchlist_Issue'!U11</f>
        <v>0</v>
      </c>
      <c r="J122" s="973">
        <f>'240_Punchlist_Issue'!U12</f>
        <v>0</v>
      </c>
      <c r="K122" s="972">
        <f t="shared" si="14"/>
        <v>0</v>
      </c>
      <c r="L122" s="1235">
        <f t="shared" si="15"/>
        <v>0</v>
      </c>
    </row>
    <row r="123" spans="1:12" ht="15">
      <c r="A123" s="273" t="s">
        <v>483</v>
      </c>
      <c r="B123" s="973">
        <f>MROUND('250_Turnover_Package'!N11,100)</f>
        <v>6000</v>
      </c>
      <c r="C123" s="973">
        <f>MROUND('250_Turnover_Package'!N12,10)</f>
        <v>40</v>
      </c>
      <c r="D123" s="972">
        <f t="shared" si="12"/>
        <v>5960</v>
      </c>
      <c r="E123" s="1235">
        <f t="shared" si="13"/>
        <v>0.99333333333333329</v>
      </c>
      <c r="H123" s="273" t="s">
        <v>483</v>
      </c>
      <c r="I123" s="973">
        <f>'250_Turnover_Package'!U11</f>
        <v>0</v>
      </c>
      <c r="J123" s="973">
        <f>'250_Turnover_Package'!U12</f>
        <v>0</v>
      </c>
      <c r="K123" s="972">
        <f t="shared" si="14"/>
        <v>0</v>
      </c>
      <c r="L123" s="1235">
        <f t="shared" si="15"/>
        <v>0</v>
      </c>
    </row>
    <row r="124" spans="1:12">
      <c r="A124" s="1222"/>
      <c r="B124" s="1231"/>
      <c r="C124" s="1231"/>
      <c r="D124" s="1231"/>
      <c r="E124" s="1233"/>
      <c r="H124" s="1222"/>
      <c r="I124" s="1231"/>
      <c r="J124" s="1231"/>
      <c r="K124" s="1231"/>
      <c r="L124" s="1233"/>
    </row>
    <row r="125" spans="1:12" ht="18.75">
      <c r="A125" s="1223" t="s">
        <v>39</v>
      </c>
      <c r="B125" s="1232">
        <f>MROUND(SUM(B99:B123),1000)</f>
        <v>32000</v>
      </c>
      <c r="C125" s="1232">
        <f>MROUND(SUM(C99:C123),100)</f>
        <v>2300</v>
      </c>
      <c r="D125" s="1232">
        <f>MROUND(SUM(D99:D123),100)</f>
        <v>29500</v>
      </c>
      <c r="E125" s="1236">
        <f>D125/B125</f>
        <v>0.921875</v>
      </c>
      <c r="H125" s="1223" t="s">
        <v>39</v>
      </c>
      <c r="I125" s="1232">
        <f>MROUND(SUM(I99:I123),1000)</f>
        <v>37000</v>
      </c>
      <c r="J125" s="1232">
        <f>MROUND(SUM(J99:J123),100)</f>
        <v>8900</v>
      </c>
      <c r="K125" s="1232">
        <f>MROUND(SUM(K99:K123),100)</f>
        <v>28100</v>
      </c>
      <c r="L125" s="1236">
        <f>K125/I125</f>
        <v>0.75945945945945947</v>
      </c>
    </row>
  </sheetData>
  <customSheetViews>
    <customSheetView guid="{0C5E73BF-4F4A-42B1-AFFC-19145C7AC19A}">
      <selection activeCell="G1" sqref="G1"/>
      <pageMargins left="0.7" right="0.7" top="0.75" bottom="0.75" header="0.3" footer="0.3"/>
    </customSheetView>
  </customSheetViews>
  <mergeCells count="12">
    <mergeCell ref="A65:E65"/>
    <mergeCell ref="H65:L65"/>
    <mergeCell ref="A96:E96"/>
    <mergeCell ref="A97:E97"/>
    <mergeCell ref="H97:L97"/>
    <mergeCell ref="H96:L96"/>
    <mergeCell ref="A1:E1"/>
    <mergeCell ref="H1:L1"/>
    <mergeCell ref="A33:E33"/>
    <mergeCell ref="A32:E32"/>
    <mergeCell ref="H32:L32"/>
    <mergeCell ref="H33:L33"/>
  </mergeCells>
  <conditionalFormatting sqref="E3:E27">
    <cfRule type="colorScale" priority="1">
      <colorScale>
        <cfvo type="percent" val="100"/>
        <cfvo type="max" val="0"/>
        <color theme="0"/>
        <color rgb="FFFFEF9C"/>
      </colorScale>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8">
    <tabColor theme="7" tint="-0.249977111117893"/>
  </sheetPr>
  <dimension ref="A1:R15"/>
  <sheetViews>
    <sheetView workbookViewId="0">
      <selection activeCell="A5" sqref="A5:XFD16"/>
    </sheetView>
  </sheetViews>
  <sheetFormatPr defaultRowHeight="12.75"/>
  <cols>
    <col min="1" max="1" width="16.5703125" bestFit="1" customWidth="1"/>
    <col min="5" max="5" width="33.28515625" customWidth="1"/>
  </cols>
  <sheetData>
    <row r="1" spans="1:18">
      <c r="A1" s="6" t="s">
        <v>28</v>
      </c>
      <c r="B1" s="94" t="s">
        <v>144</v>
      </c>
      <c r="C1" s="8"/>
      <c r="D1" s="8"/>
      <c r="E1" s="4"/>
      <c r="G1" s="4"/>
      <c r="K1" s="8"/>
      <c r="L1" s="6" t="s">
        <v>53</v>
      </c>
      <c r="M1" s="17">
        <f>I50</f>
        <v>0</v>
      </c>
    </row>
    <row r="2" spans="1:18">
      <c r="A2" s="6" t="s">
        <v>29</v>
      </c>
      <c r="B2" s="44" t="s">
        <v>113</v>
      </c>
      <c r="C2" s="8"/>
      <c r="D2" s="8"/>
      <c r="E2" s="4"/>
      <c r="G2" s="4"/>
      <c r="K2" s="8"/>
      <c r="L2" s="6" t="s">
        <v>52</v>
      </c>
      <c r="M2" s="17">
        <f>R50</f>
        <v>0</v>
      </c>
    </row>
    <row r="3" spans="1:18" ht="13.5" thickBot="1">
      <c r="A3" s="6" t="s">
        <v>30</v>
      </c>
      <c r="B3" s="44" t="s">
        <v>110</v>
      </c>
      <c r="C3" s="7"/>
      <c r="D3" s="7"/>
      <c r="E3" s="5"/>
      <c r="G3" s="4"/>
      <c r="K3" s="7"/>
      <c r="L3" s="25" t="s">
        <v>54</v>
      </c>
      <c r="M3" s="26">
        <f>M1-M2</f>
        <v>0</v>
      </c>
    </row>
    <row r="4" spans="1:18" ht="13.5" thickTop="1">
      <c r="A4" s="6"/>
      <c r="C4" s="7"/>
      <c r="D4" s="7"/>
      <c r="E4" s="5"/>
      <c r="F4" s="7"/>
      <c r="G4" s="5"/>
      <c r="H4" s="7"/>
      <c r="I4" s="7"/>
    </row>
    <row r="5" spans="1:18" s="50" customFormat="1" ht="14.25" customHeight="1">
      <c r="A5" s="6" t="s">
        <v>129</v>
      </c>
      <c r="B5" s="1319" t="s">
        <v>170</v>
      </c>
      <c r="C5" s="1319"/>
      <c r="D5" s="1319"/>
      <c r="E5" s="1319"/>
      <c r="F5" s="1319"/>
      <c r="G5" s="1319"/>
      <c r="H5" s="1319"/>
      <c r="I5" s="1319"/>
      <c r="J5" s="1319"/>
      <c r="K5" s="1319"/>
      <c r="L5" s="1319"/>
      <c r="M5" s="1319"/>
      <c r="N5" s="1319"/>
      <c r="O5" s="1319"/>
      <c r="P5" s="1319"/>
      <c r="Q5" s="1319"/>
      <c r="R5" s="1319"/>
    </row>
    <row r="6" spans="1:18" s="50" customFormat="1" ht="23.25" customHeight="1" thickBot="1">
      <c r="A6" s="6"/>
      <c r="B6" s="89"/>
      <c r="C6" s="89"/>
      <c r="D6" s="89"/>
      <c r="E6" s="89"/>
      <c r="F6" s="89"/>
      <c r="G6" s="89"/>
      <c r="H6" s="89"/>
      <c r="I6" s="89"/>
      <c r="J6" s="89"/>
      <c r="K6" s="89"/>
      <c r="L6" s="89"/>
      <c r="M6" s="89"/>
      <c r="N6" s="89"/>
      <c r="O6" s="89"/>
      <c r="P6" s="89"/>
    </row>
    <row r="7" spans="1:18">
      <c r="B7" s="1320" t="s">
        <v>22</v>
      </c>
      <c r="C7" s="1321"/>
      <c r="D7" s="1321"/>
      <c r="E7" s="1321"/>
      <c r="F7" s="1321"/>
      <c r="G7" s="1321"/>
      <c r="H7" s="1322"/>
    </row>
    <row r="8" spans="1:18">
      <c r="A8" s="6"/>
      <c r="B8" s="13" t="s">
        <v>49</v>
      </c>
      <c r="C8" s="1286" t="s">
        <v>48</v>
      </c>
      <c r="D8" s="1287"/>
      <c r="E8" s="1288"/>
      <c r="F8" s="1286" t="s">
        <v>47</v>
      </c>
      <c r="G8" s="1287"/>
      <c r="H8" s="1323"/>
      <c r="I8" s="7"/>
    </row>
    <row r="9" spans="1:18">
      <c r="A9" s="6"/>
      <c r="B9" s="14"/>
      <c r="C9" s="1281" t="s">
        <v>23</v>
      </c>
      <c r="D9" s="1282"/>
      <c r="E9" s="1283"/>
      <c r="F9" s="1281" t="s">
        <v>24</v>
      </c>
      <c r="G9" s="1282"/>
      <c r="H9" s="1324"/>
      <c r="I9" s="7"/>
    </row>
    <row r="10" spans="1:18">
      <c r="A10" s="6"/>
      <c r="B10" s="15"/>
      <c r="C10" s="1281" t="s">
        <v>25</v>
      </c>
      <c r="D10" s="1282"/>
      <c r="E10" s="1283"/>
      <c r="F10" s="1293" t="s">
        <v>46</v>
      </c>
      <c r="G10" s="1294"/>
      <c r="H10" s="1295"/>
      <c r="I10" s="7"/>
    </row>
    <row r="11" spans="1:18" ht="13.5" thickBot="1">
      <c r="B11" s="16"/>
      <c r="C11" s="1277" t="s">
        <v>26</v>
      </c>
      <c r="D11" s="1278"/>
      <c r="E11" s="1279"/>
      <c r="F11" s="1277" t="s">
        <v>27</v>
      </c>
      <c r="G11" s="1278"/>
      <c r="H11" s="1296"/>
    </row>
    <row r="12" spans="1:18">
      <c r="E12" s="4"/>
      <c r="G12" s="4"/>
    </row>
    <row r="13" spans="1:18">
      <c r="A13" s="18" t="s">
        <v>32</v>
      </c>
      <c r="B13" s="18"/>
      <c r="C13" s="18"/>
      <c r="D13" s="18"/>
      <c r="E13" s="19"/>
      <c r="F13" s="18"/>
      <c r="G13" s="19"/>
      <c r="H13" s="18"/>
      <c r="I13" s="20"/>
      <c r="J13" s="20"/>
      <c r="K13" s="20"/>
      <c r="L13" s="20"/>
      <c r="M13" s="20"/>
      <c r="N13" s="20"/>
      <c r="O13" s="20"/>
      <c r="P13" s="20"/>
      <c r="Q13" s="20"/>
      <c r="R13" s="20"/>
    </row>
    <row r="14" spans="1:18">
      <c r="A14" s="3"/>
      <c r="B14" s="3"/>
      <c r="C14" s="3"/>
      <c r="D14" s="3"/>
      <c r="E14" s="11"/>
      <c r="F14" s="3"/>
      <c r="G14" s="11"/>
      <c r="H14" s="3"/>
    </row>
    <row r="15" spans="1:18">
      <c r="A15" s="3"/>
      <c r="B15" s="21" t="s">
        <v>31</v>
      </c>
      <c r="C15" s="21"/>
      <c r="D15" s="21"/>
      <c r="E15" s="22"/>
      <c r="F15" s="21"/>
      <c r="G15" s="22"/>
      <c r="H15" s="21"/>
      <c r="I15" s="23"/>
      <c r="K15" s="24" t="s">
        <v>50</v>
      </c>
      <c r="L15" s="24"/>
      <c r="M15" s="24"/>
      <c r="N15" s="24"/>
      <c r="O15" s="24"/>
      <c r="P15" s="24"/>
      <c r="Q15" s="24"/>
      <c r="R15" s="24"/>
    </row>
  </sheetData>
  <customSheetViews>
    <customSheetView guid="{0C5E73BF-4F4A-42B1-AFFC-19145C7AC19A}" state="hidden">
      <selection activeCell="A5" sqref="A5:XFD16"/>
      <pageMargins left="0.7" right="0.7" top="0.75" bottom="0.75" header="0.3" footer="0.3"/>
    </customSheetView>
    <customSheetView guid="{F7690BCD-287A-473A-9EA1-298139938D77}" state="hidden">
      <selection activeCell="A5" sqref="A5:XFD16"/>
      <pageMargins left="0.7" right="0.7" top="0.75" bottom="0.75" header="0.3" footer="0.3"/>
    </customSheetView>
    <customSheetView guid="{8F78BEB5-8927-4030-9153-90C7FA4937A5}" state="hidden">
      <selection activeCell="A5" sqref="A5:XFD16"/>
      <pageMargins left="0.7" right="0.7" top="0.75" bottom="0.75" header="0.3" footer="0.3"/>
    </customSheetView>
    <customSheetView guid="{81801A75-92C7-4ED5-97DB-E3E6B3965D30}" state="hidden">
      <selection activeCell="A5" sqref="A5:XFD16"/>
      <pageMargins left="0.7" right="0.7" top="0.75" bottom="0.75" header="0.3" footer="0.3"/>
    </customSheetView>
  </customSheetViews>
  <mergeCells count="10">
    <mergeCell ref="B5:R5"/>
    <mergeCell ref="C11:E11"/>
    <mergeCell ref="F11:H11"/>
    <mergeCell ref="B7:H7"/>
    <mergeCell ref="C8:E8"/>
    <mergeCell ref="F8:H8"/>
    <mergeCell ref="C9:E9"/>
    <mergeCell ref="F9:H9"/>
    <mergeCell ref="C10:E10"/>
    <mergeCell ref="F10:H10"/>
  </mergeCells>
  <pageMargins left="0.7" right="0.7" top="0.75" bottom="0.75" header="0.3" footer="0.3"/>
</worksheet>
</file>

<file path=xl/worksheets/sheet41.xml><?xml version="1.0" encoding="utf-8"?>
<worksheet xmlns="http://schemas.openxmlformats.org/spreadsheetml/2006/main" xmlns:r="http://schemas.openxmlformats.org/officeDocument/2006/relationships">
  <sheetPr codeName="Sheet39">
    <tabColor theme="7" tint="-0.249977111117893"/>
  </sheetPr>
  <dimension ref="A1:R15"/>
  <sheetViews>
    <sheetView workbookViewId="0">
      <selection activeCell="A5" sqref="A5:XFD16"/>
    </sheetView>
  </sheetViews>
  <sheetFormatPr defaultRowHeight="12.75"/>
  <cols>
    <col min="1" max="1" width="16.28515625" customWidth="1"/>
  </cols>
  <sheetData>
    <row r="1" spans="1:18">
      <c r="A1" s="6" t="s">
        <v>28</v>
      </c>
      <c r="B1" s="94" t="s">
        <v>143</v>
      </c>
      <c r="C1" s="8"/>
      <c r="D1" s="8"/>
      <c r="E1" s="4"/>
      <c r="G1" s="4"/>
      <c r="K1" s="8"/>
      <c r="L1" s="6" t="s">
        <v>53</v>
      </c>
      <c r="M1" s="17">
        <f>I50</f>
        <v>0</v>
      </c>
    </row>
    <row r="2" spans="1:18">
      <c r="A2" s="6" t="s">
        <v>29</v>
      </c>
      <c r="B2" s="44" t="s">
        <v>114</v>
      </c>
      <c r="C2" s="8"/>
      <c r="D2" s="8"/>
      <c r="E2" s="4"/>
      <c r="G2" s="4"/>
      <c r="K2" s="8"/>
      <c r="L2" s="6" t="s">
        <v>52</v>
      </c>
      <c r="M2" s="17">
        <f>R50</f>
        <v>0</v>
      </c>
    </row>
    <row r="3" spans="1:18" ht="13.5" thickBot="1">
      <c r="A3" s="6" t="s">
        <v>30</v>
      </c>
      <c r="B3" s="44" t="s">
        <v>107</v>
      </c>
      <c r="C3" s="7"/>
      <c r="D3" s="7"/>
      <c r="E3" s="5"/>
      <c r="G3" s="4"/>
      <c r="K3" s="7"/>
      <c r="L3" s="25" t="s">
        <v>54</v>
      </c>
      <c r="M3" s="26">
        <f>M1-M2</f>
        <v>0</v>
      </c>
    </row>
    <row r="4" spans="1:18" ht="13.5" thickTop="1">
      <c r="A4" s="6"/>
      <c r="B4" t="s">
        <v>112</v>
      </c>
      <c r="C4" s="7"/>
      <c r="D4" s="7"/>
      <c r="E4" s="5"/>
      <c r="F4" s="7"/>
      <c r="G4" s="5"/>
      <c r="H4" s="7"/>
      <c r="I4" s="7"/>
    </row>
    <row r="5" spans="1:18" s="50" customFormat="1" ht="14.25" customHeight="1">
      <c r="A5" s="6" t="s">
        <v>129</v>
      </c>
      <c r="B5" s="1319" t="s">
        <v>170</v>
      </c>
      <c r="C5" s="1319"/>
      <c r="D5" s="1319"/>
      <c r="E5" s="1319"/>
      <c r="F5" s="1319"/>
      <c r="G5" s="1319"/>
      <c r="H5" s="1319"/>
      <c r="I5" s="1319"/>
      <c r="J5" s="1319"/>
      <c r="K5" s="1319"/>
      <c r="L5" s="1319"/>
      <c r="M5" s="1319"/>
      <c r="N5" s="1319"/>
      <c r="O5" s="1319"/>
      <c r="P5" s="1319"/>
      <c r="Q5" s="1319"/>
      <c r="R5" s="1319"/>
    </row>
    <row r="6" spans="1:18" s="50" customFormat="1" ht="23.25" customHeight="1" thickBot="1">
      <c r="A6" s="6"/>
      <c r="B6" s="89"/>
      <c r="C6" s="89"/>
      <c r="D6" s="89"/>
      <c r="E6" s="89"/>
      <c r="F6" s="89"/>
      <c r="G6" s="89"/>
      <c r="H6" s="89"/>
      <c r="I6" s="89"/>
      <c r="J6" s="89"/>
      <c r="K6" s="89"/>
      <c r="L6" s="89"/>
      <c r="M6" s="89"/>
      <c r="N6" s="89"/>
      <c r="O6" s="89"/>
      <c r="P6" s="89"/>
    </row>
    <row r="7" spans="1:18">
      <c r="B7" s="1320" t="s">
        <v>22</v>
      </c>
      <c r="C7" s="1321"/>
      <c r="D7" s="1321"/>
      <c r="E7" s="1321"/>
      <c r="F7" s="1321"/>
      <c r="G7" s="1321"/>
      <c r="H7" s="1322"/>
    </row>
    <row r="8" spans="1:18">
      <c r="A8" s="6"/>
      <c r="B8" s="13" t="s">
        <v>49</v>
      </c>
      <c r="C8" s="1286" t="s">
        <v>48</v>
      </c>
      <c r="D8" s="1287"/>
      <c r="E8" s="1288"/>
      <c r="F8" s="1286" t="s">
        <v>47</v>
      </c>
      <c r="G8" s="1287"/>
      <c r="H8" s="1323"/>
      <c r="I8" s="7"/>
    </row>
    <row r="9" spans="1:18">
      <c r="A9" s="6"/>
      <c r="B9" s="14"/>
      <c r="C9" s="1281" t="s">
        <v>23</v>
      </c>
      <c r="D9" s="1282"/>
      <c r="E9" s="1283"/>
      <c r="F9" s="1281" t="s">
        <v>24</v>
      </c>
      <c r="G9" s="1282"/>
      <c r="H9" s="1324"/>
      <c r="I9" s="7"/>
    </row>
    <row r="10" spans="1:18">
      <c r="A10" s="6"/>
      <c r="B10" s="15"/>
      <c r="C10" s="1281" t="s">
        <v>25</v>
      </c>
      <c r="D10" s="1282"/>
      <c r="E10" s="1283"/>
      <c r="F10" s="1293" t="s">
        <v>46</v>
      </c>
      <c r="G10" s="1294"/>
      <c r="H10" s="1295"/>
      <c r="I10" s="7"/>
    </row>
    <row r="11" spans="1:18" ht="13.5" thickBot="1">
      <c r="B11" s="16"/>
      <c r="C11" s="1277" t="s">
        <v>26</v>
      </c>
      <c r="D11" s="1278"/>
      <c r="E11" s="1279"/>
      <c r="F11" s="1277" t="s">
        <v>27</v>
      </c>
      <c r="G11" s="1278"/>
      <c r="H11" s="1296"/>
    </row>
    <row r="12" spans="1:18">
      <c r="E12" s="4"/>
      <c r="G12" s="4"/>
    </row>
    <row r="13" spans="1:18">
      <c r="A13" s="18" t="s">
        <v>32</v>
      </c>
      <c r="B13" s="18"/>
      <c r="C13" s="18"/>
      <c r="D13" s="18"/>
      <c r="E13" s="19"/>
      <c r="F13" s="18"/>
      <c r="G13" s="19"/>
      <c r="H13" s="18"/>
      <c r="I13" s="20"/>
      <c r="J13" s="20"/>
      <c r="K13" s="20"/>
      <c r="L13" s="20"/>
      <c r="M13" s="20"/>
      <c r="N13" s="20"/>
      <c r="O13" s="20"/>
      <c r="P13" s="20"/>
      <c r="Q13" s="20"/>
      <c r="R13" s="20"/>
    </row>
    <row r="14" spans="1:18">
      <c r="A14" s="3"/>
      <c r="B14" s="3"/>
      <c r="C14" s="3"/>
      <c r="D14" s="3"/>
      <c r="E14" s="11"/>
      <c r="F14" s="3"/>
      <c r="G14" s="11"/>
      <c r="H14" s="3"/>
    </row>
    <row r="15" spans="1:18">
      <c r="A15" s="3"/>
      <c r="B15" s="21" t="s">
        <v>31</v>
      </c>
      <c r="C15" s="21"/>
      <c r="D15" s="21"/>
      <c r="E15" s="22"/>
      <c r="F15" s="21"/>
      <c r="G15" s="22"/>
      <c r="H15" s="21"/>
      <c r="I15" s="23"/>
      <c r="K15" s="24" t="s">
        <v>50</v>
      </c>
      <c r="L15" s="24"/>
      <c r="M15" s="24"/>
      <c r="N15" s="24"/>
      <c r="O15" s="24"/>
      <c r="P15" s="24"/>
      <c r="Q15" s="24"/>
      <c r="R15" s="24"/>
    </row>
  </sheetData>
  <customSheetViews>
    <customSheetView guid="{0C5E73BF-4F4A-42B1-AFFC-19145C7AC19A}" state="hidden">
      <selection activeCell="A5" sqref="A5:XFD16"/>
      <pageMargins left="0.7" right="0.7" top="0.75" bottom="0.75" header="0.3" footer="0.3"/>
    </customSheetView>
    <customSheetView guid="{F7690BCD-287A-473A-9EA1-298139938D77}" state="hidden">
      <selection activeCell="A5" sqref="A5:XFD16"/>
      <pageMargins left="0.7" right="0.7" top="0.75" bottom="0.75" header="0.3" footer="0.3"/>
    </customSheetView>
    <customSheetView guid="{8F78BEB5-8927-4030-9153-90C7FA4937A5}" state="hidden">
      <selection activeCell="A5" sqref="A5:XFD16"/>
      <pageMargins left="0.7" right="0.7" top="0.75" bottom="0.75" header="0.3" footer="0.3"/>
    </customSheetView>
    <customSheetView guid="{81801A75-92C7-4ED5-97DB-E3E6B3965D30}" state="hidden">
      <selection activeCell="A5" sqref="A5:XFD16"/>
      <pageMargins left="0.7" right="0.7" top="0.75" bottom="0.75" header="0.3" footer="0.3"/>
    </customSheetView>
  </customSheetViews>
  <mergeCells count="10">
    <mergeCell ref="B5:R5"/>
    <mergeCell ref="C11:E11"/>
    <mergeCell ref="F11:H11"/>
    <mergeCell ref="B7:H7"/>
    <mergeCell ref="C8:E8"/>
    <mergeCell ref="F8:H8"/>
    <mergeCell ref="C9:E9"/>
    <mergeCell ref="F9:H9"/>
    <mergeCell ref="C10:E10"/>
    <mergeCell ref="F10:H10"/>
  </mergeCells>
  <pageMargins left="0.7" right="0.7" top="0.75" bottom="0.75" header="0.3" footer="0.3"/>
</worksheet>
</file>

<file path=xl/worksheets/sheet42.xml><?xml version="1.0" encoding="utf-8"?>
<worksheet xmlns="http://schemas.openxmlformats.org/spreadsheetml/2006/main" xmlns:r="http://schemas.openxmlformats.org/officeDocument/2006/relationships">
  <sheetPr codeName="Sheet40">
    <tabColor rgb="FFC00000"/>
  </sheetPr>
  <dimension ref="A1:T62"/>
  <sheetViews>
    <sheetView workbookViewId="0">
      <selection activeCell="B1" sqref="B1"/>
    </sheetView>
  </sheetViews>
  <sheetFormatPr defaultRowHeight="12.75"/>
  <cols>
    <col min="1" max="1" width="16.140625" customWidth="1"/>
    <col min="2" max="2" width="9.42578125" customWidth="1"/>
    <col min="3" max="3" width="11.7109375" customWidth="1"/>
    <col min="4" max="4" width="25" customWidth="1"/>
    <col min="8" max="8" width="9.140625" customWidth="1"/>
    <col min="13" max="13" width="21.5703125" customWidth="1"/>
  </cols>
  <sheetData>
    <row r="1" spans="1:20">
      <c r="A1" s="6" t="s">
        <v>28</v>
      </c>
      <c r="B1" s="8" t="s">
        <v>56</v>
      </c>
      <c r="C1" s="8"/>
      <c r="D1" s="8"/>
      <c r="E1" s="4"/>
      <c r="G1" s="4"/>
      <c r="K1" s="8"/>
      <c r="L1" s="6" t="s">
        <v>53</v>
      </c>
      <c r="M1" s="17" t="e">
        <f>I57</f>
        <v>#REF!</v>
      </c>
    </row>
    <row r="2" spans="1:20">
      <c r="A2" s="6" t="s">
        <v>29</v>
      </c>
      <c r="B2" s="8" t="s">
        <v>0</v>
      </c>
      <c r="C2" s="8"/>
      <c r="D2" s="8"/>
      <c r="E2" s="4"/>
      <c r="G2" s="4"/>
      <c r="K2" s="8"/>
      <c r="L2" s="6" t="s">
        <v>52</v>
      </c>
      <c r="M2" s="38">
        <f>O57</f>
        <v>0</v>
      </c>
    </row>
    <row r="3" spans="1:20" ht="13.5" thickBot="1">
      <c r="A3" s="6" t="s">
        <v>30</v>
      </c>
      <c r="B3" s="7" t="s">
        <v>57</v>
      </c>
      <c r="C3" s="7"/>
      <c r="D3" s="7"/>
      <c r="E3" s="5"/>
      <c r="G3" s="4"/>
      <c r="K3" s="7"/>
      <c r="L3" s="25" t="s">
        <v>54</v>
      </c>
      <c r="M3" s="26" t="e">
        <f>M1-M2</f>
        <v>#REF!</v>
      </c>
    </row>
    <row r="4" spans="1:20" ht="14.25" thickTop="1" thickBot="1">
      <c r="A4" s="6"/>
      <c r="B4" s="7"/>
      <c r="C4" s="7"/>
      <c r="D4" s="7"/>
      <c r="E4" s="5"/>
      <c r="F4" s="7"/>
      <c r="G4" s="5"/>
      <c r="H4" s="7"/>
      <c r="I4" s="7"/>
    </row>
    <row r="5" spans="1:20">
      <c r="B5" s="1320" t="s">
        <v>22</v>
      </c>
      <c r="C5" s="1321"/>
      <c r="D5" s="1321"/>
      <c r="E5" s="1321"/>
      <c r="F5" s="1321"/>
      <c r="G5" s="1321"/>
      <c r="H5" s="1322"/>
    </row>
    <row r="6" spans="1:20">
      <c r="A6" s="6"/>
      <c r="B6" s="13" t="s">
        <v>49</v>
      </c>
      <c r="C6" s="1286" t="s">
        <v>48</v>
      </c>
      <c r="D6" s="1287"/>
      <c r="E6" s="1288"/>
      <c r="F6" s="1286" t="s">
        <v>47</v>
      </c>
      <c r="G6" s="1287"/>
      <c r="H6" s="1323"/>
      <c r="I6" s="7"/>
    </row>
    <row r="7" spans="1:20">
      <c r="A7" s="6"/>
      <c r="B7" s="14"/>
      <c r="C7" s="1281" t="s">
        <v>23</v>
      </c>
      <c r="D7" s="1282"/>
      <c r="E7" s="1283"/>
      <c r="F7" s="1281" t="s">
        <v>24</v>
      </c>
      <c r="G7" s="1282"/>
      <c r="H7" s="1324"/>
      <c r="I7" s="7"/>
    </row>
    <row r="8" spans="1:20">
      <c r="A8" s="6"/>
      <c r="B8" s="15"/>
      <c r="C8" s="1281" t="s">
        <v>25</v>
      </c>
      <c r="D8" s="1282"/>
      <c r="E8" s="1283"/>
      <c r="F8" s="1293" t="s">
        <v>46</v>
      </c>
      <c r="G8" s="1294"/>
      <c r="H8" s="1295"/>
      <c r="I8" s="7"/>
    </row>
    <row r="9" spans="1:20" ht="13.5" thickBot="1">
      <c r="B9" s="16"/>
      <c r="C9" s="1277" t="s">
        <v>26</v>
      </c>
      <c r="D9" s="1278"/>
      <c r="E9" s="1279"/>
      <c r="F9" s="1277" t="s">
        <v>27</v>
      </c>
      <c r="G9" s="1278"/>
      <c r="H9" s="1296"/>
    </row>
    <row r="10" spans="1:20">
      <c r="E10" s="4"/>
      <c r="G10" s="4"/>
    </row>
    <row r="11" spans="1:20">
      <c r="A11" s="18" t="s">
        <v>32</v>
      </c>
      <c r="B11" s="18" t="s">
        <v>58</v>
      </c>
      <c r="C11" s="18"/>
      <c r="D11" s="18"/>
      <c r="E11" s="19"/>
      <c r="F11" s="18"/>
      <c r="G11" s="19"/>
      <c r="H11" s="18"/>
      <c r="I11" s="20"/>
      <c r="J11" s="20"/>
      <c r="K11" s="20"/>
      <c r="L11" s="20"/>
      <c r="M11" s="20"/>
      <c r="N11" s="20"/>
      <c r="O11" s="20"/>
      <c r="P11" s="20"/>
      <c r="Q11" s="20"/>
      <c r="R11" s="20"/>
    </row>
    <row r="13" spans="1:20">
      <c r="A13" s="3"/>
      <c r="B13" s="21" t="s">
        <v>31</v>
      </c>
      <c r="C13" s="21"/>
      <c r="D13" s="21"/>
      <c r="E13" s="22"/>
      <c r="F13" s="21"/>
      <c r="G13" s="22"/>
      <c r="H13" s="21"/>
      <c r="I13" s="23"/>
      <c r="K13" s="24" t="s">
        <v>50</v>
      </c>
      <c r="L13" s="24"/>
      <c r="M13" s="24"/>
      <c r="N13" s="24"/>
      <c r="O13" s="24"/>
      <c r="P13" s="24"/>
      <c r="Q13" s="24"/>
      <c r="R13" s="24"/>
    </row>
    <row r="15" spans="1:20">
      <c r="B15" s="9" t="s">
        <v>33</v>
      </c>
      <c r="C15" t="s">
        <v>59</v>
      </c>
      <c r="K15" t="s">
        <v>55</v>
      </c>
      <c r="L15" s="32"/>
      <c r="M15" s="32"/>
      <c r="N15" s="32"/>
      <c r="O15" s="32"/>
      <c r="P15" s="32"/>
      <c r="Q15" s="32"/>
      <c r="R15" s="32"/>
      <c r="S15" s="32"/>
      <c r="T15" s="32"/>
    </row>
    <row r="16" spans="1:20" ht="15">
      <c r="B16" s="9"/>
      <c r="C16" s="30" t="e">
        <f>Avg._Sqare_Footage</f>
        <v>#REF!</v>
      </c>
      <c r="D16" t="s">
        <v>60</v>
      </c>
      <c r="L16" s="32"/>
      <c r="M16" s="32"/>
      <c r="N16" s="33"/>
      <c r="O16" s="34"/>
      <c r="P16" s="35"/>
      <c r="Q16" s="36"/>
      <c r="R16" s="32"/>
      <c r="S16" s="32"/>
      <c r="T16" s="32"/>
    </row>
    <row r="17" spans="2:20">
      <c r="C17" s="29" t="e">
        <f>Avg._Cost_Door_Count</f>
        <v>#REF!</v>
      </c>
      <c r="D17" t="s">
        <v>7</v>
      </c>
      <c r="L17" s="32"/>
      <c r="M17" s="32"/>
      <c r="N17" s="32"/>
      <c r="O17" s="32"/>
      <c r="P17" s="32"/>
      <c r="Q17" s="32"/>
      <c r="R17" s="32"/>
      <c r="S17" s="32"/>
      <c r="T17" s="32"/>
    </row>
    <row r="18" spans="2:20" ht="15">
      <c r="C18" s="31" t="e">
        <f>(C16*C17)/10000</f>
        <v>#REF!</v>
      </c>
      <c r="D18" t="s">
        <v>51</v>
      </c>
      <c r="E18" s="4" t="s">
        <v>34</v>
      </c>
      <c r="F18" s="27" t="e">
        <f>Owner_Technical_Rate</f>
        <v>#REF!</v>
      </c>
      <c r="G18" s="12" t="s">
        <v>35</v>
      </c>
      <c r="H18" s="10" t="e">
        <f>C18*F18</f>
        <v>#REF!</v>
      </c>
      <c r="L18" s="32"/>
      <c r="M18" s="32"/>
      <c r="N18" s="32"/>
      <c r="O18" s="32"/>
      <c r="P18" s="32"/>
      <c r="Q18" s="32"/>
      <c r="R18" s="32"/>
      <c r="S18" s="32"/>
      <c r="T18" s="32"/>
    </row>
    <row r="19" spans="2:20">
      <c r="L19" s="32"/>
      <c r="M19" s="32"/>
      <c r="N19" s="32"/>
      <c r="O19" s="32"/>
      <c r="P19" s="32"/>
      <c r="Q19" s="32"/>
      <c r="R19" s="32"/>
      <c r="S19" s="32"/>
      <c r="T19" s="32"/>
    </row>
    <row r="20" spans="2:20">
      <c r="B20" s="9" t="s">
        <v>36</v>
      </c>
      <c r="C20" t="s">
        <v>61</v>
      </c>
      <c r="K20" t="s">
        <v>55</v>
      </c>
      <c r="L20" s="32"/>
      <c r="M20" s="32"/>
      <c r="N20" s="32"/>
      <c r="O20" s="32"/>
      <c r="P20" s="32"/>
      <c r="Q20" s="32"/>
      <c r="R20" s="32"/>
      <c r="S20" s="32"/>
      <c r="T20" s="32"/>
    </row>
    <row r="21" spans="2:20" ht="15">
      <c r="B21" s="9"/>
      <c r="C21" s="30" t="e">
        <f>Avg._Sqare_Footage</f>
        <v>#REF!</v>
      </c>
      <c r="D21" t="s">
        <v>60</v>
      </c>
      <c r="L21" s="32"/>
      <c r="M21" s="32"/>
      <c r="N21" s="33"/>
      <c r="O21" s="34"/>
      <c r="P21" s="35"/>
      <c r="Q21" s="36"/>
      <c r="R21" s="32"/>
      <c r="S21" s="32"/>
      <c r="T21" s="32"/>
    </row>
    <row r="22" spans="2:20">
      <c r="C22" s="29" t="e">
        <f>Avg._Cost_Window_Count</f>
        <v>#REF!</v>
      </c>
      <c r="D22" t="s">
        <v>8</v>
      </c>
      <c r="L22" s="32"/>
      <c r="M22" s="32"/>
      <c r="N22" s="32"/>
      <c r="O22" s="32"/>
      <c r="P22" s="32"/>
      <c r="Q22" s="32"/>
      <c r="R22" s="32"/>
      <c r="S22" s="32"/>
      <c r="T22" s="32"/>
    </row>
    <row r="23" spans="2:20" ht="15">
      <c r="C23" s="31" t="e">
        <f>(C21*C22)/10000</f>
        <v>#REF!</v>
      </c>
      <c r="D23" t="s">
        <v>51</v>
      </c>
      <c r="E23" s="4" t="s">
        <v>34</v>
      </c>
      <c r="F23" s="27" t="e">
        <f>Owner_Technical_Rate</f>
        <v>#REF!</v>
      </c>
      <c r="G23" s="12" t="s">
        <v>35</v>
      </c>
      <c r="H23" s="10" t="e">
        <f>C23*F23</f>
        <v>#REF!</v>
      </c>
      <c r="L23" s="32"/>
      <c r="M23" s="32"/>
      <c r="N23" s="32"/>
      <c r="O23" s="32"/>
      <c r="P23" s="32"/>
      <c r="Q23" s="32"/>
      <c r="R23" s="32"/>
      <c r="S23" s="32"/>
      <c r="T23" s="32"/>
    </row>
    <row r="24" spans="2:20">
      <c r="L24" s="32"/>
      <c r="M24" s="32"/>
      <c r="N24" s="32"/>
      <c r="O24" s="32"/>
      <c r="P24" s="32"/>
      <c r="Q24" s="32"/>
      <c r="R24" s="32"/>
      <c r="S24" s="32"/>
      <c r="T24" s="32"/>
    </row>
    <row r="25" spans="2:20">
      <c r="B25" s="9" t="s">
        <v>37</v>
      </c>
      <c r="C25" t="s">
        <v>62</v>
      </c>
      <c r="K25" t="s">
        <v>55</v>
      </c>
      <c r="L25" s="32"/>
      <c r="M25" s="32"/>
      <c r="N25" s="32"/>
      <c r="O25" s="32"/>
      <c r="P25" s="32"/>
      <c r="Q25" s="32"/>
      <c r="R25" s="32"/>
      <c r="S25" s="32"/>
      <c r="T25" s="32"/>
    </row>
    <row r="26" spans="2:20" ht="15">
      <c r="B26" s="9"/>
      <c r="C26" s="30" t="e">
        <f>Avg._Sqare_Footage</f>
        <v>#REF!</v>
      </c>
      <c r="D26" t="s">
        <v>60</v>
      </c>
      <c r="L26" s="32"/>
      <c r="M26" s="32"/>
      <c r="N26" s="33"/>
      <c r="O26" s="34"/>
      <c r="P26" s="35"/>
      <c r="Q26" s="36"/>
      <c r="R26" s="32"/>
      <c r="S26" s="32"/>
      <c r="T26" s="32"/>
    </row>
    <row r="27" spans="2:20">
      <c r="C27" s="29" t="e">
        <f>Avg._Cost_Hardware_Count</f>
        <v>#REF!</v>
      </c>
      <c r="D27" t="s">
        <v>9</v>
      </c>
      <c r="L27" s="32"/>
      <c r="M27" s="32"/>
      <c r="N27" s="32"/>
      <c r="O27" s="32"/>
      <c r="P27" s="32"/>
      <c r="Q27" s="32"/>
      <c r="R27" s="32"/>
      <c r="S27" s="32"/>
      <c r="T27" s="32"/>
    </row>
    <row r="28" spans="2:20" ht="15">
      <c r="C28" s="31" t="e">
        <f>(C26*C27)/10000</f>
        <v>#REF!</v>
      </c>
      <c r="D28" t="s">
        <v>51</v>
      </c>
      <c r="E28" s="4" t="s">
        <v>34</v>
      </c>
      <c r="F28" s="27" t="e">
        <f>Owner_Technical_Rate</f>
        <v>#REF!</v>
      </c>
      <c r="G28" s="12" t="s">
        <v>35</v>
      </c>
      <c r="H28" s="10" t="e">
        <f>C28*F28</f>
        <v>#REF!</v>
      </c>
      <c r="L28" s="32"/>
      <c r="M28" s="32"/>
      <c r="N28" s="32"/>
      <c r="O28" s="32"/>
      <c r="P28" s="32"/>
      <c r="Q28" s="32"/>
      <c r="R28" s="32"/>
      <c r="S28" s="32"/>
      <c r="T28" s="32"/>
    </row>
    <row r="29" spans="2:20">
      <c r="L29" s="32"/>
      <c r="M29" s="32"/>
      <c r="N29" s="32"/>
      <c r="O29" s="32"/>
      <c r="P29" s="32"/>
      <c r="Q29" s="32"/>
      <c r="R29" s="32"/>
      <c r="S29" s="32"/>
      <c r="T29" s="32"/>
    </row>
    <row r="30" spans="2:20">
      <c r="B30" s="9" t="s">
        <v>38</v>
      </c>
      <c r="C30" t="s">
        <v>63</v>
      </c>
      <c r="K30" t="s">
        <v>55</v>
      </c>
      <c r="L30" s="32"/>
      <c r="M30" s="32"/>
      <c r="N30" s="32"/>
      <c r="O30" s="32"/>
      <c r="P30" s="32"/>
      <c r="Q30" s="32"/>
      <c r="R30" s="32"/>
      <c r="S30" s="32"/>
      <c r="T30" s="32"/>
    </row>
    <row r="31" spans="2:20" ht="15">
      <c r="B31" s="9"/>
      <c r="C31" s="30" t="e">
        <f>Avg._Sqare_Footage</f>
        <v>#REF!</v>
      </c>
      <c r="D31" t="s">
        <v>60</v>
      </c>
      <c r="L31" s="32"/>
      <c r="M31" s="32"/>
      <c r="N31" s="33"/>
      <c r="O31" s="34"/>
      <c r="P31" s="35"/>
      <c r="Q31" s="36"/>
      <c r="R31" s="32"/>
      <c r="S31" s="32"/>
      <c r="T31" s="32"/>
    </row>
    <row r="32" spans="2:20">
      <c r="C32" s="29" t="e">
        <f>Avg._Cost_Carpet_Estimate</f>
        <v>#REF!</v>
      </c>
      <c r="D32" t="s">
        <v>10</v>
      </c>
      <c r="L32" s="32"/>
      <c r="M32" s="32"/>
      <c r="N32" s="32"/>
      <c r="O32" s="32"/>
      <c r="P32" s="32"/>
      <c r="Q32" s="32"/>
      <c r="R32" s="32"/>
      <c r="S32" s="32"/>
      <c r="T32" s="32"/>
    </row>
    <row r="33" spans="2:20" ht="15">
      <c r="C33" s="31" t="e">
        <f>(C31*C32)/10000</f>
        <v>#REF!</v>
      </c>
      <c r="D33" t="s">
        <v>51</v>
      </c>
      <c r="E33" s="4" t="s">
        <v>34</v>
      </c>
      <c r="F33" s="27" t="e">
        <f>Owner_Technical_Rate</f>
        <v>#REF!</v>
      </c>
      <c r="G33" s="12" t="s">
        <v>35</v>
      </c>
      <c r="H33" s="10" t="e">
        <f>C33*F33</f>
        <v>#REF!</v>
      </c>
      <c r="L33" s="32"/>
      <c r="M33" s="32"/>
      <c r="N33" s="32"/>
      <c r="O33" s="32"/>
      <c r="P33" s="32"/>
      <c r="Q33" s="32"/>
      <c r="R33" s="32"/>
      <c r="S33" s="32"/>
      <c r="T33" s="32"/>
    </row>
    <row r="34" spans="2:20">
      <c r="L34" s="32"/>
      <c r="M34" s="32"/>
      <c r="N34" s="32"/>
      <c r="O34" s="32"/>
      <c r="P34" s="32"/>
      <c r="Q34" s="32"/>
      <c r="R34" s="32"/>
      <c r="S34" s="32"/>
      <c r="T34" s="32"/>
    </row>
    <row r="35" spans="2:20">
      <c r="B35" s="9" t="s">
        <v>40</v>
      </c>
      <c r="C35" t="s">
        <v>64</v>
      </c>
      <c r="K35" t="s">
        <v>55</v>
      </c>
      <c r="L35" s="32"/>
      <c r="M35" s="32"/>
      <c r="N35" s="32"/>
      <c r="O35" s="32"/>
      <c r="P35" s="32"/>
      <c r="Q35" s="32"/>
      <c r="R35" s="32"/>
      <c r="S35" s="32"/>
      <c r="T35" s="32"/>
    </row>
    <row r="36" spans="2:20" ht="15">
      <c r="B36" s="9"/>
      <c r="C36" s="30" t="e">
        <f>Avg._Sqare_Footage</f>
        <v>#REF!</v>
      </c>
      <c r="D36" t="s">
        <v>60</v>
      </c>
      <c r="L36" s="32"/>
      <c r="M36" s="32"/>
      <c r="N36" s="33"/>
      <c r="O36" s="34"/>
      <c r="P36" s="35"/>
      <c r="Q36" s="36"/>
      <c r="R36" s="32"/>
      <c r="S36" s="32"/>
      <c r="T36" s="32"/>
    </row>
    <row r="37" spans="2:20">
      <c r="C37" s="29" t="e">
        <f>Avg._Cost_Wall_Covering_Estimate</f>
        <v>#REF!</v>
      </c>
      <c r="D37" t="s">
        <v>11</v>
      </c>
      <c r="L37" s="32"/>
      <c r="M37" s="32"/>
      <c r="N37" s="32"/>
      <c r="O37" s="32"/>
      <c r="P37" s="32"/>
      <c r="Q37" s="32"/>
      <c r="R37" s="32"/>
      <c r="S37" s="32"/>
      <c r="T37" s="32"/>
    </row>
    <row r="38" spans="2:20" ht="15">
      <c r="C38" s="31" t="e">
        <f>(C36*C37)/10000</f>
        <v>#REF!</v>
      </c>
      <c r="D38" t="s">
        <v>51</v>
      </c>
      <c r="E38" s="4" t="s">
        <v>34</v>
      </c>
      <c r="F38" s="27" t="e">
        <f>Owner_Technical_Rate</f>
        <v>#REF!</v>
      </c>
      <c r="G38" s="12" t="s">
        <v>35</v>
      </c>
      <c r="H38" s="10" t="e">
        <f>C38*F38</f>
        <v>#REF!</v>
      </c>
      <c r="L38" s="32"/>
      <c r="M38" s="32"/>
      <c r="N38" s="32"/>
      <c r="O38" s="32"/>
      <c r="P38" s="32"/>
      <c r="Q38" s="32"/>
      <c r="R38" s="32"/>
      <c r="S38" s="32"/>
      <c r="T38" s="32"/>
    </row>
    <row r="39" spans="2:20">
      <c r="L39" s="32"/>
      <c r="M39" s="32"/>
      <c r="N39" s="32"/>
      <c r="O39" s="32"/>
      <c r="P39" s="32"/>
      <c r="Q39" s="32"/>
      <c r="R39" s="32"/>
      <c r="S39" s="32"/>
      <c r="T39" s="32"/>
    </row>
    <row r="40" spans="2:20">
      <c r="B40" s="9" t="s">
        <v>41</v>
      </c>
      <c r="C40" t="s">
        <v>65</v>
      </c>
      <c r="K40" t="s">
        <v>55</v>
      </c>
      <c r="L40" s="32"/>
      <c r="M40" s="32"/>
      <c r="N40" s="32"/>
      <c r="O40" s="32"/>
      <c r="P40" s="32"/>
      <c r="Q40" s="32"/>
      <c r="R40" s="32"/>
      <c r="S40" s="32"/>
      <c r="T40" s="32"/>
    </row>
    <row r="41" spans="2:20">
      <c r="B41" s="9"/>
      <c r="C41" s="30" t="e">
        <f>Avg._Sqare_Footage</f>
        <v>#REF!</v>
      </c>
      <c r="D41" t="s">
        <v>60</v>
      </c>
      <c r="L41" s="32"/>
      <c r="M41" s="32"/>
      <c r="N41" s="32"/>
      <c r="O41" s="32"/>
      <c r="P41" s="32"/>
      <c r="Q41" s="32"/>
      <c r="R41" s="32"/>
      <c r="S41" s="32"/>
      <c r="T41" s="32"/>
    </row>
    <row r="42" spans="2:20" ht="15">
      <c r="C42" s="29" t="e">
        <f>Avg._Cost_HVAC_Equipment_Count</f>
        <v>#REF!</v>
      </c>
      <c r="D42" t="s">
        <v>12</v>
      </c>
      <c r="L42" s="32"/>
      <c r="M42" s="32"/>
      <c r="N42" s="33"/>
      <c r="O42" s="34"/>
      <c r="P42" s="35"/>
      <c r="Q42" s="36"/>
      <c r="R42" s="32"/>
      <c r="S42" s="32"/>
      <c r="T42" s="32"/>
    </row>
    <row r="43" spans="2:20" ht="15">
      <c r="C43" s="31" t="e">
        <f>(C41*C42)/10000</f>
        <v>#REF!</v>
      </c>
      <c r="D43" t="s">
        <v>51</v>
      </c>
      <c r="E43" s="4" t="s">
        <v>34</v>
      </c>
      <c r="F43" s="27" t="e">
        <f>Owner_Technical_Rate</f>
        <v>#REF!</v>
      </c>
      <c r="G43" s="12" t="s">
        <v>35</v>
      </c>
      <c r="H43" s="10" t="e">
        <f>C43*F43</f>
        <v>#REF!</v>
      </c>
      <c r="L43" s="32"/>
      <c r="M43" s="32"/>
      <c r="N43" s="32"/>
      <c r="O43" s="32"/>
      <c r="P43" s="32"/>
      <c r="Q43" s="32"/>
      <c r="R43" s="32"/>
      <c r="S43" s="32"/>
      <c r="T43" s="32"/>
    </row>
    <row r="44" spans="2:20">
      <c r="L44" s="32"/>
      <c r="M44" s="32"/>
      <c r="N44" s="32"/>
      <c r="O44" s="32"/>
      <c r="P44" s="32"/>
      <c r="Q44" s="32"/>
      <c r="R44" s="32"/>
      <c r="S44" s="32"/>
      <c r="T44" s="32"/>
    </row>
    <row r="45" spans="2:20">
      <c r="B45" s="9" t="s">
        <v>66</v>
      </c>
      <c r="C45" t="s">
        <v>67</v>
      </c>
      <c r="K45" t="s">
        <v>55</v>
      </c>
      <c r="L45" s="32"/>
      <c r="M45" s="32"/>
      <c r="N45" s="32"/>
      <c r="O45" s="32"/>
      <c r="P45" s="32"/>
      <c r="Q45" s="32"/>
      <c r="R45" s="32"/>
      <c r="S45" s="32"/>
      <c r="T45" s="32"/>
    </row>
    <row r="46" spans="2:20" ht="15">
      <c r="B46" s="9"/>
      <c r="C46" s="30" t="e">
        <f>Avg._Sqare_Footage</f>
        <v>#REF!</v>
      </c>
      <c r="D46" t="s">
        <v>60</v>
      </c>
      <c r="L46" s="32"/>
      <c r="M46" s="32"/>
      <c r="N46" s="33"/>
      <c r="O46" s="34"/>
      <c r="P46" s="35"/>
      <c r="Q46" s="36"/>
      <c r="R46" s="32"/>
      <c r="S46" s="32"/>
      <c r="T46" s="32"/>
    </row>
    <row r="47" spans="2:20">
      <c r="C47" s="29" t="e">
        <f>Avg._Cost_Elec_Equipment_Count</f>
        <v>#REF!</v>
      </c>
      <c r="D47" t="s">
        <v>13</v>
      </c>
      <c r="L47" s="32"/>
      <c r="M47" s="32"/>
      <c r="N47" s="32"/>
      <c r="O47" s="32"/>
      <c r="P47" s="32"/>
      <c r="Q47" s="32"/>
      <c r="R47" s="32"/>
      <c r="S47" s="32"/>
      <c r="T47" s="32"/>
    </row>
    <row r="48" spans="2:20" ht="15">
      <c r="C48" s="31" t="e">
        <f>(C46*C47)/10000</f>
        <v>#REF!</v>
      </c>
      <c r="D48" t="s">
        <v>51</v>
      </c>
      <c r="E48" s="4" t="s">
        <v>34</v>
      </c>
      <c r="F48" s="27" t="e">
        <f>Owner_Technical_Rate</f>
        <v>#REF!</v>
      </c>
      <c r="G48" s="12" t="s">
        <v>35</v>
      </c>
      <c r="H48" s="10" t="e">
        <f>C48*F48</f>
        <v>#REF!</v>
      </c>
      <c r="L48" s="32"/>
      <c r="M48" s="32"/>
      <c r="N48" s="32"/>
      <c r="O48" s="32"/>
      <c r="P48" s="32"/>
      <c r="Q48" s="32"/>
      <c r="R48" s="32"/>
      <c r="S48" s="32"/>
      <c r="T48" s="32"/>
    </row>
    <row r="49" spans="2:20">
      <c r="L49" s="32"/>
      <c r="M49" s="32"/>
      <c r="N49" s="32"/>
      <c r="O49" s="32"/>
      <c r="P49" s="32"/>
      <c r="Q49" s="32"/>
      <c r="R49" s="32"/>
      <c r="S49" s="32"/>
      <c r="T49" s="32"/>
    </row>
    <row r="50" spans="2:20">
      <c r="B50" s="9" t="s">
        <v>68</v>
      </c>
      <c r="C50" t="s">
        <v>69</v>
      </c>
      <c r="K50" t="s">
        <v>55</v>
      </c>
      <c r="L50" s="32"/>
      <c r="M50" s="32"/>
      <c r="N50" s="32"/>
      <c r="O50" s="32"/>
      <c r="P50" s="32"/>
      <c r="Q50" s="32"/>
      <c r="R50" s="32"/>
      <c r="S50" s="32"/>
      <c r="T50" s="32"/>
    </row>
    <row r="51" spans="2:20" ht="15">
      <c r="B51" s="9"/>
      <c r="C51" s="30" t="e">
        <f>Avg._Sqare_Footage</f>
        <v>#REF!</v>
      </c>
      <c r="D51" t="s">
        <v>60</v>
      </c>
      <c r="L51" s="32"/>
      <c r="M51" s="32"/>
      <c r="N51" s="33"/>
      <c r="O51" s="34"/>
      <c r="P51" s="35"/>
      <c r="Q51" s="36"/>
      <c r="R51" s="32"/>
      <c r="S51" s="32"/>
      <c r="T51" s="32"/>
    </row>
    <row r="52" spans="2:20">
      <c r="C52" s="29" t="e">
        <f>Avg._Cost_Plumbing_Fixture_Count</f>
        <v>#REF!</v>
      </c>
      <c r="D52" t="s">
        <v>14</v>
      </c>
      <c r="L52" s="32"/>
      <c r="M52" s="32"/>
      <c r="N52" s="32"/>
      <c r="O52" s="32"/>
      <c r="P52" s="32"/>
      <c r="Q52" s="32"/>
      <c r="R52" s="32"/>
      <c r="S52" s="32"/>
      <c r="T52" s="32"/>
    </row>
    <row r="53" spans="2:20" ht="15">
      <c r="C53" s="31" t="e">
        <f>(C51*C52)/10000</f>
        <v>#REF!</v>
      </c>
      <c r="D53" t="s">
        <v>51</v>
      </c>
      <c r="E53" s="4" t="s">
        <v>34</v>
      </c>
      <c r="F53" s="27" t="e">
        <f>Owner_Technical_Rate</f>
        <v>#REF!</v>
      </c>
      <c r="G53" s="12" t="s">
        <v>35</v>
      </c>
      <c r="H53" s="10" t="e">
        <f>C53*F53</f>
        <v>#REF!</v>
      </c>
      <c r="L53" s="32"/>
      <c r="M53" s="32"/>
      <c r="N53" s="32"/>
      <c r="O53" s="32"/>
      <c r="P53" s="32"/>
      <c r="Q53" s="32"/>
      <c r="R53" s="32"/>
      <c r="S53" s="32"/>
      <c r="T53" s="32"/>
    </row>
    <row r="54" spans="2:20">
      <c r="L54" s="32"/>
      <c r="M54" s="32"/>
      <c r="N54" s="32"/>
      <c r="O54" s="32"/>
      <c r="P54" s="32"/>
      <c r="Q54" s="32"/>
      <c r="R54" s="32"/>
      <c r="S54" s="32"/>
      <c r="T54" s="32"/>
    </row>
    <row r="55" spans="2:20">
      <c r="L55" s="32"/>
      <c r="M55" s="32"/>
      <c r="N55" s="32"/>
      <c r="O55" s="32"/>
      <c r="P55" s="32"/>
      <c r="Q55" s="32"/>
      <c r="R55" s="32"/>
      <c r="S55" s="32"/>
      <c r="T55" s="32"/>
    </row>
    <row r="56" spans="2:20">
      <c r="L56" s="32"/>
      <c r="M56" s="32"/>
      <c r="N56" s="32"/>
      <c r="O56" s="32"/>
      <c r="P56" s="32"/>
      <c r="Q56" s="32"/>
      <c r="R56" s="32"/>
      <c r="S56" s="32"/>
      <c r="T56" s="32"/>
    </row>
    <row r="57" spans="2:20" ht="13.5" thickBot="1">
      <c r="D57" t="s">
        <v>39</v>
      </c>
      <c r="I57" s="28" t="e">
        <f>H53+H48+H43+H38+H33+H28+H23+H18</f>
        <v>#REF!</v>
      </c>
      <c r="L57" s="32"/>
      <c r="M57" t="s">
        <v>39</v>
      </c>
      <c r="N57" s="32"/>
      <c r="O57" s="37">
        <v>0</v>
      </c>
      <c r="P57" s="32"/>
      <c r="Q57" s="36"/>
      <c r="R57" s="32"/>
      <c r="S57" s="32"/>
      <c r="T57" s="32"/>
    </row>
    <row r="58" spans="2:20">
      <c r="L58" s="32"/>
      <c r="M58" s="32"/>
      <c r="N58" s="32"/>
      <c r="O58" s="32"/>
      <c r="P58" s="32"/>
      <c r="Q58" s="32"/>
      <c r="R58" s="32"/>
      <c r="S58" s="32"/>
      <c r="T58" s="32"/>
    </row>
    <row r="59" spans="2:20">
      <c r="L59" s="32"/>
      <c r="M59" s="32"/>
      <c r="N59" s="32"/>
      <c r="O59" s="32"/>
      <c r="P59" s="32"/>
      <c r="Q59" s="32"/>
      <c r="R59" s="32"/>
      <c r="S59" s="32"/>
      <c r="T59" s="32"/>
    </row>
    <row r="60" spans="2:20">
      <c r="L60" s="32"/>
      <c r="M60" s="32"/>
      <c r="N60" s="32"/>
      <c r="O60" s="32"/>
      <c r="P60" s="32"/>
      <c r="Q60" s="32"/>
      <c r="R60" s="32"/>
      <c r="S60" s="32"/>
      <c r="T60" s="32"/>
    </row>
    <row r="61" spans="2:20">
      <c r="L61" s="32"/>
      <c r="M61" s="32"/>
      <c r="N61" s="32"/>
      <c r="O61" s="32"/>
      <c r="P61" s="32"/>
      <c r="Q61" s="32"/>
      <c r="R61" s="32"/>
      <c r="S61" s="32"/>
      <c r="T61" s="32"/>
    </row>
    <row r="62" spans="2:20">
      <c r="L62" s="32"/>
      <c r="M62" s="32"/>
      <c r="N62" s="32"/>
      <c r="O62" s="32"/>
      <c r="P62" s="32"/>
      <c r="Q62" s="32"/>
      <c r="R62" s="32"/>
      <c r="S62" s="32"/>
      <c r="T62" s="32"/>
    </row>
  </sheetData>
  <customSheetViews>
    <customSheetView guid="{0C5E73BF-4F4A-42B1-AFFC-19145C7AC19A}" state="hidden">
      <selection activeCell="B1" sqref="B1"/>
      <pageMargins left="0.7" right="0.7" top="0.75" bottom="0.75" header="0.3" footer="0.3"/>
      <pageSetup orientation="landscape" verticalDpi="4" r:id="rId1"/>
    </customSheetView>
    <customSheetView guid="{F7690BCD-287A-473A-9EA1-298139938D77}" state="hidden">
      <selection activeCell="B1" sqref="B1"/>
      <pageMargins left="0.7" right="0.7" top="0.75" bottom="0.75" header="0.3" footer="0.3"/>
      <pageSetup orientation="landscape" verticalDpi="4" r:id="rId2"/>
    </customSheetView>
    <customSheetView guid="{8F78BEB5-8927-4030-9153-90C7FA4937A5}" state="hidden">
      <selection activeCell="B1" sqref="B1"/>
      <pageMargins left="0.7" right="0.7" top="0.75" bottom="0.75" header="0.3" footer="0.3"/>
      <pageSetup orientation="landscape" verticalDpi="4" r:id="rId3"/>
    </customSheetView>
    <customSheetView guid="{81801A75-92C7-4ED5-97DB-E3E6B3965D30}" state="hidden">
      <selection activeCell="B1" sqref="B1"/>
      <pageMargins left="0.7" right="0.7" top="0.75" bottom="0.75" header="0.3" footer="0.3"/>
      <pageSetup orientation="landscape" verticalDpi="4" r:id="rId4"/>
    </customSheetView>
  </customSheetViews>
  <mergeCells count="9">
    <mergeCell ref="C9:E9"/>
    <mergeCell ref="F9:H9"/>
    <mergeCell ref="B5:H5"/>
    <mergeCell ref="C6:E6"/>
    <mergeCell ref="F6:H6"/>
    <mergeCell ref="C7:E7"/>
    <mergeCell ref="F7:H7"/>
    <mergeCell ref="C8:E8"/>
    <mergeCell ref="F8:H8"/>
  </mergeCells>
  <pageMargins left="0.7" right="0.7" top="0.75" bottom="0.75" header="0.3" footer="0.3"/>
  <pageSetup orientation="landscape" verticalDpi="4" r:id="rId5"/>
</worksheet>
</file>

<file path=xl/worksheets/sheet5.xml><?xml version="1.0" encoding="utf-8"?>
<worksheet xmlns="http://schemas.openxmlformats.org/spreadsheetml/2006/main" xmlns:r="http://schemas.openxmlformats.org/officeDocument/2006/relationships">
  <sheetPr codeName="Sheet3"/>
  <dimension ref="A1:XFC274"/>
  <sheetViews>
    <sheetView topLeftCell="A262" zoomScalePageLayoutView="68" workbookViewId="0">
      <selection activeCell="B5" sqref="B5:B268"/>
    </sheetView>
  </sheetViews>
  <sheetFormatPr defaultRowHeight="12.75"/>
  <cols>
    <col min="1" max="1" width="76.7109375" style="108" customWidth="1"/>
    <col min="2" max="2" width="11.42578125" style="1155" customWidth="1"/>
    <col min="3" max="3" width="17.5703125" style="108" customWidth="1"/>
    <col min="4" max="4" width="42.7109375" style="108" customWidth="1"/>
    <col min="5" max="5" width="38.5703125" style="226" bestFit="1" customWidth="1"/>
    <col min="6" max="6" width="20.28515625" style="128" bestFit="1" customWidth="1"/>
    <col min="7" max="7" width="18.85546875" style="242" customWidth="1"/>
    <col min="8" max="8" width="21.140625" customWidth="1"/>
    <col min="9" max="9" width="5.7109375" bestFit="1" customWidth="1"/>
    <col min="10" max="10" width="19.85546875" style="242" customWidth="1"/>
    <col min="11" max="11" width="29.28515625" bestFit="1" customWidth="1"/>
  </cols>
  <sheetData>
    <row r="1" spans="1:14" s="128" customFormat="1" ht="15.75">
      <c r="A1" s="108"/>
      <c r="B1" s="1242"/>
      <c r="C1" s="108"/>
      <c r="D1" s="108"/>
      <c r="E1" s="1312"/>
      <c r="F1" s="1312"/>
      <c r="G1" s="242"/>
      <c r="J1" s="242"/>
    </row>
    <row r="2" spans="1:14" ht="26.25">
      <c r="A2" s="702" t="s">
        <v>1168</v>
      </c>
      <c r="B2" s="1259"/>
      <c r="G2" s="735"/>
      <c r="H2" s="735"/>
      <c r="I2" s="735"/>
      <c r="J2" s="735"/>
      <c r="K2" s="735"/>
      <c r="L2" s="735"/>
      <c r="M2" s="735"/>
      <c r="N2" s="735"/>
    </row>
    <row r="3" spans="1:14" ht="15">
      <c r="B3" s="1251" t="s">
        <v>3</v>
      </c>
      <c r="C3" s="185" t="s">
        <v>4</v>
      </c>
      <c r="D3" s="185" t="s">
        <v>230</v>
      </c>
      <c r="E3" s="227" t="s">
        <v>156</v>
      </c>
      <c r="F3" s="185"/>
      <c r="G3" s="688"/>
      <c r="H3" s="689"/>
      <c r="I3" s="689"/>
      <c r="J3" s="690"/>
      <c r="K3" s="401"/>
      <c r="L3" s="401"/>
      <c r="M3" s="401"/>
      <c r="N3" s="401"/>
    </row>
    <row r="4" spans="1:14" ht="14.25">
      <c r="A4" s="497" t="s">
        <v>932</v>
      </c>
      <c r="B4" s="1256"/>
      <c r="F4" s="108"/>
      <c r="G4" s="690"/>
      <c r="H4" s="691"/>
      <c r="I4" s="691"/>
      <c r="J4" s="692"/>
      <c r="K4" s="691"/>
      <c r="L4" s="691"/>
      <c r="M4" s="691"/>
      <c r="N4" s="691"/>
    </row>
    <row r="5" spans="1:14" ht="26.25" customHeight="1">
      <c r="A5" s="667" t="s">
        <v>938</v>
      </c>
      <c r="B5" s="1250">
        <v>2</v>
      </c>
      <c r="C5" s="667" t="s">
        <v>203</v>
      </c>
      <c r="D5" s="667" t="s">
        <v>939</v>
      </c>
      <c r="E5" s="667" t="s">
        <v>585</v>
      </c>
      <c r="F5" s="108"/>
      <c r="G5" s="690"/>
      <c r="H5" s="691"/>
      <c r="I5" s="691"/>
      <c r="J5" s="692"/>
      <c r="K5" s="691"/>
      <c r="L5" s="691"/>
      <c r="M5" s="691"/>
      <c r="N5" s="691"/>
    </row>
    <row r="6" spans="1:14" ht="32.450000000000003" customHeight="1">
      <c r="A6" s="667" t="s">
        <v>543</v>
      </c>
      <c r="B6" s="1252">
        <v>43</v>
      </c>
      <c r="C6" s="667" t="s">
        <v>203</v>
      </c>
      <c r="D6" s="667" t="s">
        <v>937</v>
      </c>
      <c r="E6" s="667" t="s">
        <v>586</v>
      </c>
      <c r="F6" s="108"/>
      <c r="G6" s="690"/>
      <c r="H6" s="401"/>
      <c r="I6" s="401"/>
      <c r="J6" s="690"/>
      <c r="K6" s="401"/>
      <c r="L6" s="401"/>
      <c r="M6" s="401"/>
      <c r="N6" s="401"/>
    </row>
    <row r="7" spans="1:14" s="50" customFormat="1" ht="54" customHeight="1">
      <c r="A7" s="667" t="s">
        <v>487</v>
      </c>
      <c r="B7" s="1252">
        <v>43</v>
      </c>
      <c r="C7" s="667" t="s">
        <v>203</v>
      </c>
      <c r="D7" s="667" t="s">
        <v>630</v>
      </c>
      <c r="E7" s="499" t="s">
        <v>587</v>
      </c>
      <c r="F7" s="108"/>
      <c r="G7" s="690"/>
      <c r="H7" s="401"/>
      <c r="I7" s="401"/>
      <c r="J7" s="690"/>
      <c r="K7" s="401"/>
      <c r="L7" s="401"/>
      <c r="M7" s="401"/>
      <c r="N7" s="401"/>
    </row>
    <row r="8" spans="1:14" s="290" customFormat="1" ht="41.25" customHeight="1">
      <c r="A8" s="667" t="s">
        <v>533</v>
      </c>
      <c r="B8" s="1252">
        <v>25</v>
      </c>
      <c r="C8" s="667" t="s">
        <v>203</v>
      </c>
      <c r="D8" s="667" t="s">
        <v>1062</v>
      </c>
      <c r="E8" s="667" t="s">
        <v>1061</v>
      </c>
      <c r="F8" s="108"/>
      <c r="G8" s="690"/>
      <c r="H8" s="401"/>
      <c r="I8" s="401"/>
      <c r="J8" s="690"/>
      <c r="K8" s="401"/>
      <c r="L8" s="401"/>
      <c r="M8" s="401"/>
      <c r="N8" s="401"/>
    </row>
    <row r="9" spans="1:14" s="601" customFormat="1" ht="14.25">
      <c r="A9" s="637" t="s">
        <v>2</v>
      </c>
      <c r="B9" s="1256"/>
      <c r="C9" s="493"/>
      <c r="D9" s="493"/>
      <c r="E9" s="1312"/>
      <c r="F9" s="1312"/>
      <c r="G9" s="690"/>
      <c r="H9" s="401"/>
      <c r="I9" s="401"/>
      <c r="J9" s="690"/>
      <c r="K9" s="401"/>
      <c r="L9" s="401"/>
      <c r="M9" s="401"/>
      <c r="N9" s="401"/>
    </row>
    <row r="10" spans="1:14" s="342" customFormat="1" ht="59.45" customHeight="1">
      <c r="A10" s="495" t="s">
        <v>558</v>
      </c>
      <c r="B10" s="1264">
        <v>50</v>
      </c>
      <c r="C10" s="495" t="s">
        <v>556</v>
      </c>
      <c r="D10" s="495" t="s">
        <v>940</v>
      </c>
      <c r="E10" s="496" t="s">
        <v>1026</v>
      </c>
      <c r="F10" s="340"/>
      <c r="G10" s="693"/>
      <c r="H10" s="429"/>
      <c r="I10" s="429"/>
      <c r="J10" s="693"/>
      <c r="K10" s="429"/>
      <c r="L10" s="429"/>
      <c r="M10" s="429"/>
      <c r="N10" s="429"/>
    </row>
    <row r="11" spans="1:14" ht="38.25">
      <c r="A11" s="495" t="s">
        <v>528</v>
      </c>
      <c r="B11" s="1264">
        <v>1706</v>
      </c>
      <c r="C11" s="495" t="s">
        <v>5</v>
      </c>
      <c r="D11" s="495" t="s">
        <v>941</v>
      </c>
      <c r="E11" s="496" t="s">
        <v>1027</v>
      </c>
      <c r="F11" s="195"/>
      <c r="G11" s="690"/>
      <c r="H11" s="401"/>
      <c r="I11" s="401"/>
      <c r="J11" s="690"/>
      <c r="K11" s="401"/>
      <c r="L11" s="401"/>
      <c r="M11" s="401"/>
      <c r="N11" s="401"/>
    </row>
    <row r="12" spans="1:14" s="345" customFormat="1" ht="57" customHeight="1">
      <c r="A12" s="498" t="s">
        <v>555</v>
      </c>
      <c r="B12" s="1252">
        <v>99</v>
      </c>
      <c r="C12" s="498" t="s">
        <v>554</v>
      </c>
      <c r="D12" s="498" t="s">
        <v>942</v>
      </c>
      <c r="E12" s="499" t="s">
        <v>584</v>
      </c>
      <c r="F12" s="348"/>
      <c r="G12" s="694"/>
      <c r="H12" s="695"/>
      <c r="I12" s="380"/>
      <c r="J12" s="694"/>
      <c r="K12" s="380"/>
      <c r="L12" s="380"/>
      <c r="M12" s="380"/>
      <c r="N12" s="380"/>
    </row>
    <row r="13" spans="1:14" s="457" customFormat="1" ht="25.5">
      <c r="A13" s="498" t="s">
        <v>547</v>
      </c>
      <c r="B13" s="1252">
        <v>0.25</v>
      </c>
      <c r="C13" s="498" t="s">
        <v>548</v>
      </c>
      <c r="D13" s="498" t="s">
        <v>943</v>
      </c>
      <c r="E13" s="1141" t="s">
        <v>596</v>
      </c>
      <c r="F13" s="455"/>
      <c r="G13" s="456"/>
      <c r="J13" s="456"/>
    </row>
    <row r="14" spans="1:14" s="1134" customFormat="1" ht="14.25">
      <c r="A14" s="1139"/>
      <c r="B14" s="1256"/>
      <c r="C14" s="1141"/>
      <c r="D14" s="1141"/>
      <c r="E14" s="1139"/>
      <c r="F14" s="1145"/>
      <c r="G14" s="1127"/>
      <c r="J14" s="1127"/>
    </row>
    <row r="15" spans="1:14" ht="14.25">
      <c r="A15" s="497" t="s">
        <v>112</v>
      </c>
      <c r="B15" s="1256"/>
      <c r="F15" s="108"/>
    </row>
    <row r="16" spans="1:14" s="342" customFormat="1" ht="21" customHeight="1">
      <c r="A16" s="667" t="s">
        <v>540</v>
      </c>
      <c r="B16" s="1252">
        <v>3</v>
      </c>
      <c r="C16" s="667" t="s">
        <v>201</v>
      </c>
      <c r="D16" s="667" t="s">
        <v>541</v>
      </c>
      <c r="E16" s="667" t="s">
        <v>452</v>
      </c>
      <c r="F16" s="343"/>
      <c r="G16" s="341"/>
      <c r="J16" s="341"/>
    </row>
    <row r="17" spans="1:10" ht="25.5">
      <c r="A17" s="667" t="s">
        <v>486</v>
      </c>
      <c r="B17" s="1252">
        <v>4</v>
      </c>
      <c r="C17" s="667" t="s">
        <v>16</v>
      </c>
      <c r="D17" s="667" t="s">
        <v>944</v>
      </c>
      <c r="E17" s="667" t="s">
        <v>458</v>
      </c>
      <c r="F17" s="196"/>
    </row>
    <row r="18" spans="1:10" ht="14.25">
      <c r="A18" s="667" t="s">
        <v>544</v>
      </c>
      <c r="B18" s="1252">
        <v>4</v>
      </c>
      <c r="C18" s="667" t="s">
        <v>202</v>
      </c>
      <c r="D18" s="667" t="s">
        <v>945</v>
      </c>
      <c r="E18" s="667" t="s">
        <v>588</v>
      </c>
      <c r="F18" s="196"/>
    </row>
    <row r="19" spans="1:10" ht="35.450000000000003" customHeight="1">
      <c r="A19" s="667" t="s">
        <v>549</v>
      </c>
      <c r="B19" s="1252">
        <v>10</v>
      </c>
      <c r="C19" s="667" t="s">
        <v>202</v>
      </c>
      <c r="D19" s="667" t="s">
        <v>946</v>
      </c>
      <c r="E19" s="667" t="s">
        <v>588</v>
      </c>
      <c r="F19" s="196"/>
    </row>
    <row r="20" spans="1:10" s="128" customFormat="1" ht="14.25">
      <c r="A20" s="667" t="s">
        <v>488</v>
      </c>
      <c r="B20" s="1252">
        <v>36</v>
      </c>
      <c r="C20" s="667" t="s">
        <v>203</v>
      </c>
      <c r="D20" s="667" t="s">
        <v>947</v>
      </c>
      <c r="E20" s="667" t="s">
        <v>456</v>
      </c>
      <c r="F20" s="196"/>
      <c r="G20" s="242"/>
      <c r="J20" s="242"/>
    </row>
    <row r="21" spans="1:10" s="128" customFormat="1" ht="38.25">
      <c r="A21" s="667" t="s">
        <v>489</v>
      </c>
      <c r="B21" s="1252">
        <v>40</v>
      </c>
      <c r="C21" s="667" t="s">
        <v>203</v>
      </c>
      <c r="D21" s="667" t="s">
        <v>948</v>
      </c>
      <c r="E21" s="667" t="s">
        <v>597</v>
      </c>
      <c r="F21" s="196"/>
      <c r="G21" s="242"/>
      <c r="J21" s="242"/>
    </row>
    <row r="22" spans="1:10" s="128" customFormat="1" ht="14.25">
      <c r="A22" s="196"/>
      <c r="B22" s="1250"/>
      <c r="C22" s="196"/>
      <c r="D22" s="196"/>
      <c r="E22" s="225"/>
      <c r="F22" s="196"/>
      <c r="G22" s="242"/>
      <c r="J22" s="242"/>
    </row>
    <row r="23" spans="1:10" s="128" customFormat="1" ht="14.25">
      <c r="A23" s="497" t="s">
        <v>430</v>
      </c>
      <c r="B23" s="1256"/>
      <c r="C23" s="108"/>
      <c r="D23" s="108"/>
      <c r="E23" s="226"/>
      <c r="F23" s="108"/>
      <c r="G23" s="242"/>
      <c r="J23" s="242"/>
    </row>
    <row r="24" spans="1:10" s="128" customFormat="1" ht="14.25">
      <c r="A24" s="667" t="s">
        <v>963</v>
      </c>
      <c r="B24" s="1252">
        <v>6</v>
      </c>
      <c r="C24" s="667" t="s">
        <v>16</v>
      </c>
      <c r="D24" s="667" t="s">
        <v>964</v>
      </c>
      <c r="E24" s="499" t="s">
        <v>450</v>
      </c>
      <c r="F24" s="196"/>
      <c r="G24" s="242"/>
      <c r="J24" s="242"/>
    </row>
    <row r="25" spans="1:10" s="128" customFormat="1" ht="25.5">
      <c r="A25" s="667" t="s">
        <v>933</v>
      </c>
      <c r="B25" s="1252">
        <v>32</v>
      </c>
      <c r="C25" s="667" t="s">
        <v>444</v>
      </c>
      <c r="D25" s="667" t="s">
        <v>443</v>
      </c>
      <c r="E25" s="499" t="s">
        <v>454</v>
      </c>
      <c r="F25" s="196"/>
      <c r="G25" s="242"/>
      <c r="J25" s="242"/>
    </row>
    <row r="26" spans="1:10" s="345" customFormat="1" ht="29.25" customHeight="1">
      <c r="A26" s="667" t="s">
        <v>567</v>
      </c>
      <c r="B26" s="1252">
        <v>10</v>
      </c>
      <c r="C26" s="667" t="s">
        <v>203</v>
      </c>
      <c r="D26" s="667" t="s">
        <v>949</v>
      </c>
      <c r="E26" s="667" t="s">
        <v>454</v>
      </c>
      <c r="F26" s="348"/>
      <c r="G26" s="352"/>
      <c r="J26" s="352"/>
    </row>
    <row r="27" spans="1:10" s="128" customFormat="1" ht="25.5">
      <c r="A27" s="667" t="s">
        <v>569</v>
      </c>
      <c r="B27" s="1252">
        <v>111</v>
      </c>
      <c r="C27" s="667" t="s">
        <v>484</v>
      </c>
      <c r="D27" s="667" t="s">
        <v>950</v>
      </c>
      <c r="E27" s="499" t="s">
        <v>453</v>
      </c>
      <c r="F27" s="196"/>
      <c r="G27" s="242"/>
      <c r="J27" s="242"/>
    </row>
    <row r="28" spans="1:10" s="128" customFormat="1" ht="25.5">
      <c r="A28" s="667" t="s">
        <v>561</v>
      </c>
      <c r="B28" s="1252">
        <v>20</v>
      </c>
      <c r="C28" s="667" t="s">
        <v>203</v>
      </c>
      <c r="D28" s="667" t="s">
        <v>951</v>
      </c>
      <c r="E28" s="499" t="s">
        <v>453</v>
      </c>
      <c r="F28" s="196"/>
      <c r="G28" s="242"/>
      <c r="J28" s="242"/>
    </row>
    <row r="29" spans="1:10" s="128" customFormat="1" ht="25.5">
      <c r="A29" s="667" t="s">
        <v>562</v>
      </c>
      <c r="B29" s="1252">
        <v>5</v>
      </c>
      <c r="C29" s="667" t="s">
        <v>202</v>
      </c>
      <c r="D29" s="667" t="s">
        <v>953</v>
      </c>
      <c r="E29" s="499" t="s">
        <v>453</v>
      </c>
      <c r="F29" s="196"/>
      <c r="G29" s="242"/>
      <c r="J29" s="242"/>
    </row>
    <row r="30" spans="1:10" s="128" customFormat="1" ht="14.25">
      <c r="A30" s="667" t="s">
        <v>568</v>
      </c>
      <c r="B30" s="1252">
        <v>146</v>
      </c>
      <c r="C30" s="667" t="s">
        <v>444</v>
      </c>
      <c r="D30" s="667" t="s">
        <v>952</v>
      </c>
      <c r="E30" s="499" t="s">
        <v>451</v>
      </c>
      <c r="F30" s="196"/>
      <c r="G30" s="242"/>
      <c r="J30" s="242"/>
    </row>
    <row r="31" spans="1:10" s="128" customFormat="1" ht="25.5">
      <c r="A31" s="667" t="s">
        <v>570</v>
      </c>
      <c r="B31" s="1252">
        <v>20</v>
      </c>
      <c r="C31" s="667" t="s">
        <v>203</v>
      </c>
      <c r="D31" s="667" t="s">
        <v>954</v>
      </c>
      <c r="E31" s="499" t="s">
        <v>451</v>
      </c>
      <c r="F31" s="196"/>
      <c r="G31" s="242"/>
      <c r="J31" s="242"/>
    </row>
    <row r="32" spans="1:10" s="128" customFormat="1" ht="25.5">
      <c r="A32" s="667" t="s">
        <v>571</v>
      </c>
      <c r="B32" s="1249">
        <v>300</v>
      </c>
      <c r="C32" s="667" t="s">
        <v>203</v>
      </c>
      <c r="D32" s="667" t="s">
        <v>955</v>
      </c>
      <c r="E32" s="499" t="s">
        <v>451</v>
      </c>
      <c r="F32" s="196"/>
      <c r="G32" s="242"/>
      <c r="J32" s="242"/>
    </row>
    <row r="33" spans="1:10" s="128" customFormat="1" ht="14.25">
      <c r="A33" s="667" t="s">
        <v>572</v>
      </c>
      <c r="B33" s="1252">
        <v>211</v>
      </c>
      <c r="C33" s="667" t="s">
        <v>444</v>
      </c>
      <c r="D33" s="667" t="s">
        <v>956</v>
      </c>
      <c r="E33" s="499" t="s">
        <v>455</v>
      </c>
      <c r="F33" s="196"/>
      <c r="G33" s="242"/>
      <c r="J33" s="242"/>
    </row>
    <row r="34" spans="1:10" s="128" customFormat="1" ht="25.5">
      <c r="A34" s="667" t="s">
        <v>564</v>
      </c>
      <c r="B34" s="1252">
        <v>20</v>
      </c>
      <c r="C34" s="667" t="s">
        <v>203</v>
      </c>
      <c r="D34" s="667" t="s">
        <v>957</v>
      </c>
      <c r="E34" s="499" t="s">
        <v>598</v>
      </c>
      <c r="F34" s="196"/>
      <c r="G34" s="242"/>
      <c r="J34" s="242"/>
    </row>
    <row r="35" spans="1:10" s="128" customFormat="1" ht="25.5">
      <c r="A35" s="667" t="s">
        <v>563</v>
      </c>
      <c r="B35" s="1249">
        <v>300</v>
      </c>
      <c r="C35" s="667" t="s">
        <v>203</v>
      </c>
      <c r="D35" s="667" t="s">
        <v>958</v>
      </c>
      <c r="E35" s="499" t="s">
        <v>455</v>
      </c>
      <c r="F35" s="196"/>
      <c r="G35" s="242"/>
      <c r="J35" s="242"/>
    </row>
    <row r="36" spans="1:10" s="128" customFormat="1" ht="14.25">
      <c r="A36" s="667"/>
      <c r="B36" s="1250"/>
      <c r="C36" s="667"/>
      <c r="D36" s="667"/>
      <c r="E36" s="499"/>
      <c r="F36" s="196"/>
      <c r="G36" s="242"/>
      <c r="J36" s="242"/>
    </row>
    <row r="37" spans="1:10" ht="15">
      <c r="A37" s="638" t="s">
        <v>6</v>
      </c>
      <c r="B37" s="1256"/>
      <c r="C37" s="495"/>
      <c r="D37" s="495"/>
      <c r="E37" s="496"/>
      <c r="F37" s="108"/>
    </row>
    <row r="38" spans="1:10" s="404" customFormat="1" ht="45.75" customHeight="1">
      <c r="A38" s="667" t="s">
        <v>559</v>
      </c>
      <c r="B38" s="1252">
        <v>8.3333333333333329E-2</v>
      </c>
      <c r="C38" s="667" t="s">
        <v>445</v>
      </c>
      <c r="D38" s="667" t="s">
        <v>959</v>
      </c>
      <c r="E38" s="499" t="s">
        <v>601</v>
      </c>
      <c r="G38" s="346"/>
      <c r="J38" s="346"/>
    </row>
    <row r="39" spans="1:10" s="614" customFormat="1" ht="45.75" customHeight="1">
      <c r="A39" s="667" t="s">
        <v>663</v>
      </c>
      <c r="B39" s="1252">
        <v>0.16666666666666666</v>
      </c>
      <c r="C39" s="667" t="s">
        <v>445</v>
      </c>
      <c r="D39" s="667" t="s">
        <v>960</v>
      </c>
      <c r="E39" s="499" t="s">
        <v>601</v>
      </c>
      <c r="G39" s="619"/>
      <c r="J39" s="619"/>
    </row>
    <row r="40" spans="1:10" ht="14.25">
      <c r="A40" s="495"/>
      <c r="B40" s="1250"/>
      <c r="C40" s="495"/>
      <c r="D40" s="495"/>
      <c r="E40" s="496"/>
      <c r="F40" s="108"/>
    </row>
    <row r="41" spans="1:10" ht="15">
      <c r="A41" s="638" t="s">
        <v>15</v>
      </c>
      <c r="B41" s="1256"/>
      <c r="C41" s="495"/>
      <c r="D41" s="495"/>
      <c r="E41" s="496"/>
      <c r="F41" s="108"/>
    </row>
    <row r="42" spans="1:10" ht="25.5">
      <c r="A42" s="495" t="s">
        <v>961</v>
      </c>
      <c r="B42" s="1252">
        <v>6</v>
      </c>
      <c r="C42" s="495" t="s">
        <v>16</v>
      </c>
      <c r="D42" s="495" t="s">
        <v>962</v>
      </c>
      <c r="E42" s="496" t="s">
        <v>457</v>
      </c>
      <c r="F42" s="108"/>
    </row>
    <row r="43" spans="1:10" s="128" customFormat="1" ht="25.5">
      <c r="A43" s="667" t="s">
        <v>1003</v>
      </c>
      <c r="B43" s="1252">
        <v>3</v>
      </c>
      <c r="C43" s="495" t="s">
        <v>632</v>
      </c>
      <c r="D43" s="1008" t="s">
        <v>1002</v>
      </c>
      <c r="E43" s="499" t="s">
        <v>457</v>
      </c>
      <c r="F43" s="196"/>
      <c r="G43" s="242"/>
      <c r="J43" s="242"/>
    </row>
    <row r="44" spans="1:10" s="400" customFormat="1" ht="25.5">
      <c r="A44" s="495" t="s">
        <v>603</v>
      </c>
      <c r="B44" s="1252">
        <v>18</v>
      </c>
      <c r="C44" s="495" t="s">
        <v>602</v>
      </c>
      <c r="D44" s="495" t="s">
        <v>1250</v>
      </c>
      <c r="E44" s="496" t="s">
        <v>457</v>
      </c>
      <c r="F44" s="108"/>
      <c r="G44" s="454"/>
      <c r="J44" s="454"/>
    </row>
    <row r="45" spans="1:10" s="400" customFormat="1" ht="23.25" customHeight="1">
      <c r="A45" s="495" t="s">
        <v>651</v>
      </c>
      <c r="B45" s="1252">
        <v>1</v>
      </c>
      <c r="C45" s="495" t="s">
        <v>1251</v>
      </c>
      <c r="D45" s="495" t="s">
        <v>1252</v>
      </c>
      <c r="E45" s="496" t="s">
        <v>457</v>
      </c>
      <c r="F45" s="108"/>
      <c r="G45" s="454"/>
      <c r="J45" s="454"/>
    </row>
    <row r="46" spans="1:10" s="128" customFormat="1" ht="14.25">
      <c r="A46" s="675"/>
      <c r="B46" s="1250"/>
      <c r="C46" s="675"/>
      <c r="D46" s="495"/>
      <c r="E46" s="675"/>
      <c r="F46" s="108"/>
      <c r="G46" s="242"/>
      <c r="J46" s="242"/>
    </row>
    <row r="47" spans="1:10" ht="14.25">
      <c r="A47" s="495"/>
      <c r="B47" s="1250"/>
      <c r="C47" s="495"/>
      <c r="D47" s="495"/>
      <c r="E47" s="496"/>
      <c r="F47" s="108"/>
    </row>
    <row r="48" spans="1:10" s="50" customFormat="1" ht="15">
      <c r="A48" s="638" t="s">
        <v>18</v>
      </c>
      <c r="B48" s="1256"/>
      <c r="C48" s="495"/>
      <c r="D48" s="675"/>
      <c r="E48" s="496"/>
      <c r="F48" s="108"/>
      <c r="G48" s="242"/>
      <c r="J48" s="242"/>
    </row>
    <row r="49" spans="1:10" ht="25.5">
      <c r="A49" s="667" t="s">
        <v>545</v>
      </c>
      <c r="B49" s="1263">
        <v>23.71</v>
      </c>
      <c r="C49" s="667" t="s">
        <v>20</v>
      </c>
      <c r="D49" s="667" t="s">
        <v>936</v>
      </c>
      <c r="E49" s="667" t="s">
        <v>935</v>
      </c>
      <c r="F49" s="108"/>
    </row>
    <row r="50" spans="1:10" s="290" customFormat="1" ht="39" customHeight="1">
      <c r="A50" s="667" t="s">
        <v>581</v>
      </c>
      <c r="B50" s="1263">
        <v>62.2</v>
      </c>
      <c r="C50" s="667" t="s">
        <v>20</v>
      </c>
      <c r="D50" s="667" t="s">
        <v>1054</v>
      </c>
      <c r="E50" s="667" t="s">
        <v>1021</v>
      </c>
      <c r="F50" s="108"/>
      <c r="G50" s="381"/>
      <c r="J50" s="381"/>
    </row>
    <row r="51" spans="1:10" s="492" customFormat="1" ht="39" customHeight="1">
      <c r="A51" s="667" t="s">
        <v>896</v>
      </c>
      <c r="B51" s="1263">
        <v>16.88</v>
      </c>
      <c r="C51" s="667" t="s">
        <v>20</v>
      </c>
      <c r="D51" s="667" t="s">
        <v>936</v>
      </c>
      <c r="E51" s="667" t="s">
        <v>600</v>
      </c>
      <c r="F51" s="493"/>
      <c r="G51" s="548"/>
      <c r="J51" s="548"/>
    </row>
    <row r="52" spans="1:10" s="601" customFormat="1" ht="39" customHeight="1">
      <c r="A52" s="667" t="s">
        <v>976</v>
      </c>
      <c r="B52" s="1263">
        <v>37.840000000000003</v>
      </c>
      <c r="C52" s="667" t="s">
        <v>20</v>
      </c>
      <c r="D52" s="667" t="s">
        <v>977</v>
      </c>
      <c r="E52" s="667" t="s">
        <v>1022</v>
      </c>
      <c r="F52" s="493"/>
      <c r="G52" s="634"/>
      <c r="J52" s="634"/>
    </row>
    <row r="53" spans="1:10" s="601" customFormat="1" ht="39" customHeight="1">
      <c r="A53" s="667" t="s">
        <v>989</v>
      </c>
      <c r="B53" s="1263">
        <v>16.82</v>
      </c>
      <c r="C53" s="667" t="s">
        <v>20</v>
      </c>
      <c r="D53" s="667" t="s">
        <v>936</v>
      </c>
      <c r="E53" s="667" t="s">
        <v>1023</v>
      </c>
      <c r="F53" s="493"/>
      <c r="G53" s="634"/>
      <c r="J53" s="634"/>
    </row>
    <row r="54" spans="1:10" ht="25.5">
      <c r="A54" s="667" t="s">
        <v>490</v>
      </c>
      <c r="B54" s="1263">
        <v>109.989</v>
      </c>
      <c r="C54" s="667" t="s">
        <v>19</v>
      </c>
      <c r="D54" s="667" t="s">
        <v>1055</v>
      </c>
      <c r="E54" s="667" t="s">
        <v>1024</v>
      </c>
      <c r="F54" s="197"/>
    </row>
    <row r="55" spans="1:10" s="859" customFormat="1" ht="14.25">
      <c r="A55" s="918" t="s">
        <v>659</v>
      </c>
      <c r="B55" s="1258">
        <v>109.99</v>
      </c>
      <c r="C55" s="918" t="s">
        <v>19</v>
      </c>
      <c r="D55" s="918"/>
      <c r="E55" s="918"/>
      <c r="F55" s="197"/>
      <c r="G55" s="935"/>
      <c r="J55" s="935"/>
    </row>
    <row r="56" spans="1:10" ht="25.5">
      <c r="A56" s="667" t="s">
        <v>491</v>
      </c>
      <c r="B56" s="1263">
        <v>70.703325000000007</v>
      </c>
      <c r="C56" s="667" t="s">
        <v>19</v>
      </c>
      <c r="D56" s="667" t="s">
        <v>1055</v>
      </c>
      <c r="E56" s="667" t="s">
        <v>1024</v>
      </c>
      <c r="F56" s="197"/>
    </row>
    <row r="57" spans="1:10" s="290" customFormat="1" ht="28.5" customHeight="1">
      <c r="A57" s="667" t="s">
        <v>975</v>
      </c>
      <c r="B57" s="1258">
        <v>45.955799999999996</v>
      </c>
      <c r="C57" s="667" t="s">
        <v>20</v>
      </c>
      <c r="D57" s="667" t="s">
        <v>936</v>
      </c>
      <c r="E57" s="1008" t="s">
        <v>1241</v>
      </c>
      <c r="F57" s="108"/>
      <c r="G57" s="339"/>
      <c r="J57" s="339"/>
    </row>
    <row r="58" spans="1:10" s="128" customFormat="1" ht="25.5">
      <c r="A58" s="667" t="s">
        <v>492</v>
      </c>
      <c r="B58" s="1248">
        <v>125.8125</v>
      </c>
      <c r="C58" s="667" t="s">
        <v>19</v>
      </c>
      <c r="D58" s="667" t="s">
        <v>1055</v>
      </c>
      <c r="E58" s="717">
        <v>180190200210250</v>
      </c>
      <c r="F58" s="197"/>
      <c r="G58" s="242"/>
      <c r="J58" s="242"/>
    </row>
    <row r="59" spans="1:10" s="128" customFormat="1" ht="25.5">
      <c r="A59" s="667" t="s">
        <v>493</v>
      </c>
      <c r="B59" s="1248">
        <v>70.52600000000001</v>
      </c>
      <c r="C59" s="667" t="s">
        <v>19</v>
      </c>
      <c r="D59" s="667" t="s">
        <v>1055</v>
      </c>
      <c r="E59" s="717">
        <v>180190250</v>
      </c>
      <c r="F59" s="197"/>
      <c r="G59" s="242"/>
      <c r="J59" s="242"/>
    </row>
    <row r="60" spans="1:10" s="290" customFormat="1" ht="25.5">
      <c r="A60" s="667" t="s">
        <v>546</v>
      </c>
      <c r="B60" s="1248">
        <v>44.188000000000002</v>
      </c>
      <c r="C60" s="667" t="s">
        <v>20</v>
      </c>
      <c r="D60" s="667" t="s">
        <v>936</v>
      </c>
      <c r="E60" s="667" t="s">
        <v>599</v>
      </c>
      <c r="F60" s="108"/>
      <c r="G60" s="339"/>
      <c r="J60" s="339"/>
    </row>
    <row r="61" spans="1:10" s="128" customFormat="1" ht="14.25">
      <c r="A61" s="495"/>
      <c r="B61" s="1248"/>
      <c r="C61" s="495"/>
      <c r="D61" s="675"/>
      <c r="F61" s="108"/>
      <c r="G61" s="242"/>
      <c r="J61" s="242"/>
    </row>
    <row r="62" spans="1:10" s="1131" customFormat="1" ht="14.25">
      <c r="A62" s="1139"/>
      <c r="B62" s="1250"/>
      <c r="C62" s="1139"/>
      <c r="D62" s="1134"/>
      <c r="F62" s="493"/>
      <c r="G62" s="1163"/>
      <c r="J62" s="1163"/>
    </row>
    <row r="63" spans="1:10" ht="15">
      <c r="A63" s="638" t="s">
        <v>21</v>
      </c>
      <c r="B63" s="1256"/>
      <c r="C63" s="495"/>
      <c r="D63" s="495"/>
      <c r="F63" s="108"/>
    </row>
    <row r="64" spans="1:10" ht="25.5">
      <c r="A64" s="495" t="s">
        <v>532</v>
      </c>
      <c r="B64" s="1248">
        <v>0.15</v>
      </c>
      <c r="C64" s="495" t="s">
        <v>17</v>
      </c>
      <c r="D64" s="495" t="s">
        <v>442</v>
      </c>
      <c r="E64" s="226" t="s">
        <v>1028</v>
      </c>
      <c r="F64" s="108"/>
    </row>
    <row r="65" spans="1:10" ht="14.25">
      <c r="A65" s="495" t="s">
        <v>494</v>
      </c>
      <c r="B65" s="1248">
        <v>3</v>
      </c>
      <c r="C65" s="495" t="s">
        <v>17</v>
      </c>
      <c r="D65" s="495" t="s">
        <v>442</v>
      </c>
      <c r="E65" s="493" t="s">
        <v>1029</v>
      </c>
      <c r="F65" s="108"/>
    </row>
    <row r="66" spans="1:10" ht="15" thickBot="1">
      <c r="A66" s="704"/>
      <c r="B66" s="1265"/>
      <c r="C66" s="704"/>
      <c r="D66" s="705"/>
      <c r="E66" s="243"/>
      <c r="F66" s="108"/>
    </row>
    <row r="67" spans="1:10" ht="14.25">
      <c r="A67" s="495"/>
      <c r="B67" s="1250"/>
      <c r="C67" s="495"/>
      <c r="D67" s="495"/>
    </row>
    <row r="68" spans="1:10" ht="26.25">
      <c r="A68" s="706" t="s">
        <v>589</v>
      </c>
      <c r="B68" s="1256"/>
      <c r="C68" s="495"/>
      <c r="D68" s="495"/>
    </row>
    <row r="69" spans="1:10" s="400" customFormat="1" ht="14.25">
      <c r="A69" s="707" t="s">
        <v>133</v>
      </c>
      <c r="B69" s="1256"/>
      <c r="C69" s="495"/>
      <c r="D69" s="495"/>
      <c r="E69" s="226"/>
      <c r="G69" s="454"/>
      <c r="J69" s="454"/>
    </row>
    <row r="70" spans="1:10" s="400" customFormat="1" ht="14.25">
      <c r="A70" s="667" t="s">
        <v>1068</v>
      </c>
      <c r="B70" s="1250">
        <v>2</v>
      </c>
      <c r="C70" s="499" t="s">
        <v>16</v>
      </c>
      <c r="D70" s="499" t="s">
        <v>1053</v>
      </c>
      <c r="E70" s="226"/>
      <c r="G70" s="454"/>
      <c r="J70" s="454"/>
    </row>
    <row r="71" spans="1:10" s="400" customFormat="1" ht="27" customHeight="1">
      <c r="A71" s="667" t="s">
        <v>824</v>
      </c>
      <c r="B71" s="1250">
        <v>1E-3</v>
      </c>
      <c r="C71" s="499" t="s">
        <v>918</v>
      </c>
      <c r="D71" s="499" t="s">
        <v>966</v>
      </c>
      <c r="E71" s="226"/>
      <c r="G71" s="454"/>
      <c r="J71" s="454"/>
    </row>
    <row r="72" spans="1:10" s="400" customFormat="1" ht="15">
      <c r="A72" s="708" t="s">
        <v>633</v>
      </c>
      <c r="B72" s="1256"/>
      <c r="C72" s="495"/>
      <c r="D72" s="495"/>
      <c r="E72" s="226"/>
      <c r="G72" s="454"/>
      <c r="J72" s="454"/>
    </row>
    <row r="73" spans="1:10" s="400" customFormat="1" ht="14.1" customHeight="1">
      <c r="A73" s="667" t="s">
        <v>1068</v>
      </c>
      <c r="B73" s="1250">
        <v>2</v>
      </c>
      <c r="C73" s="499" t="s">
        <v>919</v>
      </c>
      <c r="D73" s="499" t="s">
        <v>1053</v>
      </c>
      <c r="E73" s="226"/>
      <c r="G73" s="454"/>
      <c r="J73" s="454"/>
    </row>
    <row r="74" spans="1:10" s="400" customFormat="1" ht="25.5">
      <c r="A74" s="667" t="s">
        <v>824</v>
      </c>
      <c r="B74" s="1250">
        <v>2.9000000000000001E-2</v>
      </c>
      <c r="C74" s="499" t="s">
        <v>918</v>
      </c>
      <c r="D74" s="499" t="s">
        <v>1030</v>
      </c>
      <c r="E74" s="226"/>
      <c r="G74" s="454"/>
      <c r="J74" s="454"/>
    </row>
    <row r="75" spans="1:10" ht="14.25">
      <c r="A75" s="707" t="s">
        <v>185</v>
      </c>
      <c r="B75" s="1256"/>
      <c r="C75" s="495"/>
      <c r="D75" s="495"/>
    </row>
    <row r="76" spans="1:10" s="404" customFormat="1" ht="51">
      <c r="A76" s="667" t="s">
        <v>550</v>
      </c>
      <c r="B76" s="1256">
        <v>2</v>
      </c>
      <c r="C76" s="667" t="s">
        <v>551</v>
      </c>
      <c r="D76" s="667" t="s">
        <v>1031</v>
      </c>
      <c r="E76" s="226"/>
      <c r="F76" s="196"/>
      <c r="G76" s="346"/>
      <c r="J76" s="346"/>
    </row>
    <row r="77" spans="1:10" s="404" customFormat="1" ht="26.25" customHeight="1">
      <c r="A77" s="667" t="s">
        <v>631</v>
      </c>
      <c r="B77" s="1250">
        <v>6.8000000000000005E-2</v>
      </c>
      <c r="C77" s="499" t="s">
        <v>604</v>
      </c>
      <c r="D77" s="499" t="s">
        <v>1032</v>
      </c>
      <c r="E77" s="226"/>
      <c r="G77" s="346"/>
      <c r="J77" s="346"/>
    </row>
    <row r="78" spans="1:10" s="460" customFormat="1" ht="43.5" customHeight="1">
      <c r="A78" s="667" t="s">
        <v>552</v>
      </c>
      <c r="B78" s="1263">
        <v>20.100000000000001</v>
      </c>
      <c r="C78" s="667" t="s">
        <v>553</v>
      </c>
      <c r="D78" s="667" t="s">
        <v>1033</v>
      </c>
      <c r="E78" s="226"/>
      <c r="F78" s="458"/>
      <c r="G78" s="459"/>
      <c r="J78" s="459"/>
    </row>
    <row r="79" spans="1:10" s="404" customFormat="1" ht="25.5">
      <c r="A79" s="667" t="s">
        <v>542</v>
      </c>
      <c r="B79" s="1262">
        <v>0.5</v>
      </c>
      <c r="C79" s="667" t="s">
        <v>548</v>
      </c>
      <c r="D79" s="667" t="s">
        <v>1073</v>
      </c>
      <c r="E79" s="226"/>
      <c r="F79" s="461"/>
      <c r="G79" s="346"/>
      <c r="J79" s="346"/>
    </row>
    <row r="80" spans="1:10" s="404" customFormat="1" ht="14.25">
      <c r="A80" s="709" t="s">
        <v>132</v>
      </c>
      <c r="B80" s="1256"/>
      <c r="C80" s="667"/>
      <c r="D80" s="667"/>
      <c r="E80" s="226"/>
      <c r="G80" s="346"/>
      <c r="J80" s="346"/>
    </row>
    <row r="81" spans="1:16383" s="556" customFormat="1" ht="14.1" customHeight="1">
      <c r="A81" s="667" t="s">
        <v>1068</v>
      </c>
      <c r="B81" s="1250">
        <v>2</v>
      </c>
      <c r="C81" s="499" t="s">
        <v>919</v>
      </c>
      <c r="D81" s="499" t="s">
        <v>1053</v>
      </c>
      <c r="E81" s="226"/>
      <c r="G81" s="558"/>
      <c r="J81" s="558"/>
    </row>
    <row r="82" spans="1:16383" s="556" customFormat="1" ht="25.5">
      <c r="A82" s="667" t="s">
        <v>824</v>
      </c>
      <c r="B82" s="1250">
        <v>1E-3</v>
      </c>
      <c r="C82" s="499" t="s">
        <v>918</v>
      </c>
      <c r="D82" s="499" t="s">
        <v>1034</v>
      </c>
      <c r="E82" s="226"/>
      <c r="G82" s="558"/>
      <c r="J82" s="558"/>
    </row>
    <row r="83" spans="1:16383" s="404" customFormat="1" ht="14.25">
      <c r="A83" s="710" t="s">
        <v>136</v>
      </c>
      <c r="B83" s="1256"/>
      <c r="C83" s="667"/>
      <c r="D83" s="667"/>
      <c r="E83" s="226"/>
      <c r="G83" s="346"/>
      <c r="J83" s="346"/>
    </row>
    <row r="84" spans="1:16383" s="671" customFormat="1" ht="25.5">
      <c r="A84" s="499" t="s">
        <v>1185</v>
      </c>
      <c r="B84" s="1256">
        <v>0.25</v>
      </c>
      <c r="C84" s="499" t="s">
        <v>1056</v>
      </c>
      <c r="D84" s="667" t="s">
        <v>1186</v>
      </c>
      <c r="E84" s="226"/>
      <c r="F84" s="673"/>
      <c r="G84" s="676"/>
      <c r="J84" s="676"/>
    </row>
    <row r="85" spans="1:16383" s="404" customFormat="1" ht="40.5" customHeight="1">
      <c r="A85" s="919" t="s">
        <v>1240</v>
      </c>
      <c r="B85" s="1250">
        <v>8.3330000000000001E-2</v>
      </c>
      <c r="C85" s="499" t="s">
        <v>685</v>
      </c>
      <c r="D85" s="499" t="s">
        <v>1069</v>
      </c>
      <c r="E85" s="226"/>
      <c r="F85" s="196"/>
      <c r="G85" s="346"/>
      <c r="J85" s="346"/>
    </row>
    <row r="86" spans="1:16383" s="557" customFormat="1" ht="25.5">
      <c r="A86" s="667" t="s">
        <v>1070</v>
      </c>
      <c r="B86" s="1250">
        <v>1</v>
      </c>
      <c r="C86" s="667" t="s">
        <v>485</v>
      </c>
      <c r="D86" s="667" t="s">
        <v>1060</v>
      </c>
      <c r="E86" s="226"/>
      <c r="G86" s="559"/>
      <c r="J86" s="559"/>
    </row>
    <row r="87" spans="1:16383" s="490" customFormat="1" ht="25.5">
      <c r="A87" s="499" t="s">
        <v>1071</v>
      </c>
      <c r="B87" s="1257">
        <v>0.3</v>
      </c>
      <c r="C87" s="499" t="s">
        <v>1057</v>
      </c>
      <c r="D87" s="918" t="s">
        <v>1190</v>
      </c>
      <c r="E87" s="226"/>
      <c r="F87" s="489"/>
      <c r="G87" s="491"/>
      <c r="J87" s="491"/>
    </row>
    <row r="88" spans="1:16383" s="490" customFormat="1" ht="25.5">
      <c r="A88" s="919" t="s">
        <v>1184</v>
      </c>
      <c r="B88" s="1250">
        <v>0.25</v>
      </c>
      <c r="C88" s="499" t="s">
        <v>1056</v>
      </c>
      <c r="D88" s="667" t="s">
        <v>1059</v>
      </c>
      <c r="E88" s="226"/>
      <c r="F88" s="489"/>
      <c r="G88" s="491"/>
      <c r="J88" s="491"/>
    </row>
    <row r="89" spans="1:16383" s="404" customFormat="1" ht="51">
      <c r="A89" s="667" t="s">
        <v>550</v>
      </c>
      <c r="B89" s="1256">
        <v>2</v>
      </c>
      <c r="C89" s="667" t="s">
        <v>551</v>
      </c>
      <c r="D89" s="667" t="s">
        <v>1072</v>
      </c>
      <c r="E89" s="226"/>
      <c r="F89" s="196"/>
      <c r="G89" s="346"/>
      <c r="J89" s="346"/>
    </row>
    <row r="90" spans="1:16383" s="460" customFormat="1" ht="39" customHeight="1">
      <c r="A90" s="667" t="s">
        <v>552</v>
      </c>
      <c r="B90" s="1263">
        <v>18.8</v>
      </c>
      <c r="C90" s="667" t="s">
        <v>553</v>
      </c>
      <c r="D90" s="667" t="s">
        <v>1080</v>
      </c>
      <c r="E90" s="226"/>
      <c r="F90" s="458"/>
      <c r="G90" s="459"/>
      <c r="J90" s="459"/>
    </row>
    <row r="91" spans="1:16383" s="404" customFormat="1" ht="25.5">
      <c r="A91" s="667" t="s">
        <v>542</v>
      </c>
      <c r="B91" s="1250">
        <v>0.16666666666666666</v>
      </c>
      <c r="C91" s="667" t="s">
        <v>548</v>
      </c>
      <c r="D91" s="667" t="s">
        <v>1073</v>
      </c>
      <c r="E91" s="226"/>
      <c r="F91" s="461"/>
      <c r="G91" s="346"/>
      <c r="J91" s="346"/>
    </row>
    <row r="92" spans="1:16383" s="404" customFormat="1" ht="14.25">
      <c r="A92" s="710" t="s">
        <v>135</v>
      </c>
      <c r="B92" s="1256"/>
      <c r="C92" s="667"/>
      <c r="D92" s="667"/>
      <c r="E92" s="226"/>
      <c r="G92" s="346"/>
      <c r="J92" s="346"/>
    </row>
    <row r="93" spans="1:16383" s="472" customFormat="1" ht="25.5">
      <c r="A93" s="918" t="s">
        <v>1192</v>
      </c>
      <c r="B93" s="1256">
        <v>0.25</v>
      </c>
      <c r="C93" s="667" t="s">
        <v>606</v>
      </c>
      <c r="D93" s="667" t="s">
        <v>1187</v>
      </c>
      <c r="E93" s="226"/>
      <c r="F93" s="470"/>
      <c r="G93" s="471"/>
      <c r="J93" s="471"/>
    </row>
    <row r="94" spans="1:16383" s="560" customFormat="1" ht="25.5">
      <c r="A94" s="667" t="s">
        <v>1075</v>
      </c>
      <c r="B94" s="1256">
        <v>0.05</v>
      </c>
      <c r="C94" s="667" t="s">
        <v>920</v>
      </c>
      <c r="D94" s="667" t="s">
        <v>1076</v>
      </c>
      <c r="E94" s="226"/>
      <c r="G94" s="561"/>
      <c r="J94" s="561"/>
    </row>
    <row r="95" spans="1:16383" s="564" customFormat="1" ht="25.5">
      <c r="A95" s="667" t="s">
        <v>1074</v>
      </c>
      <c r="B95" s="1257">
        <v>0.3</v>
      </c>
      <c r="C95" s="499" t="s">
        <v>1057</v>
      </c>
      <c r="D95" s="918" t="s">
        <v>1191</v>
      </c>
      <c r="E95" s="226"/>
      <c r="F95" s="562"/>
      <c r="G95" s="563"/>
      <c r="J95" s="563"/>
    </row>
    <row r="96" spans="1:16383" s="404" customFormat="1" ht="25.5">
      <c r="A96" s="919" t="s">
        <v>1188</v>
      </c>
      <c r="B96" s="1256">
        <v>8.3333000000000004E-2</v>
      </c>
      <c r="C96" s="919" t="s">
        <v>1056</v>
      </c>
      <c r="D96" s="918" t="s">
        <v>1058</v>
      </c>
      <c r="E96" s="892"/>
      <c r="F96" s="890"/>
      <c r="G96" s="899"/>
      <c r="H96" s="864"/>
      <c r="I96" s="864"/>
      <c r="J96" s="899"/>
      <c r="K96" s="671"/>
      <c r="L96" s="671"/>
      <c r="M96" s="671"/>
      <c r="N96" s="671"/>
      <c r="O96" s="671"/>
      <c r="P96" s="671"/>
      <c r="Q96" s="671"/>
      <c r="R96" s="671"/>
      <c r="S96" s="671"/>
      <c r="T96" s="671"/>
      <c r="U96" s="671"/>
      <c r="V96" s="671"/>
      <c r="W96" s="671"/>
      <c r="X96" s="671"/>
      <c r="Y96" s="671"/>
      <c r="Z96" s="671"/>
      <c r="AA96" s="671"/>
      <c r="AB96" s="671"/>
      <c r="AC96" s="671"/>
      <c r="AD96" s="671"/>
      <c r="AE96" s="671"/>
      <c r="AF96" s="671"/>
      <c r="AG96" s="671"/>
      <c r="AH96" s="671"/>
      <c r="AI96" s="671"/>
      <c r="AJ96" s="671"/>
      <c r="AK96" s="671"/>
      <c r="AL96" s="671"/>
      <c r="AM96" s="671"/>
      <c r="AN96" s="671"/>
      <c r="AO96" s="671"/>
      <c r="AP96" s="671"/>
      <c r="AQ96" s="671"/>
      <c r="AR96" s="671"/>
      <c r="AS96" s="671"/>
      <c r="AT96" s="671"/>
      <c r="AU96" s="671"/>
      <c r="AV96" s="671"/>
      <c r="AW96" s="671"/>
      <c r="AX96" s="671"/>
      <c r="AY96" s="671"/>
      <c r="AZ96" s="671"/>
      <c r="BA96" s="671"/>
      <c r="BB96" s="671"/>
      <c r="BC96" s="671"/>
      <c r="BD96" s="671"/>
      <c r="BE96" s="671"/>
      <c r="BF96" s="671"/>
      <c r="BG96" s="671"/>
      <c r="BH96" s="671"/>
      <c r="BI96" s="671"/>
      <c r="BJ96" s="671"/>
      <c r="BK96" s="671"/>
      <c r="BL96" s="671"/>
      <c r="BM96" s="671"/>
      <c r="BN96" s="671"/>
      <c r="BO96" s="671"/>
      <c r="BP96" s="671"/>
      <c r="BQ96" s="671"/>
      <c r="BR96" s="671"/>
      <c r="BS96" s="671"/>
      <c r="BT96" s="671"/>
      <c r="BU96" s="671"/>
      <c r="BV96" s="671"/>
      <c r="BW96" s="671"/>
      <c r="BX96" s="671"/>
      <c r="BY96" s="671"/>
      <c r="BZ96" s="671"/>
      <c r="CA96" s="671"/>
      <c r="CB96" s="671"/>
      <c r="CC96" s="671"/>
      <c r="CD96" s="671"/>
      <c r="CE96" s="671"/>
      <c r="CF96" s="671"/>
      <c r="CG96" s="671"/>
      <c r="CH96" s="671"/>
      <c r="CI96" s="671"/>
      <c r="CJ96" s="671"/>
      <c r="CK96" s="671"/>
      <c r="CL96" s="671"/>
      <c r="CM96" s="671"/>
      <c r="CN96" s="671"/>
      <c r="CO96" s="671"/>
      <c r="CP96" s="671"/>
      <c r="CQ96" s="671"/>
      <c r="CR96" s="671"/>
      <c r="CS96" s="671"/>
      <c r="CT96" s="671"/>
      <c r="CU96" s="671"/>
      <c r="CV96" s="671"/>
      <c r="CW96" s="671"/>
      <c r="CX96" s="671"/>
      <c r="CY96" s="671"/>
      <c r="CZ96" s="671"/>
      <c r="DA96" s="671"/>
      <c r="DB96" s="671"/>
      <c r="DC96" s="671"/>
      <c r="DD96" s="671"/>
      <c r="DE96" s="671"/>
      <c r="DF96" s="671"/>
      <c r="DG96" s="671"/>
      <c r="DH96" s="671"/>
      <c r="DI96" s="671"/>
      <c r="DJ96" s="671"/>
      <c r="DK96" s="671"/>
      <c r="DL96" s="671"/>
      <c r="DM96" s="671"/>
      <c r="DN96" s="671"/>
      <c r="DO96" s="671"/>
      <c r="DP96" s="671"/>
      <c r="DQ96" s="671"/>
      <c r="DR96" s="671"/>
      <c r="DS96" s="671"/>
      <c r="DT96" s="671"/>
      <c r="DU96" s="671"/>
      <c r="DV96" s="671"/>
      <c r="DW96" s="671"/>
      <c r="DX96" s="671"/>
      <c r="DY96" s="671"/>
      <c r="DZ96" s="671"/>
      <c r="EA96" s="671"/>
      <c r="EB96" s="671"/>
      <c r="EC96" s="671"/>
      <c r="ED96" s="671"/>
      <c r="EE96" s="671"/>
      <c r="EF96" s="671"/>
      <c r="EG96" s="671"/>
      <c r="EH96" s="671"/>
      <c r="EI96" s="671"/>
      <c r="EJ96" s="671"/>
      <c r="EK96" s="671"/>
      <c r="EL96" s="671"/>
      <c r="EM96" s="671"/>
      <c r="EN96" s="671"/>
      <c r="EO96" s="671"/>
      <c r="EP96" s="671"/>
      <c r="EQ96" s="671"/>
      <c r="ER96" s="671"/>
      <c r="ES96" s="671"/>
      <c r="ET96" s="671"/>
      <c r="EU96" s="671"/>
      <c r="EV96" s="671"/>
      <c r="EW96" s="671"/>
      <c r="EX96" s="671"/>
      <c r="EY96" s="671"/>
      <c r="EZ96" s="671"/>
      <c r="FA96" s="671"/>
      <c r="FB96" s="671"/>
      <c r="FC96" s="671"/>
      <c r="FD96" s="671"/>
      <c r="FE96" s="671"/>
      <c r="FF96" s="671"/>
      <c r="FG96" s="671"/>
      <c r="FH96" s="671"/>
      <c r="FI96" s="671"/>
      <c r="FJ96" s="671"/>
      <c r="FK96" s="671"/>
      <c r="FL96" s="671"/>
      <c r="FM96" s="671"/>
      <c r="FN96" s="671"/>
      <c r="FO96" s="671"/>
      <c r="FP96" s="671"/>
      <c r="FQ96" s="671"/>
      <c r="FR96" s="671"/>
      <c r="FS96" s="671"/>
      <c r="FT96" s="671"/>
      <c r="FU96" s="671"/>
      <c r="FV96" s="671"/>
      <c r="FW96" s="671"/>
      <c r="FX96" s="671"/>
      <c r="FY96" s="671"/>
      <c r="FZ96" s="671"/>
      <c r="GA96" s="671"/>
      <c r="GB96" s="671"/>
      <c r="GC96" s="671"/>
      <c r="GD96" s="671"/>
      <c r="GE96" s="671"/>
      <c r="GF96" s="671"/>
      <c r="GG96" s="671"/>
      <c r="GH96" s="671"/>
      <c r="GI96" s="671"/>
      <c r="GJ96" s="671"/>
      <c r="GK96" s="671"/>
      <c r="GL96" s="671"/>
      <c r="GM96" s="671"/>
      <c r="GN96" s="671"/>
      <c r="GO96" s="671"/>
      <c r="GP96" s="671"/>
      <c r="GQ96" s="671"/>
      <c r="GR96" s="671"/>
      <c r="GS96" s="671"/>
      <c r="GT96" s="671"/>
      <c r="GU96" s="671"/>
      <c r="GV96" s="671"/>
      <c r="GW96" s="671"/>
      <c r="GX96" s="671"/>
      <c r="GY96" s="671"/>
      <c r="GZ96" s="671"/>
      <c r="HA96" s="671"/>
      <c r="HB96" s="671"/>
      <c r="HC96" s="671"/>
      <c r="HD96" s="671"/>
      <c r="HE96" s="671"/>
      <c r="HF96" s="671"/>
      <c r="HG96" s="671"/>
      <c r="HH96" s="671"/>
      <c r="HI96" s="671"/>
      <c r="HJ96" s="671"/>
      <c r="HK96" s="671"/>
      <c r="HL96" s="671"/>
      <c r="HM96" s="671"/>
      <c r="HN96" s="671"/>
      <c r="HO96" s="671"/>
      <c r="HP96" s="671"/>
      <c r="HQ96" s="671"/>
      <c r="HR96" s="671"/>
      <c r="HS96" s="671"/>
      <c r="HT96" s="671"/>
      <c r="HU96" s="671"/>
      <c r="HV96" s="671"/>
      <c r="HW96" s="671"/>
      <c r="HX96" s="671"/>
      <c r="HY96" s="671"/>
      <c r="HZ96" s="671"/>
      <c r="IA96" s="671"/>
      <c r="IB96" s="671"/>
      <c r="IC96" s="671"/>
      <c r="ID96" s="671"/>
      <c r="IE96" s="671"/>
      <c r="IF96" s="671"/>
      <c r="IG96" s="671"/>
      <c r="IH96" s="671"/>
      <c r="II96" s="671"/>
      <c r="IJ96" s="671"/>
      <c r="IK96" s="671"/>
      <c r="IL96" s="671"/>
      <c r="IM96" s="671"/>
      <c r="IN96" s="671"/>
      <c r="IO96" s="671"/>
      <c r="IP96" s="671"/>
      <c r="IQ96" s="671"/>
      <c r="IR96" s="671"/>
      <c r="IS96" s="671"/>
      <c r="IT96" s="671"/>
      <c r="IU96" s="671"/>
      <c r="IV96" s="671"/>
      <c r="IW96" s="671"/>
      <c r="IX96" s="671"/>
      <c r="IY96" s="671"/>
      <c r="IZ96" s="671"/>
      <c r="JA96" s="671"/>
      <c r="JB96" s="671"/>
      <c r="JC96" s="671"/>
      <c r="JD96" s="671"/>
      <c r="JE96" s="671"/>
      <c r="JF96" s="671"/>
      <c r="JG96" s="671"/>
      <c r="JH96" s="671"/>
      <c r="JI96" s="671"/>
      <c r="JJ96" s="671"/>
      <c r="JK96" s="671"/>
      <c r="JL96" s="671"/>
      <c r="JM96" s="671"/>
      <c r="JN96" s="671"/>
      <c r="JO96" s="671"/>
      <c r="JP96" s="671"/>
      <c r="JQ96" s="671"/>
      <c r="JR96" s="671"/>
      <c r="JS96" s="671"/>
      <c r="JT96" s="671"/>
      <c r="JU96" s="671"/>
      <c r="JV96" s="671"/>
      <c r="JW96" s="671"/>
      <c r="JX96" s="671"/>
      <c r="JY96" s="671"/>
      <c r="JZ96" s="671"/>
      <c r="KA96" s="671"/>
      <c r="KB96" s="671"/>
      <c r="KC96" s="671"/>
      <c r="KD96" s="671"/>
      <c r="KE96" s="671"/>
      <c r="KF96" s="671"/>
      <c r="KG96" s="671"/>
      <c r="KH96" s="671"/>
      <c r="KI96" s="671"/>
      <c r="KJ96" s="671"/>
      <c r="KK96" s="671"/>
      <c r="KL96" s="671"/>
      <c r="KM96" s="671"/>
      <c r="KN96" s="671"/>
      <c r="KO96" s="671"/>
      <c r="KP96" s="671"/>
      <c r="KQ96" s="671"/>
      <c r="KR96" s="671"/>
      <c r="KS96" s="671"/>
      <c r="KT96" s="671"/>
      <c r="KU96" s="671"/>
      <c r="KV96" s="671"/>
      <c r="KW96" s="671"/>
      <c r="KX96" s="671"/>
      <c r="KY96" s="671"/>
      <c r="KZ96" s="671"/>
      <c r="LA96" s="671"/>
      <c r="LB96" s="671"/>
      <c r="LC96" s="671"/>
      <c r="LD96" s="671"/>
      <c r="LE96" s="671"/>
      <c r="LF96" s="671"/>
      <c r="LG96" s="671"/>
      <c r="LH96" s="671"/>
      <c r="LI96" s="671"/>
      <c r="LJ96" s="671"/>
      <c r="LK96" s="671"/>
      <c r="LL96" s="671"/>
      <c r="LM96" s="671"/>
      <c r="LN96" s="671"/>
      <c r="LO96" s="671"/>
      <c r="LP96" s="671"/>
      <c r="LQ96" s="671"/>
      <c r="LR96" s="671"/>
      <c r="LS96" s="671"/>
      <c r="LT96" s="671"/>
      <c r="LU96" s="671"/>
      <c r="LV96" s="671"/>
      <c r="LW96" s="671"/>
      <c r="LX96" s="671"/>
      <c r="LY96" s="671"/>
      <c r="LZ96" s="671"/>
      <c r="MA96" s="671"/>
      <c r="MB96" s="671"/>
      <c r="MC96" s="671"/>
      <c r="MD96" s="671"/>
      <c r="ME96" s="671"/>
      <c r="MF96" s="671"/>
      <c r="MG96" s="671"/>
      <c r="MH96" s="671"/>
      <c r="MI96" s="671"/>
      <c r="MJ96" s="671"/>
      <c r="MK96" s="671"/>
      <c r="ML96" s="671"/>
      <c r="MM96" s="671"/>
      <c r="MN96" s="671"/>
      <c r="MO96" s="671"/>
      <c r="MP96" s="671"/>
      <c r="MQ96" s="671"/>
      <c r="MR96" s="671"/>
      <c r="MS96" s="671"/>
      <c r="MT96" s="671"/>
      <c r="MU96" s="671"/>
      <c r="MV96" s="671"/>
      <c r="MW96" s="671"/>
      <c r="MX96" s="671"/>
      <c r="MY96" s="671"/>
      <c r="MZ96" s="671"/>
      <c r="NA96" s="671"/>
      <c r="NB96" s="671"/>
      <c r="NC96" s="671"/>
      <c r="ND96" s="671"/>
      <c r="NE96" s="671"/>
      <c r="NF96" s="671"/>
      <c r="NG96" s="671"/>
      <c r="NH96" s="671"/>
      <c r="NI96" s="671"/>
      <c r="NJ96" s="671"/>
      <c r="NK96" s="671"/>
      <c r="NL96" s="671"/>
      <c r="NM96" s="671"/>
      <c r="NN96" s="671"/>
      <c r="NO96" s="671"/>
      <c r="NP96" s="671"/>
      <c r="NQ96" s="671"/>
      <c r="NR96" s="671"/>
      <c r="NS96" s="671"/>
      <c r="NT96" s="671"/>
      <c r="NU96" s="671"/>
      <c r="NV96" s="671"/>
      <c r="NW96" s="671"/>
      <c r="NX96" s="671"/>
      <c r="NY96" s="671"/>
      <c r="NZ96" s="671"/>
      <c r="OA96" s="671"/>
      <c r="OB96" s="671"/>
      <c r="OC96" s="671"/>
      <c r="OD96" s="671"/>
      <c r="OE96" s="671"/>
      <c r="OF96" s="671"/>
      <c r="OG96" s="671"/>
      <c r="OH96" s="671"/>
      <c r="OI96" s="671"/>
      <c r="OJ96" s="671"/>
      <c r="OK96" s="671"/>
      <c r="OL96" s="671"/>
      <c r="OM96" s="671"/>
      <c r="ON96" s="671"/>
      <c r="OO96" s="671"/>
      <c r="OP96" s="671"/>
      <c r="OQ96" s="671"/>
      <c r="OR96" s="671"/>
      <c r="OS96" s="671"/>
      <c r="OT96" s="671"/>
      <c r="OU96" s="671"/>
      <c r="OV96" s="671"/>
      <c r="OW96" s="671"/>
      <c r="OX96" s="671"/>
      <c r="OY96" s="671"/>
      <c r="OZ96" s="671"/>
      <c r="PA96" s="671"/>
      <c r="PB96" s="671"/>
      <c r="PC96" s="671"/>
      <c r="PD96" s="671"/>
      <c r="PE96" s="671"/>
      <c r="PF96" s="671"/>
      <c r="PG96" s="671"/>
      <c r="PH96" s="671"/>
      <c r="PI96" s="671"/>
      <c r="PJ96" s="671"/>
      <c r="PK96" s="671"/>
      <c r="PL96" s="671"/>
      <c r="PM96" s="671"/>
      <c r="PN96" s="671"/>
      <c r="PO96" s="671"/>
      <c r="PP96" s="671"/>
      <c r="PQ96" s="671"/>
      <c r="PR96" s="671"/>
      <c r="PS96" s="671"/>
      <c r="PT96" s="671"/>
      <c r="PU96" s="671"/>
      <c r="PV96" s="671"/>
      <c r="PW96" s="671"/>
      <c r="PX96" s="671"/>
      <c r="PY96" s="671"/>
      <c r="PZ96" s="671"/>
      <c r="QA96" s="671"/>
      <c r="QB96" s="671"/>
      <c r="QC96" s="671"/>
      <c r="QD96" s="671"/>
      <c r="QE96" s="671"/>
      <c r="QF96" s="671"/>
      <c r="QG96" s="671"/>
      <c r="QH96" s="671"/>
      <c r="QI96" s="671"/>
      <c r="QJ96" s="671"/>
      <c r="QK96" s="671"/>
      <c r="QL96" s="671"/>
      <c r="QM96" s="671"/>
      <c r="QN96" s="671"/>
      <c r="QO96" s="671"/>
      <c r="QP96" s="671"/>
      <c r="QQ96" s="671"/>
      <c r="QR96" s="671"/>
      <c r="QS96" s="671"/>
      <c r="QT96" s="671"/>
      <c r="QU96" s="671"/>
      <c r="QV96" s="671"/>
      <c r="QW96" s="671"/>
      <c r="QX96" s="671"/>
      <c r="QY96" s="671"/>
      <c r="QZ96" s="671"/>
      <c r="RA96" s="671"/>
      <c r="RB96" s="671"/>
      <c r="RC96" s="671"/>
      <c r="RD96" s="671"/>
      <c r="RE96" s="671"/>
      <c r="RF96" s="671"/>
      <c r="RG96" s="671"/>
      <c r="RH96" s="671"/>
      <c r="RI96" s="671"/>
      <c r="RJ96" s="671"/>
      <c r="RK96" s="671"/>
      <c r="RL96" s="671"/>
      <c r="RM96" s="671"/>
      <c r="RN96" s="671"/>
      <c r="RO96" s="671"/>
      <c r="RP96" s="671"/>
      <c r="RQ96" s="671"/>
      <c r="RR96" s="671"/>
      <c r="RS96" s="671"/>
      <c r="RT96" s="671"/>
      <c r="RU96" s="671"/>
      <c r="RV96" s="671"/>
      <c r="RW96" s="671"/>
      <c r="RX96" s="671"/>
      <c r="RY96" s="671"/>
      <c r="RZ96" s="671"/>
      <c r="SA96" s="671"/>
      <c r="SB96" s="671"/>
      <c r="SC96" s="671"/>
      <c r="SD96" s="671"/>
      <c r="SE96" s="671"/>
      <c r="SF96" s="671"/>
      <c r="SG96" s="671"/>
      <c r="SH96" s="671"/>
      <c r="SI96" s="671"/>
      <c r="SJ96" s="671"/>
      <c r="SK96" s="671"/>
      <c r="SL96" s="671"/>
      <c r="SM96" s="671"/>
      <c r="SN96" s="671"/>
      <c r="SO96" s="671"/>
      <c r="SP96" s="671"/>
      <c r="SQ96" s="671"/>
      <c r="SR96" s="671"/>
      <c r="SS96" s="671"/>
      <c r="ST96" s="671"/>
      <c r="SU96" s="671"/>
      <c r="SV96" s="671"/>
      <c r="SW96" s="671"/>
      <c r="SX96" s="671"/>
      <c r="SY96" s="671"/>
      <c r="SZ96" s="671"/>
      <c r="TA96" s="671"/>
      <c r="TB96" s="671"/>
      <c r="TC96" s="671"/>
      <c r="TD96" s="671"/>
      <c r="TE96" s="671"/>
      <c r="TF96" s="671"/>
      <c r="TG96" s="671"/>
      <c r="TH96" s="671"/>
      <c r="TI96" s="671"/>
      <c r="TJ96" s="671"/>
      <c r="TK96" s="671"/>
      <c r="TL96" s="671"/>
      <c r="TM96" s="671"/>
      <c r="TN96" s="671"/>
      <c r="TO96" s="671"/>
      <c r="TP96" s="671"/>
      <c r="TQ96" s="671"/>
      <c r="TR96" s="671"/>
      <c r="TS96" s="671"/>
      <c r="TT96" s="671"/>
      <c r="TU96" s="671"/>
      <c r="TV96" s="671"/>
      <c r="TW96" s="671"/>
      <c r="TX96" s="671"/>
      <c r="TY96" s="671"/>
      <c r="TZ96" s="671"/>
      <c r="UA96" s="671"/>
      <c r="UB96" s="671"/>
      <c r="UC96" s="671"/>
      <c r="UD96" s="671"/>
      <c r="UE96" s="671"/>
      <c r="UF96" s="671"/>
      <c r="UG96" s="671"/>
      <c r="UH96" s="671"/>
      <c r="UI96" s="671"/>
      <c r="UJ96" s="671"/>
      <c r="UK96" s="671"/>
      <c r="UL96" s="671"/>
      <c r="UM96" s="671"/>
      <c r="UN96" s="671"/>
      <c r="UO96" s="671"/>
      <c r="UP96" s="671"/>
      <c r="UQ96" s="671"/>
      <c r="UR96" s="671"/>
      <c r="US96" s="671"/>
      <c r="UT96" s="671"/>
      <c r="UU96" s="671"/>
      <c r="UV96" s="671"/>
      <c r="UW96" s="671"/>
      <c r="UX96" s="671"/>
      <c r="UY96" s="671"/>
      <c r="UZ96" s="671"/>
      <c r="VA96" s="671"/>
      <c r="VB96" s="671"/>
      <c r="VC96" s="671"/>
      <c r="VD96" s="671"/>
      <c r="VE96" s="671"/>
      <c r="VF96" s="671"/>
      <c r="VG96" s="671"/>
      <c r="VH96" s="671"/>
      <c r="VI96" s="671"/>
      <c r="VJ96" s="671"/>
      <c r="VK96" s="671"/>
      <c r="VL96" s="671"/>
      <c r="VM96" s="671"/>
      <c r="VN96" s="671"/>
      <c r="VO96" s="671"/>
      <c r="VP96" s="671"/>
      <c r="VQ96" s="671"/>
      <c r="VR96" s="671"/>
      <c r="VS96" s="671"/>
      <c r="VT96" s="671"/>
      <c r="VU96" s="671"/>
      <c r="VV96" s="671"/>
      <c r="VW96" s="671"/>
      <c r="VX96" s="671"/>
      <c r="VY96" s="671"/>
      <c r="VZ96" s="671"/>
      <c r="WA96" s="671"/>
      <c r="WB96" s="671"/>
      <c r="WC96" s="671"/>
      <c r="WD96" s="671"/>
      <c r="WE96" s="671"/>
      <c r="WF96" s="671"/>
      <c r="WG96" s="671"/>
      <c r="WH96" s="671"/>
      <c r="WI96" s="671"/>
      <c r="WJ96" s="671"/>
      <c r="WK96" s="671"/>
      <c r="WL96" s="671"/>
      <c r="WM96" s="671"/>
      <c r="WN96" s="671"/>
      <c r="WO96" s="671"/>
      <c r="WP96" s="671"/>
      <c r="WQ96" s="671"/>
      <c r="WR96" s="671"/>
      <c r="WS96" s="671"/>
      <c r="WT96" s="671"/>
      <c r="WU96" s="671"/>
      <c r="WV96" s="671"/>
      <c r="WW96" s="671"/>
      <c r="WX96" s="671"/>
      <c r="WY96" s="671"/>
      <c r="WZ96" s="671"/>
      <c r="XA96" s="671"/>
      <c r="XB96" s="671"/>
      <c r="XC96" s="671"/>
      <c r="XD96" s="671"/>
      <c r="XE96" s="671"/>
      <c r="XF96" s="671"/>
      <c r="XG96" s="671"/>
      <c r="XH96" s="671"/>
      <c r="XI96" s="671"/>
      <c r="XJ96" s="671"/>
      <c r="XK96" s="671"/>
      <c r="XL96" s="671"/>
      <c r="XM96" s="671"/>
      <c r="XN96" s="671"/>
      <c r="XO96" s="671"/>
      <c r="XP96" s="671"/>
      <c r="XQ96" s="671"/>
      <c r="XR96" s="671"/>
      <c r="XS96" s="671"/>
      <c r="XT96" s="671"/>
      <c r="XU96" s="671"/>
      <c r="XV96" s="671"/>
      <c r="XW96" s="671"/>
      <c r="XX96" s="671"/>
      <c r="XY96" s="671"/>
      <c r="XZ96" s="671"/>
      <c r="YA96" s="671"/>
      <c r="YB96" s="671"/>
      <c r="YC96" s="671"/>
      <c r="YD96" s="671"/>
      <c r="YE96" s="671"/>
      <c r="YF96" s="671"/>
      <c r="YG96" s="671"/>
      <c r="YH96" s="671"/>
      <c r="YI96" s="671"/>
      <c r="YJ96" s="671"/>
      <c r="YK96" s="671"/>
      <c r="YL96" s="671"/>
      <c r="YM96" s="671"/>
      <c r="YN96" s="671"/>
      <c r="YO96" s="671"/>
      <c r="YP96" s="671"/>
      <c r="YQ96" s="671"/>
      <c r="YR96" s="671"/>
      <c r="YS96" s="671"/>
      <c r="YT96" s="671"/>
      <c r="YU96" s="671"/>
      <c r="YV96" s="671"/>
      <c r="YW96" s="671"/>
      <c r="YX96" s="671"/>
      <c r="YY96" s="671"/>
      <c r="YZ96" s="671"/>
      <c r="ZA96" s="671"/>
      <c r="ZB96" s="671"/>
      <c r="ZC96" s="671"/>
      <c r="ZD96" s="671"/>
      <c r="ZE96" s="671"/>
      <c r="ZF96" s="671"/>
      <c r="ZG96" s="671"/>
      <c r="ZH96" s="671"/>
      <c r="ZI96" s="671"/>
      <c r="ZJ96" s="671"/>
      <c r="ZK96" s="671"/>
      <c r="ZL96" s="671"/>
      <c r="ZM96" s="671"/>
      <c r="ZN96" s="671"/>
      <c r="ZO96" s="671"/>
      <c r="ZP96" s="671"/>
      <c r="ZQ96" s="671"/>
      <c r="ZR96" s="671"/>
      <c r="ZS96" s="671"/>
      <c r="ZT96" s="671"/>
      <c r="ZU96" s="671"/>
      <c r="ZV96" s="671"/>
      <c r="ZW96" s="671"/>
      <c r="ZX96" s="671"/>
      <c r="ZY96" s="671"/>
      <c r="ZZ96" s="671"/>
      <c r="AAA96" s="671"/>
      <c r="AAB96" s="671"/>
      <c r="AAC96" s="671"/>
      <c r="AAD96" s="671"/>
      <c r="AAE96" s="671"/>
      <c r="AAF96" s="671"/>
      <c r="AAG96" s="671"/>
      <c r="AAH96" s="671"/>
      <c r="AAI96" s="671"/>
      <c r="AAJ96" s="671"/>
      <c r="AAK96" s="671"/>
      <c r="AAL96" s="671"/>
      <c r="AAM96" s="671"/>
      <c r="AAN96" s="671"/>
      <c r="AAO96" s="671"/>
      <c r="AAP96" s="671"/>
      <c r="AAQ96" s="671"/>
      <c r="AAR96" s="671"/>
      <c r="AAS96" s="671"/>
      <c r="AAT96" s="671"/>
      <c r="AAU96" s="671"/>
      <c r="AAV96" s="671"/>
      <c r="AAW96" s="671"/>
      <c r="AAX96" s="671"/>
      <c r="AAY96" s="671"/>
      <c r="AAZ96" s="671"/>
      <c r="ABA96" s="671"/>
      <c r="ABB96" s="671"/>
      <c r="ABC96" s="671"/>
      <c r="ABD96" s="671"/>
      <c r="ABE96" s="671"/>
      <c r="ABF96" s="671"/>
      <c r="ABG96" s="671"/>
      <c r="ABH96" s="671"/>
      <c r="ABI96" s="671"/>
      <c r="ABJ96" s="671"/>
      <c r="ABK96" s="671"/>
      <c r="ABL96" s="671"/>
      <c r="ABM96" s="671"/>
      <c r="ABN96" s="671"/>
      <c r="ABO96" s="671"/>
      <c r="ABP96" s="671"/>
      <c r="ABQ96" s="671"/>
      <c r="ABR96" s="671"/>
      <c r="ABS96" s="671"/>
      <c r="ABT96" s="671"/>
      <c r="ABU96" s="671"/>
      <c r="ABV96" s="671"/>
      <c r="ABW96" s="671"/>
      <c r="ABX96" s="671"/>
      <c r="ABY96" s="671"/>
      <c r="ABZ96" s="671"/>
      <c r="ACA96" s="671"/>
      <c r="ACB96" s="671"/>
      <c r="ACC96" s="671"/>
      <c r="ACD96" s="671"/>
      <c r="ACE96" s="671"/>
      <c r="ACF96" s="671"/>
      <c r="ACG96" s="671"/>
      <c r="ACH96" s="671"/>
      <c r="ACI96" s="671"/>
      <c r="ACJ96" s="671"/>
      <c r="ACK96" s="671"/>
      <c r="ACL96" s="671"/>
      <c r="ACM96" s="671"/>
      <c r="ACN96" s="671"/>
      <c r="ACO96" s="671"/>
      <c r="ACP96" s="671"/>
      <c r="ACQ96" s="671"/>
      <c r="ACR96" s="671"/>
      <c r="ACS96" s="671"/>
      <c r="ACT96" s="671"/>
      <c r="ACU96" s="671"/>
      <c r="ACV96" s="671"/>
      <c r="ACW96" s="671"/>
      <c r="ACX96" s="671"/>
      <c r="ACY96" s="671"/>
      <c r="ACZ96" s="671"/>
      <c r="ADA96" s="671"/>
      <c r="ADB96" s="671"/>
      <c r="ADC96" s="671"/>
      <c r="ADD96" s="671"/>
      <c r="ADE96" s="671"/>
      <c r="ADF96" s="671"/>
      <c r="ADG96" s="671"/>
      <c r="ADH96" s="671"/>
      <c r="ADI96" s="671"/>
      <c r="ADJ96" s="671"/>
      <c r="ADK96" s="671"/>
      <c r="ADL96" s="671"/>
      <c r="ADM96" s="671"/>
      <c r="ADN96" s="671"/>
      <c r="ADO96" s="671"/>
      <c r="ADP96" s="671"/>
      <c r="ADQ96" s="671"/>
      <c r="ADR96" s="671"/>
      <c r="ADS96" s="671"/>
      <c r="ADT96" s="671"/>
      <c r="ADU96" s="671"/>
      <c r="ADV96" s="671"/>
      <c r="ADW96" s="671"/>
      <c r="ADX96" s="671"/>
      <c r="ADY96" s="671"/>
      <c r="ADZ96" s="671"/>
      <c r="AEA96" s="671"/>
      <c r="AEB96" s="671"/>
      <c r="AEC96" s="671"/>
      <c r="AED96" s="671"/>
      <c r="AEE96" s="671"/>
      <c r="AEF96" s="671"/>
      <c r="AEG96" s="671"/>
      <c r="AEH96" s="671"/>
      <c r="AEI96" s="671"/>
      <c r="AEJ96" s="671"/>
      <c r="AEK96" s="671"/>
      <c r="AEL96" s="671"/>
      <c r="AEM96" s="671"/>
      <c r="AEN96" s="671"/>
      <c r="AEO96" s="671"/>
      <c r="AEP96" s="671"/>
      <c r="AEQ96" s="671"/>
      <c r="AER96" s="671"/>
      <c r="AES96" s="671"/>
      <c r="AET96" s="671"/>
      <c r="AEU96" s="671"/>
      <c r="AEV96" s="671"/>
      <c r="AEW96" s="671"/>
      <c r="AEX96" s="671"/>
      <c r="AEY96" s="671"/>
      <c r="AEZ96" s="671"/>
      <c r="AFA96" s="671"/>
      <c r="AFB96" s="671"/>
      <c r="AFC96" s="671"/>
      <c r="AFD96" s="671"/>
      <c r="AFE96" s="671"/>
      <c r="AFF96" s="671"/>
      <c r="AFG96" s="671"/>
      <c r="AFH96" s="671"/>
      <c r="AFI96" s="671"/>
      <c r="AFJ96" s="671"/>
      <c r="AFK96" s="671"/>
      <c r="AFL96" s="671"/>
      <c r="AFM96" s="671"/>
      <c r="AFN96" s="671"/>
      <c r="AFO96" s="671"/>
      <c r="AFP96" s="671"/>
      <c r="AFQ96" s="671"/>
      <c r="AFR96" s="671"/>
      <c r="AFS96" s="671"/>
      <c r="AFT96" s="671"/>
      <c r="AFU96" s="671"/>
      <c r="AFV96" s="671"/>
      <c r="AFW96" s="671"/>
      <c r="AFX96" s="671"/>
      <c r="AFY96" s="671"/>
      <c r="AFZ96" s="671"/>
      <c r="AGA96" s="671"/>
      <c r="AGB96" s="671"/>
      <c r="AGC96" s="671"/>
      <c r="AGD96" s="671"/>
      <c r="AGE96" s="671"/>
      <c r="AGF96" s="671"/>
      <c r="AGG96" s="671"/>
      <c r="AGH96" s="671"/>
      <c r="AGI96" s="671"/>
      <c r="AGJ96" s="671"/>
      <c r="AGK96" s="671"/>
      <c r="AGL96" s="671"/>
      <c r="AGM96" s="671"/>
      <c r="AGN96" s="671"/>
      <c r="AGO96" s="671"/>
      <c r="AGP96" s="671"/>
      <c r="AGQ96" s="671"/>
      <c r="AGR96" s="671"/>
      <c r="AGS96" s="671"/>
      <c r="AGT96" s="671"/>
      <c r="AGU96" s="671"/>
      <c r="AGV96" s="671"/>
      <c r="AGW96" s="671"/>
      <c r="AGX96" s="671"/>
      <c r="AGY96" s="671"/>
      <c r="AGZ96" s="671"/>
      <c r="AHA96" s="671"/>
      <c r="AHB96" s="671"/>
      <c r="AHC96" s="671"/>
      <c r="AHD96" s="671"/>
      <c r="AHE96" s="671"/>
      <c r="AHF96" s="671"/>
      <c r="AHG96" s="671"/>
      <c r="AHH96" s="671"/>
      <c r="AHI96" s="671"/>
      <c r="AHJ96" s="671"/>
      <c r="AHK96" s="671"/>
      <c r="AHL96" s="671"/>
      <c r="AHM96" s="671"/>
      <c r="AHN96" s="671"/>
      <c r="AHO96" s="671"/>
      <c r="AHP96" s="671"/>
      <c r="AHQ96" s="671"/>
      <c r="AHR96" s="671"/>
      <c r="AHS96" s="671"/>
      <c r="AHT96" s="671"/>
      <c r="AHU96" s="671"/>
      <c r="AHV96" s="671"/>
      <c r="AHW96" s="671"/>
      <c r="AHX96" s="671"/>
      <c r="AHY96" s="671"/>
      <c r="AHZ96" s="671"/>
      <c r="AIA96" s="671"/>
      <c r="AIB96" s="671"/>
      <c r="AIC96" s="671"/>
      <c r="AID96" s="671"/>
      <c r="AIE96" s="671"/>
      <c r="AIF96" s="671"/>
      <c r="AIG96" s="671"/>
      <c r="AIH96" s="671"/>
      <c r="AII96" s="671"/>
      <c r="AIJ96" s="671"/>
      <c r="AIK96" s="671"/>
      <c r="AIL96" s="671"/>
      <c r="AIM96" s="671"/>
      <c r="AIN96" s="671"/>
      <c r="AIO96" s="671"/>
      <c r="AIP96" s="671"/>
      <c r="AIQ96" s="671"/>
      <c r="AIR96" s="671"/>
      <c r="AIS96" s="671"/>
      <c r="AIT96" s="671"/>
      <c r="AIU96" s="671"/>
      <c r="AIV96" s="671"/>
      <c r="AIW96" s="671"/>
      <c r="AIX96" s="671"/>
      <c r="AIY96" s="671"/>
      <c r="AIZ96" s="671"/>
      <c r="AJA96" s="671"/>
      <c r="AJB96" s="671"/>
      <c r="AJC96" s="671"/>
      <c r="AJD96" s="671"/>
      <c r="AJE96" s="671"/>
      <c r="AJF96" s="671"/>
      <c r="AJG96" s="671"/>
      <c r="AJH96" s="671"/>
      <c r="AJI96" s="671"/>
      <c r="AJJ96" s="671"/>
      <c r="AJK96" s="671"/>
      <c r="AJL96" s="671"/>
      <c r="AJM96" s="671"/>
      <c r="AJN96" s="671"/>
      <c r="AJO96" s="671"/>
      <c r="AJP96" s="671"/>
      <c r="AJQ96" s="671"/>
      <c r="AJR96" s="671"/>
      <c r="AJS96" s="671"/>
      <c r="AJT96" s="671"/>
      <c r="AJU96" s="671"/>
      <c r="AJV96" s="671"/>
      <c r="AJW96" s="671"/>
      <c r="AJX96" s="671"/>
      <c r="AJY96" s="671"/>
      <c r="AJZ96" s="671"/>
      <c r="AKA96" s="671"/>
      <c r="AKB96" s="671"/>
      <c r="AKC96" s="671"/>
      <c r="AKD96" s="671"/>
      <c r="AKE96" s="671"/>
      <c r="AKF96" s="671"/>
      <c r="AKG96" s="671"/>
      <c r="AKH96" s="671"/>
      <c r="AKI96" s="671"/>
      <c r="AKJ96" s="671"/>
      <c r="AKK96" s="671"/>
      <c r="AKL96" s="671"/>
      <c r="AKM96" s="671"/>
      <c r="AKN96" s="671"/>
      <c r="AKO96" s="671"/>
      <c r="AKP96" s="671"/>
      <c r="AKQ96" s="671"/>
      <c r="AKR96" s="671"/>
      <c r="AKS96" s="671"/>
      <c r="AKT96" s="671"/>
      <c r="AKU96" s="671"/>
      <c r="AKV96" s="671"/>
      <c r="AKW96" s="671"/>
      <c r="AKX96" s="671"/>
      <c r="AKY96" s="671"/>
      <c r="AKZ96" s="671"/>
      <c r="ALA96" s="671"/>
      <c r="ALB96" s="671"/>
      <c r="ALC96" s="671"/>
      <c r="ALD96" s="671"/>
      <c r="ALE96" s="671"/>
      <c r="ALF96" s="671"/>
      <c r="ALG96" s="671"/>
      <c r="ALH96" s="671"/>
      <c r="ALI96" s="671"/>
      <c r="ALJ96" s="671"/>
      <c r="ALK96" s="671"/>
      <c r="ALL96" s="671"/>
      <c r="ALM96" s="671"/>
      <c r="ALN96" s="671"/>
      <c r="ALO96" s="671"/>
      <c r="ALP96" s="671"/>
      <c r="ALQ96" s="671"/>
      <c r="ALR96" s="671"/>
      <c r="ALS96" s="671"/>
      <c r="ALT96" s="671"/>
      <c r="ALU96" s="671"/>
      <c r="ALV96" s="671"/>
      <c r="ALW96" s="671"/>
      <c r="ALX96" s="671"/>
      <c r="ALY96" s="671"/>
      <c r="ALZ96" s="671"/>
      <c r="AMA96" s="671"/>
      <c r="AMB96" s="671"/>
      <c r="AMC96" s="671"/>
      <c r="AMD96" s="671"/>
      <c r="AME96" s="671"/>
      <c r="AMF96" s="671"/>
      <c r="AMG96" s="671"/>
      <c r="AMH96" s="671"/>
      <c r="AMI96" s="671"/>
      <c r="AMJ96" s="671"/>
      <c r="AMK96" s="671"/>
      <c r="AML96" s="671"/>
      <c r="AMM96" s="671"/>
      <c r="AMN96" s="671"/>
      <c r="AMO96" s="671"/>
      <c r="AMP96" s="671"/>
      <c r="AMQ96" s="671"/>
      <c r="AMR96" s="671"/>
      <c r="AMS96" s="671"/>
      <c r="AMT96" s="671"/>
      <c r="AMU96" s="671"/>
      <c r="AMV96" s="671"/>
      <c r="AMW96" s="671"/>
      <c r="AMX96" s="671"/>
      <c r="AMY96" s="671"/>
      <c r="AMZ96" s="671"/>
      <c r="ANA96" s="671"/>
      <c r="ANB96" s="671"/>
      <c r="ANC96" s="671"/>
      <c r="AND96" s="671"/>
      <c r="ANE96" s="671"/>
      <c r="ANF96" s="671"/>
      <c r="ANG96" s="671"/>
      <c r="ANH96" s="671"/>
      <c r="ANI96" s="671"/>
      <c r="ANJ96" s="671"/>
      <c r="ANK96" s="671"/>
      <c r="ANL96" s="671"/>
      <c r="ANM96" s="671"/>
      <c r="ANN96" s="671"/>
      <c r="ANO96" s="671"/>
      <c r="ANP96" s="671"/>
      <c r="ANQ96" s="671"/>
      <c r="ANR96" s="671"/>
      <c r="ANS96" s="671"/>
      <c r="ANT96" s="671"/>
      <c r="ANU96" s="671"/>
      <c r="ANV96" s="671"/>
      <c r="ANW96" s="671"/>
      <c r="ANX96" s="671"/>
      <c r="ANY96" s="671"/>
      <c r="ANZ96" s="671"/>
      <c r="AOA96" s="671"/>
      <c r="AOB96" s="671"/>
      <c r="AOC96" s="671"/>
      <c r="AOD96" s="671"/>
      <c r="AOE96" s="671"/>
      <c r="AOF96" s="671"/>
      <c r="AOG96" s="671"/>
      <c r="AOH96" s="671"/>
      <c r="AOI96" s="671"/>
      <c r="AOJ96" s="671"/>
      <c r="AOK96" s="671"/>
      <c r="AOL96" s="671"/>
      <c r="AOM96" s="671"/>
      <c r="AON96" s="671"/>
      <c r="AOO96" s="671"/>
      <c r="AOP96" s="671"/>
      <c r="AOQ96" s="671"/>
      <c r="AOR96" s="671"/>
      <c r="AOS96" s="671"/>
      <c r="AOT96" s="671"/>
      <c r="AOU96" s="671"/>
      <c r="AOV96" s="671"/>
      <c r="AOW96" s="671"/>
      <c r="AOX96" s="671"/>
      <c r="AOY96" s="671"/>
      <c r="AOZ96" s="671"/>
      <c r="APA96" s="671"/>
      <c r="APB96" s="671"/>
      <c r="APC96" s="671"/>
      <c r="APD96" s="671"/>
      <c r="APE96" s="671"/>
      <c r="APF96" s="671"/>
      <c r="APG96" s="671"/>
      <c r="APH96" s="671"/>
      <c r="API96" s="671"/>
      <c r="APJ96" s="671"/>
      <c r="APK96" s="671"/>
      <c r="APL96" s="671"/>
      <c r="APM96" s="671"/>
      <c r="APN96" s="671"/>
      <c r="APO96" s="671"/>
      <c r="APP96" s="671"/>
      <c r="APQ96" s="671"/>
      <c r="APR96" s="671"/>
      <c r="APS96" s="671"/>
      <c r="APT96" s="671"/>
      <c r="APU96" s="671"/>
      <c r="APV96" s="671"/>
      <c r="APW96" s="671"/>
      <c r="APX96" s="671"/>
      <c r="APY96" s="671"/>
      <c r="APZ96" s="671"/>
      <c r="AQA96" s="671"/>
      <c r="AQB96" s="671"/>
      <c r="AQC96" s="671"/>
      <c r="AQD96" s="671"/>
      <c r="AQE96" s="671"/>
      <c r="AQF96" s="671"/>
      <c r="AQG96" s="671"/>
      <c r="AQH96" s="671"/>
      <c r="AQI96" s="671"/>
      <c r="AQJ96" s="671"/>
      <c r="AQK96" s="671"/>
      <c r="AQL96" s="671"/>
      <c r="AQM96" s="671"/>
      <c r="AQN96" s="671"/>
      <c r="AQO96" s="671"/>
      <c r="AQP96" s="671"/>
      <c r="AQQ96" s="671"/>
      <c r="AQR96" s="671"/>
      <c r="AQS96" s="671"/>
      <c r="AQT96" s="671"/>
      <c r="AQU96" s="671"/>
      <c r="AQV96" s="671"/>
      <c r="AQW96" s="671"/>
      <c r="AQX96" s="671"/>
      <c r="AQY96" s="671"/>
      <c r="AQZ96" s="671"/>
      <c r="ARA96" s="671"/>
      <c r="ARB96" s="671"/>
      <c r="ARC96" s="671"/>
      <c r="ARD96" s="671"/>
      <c r="ARE96" s="671"/>
      <c r="ARF96" s="671"/>
      <c r="ARG96" s="671"/>
      <c r="ARH96" s="671"/>
      <c r="ARI96" s="671"/>
      <c r="ARJ96" s="671"/>
      <c r="ARK96" s="671"/>
      <c r="ARL96" s="671"/>
      <c r="ARM96" s="671"/>
      <c r="ARN96" s="671"/>
      <c r="ARO96" s="671"/>
      <c r="ARP96" s="671"/>
      <c r="ARQ96" s="671"/>
      <c r="ARR96" s="671"/>
      <c r="ARS96" s="671"/>
      <c r="ART96" s="671"/>
      <c r="ARU96" s="671"/>
      <c r="ARV96" s="671"/>
      <c r="ARW96" s="671"/>
      <c r="ARX96" s="671"/>
      <c r="ARY96" s="671"/>
      <c r="ARZ96" s="671"/>
      <c r="ASA96" s="671"/>
      <c r="ASB96" s="671"/>
      <c r="ASC96" s="671"/>
      <c r="ASD96" s="671"/>
      <c r="ASE96" s="671"/>
      <c r="ASF96" s="671"/>
      <c r="ASG96" s="671"/>
      <c r="ASH96" s="671"/>
      <c r="ASI96" s="671"/>
      <c r="ASJ96" s="671"/>
      <c r="ASK96" s="671"/>
      <c r="ASL96" s="671"/>
      <c r="ASM96" s="671"/>
      <c r="ASN96" s="671"/>
      <c r="ASO96" s="671"/>
      <c r="ASP96" s="671"/>
      <c r="ASQ96" s="671"/>
      <c r="ASR96" s="671"/>
      <c r="ASS96" s="671"/>
      <c r="AST96" s="671"/>
      <c r="ASU96" s="671"/>
      <c r="ASV96" s="671"/>
      <c r="ASW96" s="671"/>
      <c r="ASX96" s="671"/>
      <c r="ASY96" s="671"/>
      <c r="ASZ96" s="671"/>
      <c r="ATA96" s="671"/>
      <c r="ATB96" s="671"/>
      <c r="ATC96" s="671"/>
      <c r="ATD96" s="671"/>
      <c r="ATE96" s="671"/>
      <c r="ATF96" s="671"/>
      <c r="ATG96" s="671"/>
      <c r="ATH96" s="671"/>
      <c r="ATI96" s="671"/>
      <c r="ATJ96" s="671"/>
      <c r="ATK96" s="671"/>
      <c r="ATL96" s="671"/>
      <c r="ATM96" s="671"/>
      <c r="ATN96" s="671"/>
      <c r="ATO96" s="671"/>
      <c r="ATP96" s="671"/>
      <c r="ATQ96" s="671"/>
      <c r="ATR96" s="671"/>
      <c r="ATS96" s="671"/>
      <c r="ATT96" s="671"/>
      <c r="ATU96" s="671"/>
      <c r="ATV96" s="671"/>
      <c r="ATW96" s="671"/>
      <c r="ATX96" s="671"/>
      <c r="ATY96" s="671"/>
      <c r="ATZ96" s="671"/>
      <c r="AUA96" s="671"/>
      <c r="AUB96" s="671"/>
      <c r="AUC96" s="671"/>
      <c r="AUD96" s="671"/>
      <c r="AUE96" s="671"/>
      <c r="AUF96" s="671"/>
      <c r="AUG96" s="671"/>
      <c r="AUH96" s="671"/>
      <c r="AUI96" s="671"/>
      <c r="AUJ96" s="671"/>
      <c r="AUK96" s="671"/>
      <c r="AUL96" s="671"/>
      <c r="AUM96" s="671"/>
      <c r="AUN96" s="671"/>
      <c r="AUO96" s="671"/>
      <c r="AUP96" s="671"/>
      <c r="AUQ96" s="671"/>
      <c r="AUR96" s="671"/>
      <c r="AUS96" s="671"/>
      <c r="AUT96" s="671"/>
      <c r="AUU96" s="671"/>
      <c r="AUV96" s="671"/>
      <c r="AUW96" s="671"/>
      <c r="AUX96" s="671"/>
      <c r="AUY96" s="671"/>
      <c r="AUZ96" s="671"/>
      <c r="AVA96" s="671"/>
      <c r="AVB96" s="671"/>
      <c r="AVC96" s="671"/>
      <c r="AVD96" s="671"/>
      <c r="AVE96" s="671"/>
      <c r="AVF96" s="671"/>
      <c r="AVG96" s="671"/>
      <c r="AVH96" s="671"/>
      <c r="AVI96" s="671"/>
      <c r="AVJ96" s="671"/>
      <c r="AVK96" s="671"/>
      <c r="AVL96" s="671"/>
      <c r="AVM96" s="671"/>
      <c r="AVN96" s="671"/>
      <c r="AVO96" s="671"/>
      <c r="AVP96" s="671"/>
      <c r="AVQ96" s="671"/>
      <c r="AVR96" s="671"/>
      <c r="AVS96" s="671"/>
      <c r="AVT96" s="671"/>
      <c r="AVU96" s="671"/>
      <c r="AVV96" s="671"/>
      <c r="AVW96" s="671"/>
      <c r="AVX96" s="671"/>
      <c r="AVY96" s="671"/>
      <c r="AVZ96" s="671"/>
      <c r="AWA96" s="671"/>
      <c r="AWB96" s="671"/>
      <c r="AWC96" s="671"/>
      <c r="AWD96" s="671"/>
      <c r="AWE96" s="671"/>
      <c r="AWF96" s="671"/>
      <c r="AWG96" s="671"/>
      <c r="AWH96" s="671"/>
      <c r="AWI96" s="671"/>
      <c r="AWJ96" s="671"/>
      <c r="AWK96" s="671"/>
      <c r="AWL96" s="671"/>
      <c r="AWM96" s="671"/>
      <c r="AWN96" s="671"/>
      <c r="AWO96" s="671"/>
      <c r="AWP96" s="671"/>
      <c r="AWQ96" s="671"/>
      <c r="AWR96" s="671"/>
      <c r="AWS96" s="671"/>
      <c r="AWT96" s="671"/>
      <c r="AWU96" s="671"/>
      <c r="AWV96" s="671"/>
      <c r="AWW96" s="671"/>
      <c r="AWX96" s="671"/>
      <c r="AWY96" s="671"/>
      <c r="AWZ96" s="671"/>
      <c r="AXA96" s="671"/>
      <c r="AXB96" s="671"/>
      <c r="AXC96" s="671"/>
      <c r="AXD96" s="671"/>
      <c r="AXE96" s="671"/>
      <c r="AXF96" s="671"/>
      <c r="AXG96" s="671"/>
      <c r="AXH96" s="671"/>
      <c r="AXI96" s="671"/>
      <c r="AXJ96" s="671"/>
      <c r="AXK96" s="671"/>
      <c r="AXL96" s="671"/>
      <c r="AXM96" s="671"/>
      <c r="AXN96" s="671"/>
      <c r="AXO96" s="671"/>
      <c r="AXP96" s="671"/>
      <c r="AXQ96" s="671"/>
      <c r="AXR96" s="671"/>
      <c r="AXS96" s="671"/>
      <c r="AXT96" s="671"/>
      <c r="AXU96" s="671"/>
      <c r="AXV96" s="671"/>
      <c r="AXW96" s="671"/>
      <c r="AXX96" s="671"/>
      <c r="AXY96" s="671"/>
      <c r="AXZ96" s="671"/>
      <c r="AYA96" s="671"/>
      <c r="AYB96" s="671"/>
      <c r="AYC96" s="671"/>
      <c r="AYD96" s="671"/>
      <c r="AYE96" s="671"/>
      <c r="AYF96" s="671"/>
      <c r="AYG96" s="671"/>
      <c r="AYH96" s="671"/>
      <c r="AYI96" s="671"/>
      <c r="AYJ96" s="671"/>
      <c r="AYK96" s="671"/>
      <c r="AYL96" s="671"/>
      <c r="AYM96" s="671"/>
      <c r="AYN96" s="671"/>
      <c r="AYO96" s="671"/>
      <c r="AYP96" s="671"/>
      <c r="AYQ96" s="671"/>
      <c r="AYR96" s="671"/>
      <c r="AYS96" s="671"/>
      <c r="AYT96" s="671"/>
      <c r="AYU96" s="671"/>
      <c r="AYV96" s="671"/>
      <c r="AYW96" s="671"/>
      <c r="AYX96" s="671"/>
      <c r="AYY96" s="671"/>
      <c r="AYZ96" s="671"/>
      <c r="AZA96" s="671"/>
      <c r="AZB96" s="671"/>
      <c r="AZC96" s="671"/>
      <c r="AZD96" s="671"/>
      <c r="AZE96" s="671"/>
      <c r="AZF96" s="671"/>
      <c r="AZG96" s="671"/>
      <c r="AZH96" s="671"/>
      <c r="AZI96" s="671"/>
      <c r="AZJ96" s="671"/>
      <c r="AZK96" s="671"/>
      <c r="AZL96" s="671"/>
      <c r="AZM96" s="671"/>
      <c r="AZN96" s="671"/>
      <c r="AZO96" s="671"/>
      <c r="AZP96" s="671"/>
      <c r="AZQ96" s="671"/>
      <c r="AZR96" s="671"/>
      <c r="AZS96" s="671"/>
      <c r="AZT96" s="671"/>
      <c r="AZU96" s="671"/>
      <c r="AZV96" s="671"/>
      <c r="AZW96" s="671"/>
      <c r="AZX96" s="671"/>
      <c r="AZY96" s="671"/>
      <c r="AZZ96" s="671"/>
      <c r="BAA96" s="671"/>
      <c r="BAB96" s="671"/>
      <c r="BAC96" s="671"/>
      <c r="BAD96" s="671"/>
      <c r="BAE96" s="671"/>
      <c r="BAF96" s="671"/>
      <c r="BAG96" s="671"/>
      <c r="BAH96" s="671"/>
      <c r="BAI96" s="671"/>
      <c r="BAJ96" s="671"/>
      <c r="BAK96" s="671"/>
      <c r="BAL96" s="671"/>
      <c r="BAM96" s="671"/>
      <c r="BAN96" s="671"/>
      <c r="BAO96" s="671"/>
      <c r="BAP96" s="671"/>
      <c r="BAQ96" s="671"/>
      <c r="BAR96" s="671"/>
      <c r="BAS96" s="671"/>
      <c r="BAT96" s="671"/>
      <c r="BAU96" s="671"/>
      <c r="BAV96" s="671"/>
      <c r="BAW96" s="671"/>
      <c r="BAX96" s="671"/>
      <c r="BAY96" s="671"/>
      <c r="BAZ96" s="671"/>
      <c r="BBA96" s="671"/>
      <c r="BBB96" s="671"/>
      <c r="BBC96" s="671"/>
      <c r="BBD96" s="671"/>
      <c r="BBE96" s="671"/>
      <c r="BBF96" s="671"/>
      <c r="BBG96" s="671"/>
      <c r="BBH96" s="671"/>
      <c r="BBI96" s="671"/>
      <c r="BBJ96" s="671"/>
      <c r="BBK96" s="671"/>
      <c r="BBL96" s="671"/>
      <c r="BBM96" s="671"/>
      <c r="BBN96" s="671"/>
      <c r="BBO96" s="671"/>
      <c r="BBP96" s="671"/>
      <c r="BBQ96" s="671"/>
      <c r="BBR96" s="671"/>
      <c r="BBS96" s="671"/>
      <c r="BBT96" s="671"/>
      <c r="BBU96" s="671"/>
      <c r="BBV96" s="671"/>
      <c r="BBW96" s="671"/>
      <c r="BBX96" s="671"/>
      <c r="BBY96" s="671"/>
      <c r="BBZ96" s="671"/>
      <c r="BCA96" s="671"/>
      <c r="BCB96" s="671"/>
      <c r="BCC96" s="671"/>
      <c r="BCD96" s="671"/>
      <c r="BCE96" s="671"/>
      <c r="BCF96" s="671"/>
      <c r="BCG96" s="671"/>
      <c r="BCH96" s="671"/>
      <c r="BCI96" s="671"/>
      <c r="BCJ96" s="671"/>
      <c r="BCK96" s="671"/>
      <c r="BCL96" s="671"/>
      <c r="BCM96" s="671"/>
      <c r="BCN96" s="671"/>
      <c r="BCO96" s="671"/>
      <c r="BCP96" s="671"/>
      <c r="BCQ96" s="671"/>
      <c r="BCR96" s="671"/>
      <c r="BCS96" s="671"/>
      <c r="BCT96" s="671"/>
      <c r="BCU96" s="671"/>
      <c r="BCV96" s="671"/>
      <c r="BCW96" s="671"/>
      <c r="BCX96" s="671"/>
      <c r="BCY96" s="671"/>
      <c r="BCZ96" s="671"/>
      <c r="BDA96" s="671"/>
      <c r="BDB96" s="671"/>
      <c r="BDC96" s="671"/>
      <c r="BDD96" s="671"/>
      <c r="BDE96" s="671"/>
      <c r="BDF96" s="671"/>
      <c r="BDG96" s="671"/>
      <c r="BDH96" s="671"/>
      <c r="BDI96" s="671"/>
      <c r="BDJ96" s="671"/>
      <c r="BDK96" s="671"/>
      <c r="BDL96" s="671"/>
      <c r="BDM96" s="671"/>
      <c r="BDN96" s="671"/>
      <c r="BDO96" s="671"/>
      <c r="BDP96" s="671"/>
      <c r="BDQ96" s="671"/>
      <c r="BDR96" s="671"/>
      <c r="BDS96" s="671"/>
      <c r="BDT96" s="671"/>
      <c r="BDU96" s="671"/>
      <c r="BDV96" s="671"/>
      <c r="BDW96" s="671"/>
      <c r="BDX96" s="671"/>
      <c r="BDY96" s="671"/>
      <c r="BDZ96" s="671"/>
      <c r="BEA96" s="671"/>
      <c r="BEB96" s="671"/>
      <c r="BEC96" s="671"/>
      <c r="BED96" s="671"/>
      <c r="BEE96" s="671"/>
      <c r="BEF96" s="671"/>
      <c r="BEG96" s="671"/>
      <c r="BEH96" s="671"/>
      <c r="BEI96" s="671"/>
      <c r="BEJ96" s="671"/>
      <c r="BEK96" s="671"/>
      <c r="BEL96" s="671"/>
      <c r="BEM96" s="671"/>
      <c r="BEN96" s="671"/>
      <c r="BEO96" s="671"/>
      <c r="BEP96" s="671"/>
      <c r="BEQ96" s="671"/>
      <c r="BER96" s="671"/>
      <c r="BES96" s="671"/>
      <c r="BET96" s="671"/>
      <c r="BEU96" s="671"/>
      <c r="BEV96" s="671"/>
      <c r="BEW96" s="671"/>
      <c r="BEX96" s="671"/>
      <c r="BEY96" s="671"/>
      <c r="BEZ96" s="671"/>
      <c r="BFA96" s="671"/>
      <c r="BFB96" s="671"/>
      <c r="BFC96" s="671"/>
      <c r="BFD96" s="671"/>
      <c r="BFE96" s="671"/>
      <c r="BFF96" s="671"/>
      <c r="BFG96" s="671"/>
      <c r="BFH96" s="671"/>
      <c r="BFI96" s="671"/>
      <c r="BFJ96" s="671"/>
      <c r="BFK96" s="671"/>
      <c r="BFL96" s="671"/>
      <c r="BFM96" s="671"/>
      <c r="BFN96" s="671"/>
      <c r="BFO96" s="671"/>
      <c r="BFP96" s="671"/>
      <c r="BFQ96" s="671"/>
      <c r="BFR96" s="671"/>
      <c r="BFS96" s="671"/>
      <c r="BFT96" s="671"/>
      <c r="BFU96" s="671"/>
      <c r="BFV96" s="671"/>
      <c r="BFW96" s="671"/>
      <c r="BFX96" s="671"/>
      <c r="BFY96" s="671"/>
      <c r="BFZ96" s="671"/>
      <c r="BGA96" s="671"/>
      <c r="BGB96" s="671"/>
      <c r="BGC96" s="671"/>
      <c r="BGD96" s="671"/>
      <c r="BGE96" s="671"/>
      <c r="BGF96" s="671"/>
      <c r="BGG96" s="671"/>
      <c r="BGH96" s="671"/>
      <c r="BGI96" s="671"/>
      <c r="BGJ96" s="671"/>
      <c r="BGK96" s="671"/>
      <c r="BGL96" s="671"/>
      <c r="BGM96" s="671"/>
      <c r="BGN96" s="671"/>
      <c r="BGO96" s="671"/>
      <c r="BGP96" s="671"/>
      <c r="BGQ96" s="671"/>
      <c r="BGR96" s="671"/>
      <c r="BGS96" s="671"/>
      <c r="BGT96" s="671"/>
      <c r="BGU96" s="671"/>
      <c r="BGV96" s="671"/>
      <c r="BGW96" s="671"/>
      <c r="BGX96" s="671"/>
      <c r="BGY96" s="671"/>
      <c r="BGZ96" s="671"/>
      <c r="BHA96" s="671"/>
      <c r="BHB96" s="671"/>
      <c r="BHC96" s="671"/>
      <c r="BHD96" s="671"/>
      <c r="BHE96" s="671"/>
      <c r="BHF96" s="671"/>
      <c r="BHG96" s="671"/>
      <c r="BHH96" s="671"/>
      <c r="BHI96" s="671"/>
      <c r="BHJ96" s="671"/>
      <c r="BHK96" s="671"/>
      <c r="BHL96" s="671"/>
      <c r="BHM96" s="671"/>
      <c r="BHN96" s="671"/>
      <c r="BHO96" s="671"/>
      <c r="BHP96" s="671"/>
      <c r="BHQ96" s="671"/>
      <c r="BHR96" s="671"/>
      <c r="BHS96" s="671"/>
      <c r="BHT96" s="671"/>
      <c r="BHU96" s="671"/>
      <c r="BHV96" s="671"/>
      <c r="BHW96" s="671"/>
      <c r="BHX96" s="671"/>
      <c r="BHY96" s="671"/>
      <c r="BHZ96" s="671"/>
      <c r="BIA96" s="671"/>
      <c r="BIB96" s="671"/>
      <c r="BIC96" s="671"/>
      <c r="BID96" s="671"/>
      <c r="BIE96" s="671"/>
      <c r="BIF96" s="671"/>
      <c r="BIG96" s="671"/>
      <c r="BIH96" s="671"/>
      <c r="BII96" s="671"/>
      <c r="BIJ96" s="671"/>
      <c r="BIK96" s="671"/>
      <c r="BIL96" s="671"/>
      <c r="BIM96" s="671"/>
      <c r="BIN96" s="671"/>
      <c r="BIO96" s="671"/>
      <c r="BIP96" s="671"/>
      <c r="BIQ96" s="671"/>
      <c r="BIR96" s="671"/>
      <c r="BIS96" s="671"/>
      <c r="BIT96" s="671"/>
      <c r="BIU96" s="671"/>
      <c r="BIV96" s="671"/>
      <c r="BIW96" s="671"/>
      <c r="BIX96" s="671"/>
      <c r="BIY96" s="671"/>
      <c r="BIZ96" s="671"/>
      <c r="BJA96" s="671"/>
      <c r="BJB96" s="671"/>
      <c r="BJC96" s="671"/>
      <c r="BJD96" s="671"/>
      <c r="BJE96" s="671"/>
      <c r="BJF96" s="671"/>
      <c r="BJG96" s="671"/>
      <c r="BJH96" s="671"/>
      <c r="BJI96" s="671"/>
      <c r="BJJ96" s="671"/>
      <c r="BJK96" s="671"/>
      <c r="BJL96" s="671"/>
      <c r="BJM96" s="671"/>
      <c r="BJN96" s="671"/>
      <c r="BJO96" s="671"/>
      <c r="BJP96" s="671"/>
      <c r="BJQ96" s="671"/>
      <c r="BJR96" s="671"/>
      <c r="BJS96" s="671"/>
      <c r="BJT96" s="671"/>
      <c r="BJU96" s="671"/>
      <c r="BJV96" s="671"/>
      <c r="BJW96" s="671"/>
      <c r="BJX96" s="671"/>
      <c r="BJY96" s="671"/>
      <c r="BJZ96" s="671"/>
      <c r="BKA96" s="671"/>
      <c r="BKB96" s="671"/>
      <c r="BKC96" s="671"/>
      <c r="BKD96" s="671"/>
      <c r="BKE96" s="671"/>
      <c r="BKF96" s="671"/>
      <c r="BKG96" s="671"/>
      <c r="BKH96" s="671"/>
      <c r="BKI96" s="671"/>
      <c r="BKJ96" s="671"/>
      <c r="BKK96" s="671"/>
      <c r="BKL96" s="671"/>
      <c r="BKM96" s="671"/>
      <c r="BKN96" s="671"/>
      <c r="BKO96" s="671"/>
      <c r="BKP96" s="671"/>
      <c r="BKQ96" s="671"/>
      <c r="BKR96" s="671"/>
      <c r="BKS96" s="671"/>
      <c r="BKT96" s="671"/>
      <c r="BKU96" s="671"/>
      <c r="BKV96" s="671"/>
      <c r="BKW96" s="671"/>
      <c r="BKX96" s="671"/>
      <c r="BKY96" s="671"/>
      <c r="BKZ96" s="671"/>
      <c r="BLA96" s="671"/>
      <c r="BLB96" s="671"/>
      <c r="BLC96" s="671"/>
      <c r="BLD96" s="671"/>
      <c r="BLE96" s="671"/>
      <c r="BLF96" s="671"/>
      <c r="BLG96" s="671"/>
      <c r="BLH96" s="671"/>
      <c r="BLI96" s="671"/>
      <c r="BLJ96" s="671"/>
      <c r="BLK96" s="671"/>
      <c r="BLL96" s="671"/>
      <c r="BLM96" s="671"/>
      <c r="BLN96" s="671"/>
      <c r="BLO96" s="671"/>
      <c r="BLP96" s="671"/>
      <c r="BLQ96" s="671"/>
      <c r="BLR96" s="671"/>
      <c r="BLS96" s="671"/>
      <c r="BLT96" s="671"/>
      <c r="BLU96" s="671"/>
      <c r="BLV96" s="671"/>
      <c r="BLW96" s="671"/>
      <c r="BLX96" s="671"/>
      <c r="BLY96" s="671"/>
      <c r="BLZ96" s="671"/>
      <c r="BMA96" s="671"/>
      <c r="BMB96" s="671"/>
      <c r="BMC96" s="671"/>
      <c r="BMD96" s="671"/>
      <c r="BME96" s="671"/>
      <c r="BMF96" s="671"/>
      <c r="BMG96" s="671"/>
      <c r="BMH96" s="671"/>
      <c r="BMI96" s="671"/>
      <c r="BMJ96" s="671"/>
      <c r="BMK96" s="671"/>
      <c r="BML96" s="671"/>
      <c r="BMM96" s="671"/>
      <c r="BMN96" s="671"/>
      <c r="BMO96" s="671"/>
      <c r="BMP96" s="671"/>
      <c r="BMQ96" s="671"/>
      <c r="BMR96" s="671"/>
      <c r="BMS96" s="671"/>
      <c r="BMT96" s="671"/>
      <c r="BMU96" s="671"/>
      <c r="BMV96" s="671"/>
      <c r="BMW96" s="671"/>
      <c r="BMX96" s="671"/>
      <c r="BMY96" s="671"/>
      <c r="BMZ96" s="671"/>
      <c r="BNA96" s="671"/>
      <c r="BNB96" s="671"/>
      <c r="BNC96" s="671"/>
      <c r="BND96" s="671"/>
      <c r="BNE96" s="671"/>
      <c r="BNF96" s="671"/>
      <c r="BNG96" s="671"/>
      <c r="BNH96" s="671"/>
      <c r="BNI96" s="671"/>
      <c r="BNJ96" s="671"/>
      <c r="BNK96" s="671"/>
      <c r="BNL96" s="671"/>
      <c r="BNM96" s="671"/>
      <c r="BNN96" s="671"/>
      <c r="BNO96" s="671"/>
      <c r="BNP96" s="671"/>
      <c r="BNQ96" s="671"/>
      <c r="BNR96" s="671"/>
      <c r="BNS96" s="671"/>
      <c r="BNT96" s="671"/>
      <c r="BNU96" s="671"/>
      <c r="BNV96" s="671"/>
      <c r="BNW96" s="671"/>
      <c r="BNX96" s="671"/>
      <c r="BNY96" s="671"/>
      <c r="BNZ96" s="671"/>
      <c r="BOA96" s="671"/>
      <c r="BOB96" s="671"/>
      <c r="BOC96" s="671"/>
      <c r="BOD96" s="671"/>
      <c r="BOE96" s="671"/>
      <c r="BOF96" s="671"/>
      <c r="BOG96" s="671"/>
      <c r="BOH96" s="671"/>
      <c r="BOI96" s="671"/>
      <c r="BOJ96" s="671"/>
      <c r="BOK96" s="671"/>
      <c r="BOL96" s="671"/>
      <c r="BOM96" s="671"/>
      <c r="BON96" s="671"/>
      <c r="BOO96" s="671"/>
      <c r="BOP96" s="671"/>
      <c r="BOQ96" s="671"/>
      <c r="BOR96" s="671"/>
      <c r="BOS96" s="671"/>
      <c r="BOT96" s="671"/>
      <c r="BOU96" s="671"/>
      <c r="BOV96" s="671"/>
      <c r="BOW96" s="671"/>
      <c r="BOX96" s="671"/>
      <c r="BOY96" s="671"/>
      <c r="BOZ96" s="671"/>
      <c r="BPA96" s="671"/>
      <c r="BPB96" s="671"/>
      <c r="BPC96" s="671"/>
      <c r="BPD96" s="671"/>
      <c r="BPE96" s="671"/>
      <c r="BPF96" s="671"/>
      <c r="BPG96" s="671"/>
      <c r="BPH96" s="671"/>
      <c r="BPI96" s="671"/>
      <c r="BPJ96" s="671"/>
      <c r="BPK96" s="671"/>
      <c r="BPL96" s="671"/>
      <c r="BPM96" s="671"/>
      <c r="BPN96" s="671"/>
      <c r="BPO96" s="671"/>
      <c r="BPP96" s="671"/>
      <c r="BPQ96" s="671"/>
      <c r="BPR96" s="671"/>
      <c r="BPS96" s="671"/>
      <c r="BPT96" s="671"/>
      <c r="BPU96" s="671"/>
      <c r="BPV96" s="671"/>
      <c r="BPW96" s="671"/>
      <c r="BPX96" s="671"/>
      <c r="BPY96" s="671"/>
      <c r="BPZ96" s="671"/>
      <c r="BQA96" s="671"/>
      <c r="BQB96" s="671"/>
      <c r="BQC96" s="671"/>
      <c r="BQD96" s="671"/>
      <c r="BQE96" s="671"/>
      <c r="BQF96" s="671"/>
      <c r="BQG96" s="671"/>
      <c r="BQH96" s="671"/>
      <c r="BQI96" s="671"/>
      <c r="BQJ96" s="671"/>
      <c r="BQK96" s="671"/>
      <c r="BQL96" s="671"/>
      <c r="BQM96" s="671"/>
      <c r="BQN96" s="671"/>
      <c r="BQO96" s="671"/>
      <c r="BQP96" s="671"/>
      <c r="BQQ96" s="671"/>
      <c r="BQR96" s="671"/>
      <c r="BQS96" s="671"/>
      <c r="BQT96" s="671"/>
      <c r="BQU96" s="671"/>
      <c r="BQV96" s="671"/>
      <c r="BQW96" s="671"/>
      <c r="BQX96" s="671"/>
      <c r="BQY96" s="671"/>
      <c r="BQZ96" s="671"/>
      <c r="BRA96" s="671"/>
      <c r="BRB96" s="671"/>
      <c r="BRC96" s="671"/>
      <c r="BRD96" s="671"/>
      <c r="BRE96" s="671"/>
      <c r="BRF96" s="671"/>
      <c r="BRG96" s="671"/>
      <c r="BRH96" s="671"/>
      <c r="BRI96" s="671"/>
      <c r="BRJ96" s="671"/>
      <c r="BRK96" s="671"/>
      <c r="BRL96" s="671"/>
      <c r="BRM96" s="671"/>
      <c r="BRN96" s="671"/>
      <c r="BRO96" s="671"/>
      <c r="BRP96" s="671"/>
      <c r="BRQ96" s="671"/>
      <c r="BRR96" s="671"/>
      <c r="BRS96" s="671"/>
      <c r="BRT96" s="671"/>
      <c r="BRU96" s="671"/>
      <c r="BRV96" s="671"/>
      <c r="BRW96" s="671"/>
      <c r="BRX96" s="671"/>
      <c r="BRY96" s="671"/>
      <c r="BRZ96" s="671"/>
      <c r="BSA96" s="671"/>
      <c r="BSB96" s="671"/>
      <c r="BSC96" s="671"/>
      <c r="BSD96" s="671"/>
      <c r="BSE96" s="671"/>
      <c r="BSF96" s="671"/>
      <c r="BSG96" s="671"/>
      <c r="BSH96" s="671"/>
      <c r="BSI96" s="671"/>
      <c r="BSJ96" s="671"/>
      <c r="BSK96" s="671"/>
      <c r="BSL96" s="671"/>
      <c r="BSM96" s="671"/>
      <c r="BSN96" s="671"/>
      <c r="BSO96" s="671"/>
      <c r="BSP96" s="671"/>
      <c r="BSQ96" s="671"/>
      <c r="BSR96" s="671"/>
      <c r="BSS96" s="671"/>
      <c r="BST96" s="671"/>
      <c r="BSU96" s="671"/>
      <c r="BSV96" s="671"/>
      <c r="BSW96" s="671"/>
      <c r="BSX96" s="671"/>
      <c r="BSY96" s="671"/>
      <c r="BSZ96" s="671"/>
      <c r="BTA96" s="671"/>
      <c r="BTB96" s="671"/>
      <c r="BTC96" s="671"/>
      <c r="BTD96" s="671"/>
      <c r="BTE96" s="671"/>
      <c r="BTF96" s="671"/>
      <c r="BTG96" s="671"/>
      <c r="BTH96" s="671"/>
      <c r="BTI96" s="671"/>
      <c r="BTJ96" s="671"/>
      <c r="BTK96" s="671"/>
      <c r="BTL96" s="671"/>
      <c r="BTM96" s="671"/>
      <c r="BTN96" s="671"/>
      <c r="BTO96" s="671"/>
      <c r="BTP96" s="671"/>
      <c r="BTQ96" s="671"/>
      <c r="BTR96" s="671"/>
      <c r="BTS96" s="671"/>
      <c r="BTT96" s="671"/>
      <c r="BTU96" s="671"/>
      <c r="BTV96" s="671"/>
      <c r="BTW96" s="671"/>
      <c r="BTX96" s="671"/>
      <c r="BTY96" s="671"/>
      <c r="BTZ96" s="671"/>
      <c r="BUA96" s="671"/>
      <c r="BUB96" s="671"/>
      <c r="BUC96" s="671"/>
      <c r="BUD96" s="671"/>
      <c r="BUE96" s="671"/>
      <c r="BUF96" s="671"/>
      <c r="BUG96" s="671"/>
      <c r="BUH96" s="671"/>
      <c r="BUI96" s="671"/>
      <c r="BUJ96" s="671"/>
      <c r="BUK96" s="671"/>
      <c r="BUL96" s="671"/>
      <c r="BUM96" s="671"/>
      <c r="BUN96" s="671"/>
      <c r="BUO96" s="671"/>
      <c r="BUP96" s="671"/>
      <c r="BUQ96" s="671"/>
      <c r="BUR96" s="671"/>
      <c r="BUS96" s="671"/>
      <c r="BUT96" s="671"/>
      <c r="BUU96" s="671"/>
      <c r="BUV96" s="671"/>
      <c r="BUW96" s="671"/>
      <c r="BUX96" s="671"/>
      <c r="BUY96" s="671"/>
      <c r="BUZ96" s="671"/>
      <c r="BVA96" s="671"/>
      <c r="BVB96" s="671"/>
      <c r="BVC96" s="671"/>
      <c r="BVD96" s="671"/>
      <c r="BVE96" s="671"/>
      <c r="BVF96" s="671"/>
      <c r="BVG96" s="671"/>
      <c r="BVH96" s="671"/>
      <c r="BVI96" s="671"/>
      <c r="BVJ96" s="671"/>
      <c r="BVK96" s="671"/>
      <c r="BVL96" s="671"/>
      <c r="BVM96" s="671"/>
      <c r="BVN96" s="671"/>
      <c r="BVO96" s="671"/>
      <c r="BVP96" s="671"/>
      <c r="BVQ96" s="671"/>
      <c r="BVR96" s="671"/>
      <c r="BVS96" s="671"/>
      <c r="BVT96" s="671"/>
      <c r="BVU96" s="671"/>
      <c r="BVV96" s="671"/>
      <c r="BVW96" s="671"/>
      <c r="BVX96" s="671"/>
      <c r="BVY96" s="671"/>
      <c r="BVZ96" s="671"/>
      <c r="BWA96" s="671"/>
      <c r="BWB96" s="671"/>
      <c r="BWC96" s="671"/>
      <c r="BWD96" s="671"/>
      <c r="BWE96" s="671"/>
      <c r="BWF96" s="671"/>
      <c r="BWG96" s="671"/>
      <c r="BWH96" s="671"/>
      <c r="BWI96" s="671"/>
      <c r="BWJ96" s="671"/>
      <c r="BWK96" s="671"/>
      <c r="BWL96" s="671"/>
      <c r="BWM96" s="671"/>
      <c r="BWN96" s="671"/>
      <c r="BWO96" s="671"/>
      <c r="BWP96" s="671"/>
      <c r="BWQ96" s="671"/>
      <c r="BWR96" s="671"/>
      <c r="BWS96" s="671"/>
      <c r="BWT96" s="671"/>
      <c r="BWU96" s="671"/>
      <c r="BWV96" s="671"/>
      <c r="BWW96" s="671"/>
      <c r="BWX96" s="671"/>
      <c r="BWY96" s="671"/>
      <c r="BWZ96" s="671"/>
      <c r="BXA96" s="671"/>
      <c r="BXB96" s="671"/>
      <c r="BXC96" s="671"/>
      <c r="BXD96" s="671"/>
      <c r="BXE96" s="671"/>
      <c r="BXF96" s="671"/>
      <c r="BXG96" s="671"/>
      <c r="BXH96" s="671"/>
      <c r="BXI96" s="671"/>
      <c r="BXJ96" s="671"/>
      <c r="BXK96" s="671"/>
      <c r="BXL96" s="671"/>
      <c r="BXM96" s="671"/>
      <c r="BXN96" s="671"/>
      <c r="BXO96" s="671"/>
      <c r="BXP96" s="671"/>
      <c r="BXQ96" s="671"/>
      <c r="BXR96" s="671"/>
      <c r="BXS96" s="671"/>
      <c r="BXT96" s="671"/>
      <c r="BXU96" s="671"/>
      <c r="BXV96" s="671"/>
      <c r="BXW96" s="671"/>
      <c r="BXX96" s="671"/>
      <c r="BXY96" s="671"/>
      <c r="BXZ96" s="671"/>
      <c r="BYA96" s="671"/>
      <c r="BYB96" s="671"/>
      <c r="BYC96" s="671"/>
      <c r="BYD96" s="671"/>
      <c r="BYE96" s="671"/>
      <c r="BYF96" s="671"/>
      <c r="BYG96" s="671"/>
      <c r="BYH96" s="671"/>
      <c r="BYI96" s="671"/>
      <c r="BYJ96" s="671"/>
      <c r="BYK96" s="671"/>
      <c r="BYL96" s="671"/>
      <c r="BYM96" s="671"/>
      <c r="BYN96" s="671"/>
      <c r="BYO96" s="671"/>
      <c r="BYP96" s="671"/>
      <c r="BYQ96" s="671"/>
      <c r="BYR96" s="671"/>
      <c r="BYS96" s="671"/>
      <c r="BYT96" s="671"/>
      <c r="BYU96" s="671"/>
      <c r="BYV96" s="671"/>
      <c r="BYW96" s="671"/>
      <c r="BYX96" s="671"/>
      <c r="BYY96" s="671"/>
      <c r="BYZ96" s="671"/>
      <c r="BZA96" s="671"/>
      <c r="BZB96" s="671"/>
      <c r="BZC96" s="671"/>
      <c r="BZD96" s="671"/>
      <c r="BZE96" s="671"/>
      <c r="BZF96" s="671"/>
      <c r="BZG96" s="671"/>
      <c r="BZH96" s="671"/>
      <c r="BZI96" s="671"/>
      <c r="BZJ96" s="671"/>
      <c r="BZK96" s="671"/>
      <c r="BZL96" s="671"/>
      <c r="BZM96" s="671"/>
      <c r="BZN96" s="671"/>
      <c r="BZO96" s="671"/>
      <c r="BZP96" s="671"/>
      <c r="BZQ96" s="671"/>
      <c r="BZR96" s="671"/>
      <c r="BZS96" s="671"/>
      <c r="BZT96" s="671"/>
      <c r="BZU96" s="671"/>
      <c r="BZV96" s="671"/>
      <c r="BZW96" s="671"/>
      <c r="BZX96" s="671"/>
      <c r="BZY96" s="671"/>
      <c r="BZZ96" s="671"/>
      <c r="CAA96" s="671"/>
      <c r="CAB96" s="671"/>
      <c r="CAC96" s="671"/>
      <c r="CAD96" s="671"/>
      <c r="CAE96" s="671"/>
      <c r="CAF96" s="671"/>
      <c r="CAG96" s="671"/>
      <c r="CAH96" s="671"/>
      <c r="CAI96" s="671"/>
      <c r="CAJ96" s="671"/>
      <c r="CAK96" s="671"/>
      <c r="CAL96" s="671"/>
      <c r="CAM96" s="671"/>
      <c r="CAN96" s="671"/>
      <c r="CAO96" s="671"/>
      <c r="CAP96" s="671"/>
      <c r="CAQ96" s="671"/>
      <c r="CAR96" s="671"/>
      <c r="CAS96" s="671"/>
      <c r="CAT96" s="671"/>
      <c r="CAU96" s="671"/>
      <c r="CAV96" s="671"/>
      <c r="CAW96" s="671"/>
      <c r="CAX96" s="671"/>
      <c r="CAY96" s="671"/>
      <c r="CAZ96" s="671"/>
      <c r="CBA96" s="671"/>
      <c r="CBB96" s="671"/>
      <c r="CBC96" s="671"/>
      <c r="CBD96" s="671"/>
      <c r="CBE96" s="671"/>
      <c r="CBF96" s="671"/>
      <c r="CBG96" s="671"/>
      <c r="CBH96" s="671"/>
      <c r="CBI96" s="671"/>
      <c r="CBJ96" s="671"/>
      <c r="CBK96" s="671"/>
      <c r="CBL96" s="671"/>
      <c r="CBM96" s="671"/>
      <c r="CBN96" s="671"/>
      <c r="CBO96" s="671"/>
      <c r="CBP96" s="671"/>
      <c r="CBQ96" s="671"/>
      <c r="CBR96" s="671"/>
      <c r="CBS96" s="671"/>
      <c r="CBT96" s="671"/>
      <c r="CBU96" s="671"/>
      <c r="CBV96" s="671"/>
      <c r="CBW96" s="671"/>
      <c r="CBX96" s="671"/>
      <c r="CBY96" s="671"/>
      <c r="CBZ96" s="671"/>
      <c r="CCA96" s="671"/>
      <c r="CCB96" s="671"/>
      <c r="CCC96" s="671"/>
      <c r="CCD96" s="671"/>
      <c r="CCE96" s="671"/>
      <c r="CCF96" s="671"/>
      <c r="CCG96" s="671"/>
      <c r="CCH96" s="671"/>
      <c r="CCI96" s="671"/>
      <c r="CCJ96" s="671"/>
      <c r="CCK96" s="671"/>
      <c r="CCL96" s="671"/>
      <c r="CCM96" s="671"/>
      <c r="CCN96" s="671"/>
      <c r="CCO96" s="671"/>
      <c r="CCP96" s="671"/>
      <c r="CCQ96" s="671"/>
      <c r="CCR96" s="671"/>
      <c r="CCS96" s="671"/>
      <c r="CCT96" s="671"/>
      <c r="CCU96" s="671"/>
      <c r="CCV96" s="671"/>
      <c r="CCW96" s="671"/>
      <c r="CCX96" s="671"/>
      <c r="CCY96" s="671"/>
      <c r="CCZ96" s="671"/>
      <c r="CDA96" s="671"/>
      <c r="CDB96" s="671"/>
      <c r="CDC96" s="671"/>
      <c r="CDD96" s="671"/>
      <c r="CDE96" s="671"/>
      <c r="CDF96" s="671"/>
      <c r="CDG96" s="671"/>
      <c r="CDH96" s="671"/>
      <c r="CDI96" s="671"/>
      <c r="CDJ96" s="671"/>
      <c r="CDK96" s="671"/>
      <c r="CDL96" s="671"/>
      <c r="CDM96" s="671"/>
      <c r="CDN96" s="671"/>
      <c r="CDO96" s="671"/>
      <c r="CDP96" s="671"/>
      <c r="CDQ96" s="671"/>
      <c r="CDR96" s="671"/>
      <c r="CDS96" s="671"/>
      <c r="CDT96" s="671"/>
      <c r="CDU96" s="671"/>
      <c r="CDV96" s="671"/>
      <c r="CDW96" s="671"/>
      <c r="CDX96" s="671"/>
      <c r="CDY96" s="671"/>
      <c r="CDZ96" s="671"/>
      <c r="CEA96" s="671"/>
      <c r="CEB96" s="671"/>
      <c r="CEC96" s="671"/>
      <c r="CED96" s="671"/>
      <c r="CEE96" s="671"/>
      <c r="CEF96" s="671"/>
      <c r="CEG96" s="671"/>
      <c r="CEH96" s="671"/>
      <c r="CEI96" s="671"/>
      <c r="CEJ96" s="671"/>
      <c r="CEK96" s="671"/>
      <c r="CEL96" s="671"/>
      <c r="CEM96" s="671"/>
      <c r="CEN96" s="671"/>
      <c r="CEO96" s="671"/>
      <c r="CEP96" s="671"/>
      <c r="CEQ96" s="671"/>
      <c r="CER96" s="671"/>
      <c r="CES96" s="671"/>
      <c r="CET96" s="671"/>
      <c r="CEU96" s="671"/>
      <c r="CEV96" s="671"/>
      <c r="CEW96" s="671"/>
      <c r="CEX96" s="671"/>
      <c r="CEY96" s="671"/>
      <c r="CEZ96" s="671"/>
      <c r="CFA96" s="671"/>
      <c r="CFB96" s="671"/>
      <c r="CFC96" s="671"/>
      <c r="CFD96" s="671"/>
      <c r="CFE96" s="671"/>
      <c r="CFF96" s="671"/>
      <c r="CFG96" s="671"/>
      <c r="CFH96" s="671"/>
      <c r="CFI96" s="671"/>
      <c r="CFJ96" s="671"/>
      <c r="CFK96" s="671"/>
      <c r="CFL96" s="671"/>
      <c r="CFM96" s="671"/>
      <c r="CFN96" s="671"/>
      <c r="CFO96" s="671"/>
      <c r="CFP96" s="671"/>
      <c r="CFQ96" s="671"/>
      <c r="CFR96" s="671"/>
      <c r="CFS96" s="671"/>
      <c r="CFT96" s="671"/>
      <c r="CFU96" s="671"/>
      <c r="CFV96" s="671"/>
      <c r="CFW96" s="671"/>
      <c r="CFX96" s="671"/>
      <c r="CFY96" s="671"/>
      <c r="CFZ96" s="671"/>
      <c r="CGA96" s="671"/>
      <c r="CGB96" s="671"/>
      <c r="CGC96" s="671"/>
      <c r="CGD96" s="671"/>
      <c r="CGE96" s="671"/>
      <c r="CGF96" s="671"/>
      <c r="CGG96" s="671"/>
      <c r="CGH96" s="671"/>
      <c r="CGI96" s="671"/>
      <c r="CGJ96" s="671"/>
      <c r="CGK96" s="671"/>
      <c r="CGL96" s="671"/>
      <c r="CGM96" s="671"/>
      <c r="CGN96" s="671"/>
      <c r="CGO96" s="671"/>
      <c r="CGP96" s="671"/>
      <c r="CGQ96" s="671"/>
      <c r="CGR96" s="671"/>
      <c r="CGS96" s="671"/>
      <c r="CGT96" s="671"/>
      <c r="CGU96" s="671"/>
      <c r="CGV96" s="671"/>
      <c r="CGW96" s="671"/>
      <c r="CGX96" s="671"/>
      <c r="CGY96" s="671"/>
      <c r="CGZ96" s="671"/>
      <c r="CHA96" s="671"/>
      <c r="CHB96" s="671"/>
      <c r="CHC96" s="671"/>
      <c r="CHD96" s="671"/>
      <c r="CHE96" s="671"/>
      <c r="CHF96" s="671"/>
      <c r="CHG96" s="671"/>
      <c r="CHH96" s="671"/>
      <c r="CHI96" s="671"/>
      <c r="CHJ96" s="671"/>
      <c r="CHK96" s="671"/>
      <c r="CHL96" s="671"/>
      <c r="CHM96" s="671"/>
      <c r="CHN96" s="671"/>
      <c r="CHO96" s="671"/>
      <c r="CHP96" s="671"/>
      <c r="CHQ96" s="671"/>
      <c r="CHR96" s="671"/>
      <c r="CHS96" s="671"/>
      <c r="CHT96" s="671"/>
      <c r="CHU96" s="671"/>
      <c r="CHV96" s="671"/>
      <c r="CHW96" s="671"/>
      <c r="CHX96" s="671"/>
      <c r="CHY96" s="671"/>
      <c r="CHZ96" s="671"/>
      <c r="CIA96" s="671"/>
      <c r="CIB96" s="671"/>
      <c r="CIC96" s="671"/>
      <c r="CID96" s="671"/>
      <c r="CIE96" s="671"/>
      <c r="CIF96" s="671"/>
      <c r="CIG96" s="671"/>
      <c r="CIH96" s="671"/>
      <c r="CII96" s="671"/>
      <c r="CIJ96" s="671"/>
      <c r="CIK96" s="671"/>
      <c r="CIL96" s="671"/>
      <c r="CIM96" s="671"/>
      <c r="CIN96" s="671"/>
      <c r="CIO96" s="671"/>
      <c r="CIP96" s="671"/>
      <c r="CIQ96" s="671"/>
      <c r="CIR96" s="671"/>
      <c r="CIS96" s="671"/>
      <c r="CIT96" s="671"/>
      <c r="CIU96" s="671"/>
      <c r="CIV96" s="671"/>
      <c r="CIW96" s="671"/>
      <c r="CIX96" s="671"/>
      <c r="CIY96" s="671"/>
      <c r="CIZ96" s="671"/>
      <c r="CJA96" s="671"/>
      <c r="CJB96" s="671"/>
      <c r="CJC96" s="671"/>
      <c r="CJD96" s="671"/>
      <c r="CJE96" s="671"/>
      <c r="CJF96" s="671"/>
      <c r="CJG96" s="671"/>
      <c r="CJH96" s="671"/>
      <c r="CJI96" s="671"/>
      <c r="CJJ96" s="671"/>
      <c r="CJK96" s="671"/>
      <c r="CJL96" s="671"/>
      <c r="CJM96" s="671"/>
      <c r="CJN96" s="671"/>
      <c r="CJO96" s="671"/>
      <c r="CJP96" s="671"/>
      <c r="CJQ96" s="671"/>
      <c r="CJR96" s="671"/>
      <c r="CJS96" s="671"/>
      <c r="CJT96" s="671"/>
      <c r="CJU96" s="671"/>
      <c r="CJV96" s="671"/>
      <c r="CJW96" s="671"/>
      <c r="CJX96" s="671"/>
      <c r="CJY96" s="671"/>
      <c r="CJZ96" s="671"/>
      <c r="CKA96" s="671"/>
      <c r="CKB96" s="671"/>
      <c r="CKC96" s="671"/>
      <c r="CKD96" s="671"/>
      <c r="CKE96" s="671"/>
      <c r="CKF96" s="671"/>
      <c r="CKG96" s="671"/>
      <c r="CKH96" s="671"/>
      <c r="CKI96" s="671"/>
      <c r="CKJ96" s="671"/>
      <c r="CKK96" s="671"/>
      <c r="CKL96" s="671"/>
      <c r="CKM96" s="671"/>
      <c r="CKN96" s="671"/>
      <c r="CKO96" s="671"/>
      <c r="CKP96" s="671"/>
      <c r="CKQ96" s="671"/>
      <c r="CKR96" s="671"/>
      <c r="CKS96" s="671"/>
      <c r="CKT96" s="671"/>
      <c r="CKU96" s="671"/>
      <c r="CKV96" s="671"/>
      <c r="CKW96" s="671"/>
      <c r="CKX96" s="671"/>
      <c r="CKY96" s="671"/>
      <c r="CKZ96" s="671"/>
      <c r="CLA96" s="671"/>
      <c r="CLB96" s="671"/>
      <c r="CLC96" s="671"/>
      <c r="CLD96" s="671"/>
      <c r="CLE96" s="671"/>
      <c r="CLF96" s="671"/>
      <c r="CLG96" s="671"/>
      <c r="CLH96" s="671"/>
      <c r="CLI96" s="671"/>
      <c r="CLJ96" s="671"/>
      <c r="CLK96" s="671"/>
      <c r="CLL96" s="671"/>
      <c r="CLM96" s="671"/>
      <c r="CLN96" s="671"/>
      <c r="CLO96" s="671"/>
      <c r="CLP96" s="671"/>
      <c r="CLQ96" s="671"/>
      <c r="CLR96" s="671"/>
      <c r="CLS96" s="671"/>
      <c r="CLT96" s="671"/>
      <c r="CLU96" s="671"/>
      <c r="CLV96" s="671"/>
      <c r="CLW96" s="671"/>
      <c r="CLX96" s="671"/>
      <c r="CLY96" s="671"/>
      <c r="CLZ96" s="671"/>
      <c r="CMA96" s="671"/>
      <c r="CMB96" s="671"/>
      <c r="CMC96" s="671"/>
      <c r="CMD96" s="671"/>
      <c r="CME96" s="671"/>
      <c r="CMF96" s="671"/>
      <c r="CMG96" s="671"/>
      <c r="CMH96" s="671"/>
      <c r="CMI96" s="671"/>
      <c r="CMJ96" s="671"/>
      <c r="CMK96" s="671"/>
      <c r="CML96" s="671"/>
      <c r="CMM96" s="671"/>
      <c r="CMN96" s="671"/>
      <c r="CMO96" s="671"/>
      <c r="CMP96" s="671"/>
      <c r="CMQ96" s="671"/>
      <c r="CMR96" s="671"/>
      <c r="CMS96" s="671"/>
      <c r="CMT96" s="671"/>
      <c r="CMU96" s="671"/>
      <c r="CMV96" s="671"/>
      <c r="CMW96" s="671"/>
      <c r="CMX96" s="671"/>
      <c r="CMY96" s="671"/>
      <c r="CMZ96" s="671"/>
      <c r="CNA96" s="671"/>
      <c r="CNB96" s="671"/>
      <c r="CNC96" s="671"/>
      <c r="CND96" s="671"/>
      <c r="CNE96" s="671"/>
      <c r="CNF96" s="671"/>
      <c r="CNG96" s="671"/>
      <c r="CNH96" s="671"/>
      <c r="CNI96" s="671"/>
      <c r="CNJ96" s="671"/>
      <c r="CNK96" s="671"/>
      <c r="CNL96" s="671"/>
      <c r="CNM96" s="671"/>
      <c r="CNN96" s="671"/>
      <c r="CNO96" s="671"/>
      <c r="CNP96" s="671"/>
      <c r="CNQ96" s="671"/>
      <c r="CNR96" s="671"/>
      <c r="CNS96" s="671"/>
      <c r="CNT96" s="671"/>
      <c r="CNU96" s="671"/>
      <c r="CNV96" s="671"/>
      <c r="CNW96" s="671"/>
      <c r="CNX96" s="671"/>
      <c r="CNY96" s="671"/>
      <c r="CNZ96" s="671"/>
      <c r="COA96" s="671"/>
      <c r="COB96" s="671"/>
      <c r="COC96" s="671"/>
      <c r="COD96" s="671"/>
      <c r="COE96" s="671"/>
      <c r="COF96" s="671"/>
      <c r="COG96" s="671"/>
      <c r="COH96" s="671"/>
      <c r="COI96" s="671"/>
      <c r="COJ96" s="671"/>
      <c r="COK96" s="671"/>
      <c r="COL96" s="671"/>
      <c r="COM96" s="671"/>
      <c r="CON96" s="671"/>
      <c r="COO96" s="671"/>
      <c r="COP96" s="671"/>
      <c r="COQ96" s="671"/>
      <c r="COR96" s="671"/>
      <c r="COS96" s="671"/>
      <c r="COT96" s="671"/>
      <c r="COU96" s="671"/>
      <c r="COV96" s="671"/>
      <c r="COW96" s="671"/>
      <c r="COX96" s="671"/>
      <c r="COY96" s="671"/>
      <c r="COZ96" s="671"/>
      <c r="CPA96" s="671"/>
      <c r="CPB96" s="671"/>
      <c r="CPC96" s="671"/>
      <c r="CPD96" s="671"/>
      <c r="CPE96" s="671"/>
      <c r="CPF96" s="671"/>
      <c r="CPG96" s="671"/>
      <c r="CPH96" s="671"/>
      <c r="CPI96" s="671"/>
      <c r="CPJ96" s="671"/>
      <c r="CPK96" s="671"/>
      <c r="CPL96" s="671"/>
      <c r="CPM96" s="671"/>
      <c r="CPN96" s="671"/>
      <c r="CPO96" s="671"/>
      <c r="CPP96" s="671"/>
      <c r="CPQ96" s="671"/>
      <c r="CPR96" s="671"/>
      <c r="CPS96" s="671"/>
      <c r="CPT96" s="671"/>
      <c r="CPU96" s="671"/>
      <c r="CPV96" s="671"/>
      <c r="CPW96" s="671"/>
      <c r="CPX96" s="671"/>
      <c r="CPY96" s="671"/>
      <c r="CPZ96" s="671"/>
      <c r="CQA96" s="671"/>
      <c r="CQB96" s="671"/>
      <c r="CQC96" s="671"/>
      <c r="CQD96" s="671"/>
      <c r="CQE96" s="671"/>
      <c r="CQF96" s="671"/>
      <c r="CQG96" s="671"/>
      <c r="CQH96" s="671"/>
      <c r="CQI96" s="671"/>
      <c r="CQJ96" s="671"/>
      <c r="CQK96" s="671"/>
      <c r="CQL96" s="671"/>
      <c r="CQM96" s="671"/>
      <c r="CQN96" s="671"/>
      <c r="CQO96" s="671"/>
      <c r="CQP96" s="671"/>
      <c r="CQQ96" s="671"/>
      <c r="CQR96" s="671"/>
      <c r="CQS96" s="671"/>
      <c r="CQT96" s="671"/>
      <c r="CQU96" s="671"/>
      <c r="CQV96" s="671"/>
      <c r="CQW96" s="671"/>
      <c r="CQX96" s="671"/>
      <c r="CQY96" s="671"/>
      <c r="CQZ96" s="671"/>
      <c r="CRA96" s="671"/>
      <c r="CRB96" s="671"/>
      <c r="CRC96" s="671"/>
      <c r="CRD96" s="671"/>
      <c r="CRE96" s="671"/>
      <c r="CRF96" s="671"/>
      <c r="CRG96" s="671"/>
      <c r="CRH96" s="671"/>
      <c r="CRI96" s="671"/>
      <c r="CRJ96" s="671"/>
      <c r="CRK96" s="671"/>
      <c r="CRL96" s="671"/>
      <c r="CRM96" s="671"/>
      <c r="CRN96" s="671"/>
      <c r="CRO96" s="671"/>
      <c r="CRP96" s="671"/>
      <c r="CRQ96" s="671"/>
      <c r="CRR96" s="671"/>
      <c r="CRS96" s="671"/>
      <c r="CRT96" s="671"/>
      <c r="CRU96" s="671"/>
      <c r="CRV96" s="671"/>
      <c r="CRW96" s="671"/>
      <c r="CRX96" s="671"/>
      <c r="CRY96" s="671"/>
      <c r="CRZ96" s="671"/>
      <c r="CSA96" s="671"/>
      <c r="CSB96" s="671"/>
      <c r="CSC96" s="671"/>
      <c r="CSD96" s="671"/>
      <c r="CSE96" s="671"/>
      <c r="CSF96" s="671"/>
      <c r="CSG96" s="671"/>
      <c r="CSH96" s="671"/>
      <c r="CSI96" s="671"/>
      <c r="CSJ96" s="671"/>
      <c r="CSK96" s="671"/>
      <c r="CSL96" s="671"/>
      <c r="CSM96" s="671"/>
      <c r="CSN96" s="671"/>
      <c r="CSO96" s="671"/>
      <c r="CSP96" s="671"/>
      <c r="CSQ96" s="671"/>
      <c r="CSR96" s="671"/>
      <c r="CSS96" s="671"/>
      <c r="CST96" s="671"/>
      <c r="CSU96" s="671"/>
      <c r="CSV96" s="671"/>
      <c r="CSW96" s="671"/>
      <c r="CSX96" s="671"/>
      <c r="CSY96" s="671"/>
      <c r="CSZ96" s="671"/>
      <c r="CTA96" s="671"/>
      <c r="CTB96" s="671"/>
      <c r="CTC96" s="671"/>
      <c r="CTD96" s="671"/>
      <c r="CTE96" s="671"/>
      <c r="CTF96" s="671"/>
      <c r="CTG96" s="671"/>
      <c r="CTH96" s="671"/>
      <c r="CTI96" s="671"/>
      <c r="CTJ96" s="671"/>
      <c r="CTK96" s="671"/>
      <c r="CTL96" s="671"/>
      <c r="CTM96" s="671"/>
      <c r="CTN96" s="671"/>
      <c r="CTO96" s="671"/>
      <c r="CTP96" s="671"/>
      <c r="CTQ96" s="671"/>
      <c r="CTR96" s="671"/>
      <c r="CTS96" s="671"/>
      <c r="CTT96" s="671"/>
      <c r="CTU96" s="671"/>
      <c r="CTV96" s="671"/>
      <c r="CTW96" s="671"/>
      <c r="CTX96" s="671"/>
      <c r="CTY96" s="671"/>
      <c r="CTZ96" s="671"/>
      <c r="CUA96" s="671"/>
      <c r="CUB96" s="671"/>
      <c r="CUC96" s="671"/>
      <c r="CUD96" s="671"/>
      <c r="CUE96" s="671"/>
      <c r="CUF96" s="671"/>
      <c r="CUG96" s="671"/>
      <c r="CUH96" s="671"/>
      <c r="CUI96" s="671"/>
      <c r="CUJ96" s="671"/>
      <c r="CUK96" s="671"/>
      <c r="CUL96" s="671"/>
      <c r="CUM96" s="671"/>
      <c r="CUN96" s="671"/>
      <c r="CUO96" s="671"/>
      <c r="CUP96" s="671"/>
      <c r="CUQ96" s="671"/>
      <c r="CUR96" s="671"/>
      <c r="CUS96" s="671"/>
      <c r="CUT96" s="671"/>
      <c r="CUU96" s="671"/>
      <c r="CUV96" s="671"/>
      <c r="CUW96" s="671"/>
      <c r="CUX96" s="671"/>
      <c r="CUY96" s="671"/>
      <c r="CUZ96" s="671"/>
      <c r="CVA96" s="671"/>
      <c r="CVB96" s="671"/>
      <c r="CVC96" s="671"/>
      <c r="CVD96" s="671"/>
      <c r="CVE96" s="671"/>
      <c r="CVF96" s="671"/>
      <c r="CVG96" s="671"/>
      <c r="CVH96" s="671"/>
      <c r="CVI96" s="671"/>
      <c r="CVJ96" s="671"/>
      <c r="CVK96" s="671"/>
      <c r="CVL96" s="671"/>
      <c r="CVM96" s="671"/>
      <c r="CVN96" s="671"/>
      <c r="CVO96" s="671"/>
      <c r="CVP96" s="671"/>
      <c r="CVQ96" s="671"/>
      <c r="CVR96" s="671"/>
      <c r="CVS96" s="671"/>
      <c r="CVT96" s="671"/>
      <c r="CVU96" s="671"/>
      <c r="CVV96" s="671"/>
      <c r="CVW96" s="671"/>
      <c r="CVX96" s="671"/>
      <c r="CVY96" s="671"/>
      <c r="CVZ96" s="671"/>
      <c r="CWA96" s="671"/>
      <c r="CWB96" s="671"/>
      <c r="CWC96" s="671"/>
      <c r="CWD96" s="671"/>
      <c r="CWE96" s="671"/>
      <c r="CWF96" s="671"/>
      <c r="CWG96" s="671"/>
      <c r="CWH96" s="671"/>
      <c r="CWI96" s="671"/>
      <c r="CWJ96" s="671"/>
      <c r="CWK96" s="671"/>
      <c r="CWL96" s="671"/>
      <c r="CWM96" s="671"/>
      <c r="CWN96" s="671"/>
      <c r="CWO96" s="671"/>
      <c r="CWP96" s="671"/>
      <c r="CWQ96" s="671"/>
      <c r="CWR96" s="671"/>
      <c r="CWS96" s="671"/>
      <c r="CWT96" s="671"/>
      <c r="CWU96" s="671"/>
      <c r="CWV96" s="671"/>
      <c r="CWW96" s="671"/>
      <c r="CWX96" s="671"/>
      <c r="CWY96" s="671"/>
      <c r="CWZ96" s="671"/>
      <c r="CXA96" s="671"/>
      <c r="CXB96" s="671"/>
      <c r="CXC96" s="671"/>
      <c r="CXD96" s="671"/>
      <c r="CXE96" s="671"/>
      <c r="CXF96" s="671"/>
      <c r="CXG96" s="671"/>
      <c r="CXH96" s="671"/>
      <c r="CXI96" s="671"/>
      <c r="CXJ96" s="671"/>
      <c r="CXK96" s="671"/>
      <c r="CXL96" s="671"/>
      <c r="CXM96" s="671"/>
      <c r="CXN96" s="671"/>
      <c r="CXO96" s="671"/>
      <c r="CXP96" s="671"/>
      <c r="CXQ96" s="671"/>
      <c r="CXR96" s="671"/>
      <c r="CXS96" s="671"/>
      <c r="CXT96" s="671"/>
      <c r="CXU96" s="671"/>
      <c r="CXV96" s="671"/>
      <c r="CXW96" s="671"/>
      <c r="CXX96" s="671"/>
      <c r="CXY96" s="671"/>
      <c r="CXZ96" s="671"/>
      <c r="CYA96" s="671"/>
      <c r="CYB96" s="671"/>
      <c r="CYC96" s="671"/>
      <c r="CYD96" s="671"/>
      <c r="CYE96" s="671"/>
      <c r="CYF96" s="671"/>
      <c r="CYG96" s="671"/>
      <c r="CYH96" s="671"/>
      <c r="CYI96" s="671"/>
      <c r="CYJ96" s="671"/>
      <c r="CYK96" s="671"/>
      <c r="CYL96" s="671"/>
      <c r="CYM96" s="671"/>
      <c r="CYN96" s="671"/>
      <c r="CYO96" s="671"/>
      <c r="CYP96" s="671"/>
      <c r="CYQ96" s="671"/>
      <c r="CYR96" s="671"/>
      <c r="CYS96" s="671"/>
      <c r="CYT96" s="671"/>
      <c r="CYU96" s="671"/>
      <c r="CYV96" s="671"/>
      <c r="CYW96" s="671"/>
      <c r="CYX96" s="671"/>
      <c r="CYY96" s="671"/>
      <c r="CYZ96" s="671"/>
      <c r="CZA96" s="671"/>
      <c r="CZB96" s="671"/>
      <c r="CZC96" s="671"/>
      <c r="CZD96" s="671"/>
      <c r="CZE96" s="671"/>
      <c r="CZF96" s="671"/>
      <c r="CZG96" s="671"/>
      <c r="CZH96" s="671"/>
      <c r="CZI96" s="671"/>
      <c r="CZJ96" s="671"/>
      <c r="CZK96" s="671"/>
      <c r="CZL96" s="671"/>
      <c r="CZM96" s="671"/>
      <c r="CZN96" s="671"/>
      <c r="CZO96" s="671"/>
      <c r="CZP96" s="671"/>
      <c r="CZQ96" s="671"/>
      <c r="CZR96" s="671"/>
      <c r="CZS96" s="671"/>
      <c r="CZT96" s="671"/>
      <c r="CZU96" s="671"/>
      <c r="CZV96" s="671"/>
      <c r="CZW96" s="671"/>
      <c r="CZX96" s="671"/>
      <c r="CZY96" s="671"/>
      <c r="CZZ96" s="671"/>
      <c r="DAA96" s="671"/>
      <c r="DAB96" s="671"/>
      <c r="DAC96" s="671"/>
      <c r="DAD96" s="671"/>
      <c r="DAE96" s="671"/>
      <c r="DAF96" s="671"/>
      <c r="DAG96" s="671"/>
      <c r="DAH96" s="671"/>
      <c r="DAI96" s="671"/>
      <c r="DAJ96" s="671"/>
      <c r="DAK96" s="671"/>
      <c r="DAL96" s="671"/>
      <c r="DAM96" s="671"/>
      <c r="DAN96" s="671"/>
      <c r="DAO96" s="671"/>
      <c r="DAP96" s="671"/>
      <c r="DAQ96" s="671"/>
      <c r="DAR96" s="671"/>
      <c r="DAS96" s="671"/>
      <c r="DAT96" s="671"/>
      <c r="DAU96" s="671"/>
      <c r="DAV96" s="671"/>
      <c r="DAW96" s="671"/>
      <c r="DAX96" s="671"/>
      <c r="DAY96" s="671"/>
      <c r="DAZ96" s="671"/>
      <c r="DBA96" s="671"/>
      <c r="DBB96" s="671"/>
      <c r="DBC96" s="671"/>
      <c r="DBD96" s="671"/>
      <c r="DBE96" s="671"/>
      <c r="DBF96" s="671"/>
      <c r="DBG96" s="671"/>
      <c r="DBH96" s="671"/>
      <c r="DBI96" s="671"/>
      <c r="DBJ96" s="671"/>
      <c r="DBK96" s="671"/>
      <c r="DBL96" s="671"/>
      <c r="DBM96" s="671"/>
      <c r="DBN96" s="671"/>
      <c r="DBO96" s="671"/>
      <c r="DBP96" s="671"/>
      <c r="DBQ96" s="671"/>
      <c r="DBR96" s="671"/>
      <c r="DBS96" s="671"/>
      <c r="DBT96" s="671"/>
      <c r="DBU96" s="671"/>
      <c r="DBV96" s="671"/>
      <c r="DBW96" s="671"/>
      <c r="DBX96" s="671"/>
      <c r="DBY96" s="671"/>
      <c r="DBZ96" s="671"/>
      <c r="DCA96" s="671"/>
      <c r="DCB96" s="671"/>
      <c r="DCC96" s="671"/>
      <c r="DCD96" s="671"/>
      <c r="DCE96" s="671"/>
      <c r="DCF96" s="671"/>
      <c r="DCG96" s="671"/>
      <c r="DCH96" s="671"/>
      <c r="DCI96" s="671"/>
      <c r="DCJ96" s="671"/>
      <c r="DCK96" s="671"/>
      <c r="DCL96" s="671"/>
      <c r="DCM96" s="671"/>
      <c r="DCN96" s="671"/>
      <c r="DCO96" s="671"/>
      <c r="DCP96" s="671"/>
      <c r="DCQ96" s="671"/>
      <c r="DCR96" s="671"/>
      <c r="DCS96" s="671"/>
      <c r="DCT96" s="671"/>
      <c r="DCU96" s="671"/>
      <c r="DCV96" s="671"/>
      <c r="DCW96" s="671"/>
      <c r="DCX96" s="671"/>
      <c r="DCY96" s="671"/>
      <c r="DCZ96" s="671"/>
      <c r="DDA96" s="671"/>
      <c r="DDB96" s="671"/>
      <c r="DDC96" s="671"/>
      <c r="DDD96" s="671"/>
      <c r="DDE96" s="671"/>
      <c r="DDF96" s="671"/>
      <c r="DDG96" s="671"/>
      <c r="DDH96" s="671"/>
      <c r="DDI96" s="671"/>
      <c r="DDJ96" s="671"/>
      <c r="DDK96" s="671"/>
      <c r="DDL96" s="671"/>
      <c r="DDM96" s="671"/>
      <c r="DDN96" s="671"/>
      <c r="DDO96" s="671"/>
      <c r="DDP96" s="671"/>
      <c r="DDQ96" s="671"/>
      <c r="DDR96" s="671"/>
      <c r="DDS96" s="671"/>
      <c r="DDT96" s="671"/>
      <c r="DDU96" s="671"/>
      <c r="DDV96" s="671"/>
      <c r="DDW96" s="671"/>
      <c r="DDX96" s="671"/>
      <c r="DDY96" s="671"/>
      <c r="DDZ96" s="671"/>
      <c r="DEA96" s="671"/>
      <c r="DEB96" s="671"/>
      <c r="DEC96" s="671"/>
      <c r="DED96" s="671"/>
      <c r="DEE96" s="671"/>
      <c r="DEF96" s="671"/>
      <c r="DEG96" s="671"/>
      <c r="DEH96" s="671"/>
      <c r="DEI96" s="671"/>
      <c r="DEJ96" s="671"/>
      <c r="DEK96" s="671"/>
      <c r="DEL96" s="671"/>
      <c r="DEM96" s="671"/>
      <c r="DEN96" s="671"/>
      <c r="DEO96" s="671"/>
      <c r="DEP96" s="671"/>
      <c r="DEQ96" s="671"/>
      <c r="DER96" s="671"/>
      <c r="DES96" s="671"/>
      <c r="DET96" s="671"/>
      <c r="DEU96" s="671"/>
      <c r="DEV96" s="671"/>
      <c r="DEW96" s="671"/>
      <c r="DEX96" s="671"/>
      <c r="DEY96" s="671"/>
      <c r="DEZ96" s="671"/>
      <c r="DFA96" s="671"/>
      <c r="DFB96" s="671"/>
      <c r="DFC96" s="671"/>
      <c r="DFD96" s="671"/>
      <c r="DFE96" s="671"/>
      <c r="DFF96" s="671"/>
      <c r="DFG96" s="671"/>
      <c r="DFH96" s="671"/>
      <c r="DFI96" s="671"/>
      <c r="DFJ96" s="671"/>
      <c r="DFK96" s="671"/>
      <c r="DFL96" s="671"/>
      <c r="DFM96" s="671"/>
      <c r="DFN96" s="671"/>
      <c r="DFO96" s="671"/>
      <c r="DFP96" s="671"/>
      <c r="DFQ96" s="671"/>
      <c r="DFR96" s="671"/>
      <c r="DFS96" s="671"/>
      <c r="DFT96" s="671"/>
      <c r="DFU96" s="671"/>
      <c r="DFV96" s="671"/>
      <c r="DFW96" s="671"/>
      <c r="DFX96" s="671"/>
      <c r="DFY96" s="671"/>
      <c r="DFZ96" s="671"/>
      <c r="DGA96" s="671"/>
      <c r="DGB96" s="671"/>
      <c r="DGC96" s="671"/>
      <c r="DGD96" s="671"/>
      <c r="DGE96" s="671"/>
      <c r="DGF96" s="671"/>
      <c r="DGG96" s="671"/>
      <c r="DGH96" s="671"/>
      <c r="DGI96" s="671"/>
      <c r="DGJ96" s="671"/>
      <c r="DGK96" s="671"/>
      <c r="DGL96" s="671"/>
      <c r="DGM96" s="671"/>
      <c r="DGN96" s="671"/>
      <c r="DGO96" s="671"/>
      <c r="DGP96" s="671"/>
      <c r="DGQ96" s="671"/>
      <c r="DGR96" s="671"/>
      <c r="DGS96" s="671"/>
      <c r="DGT96" s="671"/>
      <c r="DGU96" s="671"/>
      <c r="DGV96" s="671"/>
      <c r="DGW96" s="671"/>
      <c r="DGX96" s="671"/>
      <c r="DGY96" s="671"/>
      <c r="DGZ96" s="671"/>
      <c r="DHA96" s="671"/>
      <c r="DHB96" s="671"/>
      <c r="DHC96" s="671"/>
      <c r="DHD96" s="671"/>
      <c r="DHE96" s="671"/>
      <c r="DHF96" s="671"/>
      <c r="DHG96" s="671"/>
      <c r="DHH96" s="671"/>
      <c r="DHI96" s="671"/>
      <c r="DHJ96" s="671"/>
      <c r="DHK96" s="671"/>
      <c r="DHL96" s="671"/>
      <c r="DHM96" s="671"/>
      <c r="DHN96" s="671"/>
      <c r="DHO96" s="671"/>
      <c r="DHP96" s="671"/>
      <c r="DHQ96" s="671"/>
      <c r="DHR96" s="671"/>
      <c r="DHS96" s="671"/>
      <c r="DHT96" s="671"/>
      <c r="DHU96" s="671"/>
      <c r="DHV96" s="671"/>
      <c r="DHW96" s="671"/>
      <c r="DHX96" s="671"/>
      <c r="DHY96" s="671"/>
      <c r="DHZ96" s="671"/>
      <c r="DIA96" s="671"/>
      <c r="DIB96" s="671"/>
      <c r="DIC96" s="671"/>
      <c r="DID96" s="671"/>
      <c r="DIE96" s="671"/>
      <c r="DIF96" s="671"/>
      <c r="DIG96" s="671"/>
      <c r="DIH96" s="671"/>
      <c r="DII96" s="671"/>
      <c r="DIJ96" s="671"/>
      <c r="DIK96" s="671"/>
      <c r="DIL96" s="671"/>
      <c r="DIM96" s="671"/>
      <c r="DIN96" s="671"/>
      <c r="DIO96" s="671"/>
      <c r="DIP96" s="671"/>
      <c r="DIQ96" s="671"/>
      <c r="DIR96" s="671"/>
      <c r="DIS96" s="671"/>
      <c r="DIT96" s="671"/>
      <c r="DIU96" s="671"/>
      <c r="DIV96" s="671"/>
      <c r="DIW96" s="671"/>
      <c r="DIX96" s="671"/>
      <c r="DIY96" s="671"/>
      <c r="DIZ96" s="671"/>
      <c r="DJA96" s="671"/>
      <c r="DJB96" s="671"/>
      <c r="DJC96" s="671"/>
      <c r="DJD96" s="671"/>
      <c r="DJE96" s="671"/>
      <c r="DJF96" s="671"/>
      <c r="DJG96" s="671"/>
      <c r="DJH96" s="671"/>
      <c r="DJI96" s="671"/>
      <c r="DJJ96" s="671"/>
      <c r="DJK96" s="671"/>
      <c r="DJL96" s="671"/>
      <c r="DJM96" s="671"/>
      <c r="DJN96" s="671"/>
      <c r="DJO96" s="671"/>
      <c r="DJP96" s="671"/>
      <c r="DJQ96" s="671"/>
      <c r="DJR96" s="671"/>
      <c r="DJS96" s="671"/>
      <c r="DJT96" s="671"/>
      <c r="DJU96" s="671"/>
      <c r="DJV96" s="671"/>
      <c r="DJW96" s="671"/>
      <c r="DJX96" s="671"/>
      <c r="DJY96" s="671"/>
      <c r="DJZ96" s="671"/>
      <c r="DKA96" s="671"/>
      <c r="DKB96" s="671"/>
      <c r="DKC96" s="671"/>
      <c r="DKD96" s="671"/>
      <c r="DKE96" s="671"/>
      <c r="DKF96" s="671"/>
      <c r="DKG96" s="671"/>
      <c r="DKH96" s="671"/>
      <c r="DKI96" s="671"/>
      <c r="DKJ96" s="671"/>
      <c r="DKK96" s="671"/>
      <c r="DKL96" s="671"/>
      <c r="DKM96" s="671"/>
      <c r="DKN96" s="671"/>
      <c r="DKO96" s="671"/>
      <c r="DKP96" s="671"/>
      <c r="DKQ96" s="671"/>
      <c r="DKR96" s="671"/>
      <c r="DKS96" s="671"/>
      <c r="DKT96" s="671"/>
      <c r="DKU96" s="671"/>
      <c r="DKV96" s="671"/>
      <c r="DKW96" s="671"/>
      <c r="DKX96" s="671"/>
      <c r="DKY96" s="671"/>
      <c r="DKZ96" s="671"/>
      <c r="DLA96" s="671"/>
      <c r="DLB96" s="671"/>
      <c r="DLC96" s="671"/>
      <c r="DLD96" s="671"/>
      <c r="DLE96" s="671"/>
      <c r="DLF96" s="671"/>
      <c r="DLG96" s="671"/>
      <c r="DLH96" s="671"/>
      <c r="DLI96" s="671"/>
      <c r="DLJ96" s="671"/>
      <c r="DLK96" s="671"/>
      <c r="DLL96" s="671"/>
      <c r="DLM96" s="671"/>
      <c r="DLN96" s="671"/>
      <c r="DLO96" s="671"/>
      <c r="DLP96" s="671"/>
      <c r="DLQ96" s="671"/>
      <c r="DLR96" s="671"/>
      <c r="DLS96" s="671"/>
      <c r="DLT96" s="671"/>
      <c r="DLU96" s="671"/>
      <c r="DLV96" s="671"/>
      <c r="DLW96" s="671"/>
      <c r="DLX96" s="671"/>
      <c r="DLY96" s="671"/>
      <c r="DLZ96" s="671"/>
      <c r="DMA96" s="671"/>
      <c r="DMB96" s="671"/>
      <c r="DMC96" s="671"/>
      <c r="DMD96" s="671"/>
      <c r="DME96" s="671"/>
      <c r="DMF96" s="671"/>
      <c r="DMG96" s="671"/>
      <c r="DMH96" s="671"/>
      <c r="DMI96" s="671"/>
      <c r="DMJ96" s="671"/>
      <c r="DMK96" s="671"/>
      <c r="DML96" s="671"/>
      <c r="DMM96" s="671"/>
      <c r="DMN96" s="671"/>
      <c r="DMO96" s="671"/>
      <c r="DMP96" s="671"/>
      <c r="DMQ96" s="671"/>
      <c r="DMR96" s="671"/>
      <c r="DMS96" s="671"/>
      <c r="DMT96" s="671"/>
      <c r="DMU96" s="671"/>
      <c r="DMV96" s="671"/>
      <c r="DMW96" s="671"/>
      <c r="DMX96" s="671"/>
      <c r="DMY96" s="671"/>
      <c r="DMZ96" s="671"/>
      <c r="DNA96" s="671"/>
      <c r="DNB96" s="671"/>
      <c r="DNC96" s="671"/>
      <c r="DND96" s="671"/>
      <c r="DNE96" s="671"/>
      <c r="DNF96" s="671"/>
      <c r="DNG96" s="671"/>
      <c r="DNH96" s="671"/>
      <c r="DNI96" s="671"/>
      <c r="DNJ96" s="671"/>
      <c r="DNK96" s="671"/>
      <c r="DNL96" s="671"/>
      <c r="DNM96" s="671"/>
      <c r="DNN96" s="671"/>
      <c r="DNO96" s="671"/>
      <c r="DNP96" s="671"/>
      <c r="DNQ96" s="671"/>
      <c r="DNR96" s="671"/>
      <c r="DNS96" s="671"/>
      <c r="DNT96" s="671"/>
      <c r="DNU96" s="671"/>
      <c r="DNV96" s="671"/>
      <c r="DNW96" s="671"/>
      <c r="DNX96" s="671"/>
      <c r="DNY96" s="671"/>
      <c r="DNZ96" s="671"/>
      <c r="DOA96" s="671"/>
      <c r="DOB96" s="671"/>
      <c r="DOC96" s="671"/>
      <c r="DOD96" s="671"/>
      <c r="DOE96" s="671"/>
      <c r="DOF96" s="671"/>
      <c r="DOG96" s="671"/>
      <c r="DOH96" s="671"/>
      <c r="DOI96" s="671"/>
      <c r="DOJ96" s="671"/>
      <c r="DOK96" s="671"/>
      <c r="DOL96" s="671"/>
      <c r="DOM96" s="671"/>
      <c r="DON96" s="671"/>
      <c r="DOO96" s="671"/>
      <c r="DOP96" s="671"/>
      <c r="DOQ96" s="671"/>
      <c r="DOR96" s="671"/>
      <c r="DOS96" s="671"/>
      <c r="DOT96" s="671"/>
      <c r="DOU96" s="671"/>
      <c r="DOV96" s="671"/>
      <c r="DOW96" s="671"/>
      <c r="DOX96" s="671"/>
      <c r="DOY96" s="671"/>
      <c r="DOZ96" s="671"/>
      <c r="DPA96" s="671"/>
      <c r="DPB96" s="671"/>
      <c r="DPC96" s="671"/>
      <c r="DPD96" s="671"/>
      <c r="DPE96" s="671"/>
      <c r="DPF96" s="671"/>
      <c r="DPG96" s="671"/>
      <c r="DPH96" s="671"/>
      <c r="DPI96" s="671"/>
      <c r="DPJ96" s="671"/>
      <c r="DPK96" s="671"/>
      <c r="DPL96" s="671"/>
      <c r="DPM96" s="671"/>
      <c r="DPN96" s="671"/>
      <c r="DPO96" s="671"/>
      <c r="DPP96" s="671"/>
      <c r="DPQ96" s="671"/>
      <c r="DPR96" s="671"/>
      <c r="DPS96" s="671"/>
      <c r="DPT96" s="671"/>
      <c r="DPU96" s="671"/>
      <c r="DPV96" s="671"/>
      <c r="DPW96" s="671"/>
      <c r="DPX96" s="671"/>
      <c r="DPY96" s="671"/>
      <c r="DPZ96" s="671"/>
      <c r="DQA96" s="671"/>
      <c r="DQB96" s="671"/>
      <c r="DQC96" s="671"/>
      <c r="DQD96" s="671"/>
      <c r="DQE96" s="671"/>
      <c r="DQF96" s="671"/>
      <c r="DQG96" s="671"/>
      <c r="DQH96" s="671"/>
      <c r="DQI96" s="671"/>
      <c r="DQJ96" s="671"/>
      <c r="DQK96" s="671"/>
      <c r="DQL96" s="671"/>
      <c r="DQM96" s="671"/>
      <c r="DQN96" s="671"/>
      <c r="DQO96" s="671"/>
      <c r="DQP96" s="671"/>
      <c r="DQQ96" s="671"/>
      <c r="DQR96" s="671"/>
      <c r="DQS96" s="671"/>
      <c r="DQT96" s="671"/>
      <c r="DQU96" s="671"/>
      <c r="DQV96" s="671"/>
      <c r="DQW96" s="671"/>
      <c r="DQX96" s="671"/>
      <c r="DQY96" s="671"/>
      <c r="DQZ96" s="671"/>
      <c r="DRA96" s="671"/>
      <c r="DRB96" s="671"/>
      <c r="DRC96" s="671"/>
      <c r="DRD96" s="671"/>
      <c r="DRE96" s="671"/>
      <c r="DRF96" s="671"/>
      <c r="DRG96" s="671"/>
      <c r="DRH96" s="671"/>
      <c r="DRI96" s="671"/>
      <c r="DRJ96" s="671"/>
      <c r="DRK96" s="671"/>
      <c r="DRL96" s="671"/>
      <c r="DRM96" s="671"/>
      <c r="DRN96" s="671"/>
      <c r="DRO96" s="671"/>
      <c r="DRP96" s="671"/>
      <c r="DRQ96" s="671"/>
      <c r="DRR96" s="671"/>
      <c r="DRS96" s="671"/>
      <c r="DRT96" s="671"/>
      <c r="DRU96" s="671"/>
      <c r="DRV96" s="671"/>
      <c r="DRW96" s="671"/>
      <c r="DRX96" s="671"/>
      <c r="DRY96" s="671"/>
      <c r="DRZ96" s="671"/>
      <c r="DSA96" s="671"/>
      <c r="DSB96" s="671"/>
      <c r="DSC96" s="671"/>
      <c r="DSD96" s="671"/>
      <c r="DSE96" s="671"/>
      <c r="DSF96" s="671"/>
      <c r="DSG96" s="671"/>
      <c r="DSH96" s="671"/>
      <c r="DSI96" s="671"/>
      <c r="DSJ96" s="671"/>
      <c r="DSK96" s="671"/>
      <c r="DSL96" s="671"/>
      <c r="DSM96" s="671"/>
      <c r="DSN96" s="671"/>
      <c r="DSO96" s="671"/>
      <c r="DSP96" s="671"/>
      <c r="DSQ96" s="671"/>
      <c r="DSR96" s="671"/>
      <c r="DSS96" s="671"/>
      <c r="DST96" s="671"/>
      <c r="DSU96" s="671"/>
      <c r="DSV96" s="671"/>
      <c r="DSW96" s="671"/>
      <c r="DSX96" s="671"/>
      <c r="DSY96" s="671"/>
      <c r="DSZ96" s="671"/>
      <c r="DTA96" s="671"/>
      <c r="DTB96" s="671"/>
      <c r="DTC96" s="671"/>
      <c r="DTD96" s="671"/>
      <c r="DTE96" s="671"/>
      <c r="DTF96" s="671"/>
      <c r="DTG96" s="671"/>
      <c r="DTH96" s="671"/>
      <c r="DTI96" s="671"/>
      <c r="DTJ96" s="671"/>
      <c r="DTK96" s="671"/>
      <c r="DTL96" s="671"/>
      <c r="DTM96" s="671"/>
      <c r="DTN96" s="671"/>
      <c r="DTO96" s="671"/>
      <c r="DTP96" s="671"/>
      <c r="DTQ96" s="671"/>
      <c r="DTR96" s="671"/>
      <c r="DTS96" s="671"/>
      <c r="DTT96" s="671"/>
      <c r="DTU96" s="671"/>
      <c r="DTV96" s="671"/>
      <c r="DTW96" s="671"/>
      <c r="DTX96" s="671"/>
      <c r="DTY96" s="671"/>
      <c r="DTZ96" s="671"/>
      <c r="DUA96" s="671"/>
      <c r="DUB96" s="671"/>
      <c r="DUC96" s="671"/>
      <c r="DUD96" s="671"/>
      <c r="DUE96" s="671"/>
      <c r="DUF96" s="671"/>
      <c r="DUG96" s="671"/>
      <c r="DUH96" s="671"/>
      <c r="DUI96" s="671"/>
      <c r="DUJ96" s="671"/>
      <c r="DUK96" s="671"/>
      <c r="DUL96" s="671"/>
      <c r="DUM96" s="671"/>
      <c r="DUN96" s="671"/>
      <c r="DUO96" s="671"/>
      <c r="DUP96" s="671"/>
      <c r="DUQ96" s="671"/>
      <c r="DUR96" s="671"/>
      <c r="DUS96" s="671"/>
      <c r="DUT96" s="671"/>
      <c r="DUU96" s="671"/>
      <c r="DUV96" s="671"/>
      <c r="DUW96" s="671"/>
      <c r="DUX96" s="671"/>
      <c r="DUY96" s="671"/>
      <c r="DUZ96" s="671"/>
      <c r="DVA96" s="671"/>
      <c r="DVB96" s="671"/>
      <c r="DVC96" s="671"/>
      <c r="DVD96" s="671"/>
      <c r="DVE96" s="671"/>
      <c r="DVF96" s="671"/>
      <c r="DVG96" s="671"/>
      <c r="DVH96" s="671"/>
      <c r="DVI96" s="671"/>
      <c r="DVJ96" s="671"/>
      <c r="DVK96" s="671"/>
      <c r="DVL96" s="671"/>
      <c r="DVM96" s="671"/>
      <c r="DVN96" s="671"/>
      <c r="DVO96" s="671"/>
      <c r="DVP96" s="671"/>
      <c r="DVQ96" s="671"/>
      <c r="DVR96" s="671"/>
      <c r="DVS96" s="671"/>
      <c r="DVT96" s="671"/>
      <c r="DVU96" s="671"/>
      <c r="DVV96" s="671"/>
      <c r="DVW96" s="671"/>
      <c r="DVX96" s="671"/>
      <c r="DVY96" s="671"/>
      <c r="DVZ96" s="671"/>
      <c r="DWA96" s="671"/>
      <c r="DWB96" s="671"/>
      <c r="DWC96" s="671"/>
      <c r="DWD96" s="671"/>
      <c r="DWE96" s="671"/>
      <c r="DWF96" s="671"/>
      <c r="DWG96" s="671"/>
      <c r="DWH96" s="671"/>
      <c r="DWI96" s="671"/>
      <c r="DWJ96" s="671"/>
      <c r="DWK96" s="671"/>
      <c r="DWL96" s="671"/>
      <c r="DWM96" s="671"/>
      <c r="DWN96" s="671"/>
      <c r="DWO96" s="671"/>
      <c r="DWP96" s="671"/>
      <c r="DWQ96" s="671"/>
      <c r="DWR96" s="671"/>
      <c r="DWS96" s="671"/>
      <c r="DWT96" s="671"/>
      <c r="DWU96" s="671"/>
      <c r="DWV96" s="671"/>
      <c r="DWW96" s="671"/>
      <c r="DWX96" s="671"/>
      <c r="DWY96" s="671"/>
      <c r="DWZ96" s="671"/>
      <c r="DXA96" s="671"/>
      <c r="DXB96" s="671"/>
      <c r="DXC96" s="671"/>
      <c r="DXD96" s="671"/>
      <c r="DXE96" s="671"/>
      <c r="DXF96" s="671"/>
      <c r="DXG96" s="671"/>
      <c r="DXH96" s="671"/>
      <c r="DXI96" s="671"/>
      <c r="DXJ96" s="671"/>
      <c r="DXK96" s="671"/>
      <c r="DXL96" s="671"/>
      <c r="DXM96" s="671"/>
      <c r="DXN96" s="671"/>
      <c r="DXO96" s="671"/>
      <c r="DXP96" s="671"/>
      <c r="DXQ96" s="671"/>
      <c r="DXR96" s="671"/>
      <c r="DXS96" s="671"/>
      <c r="DXT96" s="671"/>
      <c r="DXU96" s="671"/>
      <c r="DXV96" s="671"/>
      <c r="DXW96" s="671"/>
      <c r="DXX96" s="671"/>
      <c r="DXY96" s="671"/>
      <c r="DXZ96" s="671"/>
      <c r="DYA96" s="671"/>
      <c r="DYB96" s="671"/>
      <c r="DYC96" s="671"/>
      <c r="DYD96" s="671"/>
      <c r="DYE96" s="671"/>
      <c r="DYF96" s="671"/>
      <c r="DYG96" s="671"/>
      <c r="DYH96" s="671"/>
      <c r="DYI96" s="671"/>
      <c r="DYJ96" s="671"/>
      <c r="DYK96" s="671"/>
      <c r="DYL96" s="671"/>
      <c r="DYM96" s="671"/>
      <c r="DYN96" s="671"/>
      <c r="DYO96" s="671"/>
      <c r="DYP96" s="671"/>
      <c r="DYQ96" s="671"/>
      <c r="DYR96" s="671"/>
      <c r="DYS96" s="671"/>
      <c r="DYT96" s="671"/>
      <c r="DYU96" s="671"/>
      <c r="DYV96" s="671"/>
      <c r="DYW96" s="671"/>
      <c r="DYX96" s="671"/>
      <c r="DYY96" s="671"/>
      <c r="DYZ96" s="671"/>
      <c r="DZA96" s="671"/>
      <c r="DZB96" s="671"/>
      <c r="DZC96" s="671"/>
      <c r="DZD96" s="671"/>
      <c r="DZE96" s="671"/>
      <c r="DZF96" s="671"/>
      <c r="DZG96" s="671"/>
      <c r="DZH96" s="671"/>
      <c r="DZI96" s="671"/>
      <c r="DZJ96" s="671"/>
      <c r="DZK96" s="671"/>
      <c r="DZL96" s="671"/>
      <c r="DZM96" s="671"/>
      <c r="DZN96" s="671"/>
      <c r="DZO96" s="671"/>
      <c r="DZP96" s="671"/>
      <c r="DZQ96" s="671"/>
      <c r="DZR96" s="671"/>
      <c r="DZS96" s="671"/>
      <c r="DZT96" s="671"/>
      <c r="DZU96" s="671"/>
      <c r="DZV96" s="671"/>
      <c r="DZW96" s="671"/>
      <c r="DZX96" s="671"/>
      <c r="DZY96" s="671"/>
      <c r="DZZ96" s="671"/>
      <c r="EAA96" s="671"/>
      <c r="EAB96" s="671"/>
      <c r="EAC96" s="671"/>
      <c r="EAD96" s="671"/>
      <c r="EAE96" s="671"/>
      <c r="EAF96" s="671"/>
      <c r="EAG96" s="671"/>
      <c r="EAH96" s="671"/>
      <c r="EAI96" s="671"/>
      <c r="EAJ96" s="671"/>
      <c r="EAK96" s="671"/>
      <c r="EAL96" s="671"/>
      <c r="EAM96" s="671"/>
      <c r="EAN96" s="671"/>
      <c r="EAO96" s="671"/>
      <c r="EAP96" s="671"/>
      <c r="EAQ96" s="671"/>
      <c r="EAR96" s="671"/>
      <c r="EAS96" s="671"/>
      <c r="EAT96" s="671"/>
      <c r="EAU96" s="671"/>
      <c r="EAV96" s="671"/>
      <c r="EAW96" s="671"/>
      <c r="EAX96" s="671"/>
      <c r="EAY96" s="671"/>
      <c r="EAZ96" s="671"/>
      <c r="EBA96" s="671"/>
      <c r="EBB96" s="671"/>
      <c r="EBC96" s="671"/>
      <c r="EBD96" s="671"/>
      <c r="EBE96" s="671"/>
      <c r="EBF96" s="671"/>
      <c r="EBG96" s="671"/>
      <c r="EBH96" s="671"/>
      <c r="EBI96" s="671"/>
      <c r="EBJ96" s="671"/>
      <c r="EBK96" s="671"/>
      <c r="EBL96" s="671"/>
      <c r="EBM96" s="671"/>
      <c r="EBN96" s="671"/>
      <c r="EBO96" s="671"/>
      <c r="EBP96" s="671"/>
      <c r="EBQ96" s="671"/>
      <c r="EBR96" s="671"/>
      <c r="EBS96" s="671"/>
      <c r="EBT96" s="671"/>
      <c r="EBU96" s="671"/>
      <c r="EBV96" s="671"/>
      <c r="EBW96" s="671"/>
      <c r="EBX96" s="671"/>
      <c r="EBY96" s="671"/>
      <c r="EBZ96" s="671"/>
      <c r="ECA96" s="671"/>
      <c r="ECB96" s="671"/>
      <c r="ECC96" s="671"/>
      <c r="ECD96" s="671"/>
      <c r="ECE96" s="671"/>
      <c r="ECF96" s="671"/>
      <c r="ECG96" s="671"/>
      <c r="ECH96" s="671"/>
      <c r="ECI96" s="671"/>
      <c r="ECJ96" s="671"/>
      <c r="ECK96" s="671"/>
      <c r="ECL96" s="671"/>
      <c r="ECM96" s="671"/>
      <c r="ECN96" s="671"/>
      <c r="ECO96" s="671"/>
      <c r="ECP96" s="671"/>
      <c r="ECQ96" s="671"/>
      <c r="ECR96" s="671"/>
      <c r="ECS96" s="671"/>
      <c r="ECT96" s="671"/>
      <c r="ECU96" s="671"/>
      <c r="ECV96" s="671"/>
      <c r="ECW96" s="671"/>
      <c r="ECX96" s="671"/>
      <c r="ECY96" s="671"/>
      <c r="ECZ96" s="671"/>
      <c r="EDA96" s="671"/>
      <c r="EDB96" s="671"/>
      <c r="EDC96" s="671"/>
      <c r="EDD96" s="671"/>
      <c r="EDE96" s="671"/>
      <c r="EDF96" s="671"/>
      <c r="EDG96" s="671"/>
      <c r="EDH96" s="671"/>
      <c r="EDI96" s="671"/>
      <c r="EDJ96" s="671"/>
      <c r="EDK96" s="671"/>
      <c r="EDL96" s="671"/>
      <c r="EDM96" s="671"/>
      <c r="EDN96" s="671"/>
      <c r="EDO96" s="671"/>
      <c r="EDP96" s="671"/>
      <c r="EDQ96" s="671"/>
      <c r="EDR96" s="671"/>
      <c r="EDS96" s="671"/>
      <c r="EDT96" s="671"/>
      <c r="EDU96" s="671"/>
      <c r="EDV96" s="671"/>
      <c r="EDW96" s="671"/>
      <c r="EDX96" s="671"/>
      <c r="EDY96" s="671"/>
      <c r="EDZ96" s="671"/>
      <c r="EEA96" s="671"/>
      <c r="EEB96" s="671"/>
      <c r="EEC96" s="671"/>
      <c r="EED96" s="671"/>
      <c r="EEE96" s="671"/>
      <c r="EEF96" s="671"/>
      <c r="EEG96" s="671"/>
      <c r="EEH96" s="671"/>
      <c r="EEI96" s="671"/>
      <c r="EEJ96" s="671"/>
      <c r="EEK96" s="671"/>
      <c r="EEL96" s="671"/>
      <c r="EEM96" s="671"/>
      <c r="EEN96" s="671"/>
      <c r="EEO96" s="671"/>
      <c r="EEP96" s="671"/>
      <c r="EEQ96" s="671"/>
      <c r="EER96" s="671"/>
      <c r="EES96" s="671"/>
      <c r="EET96" s="671"/>
      <c r="EEU96" s="671"/>
      <c r="EEV96" s="671"/>
      <c r="EEW96" s="671"/>
      <c r="EEX96" s="671"/>
      <c r="EEY96" s="671"/>
      <c r="EEZ96" s="671"/>
      <c r="EFA96" s="671"/>
      <c r="EFB96" s="671"/>
      <c r="EFC96" s="671"/>
      <c r="EFD96" s="671"/>
      <c r="EFE96" s="671"/>
      <c r="EFF96" s="671"/>
      <c r="EFG96" s="671"/>
      <c r="EFH96" s="671"/>
      <c r="EFI96" s="671"/>
      <c r="EFJ96" s="671"/>
      <c r="EFK96" s="671"/>
      <c r="EFL96" s="671"/>
      <c r="EFM96" s="671"/>
      <c r="EFN96" s="671"/>
      <c r="EFO96" s="671"/>
      <c r="EFP96" s="671"/>
      <c r="EFQ96" s="671"/>
      <c r="EFR96" s="671"/>
      <c r="EFS96" s="671"/>
      <c r="EFT96" s="671"/>
      <c r="EFU96" s="671"/>
      <c r="EFV96" s="671"/>
      <c r="EFW96" s="671"/>
      <c r="EFX96" s="671"/>
      <c r="EFY96" s="671"/>
      <c r="EFZ96" s="671"/>
      <c r="EGA96" s="671"/>
      <c r="EGB96" s="671"/>
      <c r="EGC96" s="671"/>
      <c r="EGD96" s="671"/>
      <c r="EGE96" s="671"/>
      <c r="EGF96" s="671"/>
      <c r="EGG96" s="671"/>
      <c r="EGH96" s="671"/>
      <c r="EGI96" s="671"/>
      <c r="EGJ96" s="671"/>
      <c r="EGK96" s="671"/>
      <c r="EGL96" s="671"/>
      <c r="EGM96" s="671"/>
      <c r="EGN96" s="671"/>
      <c r="EGO96" s="671"/>
      <c r="EGP96" s="671"/>
      <c r="EGQ96" s="671"/>
      <c r="EGR96" s="671"/>
      <c r="EGS96" s="671"/>
      <c r="EGT96" s="671"/>
      <c r="EGU96" s="671"/>
      <c r="EGV96" s="671"/>
      <c r="EGW96" s="671"/>
      <c r="EGX96" s="671"/>
      <c r="EGY96" s="671"/>
      <c r="EGZ96" s="671"/>
      <c r="EHA96" s="671"/>
      <c r="EHB96" s="671"/>
      <c r="EHC96" s="671"/>
      <c r="EHD96" s="671"/>
      <c r="EHE96" s="671"/>
      <c r="EHF96" s="671"/>
      <c r="EHG96" s="671"/>
      <c r="EHH96" s="671"/>
      <c r="EHI96" s="671"/>
      <c r="EHJ96" s="671"/>
      <c r="EHK96" s="671"/>
      <c r="EHL96" s="671"/>
      <c r="EHM96" s="671"/>
      <c r="EHN96" s="671"/>
      <c r="EHO96" s="671"/>
      <c r="EHP96" s="671"/>
      <c r="EHQ96" s="671"/>
      <c r="EHR96" s="671"/>
      <c r="EHS96" s="671"/>
      <c r="EHT96" s="671"/>
      <c r="EHU96" s="671"/>
      <c r="EHV96" s="671"/>
      <c r="EHW96" s="671"/>
      <c r="EHX96" s="671"/>
      <c r="EHY96" s="671"/>
      <c r="EHZ96" s="671"/>
      <c r="EIA96" s="671"/>
      <c r="EIB96" s="671"/>
      <c r="EIC96" s="671"/>
      <c r="EID96" s="671"/>
      <c r="EIE96" s="671"/>
      <c r="EIF96" s="671"/>
      <c r="EIG96" s="671"/>
      <c r="EIH96" s="671"/>
      <c r="EII96" s="671"/>
      <c r="EIJ96" s="671"/>
      <c r="EIK96" s="671"/>
      <c r="EIL96" s="671"/>
      <c r="EIM96" s="671"/>
      <c r="EIN96" s="671"/>
      <c r="EIO96" s="671"/>
      <c r="EIP96" s="671"/>
      <c r="EIQ96" s="671"/>
      <c r="EIR96" s="671"/>
      <c r="EIS96" s="671"/>
      <c r="EIT96" s="671"/>
      <c r="EIU96" s="671"/>
      <c r="EIV96" s="671"/>
      <c r="EIW96" s="671"/>
      <c r="EIX96" s="671"/>
      <c r="EIY96" s="671"/>
      <c r="EIZ96" s="671"/>
      <c r="EJA96" s="671"/>
      <c r="EJB96" s="671"/>
      <c r="EJC96" s="671"/>
      <c r="EJD96" s="671"/>
      <c r="EJE96" s="671"/>
      <c r="EJF96" s="671"/>
      <c r="EJG96" s="671"/>
      <c r="EJH96" s="671"/>
      <c r="EJI96" s="671"/>
      <c r="EJJ96" s="671"/>
      <c r="EJK96" s="671"/>
      <c r="EJL96" s="671"/>
      <c r="EJM96" s="671"/>
      <c r="EJN96" s="671"/>
      <c r="EJO96" s="671"/>
      <c r="EJP96" s="671"/>
      <c r="EJQ96" s="671"/>
      <c r="EJR96" s="671"/>
      <c r="EJS96" s="671"/>
      <c r="EJT96" s="671"/>
      <c r="EJU96" s="671"/>
      <c r="EJV96" s="671"/>
      <c r="EJW96" s="671"/>
      <c r="EJX96" s="671"/>
      <c r="EJY96" s="671"/>
      <c r="EJZ96" s="671"/>
      <c r="EKA96" s="671"/>
      <c r="EKB96" s="671"/>
      <c r="EKC96" s="671"/>
      <c r="EKD96" s="671"/>
      <c r="EKE96" s="671"/>
      <c r="EKF96" s="671"/>
      <c r="EKG96" s="671"/>
      <c r="EKH96" s="671"/>
      <c r="EKI96" s="671"/>
      <c r="EKJ96" s="671"/>
      <c r="EKK96" s="671"/>
      <c r="EKL96" s="671"/>
      <c r="EKM96" s="671"/>
      <c r="EKN96" s="671"/>
      <c r="EKO96" s="671"/>
      <c r="EKP96" s="671"/>
      <c r="EKQ96" s="671"/>
      <c r="EKR96" s="671"/>
      <c r="EKS96" s="671"/>
      <c r="EKT96" s="671"/>
      <c r="EKU96" s="671"/>
      <c r="EKV96" s="671"/>
      <c r="EKW96" s="671"/>
      <c r="EKX96" s="671"/>
      <c r="EKY96" s="671"/>
      <c r="EKZ96" s="671"/>
      <c r="ELA96" s="671"/>
      <c r="ELB96" s="671"/>
      <c r="ELC96" s="671"/>
      <c r="ELD96" s="671"/>
      <c r="ELE96" s="671"/>
      <c r="ELF96" s="671"/>
      <c r="ELG96" s="671"/>
      <c r="ELH96" s="671"/>
      <c r="ELI96" s="671"/>
      <c r="ELJ96" s="671"/>
      <c r="ELK96" s="671"/>
      <c r="ELL96" s="671"/>
      <c r="ELM96" s="671"/>
      <c r="ELN96" s="671"/>
      <c r="ELO96" s="671"/>
      <c r="ELP96" s="671"/>
      <c r="ELQ96" s="671"/>
      <c r="ELR96" s="671"/>
      <c r="ELS96" s="671"/>
      <c r="ELT96" s="671"/>
      <c r="ELU96" s="671"/>
      <c r="ELV96" s="671"/>
      <c r="ELW96" s="671"/>
      <c r="ELX96" s="671"/>
      <c r="ELY96" s="671"/>
      <c r="ELZ96" s="671"/>
      <c r="EMA96" s="671"/>
      <c r="EMB96" s="671"/>
      <c r="EMC96" s="671"/>
      <c r="EMD96" s="671"/>
      <c r="EME96" s="671"/>
      <c r="EMF96" s="671"/>
      <c r="EMG96" s="671"/>
      <c r="EMH96" s="671"/>
      <c r="EMI96" s="671"/>
      <c r="EMJ96" s="671"/>
      <c r="EMK96" s="671"/>
      <c r="EML96" s="671"/>
      <c r="EMM96" s="671"/>
      <c r="EMN96" s="671"/>
      <c r="EMO96" s="671"/>
      <c r="EMP96" s="671"/>
      <c r="EMQ96" s="671"/>
      <c r="EMR96" s="671"/>
      <c r="EMS96" s="671"/>
      <c r="EMT96" s="671"/>
      <c r="EMU96" s="671"/>
      <c r="EMV96" s="671"/>
      <c r="EMW96" s="671"/>
      <c r="EMX96" s="671"/>
      <c r="EMY96" s="671"/>
      <c r="EMZ96" s="671"/>
      <c r="ENA96" s="671"/>
      <c r="ENB96" s="671"/>
      <c r="ENC96" s="671"/>
      <c r="END96" s="671"/>
      <c r="ENE96" s="671"/>
      <c r="ENF96" s="671"/>
      <c r="ENG96" s="671"/>
      <c r="ENH96" s="671"/>
      <c r="ENI96" s="671"/>
      <c r="ENJ96" s="671"/>
      <c r="ENK96" s="671"/>
      <c r="ENL96" s="671"/>
      <c r="ENM96" s="671"/>
      <c r="ENN96" s="671"/>
      <c r="ENO96" s="671"/>
      <c r="ENP96" s="671"/>
      <c r="ENQ96" s="671"/>
      <c r="ENR96" s="671"/>
      <c r="ENS96" s="671"/>
      <c r="ENT96" s="671"/>
      <c r="ENU96" s="671"/>
      <c r="ENV96" s="671"/>
      <c r="ENW96" s="671"/>
      <c r="ENX96" s="671"/>
      <c r="ENY96" s="671"/>
      <c r="ENZ96" s="671"/>
      <c r="EOA96" s="671"/>
      <c r="EOB96" s="671"/>
      <c r="EOC96" s="671"/>
      <c r="EOD96" s="671"/>
      <c r="EOE96" s="671"/>
      <c r="EOF96" s="671"/>
      <c r="EOG96" s="671"/>
      <c r="EOH96" s="671"/>
      <c r="EOI96" s="671"/>
      <c r="EOJ96" s="671"/>
      <c r="EOK96" s="671"/>
      <c r="EOL96" s="671"/>
      <c r="EOM96" s="671"/>
      <c r="EON96" s="671"/>
      <c r="EOO96" s="671"/>
      <c r="EOP96" s="671"/>
      <c r="EOQ96" s="671"/>
      <c r="EOR96" s="671"/>
      <c r="EOS96" s="671"/>
      <c r="EOT96" s="671"/>
      <c r="EOU96" s="671"/>
      <c r="EOV96" s="671"/>
      <c r="EOW96" s="671"/>
      <c r="EOX96" s="671"/>
      <c r="EOY96" s="671"/>
      <c r="EOZ96" s="671"/>
      <c r="EPA96" s="671"/>
      <c r="EPB96" s="671"/>
      <c r="EPC96" s="671"/>
      <c r="EPD96" s="671"/>
      <c r="EPE96" s="671"/>
      <c r="EPF96" s="671"/>
      <c r="EPG96" s="671"/>
      <c r="EPH96" s="671"/>
      <c r="EPI96" s="671"/>
      <c r="EPJ96" s="671"/>
      <c r="EPK96" s="671"/>
      <c r="EPL96" s="671"/>
      <c r="EPM96" s="671"/>
      <c r="EPN96" s="671"/>
      <c r="EPO96" s="671"/>
      <c r="EPP96" s="671"/>
      <c r="EPQ96" s="671"/>
      <c r="EPR96" s="671"/>
      <c r="EPS96" s="671"/>
      <c r="EPT96" s="671"/>
      <c r="EPU96" s="671"/>
      <c r="EPV96" s="671"/>
      <c r="EPW96" s="671"/>
      <c r="EPX96" s="671"/>
      <c r="EPY96" s="671"/>
      <c r="EPZ96" s="671"/>
      <c r="EQA96" s="671"/>
      <c r="EQB96" s="671"/>
      <c r="EQC96" s="671"/>
      <c r="EQD96" s="671"/>
      <c r="EQE96" s="671"/>
      <c r="EQF96" s="671"/>
      <c r="EQG96" s="671"/>
      <c r="EQH96" s="671"/>
      <c r="EQI96" s="671"/>
      <c r="EQJ96" s="671"/>
      <c r="EQK96" s="671"/>
      <c r="EQL96" s="671"/>
      <c r="EQM96" s="671"/>
      <c r="EQN96" s="671"/>
      <c r="EQO96" s="671"/>
      <c r="EQP96" s="671"/>
      <c r="EQQ96" s="671"/>
      <c r="EQR96" s="671"/>
      <c r="EQS96" s="671"/>
      <c r="EQT96" s="671"/>
      <c r="EQU96" s="671"/>
      <c r="EQV96" s="671"/>
      <c r="EQW96" s="671"/>
      <c r="EQX96" s="671"/>
      <c r="EQY96" s="671"/>
      <c r="EQZ96" s="671"/>
      <c r="ERA96" s="671"/>
      <c r="ERB96" s="671"/>
      <c r="ERC96" s="671"/>
      <c r="ERD96" s="671"/>
      <c r="ERE96" s="671"/>
      <c r="ERF96" s="671"/>
      <c r="ERG96" s="671"/>
      <c r="ERH96" s="671"/>
      <c r="ERI96" s="671"/>
      <c r="ERJ96" s="671"/>
      <c r="ERK96" s="671"/>
      <c r="ERL96" s="671"/>
      <c r="ERM96" s="671"/>
      <c r="ERN96" s="671"/>
      <c r="ERO96" s="671"/>
      <c r="ERP96" s="671"/>
      <c r="ERQ96" s="671"/>
      <c r="ERR96" s="671"/>
      <c r="ERS96" s="671"/>
      <c r="ERT96" s="671"/>
      <c r="ERU96" s="671"/>
      <c r="ERV96" s="671"/>
      <c r="ERW96" s="671"/>
      <c r="ERX96" s="671"/>
      <c r="ERY96" s="671"/>
      <c r="ERZ96" s="671"/>
      <c r="ESA96" s="671"/>
      <c r="ESB96" s="671"/>
      <c r="ESC96" s="671"/>
      <c r="ESD96" s="671"/>
      <c r="ESE96" s="671"/>
      <c r="ESF96" s="671"/>
      <c r="ESG96" s="671"/>
      <c r="ESH96" s="671"/>
      <c r="ESI96" s="671"/>
      <c r="ESJ96" s="671"/>
      <c r="ESK96" s="671"/>
      <c r="ESL96" s="671"/>
      <c r="ESM96" s="671"/>
      <c r="ESN96" s="671"/>
      <c r="ESO96" s="671"/>
      <c r="ESP96" s="671"/>
      <c r="ESQ96" s="671"/>
      <c r="ESR96" s="671"/>
      <c r="ESS96" s="671"/>
      <c r="EST96" s="671"/>
      <c r="ESU96" s="671"/>
      <c r="ESV96" s="671"/>
      <c r="ESW96" s="671"/>
      <c r="ESX96" s="671"/>
      <c r="ESY96" s="671"/>
      <c r="ESZ96" s="671"/>
      <c r="ETA96" s="671"/>
      <c r="ETB96" s="671"/>
      <c r="ETC96" s="671"/>
      <c r="ETD96" s="671"/>
      <c r="ETE96" s="671"/>
      <c r="ETF96" s="671"/>
      <c r="ETG96" s="671"/>
      <c r="ETH96" s="671"/>
      <c r="ETI96" s="671"/>
      <c r="ETJ96" s="671"/>
      <c r="ETK96" s="671"/>
      <c r="ETL96" s="671"/>
      <c r="ETM96" s="671"/>
      <c r="ETN96" s="671"/>
      <c r="ETO96" s="671"/>
      <c r="ETP96" s="671"/>
      <c r="ETQ96" s="671"/>
      <c r="ETR96" s="671"/>
      <c r="ETS96" s="671"/>
      <c r="ETT96" s="671"/>
      <c r="ETU96" s="671"/>
      <c r="ETV96" s="671"/>
      <c r="ETW96" s="671"/>
      <c r="ETX96" s="671"/>
      <c r="ETY96" s="671"/>
      <c r="ETZ96" s="671"/>
      <c r="EUA96" s="671"/>
      <c r="EUB96" s="671"/>
      <c r="EUC96" s="671"/>
      <c r="EUD96" s="671"/>
      <c r="EUE96" s="671"/>
      <c r="EUF96" s="671"/>
      <c r="EUG96" s="671"/>
      <c r="EUH96" s="671"/>
      <c r="EUI96" s="671"/>
      <c r="EUJ96" s="671"/>
      <c r="EUK96" s="671"/>
      <c r="EUL96" s="671"/>
      <c r="EUM96" s="671"/>
      <c r="EUN96" s="671"/>
      <c r="EUO96" s="671"/>
      <c r="EUP96" s="671"/>
      <c r="EUQ96" s="671"/>
      <c r="EUR96" s="671"/>
      <c r="EUS96" s="671"/>
      <c r="EUT96" s="671"/>
      <c r="EUU96" s="671"/>
      <c r="EUV96" s="671"/>
      <c r="EUW96" s="671"/>
      <c r="EUX96" s="671"/>
      <c r="EUY96" s="671"/>
      <c r="EUZ96" s="671"/>
      <c r="EVA96" s="671"/>
      <c r="EVB96" s="671"/>
      <c r="EVC96" s="671"/>
      <c r="EVD96" s="671"/>
      <c r="EVE96" s="671"/>
      <c r="EVF96" s="671"/>
      <c r="EVG96" s="671"/>
      <c r="EVH96" s="671"/>
      <c r="EVI96" s="671"/>
      <c r="EVJ96" s="671"/>
      <c r="EVK96" s="671"/>
      <c r="EVL96" s="671"/>
      <c r="EVM96" s="671"/>
      <c r="EVN96" s="671"/>
      <c r="EVO96" s="671"/>
      <c r="EVP96" s="671"/>
      <c r="EVQ96" s="671"/>
      <c r="EVR96" s="671"/>
      <c r="EVS96" s="671"/>
      <c r="EVT96" s="671"/>
      <c r="EVU96" s="671"/>
      <c r="EVV96" s="671"/>
      <c r="EVW96" s="671"/>
      <c r="EVX96" s="671"/>
      <c r="EVY96" s="671"/>
      <c r="EVZ96" s="671"/>
      <c r="EWA96" s="671"/>
      <c r="EWB96" s="671"/>
      <c r="EWC96" s="671"/>
      <c r="EWD96" s="671"/>
      <c r="EWE96" s="671"/>
      <c r="EWF96" s="671"/>
      <c r="EWG96" s="671"/>
      <c r="EWH96" s="671"/>
      <c r="EWI96" s="671"/>
      <c r="EWJ96" s="671"/>
      <c r="EWK96" s="671"/>
      <c r="EWL96" s="671"/>
      <c r="EWM96" s="671"/>
      <c r="EWN96" s="671"/>
      <c r="EWO96" s="671"/>
      <c r="EWP96" s="671"/>
      <c r="EWQ96" s="671"/>
      <c r="EWR96" s="671"/>
      <c r="EWS96" s="671"/>
      <c r="EWT96" s="671"/>
      <c r="EWU96" s="671"/>
      <c r="EWV96" s="671"/>
      <c r="EWW96" s="671"/>
      <c r="EWX96" s="671"/>
      <c r="EWY96" s="671"/>
      <c r="EWZ96" s="671"/>
      <c r="EXA96" s="671"/>
      <c r="EXB96" s="671"/>
      <c r="EXC96" s="671"/>
      <c r="EXD96" s="671"/>
      <c r="EXE96" s="671"/>
      <c r="EXF96" s="671"/>
      <c r="EXG96" s="671"/>
      <c r="EXH96" s="671"/>
      <c r="EXI96" s="671"/>
      <c r="EXJ96" s="671"/>
      <c r="EXK96" s="671"/>
      <c r="EXL96" s="671"/>
      <c r="EXM96" s="671"/>
      <c r="EXN96" s="671"/>
      <c r="EXO96" s="671"/>
      <c r="EXP96" s="671"/>
      <c r="EXQ96" s="671"/>
      <c r="EXR96" s="671"/>
      <c r="EXS96" s="671"/>
      <c r="EXT96" s="671"/>
      <c r="EXU96" s="671"/>
      <c r="EXV96" s="671"/>
      <c r="EXW96" s="671"/>
      <c r="EXX96" s="671"/>
      <c r="EXY96" s="671"/>
      <c r="EXZ96" s="671"/>
      <c r="EYA96" s="671"/>
      <c r="EYB96" s="671"/>
      <c r="EYC96" s="671"/>
      <c r="EYD96" s="671"/>
      <c r="EYE96" s="671"/>
      <c r="EYF96" s="671"/>
      <c r="EYG96" s="671"/>
      <c r="EYH96" s="671"/>
      <c r="EYI96" s="671"/>
      <c r="EYJ96" s="671"/>
      <c r="EYK96" s="671"/>
      <c r="EYL96" s="671"/>
      <c r="EYM96" s="671"/>
      <c r="EYN96" s="671"/>
      <c r="EYO96" s="671"/>
      <c r="EYP96" s="671"/>
      <c r="EYQ96" s="671"/>
      <c r="EYR96" s="671"/>
      <c r="EYS96" s="671"/>
      <c r="EYT96" s="671"/>
      <c r="EYU96" s="671"/>
      <c r="EYV96" s="671"/>
      <c r="EYW96" s="671"/>
      <c r="EYX96" s="671"/>
      <c r="EYY96" s="671"/>
      <c r="EYZ96" s="671"/>
      <c r="EZA96" s="671"/>
      <c r="EZB96" s="671"/>
      <c r="EZC96" s="671"/>
      <c r="EZD96" s="671"/>
      <c r="EZE96" s="671"/>
      <c r="EZF96" s="671"/>
      <c r="EZG96" s="671"/>
      <c r="EZH96" s="671"/>
      <c r="EZI96" s="671"/>
      <c r="EZJ96" s="671"/>
      <c r="EZK96" s="671"/>
      <c r="EZL96" s="671"/>
      <c r="EZM96" s="671"/>
      <c r="EZN96" s="671"/>
      <c r="EZO96" s="671"/>
      <c r="EZP96" s="671"/>
      <c r="EZQ96" s="671"/>
      <c r="EZR96" s="671"/>
      <c r="EZS96" s="671"/>
      <c r="EZT96" s="671"/>
      <c r="EZU96" s="671"/>
      <c r="EZV96" s="671"/>
      <c r="EZW96" s="671"/>
      <c r="EZX96" s="671"/>
      <c r="EZY96" s="671"/>
      <c r="EZZ96" s="671"/>
      <c r="FAA96" s="671"/>
      <c r="FAB96" s="671"/>
      <c r="FAC96" s="671"/>
      <c r="FAD96" s="671"/>
      <c r="FAE96" s="671"/>
      <c r="FAF96" s="671"/>
      <c r="FAG96" s="671"/>
      <c r="FAH96" s="671"/>
      <c r="FAI96" s="671"/>
      <c r="FAJ96" s="671"/>
      <c r="FAK96" s="671"/>
      <c r="FAL96" s="671"/>
      <c r="FAM96" s="671"/>
      <c r="FAN96" s="671"/>
      <c r="FAO96" s="671"/>
      <c r="FAP96" s="671"/>
      <c r="FAQ96" s="671"/>
      <c r="FAR96" s="671"/>
      <c r="FAS96" s="671"/>
      <c r="FAT96" s="671"/>
      <c r="FAU96" s="671"/>
      <c r="FAV96" s="671"/>
      <c r="FAW96" s="671"/>
      <c r="FAX96" s="671"/>
      <c r="FAY96" s="671"/>
      <c r="FAZ96" s="671"/>
      <c r="FBA96" s="671"/>
      <c r="FBB96" s="671"/>
      <c r="FBC96" s="671"/>
      <c r="FBD96" s="671"/>
      <c r="FBE96" s="671"/>
      <c r="FBF96" s="671"/>
      <c r="FBG96" s="671"/>
      <c r="FBH96" s="671"/>
      <c r="FBI96" s="671"/>
      <c r="FBJ96" s="671"/>
      <c r="FBK96" s="671"/>
      <c r="FBL96" s="671"/>
      <c r="FBM96" s="671"/>
      <c r="FBN96" s="671"/>
      <c r="FBO96" s="671"/>
      <c r="FBP96" s="671"/>
      <c r="FBQ96" s="671"/>
      <c r="FBR96" s="671"/>
      <c r="FBS96" s="671"/>
      <c r="FBT96" s="671"/>
      <c r="FBU96" s="671"/>
      <c r="FBV96" s="671"/>
      <c r="FBW96" s="671"/>
      <c r="FBX96" s="671"/>
      <c r="FBY96" s="671"/>
      <c r="FBZ96" s="671"/>
      <c r="FCA96" s="671"/>
      <c r="FCB96" s="671"/>
      <c r="FCC96" s="671"/>
      <c r="FCD96" s="671"/>
      <c r="FCE96" s="671"/>
      <c r="FCF96" s="671"/>
      <c r="FCG96" s="671"/>
      <c r="FCH96" s="671"/>
      <c r="FCI96" s="671"/>
      <c r="FCJ96" s="671"/>
      <c r="FCK96" s="671"/>
      <c r="FCL96" s="671"/>
      <c r="FCM96" s="671"/>
      <c r="FCN96" s="671"/>
      <c r="FCO96" s="671"/>
      <c r="FCP96" s="671"/>
      <c r="FCQ96" s="671"/>
      <c r="FCR96" s="671"/>
      <c r="FCS96" s="671"/>
      <c r="FCT96" s="671"/>
      <c r="FCU96" s="671"/>
      <c r="FCV96" s="671"/>
      <c r="FCW96" s="671"/>
      <c r="FCX96" s="671"/>
      <c r="FCY96" s="671"/>
      <c r="FCZ96" s="671"/>
      <c r="FDA96" s="671"/>
      <c r="FDB96" s="671"/>
      <c r="FDC96" s="671"/>
      <c r="FDD96" s="671"/>
      <c r="FDE96" s="671"/>
      <c r="FDF96" s="671"/>
      <c r="FDG96" s="671"/>
      <c r="FDH96" s="671"/>
      <c r="FDI96" s="671"/>
      <c r="FDJ96" s="671"/>
      <c r="FDK96" s="671"/>
      <c r="FDL96" s="671"/>
      <c r="FDM96" s="671"/>
      <c r="FDN96" s="671"/>
      <c r="FDO96" s="671"/>
      <c r="FDP96" s="671"/>
      <c r="FDQ96" s="671"/>
      <c r="FDR96" s="671"/>
      <c r="FDS96" s="671"/>
      <c r="FDT96" s="671"/>
      <c r="FDU96" s="671"/>
      <c r="FDV96" s="671"/>
      <c r="FDW96" s="671"/>
      <c r="FDX96" s="671"/>
      <c r="FDY96" s="671"/>
      <c r="FDZ96" s="671"/>
      <c r="FEA96" s="671"/>
      <c r="FEB96" s="671"/>
      <c r="FEC96" s="671"/>
      <c r="FED96" s="671"/>
      <c r="FEE96" s="671"/>
      <c r="FEF96" s="671"/>
      <c r="FEG96" s="671"/>
      <c r="FEH96" s="671"/>
      <c r="FEI96" s="671"/>
      <c r="FEJ96" s="671"/>
      <c r="FEK96" s="671"/>
      <c r="FEL96" s="671"/>
      <c r="FEM96" s="671"/>
      <c r="FEN96" s="671"/>
      <c r="FEO96" s="671"/>
      <c r="FEP96" s="671"/>
      <c r="FEQ96" s="671"/>
      <c r="FER96" s="671"/>
      <c r="FES96" s="671"/>
      <c r="FET96" s="671"/>
      <c r="FEU96" s="671"/>
      <c r="FEV96" s="671"/>
      <c r="FEW96" s="671"/>
      <c r="FEX96" s="671"/>
      <c r="FEY96" s="671"/>
      <c r="FEZ96" s="671"/>
      <c r="FFA96" s="671"/>
      <c r="FFB96" s="671"/>
      <c r="FFC96" s="671"/>
      <c r="FFD96" s="671"/>
      <c r="FFE96" s="671"/>
      <c r="FFF96" s="671"/>
      <c r="FFG96" s="671"/>
      <c r="FFH96" s="671"/>
      <c r="FFI96" s="671"/>
      <c r="FFJ96" s="671"/>
      <c r="FFK96" s="671"/>
      <c r="FFL96" s="671"/>
      <c r="FFM96" s="671"/>
      <c r="FFN96" s="671"/>
      <c r="FFO96" s="671"/>
      <c r="FFP96" s="671"/>
      <c r="FFQ96" s="671"/>
      <c r="FFR96" s="671"/>
      <c r="FFS96" s="671"/>
      <c r="FFT96" s="671"/>
      <c r="FFU96" s="671"/>
      <c r="FFV96" s="671"/>
      <c r="FFW96" s="671"/>
      <c r="FFX96" s="671"/>
      <c r="FFY96" s="671"/>
      <c r="FFZ96" s="671"/>
      <c r="FGA96" s="671"/>
      <c r="FGB96" s="671"/>
      <c r="FGC96" s="671"/>
      <c r="FGD96" s="671"/>
      <c r="FGE96" s="671"/>
      <c r="FGF96" s="671"/>
      <c r="FGG96" s="671"/>
      <c r="FGH96" s="671"/>
      <c r="FGI96" s="671"/>
      <c r="FGJ96" s="671"/>
      <c r="FGK96" s="671"/>
      <c r="FGL96" s="671"/>
      <c r="FGM96" s="671"/>
      <c r="FGN96" s="671"/>
      <c r="FGO96" s="671"/>
      <c r="FGP96" s="671"/>
      <c r="FGQ96" s="671"/>
      <c r="FGR96" s="671"/>
      <c r="FGS96" s="671"/>
      <c r="FGT96" s="671"/>
      <c r="FGU96" s="671"/>
      <c r="FGV96" s="671"/>
      <c r="FGW96" s="671"/>
      <c r="FGX96" s="671"/>
      <c r="FGY96" s="671"/>
      <c r="FGZ96" s="671"/>
      <c r="FHA96" s="671"/>
      <c r="FHB96" s="671"/>
      <c r="FHC96" s="671"/>
      <c r="FHD96" s="671"/>
      <c r="FHE96" s="671"/>
      <c r="FHF96" s="671"/>
      <c r="FHG96" s="671"/>
      <c r="FHH96" s="671"/>
      <c r="FHI96" s="671"/>
      <c r="FHJ96" s="671"/>
      <c r="FHK96" s="671"/>
      <c r="FHL96" s="671"/>
      <c r="FHM96" s="671"/>
      <c r="FHN96" s="671"/>
      <c r="FHO96" s="671"/>
      <c r="FHP96" s="671"/>
      <c r="FHQ96" s="671"/>
      <c r="FHR96" s="671"/>
      <c r="FHS96" s="671"/>
      <c r="FHT96" s="671"/>
      <c r="FHU96" s="671"/>
      <c r="FHV96" s="671"/>
      <c r="FHW96" s="671"/>
      <c r="FHX96" s="671"/>
      <c r="FHY96" s="671"/>
      <c r="FHZ96" s="671"/>
      <c r="FIA96" s="671"/>
      <c r="FIB96" s="671"/>
      <c r="FIC96" s="671"/>
      <c r="FID96" s="671"/>
      <c r="FIE96" s="671"/>
      <c r="FIF96" s="671"/>
      <c r="FIG96" s="671"/>
      <c r="FIH96" s="671"/>
      <c r="FII96" s="671"/>
      <c r="FIJ96" s="671"/>
      <c r="FIK96" s="671"/>
      <c r="FIL96" s="671"/>
      <c r="FIM96" s="671"/>
      <c r="FIN96" s="671"/>
      <c r="FIO96" s="671"/>
      <c r="FIP96" s="671"/>
      <c r="FIQ96" s="671"/>
      <c r="FIR96" s="671"/>
      <c r="FIS96" s="671"/>
      <c r="FIT96" s="671"/>
      <c r="FIU96" s="671"/>
      <c r="FIV96" s="671"/>
      <c r="FIW96" s="671"/>
      <c r="FIX96" s="671"/>
      <c r="FIY96" s="671"/>
      <c r="FIZ96" s="671"/>
      <c r="FJA96" s="671"/>
      <c r="FJB96" s="671"/>
      <c r="FJC96" s="671"/>
      <c r="FJD96" s="671"/>
      <c r="FJE96" s="671"/>
      <c r="FJF96" s="671"/>
      <c r="FJG96" s="671"/>
      <c r="FJH96" s="671"/>
      <c r="FJI96" s="671"/>
      <c r="FJJ96" s="671"/>
      <c r="FJK96" s="671"/>
      <c r="FJL96" s="671"/>
      <c r="FJM96" s="671"/>
      <c r="FJN96" s="671"/>
      <c r="FJO96" s="671"/>
      <c r="FJP96" s="671"/>
      <c r="FJQ96" s="671"/>
      <c r="FJR96" s="671"/>
      <c r="FJS96" s="671"/>
      <c r="FJT96" s="671"/>
      <c r="FJU96" s="671"/>
      <c r="FJV96" s="671"/>
      <c r="FJW96" s="671"/>
      <c r="FJX96" s="671"/>
      <c r="FJY96" s="671"/>
      <c r="FJZ96" s="671"/>
      <c r="FKA96" s="671"/>
      <c r="FKB96" s="671"/>
      <c r="FKC96" s="671"/>
      <c r="FKD96" s="671"/>
      <c r="FKE96" s="671"/>
      <c r="FKF96" s="671"/>
      <c r="FKG96" s="671"/>
      <c r="FKH96" s="671"/>
      <c r="FKI96" s="671"/>
      <c r="FKJ96" s="671"/>
      <c r="FKK96" s="671"/>
      <c r="FKL96" s="671"/>
      <c r="FKM96" s="671"/>
      <c r="FKN96" s="671"/>
      <c r="FKO96" s="671"/>
      <c r="FKP96" s="671"/>
      <c r="FKQ96" s="671"/>
      <c r="FKR96" s="671"/>
      <c r="FKS96" s="671"/>
      <c r="FKT96" s="671"/>
      <c r="FKU96" s="671"/>
      <c r="FKV96" s="671"/>
      <c r="FKW96" s="671"/>
      <c r="FKX96" s="671"/>
      <c r="FKY96" s="671"/>
      <c r="FKZ96" s="671"/>
      <c r="FLA96" s="671"/>
      <c r="FLB96" s="671"/>
      <c r="FLC96" s="671"/>
      <c r="FLD96" s="671"/>
      <c r="FLE96" s="671"/>
      <c r="FLF96" s="671"/>
      <c r="FLG96" s="671"/>
      <c r="FLH96" s="671"/>
      <c r="FLI96" s="671"/>
      <c r="FLJ96" s="671"/>
      <c r="FLK96" s="671"/>
      <c r="FLL96" s="671"/>
      <c r="FLM96" s="671"/>
      <c r="FLN96" s="671"/>
      <c r="FLO96" s="671"/>
      <c r="FLP96" s="671"/>
      <c r="FLQ96" s="671"/>
      <c r="FLR96" s="671"/>
      <c r="FLS96" s="671"/>
      <c r="FLT96" s="671"/>
      <c r="FLU96" s="671"/>
      <c r="FLV96" s="671"/>
      <c r="FLW96" s="671"/>
      <c r="FLX96" s="671"/>
      <c r="FLY96" s="671"/>
      <c r="FLZ96" s="671"/>
      <c r="FMA96" s="671"/>
      <c r="FMB96" s="671"/>
      <c r="FMC96" s="671"/>
      <c r="FMD96" s="671"/>
      <c r="FME96" s="671"/>
      <c r="FMF96" s="671"/>
      <c r="FMG96" s="671"/>
      <c r="FMH96" s="671"/>
      <c r="FMI96" s="671"/>
      <c r="FMJ96" s="671"/>
      <c r="FMK96" s="671"/>
      <c r="FML96" s="671"/>
      <c r="FMM96" s="671"/>
      <c r="FMN96" s="671"/>
      <c r="FMO96" s="671"/>
      <c r="FMP96" s="671"/>
      <c r="FMQ96" s="671"/>
      <c r="FMR96" s="671"/>
      <c r="FMS96" s="671"/>
      <c r="FMT96" s="671"/>
      <c r="FMU96" s="671"/>
      <c r="FMV96" s="671"/>
      <c r="FMW96" s="671"/>
      <c r="FMX96" s="671"/>
      <c r="FMY96" s="671"/>
      <c r="FMZ96" s="671"/>
      <c r="FNA96" s="671"/>
      <c r="FNB96" s="671"/>
      <c r="FNC96" s="671"/>
      <c r="FND96" s="671"/>
      <c r="FNE96" s="671"/>
      <c r="FNF96" s="671"/>
      <c r="FNG96" s="671"/>
      <c r="FNH96" s="671"/>
      <c r="FNI96" s="671"/>
      <c r="FNJ96" s="671"/>
      <c r="FNK96" s="671"/>
      <c r="FNL96" s="671"/>
      <c r="FNM96" s="671"/>
      <c r="FNN96" s="671"/>
      <c r="FNO96" s="671"/>
      <c r="FNP96" s="671"/>
      <c r="FNQ96" s="671"/>
      <c r="FNR96" s="671"/>
      <c r="FNS96" s="671"/>
      <c r="FNT96" s="671"/>
      <c r="FNU96" s="671"/>
      <c r="FNV96" s="671"/>
      <c r="FNW96" s="671"/>
      <c r="FNX96" s="671"/>
      <c r="FNY96" s="671"/>
      <c r="FNZ96" s="671"/>
      <c r="FOA96" s="671"/>
      <c r="FOB96" s="671"/>
      <c r="FOC96" s="671"/>
      <c r="FOD96" s="671"/>
      <c r="FOE96" s="671"/>
      <c r="FOF96" s="671"/>
      <c r="FOG96" s="671"/>
      <c r="FOH96" s="671"/>
      <c r="FOI96" s="671"/>
      <c r="FOJ96" s="671"/>
      <c r="FOK96" s="671"/>
      <c r="FOL96" s="671"/>
      <c r="FOM96" s="671"/>
      <c r="FON96" s="671"/>
      <c r="FOO96" s="671"/>
      <c r="FOP96" s="671"/>
      <c r="FOQ96" s="671"/>
      <c r="FOR96" s="671"/>
      <c r="FOS96" s="671"/>
      <c r="FOT96" s="671"/>
      <c r="FOU96" s="671"/>
      <c r="FOV96" s="671"/>
      <c r="FOW96" s="671"/>
      <c r="FOX96" s="671"/>
      <c r="FOY96" s="671"/>
      <c r="FOZ96" s="671"/>
      <c r="FPA96" s="671"/>
      <c r="FPB96" s="671"/>
      <c r="FPC96" s="671"/>
      <c r="FPD96" s="671"/>
      <c r="FPE96" s="671"/>
      <c r="FPF96" s="671"/>
      <c r="FPG96" s="671"/>
      <c r="FPH96" s="671"/>
      <c r="FPI96" s="671"/>
      <c r="FPJ96" s="671"/>
      <c r="FPK96" s="671"/>
      <c r="FPL96" s="671"/>
      <c r="FPM96" s="671"/>
      <c r="FPN96" s="671"/>
      <c r="FPO96" s="671"/>
      <c r="FPP96" s="671"/>
      <c r="FPQ96" s="671"/>
      <c r="FPR96" s="671"/>
      <c r="FPS96" s="671"/>
      <c r="FPT96" s="671"/>
      <c r="FPU96" s="671"/>
      <c r="FPV96" s="671"/>
      <c r="FPW96" s="671"/>
      <c r="FPX96" s="671"/>
      <c r="FPY96" s="671"/>
      <c r="FPZ96" s="671"/>
      <c r="FQA96" s="671"/>
      <c r="FQB96" s="671"/>
      <c r="FQC96" s="671"/>
      <c r="FQD96" s="671"/>
      <c r="FQE96" s="671"/>
      <c r="FQF96" s="671"/>
      <c r="FQG96" s="671"/>
      <c r="FQH96" s="671"/>
      <c r="FQI96" s="671"/>
      <c r="FQJ96" s="671"/>
      <c r="FQK96" s="671"/>
      <c r="FQL96" s="671"/>
      <c r="FQM96" s="671"/>
      <c r="FQN96" s="671"/>
      <c r="FQO96" s="671"/>
      <c r="FQP96" s="671"/>
      <c r="FQQ96" s="671"/>
      <c r="FQR96" s="671"/>
      <c r="FQS96" s="671"/>
      <c r="FQT96" s="671"/>
      <c r="FQU96" s="671"/>
      <c r="FQV96" s="671"/>
      <c r="FQW96" s="671"/>
      <c r="FQX96" s="671"/>
      <c r="FQY96" s="671"/>
      <c r="FQZ96" s="671"/>
      <c r="FRA96" s="671"/>
      <c r="FRB96" s="671"/>
      <c r="FRC96" s="671"/>
      <c r="FRD96" s="671"/>
      <c r="FRE96" s="671"/>
      <c r="FRF96" s="671"/>
      <c r="FRG96" s="671"/>
      <c r="FRH96" s="671"/>
      <c r="FRI96" s="671"/>
      <c r="FRJ96" s="671"/>
      <c r="FRK96" s="671"/>
      <c r="FRL96" s="671"/>
      <c r="FRM96" s="671"/>
      <c r="FRN96" s="671"/>
      <c r="FRO96" s="671"/>
      <c r="FRP96" s="671"/>
      <c r="FRQ96" s="671"/>
      <c r="FRR96" s="671"/>
      <c r="FRS96" s="671"/>
      <c r="FRT96" s="671"/>
      <c r="FRU96" s="671"/>
      <c r="FRV96" s="671"/>
      <c r="FRW96" s="671"/>
      <c r="FRX96" s="671"/>
      <c r="FRY96" s="671"/>
      <c r="FRZ96" s="671"/>
      <c r="FSA96" s="671"/>
      <c r="FSB96" s="671"/>
      <c r="FSC96" s="671"/>
      <c r="FSD96" s="671"/>
      <c r="FSE96" s="671"/>
      <c r="FSF96" s="671"/>
      <c r="FSG96" s="671"/>
      <c r="FSH96" s="671"/>
      <c r="FSI96" s="671"/>
      <c r="FSJ96" s="671"/>
      <c r="FSK96" s="671"/>
      <c r="FSL96" s="671"/>
      <c r="FSM96" s="671"/>
      <c r="FSN96" s="671"/>
      <c r="FSO96" s="671"/>
      <c r="FSP96" s="671"/>
      <c r="FSQ96" s="671"/>
      <c r="FSR96" s="671"/>
      <c r="FSS96" s="671"/>
      <c r="FST96" s="671"/>
      <c r="FSU96" s="671"/>
      <c r="FSV96" s="671"/>
      <c r="FSW96" s="671"/>
      <c r="FSX96" s="671"/>
      <c r="FSY96" s="671"/>
      <c r="FSZ96" s="671"/>
      <c r="FTA96" s="671"/>
      <c r="FTB96" s="671"/>
      <c r="FTC96" s="671"/>
      <c r="FTD96" s="671"/>
      <c r="FTE96" s="671"/>
      <c r="FTF96" s="671"/>
      <c r="FTG96" s="671"/>
      <c r="FTH96" s="671"/>
      <c r="FTI96" s="671"/>
      <c r="FTJ96" s="671"/>
      <c r="FTK96" s="671"/>
      <c r="FTL96" s="671"/>
      <c r="FTM96" s="671"/>
      <c r="FTN96" s="671"/>
      <c r="FTO96" s="671"/>
      <c r="FTP96" s="671"/>
      <c r="FTQ96" s="671"/>
      <c r="FTR96" s="671"/>
      <c r="FTS96" s="671"/>
      <c r="FTT96" s="671"/>
      <c r="FTU96" s="671"/>
      <c r="FTV96" s="671"/>
      <c r="FTW96" s="671"/>
      <c r="FTX96" s="671"/>
      <c r="FTY96" s="671"/>
      <c r="FTZ96" s="671"/>
      <c r="FUA96" s="671"/>
      <c r="FUB96" s="671"/>
      <c r="FUC96" s="671"/>
      <c r="FUD96" s="671"/>
      <c r="FUE96" s="671"/>
      <c r="FUF96" s="671"/>
      <c r="FUG96" s="671"/>
      <c r="FUH96" s="671"/>
      <c r="FUI96" s="671"/>
      <c r="FUJ96" s="671"/>
      <c r="FUK96" s="671"/>
      <c r="FUL96" s="671"/>
      <c r="FUM96" s="671"/>
      <c r="FUN96" s="671"/>
      <c r="FUO96" s="671"/>
      <c r="FUP96" s="671"/>
      <c r="FUQ96" s="671"/>
      <c r="FUR96" s="671"/>
      <c r="FUS96" s="671"/>
      <c r="FUT96" s="671"/>
      <c r="FUU96" s="671"/>
      <c r="FUV96" s="671"/>
      <c r="FUW96" s="671"/>
      <c r="FUX96" s="671"/>
      <c r="FUY96" s="671"/>
      <c r="FUZ96" s="671"/>
      <c r="FVA96" s="671"/>
      <c r="FVB96" s="671"/>
      <c r="FVC96" s="671"/>
      <c r="FVD96" s="671"/>
      <c r="FVE96" s="671"/>
      <c r="FVF96" s="671"/>
      <c r="FVG96" s="671"/>
      <c r="FVH96" s="671"/>
      <c r="FVI96" s="671"/>
      <c r="FVJ96" s="671"/>
      <c r="FVK96" s="671"/>
      <c r="FVL96" s="671"/>
      <c r="FVM96" s="671"/>
      <c r="FVN96" s="671"/>
      <c r="FVO96" s="671"/>
      <c r="FVP96" s="671"/>
      <c r="FVQ96" s="671"/>
      <c r="FVR96" s="671"/>
      <c r="FVS96" s="671"/>
      <c r="FVT96" s="671"/>
      <c r="FVU96" s="671"/>
      <c r="FVV96" s="671"/>
      <c r="FVW96" s="671"/>
      <c r="FVX96" s="671"/>
      <c r="FVY96" s="671"/>
      <c r="FVZ96" s="671"/>
      <c r="FWA96" s="671"/>
      <c r="FWB96" s="671"/>
      <c r="FWC96" s="671"/>
      <c r="FWD96" s="671"/>
      <c r="FWE96" s="671"/>
      <c r="FWF96" s="671"/>
      <c r="FWG96" s="671"/>
      <c r="FWH96" s="671"/>
      <c r="FWI96" s="671"/>
      <c r="FWJ96" s="671"/>
      <c r="FWK96" s="671"/>
      <c r="FWL96" s="671"/>
      <c r="FWM96" s="671"/>
      <c r="FWN96" s="671"/>
      <c r="FWO96" s="671"/>
      <c r="FWP96" s="671"/>
      <c r="FWQ96" s="671"/>
      <c r="FWR96" s="671"/>
      <c r="FWS96" s="671"/>
      <c r="FWT96" s="671"/>
      <c r="FWU96" s="671"/>
      <c r="FWV96" s="671"/>
      <c r="FWW96" s="671"/>
      <c r="FWX96" s="671"/>
      <c r="FWY96" s="671"/>
      <c r="FWZ96" s="671"/>
      <c r="FXA96" s="671"/>
      <c r="FXB96" s="671"/>
      <c r="FXC96" s="671"/>
      <c r="FXD96" s="671"/>
      <c r="FXE96" s="671"/>
      <c r="FXF96" s="671"/>
      <c r="FXG96" s="671"/>
      <c r="FXH96" s="671"/>
      <c r="FXI96" s="671"/>
      <c r="FXJ96" s="671"/>
      <c r="FXK96" s="671"/>
      <c r="FXL96" s="671"/>
      <c r="FXM96" s="671"/>
      <c r="FXN96" s="671"/>
      <c r="FXO96" s="671"/>
      <c r="FXP96" s="671"/>
      <c r="FXQ96" s="671"/>
      <c r="FXR96" s="671"/>
      <c r="FXS96" s="671"/>
      <c r="FXT96" s="671"/>
      <c r="FXU96" s="671"/>
      <c r="FXV96" s="671"/>
      <c r="FXW96" s="671"/>
      <c r="FXX96" s="671"/>
      <c r="FXY96" s="671"/>
      <c r="FXZ96" s="671"/>
      <c r="FYA96" s="671"/>
      <c r="FYB96" s="671"/>
      <c r="FYC96" s="671"/>
      <c r="FYD96" s="671"/>
      <c r="FYE96" s="671"/>
      <c r="FYF96" s="671"/>
      <c r="FYG96" s="671"/>
      <c r="FYH96" s="671"/>
      <c r="FYI96" s="671"/>
      <c r="FYJ96" s="671"/>
      <c r="FYK96" s="671"/>
      <c r="FYL96" s="671"/>
      <c r="FYM96" s="671"/>
      <c r="FYN96" s="671"/>
      <c r="FYO96" s="671"/>
      <c r="FYP96" s="671"/>
      <c r="FYQ96" s="671"/>
      <c r="FYR96" s="671"/>
      <c r="FYS96" s="671"/>
      <c r="FYT96" s="671"/>
      <c r="FYU96" s="671"/>
      <c r="FYV96" s="671"/>
      <c r="FYW96" s="671"/>
      <c r="FYX96" s="671"/>
      <c r="FYY96" s="671"/>
      <c r="FYZ96" s="671"/>
      <c r="FZA96" s="671"/>
      <c r="FZB96" s="671"/>
      <c r="FZC96" s="671"/>
      <c r="FZD96" s="671"/>
      <c r="FZE96" s="671"/>
      <c r="FZF96" s="671"/>
      <c r="FZG96" s="671"/>
      <c r="FZH96" s="671"/>
      <c r="FZI96" s="671"/>
      <c r="FZJ96" s="671"/>
      <c r="FZK96" s="671"/>
      <c r="FZL96" s="671"/>
      <c r="FZM96" s="671"/>
      <c r="FZN96" s="671"/>
      <c r="FZO96" s="671"/>
      <c r="FZP96" s="671"/>
      <c r="FZQ96" s="671"/>
      <c r="FZR96" s="671"/>
      <c r="FZS96" s="671"/>
      <c r="FZT96" s="671"/>
      <c r="FZU96" s="671"/>
      <c r="FZV96" s="671"/>
      <c r="FZW96" s="671"/>
      <c r="FZX96" s="671"/>
      <c r="FZY96" s="671"/>
      <c r="FZZ96" s="671"/>
      <c r="GAA96" s="671"/>
      <c r="GAB96" s="671"/>
      <c r="GAC96" s="671"/>
      <c r="GAD96" s="671"/>
      <c r="GAE96" s="671"/>
      <c r="GAF96" s="671"/>
      <c r="GAG96" s="671"/>
      <c r="GAH96" s="671"/>
      <c r="GAI96" s="671"/>
      <c r="GAJ96" s="671"/>
      <c r="GAK96" s="671"/>
      <c r="GAL96" s="671"/>
      <c r="GAM96" s="671"/>
      <c r="GAN96" s="671"/>
      <c r="GAO96" s="671"/>
      <c r="GAP96" s="671"/>
      <c r="GAQ96" s="671"/>
      <c r="GAR96" s="671"/>
      <c r="GAS96" s="671"/>
      <c r="GAT96" s="671"/>
      <c r="GAU96" s="671"/>
      <c r="GAV96" s="671"/>
      <c r="GAW96" s="671"/>
      <c r="GAX96" s="671"/>
      <c r="GAY96" s="671"/>
      <c r="GAZ96" s="671"/>
      <c r="GBA96" s="671"/>
      <c r="GBB96" s="671"/>
      <c r="GBC96" s="671"/>
      <c r="GBD96" s="671"/>
      <c r="GBE96" s="671"/>
      <c r="GBF96" s="671"/>
      <c r="GBG96" s="671"/>
      <c r="GBH96" s="671"/>
      <c r="GBI96" s="671"/>
      <c r="GBJ96" s="671"/>
      <c r="GBK96" s="671"/>
      <c r="GBL96" s="671"/>
      <c r="GBM96" s="671"/>
      <c r="GBN96" s="671"/>
      <c r="GBO96" s="671"/>
      <c r="GBP96" s="671"/>
      <c r="GBQ96" s="671"/>
      <c r="GBR96" s="671"/>
      <c r="GBS96" s="671"/>
      <c r="GBT96" s="671"/>
      <c r="GBU96" s="671"/>
      <c r="GBV96" s="671"/>
      <c r="GBW96" s="671"/>
      <c r="GBX96" s="671"/>
      <c r="GBY96" s="671"/>
      <c r="GBZ96" s="671"/>
      <c r="GCA96" s="671"/>
      <c r="GCB96" s="671"/>
      <c r="GCC96" s="671"/>
      <c r="GCD96" s="671"/>
      <c r="GCE96" s="671"/>
      <c r="GCF96" s="671"/>
      <c r="GCG96" s="671"/>
      <c r="GCH96" s="671"/>
      <c r="GCI96" s="671"/>
      <c r="GCJ96" s="671"/>
      <c r="GCK96" s="671"/>
      <c r="GCL96" s="671"/>
      <c r="GCM96" s="671"/>
      <c r="GCN96" s="671"/>
      <c r="GCO96" s="671"/>
      <c r="GCP96" s="671"/>
      <c r="GCQ96" s="671"/>
      <c r="GCR96" s="671"/>
      <c r="GCS96" s="671"/>
      <c r="GCT96" s="671"/>
      <c r="GCU96" s="671"/>
      <c r="GCV96" s="671"/>
      <c r="GCW96" s="671"/>
      <c r="GCX96" s="671"/>
      <c r="GCY96" s="671"/>
      <c r="GCZ96" s="671"/>
      <c r="GDA96" s="671"/>
      <c r="GDB96" s="671"/>
      <c r="GDC96" s="671"/>
      <c r="GDD96" s="671"/>
      <c r="GDE96" s="671"/>
      <c r="GDF96" s="671"/>
      <c r="GDG96" s="671"/>
      <c r="GDH96" s="671"/>
      <c r="GDI96" s="671"/>
      <c r="GDJ96" s="671"/>
      <c r="GDK96" s="671"/>
      <c r="GDL96" s="671"/>
      <c r="GDM96" s="671"/>
      <c r="GDN96" s="671"/>
      <c r="GDO96" s="671"/>
      <c r="GDP96" s="671"/>
      <c r="GDQ96" s="671"/>
      <c r="GDR96" s="671"/>
      <c r="GDS96" s="671"/>
      <c r="GDT96" s="671"/>
      <c r="GDU96" s="671"/>
      <c r="GDV96" s="671"/>
      <c r="GDW96" s="671"/>
      <c r="GDX96" s="671"/>
      <c r="GDY96" s="671"/>
      <c r="GDZ96" s="671"/>
      <c r="GEA96" s="671"/>
      <c r="GEB96" s="671"/>
      <c r="GEC96" s="671"/>
      <c r="GED96" s="671"/>
      <c r="GEE96" s="671"/>
      <c r="GEF96" s="671"/>
      <c r="GEG96" s="671"/>
      <c r="GEH96" s="671"/>
      <c r="GEI96" s="671"/>
      <c r="GEJ96" s="671"/>
      <c r="GEK96" s="671"/>
      <c r="GEL96" s="671"/>
      <c r="GEM96" s="671"/>
      <c r="GEN96" s="671"/>
      <c r="GEO96" s="671"/>
      <c r="GEP96" s="671"/>
      <c r="GEQ96" s="671"/>
      <c r="GER96" s="671"/>
      <c r="GES96" s="671"/>
      <c r="GET96" s="671"/>
      <c r="GEU96" s="671"/>
      <c r="GEV96" s="671"/>
      <c r="GEW96" s="671"/>
      <c r="GEX96" s="671"/>
      <c r="GEY96" s="671"/>
      <c r="GEZ96" s="671"/>
      <c r="GFA96" s="671"/>
      <c r="GFB96" s="671"/>
      <c r="GFC96" s="671"/>
      <c r="GFD96" s="671"/>
      <c r="GFE96" s="671"/>
      <c r="GFF96" s="671"/>
      <c r="GFG96" s="671"/>
      <c r="GFH96" s="671"/>
      <c r="GFI96" s="671"/>
      <c r="GFJ96" s="671"/>
      <c r="GFK96" s="671"/>
      <c r="GFL96" s="671"/>
      <c r="GFM96" s="671"/>
      <c r="GFN96" s="671"/>
      <c r="GFO96" s="671"/>
      <c r="GFP96" s="671"/>
      <c r="GFQ96" s="671"/>
      <c r="GFR96" s="671"/>
      <c r="GFS96" s="671"/>
      <c r="GFT96" s="671"/>
      <c r="GFU96" s="671"/>
      <c r="GFV96" s="671"/>
      <c r="GFW96" s="671"/>
      <c r="GFX96" s="671"/>
      <c r="GFY96" s="671"/>
      <c r="GFZ96" s="671"/>
      <c r="GGA96" s="671"/>
      <c r="GGB96" s="671"/>
      <c r="GGC96" s="671"/>
      <c r="GGD96" s="671"/>
      <c r="GGE96" s="671"/>
      <c r="GGF96" s="671"/>
      <c r="GGG96" s="671"/>
      <c r="GGH96" s="671"/>
      <c r="GGI96" s="671"/>
      <c r="GGJ96" s="671"/>
      <c r="GGK96" s="671"/>
      <c r="GGL96" s="671"/>
      <c r="GGM96" s="671"/>
      <c r="GGN96" s="671"/>
      <c r="GGO96" s="671"/>
      <c r="GGP96" s="671"/>
      <c r="GGQ96" s="671"/>
      <c r="GGR96" s="671"/>
      <c r="GGS96" s="671"/>
      <c r="GGT96" s="671"/>
      <c r="GGU96" s="671"/>
      <c r="GGV96" s="671"/>
      <c r="GGW96" s="671"/>
      <c r="GGX96" s="671"/>
      <c r="GGY96" s="671"/>
      <c r="GGZ96" s="671"/>
      <c r="GHA96" s="671"/>
      <c r="GHB96" s="671"/>
      <c r="GHC96" s="671"/>
      <c r="GHD96" s="671"/>
      <c r="GHE96" s="671"/>
      <c r="GHF96" s="671"/>
      <c r="GHG96" s="671"/>
      <c r="GHH96" s="671"/>
      <c r="GHI96" s="671"/>
      <c r="GHJ96" s="671"/>
      <c r="GHK96" s="671"/>
      <c r="GHL96" s="671"/>
      <c r="GHM96" s="671"/>
      <c r="GHN96" s="671"/>
      <c r="GHO96" s="671"/>
      <c r="GHP96" s="671"/>
      <c r="GHQ96" s="671"/>
      <c r="GHR96" s="671"/>
      <c r="GHS96" s="671"/>
      <c r="GHT96" s="671"/>
      <c r="GHU96" s="671"/>
      <c r="GHV96" s="671"/>
      <c r="GHW96" s="671"/>
      <c r="GHX96" s="671"/>
      <c r="GHY96" s="671"/>
      <c r="GHZ96" s="671"/>
      <c r="GIA96" s="671"/>
      <c r="GIB96" s="671"/>
      <c r="GIC96" s="671"/>
      <c r="GID96" s="671"/>
      <c r="GIE96" s="671"/>
      <c r="GIF96" s="671"/>
      <c r="GIG96" s="671"/>
      <c r="GIH96" s="671"/>
      <c r="GII96" s="671"/>
      <c r="GIJ96" s="671"/>
      <c r="GIK96" s="671"/>
      <c r="GIL96" s="671"/>
      <c r="GIM96" s="671"/>
      <c r="GIN96" s="671"/>
      <c r="GIO96" s="671"/>
      <c r="GIP96" s="671"/>
      <c r="GIQ96" s="671"/>
      <c r="GIR96" s="671"/>
      <c r="GIS96" s="671"/>
      <c r="GIT96" s="671"/>
      <c r="GIU96" s="671"/>
      <c r="GIV96" s="671"/>
      <c r="GIW96" s="671"/>
      <c r="GIX96" s="671"/>
      <c r="GIY96" s="671"/>
      <c r="GIZ96" s="671"/>
      <c r="GJA96" s="671"/>
      <c r="GJB96" s="671"/>
      <c r="GJC96" s="671"/>
      <c r="GJD96" s="671"/>
      <c r="GJE96" s="671"/>
      <c r="GJF96" s="671"/>
      <c r="GJG96" s="671"/>
      <c r="GJH96" s="671"/>
      <c r="GJI96" s="671"/>
      <c r="GJJ96" s="671"/>
      <c r="GJK96" s="671"/>
      <c r="GJL96" s="671"/>
      <c r="GJM96" s="671"/>
      <c r="GJN96" s="671"/>
      <c r="GJO96" s="671"/>
      <c r="GJP96" s="671"/>
      <c r="GJQ96" s="671"/>
      <c r="GJR96" s="671"/>
      <c r="GJS96" s="671"/>
      <c r="GJT96" s="671"/>
      <c r="GJU96" s="671"/>
      <c r="GJV96" s="671"/>
      <c r="GJW96" s="671"/>
      <c r="GJX96" s="671"/>
      <c r="GJY96" s="671"/>
      <c r="GJZ96" s="671"/>
      <c r="GKA96" s="671"/>
      <c r="GKB96" s="671"/>
      <c r="GKC96" s="671"/>
      <c r="GKD96" s="671"/>
      <c r="GKE96" s="671"/>
      <c r="GKF96" s="671"/>
      <c r="GKG96" s="671"/>
      <c r="GKH96" s="671"/>
      <c r="GKI96" s="671"/>
      <c r="GKJ96" s="671"/>
      <c r="GKK96" s="671"/>
      <c r="GKL96" s="671"/>
      <c r="GKM96" s="671"/>
      <c r="GKN96" s="671"/>
      <c r="GKO96" s="671"/>
      <c r="GKP96" s="671"/>
      <c r="GKQ96" s="671"/>
      <c r="GKR96" s="671"/>
      <c r="GKS96" s="671"/>
      <c r="GKT96" s="671"/>
      <c r="GKU96" s="671"/>
      <c r="GKV96" s="671"/>
      <c r="GKW96" s="671"/>
      <c r="GKX96" s="671"/>
      <c r="GKY96" s="671"/>
      <c r="GKZ96" s="671"/>
      <c r="GLA96" s="671"/>
      <c r="GLB96" s="671"/>
      <c r="GLC96" s="671"/>
      <c r="GLD96" s="671"/>
      <c r="GLE96" s="671"/>
      <c r="GLF96" s="671"/>
      <c r="GLG96" s="671"/>
      <c r="GLH96" s="671"/>
      <c r="GLI96" s="671"/>
      <c r="GLJ96" s="671"/>
      <c r="GLK96" s="671"/>
      <c r="GLL96" s="671"/>
      <c r="GLM96" s="671"/>
      <c r="GLN96" s="671"/>
      <c r="GLO96" s="671"/>
      <c r="GLP96" s="671"/>
      <c r="GLQ96" s="671"/>
      <c r="GLR96" s="671"/>
      <c r="GLS96" s="671"/>
      <c r="GLT96" s="671"/>
      <c r="GLU96" s="671"/>
      <c r="GLV96" s="671"/>
      <c r="GLW96" s="671"/>
      <c r="GLX96" s="671"/>
      <c r="GLY96" s="671"/>
      <c r="GLZ96" s="671"/>
      <c r="GMA96" s="671"/>
      <c r="GMB96" s="671"/>
      <c r="GMC96" s="671"/>
      <c r="GMD96" s="671"/>
      <c r="GME96" s="671"/>
      <c r="GMF96" s="671"/>
      <c r="GMG96" s="671"/>
      <c r="GMH96" s="671"/>
      <c r="GMI96" s="671"/>
      <c r="GMJ96" s="671"/>
      <c r="GMK96" s="671"/>
      <c r="GML96" s="671"/>
      <c r="GMM96" s="671"/>
      <c r="GMN96" s="671"/>
      <c r="GMO96" s="671"/>
      <c r="GMP96" s="671"/>
      <c r="GMQ96" s="671"/>
      <c r="GMR96" s="671"/>
      <c r="GMS96" s="671"/>
      <c r="GMT96" s="671"/>
      <c r="GMU96" s="671"/>
      <c r="GMV96" s="671"/>
      <c r="GMW96" s="671"/>
      <c r="GMX96" s="671"/>
      <c r="GMY96" s="671"/>
      <c r="GMZ96" s="671"/>
      <c r="GNA96" s="671"/>
      <c r="GNB96" s="671"/>
      <c r="GNC96" s="671"/>
      <c r="GND96" s="671"/>
      <c r="GNE96" s="671"/>
      <c r="GNF96" s="671"/>
      <c r="GNG96" s="671"/>
      <c r="GNH96" s="671"/>
      <c r="GNI96" s="671"/>
      <c r="GNJ96" s="671"/>
      <c r="GNK96" s="671"/>
      <c r="GNL96" s="671"/>
      <c r="GNM96" s="671"/>
      <c r="GNN96" s="671"/>
      <c r="GNO96" s="671"/>
      <c r="GNP96" s="671"/>
      <c r="GNQ96" s="671"/>
      <c r="GNR96" s="671"/>
      <c r="GNS96" s="671"/>
      <c r="GNT96" s="671"/>
      <c r="GNU96" s="671"/>
      <c r="GNV96" s="671"/>
      <c r="GNW96" s="671"/>
      <c r="GNX96" s="671"/>
      <c r="GNY96" s="671"/>
      <c r="GNZ96" s="671"/>
      <c r="GOA96" s="671"/>
      <c r="GOB96" s="671"/>
      <c r="GOC96" s="671"/>
      <c r="GOD96" s="671"/>
      <c r="GOE96" s="671"/>
      <c r="GOF96" s="671"/>
      <c r="GOG96" s="671"/>
      <c r="GOH96" s="671"/>
      <c r="GOI96" s="671"/>
      <c r="GOJ96" s="671"/>
      <c r="GOK96" s="671"/>
      <c r="GOL96" s="671"/>
      <c r="GOM96" s="671"/>
      <c r="GON96" s="671"/>
      <c r="GOO96" s="671"/>
      <c r="GOP96" s="671"/>
      <c r="GOQ96" s="671"/>
      <c r="GOR96" s="671"/>
      <c r="GOS96" s="671"/>
      <c r="GOT96" s="671"/>
      <c r="GOU96" s="671"/>
      <c r="GOV96" s="671"/>
      <c r="GOW96" s="671"/>
      <c r="GOX96" s="671"/>
      <c r="GOY96" s="671"/>
      <c r="GOZ96" s="671"/>
      <c r="GPA96" s="671"/>
      <c r="GPB96" s="671"/>
      <c r="GPC96" s="671"/>
      <c r="GPD96" s="671"/>
      <c r="GPE96" s="671"/>
      <c r="GPF96" s="671"/>
      <c r="GPG96" s="671"/>
      <c r="GPH96" s="671"/>
      <c r="GPI96" s="671"/>
      <c r="GPJ96" s="671"/>
      <c r="GPK96" s="671"/>
      <c r="GPL96" s="671"/>
      <c r="GPM96" s="671"/>
      <c r="GPN96" s="671"/>
      <c r="GPO96" s="671"/>
      <c r="GPP96" s="671"/>
      <c r="GPQ96" s="671"/>
      <c r="GPR96" s="671"/>
      <c r="GPS96" s="671"/>
      <c r="GPT96" s="671"/>
      <c r="GPU96" s="671"/>
      <c r="GPV96" s="671"/>
      <c r="GPW96" s="671"/>
      <c r="GPX96" s="671"/>
      <c r="GPY96" s="671"/>
      <c r="GPZ96" s="671"/>
      <c r="GQA96" s="671"/>
      <c r="GQB96" s="671"/>
      <c r="GQC96" s="671"/>
      <c r="GQD96" s="671"/>
      <c r="GQE96" s="671"/>
      <c r="GQF96" s="671"/>
      <c r="GQG96" s="671"/>
      <c r="GQH96" s="671"/>
      <c r="GQI96" s="671"/>
      <c r="GQJ96" s="671"/>
      <c r="GQK96" s="671"/>
      <c r="GQL96" s="671"/>
      <c r="GQM96" s="671"/>
      <c r="GQN96" s="671"/>
      <c r="GQO96" s="671"/>
      <c r="GQP96" s="671"/>
      <c r="GQQ96" s="671"/>
      <c r="GQR96" s="671"/>
      <c r="GQS96" s="671"/>
      <c r="GQT96" s="671"/>
      <c r="GQU96" s="671"/>
      <c r="GQV96" s="671"/>
      <c r="GQW96" s="671"/>
      <c r="GQX96" s="671"/>
      <c r="GQY96" s="671"/>
      <c r="GQZ96" s="671"/>
      <c r="GRA96" s="671"/>
      <c r="GRB96" s="671"/>
      <c r="GRC96" s="671"/>
      <c r="GRD96" s="671"/>
      <c r="GRE96" s="671"/>
      <c r="GRF96" s="671"/>
      <c r="GRG96" s="671"/>
      <c r="GRH96" s="671"/>
      <c r="GRI96" s="671"/>
      <c r="GRJ96" s="671"/>
      <c r="GRK96" s="671"/>
      <c r="GRL96" s="671"/>
      <c r="GRM96" s="671"/>
      <c r="GRN96" s="671"/>
      <c r="GRO96" s="671"/>
      <c r="GRP96" s="671"/>
      <c r="GRQ96" s="671"/>
      <c r="GRR96" s="671"/>
      <c r="GRS96" s="671"/>
      <c r="GRT96" s="671"/>
      <c r="GRU96" s="671"/>
      <c r="GRV96" s="671"/>
      <c r="GRW96" s="671"/>
      <c r="GRX96" s="671"/>
      <c r="GRY96" s="671"/>
      <c r="GRZ96" s="671"/>
      <c r="GSA96" s="671"/>
      <c r="GSB96" s="671"/>
      <c r="GSC96" s="671"/>
      <c r="GSD96" s="671"/>
      <c r="GSE96" s="671"/>
      <c r="GSF96" s="671"/>
      <c r="GSG96" s="671"/>
      <c r="GSH96" s="671"/>
      <c r="GSI96" s="671"/>
      <c r="GSJ96" s="671"/>
      <c r="GSK96" s="671"/>
      <c r="GSL96" s="671"/>
      <c r="GSM96" s="671"/>
      <c r="GSN96" s="671"/>
      <c r="GSO96" s="671"/>
      <c r="GSP96" s="671"/>
      <c r="GSQ96" s="671"/>
      <c r="GSR96" s="671"/>
      <c r="GSS96" s="671"/>
      <c r="GST96" s="671"/>
      <c r="GSU96" s="671"/>
      <c r="GSV96" s="671"/>
      <c r="GSW96" s="671"/>
      <c r="GSX96" s="671"/>
      <c r="GSY96" s="671"/>
      <c r="GSZ96" s="671"/>
      <c r="GTA96" s="671"/>
      <c r="GTB96" s="671"/>
      <c r="GTC96" s="671"/>
      <c r="GTD96" s="671"/>
      <c r="GTE96" s="671"/>
      <c r="GTF96" s="671"/>
      <c r="GTG96" s="671"/>
      <c r="GTH96" s="671"/>
      <c r="GTI96" s="671"/>
      <c r="GTJ96" s="671"/>
      <c r="GTK96" s="671"/>
      <c r="GTL96" s="671"/>
      <c r="GTM96" s="671"/>
      <c r="GTN96" s="671"/>
      <c r="GTO96" s="671"/>
      <c r="GTP96" s="671"/>
      <c r="GTQ96" s="671"/>
      <c r="GTR96" s="671"/>
      <c r="GTS96" s="671"/>
      <c r="GTT96" s="671"/>
      <c r="GTU96" s="671"/>
      <c r="GTV96" s="671"/>
      <c r="GTW96" s="671"/>
      <c r="GTX96" s="671"/>
      <c r="GTY96" s="671"/>
      <c r="GTZ96" s="671"/>
      <c r="GUA96" s="671"/>
      <c r="GUB96" s="671"/>
      <c r="GUC96" s="671"/>
      <c r="GUD96" s="671"/>
      <c r="GUE96" s="671"/>
      <c r="GUF96" s="671"/>
      <c r="GUG96" s="671"/>
      <c r="GUH96" s="671"/>
      <c r="GUI96" s="671"/>
      <c r="GUJ96" s="671"/>
      <c r="GUK96" s="671"/>
      <c r="GUL96" s="671"/>
      <c r="GUM96" s="671"/>
      <c r="GUN96" s="671"/>
      <c r="GUO96" s="671"/>
      <c r="GUP96" s="671"/>
      <c r="GUQ96" s="671"/>
      <c r="GUR96" s="671"/>
      <c r="GUS96" s="671"/>
      <c r="GUT96" s="671"/>
      <c r="GUU96" s="671"/>
      <c r="GUV96" s="671"/>
      <c r="GUW96" s="671"/>
      <c r="GUX96" s="671"/>
      <c r="GUY96" s="671"/>
      <c r="GUZ96" s="671"/>
      <c r="GVA96" s="671"/>
      <c r="GVB96" s="671"/>
      <c r="GVC96" s="671"/>
      <c r="GVD96" s="671"/>
      <c r="GVE96" s="671"/>
      <c r="GVF96" s="671"/>
      <c r="GVG96" s="671"/>
      <c r="GVH96" s="671"/>
      <c r="GVI96" s="671"/>
      <c r="GVJ96" s="671"/>
      <c r="GVK96" s="671"/>
      <c r="GVL96" s="671"/>
      <c r="GVM96" s="671"/>
      <c r="GVN96" s="671"/>
      <c r="GVO96" s="671"/>
      <c r="GVP96" s="671"/>
      <c r="GVQ96" s="671"/>
      <c r="GVR96" s="671"/>
      <c r="GVS96" s="671"/>
      <c r="GVT96" s="671"/>
      <c r="GVU96" s="671"/>
      <c r="GVV96" s="671"/>
      <c r="GVW96" s="671"/>
      <c r="GVX96" s="671"/>
      <c r="GVY96" s="671"/>
      <c r="GVZ96" s="671"/>
      <c r="GWA96" s="671"/>
      <c r="GWB96" s="671"/>
      <c r="GWC96" s="671"/>
      <c r="GWD96" s="671"/>
      <c r="GWE96" s="671"/>
      <c r="GWF96" s="671"/>
      <c r="GWG96" s="671"/>
      <c r="GWH96" s="671"/>
      <c r="GWI96" s="671"/>
      <c r="GWJ96" s="671"/>
      <c r="GWK96" s="671"/>
      <c r="GWL96" s="671"/>
      <c r="GWM96" s="671"/>
      <c r="GWN96" s="671"/>
      <c r="GWO96" s="671"/>
      <c r="GWP96" s="671"/>
      <c r="GWQ96" s="671"/>
      <c r="GWR96" s="671"/>
      <c r="GWS96" s="671"/>
      <c r="GWT96" s="671"/>
      <c r="GWU96" s="671"/>
      <c r="GWV96" s="671"/>
      <c r="GWW96" s="671"/>
      <c r="GWX96" s="671"/>
      <c r="GWY96" s="671"/>
      <c r="GWZ96" s="671"/>
      <c r="GXA96" s="671"/>
      <c r="GXB96" s="671"/>
      <c r="GXC96" s="671"/>
      <c r="GXD96" s="671"/>
      <c r="GXE96" s="671"/>
      <c r="GXF96" s="671"/>
      <c r="GXG96" s="671"/>
      <c r="GXH96" s="671"/>
      <c r="GXI96" s="671"/>
      <c r="GXJ96" s="671"/>
      <c r="GXK96" s="671"/>
      <c r="GXL96" s="671"/>
      <c r="GXM96" s="671"/>
      <c r="GXN96" s="671"/>
      <c r="GXO96" s="671"/>
      <c r="GXP96" s="671"/>
      <c r="GXQ96" s="671"/>
      <c r="GXR96" s="671"/>
      <c r="GXS96" s="671"/>
      <c r="GXT96" s="671"/>
      <c r="GXU96" s="671"/>
      <c r="GXV96" s="671"/>
      <c r="GXW96" s="671"/>
      <c r="GXX96" s="671"/>
      <c r="GXY96" s="671"/>
      <c r="GXZ96" s="671"/>
      <c r="GYA96" s="671"/>
      <c r="GYB96" s="671"/>
      <c r="GYC96" s="671"/>
      <c r="GYD96" s="671"/>
      <c r="GYE96" s="671"/>
      <c r="GYF96" s="671"/>
      <c r="GYG96" s="671"/>
      <c r="GYH96" s="671"/>
      <c r="GYI96" s="671"/>
      <c r="GYJ96" s="671"/>
      <c r="GYK96" s="671"/>
      <c r="GYL96" s="671"/>
      <c r="GYM96" s="671"/>
      <c r="GYN96" s="671"/>
      <c r="GYO96" s="671"/>
      <c r="GYP96" s="671"/>
      <c r="GYQ96" s="671"/>
      <c r="GYR96" s="671"/>
      <c r="GYS96" s="671"/>
      <c r="GYT96" s="671"/>
      <c r="GYU96" s="671"/>
      <c r="GYV96" s="671"/>
      <c r="GYW96" s="671"/>
      <c r="GYX96" s="671"/>
      <c r="GYY96" s="671"/>
      <c r="GYZ96" s="671"/>
      <c r="GZA96" s="671"/>
      <c r="GZB96" s="671"/>
      <c r="GZC96" s="671"/>
      <c r="GZD96" s="671"/>
      <c r="GZE96" s="671"/>
      <c r="GZF96" s="671"/>
      <c r="GZG96" s="671"/>
      <c r="GZH96" s="671"/>
      <c r="GZI96" s="671"/>
      <c r="GZJ96" s="671"/>
      <c r="GZK96" s="671"/>
      <c r="GZL96" s="671"/>
      <c r="GZM96" s="671"/>
      <c r="GZN96" s="671"/>
      <c r="GZO96" s="671"/>
      <c r="GZP96" s="671"/>
      <c r="GZQ96" s="671"/>
      <c r="GZR96" s="671"/>
      <c r="GZS96" s="671"/>
      <c r="GZT96" s="671"/>
      <c r="GZU96" s="671"/>
      <c r="GZV96" s="671"/>
      <c r="GZW96" s="671"/>
      <c r="GZX96" s="671"/>
      <c r="GZY96" s="671"/>
      <c r="GZZ96" s="671"/>
      <c r="HAA96" s="671"/>
      <c r="HAB96" s="671"/>
      <c r="HAC96" s="671"/>
      <c r="HAD96" s="671"/>
      <c r="HAE96" s="671"/>
      <c r="HAF96" s="671"/>
      <c r="HAG96" s="671"/>
      <c r="HAH96" s="671"/>
      <c r="HAI96" s="671"/>
      <c r="HAJ96" s="671"/>
      <c r="HAK96" s="671"/>
      <c r="HAL96" s="671"/>
      <c r="HAM96" s="671"/>
      <c r="HAN96" s="671"/>
      <c r="HAO96" s="671"/>
      <c r="HAP96" s="671"/>
      <c r="HAQ96" s="671"/>
      <c r="HAR96" s="671"/>
      <c r="HAS96" s="671"/>
      <c r="HAT96" s="671"/>
      <c r="HAU96" s="671"/>
      <c r="HAV96" s="671"/>
      <c r="HAW96" s="671"/>
      <c r="HAX96" s="671"/>
      <c r="HAY96" s="671"/>
      <c r="HAZ96" s="671"/>
      <c r="HBA96" s="671"/>
      <c r="HBB96" s="671"/>
      <c r="HBC96" s="671"/>
      <c r="HBD96" s="671"/>
      <c r="HBE96" s="671"/>
      <c r="HBF96" s="671"/>
      <c r="HBG96" s="671"/>
      <c r="HBH96" s="671"/>
      <c r="HBI96" s="671"/>
      <c r="HBJ96" s="671"/>
      <c r="HBK96" s="671"/>
      <c r="HBL96" s="671"/>
      <c r="HBM96" s="671"/>
      <c r="HBN96" s="671"/>
      <c r="HBO96" s="671"/>
      <c r="HBP96" s="671"/>
      <c r="HBQ96" s="671"/>
      <c r="HBR96" s="671"/>
      <c r="HBS96" s="671"/>
      <c r="HBT96" s="671"/>
      <c r="HBU96" s="671"/>
      <c r="HBV96" s="671"/>
      <c r="HBW96" s="671"/>
      <c r="HBX96" s="671"/>
      <c r="HBY96" s="671"/>
      <c r="HBZ96" s="671"/>
      <c r="HCA96" s="671"/>
      <c r="HCB96" s="671"/>
      <c r="HCC96" s="671"/>
      <c r="HCD96" s="671"/>
      <c r="HCE96" s="671"/>
      <c r="HCF96" s="671"/>
      <c r="HCG96" s="671"/>
      <c r="HCH96" s="671"/>
      <c r="HCI96" s="671"/>
      <c r="HCJ96" s="671"/>
      <c r="HCK96" s="671"/>
      <c r="HCL96" s="671"/>
      <c r="HCM96" s="671"/>
      <c r="HCN96" s="671"/>
      <c r="HCO96" s="671"/>
      <c r="HCP96" s="671"/>
      <c r="HCQ96" s="671"/>
      <c r="HCR96" s="671"/>
      <c r="HCS96" s="671"/>
      <c r="HCT96" s="671"/>
      <c r="HCU96" s="671"/>
      <c r="HCV96" s="671"/>
      <c r="HCW96" s="671"/>
      <c r="HCX96" s="671"/>
      <c r="HCY96" s="671"/>
      <c r="HCZ96" s="671"/>
      <c r="HDA96" s="671"/>
      <c r="HDB96" s="671"/>
      <c r="HDC96" s="671"/>
      <c r="HDD96" s="671"/>
      <c r="HDE96" s="671"/>
      <c r="HDF96" s="671"/>
      <c r="HDG96" s="671"/>
      <c r="HDH96" s="671"/>
      <c r="HDI96" s="671"/>
      <c r="HDJ96" s="671"/>
      <c r="HDK96" s="671"/>
      <c r="HDL96" s="671"/>
      <c r="HDM96" s="671"/>
      <c r="HDN96" s="671"/>
      <c r="HDO96" s="671"/>
      <c r="HDP96" s="671"/>
      <c r="HDQ96" s="671"/>
      <c r="HDR96" s="671"/>
      <c r="HDS96" s="671"/>
      <c r="HDT96" s="671"/>
      <c r="HDU96" s="671"/>
      <c r="HDV96" s="671"/>
      <c r="HDW96" s="671"/>
      <c r="HDX96" s="671"/>
      <c r="HDY96" s="671"/>
      <c r="HDZ96" s="671"/>
      <c r="HEA96" s="671"/>
      <c r="HEB96" s="671"/>
      <c r="HEC96" s="671"/>
      <c r="HED96" s="671"/>
      <c r="HEE96" s="671"/>
      <c r="HEF96" s="671"/>
      <c r="HEG96" s="671"/>
      <c r="HEH96" s="671"/>
      <c r="HEI96" s="671"/>
      <c r="HEJ96" s="671"/>
      <c r="HEK96" s="671"/>
      <c r="HEL96" s="671"/>
      <c r="HEM96" s="671"/>
      <c r="HEN96" s="671"/>
      <c r="HEO96" s="671"/>
      <c r="HEP96" s="671"/>
      <c r="HEQ96" s="671"/>
      <c r="HER96" s="671"/>
      <c r="HES96" s="671"/>
      <c r="HET96" s="671"/>
      <c r="HEU96" s="671"/>
      <c r="HEV96" s="671"/>
      <c r="HEW96" s="671"/>
      <c r="HEX96" s="671"/>
      <c r="HEY96" s="671"/>
      <c r="HEZ96" s="671"/>
      <c r="HFA96" s="671"/>
      <c r="HFB96" s="671"/>
      <c r="HFC96" s="671"/>
      <c r="HFD96" s="671"/>
      <c r="HFE96" s="671"/>
      <c r="HFF96" s="671"/>
      <c r="HFG96" s="671"/>
      <c r="HFH96" s="671"/>
      <c r="HFI96" s="671"/>
      <c r="HFJ96" s="671"/>
      <c r="HFK96" s="671"/>
      <c r="HFL96" s="671"/>
      <c r="HFM96" s="671"/>
      <c r="HFN96" s="671"/>
      <c r="HFO96" s="671"/>
      <c r="HFP96" s="671"/>
      <c r="HFQ96" s="671"/>
      <c r="HFR96" s="671"/>
      <c r="HFS96" s="671"/>
      <c r="HFT96" s="671"/>
      <c r="HFU96" s="671"/>
      <c r="HFV96" s="671"/>
      <c r="HFW96" s="671"/>
      <c r="HFX96" s="671"/>
      <c r="HFY96" s="671"/>
      <c r="HFZ96" s="671"/>
      <c r="HGA96" s="671"/>
      <c r="HGB96" s="671"/>
      <c r="HGC96" s="671"/>
      <c r="HGD96" s="671"/>
      <c r="HGE96" s="671"/>
      <c r="HGF96" s="671"/>
      <c r="HGG96" s="671"/>
      <c r="HGH96" s="671"/>
      <c r="HGI96" s="671"/>
      <c r="HGJ96" s="671"/>
      <c r="HGK96" s="671"/>
      <c r="HGL96" s="671"/>
      <c r="HGM96" s="671"/>
      <c r="HGN96" s="671"/>
      <c r="HGO96" s="671"/>
      <c r="HGP96" s="671"/>
      <c r="HGQ96" s="671"/>
      <c r="HGR96" s="671"/>
      <c r="HGS96" s="671"/>
      <c r="HGT96" s="671"/>
      <c r="HGU96" s="671"/>
      <c r="HGV96" s="671"/>
      <c r="HGW96" s="671"/>
      <c r="HGX96" s="671"/>
      <c r="HGY96" s="671"/>
      <c r="HGZ96" s="671"/>
      <c r="HHA96" s="671"/>
      <c r="HHB96" s="671"/>
      <c r="HHC96" s="671"/>
      <c r="HHD96" s="671"/>
      <c r="HHE96" s="671"/>
      <c r="HHF96" s="671"/>
      <c r="HHG96" s="671"/>
      <c r="HHH96" s="671"/>
      <c r="HHI96" s="671"/>
      <c r="HHJ96" s="671"/>
      <c r="HHK96" s="671"/>
      <c r="HHL96" s="671"/>
      <c r="HHM96" s="671"/>
      <c r="HHN96" s="671"/>
      <c r="HHO96" s="671"/>
      <c r="HHP96" s="671"/>
      <c r="HHQ96" s="671"/>
      <c r="HHR96" s="671"/>
      <c r="HHS96" s="671"/>
      <c r="HHT96" s="671"/>
      <c r="HHU96" s="671"/>
      <c r="HHV96" s="671"/>
      <c r="HHW96" s="671"/>
      <c r="HHX96" s="671"/>
      <c r="HHY96" s="671"/>
      <c r="HHZ96" s="671"/>
      <c r="HIA96" s="671"/>
      <c r="HIB96" s="671"/>
      <c r="HIC96" s="671"/>
      <c r="HID96" s="671"/>
      <c r="HIE96" s="671"/>
      <c r="HIF96" s="671"/>
      <c r="HIG96" s="671"/>
      <c r="HIH96" s="671"/>
      <c r="HII96" s="671"/>
      <c r="HIJ96" s="671"/>
      <c r="HIK96" s="671"/>
      <c r="HIL96" s="671"/>
      <c r="HIM96" s="671"/>
      <c r="HIN96" s="671"/>
      <c r="HIO96" s="671"/>
      <c r="HIP96" s="671"/>
      <c r="HIQ96" s="671"/>
      <c r="HIR96" s="671"/>
      <c r="HIS96" s="671"/>
      <c r="HIT96" s="671"/>
      <c r="HIU96" s="671"/>
      <c r="HIV96" s="671"/>
      <c r="HIW96" s="671"/>
      <c r="HIX96" s="671"/>
      <c r="HIY96" s="671"/>
      <c r="HIZ96" s="671"/>
      <c r="HJA96" s="671"/>
      <c r="HJB96" s="671"/>
      <c r="HJC96" s="671"/>
      <c r="HJD96" s="671"/>
      <c r="HJE96" s="671"/>
      <c r="HJF96" s="671"/>
      <c r="HJG96" s="671"/>
      <c r="HJH96" s="671"/>
      <c r="HJI96" s="671"/>
      <c r="HJJ96" s="671"/>
      <c r="HJK96" s="671"/>
      <c r="HJL96" s="671"/>
      <c r="HJM96" s="671"/>
      <c r="HJN96" s="671"/>
      <c r="HJO96" s="671"/>
      <c r="HJP96" s="671"/>
      <c r="HJQ96" s="671"/>
      <c r="HJR96" s="671"/>
      <c r="HJS96" s="671"/>
      <c r="HJT96" s="671"/>
      <c r="HJU96" s="671"/>
      <c r="HJV96" s="671"/>
      <c r="HJW96" s="671"/>
      <c r="HJX96" s="671"/>
      <c r="HJY96" s="671"/>
      <c r="HJZ96" s="671"/>
      <c r="HKA96" s="671"/>
      <c r="HKB96" s="671"/>
      <c r="HKC96" s="671"/>
      <c r="HKD96" s="671"/>
      <c r="HKE96" s="671"/>
      <c r="HKF96" s="671"/>
      <c r="HKG96" s="671"/>
      <c r="HKH96" s="671"/>
      <c r="HKI96" s="671"/>
      <c r="HKJ96" s="671"/>
      <c r="HKK96" s="671"/>
      <c r="HKL96" s="671"/>
      <c r="HKM96" s="671"/>
      <c r="HKN96" s="671"/>
      <c r="HKO96" s="671"/>
      <c r="HKP96" s="671"/>
      <c r="HKQ96" s="671"/>
      <c r="HKR96" s="671"/>
      <c r="HKS96" s="671"/>
      <c r="HKT96" s="671"/>
      <c r="HKU96" s="671"/>
      <c r="HKV96" s="671"/>
      <c r="HKW96" s="671"/>
      <c r="HKX96" s="671"/>
      <c r="HKY96" s="671"/>
      <c r="HKZ96" s="671"/>
      <c r="HLA96" s="671"/>
      <c r="HLB96" s="671"/>
      <c r="HLC96" s="671"/>
      <c r="HLD96" s="671"/>
      <c r="HLE96" s="671"/>
      <c r="HLF96" s="671"/>
      <c r="HLG96" s="671"/>
      <c r="HLH96" s="671"/>
      <c r="HLI96" s="671"/>
      <c r="HLJ96" s="671"/>
      <c r="HLK96" s="671"/>
      <c r="HLL96" s="671"/>
      <c r="HLM96" s="671"/>
      <c r="HLN96" s="671"/>
      <c r="HLO96" s="671"/>
      <c r="HLP96" s="671"/>
      <c r="HLQ96" s="671"/>
      <c r="HLR96" s="671"/>
      <c r="HLS96" s="671"/>
      <c r="HLT96" s="671"/>
      <c r="HLU96" s="671"/>
      <c r="HLV96" s="671"/>
      <c r="HLW96" s="671"/>
      <c r="HLX96" s="671"/>
      <c r="HLY96" s="671"/>
      <c r="HLZ96" s="671"/>
      <c r="HMA96" s="671"/>
      <c r="HMB96" s="671"/>
      <c r="HMC96" s="671"/>
      <c r="HMD96" s="671"/>
      <c r="HME96" s="671"/>
      <c r="HMF96" s="671"/>
      <c r="HMG96" s="671"/>
      <c r="HMH96" s="671"/>
      <c r="HMI96" s="671"/>
      <c r="HMJ96" s="671"/>
      <c r="HMK96" s="671"/>
      <c r="HML96" s="671"/>
      <c r="HMM96" s="671"/>
      <c r="HMN96" s="671"/>
      <c r="HMO96" s="671"/>
      <c r="HMP96" s="671"/>
      <c r="HMQ96" s="671"/>
      <c r="HMR96" s="671"/>
      <c r="HMS96" s="671"/>
      <c r="HMT96" s="671"/>
      <c r="HMU96" s="671"/>
      <c r="HMV96" s="671"/>
      <c r="HMW96" s="671"/>
      <c r="HMX96" s="671"/>
      <c r="HMY96" s="671"/>
      <c r="HMZ96" s="671"/>
      <c r="HNA96" s="671"/>
      <c r="HNB96" s="671"/>
      <c r="HNC96" s="671"/>
      <c r="HND96" s="671"/>
      <c r="HNE96" s="671"/>
      <c r="HNF96" s="671"/>
      <c r="HNG96" s="671"/>
      <c r="HNH96" s="671"/>
      <c r="HNI96" s="671"/>
      <c r="HNJ96" s="671"/>
      <c r="HNK96" s="671"/>
      <c r="HNL96" s="671"/>
      <c r="HNM96" s="671"/>
      <c r="HNN96" s="671"/>
      <c r="HNO96" s="671"/>
      <c r="HNP96" s="671"/>
      <c r="HNQ96" s="671"/>
      <c r="HNR96" s="671"/>
      <c r="HNS96" s="671"/>
      <c r="HNT96" s="671"/>
      <c r="HNU96" s="671"/>
      <c r="HNV96" s="671"/>
      <c r="HNW96" s="671"/>
      <c r="HNX96" s="671"/>
      <c r="HNY96" s="671"/>
      <c r="HNZ96" s="671"/>
      <c r="HOA96" s="671"/>
      <c r="HOB96" s="671"/>
      <c r="HOC96" s="671"/>
      <c r="HOD96" s="671"/>
      <c r="HOE96" s="671"/>
      <c r="HOF96" s="671"/>
      <c r="HOG96" s="671"/>
      <c r="HOH96" s="671"/>
      <c r="HOI96" s="671"/>
      <c r="HOJ96" s="671"/>
      <c r="HOK96" s="671"/>
      <c r="HOL96" s="671"/>
      <c r="HOM96" s="671"/>
      <c r="HON96" s="671"/>
      <c r="HOO96" s="671"/>
      <c r="HOP96" s="671"/>
      <c r="HOQ96" s="671"/>
      <c r="HOR96" s="671"/>
      <c r="HOS96" s="671"/>
      <c r="HOT96" s="671"/>
      <c r="HOU96" s="671"/>
      <c r="HOV96" s="671"/>
      <c r="HOW96" s="671"/>
      <c r="HOX96" s="671"/>
      <c r="HOY96" s="671"/>
      <c r="HOZ96" s="671"/>
      <c r="HPA96" s="671"/>
      <c r="HPB96" s="671"/>
      <c r="HPC96" s="671"/>
      <c r="HPD96" s="671"/>
      <c r="HPE96" s="671"/>
      <c r="HPF96" s="671"/>
      <c r="HPG96" s="671"/>
      <c r="HPH96" s="671"/>
      <c r="HPI96" s="671"/>
      <c r="HPJ96" s="671"/>
      <c r="HPK96" s="671"/>
      <c r="HPL96" s="671"/>
      <c r="HPM96" s="671"/>
      <c r="HPN96" s="671"/>
      <c r="HPO96" s="671"/>
      <c r="HPP96" s="671"/>
      <c r="HPQ96" s="671"/>
      <c r="HPR96" s="671"/>
      <c r="HPS96" s="671"/>
      <c r="HPT96" s="671"/>
      <c r="HPU96" s="671"/>
      <c r="HPV96" s="671"/>
      <c r="HPW96" s="671"/>
      <c r="HPX96" s="671"/>
      <c r="HPY96" s="671"/>
      <c r="HPZ96" s="671"/>
      <c r="HQA96" s="671"/>
      <c r="HQB96" s="671"/>
      <c r="HQC96" s="671"/>
      <c r="HQD96" s="671"/>
      <c r="HQE96" s="671"/>
      <c r="HQF96" s="671"/>
      <c r="HQG96" s="671"/>
      <c r="HQH96" s="671"/>
      <c r="HQI96" s="671"/>
      <c r="HQJ96" s="671"/>
      <c r="HQK96" s="671"/>
      <c r="HQL96" s="671"/>
      <c r="HQM96" s="671"/>
      <c r="HQN96" s="671"/>
      <c r="HQO96" s="671"/>
      <c r="HQP96" s="671"/>
      <c r="HQQ96" s="671"/>
      <c r="HQR96" s="671"/>
      <c r="HQS96" s="671"/>
      <c r="HQT96" s="671"/>
      <c r="HQU96" s="671"/>
      <c r="HQV96" s="671"/>
      <c r="HQW96" s="671"/>
      <c r="HQX96" s="671"/>
      <c r="HQY96" s="671"/>
      <c r="HQZ96" s="671"/>
      <c r="HRA96" s="671"/>
      <c r="HRB96" s="671"/>
      <c r="HRC96" s="671"/>
      <c r="HRD96" s="671"/>
      <c r="HRE96" s="671"/>
      <c r="HRF96" s="671"/>
      <c r="HRG96" s="671"/>
      <c r="HRH96" s="671"/>
      <c r="HRI96" s="671"/>
      <c r="HRJ96" s="671"/>
      <c r="HRK96" s="671"/>
      <c r="HRL96" s="671"/>
      <c r="HRM96" s="671"/>
      <c r="HRN96" s="671"/>
      <c r="HRO96" s="671"/>
      <c r="HRP96" s="671"/>
      <c r="HRQ96" s="671"/>
      <c r="HRR96" s="671"/>
      <c r="HRS96" s="671"/>
      <c r="HRT96" s="671"/>
      <c r="HRU96" s="671"/>
      <c r="HRV96" s="671"/>
      <c r="HRW96" s="671"/>
      <c r="HRX96" s="671"/>
      <c r="HRY96" s="671"/>
      <c r="HRZ96" s="671"/>
      <c r="HSA96" s="671"/>
      <c r="HSB96" s="671"/>
      <c r="HSC96" s="671"/>
      <c r="HSD96" s="671"/>
      <c r="HSE96" s="671"/>
      <c r="HSF96" s="671"/>
      <c r="HSG96" s="671"/>
      <c r="HSH96" s="671"/>
      <c r="HSI96" s="671"/>
      <c r="HSJ96" s="671"/>
      <c r="HSK96" s="671"/>
      <c r="HSL96" s="671"/>
      <c r="HSM96" s="671"/>
      <c r="HSN96" s="671"/>
      <c r="HSO96" s="671"/>
      <c r="HSP96" s="671"/>
      <c r="HSQ96" s="671"/>
      <c r="HSR96" s="671"/>
      <c r="HSS96" s="671"/>
      <c r="HST96" s="671"/>
      <c r="HSU96" s="671"/>
      <c r="HSV96" s="671"/>
      <c r="HSW96" s="671"/>
      <c r="HSX96" s="671"/>
      <c r="HSY96" s="671"/>
      <c r="HSZ96" s="671"/>
      <c r="HTA96" s="671"/>
      <c r="HTB96" s="671"/>
      <c r="HTC96" s="671"/>
      <c r="HTD96" s="671"/>
      <c r="HTE96" s="671"/>
      <c r="HTF96" s="671"/>
      <c r="HTG96" s="671"/>
      <c r="HTH96" s="671"/>
      <c r="HTI96" s="671"/>
      <c r="HTJ96" s="671"/>
      <c r="HTK96" s="671"/>
      <c r="HTL96" s="671"/>
      <c r="HTM96" s="671"/>
      <c r="HTN96" s="671"/>
      <c r="HTO96" s="671"/>
      <c r="HTP96" s="671"/>
      <c r="HTQ96" s="671"/>
      <c r="HTR96" s="671"/>
      <c r="HTS96" s="671"/>
      <c r="HTT96" s="671"/>
      <c r="HTU96" s="671"/>
      <c r="HTV96" s="671"/>
      <c r="HTW96" s="671"/>
      <c r="HTX96" s="671"/>
      <c r="HTY96" s="671"/>
      <c r="HTZ96" s="671"/>
      <c r="HUA96" s="671"/>
      <c r="HUB96" s="671"/>
      <c r="HUC96" s="671"/>
      <c r="HUD96" s="671"/>
      <c r="HUE96" s="671"/>
      <c r="HUF96" s="671"/>
      <c r="HUG96" s="671"/>
      <c r="HUH96" s="671"/>
      <c r="HUI96" s="671"/>
      <c r="HUJ96" s="671"/>
      <c r="HUK96" s="671"/>
      <c r="HUL96" s="671"/>
      <c r="HUM96" s="671"/>
      <c r="HUN96" s="671"/>
      <c r="HUO96" s="671"/>
      <c r="HUP96" s="671"/>
      <c r="HUQ96" s="671"/>
      <c r="HUR96" s="671"/>
      <c r="HUS96" s="671"/>
      <c r="HUT96" s="671"/>
      <c r="HUU96" s="671"/>
      <c r="HUV96" s="671"/>
      <c r="HUW96" s="671"/>
      <c r="HUX96" s="671"/>
      <c r="HUY96" s="671"/>
      <c r="HUZ96" s="671"/>
      <c r="HVA96" s="671"/>
      <c r="HVB96" s="671"/>
      <c r="HVC96" s="671"/>
      <c r="HVD96" s="671"/>
      <c r="HVE96" s="671"/>
      <c r="HVF96" s="671"/>
      <c r="HVG96" s="671"/>
      <c r="HVH96" s="671"/>
      <c r="HVI96" s="671"/>
      <c r="HVJ96" s="671"/>
      <c r="HVK96" s="671"/>
      <c r="HVL96" s="671"/>
      <c r="HVM96" s="671"/>
      <c r="HVN96" s="671"/>
      <c r="HVO96" s="671"/>
      <c r="HVP96" s="671"/>
      <c r="HVQ96" s="671"/>
      <c r="HVR96" s="671"/>
      <c r="HVS96" s="671"/>
      <c r="HVT96" s="671"/>
      <c r="HVU96" s="671"/>
      <c r="HVV96" s="671"/>
      <c r="HVW96" s="671"/>
      <c r="HVX96" s="671"/>
      <c r="HVY96" s="671"/>
      <c r="HVZ96" s="671"/>
      <c r="HWA96" s="671"/>
      <c r="HWB96" s="671"/>
      <c r="HWC96" s="671"/>
      <c r="HWD96" s="671"/>
      <c r="HWE96" s="671"/>
      <c r="HWF96" s="671"/>
      <c r="HWG96" s="671"/>
      <c r="HWH96" s="671"/>
      <c r="HWI96" s="671"/>
      <c r="HWJ96" s="671"/>
      <c r="HWK96" s="671"/>
      <c r="HWL96" s="671"/>
      <c r="HWM96" s="671"/>
      <c r="HWN96" s="671"/>
      <c r="HWO96" s="671"/>
      <c r="HWP96" s="671"/>
      <c r="HWQ96" s="671"/>
      <c r="HWR96" s="671"/>
      <c r="HWS96" s="671"/>
      <c r="HWT96" s="671"/>
      <c r="HWU96" s="671"/>
      <c r="HWV96" s="671"/>
      <c r="HWW96" s="671"/>
      <c r="HWX96" s="671"/>
      <c r="HWY96" s="671"/>
      <c r="HWZ96" s="671"/>
      <c r="HXA96" s="671"/>
      <c r="HXB96" s="671"/>
      <c r="HXC96" s="671"/>
      <c r="HXD96" s="671"/>
      <c r="HXE96" s="671"/>
      <c r="HXF96" s="671"/>
      <c r="HXG96" s="671"/>
      <c r="HXH96" s="671"/>
      <c r="HXI96" s="671"/>
      <c r="HXJ96" s="671"/>
      <c r="HXK96" s="671"/>
      <c r="HXL96" s="671"/>
      <c r="HXM96" s="671"/>
      <c r="HXN96" s="671"/>
      <c r="HXO96" s="671"/>
      <c r="HXP96" s="671"/>
      <c r="HXQ96" s="671"/>
      <c r="HXR96" s="671"/>
      <c r="HXS96" s="671"/>
      <c r="HXT96" s="671"/>
      <c r="HXU96" s="671"/>
      <c r="HXV96" s="671"/>
      <c r="HXW96" s="671"/>
      <c r="HXX96" s="671"/>
      <c r="HXY96" s="671"/>
      <c r="HXZ96" s="671"/>
      <c r="HYA96" s="671"/>
      <c r="HYB96" s="671"/>
      <c r="HYC96" s="671"/>
      <c r="HYD96" s="671"/>
      <c r="HYE96" s="671"/>
      <c r="HYF96" s="671"/>
      <c r="HYG96" s="671"/>
      <c r="HYH96" s="671"/>
      <c r="HYI96" s="671"/>
      <c r="HYJ96" s="671"/>
      <c r="HYK96" s="671"/>
      <c r="HYL96" s="671"/>
      <c r="HYM96" s="671"/>
      <c r="HYN96" s="671"/>
      <c r="HYO96" s="671"/>
      <c r="HYP96" s="671"/>
      <c r="HYQ96" s="671"/>
      <c r="HYR96" s="671"/>
      <c r="HYS96" s="671"/>
      <c r="HYT96" s="671"/>
      <c r="HYU96" s="671"/>
      <c r="HYV96" s="671"/>
      <c r="HYW96" s="671"/>
      <c r="HYX96" s="671"/>
      <c r="HYY96" s="671"/>
      <c r="HYZ96" s="671"/>
      <c r="HZA96" s="671"/>
      <c r="HZB96" s="671"/>
      <c r="HZC96" s="671"/>
      <c r="HZD96" s="671"/>
      <c r="HZE96" s="671"/>
      <c r="HZF96" s="671"/>
      <c r="HZG96" s="671"/>
      <c r="HZH96" s="671"/>
      <c r="HZI96" s="671"/>
      <c r="HZJ96" s="671"/>
      <c r="HZK96" s="671"/>
      <c r="HZL96" s="671"/>
      <c r="HZM96" s="671"/>
      <c r="HZN96" s="671"/>
      <c r="HZO96" s="671"/>
      <c r="HZP96" s="671"/>
      <c r="HZQ96" s="671"/>
      <c r="HZR96" s="671"/>
      <c r="HZS96" s="671"/>
      <c r="HZT96" s="671"/>
      <c r="HZU96" s="671"/>
      <c r="HZV96" s="671"/>
      <c r="HZW96" s="671"/>
      <c r="HZX96" s="671"/>
      <c r="HZY96" s="671"/>
      <c r="HZZ96" s="671"/>
      <c r="IAA96" s="671"/>
      <c r="IAB96" s="671"/>
      <c r="IAC96" s="671"/>
      <c r="IAD96" s="671"/>
      <c r="IAE96" s="671"/>
      <c r="IAF96" s="671"/>
      <c r="IAG96" s="671"/>
      <c r="IAH96" s="671"/>
      <c r="IAI96" s="671"/>
      <c r="IAJ96" s="671"/>
      <c r="IAK96" s="671"/>
      <c r="IAL96" s="671"/>
      <c r="IAM96" s="671"/>
      <c r="IAN96" s="671"/>
      <c r="IAO96" s="671"/>
      <c r="IAP96" s="671"/>
      <c r="IAQ96" s="671"/>
      <c r="IAR96" s="671"/>
      <c r="IAS96" s="671"/>
      <c r="IAT96" s="671"/>
      <c r="IAU96" s="671"/>
      <c r="IAV96" s="671"/>
      <c r="IAW96" s="671"/>
      <c r="IAX96" s="671"/>
      <c r="IAY96" s="671"/>
      <c r="IAZ96" s="671"/>
      <c r="IBA96" s="671"/>
      <c r="IBB96" s="671"/>
      <c r="IBC96" s="671"/>
      <c r="IBD96" s="671"/>
      <c r="IBE96" s="671"/>
      <c r="IBF96" s="671"/>
      <c r="IBG96" s="671"/>
      <c r="IBH96" s="671"/>
      <c r="IBI96" s="671"/>
      <c r="IBJ96" s="671"/>
      <c r="IBK96" s="671"/>
      <c r="IBL96" s="671"/>
      <c r="IBM96" s="671"/>
      <c r="IBN96" s="671"/>
      <c r="IBO96" s="671"/>
      <c r="IBP96" s="671"/>
      <c r="IBQ96" s="671"/>
      <c r="IBR96" s="671"/>
      <c r="IBS96" s="671"/>
      <c r="IBT96" s="671"/>
      <c r="IBU96" s="671"/>
      <c r="IBV96" s="671"/>
      <c r="IBW96" s="671"/>
      <c r="IBX96" s="671"/>
      <c r="IBY96" s="671"/>
      <c r="IBZ96" s="671"/>
      <c r="ICA96" s="671"/>
      <c r="ICB96" s="671"/>
      <c r="ICC96" s="671"/>
      <c r="ICD96" s="671"/>
      <c r="ICE96" s="671"/>
      <c r="ICF96" s="671"/>
      <c r="ICG96" s="671"/>
      <c r="ICH96" s="671"/>
      <c r="ICI96" s="671"/>
      <c r="ICJ96" s="671"/>
      <c r="ICK96" s="671"/>
      <c r="ICL96" s="671"/>
      <c r="ICM96" s="671"/>
      <c r="ICN96" s="671"/>
      <c r="ICO96" s="671"/>
      <c r="ICP96" s="671"/>
      <c r="ICQ96" s="671"/>
      <c r="ICR96" s="671"/>
      <c r="ICS96" s="671"/>
      <c r="ICT96" s="671"/>
      <c r="ICU96" s="671"/>
      <c r="ICV96" s="671"/>
      <c r="ICW96" s="671"/>
      <c r="ICX96" s="671"/>
      <c r="ICY96" s="671"/>
      <c r="ICZ96" s="671"/>
      <c r="IDA96" s="671"/>
      <c r="IDB96" s="671"/>
      <c r="IDC96" s="671"/>
      <c r="IDD96" s="671"/>
      <c r="IDE96" s="671"/>
      <c r="IDF96" s="671"/>
      <c r="IDG96" s="671"/>
      <c r="IDH96" s="671"/>
      <c r="IDI96" s="671"/>
      <c r="IDJ96" s="671"/>
      <c r="IDK96" s="671"/>
      <c r="IDL96" s="671"/>
      <c r="IDM96" s="671"/>
      <c r="IDN96" s="671"/>
      <c r="IDO96" s="671"/>
      <c r="IDP96" s="671"/>
      <c r="IDQ96" s="671"/>
      <c r="IDR96" s="671"/>
      <c r="IDS96" s="671"/>
      <c r="IDT96" s="671"/>
      <c r="IDU96" s="671"/>
      <c r="IDV96" s="671"/>
      <c r="IDW96" s="671"/>
      <c r="IDX96" s="671"/>
      <c r="IDY96" s="671"/>
      <c r="IDZ96" s="671"/>
      <c r="IEA96" s="671"/>
      <c r="IEB96" s="671"/>
      <c r="IEC96" s="671"/>
      <c r="IED96" s="671"/>
      <c r="IEE96" s="671"/>
      <c r="IEF96" s="671"/>
      <c r="IEG96" s="671"/>
      <c r="IEH96" s="671"/>
      <c r="IEI96" s="671"/>
      <c r="IEJ96" s="671"/>
      <c r="IEK96" s="671"/>
      <c r="IEL96" s="671"/>
      <c r="IEM96" s="671"/>
      <c r="IEN96" s="671"/>
      <c r="IEO96" s="671"/>
      <c r="IEP96" s="671"/>
      <c r="IEQ96" s="671"/>
      <c r="IER96" s="671"/>
      <c r="IES96" s="671"/>
      <c r="IET96" s="671"/>
      <c r="IEU96" s="671"/>
      <c r="IEV96" s="671"/>
      <c r="IEW96" s="671"/>
      <c r="IEX96" s="671"/>
      <c r="IEY96" s="671"/>
      <c r="IEZ96" s="671"/>
      <c r="IFA96" s="671"/>
      <c r="IFB96" s="671"/>
      <c r="IFC96" s="671"/>
      <c r="IFD96" s="671"/>
      <c r="IFE96" s="671"/>
      <c r="IFF96" s="671"/>
      <c r="IFG96" s="671"/>
      <c r="IFH96" s="671"/>
      <c r="IFI96" s="671"/>
      <c r="IFJ96" s="671"/>
      <c r="IFK96" s="671"/>
      <c r="IFL96" s="671"/>
      <c r="IFM96" s="671"/>
      <c r="IFN96" s="671"/>
      <c r="IFO96" s="671"/>
      <c r="IFP96" s="671"/>
      <c r="IFQ96" s="671"/>
      <c r="IFR96" s="671"/>
      <c r="IFS96" s="671"/>
      <c r="IFT96" s="671"/>
      <c r="IFU96" s="671"/>
      <c r="IFV96" s="671"/>
      <c r="IFW96" s="671"/>
      <c r="IFX96" s="671"/>
      <c r="IFY96" s="671"/>
      <c r="IFZ96" s="671"/>
      <c r="IGA96" s="671"/>
      <c r="IGB96" s="671"/>
      <c r="IGC96" s="671"/>
      <c r="IGD96" s="671"/>
      <c r="IGE96" s="671"/>
      <c r="IGF96" s="671"/>
      <c r="IGG96" s="671"/>
      <c r="IGH96" s="671"/>
      <c r="IGI96" s="671"/>
      <c r="IGJ96" s="671"/>
      <c r="IGK96" s="671"/>
      <c r="IGL96" s="671"/>
      <c r="IGM96" s="671"/>
      <c r="IGN96" s="671"/>
      <c r="IGO96" s="671"/>
      <c r="IGP96" s="671"/>
      <c r="IGQ96" s="671"/>
      <c r="IGR96" s="671"/>
      <c r="IGS96" s="671"/>
      <c r="IGT96" s="671"/>
      <c r="IGU96" s="671"/>
      <c r="IGV96" s="671"/>
      <c r="IGW96" s="671"/>
      <c r="IGX96" s="671"/>
      <c r="IGY96" s="671"/>
      <c r="IGZ96" s="671"/>
      <c r="IHA96" s="671"/>
      <c r="IHB96" s="671"/>
      <c r="IHC96" s="671"/>
      <c r="IHD96" s="671"/>
      <c r="IHE96" s="671"/>
      <c r="IHF96" s="671"/>
      <c r="IHG96" s="671"/>
      <c r="IHH96" s="671"/>
      <c r="IHI96" s="671"/>
      <c r="IHJ96" s="671"/>
      <c r="IHK96" s="671"/>
      <c r="IHL96" s="671"/>
      <c r="IHM96" s="671"/>
      <c r="IHN96" s="671"/>
      <c r="IHO96" s="671"/>
      <c r="IHP96" s="671"/>
      <c r="IHQ96" s="671"/>
      <c r="IHR96" s="671"/>
      <c r="IHS96" s="671"/>
      <c r="IHT96" s="671"/>
      <c r="IHU96" s="671"/>
      <c r="IHV96" s="671"/>
      <c r="IHW96" s="671"/>
      <c r="IHX96" s="671"/>
      <c r="IHY96" s="671"/>
      <c r="IHZ96" s="671"/>
      <c r="IIA96" s="671"/>
      <c r="IIB96" s="671"/>
      <c r="IIC96" s="671"/>
      <c r="IID96" s="671"/>
      <c r="IIE96" s="671"/>
      <c r="IIF96" s="671"/>
      <c r="IIG96" s="671"/>
      <c r="IIH96" s="671"/>
      <c r="III96" s="671"/>
      <c r="IIJ96" s="671"/>
      <c r="IIK96" s="671"/>
      <c r="IIL96" s="671"/>
      <c r="IIM96" s="671"/>
      <c r="IIN96" s="671"/>
      <c r="IIO96" s="671"/>
      <c r="IIP96" s="671"/>
      <c r="IIQ96" s="671"/>
      <c r="IIR96" s="671"/>
      <c r="IIS96" s="671"/>
      <c r="IIT96" s="671"/>
      <c r="IIU96" s="671"/>
      <c r="IIV96" s="671"/>
      <c r="IIW96" s="671"/>
      <c r="IIX96" s="671"/>
      <c r="IIY96" s="671"/>
      <c r="IIZ96" s="671"/>
      <c r="IJA96" s="671"/>
      <c r="IJB96" s="671"/>
      <c r="IJC96" s="671"/>
      <c r="IJD96" s="671"/>
      <c r="IJE96" s="671"/>
      <c r="IJF96" s="671"/>
      <c r="IJG96" s="671"/>
      <c r="IJH96" s="671"/>
      <c r="IJI96" s="671"/>
      <c r="IJJ96" s="671"/>
      <c r="IJK96" s="671"/>
      <c r="IJL96" s="671"/>
      <c r="IJM96" s="671"/>
      <c r="IJN96" s="671"/>
      <c r="IJO96" s="671"/>
      <c r="IJP96" s="671"/>
      <c r="IJQ96" s="671"/>
      <c r="IJR96" s="671"/>
      <c r="IJS96" s="671"/>
      <c r="IJT96" s="671"/>
      <c r="IJU96" s="671"/>
      <c r="IJV96" s="671"/>
      <c r="IJW96" s="671"/>
      <c r="IJX96" s="671"/>
      <c r="IJY96" s="671"/>
      <c r="IJZ96" s="671"/>
      <c r="IKA96" s="671"/>
      <c r="IKB96" s="671"/>
      <c r="IKC96" s="671"/>
      <c r="IKD96" s="671"/>
      <c r="IKE96" s="671"/>
      <c r="IKF96" s="671"/>
      <c r="IKG96" s="671"/>
      <c r="IKH96" s="671"/>
      <c r="IKI96" s="671"/>
      <c r="IKJ96" s="671"/>
      <c r="IKK96" s="671"/>
      <c r="IKL96" s="671"/>
      <c r="IKM96" s="671"/>
      <c r="IKN96" s="671"/>
      <c r="IKO96" s="671"/>
      <c r="IKP96" s="671"/>
      <c r="IKQ96" s="671"/>
      <c r="IKR96" s="671"/>
      <c r="IKS96" s="671"/>
      <c r="IKT96" s="671"/>
      <c r="IKU96" s="671"/>
      <c r="IKV96" s="671"/>
      <c r="IKW96" s="671"/>
      <c r="IKX96" s="671"/>
      <c r="IKY96" s="671"/>
      <c r="IKZ96" s="671"/>
      <c r="ILA96" s="671"/>
      <c r="ILB96" s="671"/>
      <c r="ILC96" s="671"/>
      <c r="ILD96" s="671"/>
      <c r="ILE96" s="671"/>
      <c r="ILF96" s="671"/>
      <c r="ILG96" s="671"/>
      <c r="ILH96" s="671"/>
      <c r="ILI96" s="671"/>
      <c r="ILJ96" s="671"/>
      <c r="ILK96" s="671"/>
      <c r="ILL96" s="671"/>
      <c r="ILM96" s="671"/>
      <c r="ILN96" s="671"/>
      <c r="ILO96" s="671"/>
      <c r="ILP96" s="671"/>
      <c r="ILQ96" s="671"/>
      <c r="ILR96" s="671"/>
      <c r="ILS96" s="671"/>
      <c r="ILT96" s="671"/>
      <c r="ILU96" s="671"/>
      <c r="ILV96" s="671"/>
      <c r="ILW96" s="671"/>
      <c r="ILX96" s="671"/>
      <c r="ILY96" s="671"/>
      <c r="ILZ96" s="671"/>
      <c r="IMA96" s="671"/>
      <c r="IMB96" s="671"/>
      <c r="IMC96" s="671"/>
      <c r="IMD96" s="671"/>
      <c r="IME96" s="671"/>
      <c r="IMF96" s="671"/>
      <c r="IMG96" s="671"/>
      <c r="IMH96" s="671"/>
      <c r="IMI96" s="671"/>
      <c r="IMJ96" s="671"/>
      <c r="IMK96" s="671"/>
      <c r="IML96" s="671"/>
      <c r="IMM96" s="671"/>
      <c r="IMN96" s="671"/>
      <c r="IMO96" s="671"/>
      <c r="IMP96" s="671"/>
      <c r="IMQ96" s="671"/>
      <c r="IMR96" s="671"/>
      <c r="IMS96" s="671"/>
      <c r="IMT96" s="671"/>
      <c r="IMU96" s="671"/>
      <c r="IMV96" s="671"/>
      <c r="IMW96" s="671"/>
      <c r="IMX96" s="671"/>
      <c r="IMY96" s="671"/>
      <c r="IMZ96" s="671"/>
      <c r="INA96" s="671"/>
      <c r="INB96" s="671"/>
      <c r="INC96" s="671"/>
      <c r="IND96" s="671"/>
      <c r="INE96" s="671"/>
      <c r="INF96" s="671"/>
      <c r="ING96" s="671"/>
      <c r="INH96" s="671"/>
      <c r="INI96" s="671"/>
      <c r="INJ96" s="671"/>
      <c r="INK96" s="671"/>
      <c r="INL96" s="671"/>
      <c r="INM96" s="671"/>
      <c r="INN96" s="671"/>
      <c r="INO96" s="671"/>
      <c r="INP96" s="671"/>
      <c r="INQ96" s="671"/>
      <c r="INR96" s="671"/>
      <c r="INS96" s="671"/>
      <c r="INT96" s="671"/>
      <c r="INU96" s="671"/>
      <c r="INV96" s="671"/>
      <c r="INW96" s="671"/>
      <c r="INX96" s="671"/>
      <c r="INY96" s="671"/>
      <c r="INZ96" s="671"/>
      <c r="IOA96" s="671"/>
      <c r="IOB96" s="671"/>
      <c r="IOC96" s="671"/>
      <c r="IOD96" s="671"/>
      <c r="IOE96" s="671"/>
      <c r="IOF96" s="671"/>
      <c r="IOG96" s="671"/>
      <c r="IOH96" s="671"/>
      <c r="IOI96" s="671"/>
      <c r="IOJ96" s="671"/>
      <c r="IOK96" s="671"/>
      <c r="IOL96" s="671"/>
      <c r="IOM96" s="671"/>
      <c r="ION96" s="671"/>
      <c r="IOO96" s="671"/>
      <c r="IOP96" s="671"/>
      <c r="IOQ96" s="671"/>
      <c r="IOR96" s="671"/>
      <c r="IOS96" s="671"/>
      <c r="IOT96" s="671"/>
      <c r="IOU96" s="671"/>
      <c r="IOV96" s="671"/>
      <c r="IOW96" s="671"/>
      <c r="IOX96" s="671"/>
      <c r="IOY96" s="671"/>
      <c r="IOZ96" s="671"/>
      <c r="IPA96" s="671"/>
      <c r="IPB96" s="671"/>
      <c r="IPC96" s="671"/>
      <c r="IPD96" s="671"/>
      <c r="IPE96" s="671"/>
      <c r="IPF96" s="671"/>
      <c r="IPG96" s="671"/>
      <c r="IPH96" s="671"/>
      <c r="IPI96" s="671"/>
      <c r="IPJ96" s="671"/>
      <c r="IPK96" s="671"/>
      <c r="IPL96" s="671"/>
      <c r="IPM96" s="671"/>
      <c r="IPN96" s="671"/>
      <c r="IPO96" s="671"/>
      <c r="IPP96" s="671"/>
      <c r="IPQ96" s="671"/>
      <c r="IPR96" s="671"/>
      <c r="IPS96" s="671"/>
      <c r="IPT96" s="671"/>
      <c r="IPU96" s="671"/>
      <c r="IPV96" s="671"/>
      <c r="IPW96" s="671"/>
      <c r="IPX96" s="671"/>
      <c r="IPY96" s="671"/>
      <c r="IPZ96" s="671"/>
      <c r="IQA96" s="671"/>
      <c r="IQB96" s="671"/>
      <c r="IQC96" s="671"/>
      <c r="IQD96" s="671"/>
      <c r="IQE96" s="671"/>
      <c r="IQF96" s="671"/>
      <c r="IQG96" s="671"/>
      <c r="IQH96" s="671"/>
      <c r="IQI96" s="671"/>
      <c r="IQJ96" s="671"/>
      <c r="IQK96" s="671"/>
      <c r="IQL96" s="671"/>
      <c r="IQM96" s="671"/>
      <c r="IQN96" s="671"/>
      <c r="IQO96" s="671"/>
      <c r="IQP96" s="671"/>
      <c r="IQQ96" s="671"/>
      <c r="IQR96" s="671"/>
      <c r="IQS96" s="671"/>
      <c r="IQT96" s="671"/>
      <c r="IQU96" s="671"/>
      <c r="IQV96" s="671"/>
      <c r="IQW96" s="671"/>
      <c r="IQX96" s="671"/>
      <c r="IQY96" s="671"/>
      <c r="IQZ96" s="671"/>
      <c r="IRA96" s="671"/>
      <c r="IRB96" s="671"/>
      <c r="IRC96" s="671"/>
      <c r="IRD96" s="671"/>
      <c r="IRE96" s="671"/>
      <c r="IRF96" s="671"/>
      <c r="IRG96" s="671"/>
      <c r="IRH96" s="671"/>
      <c r="IRI96" s="671"/>
      <c r="IRJ96" s="671"/>
      <c r="IRK96" s="671"/>
      <c r="IRL96" s="671"/>
      <c r="IRM96" s="671"/>
      <c r="IRN96" s="671"/>
      <c r="IRO96" s="671"/>
      <c r="IRP96" s="671"/>
      <c r="IRQ96" s="671"/>
      <c r="IRR96" s="671"/>
      <c r="IRS96" s="671"/>
      <c r="IRT96" s="671"/>
      <c r="IRU96" s="671"/>
      <c r="IRV96" s="671"/>
      <c r="IRW96" s="671"/>
      <c r="IRX96" s="671"/>
      <c r="IRY96" s="671"/>
      <c r="IRZ96" s="671"/>
      <c r="ISA96" s="671"/>
      <c r="ISB96" s="671"/>
      <c r="ISC96" s="671"/>
      <c r="ISD96" s="671"/>
      <c r="ISE96" s="671"/>
      <c r="ISF96" s="671"/>
      <c r="ISG96" s="671"/>
      <c r="ISH96" s="671"/>
      <c r="ISI96" s="671"/>
      <c r="ISJ96" s="671"/>
      <c r="ISK96" s="671"/>
      <c r="ISL96" s="671"/>
      <c r="ISM96" s="671"/>
      <c r="ISN96" s="671"/>
      <c r="ISO96" s="671"/>
      <c r="ISP96" s="671"/>
      <c r="ISQ96" s="671"/>
      <c r="ISR96" s="671"/>
      <c r="ISS96" s="671"/>
      <c r="IST96" s="671"/>
      <c r="ISU96" s="671"/>
      <c r="ISV96" s="671"/>
      <c r="ISW96" s="671"/>
      <c r="ISX96" s="671"/>
      <c r="ISY96" s="671"/>
      <c r="ISZ96" s="671"/>
      <c r="ITA96" s="671"/>
      <c r="ITB96" s="671"/>
      <c r="ITC96" s="671"/>
      <c r="ITD96" s="671"/>
      <c r="ITE96" s="671"/>
      <c r="ITF96" s="671"/>
      <c r="ITG96" s="671"/>
      <c r="ITH96" s="671"/>
      <c r="ITI96" s="671"/>
      <c r="ITJ96" s="671"/>
      <c r="ITK96" s="671"/>
      <c r="ITL96" s="671"/>
      <c r="ITM96" s="671"/>
      <c r="ITN96" s="671"/>
      <c r="ITO96" s="671"/>
      <c r="ITP96" s="671"/>
      <c r="ITQ96" s="671"/>
      <c r="ITR96" s="671"/>
      <c r="ITS96" s="671"/>
      <c r="ITT96" s="671"/>
      <c r="ITU96" s="671"/>
      <c r="ITV96" s="671"/>
      <c r="ITW96" s="671"/>
      <c r="ITX96" s="671"/>
      <c r="ITY96" s="671"/>
      <c r="ITZ96" s="671"/>
      <c r="IUA96" s="671"/>
      <c r="IUB96" s="671"/>
      <c r="IUC96" s="671"/>
      <c r="IUD96" s="671"/>
      <c r="IUE96" s="671"/>
      <c r="IUF96" s="671"/>
      <c r="IUG96" s="671"/>
      <c r="IUH96" s="671"/>
      <c r="IUI96" s="671"/>
      <c r="IUJ96" s="671"/>
      <c r="IUK96" s="671"/>
      <c r="IUL96" s="671"/>
      <c r="IUM96" s="671"/>
      <c r="IUN96" s="671"/>
      <c r="IUO96" s="671"/>
      <c r="IUP96" s="671"/>
      <c r="IUQ96" s="671"/>
      <c r="IUR96" s="671"/>
      <c r="IUS96" s="671"/>
      <c r="IUT96" s="671"/>
      <c r="IUU96" s="671"/>
      <c r="IUV96" s="671"/>
      <c r="IUW96" s="671"/>
      <c r="IUX96" s="671"/>
      <c r="IUY96" s="671"/>
      <c r="IUZ96" s="671"/>
      <c r="IVA96" s="671"/>
      <c r="IVB96" s="671"/>
      <c r="IVC96" s="671"/>
      <c r="IVD96" s="671"/>
      <c r="IVE96" s="671"/>
      <c r="IVF96" s="671"/>
      <c r="IVG96" s="671"/>
      <c r="IVH96" s="671"/>
      <c r="IVI96" s="671"/>
      <c r="IVJ96" s="671"/>
      <c r="IVK96" s="671"/>
      <c r="IVL96" s="671"/>
      <c r="IVM96" s="671"/>
      <c r="IVN96" s="671"/>
      <c r="IVO96" s="671"/>
      <c r="IVP96" s="671"/>
      <c r="IVQ96" s="671"/>
      <c r="IVR96" s="671"/>
      <c r="IVS96" s="671"/>
      <c r="IVT96" s="671"/>
      <c r="IVU96" s="671"/>
      <c r="IVV96" s="671"/>
      <c r="IVW96" s="671"/>
      <c r="IVX96" s="671"/>
      <c r="IVY96" s="671"/>
      <c r="IVZ96" s="671"/>
      <c r="IWA96" s="671"/>
      <c r="IWB96" s="671"/>
      <c r="IWC96" s="671"/>
      <c r="IWD96" s="671"/>
      <c r="IWE96" s="671"/>
      <c r="IWF96" s="671"/>
      <c r="IWG96" s="671"/>
      <c r="IWH96" s="671"/>
      <c r="IWI96" s="671"/>
      <c r="IWJ96" s="671"/>
      <c r="IWK96" s="671"/>
      <c r="IWL96" s="671"/>
      <c r="IWM96" s="671"/>
      <c r="IWN96" s="671"/>
      <c r="IWO96" s="671"/>
      <c r="IWP96" s="671"/>
      <c r="IWQ96" s="671"/>
      <c r="IWR96" s="671"/>
      <c r="IWS96" s="671"/>
      <c r="IWT96" s="671"/>
      <c r="IWU96" s="671"/>
      <c r="IWV96" s="671"/>
      <c r="IWW96" s="671"/>
      <c r="IWX96" s="671"/>
      <c r="IWY96" s="671"/>
      <c r="IWZ96" s="671"/>
      <c r="IXA96" s="671"/>
      <c r="IXB96" s="671"/>
      <c r="IXC96" s="671"/>
      <c r="IXD96" s="671"/>
      <c r="IXE96" s="671"/>
      <c r="IXF96" s="671"/>
      <c r="IXG96" s="671"/>
      <c r="IXH96" s="671"/>
      <c r="IXI96" s="671"/>
      <c r="IXJ96" s="671"/>
      <c r="IXK96" s="671"/>
      <c r="IXL96" s="671"/>
      <c r="IXM96" s="671"/>
      <c r="IXN96" s="671"/>
      <c r="IXO96" s="671"/>
      <c r="IXP96" s="671"/>
      <c r="IXQ96" s="671"/>
      <c r="IXR96" s="671"/>
      <c r="IXS96" s="671"/>
      <c r="IXT96" s="671"/>
      <c r="IXU96" s="671"/>
      <c r="IXV96" s="671"/>
      <c r="IXW96" s="671"/>
      <c r="IXX96" s="671"/>
      <c r="IXY96" s="671"/>
      <c r="IXZ96" s="671"/>
      <c r="IYA96" s="671"/>
      <c r="IYB96" s="671"/>
      <c r="IYC96" s="671"/>
      <c r="IYD96" s="671"/>
      <c r="IYE96" s="671"/>
      <c r="IYF96" s="671"/>
      <c r="IYG96" s="671"/>
      <c r="IYH96" s="671"/>
      <c r="IYI96" s="671"/>
      <c r="IYJ96" s="671"/>
      <c r="IYK96" s="671"/>
      <c r="IYL96" s="671"/>
      <c r="IYM96" s="671"/>
      <c r="IYN96" s="671"/>
      <c r="IYO96" s="671"/>
      <c r="IYP96" s="671"/>
      <c r="IYQ96" s="671"/>
      <c r="IYR96" s="671"/>
      <c r="IYS96" s="671"/>
      <c r="IYT96" s="671"/>
      <c r="IYU96" s="671"/>
      <c r="IYV96" s="671"/>
      <c r="IYW96" s="671"/>
      <c r="IYX96" s="671"/>
      <c r="IYY96" s="671"/>
      <c r="IYZ96" s="671"/>
      <c r="IZA96" s="671"/>
      <c r="IZB96" s="671"/>
      <c r="IZC96" s="671"/>
      <c r="IZD96" s="671"/>
      <c r="IZE96" s="671"/>
      <c r="IZF96" s="671"/>
      <c r="IZG96" s="671"/>
      <c r="IZH96" s="671"/>
      <c r="IZI96" s="671"/>
      <c r="IZJ96" s="671"/>
      <c r="IZK96" s="671"/>
      <c r="IZL96" s="671"/>
      <c r="IZM96" s="671"/>
      <c r="IZN96" s="671"/>
      <c r="IZO96" s="671"/>
      <c r="IZP96" s="671"/>
      <c r="IZQ96" s="671"/>
      <c r="IZR96" s="671"/>
      <c r="IZS96" s="671"/>
      <c r="IZT96" s="671"/>
      <c r="IZU96" s="671"/>
      <c r="IZV96" s="671"/>
      <c r="IZW96" s="671"/>
      <c r="IZX96" s="671"/>
      <c r="IZY96" s="671"/>
      <c r="IZZ96" s="671"/>
      <c r="JAA96" s="671"/>
      <c r="JAB96" s="671"/>
      <c r="JAC96" s="671"/>
      <c r="JAD96" s="671"/>
      <c r="JAE96" s="671"/>
      <c r="JAF96" s="671"/>
      <c r="JAG96" s="671"/>
      <c r="JAH96" s="671"/>
      <c r="JAI96" s="671"/>
      <c r="JAJ96" s="671"/>
      <c r="JAK96" s="671"/>
      <c r="JAL96" s="671"/>
      <c r="JAM96" s="671"/>
      <c r="JAN96" s="671"/>
      <c r="JAO96" s="671"/>
      <c r="JAP96" s="671"/>
      <c r="JAQ96" s="671"/>
      <c r="JAR96" s="671"/>
      <c r="JAS96" s="671"/>
      <c r="JAT96" s="671"/>
      <c r="JAU96" s="671"/>
      <c r="JAV96" s="671"/>
      <c r="JAW96" s="671"/>
      <c r="JAX96" s="671"/>
      <c r="JAY96" s="671"/>
      <c r="JAZ96" s="671"/>
      <c r="JBA96" s="671"/>
      <c r="JBB96" s="671"/>
      <c r="JBC96" s="671"/>
      <c r="JBD96" s="671"/>
      <c r="JBE96" s="671"/>
      <c r="JBF96" s="671"/>
      <c r="JBG96" s="671"/>
      <c r="JBH96" s="671"/>
      <c r="JBI96" s="671"/>
      <c r="JBJ96" s="671"/>
      <c r="JBK96" s="671"/>
      <c r="JBL96" s="671"/>
      <c r="JBM96" s="671"/>
      <c r="JBN96" s="671"/>
      <c r="JBO96" s="671"/>
      <c r="JBP96" s="671"/>
      <c r="JBQ96" s="671"/>
      <c r="JBR96" s="671"/>
      <c r="JBS96" s="671"/>
      <c r="JBT96" s="671"/>
      <c r="JBU96" s="671"/>
      <c r="JBV96" s="671"/>
      <c r="JBW96" s="671"/>
      <c r="JBX96" s="671"/>
      <c r="JBY96" s="671"/>
      <c r="JBZ96" s="671"/>
      <c r="JCA96" s="671"/>
      <c r="JCB96" s="671"/>
      <c r="JCC96" s="671"/>
      <c r="JCD96" s="671"/>
      <c r="JCE96" s="671"/>
      <c r="JCF96" s="671"/>
      <c r="JCG96" s="671"/>
      <c r="JCH96" s="671"/>
      <c r="JCI96" s="671"/>
      <c r="JCJ96" s="671"/>
      <c r="JCK96" s="671"/>
      <c r="JCL96" s="671"/>
      <c r="JCM96" s="671"/>
      <c r="JCN96" s="671"/>
      <c r="JCO96" s="671"/>
      <c r="JCP96" s="671"/>
      <c r="JCQ96" s="671"/>
      <c r="JCR96" s="671"/>
      <c r="JCS96" s="671"/>
      <c r="JCT96" s="671"/>
      <c r="JCU96" s="671"/>
      <c r="JCV96" s="671"/>
      <c r="JCW96" s="671"/>
      <c r="JCX96" s="671"/>
      <c r="JCY96" s="671"/>
      <c r="JCZ96" s="671"/>
      <c r="JDA96" s="671"/>
      <c r="JDB96" s="671"/>
      <c r="JDC96" s="671"/>
      <c r="JDD96" s="671"/>
      <c r="JDE96" s="671"/>
      <c r="JDF96" s="671"/>
      <c r="JDG96" s="671"/>
      <c r="JDH96" s="671"/>
      <c r="JDI96" s="671"/>
      <c r="JDJ96" s="671"/>
      <c r="JDK96" s="671"/>
      <c r="JDL96" s="671"/>
      <c r="JDM96" s="671"/>
      <c r="JDN96" s="671"/>
      <c r="JDO96" s="671"/>
      <c r="JDP96" s="671"/>
      <c r="JDQ96" s="671"/>
      <c r="JDR96" s="671"/>
      <c r="JDS96" s="671"/>
      <c r="JDT96" s="671"/>
      <c r="JDU96" s="671"/>
      <c r="JDV96" s="671"/>
      <c r="JDW96" s="671"/>
      <c r="JDX96" s="671"/>
      <c r="JDY96" s="671"/>
      <c r="JDZ96" s="671"/>
      <c r="JEA96" s="671"/>
      <c r="JEB96" s="671"/>
      <c r="JEC96" s="671"/>
      <c r="JED96" s="671"/>
      <c r="JEE96" s="671"/>
      <c r="JEF96" s="671"/>
      <c r="JEG96" s="671"/>
      <c r="JEH96" s="671"/>
      <c r="JEI96" s="671"/>
      <c r="JEJ96" s="671"/>
      <c r="JEK96" s="671"/>
      <c r="JEL96" s="671"/>
      <c r="JEM96" s="671"/>
      <c r="JEN96" s="671"/>
      <c r="JEO96" s="671"/>
      <c r="JEP96" s="671"/>
      <c r="JEQ96" s="671"/>
      <c r="JER96" s="671"/>
      <c r="JES96" s="671"/>
      <c r="JET96" s="671"/>
      <c r="JEU96" s="671"/>
      <c r="JEV96" s="671"/>
      <c r="JEW96" s="671"/>
      <c r="JEX96" s="671"/>
      <c r="JEY96" s="671"/>
      <c r="JEZ96" s="671"/>
      <c r="JFA96" s="671"/>
      <c r="JFB96" s="671"/>
      <c r="JFC96" s="671"/>
      <c r="JFD96" s="671"/>
      <c r="JFE96" s="671"/>
      <c r="JFF96" s="671"/>
      <c r="JFG96" s="671"/>
      <c r="JFH96" s="671"/>
      <c r="JFI96" s="671"/>
      <c r="JFJ96" s="671"/>
      <c r="JFK96" s="671"/>
      <c r="JFL96" s="671"/>
      <c r="JFM96" s="671"/>
      <c r="JFN96" s="671"/>
      <c r="JFO96" s="671"/>
      <c r="JFP96" s="671"/>
      <c r="JFQ96" s="671"/>
      <c r="JFR96" s="671"/>
      <c r="JFS96" s="671"/>
      <c r="JFT96" s="671"/>
      <c r="JFU96" s="671"/>
      <c r="JFV96" s="671"/>
      <c r="JFW96" s="671"/>
      <c r="JFX96" s="671"/>
      <c r="JFY96" s="671"/>
      <c r="JFZ96" s="671"/>
      <c r="JGA96" s="671"/>
      <c r="JGB96" s="671"/>
      <c r="JGC96" s="671"/>
      <c r="JGD96" s="671"/>
      <c r="JGE96" s="671"/>
      <c r="JGF96" s="671"/>
      <c r="JGG96" s="671"/>
      <c r="JGH96" s="671"/>
      <c r="JGI96" s="671"/>
      <c r="JGJ96" s="671"/>
      <c r="JGK96" s="671"/>
      <c r="JGL96" s="671"/>
      <c r="JGM96" s="671"/>
      <c r="JGN96" s="671"/>
      <c r="JGO96" s="671"/>
      <c r="JGP96" s="671"/>
      <c r="JGQ96" s="671"/>
      <c r="JGR96" s="671"/>
      <c r="JGS96" s="671"/>
      <c r="JGT96" s="671"/>
      <c r="JGU96" s="671"/>
      <c r="JGV96" s="671"/>
      <c r="JGW96" s="671"/>
      <c r="JGX96" s="671"/>
      <c r="JGY96" s="671"/>
      <c r="JGZ96" s="671"/>
      <c r="JHA96" s="671"/>
      <c r="JHB96" s="671"/>
      <c r="JHC96" s="671"/>
      <c r="JHD96" s="671"/>
      <c r="JHE96" s="671"/>
      <c r="JHF96" s="671"/>
      <c r="JHG96" s="671"/>
      <c r="JHH96" s="671"/>
      <c r="JHI96" s="671"/>
      <c r="JHJ96" s="671"/>
      <c r="JHK96" s="671"/>
      <c r="JHL96" s="671"/>
      <c r="JHM96" s="671"/>
      <c r="JHN96" s="671"/>
      <c r="JHO96" s="671"/>
      <c r="JHP96" s="671"/>
      <c r="JHQ96" s="671"/>
      <c r="JHR96" s="671"/>
      <c r="JHS96" s="671"/>
      <c r="JHT96" s="671"/>
      <c r="JHU96" s="671"/>
      <c r="JHV96" s="671"/>
      <c r="JHW96" s="671"/>
      <c r="JHX96" s="671"/>
      <c r="JHY96" s="671"/>
      <c r="JHZ96" s="671"/>
      <c r="JIA96" s="671"/>
      <c r="JIB96" s="671"/>
      <c r="JIC96" s="671"/>
      <c r="JID96" s="671"/>
      <c r="JIE96" s="671"/>
      <c r="JIF96" s="671"/>
      <c r="JIG96" s="671"/>
      <c r="JIH96" s="671"/>
      <c r="JII96" s="671"/>
      <c r="JIJ96" s="671"/>
      <c r="JIK96" s="671"/>
      <c r="JIL96" s="671"/>
      <c r="JIM96" s="671"/>
      <c r="JIN96" s="671"/>
      <c r="JIO96" s="671"/>
      <c r="JIP96" s="671"/>
      <c r="JIQ96" s="671"/>
      <c r="JIR96" s="671"/>
      <c r="JIS96" s="671"/>
      <c r="JIT96" s="671"/>
      <c r="JIU96" s="671"/>
      <c r="JIV96" s="671"/>
      <c r="JIW96" s="671"/>
      <c r="JIX96" s="671"/>
      <c r="JIY96" s="671"/>
      <c r="JIZ96" s="671"/>
      <c r="JJA96" s="671"/>
      <c r="JJB96" s="671"/>
      <c r="JJC96" s="671"/>
      <c r="JJD96" s="671"/>
      <c r="JJE96" s="671"/>
      <c r="JJF96" s="671"/>
      <c r="JJG96" s="671"/>
      <c r="JJH96" s="671"/>
      <c r="JJI96" s="671"/>
      <c r="JJJ96" s="671"/>
      <c r="JJK96" s="671"/>
      <c r="JJL96" s="671"/>
      <c r="JJM96" s="671"/>
      <c r="JJN96" s="671"/>
      <c r="JJO96" s="671"/>
      <c r="JJP96" s="671"/>
      <c r="JJQ96" s="671"/>
      <c r="JJR96" s="671"/>
      <c r="JJS96" s="671"/>
      <c r="JJT96" s="671"/>
      <c r="JJU96" s="671"/>
      <c r="JJV96" s="671"/>
      <c r="JJW96" s="671"/>
      <c r="JJX96" s="671"/>
      <c r="JJY96" s="671"/>
      <c r="JJZ96" s="671"/>
      <c r="JKA96" s="671"/>
      <c r="JKB96" s="671"/>
      <c r="JKC96" s="671"/>
      <c r="JKD96" s="671"/>
      <c r="JKE96" s="671"/>
      <c r="JKF96" s="671"/>
      <c r="JKG96" s="671"/>
      <c r="JKH96" s="671"/>
      <c r="JKI96" s="671"/>
      <c r="JKJ96" s="671"/>
      <c r="JKK96" s="671"/>
      <c r="JKL96" s="671"/>
      <c r="JKM96" s="671"/>
      <c r="JKN96" s="671"/>
      <c r="JKO96" s="671"/>
      <c r="JKP96" s="671"/>
      <c r="JKQ96" s="671"/>
      <c r="JKR96" s="671"/>
      <c r="JKS96" s="671"/>
      <c r="JKT96" s="671"/>
      <c r="JKU96" s="671"/>
      <c r="JKV96" s="671"/>
      <c r="JKW96" s="671"/>
      <c r="JKX96" s="671"/>
      <c r="JKY96" s="671"/>
      <c r="JKZ96" s="671"/>
      <c r="JLA96" s="671"/>
      <c r="JLB96" s="671"/>
      <c r="JLC96" s="671"/>
      <c r="JLD96" s="671"/>
      <c r="JLE96" s="671"/>
      <c r="JLF96" s="671"/>
      <c r="JLG96" s="671"/>
      <c r="JLH96" s="671"/>
      <c r="JLI96" s="671"/>
      <c r="JLJ96" s="671"/>
      <c r="JLK96" s="671"/>
      <c r="JLL96" s="671"/>
      <c r="JLM96" s="671"/>
      <c r="JLN96" s="671"/>
      <c r="JLO96" s="671"/>
      <c r="JLP96" s="671"/>
      <c r="JLQ96" s="671"/>
      <c r="JLR96" s="671"/>
      <c r="JLS96" s="671"/>
      <c r="JLT96" s="671"/>
      <c r="JLU96" s="671"/>
      <c r="JLV96" s="671"/>
      <c r="JLW96" s="671"/>
      <c r="JLX96" s="671"/>
      <c r="JLY96" s="671"/>
      <c r="JLZ96" s="671"/>
      <c r="JMA96" s="671"/>
      <c r="JMB96" s="671"/>
      <c r="JMC96" s="671"/>
      <c r="JMD96" s="671"/>
      <c r="JME96" s="671"/>
      <c r="JMF96" s="671"/>
      <c r="JMG96" s="671"/>
      <c r="JMH96" s="671"/>
      <c r="JMI96" s="671"/>
      <c r="JMJ96" s="671"/>
      <c r="JMK96" s="671"/>
      <c r="JML96" s="671"/>
      <c r="JMM96" s="671"/>
      <c r="JMN96" s="671"/>
      <c r="JMO96" s="671"/>
      <c r="JMP96" s="671"/>
      <c r="JMQ96" s="671"/>
      <c r="JMR96" s="671"/>
      <c r="JMS96" s="671"/>
      <c r="JMT96" s="671"/>
      <c r="JMU96" s="671"/>
      <c r="JMV96" s="671"/>
      <c r="JMW96" s="671"/>
      <c r="JMX96" s="671"/>
      <c r="JMY96" s="671"/>
      <c r="JMZ96" s="671"/>
      <c r="JNA96" s="671"/>
      <c r="JNB96" s="671"/>
      <c r="JNC96" s="671"/>
      <c r="JND96" s="671"/>
      <c r="JNE96" s="671"/>
      <c r="JNF96" s="671"/>
      <c r="JNG96" s="671"/>
      <c r="JNH96" s="671"/>
      <c r="JNI96" s="671"/>
      <c r="JNJ96" s="671"/>
      <c r="JNK96" s="671"/>
      <c r="JNL96" s="671"/>
      <c r="JNM96" s="671"/>
      <c r="JNN96" s="671"/>
      <c r="JNO96" s="671"/>
      <c r="JNP96" s="671"/>
      <c r="JNQ96" s="671"/>
      <c r="JNR96" s="671"/>
      <c r="JNS96" s="671"/>
      <c r="JNT96" s="671"/>
      <c r="JNU96" s="671"/>
      <c r="JNV96" s="671"/>
      <c r="JNW96" s="671"/>
      <c r="JNX96" s="671"/>
      <c r="JNY96" s="671"/>
      <c r="JNZ96" s="671"/>
      <c r="JOA96" s="671"/>
      <c r="JOB96" s="671"/>
      <c r="JOC96" s="671"/>
      <c r="JOD96" s="671"/>
      <c r="JOE96" s="671"/>
      <c r="JOF96" s="671"/>
      <c r="JOG96" s="671"/>
      <c r="JOH96" s="671"/>
      <c r="JOI96" s="671"/>
      <c r="JOJ96" s="671"/>
      <c r="JOK96" s="671"/>
      <c r="JOL96" s="671"/>
      <c r="JOM96" s="671"/>
      <c r="JON96" s="671"/>
      <c r="JOO96" s="671"/>
      <c r="JOP96" s="671"/>
      <c r="JOQ96" s="671"/>
      <c r="JOR96" s="671"/>
      <c r="JOS96" s="671"/>
      <c r="JOT96" s="671"/>
      <c r="JOU96" s="671"/>
      <c r="JOV96" s="671"/>
      <c r="JOW96" s="671"/>
      <c r="JOX96" s="671"/>
      <c r="JOY96" s="671"/>
      <c r="JOZ96" s="671"/>
      <c r="JPA96" s="671"/>
      <c r="JPB96" s="671"/>
      <c r="JPC96" s="671"/>
      <c r="JPD96" s="671"/>
      <c r="JPE96" s="671"/>
      <c r="JPF96" s="671"/>
      <c r="JPG96" s="671"/>
      <c r="JPH96" s="671"/>
      <c r="JPI96" s="671"/>
      <c r="JPJ96" s="671"/>
      <c r="JPK96" s="671"/>
      <c r="JPL96" s="671"/>
      <c r="JPM96" s="671"/>
      <c r="JPN96" s="671"/>
      <c r="JPO96" s="671"/>
      <c r="JPP96" s="671"/>
      <c r="JPQ96" s="671"/>
      <c r="JPR96" s="671"/>
      <c r="JPS96" s="671"/>
      <c r="JPT96" s="671"/>
      <c r="JPU96" s="671"/>
      <c r="JPV96" s="671"/>
      <c r="JPW96" s="671"/>
      <c r="JPX96" s="671"/>
      <c r="JPY96" s="671"/>
      <c r="JPZ96" s="671"/>
      <c r="JQA96" s="671"/>
      <c r="JQB96" s="671"/>
      <c r="JQC96" s="671"/>
      <c r="JQD96" s="671"/>
      <c r="JQE96" s="671"/>
      <c r="JQF96" s="671"/>
      <c r="JQG96" s="671"/>
      <c r="JQH96" s="671"/>
      <c r="JQI96" s="671"/>
      <c r="JQJ96" s="671"/>
      <c r="JQK96" s="671"/>
      <c r="JQL96" s="671"/>
      <c r="JQM96" s="671"/>
      <c r="JQN96" s="671"/>
      <c r="JQO96" s="671"/>
      <c r="JQP96" s="671"/>
      <c r="JQQ96" s="671"/>
      <c r="JQR96" s="671"/>
      <c r="JQS96" s="671"/>
      <c r="JQT96" s="671"/>
      <c r="JQU96" s="671"/>
      <c r="JQV96" s="671"/>
      <c r="JQW96" s="671"/>
      <c r="JQX96" s="671"/>
      <c r="JQY96" s="671"/>
      <c r="JQZ96" s="671"/>
      <c r="JRA96" s="671"/>
      <c r="JRB96" s="671"/>
      <c r="JRC96" s="671"/>
      <c r="JRD96" s="671"/>
      <c r="JRE96" s="671"/>
      <c r="JRF96" s="671"/>
      <c r="JRG96" s="671"/>
      <c r="JRH96" s="671"/>
      <c r="JRI96" s="671"/>
      <c r="JRJ96" s="671"/>
      <c r="JRK96" s="671"/>
      <c r="JRL96" s="671"/>
      <c r="JRM96" s="671"/>
      <c r="JRN96" s="671"/>
      <c r="JRO96" s="671"/>
      <c r="JRP96" s="671"/>
      <c r="JRQ96" s="671"/>
      <c r="JRR96" s="671"/>
      <c r="JRS96" s="671"/>
      <c r="JRT96" s="671"/>
      <c r="JRU96" s="671"/>
      <c r="JRV96" s="671"/>
      <c r="JRW96" s="671"/>
      <c r="JRX96" s="671"/>
      <c r="JRY96" s="671"/>
      <c r="JRZ96" s="671"/>
      <c r="JSA96" s="671"/>
      <c r="JSB96" s="671"/>
      <c r="JSC96" s="671"/>
      <c r="JSD96" s="671"/>
      <c r="JSE96" s="671"/>
      <c r="JSF96" s="671"/>
      <c r="JSG96" s="671"/>
      <c r="JSH96" s="671"/>
      <c r="JSI96" s="671"/>
      <c r="JSJ96" s="671"/>
      <c r="JSK96" s="671"/>
      <c r="JSL96" s="671"/>
      <c r="JSM96" s="671"/>
      <c r="JSN96" s="671"/>
      <c r="JSO96" s="671"/>
      <c r="JSP96" s="671"/>
      <c r="JSQ96" s="671"/>
      <c r="JSR96" s="671"/>
      <c r="JSS96" s="671"/>
      <c r="JST96" s="671"/>
      <c r="JSU96" s="671"/>
      <c r="JSV96" s="671"/>
      <c r="JSW96" s="671"/>
      <c r="JSX96" s="671"/>
      <c r="JSY96" s="671"/>
      <c r="JSZ96" s="671"/>
      <c r="JTA96" s="671"/>
      <c r="JTB96" s="671"/>
      <c r="JTC96" s="671"/>
      <c r="JTD96" s="671"/>
      <c r="JTE96" s="671"/>
      <c r="JTF96" s="671"/>
      <c r="JTG96" s="671"/>
      <c r="JTH96" s="671"/>
      <c r="JTI96" s="671"/>
      <c r="JTJ96" s="671"/>
      <c r="JTK96" s="671"/>
      <c r="JTL96" s="671"/>
      <c r="JTM96" s="671"/>
      <c r="JTN96" s="671"/>
      <c r="JTO96" s="671"/>
      <c r="JTP96" s="671"/>
      <c r="JTQ96" s="671"/>
      <c r="JTR96" s="671"/>
      <c r="JTS96" s="671"/>
      <c r="JTT96" s="671"/>
      <c r="JTU96" s="671"/>
      <c r="JTV96" s="671"/>
      <c r="JTW96" s="671"/>
      <c r="JTX96" s="671"/>
      <c r="JTY96" s="671"/>
      <c r="JTZ96" s="671"/>
      <c r="JUA96" s="671"/>
      <c r="JUB96" s="671"/>
      <c r="JUC96" s="671"/>
      <c r="JUD96" s="671"/>
      <c r="JUE96" s="671"/>
      <c r="JUF96" s="671"/>
      <c r="JUG96" s="671"/>
      <c r="JUH96" s="671"/>
      <c r="JUI96" s="671"/>
      <c r="JUJ96" s="671"/>
      <c r="JUK96" s="671"/>
      <c r="JUL96" s="671"/>
      <c r="JUM96" s="671"/>
      <c r="JUN96" s="671"/>
      <c r="JUO96" s="671"/>
      <c r="JUP96" s="671"/>
      <c r="JUQ96" s="671"/>
      <c r="JUR96" s="671"/>
      <c r="JUS96" s="671"/>
      <c r="JUT96" s="671"/>
      <c r="JUU96" s="671"/>
      <c r="JUV96" s="671"/>
      <c r="JUW96" s="671"/>
      <c r="JUX96" s="671"/>
      <c r="JUY96" s="671"/>
      <c r="JUZ96" s="671"/>
      <c r="JVA96" s="671"/>
      <c r="JVB96" s="671"/>
      <c r="JVC96" s="671"/>
      <c r="JVD96" s="671"/>
      <c r="JVE96" s="671"/>
      <c r="JVF96" s="671"/>
      <c r="JVG96" s="671"/>
      <c r="JVH96" s="671"/>
      <c r="JVI96" s="671"/>
      <c r="JVJ96" s="671"/>
      <c r="JVK96" s="671"/>
      <c r="JVL96" s="671"/>
      <c r="JVM96" s="671"/>
      <c r="JVN96" s="671"/>
      <c r="JVO96" s="671"/>
      <c r="JVP96" s="671"/>
      <c r="JVQ96" s="671"/>
      <c r="JVR96" s="671"/>
      <c r="JVS96" s="671"/>
      <c r="JVT96" s="671"/>
      <c r="JVU96" s="671"/>
      <c r="JVV96" s="671"/>
      <c r="JVW96" s="671"/>
      <c r="JVX96" s="671"/>
      <c r="JVY96" s="671"/>
      <c r="JVZ96" s="671"/>
      <c r="JWA96" s="671"/>
      <c r="JWB96" s="671"/>
      <c r="JWC96" s="671"/>
      <c r="JWD96" s="671"/>
      <c r="JWE96" s="671"/>
      <c r="JWF96" s="671"/>
      <c r="JWG96" s="671"/>
      <c r="JWH96" s="671"/>
      <c r="JWI96" s="671"/>
      <c r="JWJ96" s="671"/>
      <c r="JWK96" s="671"/>
      <c r="JWL96" s="671"/>
      <c r="JWM96" s="671"/>
      <c r="JWN96" s="671"/>
      <c r="JWO96" s="671"/>
      <c r="JWP96" s="671"/>
      <c r="JWQ96" s="671"/>
      <c r="JWR96" s="671"/>
      <c r="JWS96" s="671"/>
      <c r="JWT96" s="671"/>
      <c r="JWU96" s="671"/>
      <c r="JWV96" s="671"/>
      <c r="JWW96" s="671"/>
      <c r="JWX96" s="671"/>
      <c r="JWY96" s="671"/>
      <c r="JWZ96" s="671"/>
      <c r="JXA96" s="671"/>
      <c r="JXB96" s="671"/>
      <c r="JXC96" s="671"/>
      <c r="JXD96" s="671"/>
      <c r="JXE96" s="671"/>
      <c r="JXF96" s="671"/>
      <c r="JXG96" s="671"/>
      <c r="JXH96" s="671"/>
      <c r="JXI96" s="671"/>
      <c r="JXJ96" s="671"/>
      <c r="JXK96" s="671"/>
      <c r="JXL96" s="671"/>
      <c r="JXM96" s="671"/>
      <c r="JXN96" s="671"/>
      <c r="JXO96" s="671"/>
      <c r="JXP96" s="671"/>
      <c r="JXQ96" s="671"/>
      <c r="JXR96" s="671"/>
      <c r="JXS96" s="671"/>
      <c r="JXT96" s="671"/>
      <c r="JXU96" s="671"/>
      <c r="JXV96" s="671"/>
      <c r="JXW96" s="671"/>
      <c r="JXX96" s="671"/>
      <c r="JXY96" s="671"/>
      <c r="JXZ96" s="671"/>
      <c r="JYA96" s="671"/>
      <c r="JYB96" s="671"/>
      <c r="JYC96" s="671"/>
      <c r="JYD96" s="671"/>
      <c r="JYE96" s="671"/>
      <c r="JYF96" s="671"/>
      <c r="JYG96" s="671"/>
      <c r="JYH96" s="671"/>
      <c r="JYI96" s="671"/>
      <c r="JYJ96" s="671"/>
      <c r="JYK96" s="671"/>
      <c r="JYL96" s="671"/>
      <c r="JYM96" s="671"/>
      <c r="JYN96" s="671"/>
      <c r="JYO96" s="671"/>
      <c r="JYP96" s="671"/>
      <c r="JYQ96" s="671"/>
      <c r="JYR96" s="671"/>
      <c r="JYS96" s="671"/>
      <c r="JYT96" s="671"/>
      <c r="JYU96" s="671"/>
      <c r="JYV96" s="671"/>
      <c r="JYW96" s="671"/>
      <c r="JYX96" s="671"/>
      <c r="JYY96" s="671"/>
      <c r="JYZ96" s="671"/>
      <c r="JZA96" s="671"/>
      <c r="JZB96" s="671"/>
      <c r="JZC96" s="671"/>
      <c r="JZD96" s="671"/>
      <c r="JZE96" s="671"/>
      <c r="JZF96" s="671"/>
      <c r="JZG96" s="671"/>
      <c r="JZH96" s="671"/>
      <c r="JZI96" s="671"/>
      <c r="JZJ96" s="671"/>
      <c r="JZK96" s="671"/>
      <c r="JZL96" s="671"/>
      <c r="JZM96" s="671"/>
      <c r="JZN96" s="671"/>
      <c r="JZO96" s="671"/>
      <c r="JZP96" s="671"/>
      <c r="JZQ96" s="671"/>
      <c r="JZR96" s="671"/>
      <c r="JZS96" s="671"/>
      <c r="JZT96" s="671"/>
      <c r="JZU96" s="671"/>
      <c r="JZV96" s="671"/>
      <c r="JZW96" s="671"/>
      <c r="JZX96" s="671"/>
      <c r="JZY96" s="671"/>
      <c r="JZZ96" s="671"/>
      <c r="KAA96" s="671"/>
      <c r="KAB96" s="671"/>
      <c r="KAC96" s="671"/>
      <c r="KAD96" s="671"/>
      <c r="KAE96" s="671"/>
      <c r="KAF96" s="671"/>
      <c r="KAG96" s="671"/>
      <c r="KAH96" s="671"/>
      <c r="KAI96" s="671"/>
      <c r="KAJ96" s="671"/>
      <c r="KAK96" s="671"/>
      <c r="KAL96" s="671"/>
      <c r="KAM96" s="671"/>
      <c r="KAN96" s="671"/>
      <c r="KAO96" s="671"/>
      <c r="KAP96" s="671"/>
      <c r="KAQ96" s="671"/>
      <c r="KAR96" s="671"/>
      <c r="KAS96" s="671"/>
      <c r="KAT96" s="671"/>
      <c r="KAU96" s="671"/>
      <c r="KAV96" s="671"/>
      <c r="KAW96" s="671"/>
      <c r="KAX96" s="671"/>
      <c r="KAY96" s="671"/>
      <c r="KAZ96" s="671"/>
      <c r="KBA96" s="671"/>
      <c r="KBB96" s="671"/>
      <c r="KBC96" s="671"/>
      <c r="KBD96" s="671"/>
      <c r="KBE96" s="671"/>
      <c r="KBF96" s="671"/>
      <c r="KBG96" s="671"/>
      <c r="KBH96" s="671"/>
      <c r="KBI96" s="671"/>
      <c r="KBJ96" s="671"/>
      <c r="KBK96" s="671"/>
      <c r="KBL96" s="671"/>
      <c r="KBM96" s="671"/>
      <c r="KBN96" s="671"/>
      <c r="KBO96" s="671"/>
      <c r="KBP96" s="671"/>
      <c r="KBQ96" s="671"/>
      <c r="KBR96" s="671"/>
      <c r="KBS96" s="671"/>
      <c r="KBT96" s="671"/>
      <c r="KBU96" s="671"/>
      <c r="KBV96" s="671"/>
      <c r="KBW96" s="671"/>
      <c r="KBX96" s="671"/>
      <c r="KBY96" s="671"/>
      <c r="KBZ96" s="671"/>
      <c r="KCA96" s="671"/>
      <c r="KCB96" s="671"/>
      <c r="KCC96" s="671"/>
      <c r="KCD96" s="671"/>
      <c r="KCE96" s="671"/>
      <c r="KCF96" s="671"/>
      <c r="KCG96" s="671"/>
      <c r="KCH96" s="671"/>
      <c r="KCI96" s="671"/>
      <c r="KCJ96" s="671"/>
      <c r="KCK96" s="671"/>
      <c r="KCL96" s="671"/>
      <c r="KCM96" s="671"/>
      <c r="KCN96" s="671"/>
      <c r="KCO96" s="671"/>
      <c r="KCP96" s="671"/>
      <c r="KCQ96" s="671"/>
      <c r="KCR96" s="671"/>
      <c r="KCS96" s="671"/>
      <c r="KCT96" s="671"/>
      <c r="KCU96" s="671"/>
      <c r="KCV96" s="671"/>
      <c r="KCW96" s="671"/>
      <c r="KCX96" s="671"/>
      <c r="KCY96" s="671"/>
      <c r="KCZ96" s="671"/>
      <c r="KDA96" s="671"/>
      <c r="KDB96" s="671"/>
      <c r="KDC96" s="671"/>
      <c r="KDD96" s="671"/>
      <c r="KDE96" s="671"/>
      <c r="KDF96" s="671"/>
      <c r="KDG96" s="671"/>
      <c r="KDH96" s="671"/>
      <c r="KDI96" s="671"/>
      <c r="KDJ96" s="671"/>
      <c r="KDK96" s="671"/>
      <c r="KDL96" s="671"/>
      <c r="KDM96" s="671"/>
      <c r="KDN96" s="671"/>
      <c r="KDO96" s="671"/>
      <c r="KDP96" s="671"/>
      <c r="KDQ96" s="671"/>
      <c r="KDR96" s="671"/>
      <c r="KDS96" s="671"/>
      <c r="KDT96" s="671"/>
      <c r="KDU96" s="671"/>
      <c r="KDV96" s="671"/>
      <c r="KDW96" s="671"/>
      <c r="KDX96" s="671"/>
      <c r="KDY96" s="671"/>
      <c r="KDZ96" s="671"/>
      <c r="KEA96" s="671"/>
      <c r="KEB96" s="671"/>
      <c r="KEC96" s="671"/>
      <c r="KED96" s="671"/>
      <c r="KEE96" s="671"/>
      <c r="KEF96" s="671"/>
      <c r="KEG96" s="671"/>
      <c r="KEH96" s="671"/>
      <c r="KEI96" s="671"/>
      <c r="KEJ96" s="671"/>
      <c r="KEK96" s="671"/>
      <c r="KEL96" s="671"/>
      <c r="KEM96" s="671"/>
      <c r="KEN96" s="671"/>
      <c r="KEO96" s="671"/>
      <c r="KEP96" s="671"/>
      <c r="KEQ96" s="671"/>
      <c r="KER96" s="671"/>
      <c r="KES96" s="671"/>
      <c r="KET96" s="671"/>
      <c r="KEU96" s="671"/>
      <c r="KEV96" s="671"/>
      <c r="KEW96" s="671"/>
      <c r="KEX96" s="671"/>
      <c r="KEY96" s="671"/>
      <c r="KEZ96" s="671"/>
      <c r="KFA96" s="671"/>
      <c r="KFB96" s="671"/>
      <c r="KFC96" s="671"/>
      <c r="KFD96" s="671"/>
      <c r="KFE96" s="671"/>
      <c r="KFF96" s="671"/>
      <c r="KFG96" s="671"/>
      <c r="KFH96" s="671"/>
      <c r="KFI96" s="671"/>
      <c r="KFJ96" s="671"/>
      <c r="KFK96" s="671"/>
      <c r="KFL96" s="671"/>
      <c r="KFM96" s="671"/>
      <c r="KFN96" s="671"/>
      <c r="KFO96" s="671"/>
      <c r="KFP96" s="671"/>
      <c r="KFQ96" s="671"/>
      <c r="KFR96" s="671"/>
      <c r="KFS96" s="671"/>
      <c r="KFT96" s="671"/>
      <c r="KFU96" s="671"/>
      <c r="KFV96" s="671"/>
      <c r="KFW96" s="671"/>
      <c r="KFX96" s="671"/>
      <c r="KFY96" s="671"/>
      <c r="KFZ96" s="671"/>
      <c r="KGA96" s="671"/>
      <c r="KGB96" s="671"/>
      <c r="KGC96" s="671"/>
      <c r="KGD96" s="671"/>
      <c r="KGE96" s="671"/>
      <c r="KGF96" s="671"/>
      <c r="KGG96" s="671"/>
      <c r="KGH96" s="671"/>
      <c r="KGI96" s="671"/>
      <c r="KGJ96" s="671"/>
      <c r="KGK96" s="671"/>
      <c r="KGL96" s="671"/>
      <c r="KGM96" s="671"/>
      <c r="KGN96" s="671"/>
      <c r="KGO96" s="671"/>
      <c r="KGP96" s="671"/>
      <c r="KGQ96" s="671"/>
      <c r="KGR96" s="671"/>
      <c r="KGS96" s="671"/>
      <c r="KGT96" s="671"/>
      <c r="KGU96" s="671"/>
      <c r="KGV96" s="671"/>
      <c r="KGW96" s="671"/>
      <c r="KGX96" s="671"/>
      <c r="KGY96" s="671"/>
      <c r="KGZ96" s="671"/>
      <c r="KHA96" s="671"/>
      <c r="KHB96" s="671"/>
      <c r="KHC96" s="671"/>
      <c r="KHD96" s="671"/>
      <c r="KHE96" s="671"/>
      <c r="KHF96" s="671"/>
      <c r="KHG96" s="671"/>
      <c r="KHH96" s="671"/>
      <c r="KHI96" s="671"/>
      <c r="KHJ96" s="671"/>
      <c r="KHK96" s="671"/>
      <c r="KHL96" s="671"/>
      <c r="KHM96" s="671"/>
      <c r="KHN96" s="671"/>
      <c r="KHO96" s="671"/>
      <c r="KHP96" s="671"/>
      <c r="KHQ96" s="671"/>
      <c r="KHR96" s="671"/>
      <c r="KHS96" s="671"/>
      <c r="KHT96" s="671"/>
      <c r="KHU96" s="671"/>
      <c r="KHV96" s="671"/>
      <c r="KHW96" s="671"/>
      <c r="KHX96" s="671"/>
      <c r="KHY96" s="671"/>
      <c r="KHZ96" s="671"/>
      <c r="KIA96" s="671"/>
      <c r="KIB96" s="671"/>
      <c r="KIC96" s="671"/>
      <c r="KID96" s="671"/>
      <c r="KIE96" s="671"/>
      <c r="KIF96" s="671"/>
      <c r="KIG96" s="671"/>
      <c r="KIH96" s="671"/>
      <c r="KII96" s="671"/>
      <c r="KIJ96" s="671"/>
      <c r="KIK96" s="671"/>
      <c r="KIL96" s="671"/>
      <c r="KIM96" s="671"/>
      <c r="KIN96" s="671"/>
      <c r="KIO96" s="671"/>
      <c r="KIP96" s="671"/>
      <c r="KIQ96" s="671"/>
      <c r="KIR96" s="671"/>
      <c r="KIS96" s="671"/>
      <c r="KIT96" s="671"/>
      <c r="KIU96" s="671"/>
      <c r="KIV96" s="671"/>
      <c r="KIW96" s="671"/>
      <c r="KIX96" s="671"/>
      <c r="KIY96" s="671"/>
      <c r="KIZ96" s="671"/>
      <c r="KJA96" s="671"/>
      <c r="KJB96" s="671"/>
      <c r="KJC96" s="671"/>
      <c r="KJD96" s="671"/>
      <c r="KJE96" s="671"/>
      <c r="KJF96" s="671"/>
      <c r="KJG96" s="671"/>
      <c r="KJH96" s="671"/>
      <c r="KJI96" s="671"/>
      <c r="KJJ96" s="671"/>
      <c r="KJK96" s="671"/>
      <c r="KJL96" s="671"/>
      <c r="KJM96" s="671"/>
      <c r="KJN96" s="671"/>
      <c r="KJO96" s="671"/>
      <c r="KJP96" s="671"/>
      <c r="KJQ96" s="671"/>
      <c r="KJR96" s="671"/>
      <c r="KJS96" s="671"/>
      <c r="KJT96" s="671"/>
      <c r="KJU96" s="671"/>
      <c r="KJV96" s="671"/>
      <c r="KJW96" s="671"/>
      <c r="KJX96" s="671"/>
      <c r="KJY96" s="671"/>
      <c r="KJZ96" s="671"/>
      <c r="KKA96" s="671"/>
      <c r="KKB96" s="671"/>
      <c r="KKC96" s="671"/>
      <c r="KKD96" s="671"/>
      <c r="KKE96" s="671"/>
      <c r="KKF96" s="671"/>
      <c r="KKG96" s="671"/>
      <c r="KKH96" s="671"/>
      <c r="KKI96" s="671"/>
      <c r="KKJ96" s="671"/>
      <c r="KKK96" s="671"/>
      <c r="KKL96" s="671"/>
      <c r="KKM96" s="671"/>
      <c r="KKN96" s="671"/>
      <c r="KKO96" s="671"/>
      <c r="KKP96" s="671"/>
      <c r="KKQ96" s="671"/>
      <c r="KKR96" s="671"/>
      <c r="KKS96" s="671"/>
      <c r="KKT96" s="671"/>
      <c r="KKU96" s="671"/>
      <c r="KKV96" s="671"/>
      <c r="KKW96" s="671"/>
      <c r="KKX96" s="671"/>
      <c r="KKY96" s="671"/>
      <c r="KKZ96" s="671"/>
      <c r="KLA96" s="671"/>
      <c r="KLB96" s="671"/>
      <c r="KLC96" s="671"/>
      <c r="KLD96" s="671"/>
      <c r="KLE96" s="671"/>
      <c r="KLF96" s="671"/>
      <c r="KLG96" s="671"/>
      <c r="KLH96" s="671"/>
      <c r="KLI96" s="671"/>
      <c r="KLJ96" s="671"/>
      <c r="KLK96" s="671"/>
      <c r="KLL96" s="671"/>
      <c r="KLM96" s="671"/>
      <c r="KLN96" s="671"/>
      <c r="KLO96" s="671"/>
      <c r="KLP96" s="671"/>
      <c r="KLQ96" s="671"/>
      <c r="KLR96" s="671"/>
      <c r="KLS96" s="671"/>
      <c r="KLT96" s="671"/>
      <c r="KLU96" s="671"/>
      <c r="KLV96" s="671"/>
      <c r="KLW96" s="671"/>
      <c r="KLX96" s="671"/>
      <c r="KLY96" s="671"/>
      <c r="KLZ96" s="671"/>
      <c r="KMA96" s="671"/>
      <c r="KMB96" s="671"/>
      <c r="KMC96" s="671"/>
      <c r="KMD96" s="671"/>
      <c r="KME96" s="671"/>
      <c r="KMF96" s="671"/>
      <c r="KMG96" s="671"/>
      <c r="KMH96" s="671"/>
      <c r="KMI96" s="671"/>
      <c r="KMJ96" s="671"/>
      <c r="KMK96" s="671"/>
      <c r="KML96" s="671"/>
      <c r="KMM96" s="671"/>
      <c r="KMN96" s="671"/>
      <c r="KMO96" s="671"/>
      <c r="KMP96" s="671"/>
      <c r="KMQ96" s="671"/>
      <c r="KMR96" s="671"/>
      <c r="KMS96" s="671"/>
      <c r="KMT96" s="671"/>
      <c r="KMU96" s="671"/>
      <c r="KMV96" s="671"/>
      <c r="KMW96" s="671"/>
      <c r="KMX96" s="671"/>
      <c r="KMY96" s="671"/>
      <c r="KMZ96" s="671"/>
      <c r="KNA96" s="671"/>
      <c r="KNB96" s="671"/>
      <c r="KNC96" s="671"/>
      <c r="KND96" s="671"/>
      <c r="KNE96" s="671"/>
      <c r="KNF96" s="671"/>
      <c r="KNG96" s="671"/>
      <c r="KNH96" s="671"/>
      <c r="KNI96" s="671"/>
      <c r="KNJ96" s="671"/>
      <c r="KNK96" s="671"/>
      <c r="KNL96" s="671"/>
      <c r="KNM96" s="671"/>
      <c r="KNN96" s="671"/>
      <c r="KNO96" s="671"/>
      <c r="KNP96" s="671"/>
      <c r="KNQ96" s="671"/>
      <c r="KNR96" s="671"/>
      <c r="KNS96" s="671"/>
      <c r="KNT96" s="671"/>
      <c r="KNU96" s="671"/>
      <c r="KNV96" s="671"/>
      <c r="KNW96" s="671"/>
      <c r="KNX96" s="671"/>
      <c r="KNY96" s="671"/>
      <c r="KNZ96" s="671"/>
      <c r="KOA96" s="671"/>
      <c r="KOB96" s="671"/>
      <c r="KOC96" s="671"/>
      <c r="KOD96" s="671"/>
      <c r="KOE96" s="671"/>
      <c r="KOF96" s="671"/>
      <c r="KOG96" s="671"/>
      <c r="KOH96" s="671"/>
      <c r="KOI96" s="671"/>
      <c r="KOJ96" s="671"/>
      <c r="KOK96" s="671"/>
      <c r="KOL96" s="671"/>
      <c r="KOM96" s="671"/>
      <c r="KON96" s="671"/>
      <c r="KOO96" s="671"/>
      <c r="KOP96" s="671"/>
      <c r="KOQ96" s="671"/>
      <c r="KOR96" s="671"/>
      <c r="KOS96" s="671"/>
      <c r="KOT96" s="671"/>
      <c r="KOU96" s="671"/>
      <c r="KOV96" s="671"/>
      <c r="KOW96" s="671"/>
      <c r="KOX96" s="671"/>
      <c r="KOY96" s="671"/>
      <c r="KOZ96" s="671"/>
      <c r="KPA96" s="671"/>
      <c r="KPB96" s="671"/>
      <c r="KPC96" s="671"/>
      <c r="KPD96" s="671"/>
      <c r="KPE96" s="671"/>
      <c r="KPF96" s="671"/>
      <c r="KPG96" s="671"/>
      <c r="KPH96" s="671"/>
      <c r="KPI96" s="671"/>
      <c r="KPJ96" s="671"/>
      <c r="KPK96" s="671"/>
      <c r="KPL96" s="671"/>
      <c r="KPM96" s="671"/>
      <c r="KPN96" s="671"/>
      <c r="KPO96" s="671"/>
      <c r="KPP96" s="671"/>
      <c r="KPQ96" s="671"/>
      <c r="KPR96" s="671"/>
      <c r="KPS96" s="671"/>
      <c r="KPT96" s="671"/>
      <c r="KPU96" s="671"/>
      <c r="KPV96" s="671"/>
      <c r="KPW96" s="671"/>
      <c r="KPX96" s="671"/>
      <c r="KPY96" s="671"/>
      <c r="KPZ96" s="671"/>
      <c r="KQA96" s="671"/>
      <c r="KQB96" s="671"/>
      <c r="KQC96" s="671"/>
      <c r="KQD96" s="671"/>
      <c r="KQE96" s="671"/>
      <c r="KQF96" s="671"/>
      <c r="KQG96" s="671"/>
      <c r="KQH96" s="671"/>
      <c r="KQI96" s="671"/>
      <c r="KQJ96" s="671"/>
      <c r="KQK96" s="671"/>
      <c r="KQL96" s="671"/>
      <c r="KQM96" s="671"/>
      <c r="KQN96" s="671"/>
      <c r="KQO96" s="671"/>
      <c r="KQP96" s="671"/>
      <c r="KQQ96" s="671"/>
      <c r="KQR96" s="671"/>
      <c r="KQS96" s="671"/>
      <c r="KQT96" s="671"/>
      <c r="KQU96" s="671"/>
      <c r="KQV96" s="671"/>
      <c r="KQW96" s="671"/>
      <c r="KQX96" s="671"/>
      <c r="KQY96" s="671"/>
      <c r="KQZ96" s="671"/>
      <c r="KRA96" s="671"/>
      <c r="KRB96" s="671"/>
      <c r="KRC96" s="671"/>
      <c r="KRD96" s="671"/>
      <c r="KRE96" s="671"/>
      <c r="KRF96" s="671"/>
      <c r="KRG96" s="671"/>
      <c r="KRH96" s="671"/>
      <c r="KRI96" s="671"/>
      <c r="KRJ96" s="671"/>
      <c r="KRK96" s="671"/>
      <c r="KRL96" s="671"/>
      <c r="KRM96" s="671"/>
      <c r="KRN96" s="671"/>
      <c r="KRO96" s="671"/>
      <c r="KRP96" s="671"/>
      <c r="KRQ96" s="671"/>
      <c r="KRR96" s="671"/>
      <c r="KRS96" s="671"/>
      <c r="KRT96" s="671"/>
      <c r="KRU96" s="671"/>
      <c r="KRV96" s="671"/>
      <c r="KRW96" s="671"/>
      <c r="KRX96" s="671"/>
      <c r="KRY96" s="671"/>
      <c r="KRZ96" s="671"/>
      <c r="KSA96" s="671"/>
      <c r="KSB96" s="671"/>
      <c r="KSC96" s="671"/>
      <c r="KSD96" s="671"/>
      <c r="KSE96" s="671"/>
      <c r="KSF96" s="671"/>
      <c r="KSG96" s="671"/>
      <c r="KSH96" s="671"/>
      <c r="KSI96" s="671"/>
      <c r="KSJ96" s="671"/>
      <c r="KSK96" s="671"/>
      <c r="KSL96" s="671"/>
      <c r="KSM96" s="671"/>
      <c r="KSN96" s="671"/>
      <c r="KSO96" s="671"/>
      <c r="KSP96" s="671"/>
      <c r="KSQ96" s="671"/>
      <c r="KSR96" s="671"/>
      <c r="KSS96" s="671"/>
      <c r="KST96" s="671"/>
      <c r="KSU96" s="671"/>
      <c r="KSV96" s="671"/>
      <c r="KSW96" s="671"/>
      <c r="KSX96" s="671"/>
      <c r="KSY96" s="671"/>
      <c r="KSZ96" s="671"/>
      <c r="KTA96" s="671"/>
      <c r="KTB96" s="671"/>
      <c r="KTC96" s="671"/>
      <c r="KTD96" s="671"/>
      <c r="KTE96" s="671"/>
      <c r="KTF96" s="671"/>
      <c r="KTG96" s="671"/>
      <c r="KTH96" s="671"/>
      <c r="KTI96" s="671"/>
      <c r="KTJ96" s="671"/>
      <c r="KTK96" s="671"/>
      <c r="KTL96" s="671"/>
      <c r="KTM96" s="671"/>
      <c r="KTN96" s="671"/>
      <c r="KTO96" s="671"/>
      <c r="KTP96" s="671"/>
      <c r="KTQ96" s="671"/>
      <c r="KTR96" s="671"/>
      <c r="KTS96" s="671"/>
      <c r="KTT96" s="671"/>
      <c r="KTU96" s="671"/>
      <c r="KTV96" s="671"/>
      <c r="KTW96" s="671"/>
      <c r="KTX96" s="671"/>
      <c r="KTY96" s="671"/>
      <c r="KTZ96" s="671"/>
      <c r="KUA96" s="671"/>
      <c r="KUB96" s="671"/>
      <c r="KUC96" s="671"/>
      <c r="KUD96" s="671"/>
      <c r="KUE96" s="671"/>
      <c r="KUF96" s="671"/>
      <c r="KUG96" s="671"/>
      <c r="KUH96" s="671"/>
      <c r="KUI96" s="671"/>
      <c r="KUJ96" s="671"/>
      <c r="KUK96" s="671"/>
      <c r="KUL96" s="671"/>
      <c r="KUM96" s="671"/>
      <c r="KUN96" s="671"/>
      <c r="KUO96" s="671"/>
      <c r="KUP96" s="671"/>
      <c r="KUQ96" s="671"/>
      <c r="KUR96" s="671"/>
      <c r="KUS96" s="671"/>
      <c r="KUT96" s="671"/>
      <c r="KUU96" s="671"/>
      <c r="KUV96" s="671"/>
      <c r="KUW96" s="671"/>
      <c r="KUX96" s="671"/>
      <c r="KUY96" s="671"/>
      <c r="KUZ96" s="671"/>
      <c r="KVA96" s="671"/>
      <c r="KVB96" s="671"/>
      <c r="KVC96" s="671"/>
      <c r="KVD96" s="671"/>
      <c r="KVE96" s="671"/>
      <c r="KVF96" s="671"/>
      <c r="KVG96" s="671"/>
      <c r="KVH96" s="671"/>
      <c r="KVI96" s="671"/>
      <c r="KVJ96" s="671"/>
      <c r="KVK96" s="671"/>
      <c r="KVL96" s="671"/>
      <c r="KVM96" s="671"/>
      <c r="KVN96" s="671"/>
      <c r="KVO96" s="671"/>
      <c r="KVP96" s="671"/>
      <c r="KVQ96" s="671"/>
      <c r="KVR96" s="671"/>
      <c r="KVS96" s="671"/>
      <c r="KVT96" s="671"/>
      <c r="KVU96" s="671"/>
      <c r="KVV96" s="671"/>
      <c r="KVW96" s="671"/>
      <c r="KVX96" s="671"/>
      <c r="KVY96" s="671"/>
      <c r="KVZ96" s="671"/>
      <c r="KWA96" s="671"/>
      <c r="KWB96" s="671"/>
      <c r="KWC96" s="671"/>
      <c r="KWD96" s="671"/>
      <c r="KWE96" s="671"/>
      <c r="KWF96" s="671"/>
      <c r="KWG96" s="671"/>
      <c r="KWH96" s="671"/>
      <c r="KWI96" s="671"/>
      <c r="KWJ96" s="671"/>
      <c r="KWK96" s="671"/>
      <c r="KWL96" s="671"/>
      <c r="KWM96" s="671"/>
      <c r="KWN96" s="671"/>
      <c r="KWO96" s="671"/>
      <c r="KWP96" s="671"/>
      <c r="KWQ96" s="671"/>
      <c r="KWR96" s="671"/>
      <c r="KWS96" s="671"/>
      <c r="KWT96" s="671"/>
      <c r="KWU96" s="671"/>
      <c r="KWV96" s="671"/>
      <c r="KWW96" s="671"/>
      <c r="KWX96" s="671"/>
      <c r="KWY96" s="671"/>
      <c r="KWZ96" s="671"/>
      <c r="KXA96" s="671"/>
      <c r="KXB96" s="671"/>
      <c r="KXC96" s="671"/>
      <c r="KXD96" s="671"/>
      <c r="KXE96" s="671"/>
      <c r="KXF96" s="671"/>
      <c r="KXG96" s="671"/>
      <c r="KXH96" s="671"/>
      <c r="KXI96" s="671"/>
      <c r="KXJ96" s="671"/>
      <c r="KXK96" s="671"/>
      <c r="KXL96" s="671"/>
      <c r="KXM96" s="671"/>
      <c r="KXN96" s="671"/>
      <c r="KXO96" s="671"/>
      <c r="KXP96" s="671"/>
      <c r="KXQ96" s="671"/>
      <c r="KXR96" s="671"/>
      <c r="KXS96" s="671"/>
      <c r="KXT96" s="671"/>
      <c r="KXU96" s="671"/>
      <c r="KXV96" s="671"/>
      <c r="KXW96" s="671"/>
      <c r="KXX96" s="671"/>
      <c r="KXY96" s="671"/>
      <c r="KXZ96" s="671"/>
      <c r="KYA96" s="671"/>
      <c r="KYB96" s="671"/>
      <c r="KYC96" s="671"/>
      <c r="KYD96" s="671"/>
      <c r="KYE96" s="671"/>
      <c r="KYF96" s="671"/>
      <c r="KYG96" s="671"/>
      <c r="KYH96" s="671"/>
      <c r="KYI96" s="671"/>
      <c r="KYJ96" s="671"/>
      <c r="KYK96" s="671"/>
      <c r="KYL96" s="671"/>
      <c r="KYM96" s="671"/>
      <c r="KYN96" s="671"/>
      <c r="KYO96" s="671"/>
      <c r="KYP96" s="671"/>
      <c r="KYQ96" s="671"/>
      <c r="KYR96" s="671"/>
      <c r="KYS96" s="671"/>
      <c r="KYT96" s="671"/>
      <c r="KYU96" s="671"/>
      <c r="KYV96" s="671"/>
      <c r="KYW96" s="671"/>
      <c r="KYX96" s="671"/>
      <c r="KYY96" s="671"/>
      <c r="KYZ96" s="671"/>
      <c r="KZA96" s="671"/>
      <c r="KZB96" s="671"/>
      <c r="KZC96" s="671"/>
      <c r="KZD96" s="671"/>
      <c r="KZE96" s="671"/>
      <c r="KZF96" s="671"/>
      <c r="KZG96" s="671"/>
      <c r="KZH96" s="671"/>
      <c r="KZI96" s="671"/>
      <c r="KZJ96" s="671"/>
      <c r="KZK96" s="671"/>
      <c r="KZL96" s="671"/>
      <c r="KZM96" s="671"/>
      <c r="KZN96" s="671"/>
      <c r="KZO96" s="671"/>
      <c r="KZP96" s="671"/>
      <c r="KZQ96" s="671"/>
      <c r="KZR96" s="671"/>
      <c r="KZS96" s="671"/>
      <c r="KZT96" s="671"/>
      <c r="KZU96" s="671"/>
      <c r="KZV96" s="671"/>
      <c r="KZW96" s="671"/>
      <c r="KZX96" s="671"/>
      <c r="KZY96" s="671"/>
      <c r="KZZ96" s="671"/>
      <c r="LAA96" s="671"/>
      <c r="LAB96" s="671"/>
      <c r="LAC96" s="671"/>
      <c r="LAD96" s="671"/>
      <c r="LAE96" s="671"/>
      <c r="LAF96" s="671"/>
      <c r="LAG96" s="671"/>
      <c r="LAH96" s="671"/>
      <c r="LAI96" s="671"/>
      <c r="LAJ96" s="671"/>
      <c r="LAK96" s="671"/>
      <c r="LAL96" s="671"/>
      <c r="LAM96" s="671"/>
      <c r="LAN96" s="671"/>
      <c r="LAO96" s="671"/>
      <c r="LAP96" s="671"/>
      <c r="LAQ96" s="671"/>
      <c r="LAR96" s="671"/>
      <c r="LAS96" s="671"/>
      <c r="LAT96" s="671"/>
      <c r="LAU96" s="671"/>
      <c r="LAV96" s="671"/>
      <c r="LAW96" s="671"/>
      <c r="LAX96" s="671"/>
      <c r="LAY96" s="671"/>
      <c r="LAZ96" s="671"/>
      <c r="LBA96" s="671"/>
      <c r="LBB96" s="671"/>
      <c r="LBC96" s="671"/>
      <c r="LBD96" s="671"/>
      <c r="LBE96" s="671"/>
      <c r="LBF96" s="671"/>
      <c r="LBG96" s="671"/>
      <c r="LBH96" s="671"/>
      <c r="LBI96" s="671"/>
      <c r="LBJ96" s="671"/>
      <c r="LBK96" s="671"/>
      <c r="LBL96" s="671"/>
      <c r="LBM96" s="671"/>
      <c r="LBN96" s="671"/>
      <c r="LBO96" s="671"/>
      <c r="LBP96" s="671"/>
      <c r="LBQ96" s="671"/>
      <c r="LBR96" s="671"/>
      <c r="LBS96" s="671"/>
      <c r="LBT96" s="671"/>
      <c r="LBU96" s="671"/>
      <c r="LBV96" s="671"/>
      <c r="LBW96" s="671"/>
      <c r="LBX96" s="671"/>
      <c r="LBY96" s="671"/>
      <c r="LBZ96" s="671"/>
      <c r="LCA96" s="671"/>
      <c r="LCB96" s="671"/>
      <c r="LCC96" s="671"/>
      <c r="LCD96" s="671"/>
      <c r="LCE96" s="671"/>
      <c r="LCF96" s="671"/>
      <c r="LCG96" s="671"/>
      <c r="LCH96" s="671"/>
      <c r="LCI96" s="671"/>
      <c r="LCJ96" s="671"/>
      <c r="LCK96" s="671"/>
      <c r="LCL96" s="671"/>
      <c r="LCM96" s="671"/>
      <c r="LCN96" s="671"/>
      <c r="LCO96" s="671"/>
      <c r="LCP96" s="671"/>
      <c r="LCQ96" s="671"/>
      <c r="LCR96" s="671"/>
      <c r="LCS96" s="671"/>
      <c r="LCT96" s="671"/>
      <c r="LCU96" s="671"/>
      <c r="LCV96" s="671"/>
      <c r="LCW96" s="671"/>
      <c r="LCX96" s="671"/>
      <c r="LCY96" s="671"/>
      <c r="LCZ96" s="671"/>
      <c r="LDA96" s="671"/>
      <c r="LDB96" s="671"/>
      <c r="LDC96" s="671"/>
      <c r="LDD96" s="671"/>
      <c r="LDE96" s="671"/>
      <c r="LDF96" s="671"/>
      <c r="LDG96" s="671"/>
      <c r="LDH96" s="671"/>
      <c r="LDI96" s="671"/>
      <c r="LDJ96" s="671"/>
      <c r="LDK96" s="671"/>
      <c r="LDL96" s="671"/>
      <c r="LDM96" s="671"/>
      <c r="LDN96" s="671"/>
      <c r="LDO96" s="671"/>
      <c r="LDP96" s="671"/>
      <c r="LDQ96" s="671"/>
      <c r="LDR96" s="671"/>
      <c r="LDS96" s="671"/>
      <c r="LDT96" s="671"/>
      <c r="LDU96" s="671"/>
      <c r="LDV96" s="671"/>
      <c r="LDW96" s="671"/>
      <c r="LDX96" s="671"/>
      <c r="LDY96" s="671"/>
      <c r="LDZ96" s="671"/>
      <c r="LEA96" s="671"/>
      <c r="LEB96" s="671"/>
      <c r="LEC96" s="671"/>
      <c r="LED96" s="671"/>
      <c r="LEE96" s="671"/>
      <c r="LEF96" s="671"/>
      <c r="LEG96" s="671"/>
      <c r="LEH96" s="671"/>
      <c r="LEI96" s="671"/>
      <c r="LEJ96" s="671"/>
      <c r="LEK96" s="671"/>
      <c r="LEL96" s="671"/>
      <c r="LEM96" s="671"/>
      <c r="LEN96" s="671"/>
      <c r="LEO96" s="671"/>
      <c r="LEP96" s="671"/>
      <c r="LEQ96" s="671"/>
      <c r="LER96" s="671"/>
      <c r="LES96" s="671"/>
      <c r="LET96" s="671"/>
      <c r="LEU96" s="671"/>
      <c r="LEV96" s="671"/>
      <c r="LEW96" s="671"/>
      <c r="LEX96" s="671"/>
      <c r="LEY96" s="671"/>
      <c r="LEZ96" s="671"/>
      <c r="LFA96" s="671"/>
      <c r="LFB96" s="671"/>
      <c r="LFC96" s="671"/>
      <c r="LFD96" s="671"/>
      <c r="LFE96" s="671"/>
      <c r="LFF96" s="671"/>
      <c r="LFG96" s="671"/>
      <c r="LFH96" s="671"/>
      <c r="LFI96" s="671"/>
      <c r="LFJ96" s="671"/>
      <c r="LFK96" s="671"/>
      <c r="LFL96" s="671"/>
      <c r="LFM96" s="671"/>
      <c r="LFN96" s="671"/>
      <c r="LFO96" s="671"/>
      <c r="LFP96" s="671"/>
      <c r="LFQ96" s="671"/>
      <c r="LFR96" s="671"/>
      <c r="LFS96" s="671"/>
      <c r="LFT96" s="671"/>
      <c r="LFU96" s="671"/>
      <c r="LFV96" s="671"/>
      <c r="LFW96" s="671"/>
      <c r="LFX96" s="671"/>
      <c r="LFY96" s="671"/>
      <c r="LFZ96" s="671"/>
      <c r="LGA96" s="671"/>
      <c r="LGB96" s="671"/>
      <c r="LGC96" s="671"/>
      <c r="LGD96" s="671"/>
      <c r="LGE96" s="671"/>
      <c r="LGF96" s="671"/>
      <c r="LGG96" s="671"/>
      <c r="LGH96" s="671"/>
      <c r="LGI96" s="671"/>
      <c r="LGJ96" s="671"/>
      <c r="LGK96" s="671"/>
      <c r="LGL96" s="671"/>
      <c r="LGM96" s="671"/>
      <c r="LGN96" s="671"/>
      <c r="LGO96" s="671"/>
      <c r="LGP96" s="671"/>
      <c r="LGQ96" s="671"/>
      <c r="LGR96" s="671"/>
      <c r="LGS96" s="671"/>
      <c r="LGT96" s="671"/>
      <c r="LGU96" s="671"/>
      <c r="LGV96" s="671"/>
      <c r="LGW96" s="671"/>
      <c r="LGX96" s="671"/>
      <c r="LGY96" s="671"/>
      <c r="LGZ96" s="671"/>
      <c r="LHA96" s="671"/>
      <c r="LHB96" s="671"/>
      <c r="LHC96" s="671"/>
      <c r="LHD96" s="671"/>
      <c r="LHE96" s="671"/>
      <c r="LHF96" s="671"/>
      <c r="LHG96" s="671"/>
      <c r="LHH96" s="671"/>
      <c r="LHI96" s="671"/>
      <c r="LHJ96" s="671"/>
      <c r="LHK96" s="671"/>
      <c r="LHL96" s="671"/>
      <c r="LHM96" s="671"/>
      <c r="LHN96" s="671"/>
      <c r="LHO96" s="671"/>
      <c r="LHP96" s="671"/>
      <c r="LHQ96" s="671"/>
      <c r="LHR96" s="671"/>
      <c r="LHS96" s="671"/>
      <c r="LHT96" s="671"/>
      <c r="LHU96" s="671"/>
      <c r="LHV96" s="671"/>
      <c r="LHW96" s="671"/>
      <c r="LHX96" s="671"/>
      <c r="LHY96" s="671"/>
      <c r="LHZ96" s="671"/>
      <c r="LIA96" s="671"/>
      <c r="LIB96" s="671"/>
      <c r="LIC96" s="671"/>
      <c r="LID96" s="671"/>
      <c r="LIE96" s="671"/>
      <c r="LIF96" s="671"/>
      <c r="LIG96" s="671"/>
      <c r="LIH96" s="671"/>
      <c r="LII96" s="671"/>
      <c r="LIJ96" s="671"/>
      <c r="LIK96" s="671"/>
      <c r="LIL96" s="671"/>
      <c r="LIM96" s="671"/>
      <c r="LIN96" s="671"/>
      <c r="LIO96" s="671"/>
      <c r="LIP96" s="671"/>
      <c r="LIQ96" s="671"/>
      <c r="LIR96" s="671"/>
      <c r="LIS96" s="671"/>
      <c r="LIT96" s="671"/>
      <c r="LIU96" s="671"/>
      <c r="LIV96" s="671"/>
      <c r="LIW96" s="671"/>
      <c r="LIX96" s="671"/>
      <c r="LIY96" s="671"/>
      <c r="LIZ96" s="671"/>
      <c r="LJA96" s="671"/>
      <c r="LJB96" s="671"/>
      <c r="LJC96" s="671"/>
      <c r="LJD96" s="671"/>
      <c r="LJE96" s="671"/>
      <c r="LJF96" s="671"/>
      <c r="LJG96" s="671"/>
      <c r="LJH96" s="671"/>
      <c r="LJI96" s="671"/>
      <c r="LJJ96" s="671"/>
      <c r="LJK96" s="671"/>
      <c r="LJL96" s="671"/>
      <c r="LJM96" s="671"/>
      <c r="LJN96" s="671"/>
      <c r="LJO96" s="671"/>
      <c r="LJP96" s="671"/>
      <c r="LJQ96" s="671"/>
      <c r="LJR96" s="671"/>
      <c r="LJS96" s="671"/>
      <c r="LJT96" s="671"/>
      <c r="LJU96" s="671"/>
      <c r="LJV96" s="671"/>
      <c r="LJW96" s="671"/>
      <c r="LJX96" s="671"/>
      <c r="LJY96" s="671"/>
      <c r="LJZ96" s="671"/>
      <c r="LKA96" s="671"/>
      <c r="LKB96" s="671"/>
      <c r="LKC96" s="671"/>
      <c r="LKD96" s="671"/>
      <c r="LKE96" s="671"/>
      <c r="LKF96" s="671"/>
      <c r="LKG96" s="671"/>
      <c r="LKH96" s="671"/>
      <c r="LKI96" s="671"/>
      <c r="LKJ96" s="671"/>
      <c r="LKK96" s="671"/>
      <c r="LKL96" s="671"/>
      <c r="LKM96" s="671"/>
      <c r="LKN96" s="671"/>
      <c r="LKO96" s="671"/>
      <c r="LKP96" s="671"/>
      <c r="LKQ96" s="671"/>
      <c r="LKR96" s="671"/>
      <c r="LKS96" s="671"/>
      <c r="LKT96" s="671"/>
      <c r="LKU96" s="671"/>
      <c r="LKV96" s="671"/>
      <c r="LKW96" s="671"/>
      <c r="LKX96" s="671"/>
      <c r="LKY96" s="671"/>
      <c r="LKZ96" s="671"/>
      <c r="LLA96" s="671"/>
      <c r="LLB96" s="671"/>
      <c r="LLC96" s="671"/>
      <c r="LLD96" s="671"/>
      <c r="LLE96" s="671"/>
      <c r="LLF96" s="671"/>
      <c r="LLG96" s="671"/>
      <c r="LLH96" s="671"/>
      <c r="LLI96" s="671"/>
      <c r="LLJ96" s="671"/>
      <c r="LLK96" s="671"/>
      <c r="LLL96" s="671"/>
      <c r="LLM96" s="671"/>
      <c r="LLN96" s="671"/>
      <c r="LLO96" s="671"/>
      <c r="LLP96" s="671"/>
      <c r="LLQ96" s="671"/>
      <c r="LLR96" s="671"/>
      <c r="LLS96" s="671"/>
      <c r="LLT96" s="671"/>
      <c r="LLU96" s="671"/>
      <c r="LLV96" s="671"/>
      <c r="LLW96" s="671"/>
      <c r="LLX96" s="671"/>
      <c r="LLY96" s="671"/>
      <c r="LLZ96" s="671"/>
      <c r="LMA96" s="671"/>
      <c r="LMB96" s="671"/>
      <c r="LMC96" s="671"/>
      <c r="LMD96" s="671"/>
      <c r="LME96" s="671"/>
      <c r="LMF96" s="671"/>
      <c r="LMG96" s="671"/>
      <c r="LMH96" s="671"/>
      <c r="LMI96" s="671"/>
      <c r="LMJ96" s="671"/>
      <c r="LMK96" s="671"/>
      <c r="LML96" s="671"/>
      <c r="LMM96" s="671"/>
      <c r="LMN96" s="671"/>
      <c r="LMO96" s="671"/>
      <c r="LMP96" s="671"/>
      <c r="LMQ96" s="671"/>
      <c r="LMR96" s="671"/>
      <c r="LMS96" s="671"/>
      <c r="LMT96" s="671"/>
      <c r="LMU96" s="671"/>
      <c r="LMV96" s="671"/>
      <c r="LMW96" s="671"/>
      <c r="LMX96" s="671"/>
      <c r="LMY96" s="671"/>
      <c r="LMZ96" s="671"/>
      <c r="LNA96" s="671"/>
      <c r="LNB96" s="671"/>
      <c r="LNC96" s="671"/>
      <c r="LND96" s="671"/>
      <c r="LNE96" s="671"/>
      <c r="LNF96" s="671"/>
      <c r="LNG96" s="671"/>
      <c r="LNH96" s="671"/>
      <c r="LNI96" s="671"/>
      <c r="LNJ96" s="671"/>
      <c r="LNK96" s="671"/>
      <c r="LNL96" s="671"/>
      <c r="LNM96" s="671"/>
      <c r="LNN96" s="671"/>
      <c r="LNO96" s="671"/>
      <c r="LNP96" s="671"/>
      <c r="LNQ96" s="671"/>
      <c r="LNR96" s="671"/>
      <c r="LNS96" s="671"/>
      <c r="LNT96" s="671"/>
      <c r="LNU96" s="671"/>
      <c r="LNV96" s="671"/>
      <c r="LNW96" s="671"/>
      <c r="LNX96" s="671"/>
      <c r="LNY96" s="671"/>
      <c r="LNZ96" s="671"/>
      <c r="LOA96" s="671"/>
      <c r="LOB96" s="671"/>
      <c r="LOC96" s="671"/>
      <c r="LOD96" s="671"/>
      <c r="LOE96" s="671"/>
      <c r="LOF96" s="671"/>
      <c r="LOG96" s="671"/>
      <c r="LOH96" s="671"/>
      <c r="LOI96" s="671"/>
      <c r="LOJ96" s="671"/>
      <c r="LOK96" s="671"/>
      <c r="LOL96" s="671"/>
      <c r="LOM96" s="671"/>
      <c r="LON96" s="671"/>
      <c r="LOO96" s="671"/>
      <c r="LOP96" s="671"/>
      <c r="LOQ96" s="671"/>
      <c r="LOR96" s="671"/>
      <c r="LOS96" s="671"/>
      <c r="LOT96" s="671"/>
      <c r="LOU96" s="671"/>
      <c r="LOV96" s="671"/>
      <c r="LOW96" s="671"/>
      <c r="LOX96" s="671"/>
      <c r="LOY96" s="671"/>
      <c r="LOZ96" s="671"/>
      <c r="LPA96" s="671"/>
      <c r="LPB96" s="671"/>
      <c r="LPC96" s="671"/>
      <c r="LPD96" s="671"/>
      <c r="LPE96" s="671"/>
      <c r="LPF96" s="671"/>
      <c r="LPG96" s="671"/>
      <c r="LPH96" s="671"/>
      <c r="LPI96" s="671"/>
      <c r="LPJ96" s="671"/>
      <c r="LPK96" s="671"/>
      <c r="LPL96" s="671"/>
      <c r="LPM96" s="671"/>
      <c r="LPN96" s="671"/>
      <c r="LPO96" s="671"/>
      <c r="LPP96" s="671"/>
      <c r="LPQ96" s="671"/>
      <c r="LPR96" s="671"/>
      <c r="LPS96" s="671"/>
      <c r="LPT96" s="671"/>
      <c r="LPU96" s="671"/>
      <c r="LPV96" s="671"/>
      <c r="LPW96" s="671"/>
      <c r="LPX96" s="671"/>
      <c r="LPY96" s="671"/>
      <c r="LPZ96" s="671"/>
      <c r="LQA96" s="671"/>
      <c r="LQB96" s="671"/>
      <c r="LQC96" s="671"/>
      <c r="LQD96" s="671"/>
      <c r="LQE96" s="671"/>
      <c r="LQF96" s="671"/>
      <c r="LQG96" s="671"/>
      <c r="LQH96" s="671"/>
      <c r="LQI96" s="671"/>
      <c r="LQJ96" s="671"/>
      <c r="LQK96" s="671"/>
      <c r="LQL96" s="671"/>
      <c r="LQM96" s="671"/>
      <c r="LQN96" s="671"/>
      <c r="LQO96" s="671"/>
      <c r="LQP96" s="671"/>
      <c r="LQQ96" s="671"/>
      <c r="LQR96" s="671"/>
      <c r="LQS96" s="671"/>
      <c r="LQT96" s="671"/>
      <c r="LQU96" s="671"/>
      <c r="LQV96" s="671"/>
      <c r="LQW96" s="671"/>
      <c r="LQX96" s="671"/>
      <c r="LQY96" s="671"/>
      <c r="LQZ96" s="671"/>
      <c r="LRA96" s="671"/>
      <c r="LRB96" s="671"/>
      <c r="LRC96" s="671"/>
      <c r="LRD96" s="671"/>
      <c r="LRE96" s="671"/>
      <c r="LRF96" s="671"/>
      <c r="LRG96" s="671"/>
      <c r="LRH96" s="671"/>
      <c r="LRI96" s="671"/>
      <c r="LRJ96" s="671"/>
      <c r="LRK96" s="671"/>
      <c r="LRL96" s="671"/>
      <c r="LRM96" s="671"/>
      <c r="LRN96" s="671"/>
      <c r="LRO96" s="671"/>
      <c r="LRP96" s="671"/>
      <c r="LRQ96" s="671"/>
      <c r="LRR96" s="671"/>
      <c r="LRS96" s="671"/>
      <c r="LRT96" s="671"/>
      <c r="LRU96" s="671"/>
      <c r="LRV96" s="671"/>
      <c r="LRW96" s="671"/>
      <c r="LRX96" s="671"/>
      <c r="LRY96" s="671"/>
      <c r="LRZ96" s="671"/>
      <c r="LSA96" s="671"/>
      <c r="LSB96" s="671"/>
      <c r="LSC96" s="671"/>
      <c r="LSD96" s="671"/>
      <c r="LSE96" s="671"/>
      <c r="LSF96" s="671"/>
      <c r="LSG96" s="671"/>
      <c r="LSH96" s="671"/>
      <c r="LSI96" s="671"/>
      <c r="LSJ96" s="671"/>
      <c r="LSK96" s="671"/>
      <c r="LSL96" s="671"/>
      <c r="LSM96" s="671"/>
      <c r="LSN96" s="671"/>
      <c r="LSO96" s="671"/>
      <c r="LSP96" s="671"/>
      <c r="LSQ96" s="671"/>
      <c r="LSR96" s="671"/>
      <c r="LSS96" s="671"/>
      <c r="LST96" s="671"/>
      <c r="LSU96" s="671"/>
      <c r="LSV96" s="671"/>
      <c r="LSW96" s="671"/>
      <c r="LSX96" s="671"/>
      <c r="LSY96" s="671"/>
      <c r="LSZ96" s="671"/>
      <c r="LTA96" s="671"/>
      <c r="LTB96" s="671"/>
      <c r="LTC96" s="671"/>
      <c r="LTD96" s="671"/>
      <c r="LTE96" s="671"/>
      <c r="LTF96" s="671"/>
      <c r="LTG96" s="671"/>
      <c r="LTH96" s="671"/>
      <c r="LTI96" s="671"/>
      <c r="LTJ96" s="671"/>
      <c r="LTK96" s="671"/>
      <c r="LTL96" s="671"/>
      <c r="LTM96" s="671"/>
      <c r="LTN96" s="671"/>
      <c r="LTO96" s="671"/>
      <c r="LTP96" s="671"/>
      <c r="LTQ96" s="671"/>
      <c r="LTR96" s="671"/>
      <c r="LTS96" s="671"/>
      <c r="LTT96" s="671"/>
      <c r="LTU96" s="671"/>
      <c r="LTV96" s="671"/>
      <c r="LTW96" s="671"/>
      <c r="LTX96" s="671"/>
      <c r="LTY96" s="671"/>
      <c r="LTZ96" s="671"/>
      <c r="LUA96" s="671"/>
      <c r="LUB96" s="671"/>
      <c r="LUC96" s="671"/>
      <c r="LUD96" s="671"/>
      <c r="LUE96" s="671"/>
      <c r="LUF96" s="671"/>
      <c r="LUG96" s="671"/>
      <c r="LUH96" s="671"/>
      <c r="LUI96" s="671"/>
      <c r="LUJ96" s="671"/>
      <c r="LUK96" s="671"/>
      <c r="LUL96" s="671"/>
      <c r="LUM96" s="671"/>
      <c r="LUN96" s="671"/>
      <c r="LUO96" s="671"/>
      <c r="LUP96" s="671"/>
      <c r="LUQ96" s="671"/>
      <c r="LUR96" s="671"/>
      <c r="LUS96" s="671"/>
      <c r="LUT96" s="671"/>
      <c r="LUU96" s="671"/>
      <c r="LUV96" s="671"/>
      <c r="LUW96" s="671"/>
      <c r="LUX96" s="671"/>
      <c r="LUY96" s="671"/>
      <c r="LUZ96" s="671"/>
      <c r="LVA96" s="671"/>
      <c r="LVB96" s="671"/>
      <c r="LVC96" s="671"/>
      <c r="LVD96" s="671"/>
      <c r="LVE96" s="671"/>
      <c r="LVF96" s="671"/>
      <c r="LVG96" s="671"/>
      <c r="LVH96" s="671"/>
      <c r="LVI96" s="671"/>
      <c r="LVJ96" s="671"/>
      <c r="LVK96" s="671"/>
      <c r="LVL96" s="671"/>
      <c r="LVM96" s="671"/>
      <c r="LVN96" s="671"/>
      <c r="LVO96" s="671"/>
      <c r="LVP96" s="671"/>
      <c r="LVQ96" s="671"/>
      <c r="LVR96" s="671"/>
      <c r="LVS96" s="671"/>
      <c r="LVT96" s="671"/>
      <c r="LVU96" s="671"/>
      <c r="LVV96" s="671"/>
      <c r="LVW96" s="671"/>
      <c r="LVX96" s="671"/>
      <c r="LVY96" s="671"/>
      <c r="LVZ96" s="671"/>
      <c r="LWA96" s="671"/>
      <c r="LWB96" s="671"/>
      <c r="LWC96" s="671"/>
      <c r="LWD96" s="671"/>
      <c r="LWE96" s="671"/>
      <c r="LWF96" s="671"/>
      <c r="LWG96" s="671"/>
      <c r="LWH96" s="671"/>
      <c r="LWI96" s="671"/>
      <c r="LWJ96" s="671"/>
      <c r="LWK96" s="671"/>
      <c r="LWL96" s="671"/>
      <c r="LWM96" s="671"/>
      <c r="LWN96" s="671"/>
      <c r="LWO96" s="671"/>
      <c r="LWP96" s="671"/>
      <c r="LWQ96" s="671"/>
      <c r="LWR96" s="671"/>
      <c r="LWS96" s="671"/>
      <c r="LWT96" s="671"/>
      <c r="LWU96" s="671"/>
      <c r="LWV96" s="671"/>
      <c r="LWW96" s="671"/>
      <c r="LWX96" s="671"/>
      <c r="LWY96" s="671"/>
      <c r="LWZ96" s="671"/>
      <c r="LXA96" s="671"/>
      <c r="LXB96" s="671"/>
      <c r="LXC96" s="671"/>
      <c r="LXD96" s="671"/>
      <c r="LXE96" s="671"/>
      <c r="LXF96" s="671"/>
      <c r="LXG96" s="671"/>
      <c r="LXH96" s="671"/>
      <c r="LXI96" s="671"/>
      <c r="LXJ96" s="671"/>
      <c r="LXK96" s="671"/>
      <c r="LXL96" s="671"/>
      <c r="LXM96" s="671"/>
      <c r="LXN96" s="671"/>
      <c r="LXO96" s="671"/>
      <c r="LXP96" s="671"/>
      <c r="LXQ96" s="671"/>
      <c r="LXR96" s="671"/>
      <c r="LXS96" s="671"/>
      <c r="LXT96" s="671"/>
      <c r="LXU96" s="671"/>
      <c r="LXV96" s="671"/>
      <c r="LXW96" s="671"/>
      <c r="LXX96" s="671"/>
      <c r="LXY96" s="671"/>
      <c r="LXZ96" s="671"/>
      <c r="LYA96" s="671"/>
      <c r="LYB96" s="671"/>
      <c r="LYC96" s="671"/>
      <c r="LYD96" s="671"/>
      <c r="LYE96" s="671"/>
      <c r="LYF96" s="671"/>
      <c r="LYG96" s="671"/>
      <c r="LYH96" s="671"/>
      <c r="LYI96" s="671"/>
      <c r="LYJ96" s="671"/>
      <c r="LYK96" s="671"/>
      <c r="LYL96" s="671"/>
      <c r="LYM96" s="671"/>
      <c r="LYN96" s="671"/>
      <c r="LYO96" s="671"/>
      <c r="LYP96" s="671"/>
      <c r="LYQ96" s="671"/>
      <c r="LYR96" s="671"/>
      <c r="LYS96" s="671"/>
      <c r="LYT96" s="671"/>
      <c r="LYU96" s="671"/>
      <c r="LYV96" s="671"/>
      <c r="LYW96" s="671"/>
      <c r="LYX96" s="671"/>
      <c r="LYY96" s="671"/>
      <c r="LYZ96" s="671"/>
      <c r="LZA96" s="671"/>
      <c r="LZB96" s="671"/>
      <c r="LZC96" s="671"/>
      <c r="LZD96" s="671"/>
      <c r="LZE96" s="671"/>
      <c r="LZF96" s="671"/>
      <c r="LZG96" s="671"/>
      <c r="LZH96" s="671"/>
      <c r="LZI96" s="671"/>
      <c r="LZJ96" s="671"/>
      <c r="LZK96" s="671"/>
      <c r="LZL96" s="671"/>
      <c r="LZM96" s="671"/>
      <c r="LZN96" s="671"/>
      <c r="LZO96" s="671"/>
      <c r="LZP96" s="671"/>
      <c r="LZQ96" s="671"/>
      <c r="LZR96" s="671"/>
      <c r="LZS96" s="671"/>
      <c r="LZT96" s="671"/>
      <c r="LZU96" s="671"/>
      <c r="LZV96" s="671"/>
      <c r="LZW96" s="671"/>
      <c r="LZX96" s="671"/>
      <c r="LZY96" s="671"/>
      <c r="LZZ96" s="671"/>
      <c r="MAA96" s="671"/>
      <c r="MAB96" s="671"/>
      <c r="MAC96" s="671"/>
      <c r="MAD96" s="671"/>
      <c r="MAE96" s="671"/>
      <c r="MAF96" s="671"/>
      <c r="MAG96" s="671"/>
      <c r="MAH96" s="671"/>
      <c r="MAI96" s="671"/>
      <c r="MAJ96" s="671"/>
      <c r="MAK96" s="671"/>
      <c r="MAL96" s="671"/>
      <c r="MAM96" s="671"/>
      <c r="MAN96" s="671"/>
      <c r="MAO96" s="671"/>
      <c r="MAP96" s="671"/>
      <c r="MAQ96" s="671"/>
      <c r="MAR96" s="671"/>
      <c r="MAS96" s="671"/>
      <c r="MAT96" s="671"/>
      <c r="MAU96" s="671"/>
      <c r="MAV96" s="671"/>
      <c r="MAW96" s="671"/>
      <c r="MAX96" s="671"/>
      <c r="MAY96" s="671"/>
      <c r="MAZ96" s="671"/>
      <c r="MBA96" s="671"/>
      <c r="MBB96" s="671"/>
      <c r="MBC96" s="671"/>
      <c r="MBD96" s="671"/>
      <c r="MBE96" s="671"/>
      <c r="MBF96" s="671"/>
      <c r="MBG96" s="671"/>
      <c r="MBH96" s="671"/>
      <c r="MBI96" s="671"/>
      <c r="MBJ96" s="671"/>
      <c r="MBK96" s="671"/>
      <c r="MBL96" s="671"/>
      <c r="MBM96" s="671"/>
      <c r="MBN96" s="671"/>
      <c r="MBO96" s="671"/>
      <c r="MBP96" s="671"/>
      <c r="MBQ96" s="671"/>
      <c r="MBR96" s="671"/>
      <c r="MBS96" s="671"/>
      <c r="MBT96" s="671"/>
      <c r="MBU96" s="671"/>
      <c r="MBV96" s="671"/>
      <c r="MBW96" s="671"/>
      <c r="MBX96" s="671"/>
      <c r="MBY96" s="671"/>
      <c r="MBZ96" s="671"/>
      <c r="MCA96" s="671"/>
      <c r="MCB96" s="671"/>
      <c r="MCC96" s="671"/>
      <c r="MCD96" s="671"/>
      <c r="MCE96" s="671"/>
      <c r="MCF96" s="671"/>
      <c r="MCG96" s="671"/>
      <c r="MCH96" s="671"/>
      <c r="MCI96" s="671"/>
      <c r="MCJ96" s="671"/>
      <c r="MCK96" s="671"/>
      <c r="MCL96" s="671"/>
      <c r="MCM96" s="671"/>
      <c r="MCN96" s="671"/>
      <c r="MCO96" s="671"/>
      <c r="MCP96" s="671"/>
      <c r="MCQ96" s="671"/>
      <c r="MCR96" s="671"/>
      <c r="MCS96" s="671"/>
      <c r="MCT96" s="671"/>
      <c r="MCU96" s="671"/>
      <c r="MCV96" s="671"/>
      <c r="MCW96" s="671"/>
      <c r="MCX96" s="671"/>
      <c r="MCY96" s="671"/>
      <c r="MCZ96" s="671"/>
      <c r="MDA96" s="671"/>
      <c r="MDB96" s="671"/>
      <c r="MDC96" s="671"/>
      <c r="MDD96" s="671"/>
      <c r="MDE96" s="671"/>
      <c r="MDF96" s="671"/>
      <c r="MDG96" s="671"/>
      <c r="MDH96" s="671"/>
      <c r="MDI96" s="671"/>
      <c r="MDJ96" s="671"/>
      <c r="MDK96" s="671"/>
      <c r="MDL96" s="671"/>
      <c r="MDM96" s="671"/>
      <c r="MDN96" s="671"/>
      <c r="MDO96" s="671"/>
      <c r="MDP96" s="671"/>
      <c r="MDQ96" s="671"/>
      <c r="MDR96" s="671"/>
      <c r="MDS96" s="671"/>
      <c r="MDT96" s="671"/>
      <c r="MDU96" s="671"/>
      <c r="MDV96" s="671"/>
      <c r="MDW96" s="671"/>
      <c r="MDX96" s="671"/>
      <c r="MDY96" s="671"/>
      <c r="MDZ96" s="671"/>
      <c r="MEA96" s="671"/>
      <c r="MEB96" s="671"/>
      <c r="MEC96" s="671"/>
      <c r="MED96" s="671"/>
      <c r="MEE96" s="671"/>
      <c r="MEF96" s="671"/>
      <c r="MEG96" s="671"/>
      <c r="MEH96" s="671"/>
      <c r="MEI96" s="671"/>
      <c r="MEJ96" s="671"/>
      <c r="MEK96" s="671"/>
      <c r="MEL96" s="671"/>
      <c r="MEM96" s="671"/>
      <c r="MEN96" s="671"/>
      <c r="MEO96" s="671"/>
      <c r="MEP96" s="671"/>
      <c r="MEQ96" s="671"/>
      <c r="MER96" s="671"/>
      <c r="MES96" s="671"/>
      <c r="MET96" s="671"/>
      <c r="MEU96" s="671"/>
      <c r="MEV96" s="671"/>
      <c r="MEW96" s="671"/>
      <c r="MEX96" s="671"/>
      <c r="MEY96" s="671"/>
      <c r="MEZ96" s="671"/>
      <c r="MFA96" s="671"/>
      <c r="MFB96" s="671"/>
      <c r="MFC96" s="671"/>
      <c r="MFD96" s="671"/>
      <c r="MFE96" s="671"/>
      <c r="MFF96" s="671"/>
      <c r="MFG96" s="671"/>
      <c r="MFH96" s="671"/>
      <c r="MFI96" s="671"/>
      <c r="MFJ96" s="671"/>
      <c r="MFK96" s="671"/>
      <c r="MFL96" s="671"/>
      <c r="MFM96" s="671"/>
      <c r="MFN96" s="671"/>
      <c r="MFO96" s="671"/>
      <c r="MFP96" s="671"/>
      <c r="MFQ96" s="671"/>
      <c r="MFR96" s="671"/>
      <c r="MFS96" s="671"/>
      <c r="MFT96" s="671"/>
      <c r="MFU96" s="671"/>
      <c r="MFV96" s="671"/>
      <c r="MFW96" s="671"/>
      <c r="MFX96" s="671"/>
      <c r="MFY96" s="671"/>
      <c r="MFZ96" s="671"/>
      <c r="MGA96" s="671"/>
      <c r="MGB96" s="671"/>
      <c r="MGC96" s="671"/>
      <c r="MGD96" s="671"/>
      <c r="MGE96" s="671"/>
      <c r="MGF96" s="671"/>
      <c r="MGG96" s="671"/>
      <c r="MGH96" s="671"/>
      <c r="MGI96" s="671"/>
      <c r="MGJ96" s="671"/>
      <c r="MGK96" s="671"/>
      <c r="MGL96" s="671"/>
      <c r="MGM96" s="671"/>
      <c r="MGN96" s="671"/>
      <c r="MGO96" s="671"/>
      <c r="MGP96" s="671"/>
      <c r="MGQ96" s="671"/>
      <c r="MGR96" s="671"/>
      <c r="MGS96" s="671"/>
      <c r="MGT96" s="671"/>
      <c r="MGU96" s="671"/>
      <c r="MGV96" s="671"/>
      <c r="MGW96" s="671"/>
      <c r="MGX96" s="671"/>
      <c r="MGY96" s="671"/>
      <c r="MGZ96" s="671"/>
      <c r="MHA96" s="671"/>
      <c r="MHB96" s="671"/>
      <c r="MHC96" s="671"/>
      <c r="MHD96" s="671"/>
      <c r="MHE96" s="671"/>
      <c r="MHF96" s="671"/>
      <c r="MHG96" s="671"/>
      <c r="MHH96" s="671"/>
      <c r="MHI96" s="671"/>
      <c r="MHJ96" s="671"/>
      <c r="MHK96" s="671"/>
      <c r="MHL96" s="671"/>
      <c r="MHM96" s="671"/>
      <c r="MHN96" s="671"/>
      <c r="MHO96" s="671"/>
      <c r="MHP96" s="671"/>
      <c r="MHQ96" s="671"/>
      <c r="MHR96" s="671"/>
      <c r="MHS96" s="671"/>
      <c r="MHT96" s="671"/>
      <c r="MHU96" s="671"/>
      <c r="MHV96" s="671"/>
      <c r="MHW96" s="671"/>
      <c r="MHX96" s="671"/>
      <c r="MHY96" s="671"/>
      <c r="MHZ96" s="671"/>
      <c r="MIA96" s="671"/>
      <c r="MIB96" s="671"/>
      <c r="MIC96" s="671"/>
      <c r="MID96" s="671"/>
      <c r="MIE96" s="671"/>
      <c r="MIF96" s="671"/>
      <c r="MIG96" s="671"/>
      <c r="MIH96" s="671"/>
      <c r="MII96" s="671"/>
      <c r="MIJ96" s="671"/>
      <c r="MIK96" s="671"/>
      <c r="MIL96" s="671"/>
      <c r="MIM96" s="671"/>
      <c r="MIN96" s="671"/>
      <c r="MIO96" s="671"/>
      <c r="MIP96" s="671"/>
      <c r="MIQ96" s="671"/>
      <c r="MIR96" s="671"/>
      <c r="MIS96" s="671"/>
      <c r="MIT96" s="671"/>
      <c r="MIU96" s="671"/>
      <c r="MIV96" s="671"/>
      <c r="MIW96" s="671"/>
      <c r="MIX96" s="671"/>
      <c r="MIY96" s="671"/>
      <c r="MIZ96" s="671"/>
      <c r="MJA96" s="671"/>
      <c r="MJB96" s="671"/>
      <c r="MJC96" s="671"/>
      <c r="MJD96" s="671"/>
      <c r="MJE96" s="671"/>
      <c r="MJF96" s="671"/>
      <c r="MJG96" s="671"/>
      <c r="MJH96" s="671"/>
      <c r="MJI96" s="671"/>
      <c r="MJJ96" s="671"/>
      <c r="MJK96" s="671"/>
      <c r="MJL96" s="671"/>
      <c r="MJM96" s="671"/>
      <c r="MJN96" s="671"/>
      <c r="MJO96" s="671"/>
      <c r="MJP96" s="671"/>
      <c r="MJQ96" s="671"/>
      <c r="MJR96" s="671"/>
      <c r="MJS96" s="671"/>
      <c r="MJT96" s="671"/>
      <c r="MJU96" s="671"/>
      <c r="MJV96" s="671"/>
      <c r="MJW96" s="671"/>
      <c r="MJX96" s="671"/>
      <c r="MJY96" s="671"/>
      <c r="MJZ96" s="671"/>
      <c r="MKA96" s="671"/>
      <c r="MKB96" s="671"/>
      <c r="MKC96" s="671"/>
      <c r="MKD96" s="671"/>
      <c r="MKE96" s="671"/>
      <c r="MKF96" s="671"/>
      <c r="MKG96" s="671"/>
      <c r="MKH96" s="671"/>
      <c r="MKI96" s="671"/>
      <c r="MKJ96" s="671"/>
      <c r="MKK96" s="671"/>
      <c r="MKL96" s="671"/>
      <c r="MKM96" s="671"/>
      <c r="MKN96" s="671"/>
      <c r="MKO96" s="671"/>
      <c r="MKP96" s="671"/>
      <c r="MKQ96" s="671"/>
      <c r="MKR96" s="671"/>
      <c r="MKS96" s="671"/>
      <c r="MKT96" s="671"/>
      <c r="MKU96" s="671"/>
      <c r="MKV96" s="671"/>
      <c r="MKW96" s="671"/>
      <c r="MKX96" s="671"/>
      <c r="MKY96" s="671"/>
      <c r="MKZ96" s="671"/>
      <c r="MLA96" s="671"/>
      <c r="MLB96" s="671"/>
      <c r="MLC96" s="671"/>
      <c r="MLD96" s="671"/>
      <c r="MLE96" s="671"/>
      <c r="MLF96" s="671"/>
      <c r="MLG96" s="671"/>
      <c r="MLH96" s="671"/>
      <c r="MLI96" s="671"/>
      <c r="MLJ96" s="671"/>
      <c r="MLK96" s="671"/>
      <c r="MLL96" s="671"/>
      <c r="MLM96" s="671"/>
      <c r="MLN96" s="671"/>
      <c r="MLO96" s="671"/>
      <c r="MLP96" s="671"/>
      <c r="MLQ96" s="671"/>
      <c r="MLR96" s="671"/>
      <c r="MLS96" s="671"/>
      <c r="MLT96" s="671"/>
      <c r="MLU96" s="671"/>
      <c r="MLV96" s="671"/>
      <c r="MLW96" s="671"/>
      <c r="MLX96" s="671"/>
      <c r="MLY96" s="671"/>
      <c r="MLZ96" s="671"/>
      <c r="MMA96" s="671"/>
      <c r="MMB96" s="671"/>
      <c r="MMC96" s="671"/>
      <c r="MMD96" s="671"/>
      <c r="MME96" s="671"/>
      <c r="MMF96" s="671"/>
      <c r="MMG96" s="671"/>
      <c r="MMH96" s="671"/>
      <c r="MMI96" s="671"/>
      <c r="MMJ96" s="671"/>
      <c r="MMK96" s="671"/>
      <c r="MML96" s="671"/>
      <c r="MMM96" s="671"/>
      <c r="MMN96" s="671"/>
      <c r="MMO96" s="671"/>
      <c r="MMP96" s="671"/>
      <c r="MMQ96" s="671"/>
      <c r="MMR96" s="671"/>
      <c r="MMS96" s="671"/>
      <c r="MMT96" s="671"/>
      <c r="MMU96" s="671"/>
      <c r="MMV96" s="671"/>
      <c r="MMW96" s="671"/>
      <c r="MMX96" s="671"/>
      <c r="MMY96" s="671"/>
      <c r="MMZ96" s="671"/>
      <c r="MNA96" s="671"/>
      <c r="MNB96" s="671"/>
      <c r="MNC96" s="671"/>
      <c r="MND96" s="671"/>
      <c r="MNE96" s="671"/>
      <c r="MNF96" s="671"/>
      <c r="MNG96" s="671"/>
      <c r="MNH96" s="671"/>
      <c r="MNI96" s="671"/>
      <c r="MNJ96" s="671"/>
      <c r="MNK96" s="671"/>
      <c r="MNL96" s="671"/>
      <c r="MNM96" s="671"/>
      <c r="MNN96" s="671"/>
      <c r="MNO96" s="671"/>
      <c r="MNP96" s="671"/>
      <c r="MNQ96" s="671"/>
      <c r="MNR96" s="671"/>
      <c r="MNS96" s="671"/>
      <c r="MNT96" s="671"/>
      <c r="MNU96" s="671"/>
      <c r="MNV96" s="671"/>
      <c r="MNW96" s="671"/>
      <c r="MNX96" s="671"/>
      <c r="MNY96" s="671"/>
      <c r="MNZ96" s="671"/>
      <c r="MOA96" s="671"/>
      <c r="MOB96" s="671"/>
      <c r="MOC96" s="671"/>
      <c r="MOD96" s="671"/>
      <c r="MOE96" s="671"/>
      <c r="MOF96" s="671"/>
      <c r="MOG96" s="671"/>
      <c r="MOH96" s="671"/>
      <c r="MOI96" s="671"/>
      <c r="MOJ96" s="671"/>
      <c r="MOK96" s="671"/>
      <c r="MOL96" s="671"/>
      <c r="MOM96" s="671"/>
      <c r="MON96" s="671"/>
      <c r="MOO96" s="671"/>
      <c r="MOP96" s="671"/>
      <c r="MOQ96" s="671"/>
      <c r="MOR96" s="671"/>
      <c r="MOS96" s="671"/>
      <c r="MOT96" s="671"/>
      <c r="MOU96" s="671"/>
      <c r="MOV96" s="671"/>
      <c r="MOW96" s="671"/>
      <c r="MOX96" s="671"/>
      <c r="MOY96" s="671"/>
      <c r="MOZ96" s="671"/>
      <c r="MPA96" s="671"/>
      <c r="MPB96" s="671"/>
      <c r="MPC96" s="671"/>
      <c r="MPD96" s="671"/>
      <c r="MPE96" s="671"/>
      <c r="MPF96" s="671"/>
      <c r="MPG96" s="671"/>
      <c r="MPH96" s="671"/>
      <c r="MPI96" s="671"/>
      <c r="MPJ96" s="671"/>
      <c r="MPK96" s="671"/>
      <c r="MPL96" s="671"/>
      <c r="MPM96" s="671"/>
      <c r="MPN96" s="671"/>
      <c r="MPO96" s="671"/>
      <c r="MPP96" s="671"/>
      <c r="MPQ96" s="671"/>
      <c r="MPR96" s="671"/>
      <c r="MPS96" s="671"/>
      <c r="MPT96" s="671"/>
      <c r="MPU96" s="671"/>
      <c r="MPV96" s="671"/>
      <c r="MPW96" s="671"/>
      <c r="MPX96" s="671"/>
      <c r="MPY96" s="671"/>
      <c r="MPZ96" s="671"/>
      <c r="MQA96" s="671"/>
      <c r="MQB96" s="671"/>
      <c r="MQC96" s="671"/>
      <c r="MQD96" s="671"/>
      <c r="MQE96" s="671"/>
      <c r="MQF96" s="671"/>
      <c r="MQG96" s="671"/>
      <c r="MQH96" s="671"/>
      <c r="MQI96" s="671"/>
      <c r="MQJ96" s="671"/>
      <c r="MQK96" s="671"/>
      <c r="MQL96" s="671"/>
      <c r="MQM96" s="671"/>
      <c r="MQN96" s="671"/>
      <c r="MQO96" s="671"/>
      <c r="MQP96" s="671"/>
      <c r="MQQ96" s="671"/>
      <c r="MQR96" s="671"/>
      <c r="MQS96" s="671"/>
      <c r="MQT96" s="671"/>
      <c r="MQU96" s="671"/>
      <c r="MQV96" s="671"/>
      <c r="MQW96" s="671"/>
      <c r="MQX96" s="671"/>
      <c r="MQY96" s="671"/>
      <c r="MQZ96" s="671"/>
      <c r="MRA96" s="671"/>
      <c r="MRB96" s="671"/>
      <c r="MRC96" s="671"/>
      <c r="MRD96" s="671"/>
      <c r="MRE96" s="671"/>
      <c r="MRF96" s="671"/>
      <c r="MRG96" s="671"/>
      <c r="MRH96" s="671"/>
      <c r="MRI96" s="671"/>
      <c r="MRJ96" s="671"/>
      <c r="MRK96" s="671"/>
      <c r="MRL96" s="671"/>
      <c r="MRM96" s="671"/>
      <c r="MRN96" s="671"/>
      <c r="MRO96" s="671"/>
      <c r="MRP96" s="671"/>
      <c r="MRQ96" s="671"/>
      <c r="MRR96" s="671"/>
      <c r="MRS96" s="671"/>
      <c r="MRT96" s="671"/>
      <c r="MRU96" s="671"/>
      <c r="MRV96" s="671"/>
      <c r="MRW96" s="671"/>
      <c r="MRX96" s="671"/>
      <c r="MRY96" s="671"/>
      <c r="MRZ96" s="671"/>
      <c r="MSA96" s="671"/>
      <c r="MSB96" s="671"/>
      <c r="MSC96" s="671"/>
      <c r="MSD96" s="671"/>
      <c r="MSE96" s="671"/>
      <c r="MSF96" s="671"/>
      <c r="MSG96" s="671"/>
      <c r="MSH96" s="671"/>
      <c r="MSI96" s="671"/>
      <c r="MSJ96" s="671"/>
      <c r="MSK96" s="671"/>
      <c r="MSL96" s="671"/>
      <c r="MSM96" s="671"/>
      <c r="MSN96" s="671"/>
      <c r="MSO96" s="671"/>
      <c r="MSP96" s="671"/>
      <c r="MSQ96" s="671"/>
      <c r="MSR96" s="671"/>
      <c r="MSS96" s="671"/>
      <c r="MST96" s="671"/>
      <c r="MSU96" s="671"/>
      <c r="MSV96" s="671"/>
      <c r="MSW96" s="671"/>
      <c r="MSX96" s="671"/>
      <c r="MSY96" s="671"/>
      <c r="MSZ96" s="671"/>
      <c r="MTA96" s="671"/>
      <c r="MTB96" s="671"/>
      <c r="MTC96" s="671"/>
      <c r="MTD96" s="671"/>
      <c r="MTE96" s="671"/>
      <c r="MTF96" s="671"/>
      <c r="MTG96" s="671"/>
      <c r="MTH96" s="671"/>
      <c r="MTI96" s="671"/>
      <c r="MTJ96" s="671"/>
      <c r="MTK96" s="671"/>
      <c r="MTL96" s="671"/>
      <c r="MTM96" s="671"/>
      <c r="MTN96" s="671"/>
      <c r="MTO96" s="671"/>
      <c r="MTP96" s="671"/>
      <c r="MTQ96" s="671"/>
      <c r="MTR96" s="671"/>
      <c r="MTS96" s="671"/>
      <c r="MTT96" s="671"/>
      <c r="MTU96" s="671"/>
      <c r="MTV96" s="671"/>
      <c r="MTW96" s="671"/>
      <c r="MTX96" s="671"/>
      <c r="MTY96" s="671"/>
      <c r="MTZ96" s="671"/>
      <c r="MUA96" s="671"/>
      <c r="MUB96" s="671"/>
      <c r="MUC96" s="671"/>
      <c r="MUD96" s="671"/>
      <c r="MUE96" s="671"/>
      <c r="MUF96" s="671"/>
      <c r="MUG96" s="671"/>
      <c r="MUH96" s="671"/>
      <c r="MUI96" s="671"/>
      <c r="MUJ96" s="671"/>
      <c r="MUK96" s="671"/>
      <c r="MUL96" s="671"/>
      <c r="MUM96" s="671"/>
      <c r="MUN96" s="671"/>
      <c r="MUO96" s="671"/>
      <c r="MUP96" s="671"/>
      <c r="MUQ96" s="671"/>
      <c r="MUR96" s="671"/>
      <c r="MUS96" s="671"/>
      <c r="MUT96" s="671"/>
      <c r="MUU96" s="671"/>
      <c r="MUV96" s="671"/>
      <c r="MUW96" s="671"/>
      <c r="MUX96" s="671"/>
      <c r="MUY96" s="671"/>
      <c r="MUZ96" s="671"/>
      <c r="MVA96" s="671"/>
      <c r="MVB96" s="671"/>
      <c r="MVC96" s="671"/>
      <c r="MVD96" s="671"/>
      <c r="MVE96" s="671"/>
      <c r="MVF96" s="671"/>
      <c r="MVG96" s="671"/>
      <c r="MVH96" s="671"/>
      <c r="MVI96" s="671"/>
      <c r="MVJ96" s="671"/>
      <c r="MVK96" s="671"/>
      <c r="MVL96" s="671"/>
      <c r="MVM96" s="671"/>
      <c r="MVN96" s="671"/>
      <c r="MVO96" s="671"/>
      <c r="MVP96" s="671"/>
      <c r="MVQ96" s="671"/>
      <c r="MVR96" s="671"/>
      <c r="MVS96" s="671"/>
      <c r="MVT96" s="671"/>
      <c r="MVU96" s="671"/>
      <c r="MVV96" s="671"/>
      <c r="MVW96" s="671"/>
      <c r="MVX96" s="671"/>
      <c r="MVY96" s="671"/>
      <c r="MVZ96" s="671"/>
      <c r="MWA96" s="671"/>
      <c r="MWB96" s="671"/>
      <c r="MWC96" s="671"/>
      <c r="MWD96" s="671"/>
      <c r="MWE96" s="671"/>
      <c r="MWF96" s="671"/>
      <c r="MWG96" s="671"/>
      <c r="MWH96" s="671"/>
      <c r="MWI96" s="671"/>
      <c r="MWJ96" s="671"/>
      <c r="MWK96" s="671"/>
      <c r="MWL96" s="671"/>
      <c r="MWM96" s="671"/>
      <c r="MWN96" s="671"/>
      <c r="MWO96" s="671"/>
      <c r="MWP96" s="671"/>
      <c r="MWQ96" s="671"/>
      <c r="MWR96" s="671"/>
      <c r="MWS96" s="671"/>
      <c r="MWT96" s="671"/>
      <c r="MWU96" s="671"/>
      <c r="MWV96" s="671"/>
      <c r="MWW96" s="671"/>
      <c r="MWX96" s="671"/>
      <c r="MWY96" s="671"/>
      <c r="MWZ96" s="671"/>
      <c r="MXA96" s="671"/>
      <c r="MXB96" s="671"/>
      <c r="MXC96" s="671"/>
      <c r="MXD96" s="671"/>
      <c r="MXE96" s="671"/>
      <c r="MXF96" s="671"/>
      <c r="MXG96" s="671"/>
      <c r="MXH96" s="671"/>
      <c r="MXI96" s="671"/>
      <c r="MXJ96" s="671"/>
      <c r="MXK96" s="671"/>
      <c r="MXL96" s="671"/>
      <c r="MXM96" s="671"/>
      <c r="MXN96" s="671"/>
      <c r="MXO96" s="671"/>
      <c r="MXP96" s="671"/>
      <c r="MXQ96" s="671"/>
      <c r="MXR96" s="671"/>
      <c r="MXS96" s="671"/>
      <c r="MXT96" s="671"/>
      <c r="MXU96" s="671"/>
      <c r="MXV96" s="671"/>
      <c r="MXW96" s="671"/>
      <c r="MXX96" s="671"/>
      <c r="MXY96" s="671"/>
      <c r="MXZ96" s="671"/>
      <c r="MYA96" s="671"/>
      <c r="MYB96" s="671"/>
      <c r="MYC96" s="671"/>
      <c r="MYD96" s="671"/>
      <c r="MYE96" s="671"/>
      <c r="MYF96" s="671"/>
      <c r="MYG96" s="671"/>
      <c r="MYH96" s="671"/>
      <c r="MYI96" s="671"/>
      <c r="MYJ96" s="671"/>
      <c r="MYK96" s="671"/>
      <c r="MYL96" s="671"/>
      <c r="MYM96" s="671"/>
      <c r="MYN96" s="671"/>
      <c r="MYO96" s="671"/>
      <c r="MYP96" s="671"/>
      <c r="MYQ96" s="671"/>
      <c r="MYR96" s="671"/>
      <c r="MYS96" s="671"/>
      <c r="MYT96" s="671"/>
      <c r="MYU96" s="671"/>
      <c r="MYV96" s="671"/>
      <c r="MYW96" s="671"/>
      <c r="MYX96" s="671"/>
      <c r="MYY96" s="671"/>
      <c r="MYZ96" s="671"/>
      <c r="MZA96" s="671"/>
      <c r="MZB96" s="671"/>
      <c r="MZC96" s="671"/>
      <c r="MZD96" s="671"/>
      <c r="MZE96" s="671"/>
      <c r="MZF96" s="671"/>
      <c r="MZG96" s="671"/>
      <c r="MZH96" s="671"/>
      <c r="MZI96" s="671"/>
      <c r="MZJ96" s="671"/>
      <c r="MZK96" s="671"/>
      <c r="MZL96" s="671"/>
      <c r="MZM96" s="671"/>
      <c r="MZN96" s="671"/>
      <c r="MZO96" s="671"/>
      <c r="MZP96" s="671"/>
      <c r="MZQ96" s="671"/>
      <c r="MZR96" s="671"/>
      <c r="MZS96" s="671"/>
      <c r="MZT96" s="671"/>
      <c r="MZU96" s="671"/>
      <c r="MZV96" s="671"/>
      <c r="MZW96" s="671"/>
      <c r="MZX96" s="671"/>
      <c r="MZY96" s="671"/>
      <c r="MZZ96" s="671"/>
      <c r="NAA96" s="671"/>
      <c r="NAB96" s="671"/>
      <c r="NAC96" s="671"/>
      <c r="NAD96" s="671"/>
      <c r="NAE96" s="671"/>
      <c r="NAF96" s="671"/>
      <c r="NAG96" s="671"/>
      <c r="NAH96" s="671"/>
      <c r="NAI96" s="671"/>
      <c r="NAJ96" s="671"/>
      <c r="NAK96" s="671"/>
      <c r="NAL96" s="671"/>
      <c r="NAM96" s="671"/>
      <c r="NAN96" s="671"/>
      <c r="NAO96" s="671"/>
      <c r="NAP96" s="671"/>
      <c r="NAQ96" s="671"/>
      <c r="NAR96" s="671"/>
      <c r="NAS96" s="671"/>
      <c r="NAT96" s="671"/>
      <c r="NAU96" s="671"/>
      <c r="NAV96" s="671"/>
      <c r="NAW96" s="671"/>
      <c r="NAX96" s="671"/>
      <c r="NAY96" s="671"/>
      <c r="NAZ96" s="671"/>
      <c r="NBA96" s="671"/>
      <c r="NBB96" s="671"/>
      <c r="NBC96" s="671"/>
      <c r="NBD96" s="671"/>
      <c r="NBE96" s="671"/>
      <c r="NBF96" s="671"/>
      <c r="NBG96" s="671"/>
      <c r="NBH96" s="671"/>
      <c r="NBI96" s="671"/>
      <c r="NBJ96" s="671"/>
      <c r="NBK96" s="671"/>
      <c r="NBL96" s="671"/>
      <c r="NBM96" s="671"/>
      <c r="NBN96" s="671"/>
      <c r="NBO96" s="671"/>
      <c r="NBP96" s="671"/>
      <c r="NBQ96" s="671"/>
      <c r="NBR96" s="671"/>
      <c r="NBS96" s="671"/>
      <c r="NBT96" s="671"/>
      <c r="NBU96" s="671"/>
      <c r="NBV96" s="671"/>
      <c r="NBW96" s="671"/>
      <c r="NBX96" s="671"/>
      <c r="NBY96" s="671"/>
      <c r="NBZ96" s="671"/>
      <c r="NCA96" s="671"/>
      <c r="NCB96" s="671"/>
      <c r="NCC96" s="671"/>
      <c r="NCD96" s="671"/>
      <c r="NCE96" s="671"/>
      <c r="NCF96" s="671"/>
      <c r="NCG96" s="671"/>
      <c r="NCH96" s="671"/>
      <c r="NCI96" s="671"/>
      <c r="NCJ96" s="671"/>
      <c r="NCK96" s="671"/>
      <c r="NCL96" s="671"/>
      <c r="NCM96" s="671"/>
      <c r="NCN96" s="671"/>
      <c r="NCO96" s="671"/>
      <c r="NCP96" s="671"/>
      <c r="NCQ96" s="671"/>
      <c r="NCR96" s="671"/>
      <c r="NCS96" s="671"/>
      <c r="NCT96" s="671"/>
      <c r="NCU96" s="671"/>
      <c r="NCV96" s="671"/>
      <c r="NCW96" s="671"/>
      <c r="NCX96" s="671"/>
      <c r="NCY96" s="671"/>
      <c r="NCZ96" s="671"/>
      <c r="NDA96" s="671"/>
      <c r="NDB96" s="671"/>
      <c r="NDC96" s="671"/>
      <c r="NDD96" s="671"/>
      <c r="NDE96" s="671"/>
      <c r="NDF96" s="671"/>
      <c r="NDG96" s="671"/>
      <c r="NDH96" s="671"/>
      <c r="NDI96" s="671"/>
      <c r="NDJ96" s="671"/>
      <c r="NDK96" s="671"/>
      <c r="NDL96" s="671"/>
      <c r="NDM96" s="671"/>
      <c r="NDN96" s="671"/>
      <c r="NDO96" s="671"/>
      <c r="NDP96" s="671"/>
      <c r="NDQ96" s="671"/>
      <c r="NDR96" s="671"/>
      <c r="NDS96" s="671"/>
      <c r="NDT96" s="671"/>
      <c r="NDU96" s="671"/>
      <c r="NDV96" s="671"/>
      <c r="NDW96" s="671"/>
      <c r="NDX96" s="671"/>
      <c r="NDY96" s="671"/>
      <c r="NDZ96" s="671"/>
      <c r="NEA96" s="671"/>
      <c r="NEB96" s="671"/>
      <c r="NEC96" s="671"/>
      <c r="NED96" s="671"/>
      <c r="NEE96" s="671"/>
      <c r="NEF96" s="671"/>
      <c r="NEG96" s="671"/>
      <c r="NEH96" s="671"/>
      <c r="NEI96" s="671"/>
      <c r="NEJ96" s="671"/>
      <c r="NEK96" s="671"/>
      <c r="NEL96" s="671"/>
      <c r="NEM96" s="671"/>
      <c r="NEN96" s="671"/>
      <c r="NEO96" s="671"/>
      <c r="NEP96" s="671"/>
      <c r="NEQ96" s="671"/>
      <c r="NER96" s="671"/>
      <c r="NES96" s="671"/>
      <c r="NET96" s="671"/>
      <c r="NEU96" s="671"/>
      <c r="NEV96" s="671"/>
      <c r="NEW96" s="671"/>
      <c r="NEX96" s="671"/>
      <c r="NEY96" s="671"/>
      <c r="NEZ96" s="671"/>
      <c r="NFA96" s="671"/>
      <c r="NFB96" s="671"/>
      <c r="NFC96" s="671"/>
      <c r="NFD96" s="671"/>
      <c r="NFE96" s="671"/>
      <c r="NFF96" s="671"/>
      <c r="NFG96" s="671"/>
      <c r="NFH96" s="671"/>
      <c r="NFI96" s="671"/>
      <c r="NFJ96" s="671"/>
      <c r="NFK96" s="671"/>
      <c r="NFL96" s="671"/>
      <c r="NFM96" s="671"/>
      <c r="NFN96" s="671"/>
      <c r="NFO96" s="671"/>
      <c r="NFP96" s="671"/>
      <c r="NFQ96" s="671"/>
      <c r="NFR96" s="671"/>
      <c r="NFS96" s="671"/>
      <c r="NFT96" s="671"/>
      <c r="NFU96" s="671"/>
      <c r="NFV96" s="671"/>
      <c r="NFW96" s="671"/>
      <c r="NFX96" s="671"/>
      <c r="NFY96" s="671"/>
      <c r="NFZ96" s="671"/>
      <c r="NGA96" s="671"/>
      <c r="NGB96" s="671"/>
      <c r="NGC96" s="671"/>
      <c r="NGD96" s="671"/>
      <c r="NGE96" s="671"/>
      <c r="NGF96" s="671"/>
      <c r="NGG96" s="671"/>
      <c r="NGH96" s="671"/>
      <c r="NGI96" s="671"/>
      <c r="NGJ96" s="671"/>
      <c r="NGK96" s="671"/>
      <c r="NGL96" s="671"/>
      <c r="NGM96" s="671"/>
      <c r="NGN96" s="671"/>
      <c r="NGO96" s="671"/>
      <c r="NGP96" s="671"/>
      <c r="NGQ96" s="671"/>
      <c r="NGR96" s="671"/>
      <c r="NGS96" s="671"/>
      <c r="NGT96" s="671"/>
      <c r="NGU96" s="671"/>
      <c r="NGV96" s="671"/>
      <c r="NGW96" s="671"/>
      <c r="NGX96" s="671"/>
      <c r="NGY96" s="671"/>
      <c r="NGZ96" s="671"/>
      <c r="NHA96" s="671"/>
      <c r="NHB96" s="671"/>
      <c r="NHC96" s="671"/>
      <c r="NHD96" s="671"/>
      <c r="NHE96" s="671"/>
      <c r="NHF96" s="671"/>
      <c r="NHG96" s="671"/>
      <c r="NHH96" s="671"/>
      <c r="NHI96" s="671"/>
      <c r="NHJ96" s="671"/>
      <c r="NHK96" s="671"/>
      <c r="NHL96" s="671"/>
      <c r="NHM96" s="671"/>
      <c r="NHN96" s="671"/>
      <c r="NHO96" s="671"/>
      <c r="NHP96" s="671"/>
      <c r="NHQ96" s="671"/>
      <c r="NHR96" s="671"/>
      <c r="NHS96" s="671"/>
      <c r="NHT96" s="671"/>
      <c r="NHU96" s="671"/>
      <c r="NHV96" s="671"/>
      <c r="NHW96" s="671"/>
      <c r="NHX96" s="671"/>
      <c r="NHY96" s="671"/>
      <c r="NHZ96" s="671"/>
      <c r="NIA96" s="671"/>
      <c r="NIB96" s="671"/>
      <c r="NIC96" s="671"/>
      <c r="NID96" s="671"/>
      <c r="NIE96" s="671"/>
      <c r="NIF96" s="671"/>
      <c r="NIG96" s="671"/>
      <c r="NIH96" s="671"/>
      <c r="NII96" s="671"/>
      <c r="NIJ96" s="671"/>
      <c r="NIK96" s="671"/>
      <c r="NIL96" s="671"/>
      <c r="NIM96" s="671"/>
      <c r="NIN96" s="671"/>
      <c r="NIO96" s="671"/>
      <c r="NIP96" s="671"/>
      <c r="NIQ96" s="671"/>
      <c r="NIR96" s="671"/>
      <c r="NIS96" s="671"/>
      <c r="NIT96" s="671"/>
      <c r="NIU96" s="671"/>
      <c r="NIV96" s="671"/>
      <c r="NIW96" s="671"/>
      <c r="NIX96" s="671"/>
      <c r="NIY96" s="671"/>
      <c r="NIZ96" s="671"/>
      <c r="NJA96" s="671"/>
      <c r="NJB96" s="671"/>
      <c r="NJC96" s="671"/>
      <c r="NJD96" s="671"/>
      <c r="NJE96" s="671"/>
      <c r="NJF96" s="671"/>
      <c r="NJG96" s="671"/>
      <c r="NJH96" s="671"/>
      <c r="NJI96" s="671"/>
      <c r="NJJ96" s="671"/>
      <c r="NJK96" s="671"/>
      <c r="NJL96" s="671"/>
      <c r="NJM96" s="671"/>
      <c r="NJN96" s="671"/>
      <c r="NJO96" s="671"/>
      <c r="NJP96" s="671"/>
      <c r="NJQ96" s="671"/>
      <c r="NJR96" s="671"/>
      <c r="NJS96" s="671"/>
      <c r="NJT96" s="671"/>
      <c r="NJU96" s="671"/>
      <c r="NJV96" s="671"/>
      <c r="NJW96" s="671"/>
      <c r="NJX96" s="671"/>
      <c r="NJY96" s="671"/>
      <c r="NJZ96" s="671"/>
      <c r="NKA96" s="671"/>
      <c r="NKB96" s="671"/>
      <c r="NKC96" s="671"/>
      <c r="NKD96" s="671"/>
      <c r="NKE96" s="671"/>
      <c r="NKF96" s="671"/>
      <c r="NKG96" s="671"/>
      <c r="NKH96" s="671"/>
      <c r="NKI96" s="671"/>
      <c r="NKJ96" s="671"/>
      <c r="NKK96" s="671"/>
      <c r="NKL96" s="671"/>
      <c r="NKM96" s="671"/>
      <c r="NKN96" s="671"/>
      <c r="NKO96" s="671"/>
      <c r="NKP96" s="671"/>
      <c r="NKQ96" s="671"/>
      <c r="NKR96" s="671"/>
      <c r="NKS96" s="671"/>
      <c r="NKT96" s="671"/>
      <c r="NKU96" s="671"/>
      <c r="NKV96" s="671"/>
      <c r="NKW96" s="671"/>
      <c r="NKX96" s="671"/>
      <c r="NKY96" s="671"/>
      <c r="NKZ96" s="671"/>
      <c r="NLA96" s="671"/>
      <c r="NLB96" s="671"/>
      <c r="NLC96" s="671"/>
      <c r="NLD96" s="671"/>
      <c r="NLE96" s="671"/>
      <c r="NLF96" s="671"/>
      <c r="NLG96" s="671"/>
      <c r="NLH96" s="671"/>
      <c r="NLI96" s="671"/>
      <c r="NLJ96" s="671"/>
      <c r="NLK96" s="671"/>
      <c r="NLL96" s="671"/>
      <c r="NLM96" s="671"/>
      <c r="NLN96" s="671"/>
      <c r="NLO96" s="671"/>
      <c r="NLP96" s="671"/>
      <c r="NLQ96" s="671"/>
      <c r="NLR96" s="671"/>
      <c r="NLS96" s="671"/>
      <c r="NLT96" s="671"/>
      <c r="NLU96" s="671"/>
      <c r="NLV96" s="671"/>
      <c r="NLW96" s="671"/>
      <c r="NLX96" s="671"/>
      <c r="NLY96" s="671"/>
      <c r="NLZ96" s="671"/>
      <c r="NMA96" s="671"/>
      <c r="NMB96" s="671"/>
      <c r="NMC96" s="671"/>
      <c r="NMD96" s="671"/>
      <c r="NME96" s="671"/>
      <c r="NMF96" s="671"/>
      <c r="NMG96" s="671"/>
      <c r="NMH96" s="671"/>
      <c r="NMI96" s="671"/>
      <c r="NMJ96" s="671"/>
      <c r="NMK96" s="671"/>
      <c r="NML96" s="671"/>
      <c r="NMM96" s="671"/>
      <c r="NMN96" s="671"/>
      <c r="NMO96" s="671"/>
      <c r="NMP96" s="671"/>
      <c r="NMQ96" s="671"/>
      <c r="NMR96" s="671"/>
      <c r="NMS96" s="671"/>
      <c r="NMT96" s="671"/>
      <c r="NMU96" s="671"/>
      <c r="NMV96" s="671"/>
      <c r="NMW96" s="671"/>
      <c r="NMX96" s="671"/>
      <c r="NMY96" s="671"/>
      <c r="NMZ96" s="671"/>
      <c r="NNA96" s="671"/>
      <c r="NNB96" s="671"/>
      <c r="NNC96" s="671"/>
      <c r="NND96" s="671"/>
      <c r="NNE96" s="671"/>
      <c r="NNF96" s="671"/>
      <c r="NNG96" s="671"/>
      <c r="NNH96" s="671"/>
      <c r="NNI96" s="671"/>
      <c r="NNJ96" s="671"/>
      <c r="NNK96" s="671"/>
      <c r="NNL96" s="671"/>
      <c r="NNM96" s="671"/>
      <c r="NNN96" s="671"/>
      <c r="NNO96" s="671"/>
      <c r="NNP96" s="671"/>
      <c r="NNQ96" s="671"/>
      <c r="NNR96" s="671"/>
      <c r="NNS96" s="671"/>
      <c r="NNT96" s="671"/>
      <c r="NNU96" s="671"/>
      <c r="NNV96" s="671"/>
      <c r="NNW96" s="671"/>
      <c r="NNX96" s="671"/>
      <c r="NNY96" s="671"/>
      <c r="NNZ96" s="671"/>
      <c r="NOA96" s="671"/>
      <c r="NOB96" s="671"/>
      <c r="NOC96" s="671"/>
      <c r="NOD96" s="671"/>
      <c r="NOE96" s="671"/>
      <c r="NOF96" s="671"/>
      <c r="NOG96" s="671"/>
      <c r="NOH96" s="671"/>
      <c r="NOI96" s="671"/>
      <c r="NOJ96" s="671"/>
      <c r="NOK96" s="671"/>
      <c r="NOL96" s="671"/>
      <c r="NOM96" s="671"/>
      <c r="NON96" s="671"/>
      <c r="NOO96" s="671"/>
      <c r="NOP96" s="671"/>
      <c r="NOQ96" s="671"/>
      <c r="NOR96" s="671"/>
      <c r="NOS96" s="671"/>
      <c r="NOT96" s="671"/>
      <c r="NOU96" s="671"/>
      <c r="NOV96" s="671"/>
      <c r="NOW96" s="671"/>
      <c r="NOX96" s="671"/>
      <c r="NOY96" s="671"/>
      <c r="NOZ96" s="671"/>
      <c r="NPA96" s="671"/>
      <c r="NPB96" s="671"/>
      <c r="NPC96" s="671"/>
      <c r="NPD96" s="671"/>
      <c r="NPE96" s="671"/>
      <c r="NPF96" s="671"/>
      <c r="NPG96" s="671"/>
      <c r="NPH96" s="671"/>
      <c r="NPI96" s="671"/>
      <c r="NPJ96" s="671"/>
      <c r="NPK96" s="671"/>
      <c r="NPL96" s="671"/>
      <c r="NPM96" s="671"/>
      <c r="NPN96" s="671"/>
      <c r="NPO96" s="671"/>
      <c r="NPP96" s="671"/>
      <c r="NPQ96" s="671"/>
      <c r="NPR96" s="671"/>
      <c r="NPS96" s="671"/>
      <c r="NPT96" s="671"/>
      <c r="NPU96" s="671"/>
      <c r="NPV96" s="671"/>
      <c r="NPW96" s="671"/>
      <c r="NPX96" s="671"/>
      <c r="NPY96" s="671"/>
      <c r="NPZ96" s="671"/>
      <c r="NQA96" s="671"/>
      <c r="NQB96" s="671"/>
      <c r="NQC96" s="671"/>
      <c r="NQD96" s="671"/>
      <c r="NQE96" s="671"/>
      <c r="NQF96" s="671"/>
      <c r="NQG96" s="671"/>
      <c r="NQH96" s="671"/>
      <c r="NQI96" s="671"/>
      <c r="NQJ96" s="671"/>
      <c r="NQK96" s="671"/>
      <c r="NQL96" s="671"/>
      <c r="NQM96" s="671"/>
      <c r="NQN96" s="671"/>
      <c r="NQO96" s="671"/>
      <c r="NQP96" s="671"/>
      <c r="NQQ96" s="671"/>
      <c r="NQR96" s="671"/>
      <c r="NQS96" s="671"/>
      <c r="NQT96" s="671"/>
      <c r="NQU96" s="671"/>
      <c r="NQV96" s="671"/>
      <c r="NQW96" s="671"/>
      <c r="NQX96" s="671"/>
      <c r="NQY96" s="671"/>
      <c r="NQZ96" s="671"/>
      <c r="NRA96" s="671"/>
      <c r="NRB96" s="671"/>
      <c r="NRC96" s="671"/>
      <c r="NRD96" s="671"/>
      <c r="NRE96" s="671"/>
      <c r="NRF96" s="671"/>
      <c r="NRG96" s="671"/>
      <c r="NRH96" s="671"/>
      <c r="NRI96" s="671"/>
      <c r="NRJ96" s="671"/>
      <c r="NRK96" s="671"/>
      <c r="NRL96" s="671"/>
      <c r="NRM96" s="671"/>
      <c r="NRN96" s="671"/>
      <c r="NRO96" s="671"/>
      <c r="NRP96" s="671"/>
      <c r="NRQ96" s="671"/>
      <c r="NRR96" s="671"/>
      <c r="NRS96" s="671"/>
      <c r="NRT96" s="671"/>
      <c r="NRU96" s="671"/>
      <c r="NRV96" s="671"/>
      <c r="NRW96" s="671"/>
      <c r="NRX96" s="671"/>
      <c r="NRY96" s="671"/>
      <c r="NRZ96" s="671"/>
      <c r="NSA96" s="671"/>
      <c r="NSB96" s="671"/>
      <c r="NSC96" s="671"/>
      <c r="NSD96" s="671"/>
      <c r="NSE96" s="671"/>
      <c r="NSF96" s="671"/>
      <c r="NSG96" s="671"/>
      <c r="NSH96" s="671"/>
      <c r="NSI96" s="671"/>
      <c r="NSJ96" s="671"/>
      <c r="NSK96" s="671"/>
      <c r="NSL96" s="671"/>
      <c r="NSM96" s="671"/>
      <c r="NSN96" s="671"/>
      <c r="NSO96" s="671"/>
      <c r="NSP96" s="671"/>
      <c r="NSQ96" s="671"/>
      <c r="NSR96" s="671"/>
      <c r="NSS96" s="671"/>
      <c r="NST96" s="671"/>
      <c r="NSU96" s="671"/>
      <c r="NSV96" s="671"/>
      <c r="NSW96" s="671"/>
      <c r="NSX96" s="671"/>
      <c r="NSY96" s="671"/>
      <c r="NSZ96" s="671"/>
      <c r="NTA96" s="671"/>
      <c r="NTB96" s="671"/>
      <c r="NTC96" s="671"/>
      <c r="NTD96" s="671"/>
      <c r="NTE96" s="671"/>
      <c r="NTF96" s="671"/>
      <c r="NTG96" s="671"/>
      <c r="NTH96" s="671"/>
      <c r="NTI96" s="671"/>
      <c r="NTJ96" s="671"/>
      <c r="NTK96" s="671"/>
      <c r="NTL96" s="671"/>
      <c r="NTM96" s="671"/>
      <c r="NTN96" s="671"/>
      <c r="NTO96" s="671"/>
      <c r="NTP96" s="671"/>
      <c r="NTQ96" s="671"/>
      <c r="NTR96" s="671"/>
      <c r="NTS96" s="671"/>
      <c r="NTT96" s="671"/>
      <c r="NTU96" s="671"/>
      <c r="NTV96" s="671"/>
      <c r="NTW96" s="671"/>
      <c r="NTX96" s="671"/>
      <c r="NTY96" s="671"/>
      <c r="NTZ96" s="671"/>
      <c r="NUA96" s="671"/>
      <c r="NUB96" s="671"/>
      <c r="NUC96" s="671"/>
      <c r="NUD96" s="671"/>
      <c r="NUE96" s="671"/>
      <c r="NUF96" s="671"/>
      <c r="NUG96" s="671"/>
      <c r="NUH96" s="671"/>
      <c r="NUI96" s="671"/>
      <c r="NUJ96" s="671"/>
      <c r="NUK96" s="671"/>
      <c r="NUL96" s="671"/>
      <c r="NUM96" s="671"/>
      <c r="NUN96" s="671"/>
      <c r="NUO96" s="671"/>
      <c r="NUP96" s="671"/>
      <c r="NUQ96" s="671"/>
      <c r="NUR96" s="671"/>
      <c r="NUS96" s="671"/>
      <c r="NUT96" s="671"/>
      <c r="NUU96" s="671"/>
      <c r="NUV96" s="671"/>
      <c r="NUW96" s="671"/>
      <c r="NUX96" s="671"/>
      <c r="NUY96" s="671"/>
      <c r="NUZ96" s="671"/>
      <c r="NVA96" s="671"/>
      <c r="NVB96" s="671"/>
      <c r="NVC96" s="671"/>
      <c r="NVD96" s="671"/>
      <c r="NVE96" s="671"/>
      <c r="NVF96" s="671"/>
      <c r="NVG96" s="671"/>
      <c r="NVH96" s="671"/>
      <c r="NVI96" s="671"/>
      <c r="NVJ96" s="671"/>
      <c r="NVK96" s="671"/>
      <c r="NVL96" s="671"/>
      <c r="NVM96" s="671"/>
      <c r="NVN96" s="671"/>
      <c r="NVO96" s="671"/>
      <c r="NVP96" s="671"/>
      <c r="NVQ96" s="671"/>
      <c r="NVR96" s="671"/>
      <c r="NVS96" s="671"/>
      <c r="NVT96" s="671"/>
      <c r="NVU96" s="671"/>
      <c r="NVV96" s="671"/>
      <c r="NVW96" s="671"/>
      <c r="NVX96" s="671"/>
      <c r="NVY96" s="671"/>
      <c r="NVZ96" s="671"/>
      <c r="NWA96" s="671"/>
      <c r="NWB96" s="671"/>
      <c r="NWC96" s="671"/>
      <c r="NWD96" s="671"/>
      <c r="NWE96" s="671"/>
      <c r="NWF96" s="671"/>
      <c r="NWG96" s="671"/>
      <c r="NWH96" s="671"/>
      <c r="NWI96" s="671"/>
      <c r="NWJ96" s="671"/>
      <c r="NWK96" s="671"/>
      <c r="NWL96" s="671"/>
      <c r="NWM96" s="671"/>
      <c r="NWN96" s="671"/>
      <c r="NWO96" s="671"/>
      <c r="NWP96" s="671"/>
      <c r="NWQ96" s="671"/>
      <c r="NWR96" s="671"/>
      <c r="NWS96" s="671"/>
      <c r="NWT96" s="671"/>
      <c r="NWU96" s="671"/>
      <c r="NWV96" s="671"/>
      <c r="NWW96" s="671"/>
      <c r="NWX96" s="671"/>
      <c r="NWY96" s="671"/>
      <c r="NWZ96" s="671"/>
      <c r="NXA96" s="671"/>
      <c r="NXB96" s="671"/>
      <c r="NXC96" s="671"/>
      <c r="NXD96" s="671"/>
      <c r="NXE96" s="671"/>
      <c r="NXF96" s="671"/>
      <c r="NXG96" s="671"/>
      <c r="NXH96" s="671"/>
      <c r="NXI96" s="671"/>
      <c r="NXJ96" s="671"/>
      <c r="NXK96" s="671"/>
      <c r="NXL96" s="671"/>
      <c r="NXM96" s="671"/>
      <c r="NXN96" s="671"/>
      <c r="NXO96" s="671"/>
      <c r="NXP96" s="671"/>
      <c r="NXQ96" s="671"/>
      <c r="NXR96" s="671"/>
      <c r="NXS96" s="671"/>
      <c r="NXT96" s="671"/>
      <c r="NXU96" s="671"/>
      <c r="NXV96" s="671"/>
      <c r="NXW96" s="671"/>
      <c r="NXX96" s="671"/>
      <c r="NXY96" s="671"/>
      <c r="NXZ96" s="671"/>
      <c r="NYA96" s="671"/>
      <c r="NYB96" s="671"/>
      <c r="NYC96" s="671"/>
      <c r="NYD96" s="671"/>
      <c r="NYE96" s="671"/>
      <c r="NYF96" s="671"/>
      <c r="NYG96" s="671"/>
      <c r="NYH96" s="671"/>
      <c r="NYI96" s="671"/>
      <c r="NYJ96" s="671"/>
      <c r="NYK96" s="671"/>
      <c r="NYL96" s="671"/>
      <c r="NYM96" s="671"/>
      <c r="NYN96" s="671"/>
      <c r="NYO96" s="671"/>
      <c r="NYP96" s="671"/>
      <c r="NYQ96" s="671"/>
      <c r="NYR96" s="671"/>
      <c r="NYS96" s="671"/>
      <c r="NYT96" s="671"/>
      <c r="NYU96" s="671"/>
      <c r="NYV96" s="671"/>
      <c r="NYW96" s="671"/>
      <c r="NYX96" s="671"/>
      <c r="NYY96" s="671"/>
      <c r="NYZ96" s="671"/>
      <c r="NZA96" s="671"/>
      <c r="NZB96" s="671"/>
      <c r="NZC96" s="671"/>
      <c r="NZD96" s="671"/>
      <c r="NZE96" s="671"/>
      <c r="NZF96" s="671"/>
      <c r="NZG96" s="671"/>
      <c r="NZH96" s="671"/>
      <c r="NZI96" s="671"/>
      <c r="NZJ96" s="671"/>
      <c r="NZK96" s="671"/>
      <c r="NZL96" s="671"/>
      <c r="NZM96" s="671"/>
      <c r="NZN96" s="671"/>
      <c r="NZO96" s="671"/>
      <c r="NZP96" s="671"/>
      <c r="NZQ96" s="671"/>
      <c r="NZR96" s="671"/>
      <c r="NZS96" s="671"/>
      <c r="NZT96" s="671"/>
      <c r="NZU96" s="671"/>
      <c r="NZV96" s="671"/>
      <c r="NZW96" s="671"/>
      <c r="NZX96" s="671"/>
      <c r="NZY96" s="671"/>
      <c r="NZZ96" s="671"/>
      <c r="OAA96" s="671"/>
      <c r="OAB96" s="671"/>
      <c r="OAC96" s="671"/>
      <c r="OAD96" s="671"/>
      <c r="OAE96" s="671"/>
      <c r="OAF96" s="671"/>
      <c r="OAG96" s="671"/>
      <c r="OAH96" s="671"/>
      <c r="OAI96" s="671"/>
      <c r="OAJ96" s="671"/>
      <c r="OAK96" s="671"/>
      <c r="OAL96" s="671"/>
      <c r="OAM96" s="671"/>
      <c r="OAN96" s="671"/>
      <c r="OAO96" s="671"/>
      <c r="OAP96" s="671"/>
      <c r="OAQ96" s="671"/>
      <c r="OAR96" s="671"/>
      <c r="OAS96" s="671"/>
      <c r="OAT96" s="671"/>
      <c r="OAU96" s="671"/>
      <c r="OAV96" s="671"/>
      <c r="OAW96" s="671"/>
      <c r="OAX96" s="671"/>
      <c r="OAY96" s="671"/>
      <c r="OAZ96" s="671"/>
      <c r="OBA96" s="671"/>
      <c r="OBB96" s="671"/>
      <c r="OBC96" s="671"/>
      <c r="OBD96" s="671"/>
      <c r="OBE96" s="671"/>
      <c r="OBF96" s="671"/>
      <c r="OBG96" s="671"/>
      <c r="OBH96" s="671"/>
      <c r="OBI96" s="671"/>
      <c r="OBJ96" s="671"/>
      <c r="OBK96" s="671"/>
      <c r="OBL96" s="671"/>
      <c r="OBM96" s="671"/>
      <c r="OBN96" s="671"/>
      <c r="OBO96" s="671"/>
      <c r="OBP96" s="671"/>
      <c r="OBQ96" s="671"/>
      <c r="OBR96" s="671"/>
      <c r="OBS96" s="671"/>
      <c r="OBT96" s="671"/>
      <c r="OBU96" s="671"/>
      <c r="OBV96" s="671"/>
      <c r="OBW96" s="671"/>
      <c r="OBX96" s="671"/>
      <c r="OBY96" s="671"/>
      <c r="OBZ96" s="671"/>
      <c r="OCA96" s="671"/>
      <c r="OCB96" s="671"/>
      <c r="OCC96" s="671"/>
      <c r="OCD96" s="671"/>
      <c r="OCE96" s="671"/>
      <c r="OCF96" s="671"/>
      <c r="OCG96" s="671"/>
      <c r="OCH96" s="671"/>
      <c r="OCI96" s="671"/>
      <c r="OCJ96" s="671"/>
      <c r="OCK96" s="671"/>
      <c r="OCL96" s="671"/>
      <c r="OCM96" s="671"/>
      <c r="OCN96" s="671"/>
      <c r="OCO96" s="671"/>
      <c r="OCP96" s="671"/>
      <c r="OCQ96" s="671"/>
      <c r="OCR96" s="671"/>
      <c r="OCS96" s="671"/>
      <c r="OCT96" s="671"/>
      <c r="OCU96" s="671"/>
      <c r="OCV96" s="671"/>
      <c r="OCW96" s="671"/>
      <c r="OCX96" s="671"/>
      <c r="OCY96" s="671"/>
      <c r="OCZ96" s="671"/>
      <c r="ODA96" s="671"/>
      <c r="ODB96" s="671"/>
      <c r="ODC96" s="671"/>
      <c r="ODD96" s="671"/>
      <c r="ODE96" s="671"/>
      <c r="ODF96" s="671"/>
      <c r="ODG96" s="671"/>
      <c r="ODH96" s="671"/>
      <c r="ODI96" s="671"/>
      <c r="ODJ96" s="671"/>
      <c r="ODK96" s="671"/>
      <c r="ODL96" s="671"/>
      <c r="ODM96" s="671"/>
      <c r="ODN96" s="671"/>
      <c r="ODO96" s="671"/>
      <c r="ODP96" s="671"/>
      <c r="ODQ96" s="671"/>
      <c r="ODR96" s="671"/>
      <c r="ODS96" s="671"/>
      <c r="ODT96" s="671"/>
      <c r="ODU96" s="671"/>
      <c r="ODV96" s="671"/>
      <c r="ODW96" s="671"/>
      <c r="ODX96" s="671"/>
      <c r="ODY96" s="671"/>
      <c r="ODZ96" s="671"/>
      <c r="OEA96" s="671"/>
      <c r="OEB96" s="671"/>
      <c r="OEC96" s="671"/>
      <c r="OED96" s="671"/>
      <c r="OEE96" s="671"/>
      <c r="OEF96" s="671"/>
      <c r="OEG96" s="671"/>
      <c r="OEH96" s="671"/>
      <c r="OEI96" s="671"/>
      <c r="OEJ96" s="671"/>
      <c r="OEK96" s="671"/>
      <c r="OEL96" s="671"/>
      <c r="OEM96" s="671"/>
      <c r="OEN96" s="671"/>
      <c r="OEO96" s="671"/>
      <c r="OEP96" s="671"/>
      <c r="OEQ96" s="671"/>
      <c r="OER96" s="671"/>
      <c r="OES96" s="671"/>
      <c r="OET96" s="671"/>
      <c r="OEU96" s="671"/>
      <c r="OEV96" s="671"/>
      <c r="OEW96" s="671"/>
      <c r="OEX96" s="671"/>
      <c r="OEY96" s="671"/>
      <c r="OEZ96" s="671"/>
      <c r="OFA96" s="671"/>
      <c r="OFB96" s="671"/>
      <c r="OFC96" s="671"/>
      <c r="OFD96" s="671"/>
      <c r="OFE96" s="671"/>
      <c r="OFF96" s="671"/>
      <c r="OFG96" s="671"/>
      <c r="OFH96" s="671"/>
      <c r="OFI96" s="671"/>
      <c r="OFJ96" s="671"/>
      <c r="OFK96" s="671"/>
      <c r="OFL96" s="671"/>
      <c r="OFM96" s="671"/>
      <c r="OFN96" s="671"/>
      <c r="OFO96" s="671"/>
      <c r="OFP96" s="671"/>
      <c r="OFQ96" s="671"/>
      <c r="OFR96" s="671"/>
      <c r="OFS96" s="671"/>
      <c r="OFT96" s="671"/>
      <c r="OFU96" s="671"/>
      <c r="OFV96" s="671"/>
      <c r="OFW96" s="671"/>
      <c r="OFX96" s="671"/>
      <c r="OFY96" s="671"/>
      <c r="OFZ96" s="671"/>
      <c r="OGA96" s="671"/>
      <c r="OGB96" s="671"/>
      <c r="OGC96" s="671"/>
      <c r="OGD96" s="671"/>
      <c r="OGE96" s="671"/>
      <c r="OGF96" s="671"/>
      <c r="OGG96" s="671"/>
      <c r="OGH96" s="671"/>
      <c r="OGI96" s="671"/>
      <c r="OGJ96" s="671"/>
      <c r="OGK96" s="671"/>
      <c r="OGL96" s="671"/>
      <c r="OGM96" s="671"/>
      <c r="OGN96" s="671"/>
      <c r="OGO96" s="671"/>
      <c r="OGP96" s="671"/>
      <c r="OGQ96" s="671"/>
      <c r="OGR96" s="671"/>
      <c r="OGS96" s="671"/>
      <c r="OGT96" s="671"/>
      <c r="OGU96" s="671"/>
      <c r="OGV96" s="671"/>
      <c r="OGW96" s="671"/>
      <c r="OGX96" s="671"/>
      <c r="OGY96" s="671"/>
      <c r="OGZ96" s="671"/>
      <c r="OHA96" s="671"/>
      <c r="OHB96" s="671"/>
      <c r="OHC96" s="671"/>
      <c r="OHD96" s="671"/>
      <c r="OHE96" s="671"/>
      <c r="OHF96" s="671"/>
      <c r="OHG96" s="671"/>
      <c r="OHH96" s="671"/>
      <c r="OHI96" s="671"/>
      <c r="OHJ96" s="671"/>
      <c r="OHK96" s="671"/>
      <c r="OHL96" s="671"/>
      <c r="OHM96" s="671"/>
      <c r="OHN96" s="671"/>
      <c r="OHO96" s="671"/>
      <c r="OHP96" s="671"/>
      <c r="OHQ96" s="671"/>
      <c r="OHR96" s="671"/>
      <c r="OHS96" s="671"/>
      <c r="OHT96" s="671"/>
      <c r="OHU96" s="671"/>
      <c r="OHV96" s="671"/>
      <c r="OHW96" s="671"/>
      <c r="OHX96" s="671"/>
      <c r="OHY96" s="671"/>
      <c r="OHZ96" s="671"/>
      <c r="OIA96" s="671"/>
      <c r="OIB96" s="671"/>
      <c r="OIC96" s="671"/>
      <c r="OID96" s="671"/>
      <c r="OIE96" s="671"/>
      <c r="OIF96" s="671"/>
      <c r="OIG96" s="671"/>
      <c r="OIH96" s="671"/>
      <c r="OII96" s="671"/>
      <c r="OIJ96" s="671"/>
      <c r="OIK96" s="671"/>
      <c r="OIL96" s="671"/>
      <c r="OIM96" s="671"/>
      <c r="OIN96" s="671"/>
      <c r="OIO96" s="671"/>
      <c r="OIP96" s="671"/>
      <c r="OIQ96" s="671"/>
      <c r="OIR96" s="671"/>
      <c r="OIS96" s="671"/>
      <c r="OIT96" s="671"/>
      <c r="OIU96" s="671"/>
      <c r="OIV96" s="671"/>
      <c r="OIW96" s="671"/>
      <c r="OIX96" s="671"/>
      <c r="OIY96" s="671"/>
      <c r="OIZ96" s="671"/>
      <c r="OJA96" s="671"/>
      <c r="OJB96" s="671"/>
      <c r="OJC96" s="671"/>
      <c r="OJD96" s="671"/>
      <c r="OJE96" s="671"/>
      <c r="OJF96" s="671"/>
      <c r="OJG96" s="671"/>
      <c r="OJH96" s="671"/>
      <c r="OJI96" s="671"/>
      <c r="OJJ96" s="671"/>
      <c r="OJK96" s="671"/>
      <c r="OJL96" s="671"/>
      <c r="OJM96" s="671"/>
      <c r="OJN96" s="671"/>
      <c r="OJO96" s="671"/>
      <c r="OJP96" s="671"/>
      <c r="OJQ96" s="671"/>
      <c r="OJR96" s="671"/>
      <c r="OJS96" s="671"/>
      <c r="OJT96" s="671"/>
      <c r="OJU96" s="671"/>
      <c r="OJV96" s="671"/>
      <c r="OJW96" s="671"/>
      <c r="OJX96" s="671"/>
      <c r="OJY96" s="671"/>
      <c r="OJZ96" s="671"/>
      <c r="OKA96" s="671"/>
      <c r="OKB96" s="671"/>
      <c r="OKC96" s="671"/>
      <c r="OKD96" s="671"/>
      <c r="OKE96" s="671"/>
      <c r="OKF96" s="671"/>
      <c r="OKG96" s="671"/>
      <c r="OKH96" s="671"/>
      <c r="OKI96" s="671"/>
      <c r="OKJ96" s="671"/>
      <c r="OKK96" s="671"/>
      <c r="OKL96" s="671"/>
      <c r="OKM96" s="671"/>
      <c r="OKN96" s="671"/>
      <c r="OKO96" s="671"/>
      <c r="OKP96" s="671"/>
      <c r="OKQ96" s="671"/>
      <c r="OKR96" s="671"/>
      <c r="OKS96" s="671"/>
      <c r="OKT96" s="671"/>
      <c r="OKU96" s="671"/>
      <c r="OKV96" s="671"/>
      <c r="OKW96" s="671"/>
      <c r="OKX96" s="671"/>
      <c r="OKY96" s="671"/>
      <c r="OKZ96" s="671"/>
      <c r="OLA96" s="671"/>
      <c r="OLB96" s="671"/>
      <c r="OLC96" s="671"/>
      <c r="OLD96" s="671"/>
      <c r="OLE96" s="671"/>
      <c r="OLF96" s="671"/>
      <c r="OLG96" s="671"/>
      <c r="OLH96" s="671"/>
      <c r="OLI96" s="671"/>
      <c r="OLJ96" s="671"/>
      <c r="OLK96" s="671"/>
      <c r="OLL96" s="671"/>
      <c r="OLM96" s="671"/>
      <c r="OLN96" s="671"/>
      <c r="OLO96" s="671"/>
      <c r="OLP96" s="671"/>
      <c r="OLQ96" s="671"/>
      <c r="OLR96" s="671"/>
      <c r="OLS96" s="671"/>
      <c r="OLT96" s="671"/>
      <c r="OLU96" s="671"/>
      <c r="OLV96" s="671"/>
      <c r="OLW96" s="671"/>
      <c r="OLX96" s="671"/>
      <c r="OLY96" s="671"/>
      <c r="OLZ96" s="671"/>
      <c r="OMA96" s="671"/>
      <c r="OMB96" s="671"/>
      <c r="OMC96" s="671"/>
      <c r="OMD96" s="671"/>
      <c r="OME96" s="671"/>
      <c r="OMF96" s="671"/>
      <c r="OMG96" s="671"/>
      <c r="OMH96" s="671"/>
      <c r="OMI96" s="671"/>
      <c r="OMJ96" s="671"/>
      <c r="OMK96" s="671"/>
      <c r="OML96" s="671"/>
      <c r="OMM96" s="671"/>
      <c r="OMN96" s="671"/>
      <c r="OMO96" s="671"/>
      <c r="OMP96" s="671"/>
      <c r="OMQ96" s="671"/>
      <c r="OMR96" s="671"/>
      <c r="OMS96" s="671"/>
      <c r="OMT96" s="671"/>
      <c r="OMU96" s="671"/>
      <c r="OMV96" s="671"/>
      <c r="OMW96" s="671"/>
      <c r="OMX96" s="671"/>
      <c r="OMY96" s="671"/>
      <c r="OMZ96" s="671"/>
      <c r="ONA96" s="671"/>
      <c r="ONB96" s="671"/>
      <c r="ONC96" s="671"/>
      <c r="OND96" s="671"/>
      <c r="ONE96" s="671"/>
      <c r="ONF96" s="671"/>
      <c r="ONG96" s="671"/>
      <c r="ONH96" s="671"/>
      <c r="ONI96" s="671"/>
      <c r="ONJ96" s="671"/>
      <c r="ONK96" s="671"/>
      <c r="ONL96" s="671"/>
      <c r="ONM96" s="671"/>
      <c r="ONN96" s="671"/>
      <c r="ONO96" s="671"/>
      <c r="ONP96" s="671"/>
      <c r="ONQ96" s="671"/>
      <c r="ONR96" s="671"/>
      <c r="ONS96" s="671"/>
      <c r="ONT96" s="671"/>
      <c r="ONU96" s="671"/>
      <c r="ONV96" s="671"/>
      <c r="ONW96" s="671"/>
      <c r="ONX96" s="671"/>
      <c r="ONY96" s="671"/>
      <c r="ONZ96" s="671"/>
      <c r="OOA96" s="671"/>
      <c r="OOB96" s="671"/>
      <c r="OOC96" s="671"/>
      <c r="OOD96" s="671"/>
      <c r="OOE96" s="671"/>
      <c r="OOF96" s="671"/>
      <c r="OOG96" s="671"/>
      <c r="OOH96" s="671"/>
      <c r="OOI96" s="671"/>
      <c r="OOJ96" s="671"/>
      <c r="OOK96" s="671"/>
      <c r="OOL96" s="671"/>
      <c r="OOM96" s="671"/>
      <c r="OON96" s="671"/>
      <c r="OOO96" s="671"/>
      <c r="OOP96" s="671"/>
      <c r="OOQ96" s="671"/>
      <c r="OOR96" s="671"/>
      <c r="OOS96" s="671"/>
      <c r="OOT96" s="671"/>
      <c r="OOU96" s="671"/>
      <c r="OOV96" s="671"/>
      <c r="OOW96" s="671"/>
      <c r="OOX96" s="671"/>
      <c r="OOY96" s="671"/>
      <c r="OOZ96" s="671"/>
      <c r="OPA96" s="671"/>
      <c r="OPB96" s="671"/>
      <c r="OPC96" s="671"/>
      <c r="OPD96" s="671"/>
      <c r="OPE96" s="671"/>
      <c r="OPF96" s="671"/>
      <c r="OPG96" s="671"/>
      <c r="OPH96" s="671"/>
      <c r="OPI96" s="671"/>
      <c r="OPJ96" s="671"/>
      <c r="OPK96" s="671"/>
      <c r="OPL96" s="671"/>
      <c r="OPM96" s="671"/>
      <c r="OPN96" s="671"/>
      <c r="OPO96" s="671"/>
      <c r="OPP96" s="671"/>
      <c r="OPQ96" s="671"/>
      <c r="OPR96" s="671"/>
      <c r="OPS96" s="671"/>
      <c r="OPT96" s="671"/>
      <c r="OPU96" s="671"/>
      <c r="OPV96" s="671"/>
      <c r="OPW96" s="671"/>
      <c r="OPX96" s="671"/>
      <c r="OPY96" s="671"/>
      <c r="OPZ96" s="671"/>
      <c r="OQA96" s="671"/>
      <c r="OQB96" s="671"/>
      <c r="OQC96" s="671"/>
      <c r="OQD96" s="671"/>
      <c r="OQE96" s="671"/>
      <c r="OQF96" s="671"/>
      <c r="OQG96" s="671"/>
      <c r="OQH96" s="671"/>
      <c r="OQI96" s="671"/>
      <c r="OQJ96" s="671"/>
      <c r="OQK96" s="671"/>
      <c r="OQL96" s="671"/>
      <c r="OQM96" s="671"/>
      <c r="OQN96" s="671"/>
      <c r="OQO96" s="671"/>
      <c r="OQP96" s="671"/>
      <c r="OQQ96" s="671"/>
      <c r="OQR96" s="671"/>
      <c r="OQS96" s="671"/>
      <c r="OQT96" s="671"/>
      <c r="OQU96" s="671"/>
      <c r="OQV96" s="671"/>
      <c r="OQW96" s="671"/>
      <c r="OQX96" s="671"/>
      <c r="OQY96" s="671"/>
      <c r="OQZ96" s="671"/>
      <c r="ORA96" s="671"/>
      <c r="ORB96" s="671"/>
      <c r="ORC96" s="671"/>
      <c r="ORD96" s="671"/>
      <c r="ORE96" s="671"/>
      <c r="ORF96" s="671"/>
      <c r="ORG96" s="671"/>
      <c r="ORH96" s="671"/>
      <c r="ORI96" s="671"/>
      <c r="ORJ96" s="671"/>
      <c r="ORK96" s="671"/>
      <c r="ORL96" s="671"/>
      <c r="ORM96" s="671"/>
      <c r="ORN96" s="671"/>
      <c r="ORO96" s="671"/>
      <c r="ORP96" s="671"/>
      <c r="ORQ96" s="671"/>
      <c r="ORR96" s="671"/>
      <c r="ORS96" s="671"/>
      <c r="ORT96" s="671"/>
      <c r="ORU96" s="671"/>
      <c r="ORV96" s="671"/>
      <c r="ORW96" s="671"/>
      <c r="ORX96" s="671"/>
      <c r="ORY96" s="671"/>
      <c r="ORZ96" s="671"/>
      <c r="OSA96" s="671"/>
      <c r="OSB96" s="671"/>
      <c r="OSC96" s="671"/>
      <c r="OSD96" s="671"/>
      <c r="OSE96" s="671"/>
      <c r="OSF96" s="671"/>
      <c r="OSG96" s="671"/>
      <c r="OSH96" s="671"/>
      <c r="OSI96" s="671"/>
      <c r="OSJ96" s="671"/>
      <c r="OSK96" s="671"/>
      <c r="OSL96" s="671"/>
      <c r="OSM96" s="671"/>
      <c r="OSN96" s="671"/>
      <c r="OSO96" s="671"/>
      <c r="OSP96" s="671"/>
      <c r="OSQ96" s="671"/>
      <c r="OSR96" s="671"/>
      <c r="OSS96" s="671"/>
      <c r="OST96" s="671"/>
      <c r="OSU96" s="671"/>
      <c r="OSV96" s="671"/>
      <c r="OSW96" s="671"/>
      <c r="OSX96" s="671"/>
      <c r="OSY96" s="671"/>
      <c r="OSZ96" s="671"/>
      <c r="OTA96" s="671"/>
      <c r="OTB96" s="671"/>
      <c r="OTC96" s="671"/>
      <c r="OTD96" s="671"/>
      <c r="OTE96" s="671"/>
      <c r="OTF96" s="671"/>
      <c r="OTG96" s="671"/>
      <c r="OTH96" s="671"/>
      <c r="OTI96" s="671"/>
      <c r="OTJ96" s="671"/>
      <c r="OTK96" s="671"/>
      <c r="OTL96" s="671"/>
      <c r="OTM96" s="671"/>
      <c r="OTN96" s="671"/>
      <c r="OTO96" s="671"/>
      <c r="OTP96" s="671"/>
      <c r="OTQ96" s="671"/>
      <c r="OTR96" s="671"/>
      <c r="OTS96" s="671"/>
      <c r="OTT96" s="671"/>
      <c r="OTU96" s="671"/>
      <c r="OTV96" s="671"/>
      <c r="OTW96" s="671"/>
      <c r="OTX96" s="671"/>
      <c r="OTY96" s="671"/>
      <c r="OTZ96" s="671"/>
      <c r="OUA96" s="671"/>
      <c r="OUB96" s="671"/>
      <c r="OUC96" s="671"/>
      <c r="OUD96" s="671"/>
      <c r="OUE96" s="671"/>
      <c r="OUF96" s="671"/>
      <c r="OUG96" s="671"/>
      <c r="OUH96" s="671"/>
      <c r="OUI96" s="671"/>
      <c r="OUJ96" s="671"/>
      <c r="OUK96" s="671"/>
      <c r="OUL96" s="671"/>
      <c r="OUM96" s="671"/>
      <c r="OUN96" s="671"/>
      <c r="OUO96" s="671"/>
      <c r="OUP96" s="671"/>
      <c r="OUQ96" s="671"/>
      <c r="OUR96" s="671"/>
      <c r="OUS96" s="671"/>
      <c r="OUT96" s="671"/>
      <c r="OUU96" s="671"/>
      <c r="OUV96" s="671"/>
      <c r="OUW96" s="671"/>
      <c r="OUX96" s="671"/>
      <c r="OUY96" s="671"/>
      <c r="OUZ96" s="671"/>
      <c r="OVA96" s="671"/>
      <c r="OVB96" s="671"/>
      <c r="OVC96" s="671"/>
      <c r="OVD96" s="671"/>
      <c r="OVE96" s="671"/>
      <c r="OVF96" s="671"/>
      <c r="OVG96" s="671"/>
      <c r="OVH96" s="671"/>
      <c r="OVI96" s="671"/>
      <c r="OVJ96" s="671"/>
      <c r="OVK96" s="671"/>
      <c r="OVL96" s="671"/>
      <c r="OVM96" s="671"/>
      <c r="OVN96" s="671"/>
      <c r="OVO96" s="671"/>
      <c r="OVP96" s="671"/>
      <c r="OVQ96" s="671"/>
      <c r="OVR96" s="671"/>
      <c r="OVS96" s="671"/>
      <c r="OVT96" s="671"/>
      <c r="OVU96" s="671"/>
      <c r="OVV96" s="671"/>
      <c r="OVW96" s="671"/>
      <c r="OVX96" s="671"/>
      <c r="OVY96" s="671"/>
      <c r="OVZ96" s="671"/>
      <c r="OWA96" s="671"/>
      <c r="OWB96" s="671"/>
      <c r="OWC96" s="671"/>
      <c r="OWD96" s="671"/>
      <c r="OWE96" s="671"/>
      <c r="OWF96" s="671"/>
      <c r="OWG96" s="671"/>
      <c r="OWH96" s="671"/>
      <c r="OWI96" s="671"/>
      <c r="OWJ96" s="671"/>
      <c r="OWK96" s="671"/>
      <c r="OWL96" s="671"/>
      <c r="OWM96" s="671"/>
      <c r="OWN96" s="671"/>
      <c r="OWO96" s="671"/>
      <c r="OWP96" s="671"/>
      <c r="OWQ96" s="671"/>
      <c r="OWR96" s="671"/>
      <c r="OWS96" s="671"/>
      <c r="OWT96" s="671"/>
      <c r="OWU96" s="671"/>
      <c r="OWV96" s="671"/>
      <c r="OWW96" s="671"/>
      <c r="OWX96" s="671"/>
      <c r="OWY96" s="671"/>
      <c r="OWZ96" s="671"/>
      <c r="OXA96" s="671"/>
      <c r="OXB96" s="671"/>
      <c r="OXC96" s="671"/>
      <c r="OXD96" s="671"/>
      <c r="OXE96" s="671"/>
      <c r="OXF96" s="671"/>
      <c r="OXG96" s="671"/>
      <c r="OXH96" s="671"/>
      <c r="OXI96" s="671"/>
      <c r="OXJ96" s="671"/>
      <c r="OXK96" s="671"/>
      <c r="OXL96" s="671"/>
      <c r="OXM96" s="671"/>
      <c r="OXN96" s="671"/>
      <c r="OXO96" s="671"/>
      <c r="OXP96" s="671"/>
      <c r="OXQ96" s="671"/>
      <c r="OXR96" s="671"/>
      <c r="OXS96" s="671"/>
      <c r="OXT96" s="671"/>
      <c r="OXU96" s="671"/>
      <c r="OXV96" s="671"/>
      <c r="OXW96" s="671"/>
      <c r="OXX96" s="671"/>
      <c r="OXY96" s="671"/>
      <c r="OXZ96" s="671"/>
      <c r="OYA96" s="671"/>
      <c r="OYB96" s="671"/>
      <c r="OYC96" s="671"/>
      <c r="OYD96" s="671"/>
      <c r="OYE96" s="671"/>
      <c r="OYF96" s="671"/>
      <c r="OYG96" s="671"/>
      <c r="OYH96" s="671"/>
      <c r="OYI96" s="671"/>
      <c r="OYJ96" s="671"/>
      <c r="OYK96" s="671"/>
      <c r="OYL96" s="671"/>
      <c r="OYM96" s="671"/>
      <c r="OYN96" s="671"/>
      <c r="OYO96" s="671"/>
      <c r="OYP96" s="671"/>
      <c r="OYQ96" s="671"/>
      <c r="OYR96" s="671"/>
      <c r="OYS96" s="671"/>
      <c r="OYT96" s="671"/>
      <c r="OYU96" s="671"/>
      <c r="OYV96" s="671"/>
      <c r="OYW96" s="671"/>
      <c r="OYX96" s="671"/>
      <c r="OYY96" s="671"/>
      <c r="OYZ96" s="671"/>
      <c r="OZA96" s="671"/>
      <c r="OZB96" s="671"/>
      <c r="OZC96" s="671"/>
      <c r="OZD96" s="671"/>
      <c r="OZE96" s="671"/>
      <c r="OZF96" s="671"/>
      <c r="OZG96" s="671"/>
      <c r="OZH96" s="671"/>
      <c r="OZI96" s="671"/>
      <c r="OZJ96" s="671"/>
      <c r="OZK96" s="671"/>
      <c r="OZL96" s="671"/>
      <c r="OZM96" s="671"/>
      <c r="OZN96" s="671"/>
      <c r="OZO96" s="671"/>
      <c r="OZP96" s="671"/>
      <c r="OZQ96" s="671"/>
      <c r="OZR96" s="671"/>
      <c r="OZS96" s="671"/>
      <c r="OZT96" s="671"/>
      <c r="OZU96" s="671"/>
      <c r="OZV96" s="671"/>
      <c r="OZW96" s="671"/>
      <c r="OZX96" s="671"/>
      <c r="OZY96" s="671"/>
      <c r="OZZ96" s="671"/>
      <c r="PAA96" s="671"/>
      <c r="PAB96" s="671"/>
      <c r="PAC96" s="671"/>
      <c r="PAD96" s="671"/>
      <c r="PAE96" s="671"/>
      <c r="PAF96" s="671"/>
      <c r="PAG96" s="671"/>
      <c r="PAH96" s="671"/>
      <c r="PAI96" s="671"/>
      <c r="PAJ96" s="671"/>
      <c r="PAK96" s="671"/>
      <c r="PAL96" s="671"/>
      <c r="PAM96" s="671"/>
      <c r="PAN96" s="671"/>
      <c r="PAO96" s="671"/>
      <c r="PAP96" s="671"/>
      <c r="PAQ96" s="671"/>
      <c r="PAR96" s="671"/>
      <c r="PAS96" s="671"/>
      <c r="PAT96" s="671"/>
      <c r="PAU96" s="671"/>
      <c r="PAV96" s="671"/>
      <c r="PAW96" s="671"/>
      <c r="PAX96" s="671"/>
      <c r="PAY96" s="671"/>
      <c r="PAZ96" s="671"/>
      <c r="PBA96" s="671"/>
      <c r="PBB96" s="671"/>
      <c r="PBC96" s="671"/>
      <c r="PBD96" s="671"/>
      <c r="PBE96" s="671"/>
      <c r="PBF96" s="671"/>
      <c r="PBG96" s="671"/>
      <c r="PBH96" s="671"/>
      <c r="PBI96" s="671"/>
      <c r="PBJ96" s="671"/>
      <c r="PBK96" s="671"/>
      <c r="PBL96" s="671"/>
      <c r="PBM96" s="671"/>
      <c r="PBN96" s="671"/>
      <c r="PBO96" s="671"/>
      <c r="PBP96" s="671"/>
      <c r="PBQ96" s="671"/>
      <c r="PBR96" s="671"/>
      <c r="PBS96" s="671"/>
      <c r="PBT96" s="671"/>
      <c r="PBU96" s="671"/>
      <c r="PBV96" s="671"/>
      <c r="PBW96" s="671"/>
      <c r="PBX96" s="671"/>
      <c r="PBY96" s="671"/>
      <c r="PBZ96" s="671"/>
      <c r="PCA96" s="671"/>
      <c r="PCB96" s="671"/>
      <c r="PCC96" s="671"/>
      <c r="PCD96" s="671"/>
      <c r="PCE96" s="671"/>
      <c r="PCF96" s="671"/>
      <c r="PCG96" s="671"/>
      <c r="PCH96" s="671"/>
      <c r="PCI96" s="671"/>
      <c r="PCJ96" s="671"/>
      <c r="PCK96" s="671"/>
      <c r="PCL96" s="671"/>
      <c r="PCM96" s="671"/>
      <c r="PCN96" s="671"/>
      <c r="PCO96" s="671"/>
      <c r="PCP96" s="671"/>
      <c r="PCQ96" s="671"/>
      <c r="PCR96" s="671"/>
      <c r="PCS96" s="671"/>
      <c r="PCT96" s="671"/>
      <c r="PCU96" s="671"/>
      <c r="PCV96" s="671"/>
      <c r="PCW96" s="671"/>
      <c r="PCX96" s="671"/>
      <c r="PCY96" s="671"/>
      <c r="PCZ96" s="671"/>
      <c r="PDA96" s="671"/>
      <c r="PDB96" s="671"/>
      <c r="PDC96" s="671"/>
      <c r="PDD96" s="671"/>
      <c r="PDE96" s="671"/>
      <c r="PDF96" s="671"/>
      <c r="PDG96" s="671"/>
      <c r="PDH96" s="671"/>
      <c r="PDI96" s="671"/>
      <c r="PDJ96" s="671"/>
      <c r="PDK96" s="671"/>
      <c r="PDL96" s="671"/>
      <c r="PDM96" s="671"/>
      <c r="PDN96" s="671"/>
      <c r="PDO96" s="671"/>
      <c r="PDP96" s="671"/>
      <c r="PDQ96" s="671"/>
      <c r="PDR96" s="671"/>
      <c r="PDS96" s="671"/>
      <c r="PDT96" s="671"/>
      <c r="PDU96" s="671"/>
      <c r="PDV96" s="671"/>
      <c r="PDW96" s="671"/>
      <c r="PDX96" s="671"/>
      <c r="PDY96" s="671"/>
      <c r="PDZ96" s="671"/>
      <c r="PEA96" s="671"/>
      <c r="PEB96" s="671"/>
      <c r="PEC96" s="671"/>
      <c r="PED96" s="671"/>
      <c r="PEE96" s="671"/>
      <c r="PEF96" s="671"/>
      <c r="PEG96" s="671"/>
      <c r="PEH96" s="671"/>
      <c r="PEI96" s="671"/>
      <c r="PEJ96" s="671"/>
      <c r="PEK96" s="671"/>
      <c r="PEL96" s="671"/>
      <c r="PEM96" s="671"/>
      <c r="PEN96" s="671"/>
      <c r="PEO96" s="671"/>
      <c r="PEP96" s="671"/>
      <c r="PEQ96" s="671"/>
      <c r="PER96" s="671"/>
      <c r="PES96" s="671"/>
      <c r="PET96" s="671"/>
      <c r="PEU96" s="671"/>
      <c r="PEV96" s="671"/>
      <c r="PEW96" s="671"/>
      <c r="PEX96" s="671"/>
      <c r="PEY96" s="671"/>
      <c r="PEZ96" s="671"/>
      <c r="PFA96" s="671"/>
      <c r="PFB96" s="671"/>
      <c r="PFC96" s="671"/>
      <c r="PFD96" s="671"/>
      <c r="PFE96" s="671"/>
      <c r="PFF96" s="671"/>
      <c r="PFG96" s="671"/>
      <c r="PFH96" s="671"/>
      <c r="PFI96" s="671"/>
      <c r="PFJ96" s="671"/>
      <c r="PFK96" s="671"/>
      <c r="PFL96" s="671"/>
      <c r="PFM96" s="671"/>
      <c r="PFN96" s="671"/>
      <c r="PFO96" s="671"/>
      <c r="PFP96" s="671"/>
      <c r="PFQ96" s="671"/>
      <c r="PFR96" s="671"/>
      <c r="PFS96" s="671"/>
      <c r="PFT96" s="671"/>
      <c r="PFU96" s="671"/>
      <c r="PFV96" s="671"/>
      <c r="PFW96" s="671"/>
      <c r="PFX96" s="671"/>
      <c r="PFY96" s="671"/>
      <c r="PFZ96" s="671"/>
      <c r="PGA96" s="671"/>
      <c r="PGB96" s="671"/>
      <c r="PGC96" s="671"/>
      <c r="PGD96" s="671"/>
      <c r="PGE96" s="671"/>
      <c r="PGF96" s="671"/>
      <c r="PGG96" s="671"/>
      <c r="PGH96" s="671"/>
      <c r="PGI96" s="671"/>
      <c r="PGJ96" s="671"/>
      <c r="PGK96" s="671"/>
      <c r="PGL96" s="671"/>
      <c r="PGM96" s="671"/>
      <c r="PGN96" s="671"/>
      <c r="PGO96" s="671"/>
      <c r="PGP96" s="671"/>
      <c r="PGQ96" s="671"/>
      <c r="PGR96" s="671"/>
      <c r="PGS96" s="671"/>
      <c r="PGT96" s="671"/>
      <c r="PGU96" s="671"/>
      <c r="PGV96" s="671"/>
      <c r="PGW96" s="671"/>
      <c r="PGX96" s="671"/>
      <c r="PGY96" s="671"/>
      <c r="PGZ96" s="671"/>
      <c r="PHA96" s="671"/>
      <c r="PHB96" s="671"/>
      <c r="PHC96" s="671"/>
      <c r="PHD96" s="671"/>
      <c r="PHE96" s="671"/>
      <c r="PHF96" s="671"/>
      <c r="PHG96" s="671"/>
      <c r="PHH96" s="671"/>
      <c r="PHI96" s="671"/>
      <c r="PHJ96" s="671"/>
      <c r="PHK96" s="671"/>
      <c r="PHL96" s="671"/>
      <c r="PHM96" s="671"/>
      <c r="PHN96" s="671"/>
      <c r="PHO96" s="671"/>
      <c r="PHP96" s="671"/>
      <c r="PHQ96" s="671"/>
      <c r="PHR96" s="671"/>
      <c r="PHS96" s="671"/>
      <c r="PHT96" s="671"/>
      <c r="PHU96" s="671"/>
      <c r="PHV96" s="671"/>
      <c r="PHW96" s="671"/>
      <c r="PHX96" s="671"/>
      <c r="PHY96" s="671"/>
      <c r="PHZ96" s="671"/>
      <c r="PIA96" s="671"/>
      <c r="PIB96" s="671"/>
      <c r="PIC96" s="671"/>
      <c r="PID96" s="671"/>
      <c r="PIE96" s="671"/>
      <c r="PIF96" s="671"/>
      <c r="PIG96" s="671"/>
      <c r="PIH96" s="671"/>
      <c r="PII96" s="671"/>
      <c r="PIJ96" s="671"/>
      <c r="PIK96" s="671"/>
      <c r="PIL96" s="671"/>
      <c r="PIM96" s="671"/>
      <c r="PIN96" s="671"/>
      <c r="PIO96" s="671"/>
      <c r="PIP96" s="671"/>
      <c r="PIQ96" s="671"/>
      <c r="PIR96" s="671"/>
      <c r="PIS96" s="671"/>
      <c r="PIT96" s="671"/>
      <c r="PIU96" s="671"/>
      <c r="PIV96" s="671"/>
      <c r="PIW96" s="671"/>
      <c r="PIX96" s="671"/>
      <c r="PIY96" s="671"/>
      <c r="PIZ96" s="671"/>
      <c r="PJA96" s="671"/>
      <c r="PJB96" s="671"/>
      <c r="PJC96" s="671"/>
      <c r="PJD96" s="671"/>
      <c r="PJE96" s="671"/>
      <c r="PJF96" s="671"/>
      <c r="PJG96" s="671"/>
      <c r="PJH96" s="671"/>
      <c r="PJI96" s="671"/>
      <c r="PJJ96" s="671"/>
      <c r="PJK96" s="671"/>
      <c r="PJL96" s="671"/>
      <c r="PJM96" s="671"/>
      <c r="PJN96" s="671"/>
      <c r="PJO96" s="671"/>
      <c r="PJP96" s="671"/>
      <c r="PJQ96" s="671"/>
      <c r="PJR96" s="671"/>
      <c r="PJS96" s="671"/>
      <c r="PJT96" s="671"/>
      <c r="PJU96" s="671"/>
      <c r="PJV96" s="671"/>
      <c r="PJW96" s="671"/>
      <c r="PJX96" s="671"/>
      <c r="PJY96" s="671"/>
      <c r="PJZ96" s="671"/>
      <c r="PKA96" s="671"/>
      <c r="PKB96" s="671"/>
      <c r="PKC96" s="671"/>
      <c r="PKD96" s="671"/>
      <c r="PKE96" s="671"/>
      <c r="PKF96" s="671"/>
      <c r="PKG96" s="671"/>
      <c r="PKH96" s="671"/>
      <c r="PKI96" s="671"/>
      <c r="PKJ96" s="671"/>
      <c r="PKK96" s="671"/>
      <c r="PKL96" s="671"/>
      <c r="PKM96" s="671"/>
      <c r="PKN96" s="671"/>
      <c r="PKO96" s="671"/>
      <c r="PKP96" s="671"/>
      <c r="PKQ96" s="671"/>
      <c r="PKR96" s="671"/>
      <c r="PKS96" s="671"/>
      <c r="PKT96" s="671"/>
      <c r="PKU96" s="671"/>
      <c r="PKV96" s="671"/>
      <c r="PKW96" s="671"/>
      <c r="PKX96" s="671"/>
      <c r="PKY96" s="671"/>
      <c r="PKZ96" s="671"/>
      <c r="PLA96" s="671"/>
      <c r="PLB96" s="671"/>
      <c r="PLC96" s="671"/>
      <c r="PLD96" s="671"/>
      <c r="PLE96" s="671"/>
      <c r="PLF96" s="671"/>
      <c r="PLG96" s="671"/>
      <c r="PLH96" s="671"/>
      <c r="PLI96" s="671"/>
      <c r="PLJ96" s="671"/>
      <c r="PLK96" s="671"/>
      <c r="PLL96" s="671"/>
      <c r="PLM96" s="671"/>
      <c r="PLN96" s="671"/>
      <c r="PLO96" s="671"/>
      <c r="PLP96" s="671"/>
      <c r="PLQ96" s="671"/>
      <c r="PLR96" s="671"/>
      <c r="PLS96" s="671"/>
      <c r="PLT96" s="671"/>
      <c r="PLU96" s="671"/>
      <c r="PLV96" s="671"/>
      <c r="PLW96" s="671"/>
      <c r="PLX96" s="671"/>
      <c r="PLY96" s="671"/>
      <c r="PLZ96" s="671"/>
      <c r="PMA96" s="671"/>
      <c r="PMB96" s="671"/>
      <c r="PMC96" s="671"/>
      <c r="PMD96" s="671"/>
      <c r="PME96" s="671"/>
      <c r="PMF96" s="671"/>
      <c r="PMG96" s="671"/>
      <c r="PMH96" s="671"/>
      <c r="PMI96" s="671"/>
      <c r="PMJ96" s="671"/>
      <c r="PMK96" s="671"/>
      <c r="PML96" s="671"/>
      <c r="PMM96" s="671"/>
      <c r="PMN96" s="671"/>
      <c r="PMO96" s="671"/>
      <c r="PMP96" s="671"/>
      <c r="PMQ96" s="671"/>
      <c r="PMR96" s="671"/>
      <c r="PMS96" s="671"/>
      <c r="PMT96" s="671"/>
      <c r="PMU96" s="671"/>
      <c r="PMV96" s="671"/>
      <c r="PMW96" s="671"/>
      <c r="PMX96" s="671"/>
      <c r="PMY96" s="671"/>
      <c r="PMZ96" s="671"/>
      <c r="PNA96" s="671"/>
      <c r="PNB96" s="671"/>
      <c r="PNC96" s="671"/>
      <c r="PND96" s="671"/>
      <c r="PNE96" s="671"/>
      <c r="PNF96" s="671"/>
      <c r="PNG96" s="671"/>
      <c r="PNH96" s="671"/>
      <c r="PNI96" s="671"/>
      <c r="PNJ96" s="671"/>
      <c r="PNK96" s="671"/>
      <c r="PNL96" s="671"/>
      <c r="PNM96" s="671"/>
      <c r="PNN96" s="671"/>
      <c r="PNO96" s="671"/>
      <c r="PNP96" s="671"/>
      <c r="PNQ96" s="671"/>
      <c r="PNR96" s="671"/>
      <c r="PNS96" s="671"/>
      <c r="PNT96" s="671"/>
      <c r="PNU96" s="671"/>
      <c r="PNV96" s="671"/>
      <c r="PNW96" s="671"/>
      <c r="PNX96" s="671"/>
      <c r="PNY96" s="671"/>
      <c r="PNZ96" s="671"/>
      <c r="POA96" s="671"/>
      <c r="POB96" s="671"/>
      <c r="POC96" s="671"/>
      <c r="POD96" s="671"/>
      <c r="POE96" s="671"/>
      <c r="POF96" s="671"/>
      <c r="POG96" s="671"/>
      <c r="POH96" s="671"/>
      <c r="POI96" s="671"/>
      <c r="POJ96" s="671"/>
      <c r="POK96" s="671"/>
      <c r="POL96" s="671"/>
      <c r="POM96" s="671"/>
      <c r="PON96" s="671"/>
      <c r="POO96" s="671"/>
      <c r="POP96" s="671"/>
      <c r="POQ96" s="671"/>
      <c r="POR96" s="671"/>
      <c r="POS96" s="671"/>
      <c r="POT96" s="671"/>
      <c r="POU96" s="671"/>
      <c r="POV96" s="671"/>
      <c r="POW96" s="671"/>
      <c r="POX96" s="671"/>
      <c r="POY96" s="671"/>
      <c r="POZ96" s="671"/>
      <c r="PPA96" s="671"/>
      <c r="PPB96" s="671"/>
      <c r="PPC96" s="671"/>
      <c r="PPD96" s="671"/>
      <c r="PPE96" s="671"/>
      <c r="PPF96" s="671"/>
      <c r="PPG96" s="671"/>
      <c r="PPH96" s="671"/>
      <c r="PPI96" s="671"/>
      <c r="PPJ96" s="671"/>
      <c r="PPK96" s="671"/>
      <c r="PPL96" s="671"/>
      <c r="PPM96" s="671"/>
      <c r="PPN96" s="671"/>
      <c r="PPO96" s="671"/>
      <c r="PPP96" s="671"/>
      <c r="PPQ96" s="671"/>
      <c r="PPR96" s="671"/>
      <c r="PPS96" s="671"/>
      <c r="PPT96" s="671"/>
      <c r="PPU96" s="671"/>
      <c r="PPV96" s="671"/>
      <c r="PPW96" s="671"/>
      <c r="PPX96" s="671"/>
      <c r="PPY96" s="671"/>
      <c r="PPZ96" s="671"/>
      <c r="PQA96" s="671"/>
      <c r="PQB96" s="671"/>
      <c r="PQC96" s="671"/>
      <c r="PQD96" s="671"/>
      <c r="PQE96" s="671"/>
      <c r="PQF96" s="671"/>
      <c r="PQG96" s="671"/>
      <c r="PQH96" s="671"/>
      <c r="PQI96" s="671"/>
      <c r="PQJ96" s="671"/>
      <c r="PQK96" s="671"/>
      <c r="PQL96" s="671"/>
      <c r="PQM96" s="671"/>
      <c r="PQN96" s="671"/>
      <c r="PQO96" s="671"/>
      <c r="PQP96" s="671"/>
      <c r="PQQ96" s="671"/>
      <c r="PQR96" s="671"/>
      <c r="PQS96" s="671"/>
      <c r="PQT96" s="671"/>
      <c r="PQU96" s="671"/>
      <c r="PQV96" s="671"/>
      <c r="PQW96" s="671"/>
      <c r="PQX96" s="671"/>
      <c r="PQY96" s="671"/>
      <c r="PQZ96" s="671"/>
      <c r="PRA96" s="671"/>
      <c r="PRB96" s="671"/>
      <c r="PRC96" s="671"/>
      <c r="PRD96" s="671"/>
      <c r="PRE96" s="671"/>
      <c r="PRF96" s="671"/>
      <c r="PRG96" s="671"/>
      <c r="PRH96" s="671"/>
      <c r="PRI96" s="671"/>
      <c r="PRJ96" s="671"/>
      <c r="PRK96" s="671"/>
      <c r="PRL96" s="671"/>
      <c r="PRM96" s="671"/>
      <c r="PRN96" s="671"/>
      <c r="PRO96" s="671"/>
      <c r="PRP96" s="671"/>
      <c r="PRQ96" s="671"/>
      <c r="PRR96" s="671"/>
      <c r="PRS96" s="671"/>
      <c r="PRT96" s="671"/>
      <c r="PRU96" s="671"/>
      <c r="PRV96" s="671"/>
      <c r="PRW96" s="671"/>
      <c r="PRX96" s="671"/>
      <c r="PRY96" s="671"/>
      <c r="PRZ96" s="671"/>
      <c r="PSA96" s="671"/>
      <c r="PSB96" s="671"/>
      <c r="PSC96" s="671"/>
      <c r="PSD96" s="671"/>
      <c r="PSE96" s="671"/>
      <c r="PSF96" s="671"/>
      <c r="PSG96" s="671"/>
      <c r="PSH96" s="671"/>
      <c r="PSI96" s="671"/>
      <c r="PSJ96" s="671"/>
      <c r="PSK96" s="671"/>
      <c r="PSL96" s="671"/>
      <c r="PSM96" s="671"/>
      <c r="PSN96" s="671"/>
      <c r="PSO96" s="671"/>
      <c r="PSP96" s="671"/>
      <c r="PSQ96" s="671"/>
      <c r="PSR96" s="671"/>
      <c r="PSS96" s="671"/>
      <c r="PST96" s="671"/>
      <c r="PSU96" s="671"/>
      <c r="PSV96" s="671"/>
      <c r="PSW96" s="671"/>
      <c r="PSX96" s="671"/>
      <c r="PSY96" s="671"/>
      <c r="PSZ96" s="671"/>
      <c r="PTA96" s="671"/>
      <c r="PTB96" s="671"/>
      <c r="PTC96" s="671"/>
      <c r="PTD96" s="671"/>
      <c r="PTE96" s="671"/>
      <c r="PTF96" s="671"/>
      <c r="PTG96" s="671"/>
      <c r="PTH96" s="671"/>
      <c r="PTI96" s="671"/>
      <c r="PTJ96" s="671"/>
      <c r="PTK96" s="671"/>
      <c r="PTL96" s="671"/>
      <c r="PTM96" s="671"/>
      <c r="PTN96" s="671"/>
      <c r="PTO96" s="671"/>
      <c r="PTP96" s="671"/>
      <c r="PTQ96" s="671"/>
      <c r="PTR96" s="671"/>
      <c r="PTS96" s="671"/>
      <c r="PTT96" s="671"/>
      <c r="PTU96" s="671"/>
      <c r="PTV96" s="671"/>
      <c r="PTW96" s="671"/>
      <c r="PTX96" s="671"/>
      <c r="PTY96" s="671"/>
      <c r="PTZ96" s="671"/>
      <c r="PUA96" s="671"/>
      <c r="PUB96" s="671"/>
      <c r="PUC96" s="671"/>
      <c r="PUD96" s="671"/>
      <c r="PUE96" s="671"/>
      <c r="PUF96" s="671"/>
      <c r="PUG96" s="671"/>
      <c r="PUH96" s="671"/>
      <c r="PUI96" s="671"/>
      <c r="PUJ96" s="671"/>
      <c r="PUK96" s="671"/>
      <c r="PUL96" s="671"/>
      <c r="PUM96" s="671"/>
      <c r="PUN96" s="671"/>
      <c r="PUO96" s="671"/>
      <c r="PUP96" s="671"/>
      <c r="PUQ96" s="671"/>
      <c r="PUR96" s="671"/>
      <c r="PUS96" s="671"/>
      <c r="PUT96" s="671"/>
      <c r="PUU96" s="671"/>
      <c r="PUV96" s="671"/>
      <c r="PUW96" s="671"/>
      <c r="PUX96" s="671"/>
      <c r="PUY96" s="671"/>
      <c r="PUZ96" s="671"/>
      <c r="PVA96" s="671"/>
      <c r="PVB96" s="671"/>
      <c r="PVC96" s="671"/>
      <c r="PVD96" s="671"/>
      <c r="PVE96" s="671"/>
      <c r="PVF96" s="671"/>
      <c r="PVG96" s="671"/>
      <c r="PVH96" s="671"/>
      <c r="PVI96" s="671"/>
      <c r="PVJ96" s="671"/>
      <c r="PVK96" s="671"/>
      <c r="PVL96" s="671"/>
      <c r="PVM96" s="671"/>
      <c r="PVN96" s="671"/>
      <c r="PVO96" s="671"/>
      <c r="PVP96" s="671"/>
      <c r="PVQ96" s="671"/>
      <c r="PVR96" s="671"/>
      <c r="PVS96" s="671"/>
      <c r="PVT96" s="671"/>
      <c r="PVU96" s="671"/>
      <c r="PVV96" s="671"/>
      <c r="PVW96" s="671"/>
      <c r="PVX96" s="671"/>
      <c r="PVY96" s="671"/>
      <c r="PVZ96" s="671"/>
      <c r="PWA96" s="671"/>
      <c r="PWB96" s="671"/>
      <c r="PWC96" s="671"/>
      <c r="PWD96" s="671"/>
      <c r="PWE96" s="671"/>
      <c r="PWF96" s="671"/>
      <c r="PWG96" s="671"/>
      <c r="PWH96" s="671"/>
      <c r="PWI96" s="671"/>
      <c r="PWJ96" s="671"/>
      <c r="PWK96" s="671"/>
      <c r="PWL96" s="671"/>
      <c r="PWM96" s="671"/>
      <c r="PWN96" s="671"/>
      <c r="PWO96" s="671"/>
      <c r="PWP96" s="671"/>
      <c r="PWQ96" s="671"/>
      <c r="PWR96" s="671"/>
      <c r="PWS96" s="671"/>
      <c r="PWT96" s="671"/>
      <c r="PWU96" s="671"/>
      <c r="PWV96" s="671"/>
      <c r="PWW96" s="671"/>
      <c r="PWX96" s="671"/>
      <c r="PWY96" s="671"/>
      <c r="PWZ96" s="671"/>
      <c r="PXA96" s="671"/>
      <c r="PXB96" s="671"/>
      <c r="PXC96" s="671"/>
      <c r="PXD96" s="671"/>
      <c r="PXE96" s="671"/>
      <c r="PXF96" s="671"/>
      <c r="PXG96" s="671"/>
      <c r="PXH96" s="671"/>
      <c r="PXI96" s="671"/>
      <c r="PXJ96" s="671"/>
      <c r="PXK96" s="671"/>
      <c r="PXL96" s="671"/>
      <c r="PXM96" s="671"/>
      <c r="PXN96" s="671"/>
      <c r="PXO96" s="671"/>
      <c r="PXP96" s="671"/>
      <c r="PXQ96" s="671"/>
      <c r="PXR96" s="671"/>
      <c r="PXS96" s="671"/>
      <c r="PXT96" s="671"/>
      <c r="PXU96" s="671"/>
      <c r="PXV96" s="671"/>
      <c r="PXW96" s="671"/>
      <c r="PXX96" s="671"/>
      <c r="PXY96" s="671"/>
      <c r="PXZ96" s="671"/>
      <c r="PYA96" s="671"/>
      <c r="PYB96" s="671"/>
      <c r="PYC96" s="671"/>
      <c r="PYD96" s="671"/>
      <c r="PYE96" s="671"/>
      <c r="PYF96" s="671"/>
      <c r="PYG96" s="671"/>
      <c r="PYH96" s="671"/>
      <c r="PYI96" s="671"/>
      <c r="PYJ96" s="671"/>
      <c r="PYK96" s="671"/>
      <c r="PYL96" s="671"/>
      <c r="PYM96" s="671"/>
      <c r="PYN96" s="671"/>
      <c r="PYO96" s="671"/>
      <c r="PYP96" s="671"/>
      <c r="PYQ96" s="671"/>
      <c r="PYR96" s="671"/>
      <c r="PYS96" s="671"/>
      <c r="PYT96" s="671"/>
      <c r="PYU96" s="671"/>
      <c r="PYV96" s="671"/>
      <c r="PYW96" s="671"/>
      <c r="PYX96" s="671"/>
      <c r="PYY96" s="671"/>
      <c r="PYZ96" s="671"/>
      <c r="PZA96" s="671"/>
      <c r="PZB96" s="671"/>
      <c r="PZC96" s="671"/>
      <c r="PZD96" s="671"/>
      <c r="PZE96" s="671"/>
      <c r="PZF96" s="671"/>
      <c r="PZG96" s="671"/>
      <c r="PZH96" s="671"/>
      <c r="PZI96" s="671"/>
      <c r="PZJ96" s="671"/>
      <c r="PZK96" s="671"/>
      <c r="PZL96" s="671"/>
      <c r="PZM96" s="671"/>
      <c r="PZN96" s="671"/>
      <c r="PZO96" s="671"/>
      <c r="PZP96" s="671"/>
      <c r="PZQ96" s="671"/>
      <c r="PZR96" s="671"/>
      <c r="PZS96" s="671"/>
      <c r="PZT96" s="671"/>
      <c r="PZU96" s="671"/>
      <c r="PZV96" s="671"/>
      <c r="PZW96" s="671"/>
      <c r="PZX96" s="671"/>
      <c r="PZY96" s="671"/>
      <c r="PZZ96" s="671"/>
      <c r="QAA96" s="671"/>
      <c r="QAB96" s="671"/>
      <c r="QAC96" s="671"/>
      <c r="QAD96" s="671"/>
      <c r="QAE96" s="671"/>
      <c r="QAF96" s="671"/>
      <c r="QAG96" s="671"/>
      <c r="QAH96" s="671"/>
      <c r="QAI96" s="671"/>
      <c r="QAJ96" s="671"/>
      <c r="QAK96" s="671"/>
      <c r="QAL96" s="671"/>
      <c r="QAM96" s="671"/>
      <c r="QAN96" s="671"/>
      <c r="QAO96" s="671"/>
      <c r="QAP96" s="671"/>
      <c r="QAQ96" s="671"/>
      <c r="QAR96" s="671"/>
      <c r="QAS96" s="671"/>
      <c r="QAT96" s="671"/>
      <c r="QAU96" s="671"/>
      <c r="QAV96" s="671"/>
      <c r="QAW96" s="671"/>
      <c r="QAX96" s="671"/>
      <c r="QAY96" s="671"/>
      <c r="QAZ96" s="671"/>
      <c r="QBA96" s="671"/>
      <c r="QBB96" s="671"/>
      <c r="QBC96" s="671"/>
      <c r="QBD96" s="671"/>
      <c r="QBE96" s="671"/>
      <c r="QBF96" s="671"/>
      <c r="QBG96" s="671"/>
      <c r="QBH96" s="671"/>
      <c r="QBI96" s="671"/>
      <c r="QBJ96" s="671"/>
      <c r="QBK96" s="671"/>
      <c r="QBL96" s="671"/>
      <c r="QBM96" s="671"/>
      <c r="QBN96" s="671"/>
      <c r="QBO96" s="671"/>
      <c r="QBP96" s="671"/>
      <c r="QBQ96" s="671"/>
      <c r="QBR96" s="671"/>
      <c r="QBS96" s="671"/>
      <c r="QBT96" s="671"/>
      <c r="QBU96" s="671"/>
      <c r="QBV96" s="671"/>
      <c r="QBW96" s="671"/>
      <c r="QBX96" s="671"/>
      <c r="QBY96" s="671"/>
      <c r="QBZ96" s="671"/>
      <c r="QCA96" s="671"/>
      <c r="QCB96" s="671"/>
      <c r="QCC96" s="671"/>
      <c r="QCD96" s="671"/>
      <c r="QCE96" s="671"/>
      <c r="QCF96" s="671"/>
      <c r="QCG96" s="671"/>
      <c r="QCH96" s="671"/>
      <c r="QCI96" s="671"/>
      <c r="QCJ96" s="671"/>
      <c r="QCK96" s="671"/>
      <c r="QCL96" s="671"/>
      <c r="QCM96" s="671"/>
      <c r="QCN96" s="671"/>
      <c r="QCO96" s="671"/>
      <c r="QCP96" s="671"/>
      <c r="QCQ96" s="671"/>
      <c r="QCR96" s="671"/>
      <c r="QCS96" s="671"/>
      <c r="QCT96" s="671"/>
      <c r="QCU96" s="671"/>
      <c r="QCV96" s="671"/>
      <c r="QCW96" s="671"/>
      <c r="QCX96" s="671"/>
      <c r="QCY96" s="671"/>
      <c r="QCZ96" s="671"/>
      <c r="QDA96" s="671"/>
      <c r="QDB96" s="671"/>
      <c r="QDC96" s="671"/>
      <c r="QDD96" s="671"/>
      <c r="QDE96" s="671"/>
      <c r="QDF96" s="671"/>
      <c r="QDG96" s="671"/>
      <c r="QDH96" s="671"/>
      <c r="QDI96" s="671"/>
      <c r="QDJ96" s="671"/>
      <c r="QDK96" s="671"/>
      <c r="QDL96" s="671"/>
      <c r="QDM96" s="671"/>
      <c r="QDN96" s="671"/>
      <c r="QDO96" s="671"/>
      <c r="QDP96" s="671"/>
      <c r="QDQ96" s="671"/>
      <c r="QDR96" s="671"/>
      <c r="QDS96" s="671"/>
      <c r="QDT96" s="671"/>
      <c r="QDU96" s="671"/>
      <c r="QDV96" s="671"/>
      <c r="QDW96" s="671"/>
      <c r="QDX96" s="671"/>
      <c r="QDY96" s="671"/>
      <c r="QDZ96" s="671"/>
      <c r="QEA96" s="671"/>
      <c r="QEB96" s="671"/>
      <c r="QEC96" s="671"/>
      <c r="QED96" s="671"/>
      <c r="QEE96" s="671"/>
      <c r="QEF96" s="671"/>
      <c r="QEG96" s="671"/>
      <c r="QEH96" s="671"/>
      <c r="QEI96" s="671"/>
      <c r="QEJ96" s="671"/>
      <c r="QEK96" s="671"/>
      <c r="QEL96" s="671"/>
      <c r="QEM96" s="671"/>
      <c r="QEN96" s="671"/>
      <c r="QEO96" s="671"/>
      <c r="QEP96" s="671"/>
      <c r="QEQ96" s="671"/>
      <c r="QER96" s="671"/>
      <c r="QES96" s="671"/>
      <c r="QET96" s="671"/>
      <c r="QEU96" s="671"/>
      <c r="QEV96" s="671"/>
      <c r="QEW96" s="671"/>
      <c r="QEX96" s="671"/>
      <c r="QEY96" s="671"/>
      <c r="QEZ96" s="671"/>
      <c r="QFA96" s="671"/>
      <c r="QFB96" s="671"/>
      <c r="QFC96" s="671"/>
      <c r="QFD96" s="671"/>
      <c r="QFE96" s="671"/>
      <c r="QFF96" s="671"/>
      <c r="QFG96" s="671"/>
      <c r="QFH96" s="671"/>
      <c r="QFI96" s="671"/>
      <c r="QFJ96" s="671"/>
      <c r="QFK96" s="671"/>
      <c r="QFL96" s="671"/>
      <c r="QFM96" s="671"/>
      <c r="QFN96" s="671"/>
      <c r="QFO96" s="671"/>
      <c r="QFP96" s="671"/>
      <c r="QFQ96" s="671"/>
      <c r="QFR96" s="671"/>
      <c r="QFS96" s="671"/>
      <c r="QFT96" s="671"/>
      <c r="QFU96" s="671"/>
      <c r="QFV96" s="671"/>
      <c r="QFW96" s="671"/>
      <c r="QFX96" s="671"/>
      <c r="QFY96" s="671"/>
      <c r="QFZ96" s="671"/>
      <c r="QGA96" s="671"/>
      <c r="QGB96" s="671"/>
      <c r="QGC96" s="671"/>
      <c r="QGD96" s="671"/>
      <c r="QGE96" s="671"/>
      <c r="QGF96" s="671"/>
      <c r="QGG96" s="671"/>
      <c r="QGH96" s="671"/>
      <c r="QGI96" s="671"/>
      <c r="QGJ96" s="671"/>
      <c r="QGK96" s="671"/>
      <c r="QGL96" s="671"/>
      <c r="QGM96" s="671"/>
      <c r="QGN96" s="671"/>
      <c r="QGO96" s="671"/>
      <c r="QGP96" s="671"/>
      <c r="QGQ96" s="671"/>
      <c r="QGR96" s="671"/>
      <c r="QGS96" s="671"/>
      <c r="QGT96" s="671"/>
      <c r="QGU96" s="671"/>
      <c r="QGV96" s="671"/>
      <c r="QGW96" s="671"/>
      <c r="QGX96" s="671"/>
      <c r="QGY96" s="671"/>
      <c r="QGZ96" s="671"/>
      <c r="QHA96" s="671"/>
      <c r="QHB96" s="671"/>
      <c r="QHC96" s="671"/>
      <c r="QHD96" s="671"/>
      <c r="QHE96" s="671"/>
      <c r="QHF96" s="671"/>
      <c r="QHG96" s="671"/>
      <c r="QHH96" s="671"/>
      <c r="QHI96" s="671"/>
      <c r="QHJ96" s="671"/>
      <c r="QHK96" s="671"/>
      <c r="QHL96" s="671"/>
      <c r="QHM96" s="671"/>
      <c r="QHN96" s="671"/>
      <c r="QHO96" s="671"/>
      <c r="QHP96" s="671"/>
      <c r="QHQ96" s="671"/>
      <c r="QHR96" s="671"/>
      <c r="QHS96" s="671"/>
      <c r="QHT96" s="671"/>
      <c r="QHU96" s="671"/>
      <c r="QHV96" s="671"/>
      <c r="QHW96" s="671"/>
      <c r="QHX96" s="671"/>
      <c r="QHY96" s="671"/>
      <c r="QHZ96" s="671"/>
      <c r="QIA96" s="671"/>
      <c r="QIB96" s="671"/>
      <c r="QIC96" s="671"/>
      <c r="QID96" s="671"/>
      <c r="QIE96" s="671"/>
      <c r="QIF96" s="671"/>
      <c r="QIG96" s="671"/>
      <c r="QIH96" s="671"/>
      <c r="QII96" s="671"/>
      <c r="QIJ96" s="671"/>
      <c r="QIK96" s="671"/>
      <c r="QIL96" s="671"/>
      <c r="QIM96" s="671"/>
      <c r="QIN96" s="671"/>
      <c r="QIO96" s="671"/>
      <c r="QIP96" s="671"/>
      <c r="QIQ96" s="671"/>
      <c r="QIR96" s="671"/>
      <c r="QIS96" s="671"/>
      <c r="QIT96" s="671"/>
      <c r="QIU96" s="671"/>
      <c r="QIV96" s="671"/>
      <c r="QIW96" s="671"/>
      <c r="QIX96" s="671"/>
      <c r="QIY96" s="671"/>
      <c r="QIZ96" s="671"/>
      <c r="QJA96" s="671"/>
      <c r="QJB96" s="671"/>
      <c r="QJC96" s="671"/>
      <c r="QJD96" s="671"/>
      <c r="QJE96" s="671"/>
      <c r="QJF96" s="671"/>
      <c r="QJG96" s="671"/>
      <c r="QJH96" s="671"/>
      <c r="QJI96" s="671"/>
      <c r="QJJ96" s="671"/>
      <c r="QJK96" s="671"/>
      <c r="QJL96" s="671"/>
      <c r="QJM96" s="671"/>
      <c r="QJN96" s="671"/>
      <c r="QJO96" s="671"/>
      <c r="QJP96" s="671"/>
      <c r="QJQ96" s="671"/>
      <c r="QJR96" s="671"/>
      <c r="QJS96" s="671"/>
      <c r="QJT96" s="671"/>
      <c r="QJU96" s="671"/>
      <c r="QJV96" s="671"/>
      <c r="QJW96" s="671"/>
      <c r="QJX96" s="671"/>
      <c r="QJY96" s="671"/>
      <c r="QJZ96" s="671"/>
      <c r="QKA96" s="671"/>
      <c r="QKB96" s="671"/>
      <c r="QKC96" s="671"/>
      <c r="QKD96" s="671"/>
      <c r="QKE96" s="671"/>
      <c r="QKF96" s="671"/>
      <c r="QKG96" s="671"/>
      <c r="QKH96" s="671"/>
      <c r="QKI96" s="671"/>
      <c r="QKJ96" s="671"/>
      <c r="QKK96" s="671"/>
      <c r="QKL96" s="671"/>
      <c r="QKM96" s="671"/>
      <c r="QKN96" s="671"/>
      <c r="QKO96" s="671"/>
      <c r="QKP96" s="671"/>
      <c r="QKQ96" s="671"/>
      <c r="QKR96" s="671"/>
      <c r="QKS96" s="671"/>
      <c r="QKT96" s="671"/>
      <c r="QKU96" s="671"/>
      <c r="QKV96" s="671"/>
      <c r="QKW96" s="671"/>
      <c r="QKX96" s="671"/>
      <c r="QKY96" s="671"/>
      <c r="QKZ96" s="671"/>
      <c r="QLA96" s="671"/>
      <c r="QLB96" s="671"/>
      <c r="QLC96" s="671"/>
      <c r="QLD96" s="671"/>
      <c r="QLE96" s="671"/>
      <c r="QLF96" s="671"/>
      <c r="QLG96" s="671"/>
      <c r="QLH96" s="671"/>
      <c r="QLI96" s="671"/>
      <c r="QLJ96" s="671"/>
      <c r="QLK96" s="671"/>
      <c r="QLL96" s="671"/>
      <c r="QLM96" s="671"/>
      <c r="QLN96" s="671"/>
      <c r="QLO96" s="671"/>
      <c r="QLP96" s="671"/>
      <c r="QLQ96" s="671"/>
      <c r="QLR96" s="671"/>
      <c r="QLS96" s="671"/>
      <c r="QLT96" s="671"/>
      <c r="QLU96" s="671"/>
      <c r="QLV96" s="671"/>
      <c r="QLW96" s="671"/>
      <c r="QLX96" s="671"/>
      <c r="QLY96" s="671"/>
      <c r="QLZ96" s="671"/>
      <c r="QMA96" s="671"/>
      <c r="QMB96" s="671"/>
      <c r="QMC96" s="671"/>
      <c r="QMD96" s="671"/>
      <c r="QME96" s="671"/>
      <c r="QMF96" s="671"/>
      <c r="QMG96" s="671"/>
      <c r="QMH96" s="671"/>
      <c r="QMI96" s="671"/>
      <c r="QMJ96" s="671"/>
      <c r="QMK96" s="671"/>
      <c r="QML96" s="671"/>
      <c r="QMM96" s="671"/>
      <c r="QMN96" s="671"/>
      <c r="QMO96" s="671"/>
      <c r="QMP96" s="671"/>
      <c r="QMQ96" s="671"/>
      <c r="QMR96" s="671"/>
      <c r="QMS96" s="671"/>
      <c r="QMT96" s="671"/>
      <c r="QMU96" s="671"/>
      <c r="QMV96" s="671"/>
      <c r="QMW96" s="671"/>
      <c r="QMX96" s="671"/>
      <c r="QMY96" s="671"/>
      <c r="QMZ96" s="671"/>
      <c r="QNA96" s="671"/>
      <c r="QNB96" s="671"/>
      <c r="QNC96" s="671"/>
      <c r="QND96" s="671"/>
      <c r="QNE96" s="671"/>
      <c r="QNF96" s="671"/>
      <c r="QNG96" s="671"/>
      <c r="QNH96" s="671"/>
      <c r="QNI96" s="671"/>
      <c r="QNJ96" s="671"/>
      <c r="QNK96" s="671"/>
      <c r="QNL96" s="671"/>
      <c r="QNM96" s="671"/>
      <c r="QNN96" s="671"/>
      <c r="QNO96" s="671"/>
      <c r="QNP96" s="671"/>
      <c r="QNQ96" s="671"/>
      <c r="QNR96" s="671"/>
      <c r="QNS96" s="671"/>
      <c r="QNT96" s="671"/>
      <c r="QNU96" s="671"/>
      <c r="QNV96" s="671"/>
      <c r="QNW96" s="671"/>
      <c r="QNX96" s="671"/>
      <c r="QNY96" s="671"/>
      <c r="QNZ96" s="671"/>
      <c r="QOA96" s="671"/>
      <c r="QOB96" s="671"/>
      <c r="QOC96" s="671"/>
      <c r="QOD96" s="671"/>
      <c r="QOE96" s="671"/>
      <c r="QOF96" s="671"/>
      <c r="QOG96" s="671"/>
      <c r="QOH96" s="671"/>
      <c r="QOI96" s="671"/>
      <c r="QOJ96" s="671"/>
      <c r="QOK96" s="671"/>
      <c r="QOL96" s="671"/>
      <c r="QOM96" s="671"/>
      <c r="QON96" s="671"/>
      <c r="QOO96" s="671"/>
      <c r="QOP96" s="671"/>
      <c r="QOQ96" s="671"/>
      <c r="QOR96" s="671"/>
      <c r="QOS96" s="671"/>
      <c r="QOT96" s="671"/>
      <c r="QOU96" s="671"/>
      <c r="QOV96" s="671"/>
      <c r="QOW96" s="671"/>
      <c r="QOX96" s="671"/>
      <c r="QOY96" s="671"/>
      <c r="QOZ96" s="671"/>
      <c r="QPA96" s="671"/>
      <c r="QPB96" s="671"/>
      <c r="QPC96" s="671"/>
      <c r="QPD96" s="671"/>
      <c r="QPE96" s="671"/>
      <c r="QPF96" s="671"/>
      <c r="QPG96" s="671"/>
      <c r="QPH96" s="671"/>
      <c r="QPI96" s="671"/>
      <c r="QPJ96" s="671"/>
      <c r="QPK96" s="671"/>
      <c r="QPL96" s="671"/>
      <c r="QPM96" s="671"/>
      <c r="QPN96" s="671"/>
      <c r="QPO96" s="671"/>
      <c r="QPP96" s="671"/>
      <c r="QPQ96" s="671"/>
      <c r="QPR96" s="671"/>
      <c r="QPS96" s="671"/>
      <c r="QPT96" s="671"/>
      <c r="QPU96" s="671"/>
      <c r="QPV96" s="671"/>
      <c r="QPW96" s="671"/>
      <c r="QPX96" s="671"/>
      <c r="QPY96" s="671"/>
      <c r="QPZ96" s="671"/>
      <c r="QQA96" s="671"/>
      <c r="QQB96" s="671"/>
      <c r="QQC96" s="671"/>
      <c r="QQD96" s="671"/>
      <c r="QQE96" s="671"/>
      <c r="QQF96" s="671"/>
      <c r="QQG96" s="671"/>
      <c r="QQH96" s="671"/>
      <c r="QQI96" s="671"/>
      <c r="QQJ96" s="671"/>
      <c r="QQK96" s="671"/>
      <c r="QQL96" s="671"/>
      <c r="QQM96" s="671"/>
      <c r="QQN96" s="671"/>
      <c r="QQO96" s="671"/>
      <c r="QQP96" s="671"/>
      <c r="QQQ96" s="671"/>
      <c r="QQR96" s="671"/>
      <c r="QQS96" s="671"/>
      <c r="QQT96" s="671"/>
      <c r="QQU96" s="671"/>
      <c r="QQV96" s="671"/>
      <c r="QQW96" s="671"/>
      <c r="QQX96" s="671"/>
      <c r="QQY96" s="671"/>
      <c r="QQZ96" s="671"/>
      <c r="QRA96" s="671"/>
      <c r="QRB96" s="671"/>
      <c r="QRC96" s="671"/>
      <c r="QRD96" s="671"/>
      <c r="QRE96" s="671"/>
      <c r="QRF96" s="671"/>
      <c r="QRG96" s="671"/>
      <c r="QRH96" s="671"/>
      <c r="QRI96" s="671"/>
      <c r="QRJ96" s="671"/>
      <c r="QRK96" s="671"/>
      <c r="QRL96" s="671"/>
      <c r="QRM96" s="671"/>
      <c r="QRN96" s="671"/>
      <c r="QRO96" s="671"/>
      <c r="QRP96" s="671"/>
      <c r="QRQ96" s="671"/>
      <c r="QRR96" s="671"/>
      <c r="QRS96" s="671"/>
      <c r="QRT96" s="671"/>
      <c r="QRU96" s="671"/>
      <c r="QRV96" s="671"/>
      <c r="QRW96" s="671"/>
      <c r="QRX96" s="671"/>
      <c r="QRY96" s="671"/>
      <c r="QRZ96" s="671"/>
      <c r="QSA96" s="671"/>
      <c r="QSB96" s="671"/>
      <c r="QSC96" s="671"/>
      <c r="QSD96" s="671"/>
      <c r="QSE96" s="671"/>
      <c r="QSF96" s="671"/>
      <c r="QSG96" s="671"/>
      <c r="QSH96" s="671"/>
      <c r="QSI96" s="671"/>
      <c r="QSJ96" s="671"/>
      <c r="QSK96" s="671"/>
      <c r="QSL96" s="671"/>
      <c r="QSM96" s="671"/>
      <c r="QSN96" s="671"/>
      <c r="QSO96" s="671"/>
      <c r="QSP96" s="671"/>
      <c r="QSQ96" s="671"/>
      <c r="QSR96" s="671"/>
      <c r="QSS96" s="671"/>
      <c r="QST96" s="671"/>
      <c r="QSU96" s="671"/>
      <c r="QSV96" s="671"/>
      <c r="QSW96" s="671"/>
      <c r="QSX96" s="671"/>
      <c r="QSY96" s="671"/>
      <c r="QSZ96" s="671"/>
      <c r="QTA96" s="671"/>
      <c r="QTB96" s="671"/>
      <c r="QTC96" s="671"/>
      <c r="QTD96" s="671"/>
      <c r="QTE96" s="671"/>
      <c r="QTF96" s="671"/>
      <c r="QTG96" s="671"/>
      <c r="QTH96" s="671"/>
      <c r="QTI96" s="671"/>
      <c r="QTJ96" s="671"/>
      <c r="QTK96" s="671"/>
      <c r="QTL96" s="671"/>
      <c r="QTM96" s="671"/>
      <c r="QTN96" s="671"/>
      <c r="QTO96" s="671"/>
      <c r="QTP96" s="671"/>
      <c r="QTQ96" s="671"/>
      <c r="QTR96" s="671"/>
      <c r="QTS96" s="671"/>
      <c r="QTT96" s="671"/>
      <c r="QTU96" s="671"/>
      <c r="QTV96" s="671"/>
      <c r="QTW96" s="671"/>
      <c r="QTX96" s="671"/>
      <c r="QTY96" s="671"/>
      <c r="QTZ96" s="671"/>
      <c r="QUA96" s="671"/>
      <c r="QUB96" s="671"/>
      <c r="QUC96" s="671"/>
      <c r="QUD96" s="671"/>
      <c r="QUE96" s="671"/>
      <c r="QUF96" s="671"/>
      <c r="QUG96" s="671"/>
      <c r="QUH96" s="671"/>
      <c r="QUI96" s="671"/>
      <c r="QUJ96" s="671"/>
      <c r="QUK96" s="671"/>
      <c r="QUL96" s="671"/>
      <c r="QUM96" s="671"/>
      <c r="QUN96" s="671"/>
      <c r="QUO96" s="671"/>
      <c r="QUP96" s="671"/>
      <c r="QUQ96" s="671"/>
      <c r="QUR96" s="671"/>
      <c r="QUS96" s="671"/>
      <c r="QUT96" s="671"/>
      <c r="QUU96" s="671"/>
      <c r="QUV96" s="671"/>
      <c r="QUW96" s="671"/>
      <c r="QUX96" s="671"/>
      <c r="QUY96" s="671"/>
      <c r="QUZ96" s="671"/>
      <c r="QVA96" s="671"/>
      <c r="QVB96" s="671"/>
      <c r="QVC96" s="671"/>
      <c r="QVD96" s="671"/>
      <c r="QVE96" s="671"/>
      <c r="QVF96" s="671"/>
      <c r="QVG96" s="671"/>
      <c r="QVH96" s="671"/>
      <c r="QVI96" s="671"/>
      <c r="QVJ96" s="671"/>
      <c r="QVK96" s="671"/>
      <c r="QVL96" s="671"/>
      <c r="QVM96" s="671"/>
      <c r="QVN96" s="671"/>
      <c r="QVO96" s="671"/>
      <c r="QVP96" s="671"/>
      <c r="QVQ96" s="671"/>
      <c r="QVR96" s="671"/>
      <c r="QVS96" s="671"/>
      <c r="QVT96" s="671"/>
      <c r="QVU96" s="671"/>
      <c r="QVV96" s="671"/>
      <c r="QVW96" s="671"/>
      <c r="QVX96" s="671"/>
      <c r="QVY96" s="671"/>
      <c r="QVZ96" s="671"/>
      <c r="QWA96" s="671"/>
      <c r="QWB96" s="671"/>
      <c r="QWC96" s="671"/>
      <c r="QWD96" s="671"/>
      <c r="QWE96" s="671"/>
      <c r="QWF96" s="671"/>
      <c r="QWG96" s="671"/>
      <c r="QWH96" s="671"/>
      <c r="QWI96" s="671"/>
      <c r="QWJ96" s="671"/>
      <c r="QWK96" s="671"/>
      <c r="QWL96" s="671"/>
      <c r="QWM96" s="671"/>
      <c r="QWN96" s="671"/>
      <c r="QWO96" s="671"/>
      <c r="QWP96" s="671"/>
      <c r="QWQ96" s="671"/>
      <c r="QWR96" s="671"/>
      <c r="QWS96" s="671"/>
      <c r="QWT96" s="671"/>
      <c r="QWU96" s="671"/>
      <c r="QWV96" s="671"/>
      <c r="QWW96" s="671"/>
      <c r="QWX96" s="671"/>
      <c r="QWY96" s="671"/>
      <c r="QWZ96" s="671"/>
      <c r="QXA96" s="671"/>
      <c r="QXB96" s="671"/>
      <c r="QXC96" s="671"/>
      <c r="QXD96" s="671"/>
      <c r="QXE96" s="671"/>
      <c r="QXF96" s="671"/>
      <c r="QXG96" s="671"/>
      <c r="QXH96" s="671"/>
      <c r="QXI96" s="671"/>
      <c r="QXJ96" s="671"/>
      <c r="QXK96" s="671"/>
      <c r="QXL96" s="671"/>
      <c r="QXM96" s="671"/>
      <c r="QXN96" s="671"/>
      <c r="QXO96" s="671"/>
      <c r="QXP96" s="671"/>
      <c r="QXQ96" s="671"/>
      <c r="QXR96" s="671"/>
      <c r="QXS96" s="671"/>
      <c r="QXT96" s="671"/>
      <c r="QXU96" s="671"/>
      <c r="QXV96" s="671"/>
      <c r="QXW96" s="671"/>
      <c r="QXX96" s="671"/>
      <c r="QXY96" s="671"/>
      <c r="QXZ96" s="671"/>
      <c r="QYA96" s="671"/>
      <c r="QYB96" s="671"/>
      <c r="QYC96" s="671"/>
      <c r="QYD96" s="671"/>
      <c r="QYE96" s="671"/>
      <c r="QYF96" s="671"/>
      <c r="QYG96" s="671"/>
      <c r="QYH96" s="671"/>
      <c r="QYI96" s="671"/>
      <c r="QYJ96" s="671"/>
      <c r="QYK96" s="671"/>
      <c r="QYL96" s="671"/>
      <c r="QYM96" s="671"/>
      <c r="QYN96" s="671"/>
      <c r="QYO96" s="671"/>
      <c r="QYP96" s="671"/>
      <c r="QYQ96" s="671"/>
      <c r="QYR96" s="671"/>
      <c r="QYS96" s="671"/>
      <c r="QYT96" s="671"/>
      <c r="QYU96" s="671"/>
      <c r="QYV96" s="671"/>
      <c r="QYW96" s="671"/>
      <c r="QYX96" s="671"/>
      <c r="QYY96" s="671"/>
      <c r="QYZ96" s="671"/>
      <c r="QZA96" s="671"/>
      <c r="QZB96" s="671"/>
      <c r="QZC96" s="671"/>
      <c r="QZD96" s="671"/>
      <c r="QZE96" s="671"/>
      <c r="QZF96" s="671"/>
      <c r="QZG96" s="671"/>
      <c r="QZH96" s="671"/>
      <c r="QZI96" s="671"/>
      <c r="QZJ96" s="671"/>
      <c r="QZK96" s="671"/>
      <c r="QZL96" s="671"/>
      <c r="QZM96" s="671"/>
      <c r="QZN96" s="671"/>
      <c r="QZO96" s="671"/>
      <c r="QZP96" s="671"/>
      <c r="QZQ96" s="671"/>
      <c r="QZR96" s="671"/>
      <c r="QZS96" s="671"/>
      <c r="QZT96" s="671"/>
      <c r="QZU96" s="671"/>
      <c r="QZV96" s="671"/>
      <c r="QZW96" s="671"/>
      <c r="QZX96" s="671"/>
      <c r="QZY96" s="671"/>
      <c r="QZZ96" s="671"/>
      <c r="RAA96" s="671"/>
      <c r="RAB96" s="671"/>
      <c r="RAC96" s="671"/>
      <c r="RAD96" s="671"/>
      <c r="RAE96" s="671"/>
      <c r="RAF96" s="671"/>
      <c r="RAG96" s="671"/>
      <c r="RAH96" s="671"/>
      <c r="RAI96" s="671"/>
      <c r="RAJ96" s="671"/>
      <c r="RAK96" s="671"/>
      <c r="RAL96" s="671"/>
      <c r="RAM96" s="671"/>
      <c r="RAN96" s="671"/>
      <c r="RAO96" s="671"/>
      <c r="RAP96" s="671"/>
      <c r="RAQ96" s="671"/>
      <c r="RAR96" s="671"/>
      <c r="RAS96" s="671"/>
      <c r="RAT96" s="671"/>
      <c r="RAU96" s="671"/>
      <c r="RAV96" s="671"/>
      <c r="RAW96" s="671"/>
      <c r="RAX96" s="671"/>
      <c r="RAY96" s="671"/>
      <c r="RAZ96" s="671"/>
      <c r="RBA96" s="671"/>
      <c r="RBB96" s="671"/>
      <c r="RBC96" s="671"/>
      <c r="RBD96" s="671"/>
      <c r="RBE96" s="671"/>
      <c r="RBF96" s="671"/>
      <c r="RBG96" s="671"/>
      <c r="RBH96" s="671"/>
      <c r="RBI96" s="671"/>
      <c r="RBJ96" s="671"/>
      <c r="RBK96" s="671"/>
      <c r="RBL96" s="671"/>
      <c r="RBM96" s="671"/>
      <c r="RBN96" s="671"/>
      <c r="RBO96" s="671"/>
      <c r="RBP96" s="671"/>
      <c r="RBQ96" s="671"/>
      <c r="RBR96" s="671"/>
      <c r="RBS96" s="671"/>
      <c r="RBT96" s="671"/>
      <c r="RBU96" s="671"/>
      <c r="RBV96" s="671"/>
      <c r="RBW96" s="671"/>
      <c r="RBX96" s="671"/>
      <c r="RBY96" s="671"/>
      <c r="RBZ96" s="671"/>
      <c r="RCA96" s="671"/>
      <c r="RCB96" s="671"/>
      <c r="RCC96" s="671"/>
      <c r="RCD96" s="671"/>
      <c r="RCE96" s="671"/>
      <c r="RCF96" s="671"/>
      <c r="RCG96" s="671"/>
      <c r="RCH96" s="671"/>
      <c r="RCI96" s="671"/>
      <c r="RCJ96" s="671"/>
      <c r="RCK96" s="671"/>
      <c r="RCL96" s="671"/>
      <c r="RCM96" s="671"/>
      <c r="RCN96" s="671"/>
      <c r="RCO96" s="671"/>
      <c r="RCP96" s="671"/>
      <c r="RCQ96" s="671"/>
      <c r="RCR96" s="671"/>
      <c r="RCS96" s="671"/>
      <c r="RCT96" s="671"/>
      <c r="RCU96" s="671"/>
      <c r="RCV96" s="671"/>
      <c r="RCW96" s="671"/>
      <c r="RCX96" s="671"/>
      <c r="RCY96" s="671"/>
      <c r="RCZ96" s="671"/>
      <c r="RDA96" s="671"/>
      <c r="RDB96" s="671"/>
      <c r="RDC96" s="671"/>
      <c r="RDD96" s="671"/>
      <c r="RDE96" s="671"/>
      <c r="RDF96" s="671"/>
      <c r="RDG96" s="671"/>
      <c r="RDH96" s="671"/>
      <c r="RDI96" s="671"/>
      <c r="RDJ96" s="671"/>
      <c r="RDK96" s="671"/>
      <c r="RDL96" s="671"/>
      <c r="RDM96" s="671"/>
      <c r="RDN96" s="671"/>
      <c r="RDO96" s="671"/>
      <c r="RDP96" s="671"/>
      <c r="RDQ96" s="671"/>
      <c r="RDR96" s="671"/>
      <c r="RDS96" s="671"/>
      <c r="RDT96" s="671"/>
      <c r="RDU96" s="671"/>
      <c r="RDV96" s="671"/>
      <c r="RDW96" s="671"/>
      <c r="RDX96" s="671"/>
      <c r="RDY96" s="671"/>
      <c r="RDZ96" s="671"/>
      <c r="REA96" s="671"/>
      <c r="REB96" s="671"/>
      <c r="REC96" s="671"/>
      <c r="RED96" s="671"/>
      <c r="REE96" s="671"/>
      <c r="REF96" s="671"/>
      <c r="REG96" s="671"/>
      <c r="REH96" s="671"/>
      <c r="REI96" s="671"/>
      <c r="REJ96" s="671"/>
      <c r="REK96" s="671"/>
      <c r="REL96" s="671"/>
      <c r="REM96" s="671"/>
      <c r="REN96" s="671"/>
      <c r="REO96" s="671"/>
      <c r="REP96" s="671"/>
      <c r="REQ96" s="671"/>
      <c r="RER96" s="671"/>
      <c r="RES96" s="671"/>
      <c r="RET96" s="671"/>
      <c r="REU96" s="671"/>
      <c r="REV96" s="671"/>
      <c r="REW96" s="671"/>
      <c r="REX96" s="671"/>
      <c r="REY96" s="671"/>
      <c r="REZ96" s="671"/>
      <c r="RFA96" s="671"/>
      <c r="RFB96" s="671"/>
      <c r="RFC96" s="671"/>
      <c r="RFD96" s="671"/>
      <c r="RFE96" s="671"/>
      <c r="RFF96" s="671"/>
      <c r="RFG96" s="671"/>
      <c r="RFH96" s="671"/>
      <c r="RFI96" s="671"/>
      <c r="RFJ96" s="671"/>
      <c r="RFK96" s="671"/>
      <c r="RFL96" s="671"/>
      <c r="RFM96" s="671"/>
      <c r="RFN96" s="671"/>
      <c r="RFO96" s="671"/>
      <c r="RFP96" s="671"/>
      <c r="RFQ96" s="671"/>
      <c r="RFR96" s="671"/>
      <c r="RFS96" s="671"/>
      <c r="RFT96" s="671"/>
      <c r="RFU96" s="671"/>
      <c r="RFV96" s="671"/>
      <c r="RFW96" s="671"/>
      <c r="RFX96" s="671"/>
      <c r="RFY96" s="671"/>
      <c r="RFZ96" s="671"/>
      <c r="RGA96" s="671"/>
      <c r="RGB96" s="671"/>
      <c r="RGC96" s="671"/>
      <c r="RGD96" s="671"/>
      <c r="RGE96" s="671"/>
      <c r="RGF96" s="671"/>
      <c r="RGG96" s="671"/>
      <c r="RGH96" s="671"/>
      <c r="RGI96" s="671"/>
      <c r="RGJ96" s="671"/>
      <c r="RGK96" s="671"/>
      <c r="RGL96" s="671"/>
      <c r="RGM96" s="671"/>
      <c r="RGN96" s="671"/>
      <c r="RGO96" s="671"/>
      <c r="RGP96" s="671"/>
      <c r="RGQ96" s="671"/>
      <c r="RGR96" s="671"/>
      <c r="RGS96" s="671"/>
      <c r="RGT96" s="671"/>
      <c r="RGU96" s="671"/>
      <c r="RGV96" s="671"/>
      <c r="RGW96" s="671"/>
      <c r="RGX96" s="671"/>
      <c r="RGY96" s="671"/>
      <c r="RGZ96" s="671"/>
      <c r="RHA96" s="671"/>
      <c r="RHB96" s="671"/>
      <c r="RHC96" s="671"/>
      <c r="RHD96" s="671"/>
      <c r="RHE96" s="671"/>
      <c r="RHF96" s="671"/>
      <c r="RHG96" s="671"/>
      <c r="RHH96" s="671"/>
      <c r="RHI96" s="671"/>
      <c r="RHJ96" s="671"/>
      <c r="RHK96" s="671"/>
      <c r="RHL96" s="671"/>
      <c r="RHM96" s="671"/>
      <c r="RHN96" s="671"/>
      <c r="RHO96" s="671"/>
      <c r="RHP96" s="671"/>
      <c r="RHQ96" s="671"/>
      <c r="RHR96" s="671"/>
      <c r="RHS96" s="671"/>
      <c r="RHT96" s="671"/>
      <c r="RHU96" s="671"/>
      <c r="RHV96" s="671"/>
      <c r="RHW96" s="671"/>
      <c r="RHX96" s="671"/>
      <c r="RHY96" s="671"/>
      <c r="RHZ96" s="671"/>
      <c r="RIA96" s="671"/>
      <c r="RIB96" s="671"/>
      <c r="RIC96" s="671"/>
      <c r="RID96" s="671"/>
      <c r="RIE96" s="671"/>
      <c r="RIF96" s="671"/>
      <c r="RIG96" s="671"/>
      <c r="RIH96" s="671"/>
      <c r="RII96" s="671"/>
      <c r="RIJ96" s="671"/>
      <c r="RIK96" s="671"/>
      <c r="RIL96" s="671"/>
      <c r="RIM96" s="671"/>
      <c r="RIN96" s="671"/>
      <c r="RIO96" s="671"/>
      <c r="RIP96" s="671"/>
      <c r="RIQ96" s="671"/>
      <c r="RIR96" s="671"/>
      <c r="RIS96" s="671"/>
      <c r="RIT96" s="671"/>
      <c r="RIU96" s="671"/>
      <c r="RIV96" s="671"/>
      <c r="RIW96" s="671"/>
      <c r="RIX96" s="671"/>
      <c r="RIY96" s="671"/>
      <c r="RIZ96" s="671"/>
      <c r="RJA96" s="671"/>
      <c r="RJB96" s="671"/>
      <c r="RJC96" s="671"/>
      <c r="RJD96" s="671"/>
      <c r="RJE96" s="671"/>
      <c r="RJF96" s="671"/>
      <c r="RJG96" s="671"/>
      <c r="RJH96" s="671"/>
      <c r="RJI96" s="671"/>
      <c r="RJJ96" s="671"/>
      <c r="RJK96" s="671"/>
      <c r="RJL96" s="671"/>
      <c r="RJM96" s="671"/>
      <c r="RJN96" s="671"/>
      <c r="RJO96" s="671"/>
      <c r="RJP96" s="671"/>
      <c r="RJQ96" s="671"/>
      <c r="RJR96" s="671"/>
      <c r="RJS96" s="671"/>
      <c r="RJT96" s="671"/>
      <c r="RJU96" s="671"/>
      <c r="RJV96" s="671"/>
      <c r="RJW96" s="671"/>
      <c r="RJX96" s="671"/>
      <c r="RJY96" s="671"/>
      <c r="RJZ96" s="671"/>
      <c r="RKA96" s="671"/>
      <c r="RKB96" s="671"/>
      <c r="RKC96" s="671"/>
      <c r="RKD96" s="671"/>
      <c r="RKE96" s="671"/>
      <c r="RKF96" s="671"/>
      <c r="RKG96" s="671"/>
      <c r="RKH96" s="671"/>
      <c r="RKI96" s="671"/>
      <c r="RKJ96" s="671"/>
      <c r="RKK96" s="671"/>
      <c r="RKL96" s="671"/>
      <c r="RKM96" s="671"/>
      <c r="RKN96" s="671"/>
      <c r="RKO96" s="671"/>
      <c r="RKP96" s="671"/>
      <c r="RKQ96" s="671"/>
      <c r="RKR96" s="671"/>
      <c r="RKS96" s="671"/>
      <c r="RKT96" s="671"/>
      <c r="RKU96" s="671"/>
      <c r="RKV96" s="671"/>
      <c r="RKW96" s="671"/>
      <c r="RKX96" s="671"/>
      <c r="RKY96" s="671"/>
      <c r="RKZ96" s="671"/>
      <c r="RLA96" s="671"/>
      <c r="RLB96" s="671"/>
      <c r="RLC96" s="671"/>
      <c r="RLD96" s="671"/>
      <c r="RLE96" s="671"/>
      <c r="RLF96" s="671"/>
      <c r="RLG96" s="671"/>
      <c r="RLH96" s="671"/>
      <c r="RLI96" s="671"/>
      <c r="RLJ96" s="671"/>
      <c r="RLK96" s="671"/>
      <c r="RLL96" s="671"/>
      <c r="RLM96" s="671"/>
      <c r="RLN96" s="671"/>
      <c r="RLO96" s="671"/>
      <c r="RLP96" s="671"/>
      <c r="RLQ96" s="671"/>
      <c r="RLR96" s="671"/>
      <c r="RLS96" s="671"/>
      <c r="RLT96" s="671"/>
      <c r="RLU96" s="671"/>
      <c r="RLV96" s="671"/>
      <c r="RLW96" s="671"/>
      <c r="RLX96" s="671"/>
      <c r="RLY96" s="671"/>
      <c r="RLZ96" s="671"/>
      <c r="RMA96" s="671"/>
      <c r="RMB96" s="671"/>
      <c r="RMC96" s="671"/>
      <c r="RMD96" s="671"/>
      <c r="RME96" s="671"/>
      <c r="RMF96" s="671"/>
      <c r="RMG96" s="671"/>
      <c r="RMH96" s="671"/>
      <c r="RMI96" s="671"/>
      <c r="RMJ96" s="671"/>
      <c r="RMK96" s="671"/>
      <c r="RML96" s="671"/>
      <c r="RMM96" s="671"/>
      <c r="RMN96" s="671"/>
      <c r="RMO96" s="671"/>
      <c r="RMP96" s="671"/>
      <c r="RMQ96" s="671"/>
      <c r="RMR96" s="671"/>
      <c r="RMS96" s="671"/>
      <c r="RMT96" s="671"/>
      <c r="RMU96" s="671"/>
      <c r="RMV96" s="671"/>
      <c r="RMW96" s="671"/>
      <c r="RMX96" s="671"/>
      <c r="RMY96" s="671"/>
      <c r="RMZ96" s="671"/>
      <c r="RNA96" s="671"/>
      <c r="RNB96" s="671"/>
      <c r="RNC96" s="671"/>
      <c r="RND96" s="671"/>
      <c r="RNE96" s="671"/>
      <c r="RNF96" s="671"/>
      <c r="RNG96" s="671"/>
      <c r="RNH96" s="671"/>
      <c r="RNI96" s="671"/>
      <c r="RNJ96" s="671"/>
      <c r="RNK96" s="671"/>
      <c r="RNL96" s="671"/>
      <c r="RNM96" s="671"/>
      <c r="RNN96" s="671"/>
      <c r="RNO96" s="671"/>
      <c r="RNP96" s="671"/>
      <c r="RNQ96" s="671"/>
      <c r="RNR96" s="671"/>
      <c r="RNS96" s="671"/>
      <c r="RNT96" s="671"/>
      <c r="RNU96" s="671"/>
      <c r="RNV96" s="671"/>
      <c r="RNW96" s="671"/>
      <c r="RNX96" s="671"/>
      <c r="RNY96" s="671"/>
      <c r="RNZ96" s="671"/>
      <c r="ROA96" s="671"/>
      <c r="ROB96" s="671"/>
      <c r="ROC96" s="671"/>
      <c r="ROD96" s="671"/>
      <c r="ROE96" s="671"/>
      <c r="ROF96" s="671"/>
      <c r="ROG96" s="671"/>
      <c r="ROH96" s="671"/>
      <c r="ROI96" s="671"/>
      <c r="ROJ96" s="671"/>
      <c r="ROK96" s="671"/>
      <c r="ROL96" s="671"/>
      <c r="ROM96" s="671"/>
      <c r="RON96" s="671"/>
      <c r="ROO96" s="671"/>
      <c r="ROP96" s="671"/>
      <c r="ROQ96" s="671"/>
      <c r="ROR96" s="671"/>
      <c r="ROS96" s="671"/>
      <c r="ROT96" s="671"/>
      <c r="ROU96" s="671"/>
      <c r="ROV96" s="671"/>
      <c r="ROW96" s="671"/>
      <c r="ROX96" s="671"/>
      <c r="ROY96" s="671"/>
      <c r="ROZ96" s="671"/>
      <c r="RPA96" s="671"/>
      <c r="RPB96" s="671"/>
      <c r="RPC96" s="671"/>
      <c r="RPD96" s="671"/>
      <c r="RPE96" s="671"/>
      <c r="RPF96" s="671"/>
      <c r="RPG96" s="671"/>
      <c r="RPH96" s="671"/>
      <c r="RPI96" s="671"/>
      <c r="RPJ96" s="671"/>
      <c r="RPK96" s="671"/>
      <c r="RPL96" s="671"/>
      <c r="RPM96" s="671"/>
      <c r="RPN96" s="671"/>
      <c r="RPO96" s="671"/>
      <c r="RPP96" s="671"/>
      <c r="RPQ96" s="671"/>
      <c r="RPR96" s="671"/>
      <c r="RPS96" s="671"/>
      <c r="RPT96" s="671"/>
      <c r="RPU96" s="671"/>
      <c r="RPV96" s="671"/>
      <c r="RPW96" s="671"/>
      <c r="RPX96" s="671"/>
      <c r="RPY96" s="671"/>
      <c r="RPZ96" s="671"/>
      <c r="RQA96" s="671"/>
      <c r="RQB96" s="671"/>
      <c r="RQC96" s="671"/>
      <c r="RQD96" s="671"/>
      <c r="RQE96" s="671"/>
      <c r="RQF96" s="671"/>
      <c r="RQG96" s="671"/>
      <c r="RQH96" s="671"/>
      <c r="RQI96" s="671"/>
      <c r="RQJ96" s="671"/>
      <c r="RQK96" s="671"/>
      <c r="RQL96" s="671"/>
      <c r="RQM96" s="671"/>
      <c r="RQN96" s="671"/>
      <c r="RQO96" s="671"/>
      <c r="RQP96" s="671"/>
      <c r="RQQ96" s="671"/>
      <c r="RQR96" s="671"/>
      <c r="RQS96" s="671"/>
      <c r="RQT96" s="671"/>
      <c r="RQU96" s="671"/>
      <c r="RQV96" s="671"/>
      <c r="RQW96" s="671"/>
      <c r="RQX96" s="671"/>
      <c r="RQY96" s="671"/>
      <c r="RQZ96" s="671"/>
      <c r="RRA96" s="671"/>
      <c r="RRB96" s="671"/>
      <c r="RRC96" s="671"/>
      <c r="RRD96" s="671"/>
      <c r="RRE96" s="671"/>
      <c r="RRF96" s="671"/>
      <c r="RRG96" s="671"/>
      <c r="RRH96" s="671"/>
      <c r="RRI96" s="671"/>
      <c r="RRJ96" s="671"/>
      <c r="RRK96" s="671"/>
      <c r="RRL96" s="671"/>
      <c r="RRM96" s="671"/>
      <c r="RRN96" s="671"/>
      <c r="RRO96" s="671"/>
      <c r="RRP96" s="671"/>
      <c r="RRQ96" s="671"/>
      <c r="RRR96" s="671"/>
      <c r="RRS96" s="671"/>
      <c r="RRT96" s="671"/>
      <c r="RRU96" s="671"/>
      <c r="RRV96" s="671"/>
      <c r="RRW96" s="671"/>
      <c r="RRX96" s="671"/>
      <c r="RRY96" s="671"/>
      <c r="RRZ96" s="671"/>
      <c r="RSA96" s="671"/>
      <c r="RSB96" s="671"/>
      <c r="RSC96" s="671"/>
      <c r="RSD96" s="671"/>
      <c r="RSE96" s="671"/>
      <c r="RSF96" s="671"/>
      <c r="RSG96" s="671"/>
      <c r="RSH96" s="671"/>
      <c r="RSI96" s="671"/>
      <c r="RSJ96" s="671"/>
      <c r="RSK96" s="671"/>
      <c r="RSL96" s="671"/>
      <c r="RSM96" s="671"/>
      <c r="RSN96" s="671"/>
      <c r="RSO96" s="671"/>
      <c r="RSP96" s="671"/>
      <c r="RSQ96" s="671"/>
      <c r="RSR96" s="671"/>
      <c r="RSS96" s="671"/>
      <c r="RST96" s="671"/>
      <c r="RSU96" s="671"/>
      <c r="RSV96" s="671"/>
      <c r="RSW96" s="671"/>
      <c r="RSX96" s="671"/>
      <c r="RSY96" s="671"/>
      <c r="RSZ96" s="671"/>
      <c r="RTA96" s="671"/>
      <c r="RTB96" s="671"/>
      <c r="RTC96" s="671"/>
      <c r="RTD96" s="671"/>
      <c r="RTE96" s="671"/>
      <c r="RTF96" s="671"/>
      <c r="RTG96" s="671"/>
      <c r="RTH96" s="671"/>
      <c r="RTI96" s="671"/>
      <c r="RTJ96" s="671"/>
      <c r="RTK96" s="671"/>
      <c r="RTL96" s="671"/>
      <c r="RTM96" s="671"/>
      <c r="RTN96" s="671"/>
      <c r="RTO96" s="671"/>
      <c r="RTP96" s="671"/>
      <c r="RTQ96" s="671"/>
      <c r="RTR96" s="671"/>
      <c r="RTS96" s="671"/>
      <c r="RTT96" s="671"/>
      <c r="RTU96" s="671"/>
      <c r="RTV96" s="671"/>
      <c r="RTW96" s="671"/>
      <c r="RTX96" s="671"/>
      <c r="RTY96" s="671"/>
      <c r="RTZ96" s="671"/>
      <c r="RUA96" s="671"/>
      <c r="RUB96" s="671"/>
      <c r="RUC96" s="671"/>
      <c r="RUD96" s="671"/>
      <c r="RUE96" s="671"/>
      <c r="RUF96" s="671"/>
      <c r="RUG96" s="671"/>
      <c r="RUH96" s="671"/>
      <c r="RUI96" s="671"/>
      <c r="RUJ96" s="671"/>
      <c r="RUK96" s="671"/>
      <c r="RUL96" s="671"/>
      <c r="RUM96" s="671"/>
      <c r="RUN96" s="671"/>
      <c r="RUO96" s="671"/>
      <c r="RUP96" s="671"/>
      <c r="RUQ96" s="671"/>
      <c r="RUR96" s="671"/>
      <c r="RUS96" s="671"/>
      <c r="RUT96" s="671"/>
      <c r="RUU96" s="671"/>
      <c r="RUV96" s="671"/>
      <c r="RUW96" s="671"/>
      <c r="RUX96" s="671"/>
      <c r="RUY96" s="671"/>
      <c r="RUZ96" s="671"/>
      <c r="RVA96" s="671"/>
      <c r="RVB96" s="671"/>
      <c r="RVC96" s="671"/>
      <c r="RVD96" s="671"/>
      <c r="RVE96" s="671"/>
      <c r="RVF96" s="671"/>
      <c r="RVG96" s="671"/>
      <c r="RVH96" s="671"/>
      <c r="RVI96" s="671"/>
      <c r="RVJ96" s="671"/>
      <c r="RVK96" s="671"/>
      <c r="RVL96" s="671"/>
      <c r="RVM96" s="671"/>
      <c r="RVN96" s="671"/>
      <c r="RVO96" s="671"/>
      <c r="RVP96" s="671"/>
      <c r="RVQ96" s="671"/>
      <c r="RVR96" s="671"/>
      <c r="RVS96" s="671"/>
      <c r="RVT96" s="671"/>
      <c r="RVU96" s="671"/>
      <c r="RVV96" s="671"/>
      <c r="RVW96" s="671"/>
      <c r="RVX96" s="671"/>
      <c r="RVY96" s="671"/>
      <c r="RVZ96" s="671"/>
      <c r="RWA96" s="671"/>
      <c r="RWB96" s="671"/>
      <c r="RWC96" s="671"/>
      <c r="RWD96" s="671"/>
      <c r="RWE96" s="671"/>
      <c r="RWF96" s="671"/>
      <c r="RWG96" s="671"/>
      <c r="RWH96" s="671"/>
      <c r="RWI96" s="671"/>
      <c r="RWJ96" s="671"/>
      <c r="RWK96" s="671"/>
      <c r="RWL96" s="671"/>
      <c r="RWM96" s="671"/>
      <c r="RWN96" s="671"/>
      <c r="RWO96" s="671"/>
      <c r="RWP96" s="671"/>
      <c r="RWQ96" s="671"/>
      <c r="RWR96" s="671"/>
      <c r="RWS96" s="671"/>
      <c r="RWT96" s="671"/>
      <c r="RWU96" s="671"/>
      <c r="RWV96" s="671"/>
      <c r="RWW96" s="671"/>
      <c r="RWX96" s="671"/>
      <c r="RWY96" s="671"/>
      <c r="RWZ96" s="671"/>
      <c r="RXA96" s="671"/>
      <c r="RXB96" s="671"/>
      <c r="RXC96" s="671"/>
      <c r="RXD96" s="671"/>
      <c r="RXE96" s="671"/>
      <c r="RXF96" s="671"/>
      <c r="RXG96" s="671"/>
      <c r="RXH96" s="671"/>
      <c r="RXI96" s="671"/>
      <c r="RXJ96" s="671"/>
      <c r="RXK96" s="671"/>
      <c r="RXL96" s="671"/>
      <c r="RXM96" s="671"/>
      <c r="RXN96" s="671"/>
      <c r="RXO96" s="671"/>
      <c r="RXP96" s="671"/>
      <c r="RXQ96" s="671"/>
      <c r="RXR96" s="671"/>
      <c r="RXS96" s="671"/>
      <c r="RXT96" s="671"/>
      <c r="RXU96" s="671"/>
      <c r="RXV96" s="671"/>
      <c r="RXW96" s="671"/>
      <c r="RXX96" s="671"/>
      <c r="RXY96" s="671"/>
      <c r="RXZ96" s="671"/>
      <c r="RYA96" s="671"/>
      <c r="RYB96" s="671"/>
      <c r="RYC96" s="671"/>
      <c r="RYD96" s="671"/>
      <c r="RYE96" s="671"/>
      <c r="RYF96" s="671"/>
      <c r="RYG96" s="671"/>
      <c r="RYH96" s="671"/>
      <c r="RYI96" s="671"/>
      <c r="RYJ96" s="671"/>
      <c r="RYK96" s="671"/>
      <c r="RYL96" s="671"/>
      <c r="RYM96" s="671"/>
      <c r="RYN96" s="671"/>
      <c r="RYO96" s="671"/>
      <c r="RYP96" s="671"/>
      <c r="RYQ96" s="671"/>
      <c r="RYR96" s="671"/>
      <c r="RYS96" s="671"/>
      <c r="RYT96" s="671"/>
      <c r="RYU96" s="671"/>
      <c r="RYV96" s="671"/>
      <c r="RYW96" s="671"/>
      <c r="RYX96" s="671"/>
      <c r="RYY96" s="671"/>
      <c r="RYZ96" s="671"/>
      <c r="RZA96" s="671"/>
      <c r="RZB96" s="671"/>
      <c r="RZC96" s="671"/>
      <c r="RZD96" s="671"/>
      <c r="RZE96" s="671"/>
      <c r="RZF96" s="671"/>
      <c r="RZG96" s="671"/>
      <c r="RZH96" s="671"/>
      <c r="RZI96" s="671"/>
      <c r="RZJ96" s="671"/>
      <c r="RZK96" s="671"/>
      <c r="RZL96" s="671"/>
      <c r="RZM96" s="671"/>
      <c r="RZN96" s="671"/>
      <c r="RZO96" s="671"/>
      <c r="RZP96" s="671"/>
      <c r="RZQ96" s="671"/>
      <c r="RZR96" s="671"/>
      <c r="RZS96" s="671"/>
      <c r="RZT96" s="671"/>
      <c r="RZU96" s="671"/>
      <c r="RZV96" s="671"/>
      <c r="RZW96" s="671"/>
      <c r="RZX96" s="671"/>
      <c r="RZY96" s="671"/>
      <c r="RZZ96" s="671"/>
      <c r="SAA96" s="671"/>
      <c r="SAB96" s="671"/>
      <c r="SAC96" s="671"/>
      <c r="SAD96" s="671"/>
      <c r="SAE96" s="671"/>
      <c r="SAF96" s="671"/>
      <c r="SAG96" s="671"/>
      <c r="SAH96" s="671"/>
      <c r="SAI96" s="671"/>
      <c r="SAJ96" s="671"/>
      <c r="SAK96" s="671"/>
      <c r="SAL96" s="671"/>
      <c r="SAM96" s="671"/>
      <c r="SAN96" s="671"/>
      <c r="SAO96" s="671"/>
      <c r="SAP96" s="671"/>
      <c r="SAQ96" s="671"/>
      <c r="SAR96" s="671"/>
      <c r="SAS96" s="671"/>
      <c r="SAT96" s="671"/>
      <c r="SAU96" s="671"/>
      <c r="SAV96" s="671"/>
      <c r="SAW96" s="671"/>
      <c r="SAX96" s="671"/>
      <c r="SAY96" s="671"/>
      <c r="SAZ96" s="671"/>
      <c r="SBA96" s="671"/>
      <c r="SBB96" s="671"/>
      <c r="SBC96" s="671"/>
      <c r="SBD96" s="671"/>
      <c r="SBE96" s="671"/>
      <c r="SBF96" s="671"/>
      <c r="SBG96" s="671"/>
      <c r="SBH96" s="671"/>
      <c r="SBI96" s="671"/>
      <c r="SBJ96" s="671"/>
      <c r="SBK96" s="671"/>
      <c r="SBL96" s="671"/>
      <c r="SBM96" s="671"/>
      <c r="SBN96" s="671"/>
      <c r="SBO96" s="671"/>
      <c r="SBP96" s="671"/>
      <c r="SBQ96" s="671"/>
      <c r="SBR96" s="671"/>
      <c r="SBS96" s="671"/>
      <c r="SBT96" s="671"/>
      <c r="SBU96" s="671"/>
      <c r="SBV96" s="671"/>
      <c r="SBW96" s="671"/>
      <c r="SBX96" s="671"/>
      <c r="SBY96" s="671"/>
      <c r="SBZ96" s="671"/>
      <c r="SCA96" s="671"/>
      <c r="SCB96" s="671"/>
      <c r="SCC96" s="671"/>
      <c r="SCD96" s="671"/>
      <c r="SCE96" s="671"/>
      <c r="SCF96" s="671"/>
      <c r="SCG96" s="671"/>
      <c r="SCH96" s="671"/>
      <c r="SCI96" s="671"/>
      <c r="SCJ96" s="671"/>
      <c r="SCK96" s="671"/>
      <c r="SCL96" s="671"/>
      <c r="SCM96" s="671"/>
      <c r="SCN96" s="671"/>
      <c r="SCO96" s="671"/>
      <c r="SCP96" s="671"/>
      <c r="SCQ96" s="671"/>
      <c r="SCR96" s="671"/>
      <c r="SCS96" s="671"/>
      <c r="SCT96" s="671"/>
      <c r="SCU96" s="671"/>
      <c r="SCV96" s="671"/>
      <c r="SCW96" s="671"/>
      <c r="SCX96" s="671"/>
      <c r="SCY96" s="671"/>
      <c r="SCZ96" s="671"/>
      <c r="SDA96" s="671"/>
      <c r="SDB96" s="671"/>
      <c r="SDC96" s="671"/>
      <c r="SDD96" s="671"/>
      <c r="SDE96" s="671"/>
      <c r="SDF96" s="671"/>
      <c r="SDG96" s="671"/>
      <c r="SDH96" s="671"/>
      <c r="SDI96" s="671"/>
      <c r="SDJ96" s="671"/>
      <c r="SDK96" s="671"/>
      <c r="SDL96" s="671"/>
      <c r="SDM96" s="671"/>
      <c r="SDN96" s="671"/>
      <c r="SDO96" s="671"/>
      <c r="SDP96" s="671"/>
      <c r="SDQ96" s="671"/>
      <c r="SDR96" s="671"/>
      <c r="SDS96" s="671"/>
      <c r="SDT96" s="671"/>
      <c r="SDU96" s="671"/>
      <c r="SDV96" s="671"/>
      <c r="SDW96" s="671"/>
      <c r="SDX96" s="671"/>
      <c r="SDY96" s="671"/>
      <c r="SDZ96" s="671"/>
      <c r="SEA96" s="671"/>
      <c r="SEB96" s="671"/>
      <c r="SEC96" s="671"/>
      <c r="SED96" s="671"/>
      <c r="SEE96" s="671"/>
      <c r="SEF96" s="671"/>
      <c r="SEG96" s="671"/>
      <c r="SEH96" s="671"/>
      <c r="SEI96" s="671"/>
      <c r="SEJ96" s="671"/>
      <c r="SEK96" s="671"/>
      <c r="SEL96" s="671"/>
      <c r="SEM96" s="671"/>
      <c r="SEN96" s="671"/>
      <c r="SEO96" s="671"/>
      <c r="SEP96" s="671"/>
      <c r="SEQ96" s="671"/>
      <c r="SER96" s="671"/>
      <c r="SES96" s="671"/>
      <c r="SET96" s="671"/>
      <c r="SEU96" s="671"/>
      <c r="SEV96" s="671"/>
      <c r="SEW96" s="671"/>
      <c r="SEX96" s="671"/>
      <c r="SEY96" s="671"/>
      <c r="SEZ96" s="671"/>
      <c r="SFA96" s="671"/>
      <c r="SFB96" s="671"/>
      <c r="SFC96" s="671"/>
      <c r="SFD96" s="671"/>
      <c r="SFE96" s="671"/>
      <c r="SFF96" s="671"/>
      <c r="SFG96" s="671"/>
      <c r="SFH96" s="671"/>
      <c r="SFI96" s="671"/>
      <c r="SFJ96" s="671"/>
      <c r="SFK96" s="671"/>
      <c r="SFL96" s="671"/>
      <c r="SFM96" s="671"/>
      <c r="SFN96" s="671"/>
      <c r="SFO96" s="671"/>
      <c r="SFP96" s="671"/>
      <c r="SFQ96" s="671"/>
      <c r="SFR96" s="671"/>
      <c r="SFS96" s="671"/>
      <c r="SFT96" s="671"/>
      <c r="SFU96" s="671"/>
      <c r="SFV96" s="671"/>
      <c r="SFW96" s="671"/>
      <c r="SFX96" s="671"/>
      <c r="SFY96" s="671"/>
      <c r="SFZ96" s="671"/>
      <c r="SGA96" s="671"/>
      <c r="SGB96" s="671"/>
      <c r="SGC96" s="671"/>
      <c r="SGD96" s="671"/>
      <c r="SGE96" s="671"/>
      <c r="SGF96" s="671"/>
      <c r="SGG96" s="671"/>
      <c r="SGH96" s="671"/>
      <c r="SGI96" s="671"/>
      <c r="SGJ96" s="671"/>
      <c r="SGK96" s="671"/>
      <c r="SGL96" s="671"/>
      <c r="SGM96" s="671"/>
      <c r="SGN96" s="671"/>
      <c r="SGO96" s="671"/>
      <c r="SGP96" s="671"/>
      <c r="SGQ96" s="671"/>
      <c r="SGR96" s="671"/>
      <c r="SGS96" s="671"/>
      <c r="SGT96" s="671"/>
      <c r="SGU96" s="671"/>
      <c r="SGV96" s="671"/>
      <c r="SGW96" s="671"/>
      <c r="SGX96" s="671"/>
      <c r="SGY96" s="671"/>
      <c r="SGZ96" s="671"/>
      <c r="SHA96" s="671"/>
      <c r="SHB96" s="671"/>
      <c r="SHC96" s="671"/>
      <c r="SHD96" s="671"/>
      <c r="SHE96" s="671"/>
      <c r="SHF96" s="671"/>
      <c r="SHG96" s="671"/>
      <c r="SHH96" s="671"/>
      <c r="SHI96" s="671"/>
      <c r="SHJ96" s="671"/>
      <c r="SHK96" s="671"/>
      <c r="SHL96" s="671"/>
      <c r="SHM96" s="671"/>
      <c r="SHN96" s="671"/>
      <c r="SHO96" s="671"/>
      <c r="SHP96" s="671"/>
      <c r="SHQ96" s="671"/>
      <c r="SHR96" s="671"/>
      <c r="SHS96" s="671"/>
      <c r="SHT96" s="671"/>
      <c r="SHU96" s="671"/>
      <c r="SHV96" s="671"/>
      <c r="SHW96" s="671"/>
      <c r="SHX96" s="671"/>
      <c r="SHY96" s="671"/>
      <c r="SHZ96" s="671"/>
      <c r="SIA96" s="671"/>
      <c r="SIB96" s="671"/>
      <c r="SIC96" s="671"/>
      <c r="SID96" s="671"/>
      <c r="SIE96" s="671"/>
      <c r="SIF96" s="671"/>
      <c r="SIG96" s="671"/>
      <c r="SIH96" s="671"/>
      <c r="SII96" s="671"/>
      <c r="SIJ96" s="671"/>
      <c r="SIK96" s="671"/>
      <c r="SIL96" s="671"/>
      <c r="SIM96" s="671"/>
      <c r="SIN96" s="671"/>
      <c r="SIO96" s="671"/>
      <c r="SIP96" s="671"/>
      <c r="SIQ96" s="671"/>
      <c r="SIR96" s="671"/>
      <c r="SIS96" s="671"/>
      <c r="SIT96" s="671"/>
      <c r="SIU96" s="671"/>
      <c r="SIV96" s="671"/>
      <c r="SIW96" s="671"/>
      <c r="SIX96" s="671"/>
      <c r="SIY96" s="671"/>
      <c r="SIZ96" s="671"/>
      <c r="SJA96" s="671"/>
      <c r="SJB96" s="671"/>
      <c r="SJC96" s="671"/>
      <c r="SJD96" s="671"/>
      <c r="SJE96" s="671"/>
      <c r="SJF96" s="671"/>
      <c r="SJG96" s="671"/>
      <c r="SJH96" s="671"/>
      <c r="SJI96" s="671"/>
      <c r="SJJ96" s="671"/>
      <c r="SJK96" s="671"/>
      <c r="SJL96" s="671"/>
      <c r="SJM96" s="671"/>
      <c r="SJN96" s="671"/>
      <c r="SJO96" s="671"/>
      <c r="SJP96" s="671"/>
      <c r="SJQ96" s="671"/>
      <c r="SJR96" s="671"/>
      <c r="SJS96" s="671"/>
      <c r="SJT96" s="671"/>
      <c r="SJU96" s="671"/>
      <c r="SJV96" s="671"/>
      <c r="SJW96" s="671"/>
      <c r="SJX96" s="671"/>
      <c r="SJY96" s="671"/>
      <c r="SJZ96" s="671"/>
      <c r="SKA96" s="671"/>
      <c r="SKB96" s="671"/>
      <c r="SKC96" s="671"/>
      <c r="SKD96" s="671"/>
      <c r="SKE96" s="671"/>
      <c r="SKF96" s="671"/>
      <c r="SKG96" s="671"/>
      <c r="SKH96" s="671"/>
      <c r="SKI96" s="671"/>
      <c r="SKJ96" s="671"/>
      <c r="SKK96" s="671"/>
      <c r="SKL96" s="671"/>
      <c r="SKM96" s="671"/>
      <c r="SKN96" s="671"/>
      <c r="SKO96" s="671"/>
      <c r="SKP96" s="671"/>
      <c r="SKQ96" s="671"/>
      <c r="SKR96" s="671"/>
      <c r="SKS96" s="671"/>
      <c r="SKT96" s="671"/>
      <c r="SKU96" s="671"/>
      <c r="SKV96" s="671"/>
      <c r="SKW96" s="671"/>
      <c r="SKX96" s="671"/>
      <c r="SKY96" s="671"/>
      <c r="SKZ96" s="671"/>
      <c r="SLA96" s="671"/>
      <c r="SLB96" s="671"/>
      <c r="SLC96" s="671"/>
      <c r="SLD96" s="671"/>
      <c r="SLE96" s="671"/>
      <c r="SLF96" s="671"/>
      <c r="SLG96" s="671"/>
      <c r="SLH96" s="671"/>
      <c r="SLI96" s="671"/>
      <c r="SLJ96" s="671"/>
      <c r="SLK96" s="671"/>
      <c r="SLL96" s="671"/>
      <c r="SLM96" s="671"/>
      <c r="SLN96" s="671"/>
      <c r="SLO96" s="671"/>
      <c r="SLP96" s="671"/>
      <c r="SLQ96" s="671"/>
      <c r="SLR96" s="671"/>
      <c r="SLS96" s="671"/>
      <c r="SLT96" s="671"/>
      <c r="SLU96" s="671"/>
      <c r="SLV96" s="671"/>
      <c r="SLW96" s="671"/>
      <c r="SLX96" s="671"/>
      <c r="SLY96" s="671"/>
      <c r="SLZ96" s="671"/>
      <c r="SMA96" s="671"/>
      <c r="SMB96" s="671"/>
      <c r="SMC96" s="671"/>
      <c r="SMD96" s="671"/>
      <c r="SME96" s="671"/>
      <c r="SMF96" s="671"/>
      <c r="SMG96" s="671"/>
      <c r="SMH96" s="671"/>
      <c r="SMI96" s="671"/>
      <c r="SMJ96" s="671"/>
      <c r="SMK96" s="671"/>
      <c r="SML96" s="671"/>
      <c r="SMM96" s="671"/>
      <c r="SMN96" s="671"/>
      <c r="SMO96" s="671"/>
      <c r="SMP96" s="671"/>
      <c r="SMQ96" s="671"/>
      <c r="SMR96" s="671"/>
      <c r="SMS96" s="671"/>
      <c r="SMT96" s="671"/>
      <c r="SMU96" s="671"/>
      <c r="SMV96" s="671"/>
      <c r="SMW96" s="671"/>
      <c r="SMX96" s="671"/>
      <c r="SMY96" s="671"/>
      <c r="SMZ96" s="671"/>
      <c r="SNA96" s="671"/>
      <c r="SNB96" s="671"/>
      <c r="SNC96" s="671"/>
      <c r="SND96" s="671"/>
      <c r="SNE96" s="671"/>
      <c r="SNF96" s="671"/>
      <c r="SNG96" s="671"/>
      <c r="SNH96" s="671"/>
      <c r="SNI96" s="671"/>
      <c r="SNJ96" s="671"/>
      <c r="SNK96" s="671"/>
      <c r="SNL96" s="671"/>
      <c r="SNM96" s="671"/>
      <c r="SNN96" s="671"/>
      <c r="SNO96" s="671"/>
      <c r="SNP96" s="671"/>
      <c r="SNQ96" s="671"/>
      <c r="SNR96" s="671"/>
      <c r="SNS96" s="671"/>
      <c r="SNT96" s="671"/>
      <c r="SNU96" s="671"/>
      <c r="SNV96" s="671"/>
      <c r="SNW96" s="671"/>
      <c r="SNX96" s="671"/>
      <c r="SNY96" s="671"/>
      <c r="SNZ96" s="671"/>
      <c r="SOA96" s="671"/>
      <c r="SOB96" s="671"/>
      <c r="SOC96" s="671"/>
      <c r="SOD96" s="671"/>
      <c r="SOE96" s="671"/>
      <c r="SOF96" s="671"/>
      <c r="SOG96" s="671"/>
      <c r="SOH96" s="671"/>
      <c r="SOI96" s="671"/>
      <c r="SOJ96" s="671"/>
      <c r="SOK96" s="671"/>
      <c r="SOL96" s="671"/>
      <c r="SOM96" s="671"/>
      <c r="SON96" s="671"/>
      <c r="SOO96" s="671"/>
      <c r="SOP96" s="671"/>
      <c r="SOQ96" s="671"/>
      <c r="SOR96" s="671"/>
      <c r="SOS96" s="671"/>
      <c r="SOT96" s="671"/>
      <c r="SOU96" s="671"/>
      <c r="SOV96" s="671"/>
      <c r="SOW96" s="671"/>
      <c r="SOX96" s="671"/>
      <c r="SOY96" s="671"/>
      <c r="SOZ96" s="671"/>
      <c r="SPA96" s="671"/>
      <c r="SPB96" s="671"/>
      <c r="SPC96" s="671"/>
      <c r="SPD96" s="671"/>
      <c r="SPE96" s="671"/>
      <c r="SPF96" s="671"/>
      <c r="SPG96" s="671"/>
      <c r="SPH96" s="671"/>
      <c r="SPI96" s="671"/>
      <c r="SPJ96" s="671"/>
      <c r="SPK96" s="671"/>
      <c r="SPL96" s="671"/>
      <c r="SPM96" s="671"/>
      <c r="SPN96" s="671"/>
      <c r="SPO96" s="671"/>
      <c r="SPP96" s="671"/>
      <c r="SPQ96" s="671"/>
      <c r="SPR96" s="671"/>
      <c r="SPS96" s="671"/>
      <c r="SPT96" s="671"/>
      <c r="SPU96" s="671"/>
      <c r="SPV96" s="671"/>
      <c r="SPW96" s="671"/>
      <c r="SPX96" s="671"/>
      <c r="SPY96" s="671"/>
      <c r="SPZ96" s="671"/>
      <c r="SQA96" s="671"/>
      <c r="SQB96" s="671"/>
      <c r="SQC96" s="671"/>
      <c r="SQD96" s="671"/>
      <c r="SQE96" s="671"/>
      <c r="SQF96" s="671"/>
      <c r="SQG96" s="671"/>
      <c r="SQH96" s="671"/>
      <c r="SQI96" s="671"/>
      <c r="SQJ96" s="671"/>
      <c r="SQK96" s="671"/>
      <c r="SQL96" s="671"/>
      <c r="SQM96" s="671"/>
      <c r="SQN96" s="671"/>
      <c r="SQO96" s="671"/>
      <c r="SQP96" s="671"/>
      <c r="SQQ96" s="671"/>
      <c r="SQR96" s="671"/>
      <c r="SQS96" s="671"/>
      <c r="SQT96" s="671"/>
      <c r="SQU96" s="671"/>
      <c r="SQV96" s="671"/>
      <c r="SQW96" s="671"/>
      <c r="SQX96" s="671"/>
      <c r="SQY96" s="671"/>
      <c r="SQZ96" s="671"/>
      <c r="SRA96" s="671"/>
      <c r="SRB96" s="671"/>
      <c r="SRC96" s="671"/>
      <c r="SRD96" s="671"/>
      <c r="SRE96" s="671"/>
      <c r="SRF96" s="671"/>
      <c r="SRG96" s="671"/>
      <c r="SRH96" s="671"/>
      <c r="SRI96" s="671"/>
      <c r="SRJ96" s="671"/>
      <c r="SRK96" s="671"/>
      <c r="SRL96" s="671"/>
      <c r="SRM96" s="671"/>
      <c r="SRN96" s="671"/>
      <c r="SRO96" s="671"/>
      <c r="SRP96" s="671"/>
      <c r="SRQ96" s="671"/>
      <c r="SRR96" s="671"/>
      <c r="SRS96" s="671"/>
      <c r="SRT96" s="671"/>
      <c r="SRU96" s="671"/>
      <c r="SRV96" s="671"/>
      <c r="SRW96" s="671"/>
      <c r="SRX96" s="671"/>
      <c r="SRY96" s="671"/>
      <c r="SRZ96" s="671"/>
      <c r="SSA96" s="671"/>
      <c r="SSB96" s="671"/>
      <c r="SSC96" s="671"/>
      <c r="SSD96" s="671"/>
      <c r="SSE96" s="671"/>
      <c r="SSF96" s="671"/>
      <c r="SSG96" s="671"/>
      <c r="SSH96" s="671"/>
      <c r="SSI96" s="671"/>
      <c r="SSJ96" s="671"/>
      <c r="SSK96" s="671"/>
      <c r="SSL96" s="671"/>
      <c r="SSM96" s="671"/>
      <c r="SSN96" s="671"/>
      <c r="SSO96" s="671"/>
      <c r="SSP96" s="671"/>
      <c r="SSQ96" s="671"/>
      <c r="SSR96" s="671"/>
      <c r="SSS96" s="671"/>
      <c r="SST96" s="671"/>
      <c r="SSU96" s="671"/>
      <c r="SSV96" s="671"/>
      <c r="SSW96" s="671"/>
      <c r="SSX96" s="671"/>
      <c r="SSY96" s="671"/>
      <c r="SSZ96" s="671"/>
      <c r="STA96" s="671"/>
      <c r="STB96" s="671"/>
      <c r="STC96" s="671"/>
      <c r="STD96" s="671"/>
      <c r="STE96" s="671"/>
      <c r="STF96" s="671"/>
      <c r="STG96" s="671"/>
      <c r="STH96" s="671"/>
      <c r="STI96" s="671"/>
      <c r="STJ96" s="671"/>
      <c r="STK96" s="671"/>
      <c r="STL96" s="671"/>
      <c r="STM96" s="671"/>
      <c r="STN96" s="671"/>
      <c r="STO96" s="671"/>
      <c r="STP96" s="671"/>
      <c r="STQ96" s="671"/>
      <c r="STR96" s="671"/>
      <c r="STS96" s="671"/>
      <c r="STT96" s="671"/>
      <c r="STU96" s="671"/>
      <c r="STV96" s="671"/>
      <c r="STW96" s="671"/>
      <c r="STX96" s="671"/>
      <c r="STY96" s="671"/>
      <c r="STZ96" s="671"/>
      <c r="SUA96" s="671"/>
      <c r="SUB96" s="671"/>
      <c r="SUC96" s="671"/>
      <c r="SUD96" s="671"/>
      <c r="SUE96" s="671"/>
      <c r="SUF96" s="671"/>
      <c r="SUG96" s="671"/>
      <c r="SUH96" s="671"/>
      <c r="SUI96" s="671"/>
      <c r="SUJ96" s="671"/>
      <c r="SUK96" s="671"/>
      <c r="SUL96" s="671"/>
      <c r="SUM96" s="671"/>
      <c r="SUN96" s="671"/>
      <c r="SUO96" s="671"/>
      <c r="SUP96" s="671"/>
      <c r="SUQ96" s="671"/>
      <c r="SUR96" s="671"/>
      <c r="SUS96" s="671"/>
      <c r="SUT96" s="671"/>
      <c r="SUU96" s="671"/>
      <c r="SUV96" s="671"/>
      <c r="SUW96" s="671"/>
      <c r="SUX96" s="671"/>
      <c r="SUY96" s="671"/>
      <c r="SUZ96" s="671"/>
      <c r="SVA96" s="671"/>
      <c r="SVB96" s="671"/>
      <c r="SVC96" s="671"/>
      <c r="SVD96" s="671"/>
      <c r="SVE96" s="671"/>
      <c r="SVF96" s="671"/>
      <c r="SVG96" s="671"/>
      <c r="SVH96" s="671"/>
      <c r="SVI96" s="671"/>
      <c r="SVJ96" s="671"/>
      <c r="SVK96" s="671"/>
      <c r="SVL96" s="671"/>
      <c r="SVM96" s="671"/>
      <c r="SVN96" s="671"/>
      <c r="SVO96" s="671"/>
      <c r="SVP96" s="671"/>
      <c r="SVQ96" s="671"/>
      <c r="SVR96" s="671"/>
      <c r="SVS96" s="671"/>
      <c r="SVT96" s="671"/>
      <c r="SVU96" s="671"/>
      <c r="SVV96" s="671"/>
      <c r="SVW96" s="671"/>
      <c r="SVX96" s="671"/>
      <c r="SVY96" s="671"/>
      <c r="SVZ96" s="671"/>
      <c r="SWA96" s="671"/>
      <c r="SWB96" s="671"/>
      <c r="SWC96" s="671"/>
      <c r="SWD96" s="671"/>
      <c r="SWE96" s="671"/>
      <c r="SWF96" s="671"/>
      <c r="SWG96" s="671"/>
      <c r="SWH96" s="671"/>
      <c r="SWI96" s="671"/>
      <c r="SWJ96" s="671"/>
      <c r="SWK96" s="671"/>
      <c r="SWL96" s="671"/>
      <c r="SWM96" s="671"/>
      <c r="SWN96" s="671"/>
      <c r="SWO96" s="671"/>
      <c r="SWP96" s="671"/>
      <c r="SWQ96" s="671"/>
      <c r="SWR96" s="671"/>
      <c r="SWS96" s="671"/>
      <c r="SWT96" s="671"/>
      <c r="SWU96" s="671"/>
      <c r="SWV96" s="671"/>
      <c r="SWW96" s="671"/>
      <c r="SWX96" s="671"/>
      <c r="SWY96" s="671"/>
      <c r="SWZ96" s="671"/>
      <c r="SXA96" s="671"/>
      <c r="SXB96" s="671"/>
      <c r="SXC96" s="671"/>
      <c r="SXD96" s="671"/>
      <c r="SXE96" s="671"/>
      <c r="SXF96" s="671"/>
      <c r="SXG96" s="671"/>
      <c r="SXH96" s="671"/>
      <c r="SXI96" s="671"/>
      <c r="SXJ96" s="671"/>
      <c r="SXK96" s="671"/>
      <c r="SXL96" s="671"/>
      <c r="SXM96" s="671"/>
      <c r="SXN96" s="671"/>
      <c r="SXO96" s="671"/>
      <c r="SXP96" s="671"/>
      <c r="SXQ96" s="671"/>
      <c r="SXR96" s="671"/>
      <c r="SXS96" s="671"/>
      <c r="SXT96" s="671"/>
      <c r="SXU96" s="671"/>
      <c r="SXV96" s="671"/>
      <c r="SXW96" s="671"/>
      <c r="SXX96" s="671"/>
      <c r="SXY96" s="671"/>
      <c r="SXZ96" s="671"/>
      <c r="SYA96" s="671"/>
      <c r="SYB96" s="671"/>
      <c r="SYC96" s="671"/>
      <c r="SYD96" s="671"/>
      <c r="SYE96" s="671"/>
      <c r="SYF96" s="671"/>
      <c r="SYG96" s="671"/>
      <c r="SYH96" s="671"/>
      <c r="SYI96" s="671"/>
      <c r="SYJ96" s="671"/>
      <c r="SYK96" s="671"/>
      <c r="SYL96" s="671"/>
      <c r="SYM96" s="671"/>
      <c r="SYN96" s="671"/>
      <c r="SYO96" s="671"/>
      <c r="SYP96" s="671"/>
      <c r="SYQ96" s="671"/>
      <c r="SYR96" s="671"/>
      <c r="SYS96" s="671"/>
      <c r="SYT96" s="671"/>
      <c r="SYU96" s="671"/>
      <c r="SYV96" s="671"/>
      <c r="SYW96" s="671"/>
      <c r="SYX96" s="671"/>
      <c r="SYY96" s="671"/>
      <c r="SYZ96" s="671"/>
      <c r="SZA96" s="671"/>
      <c r="SZB96" s="671"/>
      <c r="SZC96" s="671"/>
      <c r="SZD96" s="671"/>
      <c r="SZE96" s="671"/>
      <c r="SZF96" s="671"/>
      <c r="SZG96" s="671"/>
      <c r="SZH96" s="671"/>
      <c r="SZI96" s="671"/>
      <c r="SZJ96" s="671"/>
      <c r="SZK96" s="671"/>
      <c r="SZL96" s="671"/>
      <c r="SZM96" s="671"/>
      <c r="SZN96" s="671"/>
      <c r="SZO96" s="671"/>
      <c r="SZP96" s="671"/>
      <c r="SZQ96" s="671"/>
      <c r="SZR96" s="671"/>
      <c r="SZS96" s="671"/>
      <c r="SZT96" s="671"/>
      <c r="SZU96" s="671"/>
      <c r="SZV96" s="671"/>
      <c r="SZW96" s="671"/>
      <c r="SZX96" s="671"/>
      <c r="SZY96" s="671"/>
      <c r="SZZ96" s="671"/>
      <c r="TAA96" s="671"/>
      <c r="TAB96" s="671"/>
      <c r="TAC96" s="671"/>
      <c r="TAD96" s="671"/>
      <c r="TAE96" s="671"/>
      <c r="TAF96" s="671"/>
      <c r="TAG96" s="671"/>
      <c r="TAH96" s="671"/>
      <c r="TAI96" s="671"/>
      <c r="TAJ96" s="671"/>
      <c r="TAK96" s="671"/>
      <c r="TAL96" s="671"/>
      <c r="TAM96" s="671"/>
      <c r="TAN96" s="671"/>
      <c r="TAO96" s="671"/>
      <c r="TAP96" s="671"/>
      <c r="TAQ96" s="671"/>
      <c r="TAR96" s="671"/>
      <c r="TAS96" s="671"/>
      <c r="TAT96" s="671"/>
      <c r="TAU96" s="671"/>
      <c r="TAV96" s="671"/>
      <c r="TAW96" s="671"/>
      <c r="TAX96" s="671"/>
      <c r="TAY96" s="671"/>
      <c r="TAZ96" s="671"/>
      <c r="TBA96" s="671"/>
      <c r="TBB96" s="671"/>
      <c r="TBC96" s="671"/>
      <c r="TBD96" s="671"/>
      <c r="TBE96" s="671"/>
      <c r="TBF96" s="671"/>
      <c r="TBG96" s="671"/>
      <c r="TBH96" s="671"/>
      <c r="TBI96" s="671"/>
      <c r="TBJ96" s="671"/>
      <c r="TBK96" s="671"/>
      <c r="TBL96" s="671"/>
      <c r="TBM96" s="671"/>
      <c r="TBN96" s="671"/>
      <c r="TBO96" s="671"/>
      <c r="TBP96" s="671"/>
      <c r="TBQ96" s="671"/>
      <c r="TBR96" s="671"/>
      <c r="TBS96" s="671"/>
      <c r="TBT96" s="671"/>
      <c r="TBU96" s="671"/>
      <c r="TBV96" s="671"/>
      <c r="TBW96" s="671"/>
      <c r="TBX96" s="671"/>
      <c r="TBY96" s="671"/>
      <c r="TBZ96" s="671"/>
      <c r="TCA96" s="671"/>
      <c r="TCB96" s="671"/>
      <c r="TCC96" s="671"/>
      <c r="TCD96" s="671"/>
      <c r="TCE96" s="671"/>
      <c r="TCF96" s="671"/>
      <c r="TCG96" s="671"/>
      <c r="TCH96" s="671"/>
      <c r="TCI96" s="671"/>
      <c r="TCJ96" s="671"/>
      <c r="TCK96" s="671"/>
      <c r="TCL96" s="671"/>
      <c r="TCM96" s="671"/>
      <c r="TCN96" s="671"/>
      <c r="TCO96" s="671"/>
      <c r="TCP96" s="671"/>
      <c r="TCQ96" s="671"/>
      <c r="TCR96" s="671"/>
      <c r="TCS96" s="671"/>
      <c r="TCT96" s="671"/>
      <c r="TCU96" s="671"/>
      <c r="TCV96" s="671"/>
      <c r="TCW96" s="671"/>
      <c r="TCX96" s="671"/>
      <c r="TCY96" s="671"/>
      <c r="TCZ96" s="671"/>
      <c r="TDA96" s="671"/>
      <c r="TDB96" s="671"/>
      <c r="TDC96" s="671"/>
      <c r="TDD96" s="671"/>
      <c r="TDE96" s="671"/>
      <c r="TDF96" s="671"/>
      <c r="TDG96" s="671"/>
      <c r="TDH96" s="671"/>
      <c r="TDI96" s="671"/>
      <c r="TDJ96" s="671"/>
      <c r="TDK96" s="671"/>
      <c r="TDL96" s="671"/>
      <c r="TDM96" s="671"/>
      <c r="TDN96" s="671"/>
      <c r="TDO96" s="671"/>
      <c r="TDP96" s="671"/>
      <c r="TDQ96" s="671"/>
      <c r="TDR96" s="671"/>
      <c r="TDS96" s="671"/>
      <c r="TDT96" s="671"/>
      <c r="TDU96" s="671"/>
      <c r="TDV96" s="671"/>
      <c r="TDW96" s="671"/>
      <c r="TDX96" s="671"/>
      <c r="TDY96" s="671"/>
      <c r="TDZ96" s="671"/>
      <c r="TEA96" s="671"/>
      <c r="TEB96" s="671"/>
      <c r="TEC96" s="671"/>
      <c r="TED96" s="671"/>
      <c r="TEE96" s="671"/>
      <c r="TEF96" s="671"/>
      <c r="TEG96" s="671"/>
      <c r="TEH96" s="671"/>
      <c r="TEI96" s="671"/>
      <c r="TEJ96" s="671"/>
      <c r="TEK96" s="671"/>
      <c r="TEL96" s="671"/>
      <c r="TEM96" s="671"/>
      <c r="TEN96" s="671"/>
      <c r="TEO96" s="671"/>
      <c r="TEP96" s="671"/>
      <c r="TEQ96" s="671"/>
      <c r="TER96" s="671"/>
      <c r="TES96" s="671"/>
      <c r="TET96" s="671"/>
      <c r="TEU96" s="671"/>
      <c r="TEV96" s="671"/>
      <c r="TEW96" s="671"/>
      <c r="TEX96" s="671"/>
      <c r="TEY96" s="671"/>
      <c r="TEZ96" s="671"/>
      <c r="TFA96" s="671"/>
      <c r="TFB96" s="671"/>
      <c r="TFC96" s="671"/>
      <c r="TFD96" s="671"/>
      <c r="TFE96" s="671"/>
      <c r="TFF96" s="671"/>
      <c r="TFG96" s="671"/>
      <c r="TFH96" s="671"/>
      <c r="TFI96" s="671"/>
      <c r="TFJ96" s="671"/>
      <c r="TFK96" s="671"/>
      <c r="TFL96" s="671"/>
      <c r="TFM96" s="671"/>
      <c r="TFN96" s="671"/>
      <c r="TFO96" s="671"/>
      <c r="TFP96" s="671"/>
      <c r="TFQ96" s="671"/>
      <c r="TFR96" s="671"/>
      <c r="TFS96" s="671"/>
      <c r="TFT96" s="671"/>
      <c r="TFU96" s="671"/>
      <c r="TFV96" s="671"/>
      <c r="TFW96" s="671"/>
      <c r="TFX96" s="671"/>
      <c r="TFY96" s="671"/>
      <c r="TFZ96" s="671"/>
      <c r="TGA96" s="671"/>
      <c r="TGB96" s="671"/>
      <c r="TGC96" s="671"/>
      <c r="TGD96" s="671"/>
      <c r="TGE96" s="671"/>
      <c r="TGF96" s="671"/>
      <c r="TGG96" s="671"/>
      <c r="TGH96" s="671"/>
      <c r="TGI96" s="671"/>
      <c r="TGJ96" s="671"/>
      <c r="TGK96" s="671"/>
      <c r="TGL96" s="671"/>
      <c r="TGM96" s="671"/>
      <c r="TGN96" s="671"/>
      <c r="TGO96" s="671"/>
      <c r="TGP96" s="671"/>
      <c r="TGQ96" s="671"/>
      <c r="TGR96" s="671"/>
      <c r="TGS96" s="671"/>
      <c r="TGT96" s="671"/>
      <c r="TGU96" s="671"/>
      <c r="TGV96" s="671"/>
      <c r="TGW96" s="671"/>
      <c r="TGX96" s="671"/>
      <c r="TGY96" s="671"/>
      <c r="TGZ96" s="671"/>
      <c r="THA96" s="671"/>
      <c r="THB96" s="671"/>
      <c r="THC96" s="671"/>
      <c r="THD96" s="671"/>
      <c r="THE96" s="671"/>
      <c r="THF96" s="671"/>
      <c r="THG96" s="671"/>
      <c r="THH96" s="671"/>
      <c r="THI96" s="671"/>
      <c r="THJ96" s="671"/>
      <c r="THK96" s="671"/>
      <c r="THL96" s="671"/>
      <c r="THM96" s="671"/>
      <c r="THN96" s="671"/>
      <c r="THO96" s="671"/>
      <c r="THP96" s="671"/>
      <c r="THQ96" s="671"/>
      <c r="THR96" s="671"/>
      <c r="THS96" s="671"/>
      <c r="THT96" s="671"/>
      <c r="THU96" s="671"/>
      <c r="THV96" s="671"/>
      <c r="THW96" s="671"/>
      <c r="THX96" s="671"/>
      <c r="THY96" s="671"/>
      <c r="THZ96" s="671"/>
      <c r="TIA96" s="671"/>
      <c r="TIB96" s="671"/>
      <c r="TIC96" s="671"/>
      <c r="TID96" s="671"/>
      <c r="TIE96" s="671"/>
      <c r="TIF96" s="671"/>
      <c r="TIG96" s="671"/>
      <c r="TIH96" s="671"/>
      <c r="TII96" s="671"/>
      <c r="TIJ96" s="671"/>
      <c r="TIK96" s="671"/>
      <c r="TIL96" s="671"/>
      <c r="TIM96" s="671"/>
      <c r="TIN96" s="671"/>
      <c r="TIO96" s="671"/>
      <c r="TIP96" s="671"/>
      <c r="TIQ96" s="671"/>
      <c r="TIR96" s="671"/>
      <c r="TIS96" s="671"/>
      <c r="TIT96" s="671"/>
      <c r="TIU96" s="671"/>
      <c r="TIV96" s="671"/>
      <c r="TIW96" s="671"/>
      <c r="TIX96" s="671"/>
      <c r="TIY96" s="671"/>
      <c r="TIZ96" s="671"/>
      <c r="TJA96" s="671"/>
      <c r="TJB96" s="671"/>
      <c r="TJC96" s="671"/>
      <c r="TJD96" s="671"/>
      <c r="TJE96" s="671"/>
      <c r="TJF96" s="671"/>
      <c r="TJG96" s="671"/>
      <c r="TJH96" s="671"/>
      <c r="TJI96" s="671"/>
      <c r="TJJ96" s="671"/>
      <c r="TJK96" s="671"/>
      <c r="TJL96" s="671"/>
      <c r="TJM96" s="671"/>
      <c r="TJN96" s="671"/>
      <c r="TJO96" s="671"/>
      <c r="TJP96" s="671"/>
      <c r="TJQ96" s="671"/>
      <c r="TJR96" s="671"/>
      <c r="TJS96" s="671"/>
      <c r="TJT96" s="671"/>
      <c r="TJU96" s="671"/>
      <c r="TJV96" s="671"/>
      <c r="TJW96" s="671"/>
      <c r="TJX96" s="671"/>
      <c r="TJY96" s="671"/>
      <c r="TJZ96" s="671"/>
      <c r="TKA96" s="671"/>
      <c r="TKB96" s="671"/>
      <c r="TKC96" s="671"/>
      <c r="TKD96" s="671"/>
      <c r="TKE96" s="671"/>
      <c r="TKF96" s="671"/>
      <c r="TKG96" s="671"/>
      <c r="TKH96" s="671"/>
      <c r="TKI96" s="671"/>
      <c r="TKJ96" s="671"/>
      <c r="TKK96" s="671"/>
      <c r="TKL96" s="671"/>
      <c r="TKM96" s="671"/>
      <c r="TKN96" s="671"/>
      <c r="TKO96" s="671"/>
      <c r="TKP96" s="671"/>
      <c r="TKQ96" s="671"/>
      <c r="TKR96" s="671"/>
      <c r="TKS96" s="671"/>
      <c r="TKT96" s="671"/>
      <c r="TKU96" s="671"/>
      <c r="TKV96" s="671"/>
      <c r="TKW96" s="671"/>
      <c r="TKX96" s="671"/>
      <c r="TKY96" s="671"/>
      <c r="TKZ96" s="671"/>
      <c r="TLA96" s="671"/>
      <c r="TLB96" s="671"/>
      <c r="TLC96" s="671"/>
      <c r="TLD96" s="671"/>
      <c r="TLE96" s="671"/>
      <c r="TLF96" s="671"/>
      <c r="TLG96" s="671"/>
      <c r="TLH96" s="671"/>
      <c r="TLI96" s="671"/>
      <c r="TLJ96" s="671"/>
      <c r="TLK96" s="671"/>
      <c r="TLL96" s="671"/>
      <c r="TLM96" s="671"/>
      <c r="TLN96" s="671"/>
      <c r="TLO96" s="671"/>
      <c r="TLP96" s="671"/>
      <c r="TLQ96" s="671"/>
      <c r="TLR96" s="671"/>
      <c r="TLS96" s="671"/>
      <c r="TLT96" s="671"/>
      <c r="TLU96" s="671"/>
      <c r="TLV96" s="671"/>
      <c r="TLW96" s="671"/>
      <c r="TLX96" s="671"/>
      <c r="TLY96" s="671"/>
      <c r="TLZ96" s="671"/>
      <c r="TMA96" s="671"/>
      <c r="TMB96" s="671"/>
      <c r="TMC96" s="671"/>
      <c r="TMD96" s="671"/>
      <c r="TME96" s="671"/>
      <c r="TMF96" s="671"/>
      <c r="TMG96" s="671"/>
      <c r="TMH96" s="671"/>
      <c r="TMI96" s="671"/>
      <c r="TMJ96" s="671"/>
      <c r="TMK96" s="671"/>
      <c r="TML96" s="671"/>
      <c r="TMM96" s="671"/>
      <c r="TMN96" s="671"/>
      <c r="TMO96" s="671"/>
      <c r="TMP96" s="671"/>
      <c r="TMQ96" s="671"/>
      <c r="TMR96" s="671"/>
      <c r="TMS96" s="671"/>
      <c r="TMT96" s="671"/>
      <c r="TMU96" s="671"/>
      <c r="TMV96" s="671"/>
      <c r="TMW96" s="671"/>
      <c r="TMX96" s="671"/>
      <c r="TMY96" s="671"/>
      <c r="TMZ96" s="671"/>
      <c r="TNA96" s="671"/>
      <c r="TNB96" s="671"/>
      <c r="TNC96" s="671"/>
      <c r="TND96" s="671"/>
      <c r="TNE96" s="671"/>
      <c r="TNF96" s="671"/>
      <c r="TNG96" s="671"/>
      <c r="TNH96" s="671"/>
      <c r="TNI96" s="671"/>
      <c r="TNJ96" s="671"/>
      <c r="TNK96" s="671"/>
      <c r="TNL96" s="671"/>
      <c r="TNM96" s="671"/>
      <c r="TNN96" s="671"/>
      <c r="TNO96" s="671"/>
      <c r="TNP96" s="671"/>
      <c r="TNQ96" s="671"/>
      <c r="TNR96" s="671"/>
      <c r="TNS96" s="671"/>
      <c r="TNT96" s="671"/>
      <c r="TNU96" s="671"/>
      <c r="TNV96" s="671"/>
      <c r="TNW96" s="671"/>
      <c r="TNX96" s="671"/>
      <c r="TNY96" s="671"/>
      <c r="TNZ96" s="671"/>
      <c r="TOA96" s="671"/>
      <c r="TOB96" s="671"/>
      <c r="TOC96" s="671"/>
      <c r="TOD96" s="671"/>
      <c r="TOE96" s="671"/>
      <c r="TOF96" s="671"/>
      <c r="TOG96" s="671"/>
      <c r="TOH96" s="671"/>
      <c r="TOI96" s="671"/>
      <c r="TOJ96" s="671"/>
      <c r="TOK96" s="671"/>
      <c r="TOL96" s="671"/>
      <c r="TOM96" s="671"/>
      <c r="TON96" s="671"/>
      <c r="TOO96" s="671"/>
      <c r="TOP96" s="671"/>
      <c r="TOQ96" s="671"/>
      <c r="TOR96" s="671"/>
      <c r="TOS96" s="671"/>
      <c r="TOT96" s="671"/>
      <c r="TOU96" s="671"/>
      <c r="TOV96" s="671"/>
      <c r="TOW96" s="671"/>
      <c r="TOX96" s="671"/>
      <c r="TOY96" s="671"/>
      <c r="TOZ96" s="671"/>
      <c r="TPA96" s="671"/>
      <c r="TPB96" s="671"/>
      <c r="TPC96" s="671"/>
      <c r="TPD96" s="671"/>
      <c r="TPE96" s="671"/>
      <c r="TPF96" s="671"/>
      <c r="TPG96" s="671"/>
      <c r="TPH96" s="671"/>
      <c r="TPI96" s="671"/>
      <c r="TPJ96" s="671"/>
      <c r="TPK96" s="671"/>
      <c r="TPL96" s="671"/>
      <c r="TPM96" s="671"/>
      <c r="TPN96" s="671"/>
      <c r="TPO96" s="671"/>
      <c r="TPP96" s="671"/>
      <c r="TPQ96" s="671"/>
      <c r="TPR96" s="671"/>
      <c r="TPS96" s="671"/>
      <c r="TPT96" s="671"/>
      <c r="TPU96" s="671"/>
      <c r="TPV96" s="671"/>
      <c r="TPW96" s="671"/>
      <c r="TPX96" s="671"/>
      <c r="TPY96" s="671"/>
      <c r="TPZ96" s="671"/>
      <c r="TQA96" s="671"/>
      <c r="TQB96" s="671"/>
      <c r="TQC96" s="671"/>
      <c r="TQD96" s="671"/>
      <c r="TQE96" s="671"/>
      <c r="TQF96" s="671"/>
      <c r="TQG96" s="671"/>
      <c r="TQH96" s="671"/>
      <c r="TQI96" s="671"/>
      <c r="TQJ96" s="671"/>
      <c r="TQK96" s="671"/>
      <c r="TQL96" s="671"/>
      <c r="TQM96" s="671"/>
      <c r="TQN96" s="671"/>
      <c r="TQO96" s="671"/>
      <c r="TQP96" s="671"/>
      <c r="TQQ96" s="671"/>
      <c r="TQR96" s="671"/>
      <c r="TQS96" s="671"/>
      <c r="TQT96" s="671"/>
      <c r="TQU96" s="671"/>
      <c r="TQV96" s="671"/>
      <c r="TQW96" s="671"/>
      <c r="TQX96" s="671"/>
      <c r="TQY96" s="671"/>
      <c r="TQZ96" s="671"/>
      <c r="TRA96" s="671"/>
      <c r="TRB96" s="671"/>
      <c r="TRC96" s="671"/>
      <c r="TRD96" s="671"/>
      <c r="TRE96" s="671"/>
      <c r="TRF96" s="671"/>
      <c r="TRG96" s="671"/>
      <c r="TRH96" s="671"/>
      <c r="TRI96" s="671"/>
      <c r="TRJ96" s="671"/>
      <c r="TRK96" s="671"/>
      <c r="TRL96" s="671"/>
      <c r="TRM96" s="671"/>
      <c r="TRN96" s="671"/>
      <c r="TRO96" s="671"/>
      <c r="TRP96" s="671"/>
      <c r="TRQ96" s="671"/>
      <c r="TRR96" s="671"/>
      <c r="TRS96" s="671"/>
      <c r="TRT96" s="671"/>
      <c r="TRU96" s="671"/>
      <c r="TRV96" s="671"/>
      <c r="TRW96" s="671"/>
      <c r="TRX96" s="671"/>
      <c r="TRY96" s="671"/>
      <c r="TRZ96" s="671"/>
      <c r="TSA96" s="671"/>
      <c r="TSB96" s="671"/>
      <c r="TSC96" s="671"/>
      <c r="TSD96" s="671"/>
      <c r="TSE96" s="671"/>
      <c r="TSF96" s="671"/>
      <c r="TSG96" s="671"/>
      <c r="TSH96" s="671"/>
      <c r="TSI96" s="671"/>
      <c r="TSJ96" s="671"/>
      <c r="TSK96" s="671"/>
      <c r="TSL96" s="671"/>
      <c r="TSM96" s="671"/>
      <c r="TSN96" s="671"/>
      <c r="TSO96" s="671"/>
      <c r="TSP96" s="671"/>
      <c r="TSQ96" s="671"/>
      <c r="TSR96" s="671"/>
      <c r="TSS96" s="671"/>
      <c r="TST96" s="671"/>
      <c r="TSU96" s="671"/>
      <c r="TSV96" s="671"/>
      <c r="TSW96" s="671"/>
      <c r="TSX96" s="671"/>
      <c r="TSY96" s="671"/>
      <c r="TSZ96" s="671"/>
      <c r="TTA96" s="671"/>
      <c r="TTB96" s="671"/>
      <c r="TTC96" s="671"/>
      <c r="TTD96" s="671"/>
      <c r="TTE96" s="671"/>
      <c r="TTF96" s="671"/>
      <c r="TTG96" s="671"/>
      <c r="TTH96" s="671"/>
      <c r="TTI96" s="671"/>
      <c r="TTJ96" s="671"/>
      <c r="TTK96" s="671"/>
      <c r="TTL96" s="671"/>
      <c r="TTM96" s="671"/>
      <c r="TTN96" s="671"/>
      <c r="TTO96" s="671"/>
      <c r="TTP96" s="671"/>
      <c r="TTQ96" s="671"/>
      <c r="TTR96" s="671"/>
      <c r="TTS96" s="671"/>
      <c r="TTT96" s="671"/>
      <c r="TTU96" s="671"/>
      <c r="TTV96" s="671"/>
      <c r="TTW96" s="671"/>
      <c r="TTX96" s="671"/>
      <c r="TTY96" s="671"/>
      <c r="TTZ96" s="671"/>
      <c r="TUA96" s="671"/>
      <c r="TUB96" s="671"/>
      <c r="TUC96" s="671"/>
      <c r="TUD96" s="671"/>
      <c r="TUE96" s="671"/>
      <c r="TUF96" s="671"/>
      <c r="TUG96" s="671"/>
      <c r="TUH96" s="671"/>
      <c r="TUI96" s="671"/>
      <c r="TUJ96" s="671"/>
      <c r="TUK96" s="671"/>
      <c r="TUL96" s="671"/>
      <c r="TUM96" s="671"/>
      <c r="TUN96" s="671"/>
      <c r="TUO96" s="671"/>
      <c r="TUP96" s="671"/>
      <c r="TUQ96" s="671"/>
      <c r="TUR96" s="671"/>
      <c r="TUS96" s="671"/>
      <c r="TUT96" s="671"/>
      <c r="TUU96" s="671"/>
      <c r="TUV96" s="671"/>
      <c r="TUW96" s="671"/>
      <c r="TUX96" s="671"/>
      <c r="TUY96" s="671"/>
      <c r="TUZ96" s="671"/>
      <c r="TVA96" s="671"/>
      <c r="TVB96" s="671"/>
      <c r="TVC96" s="671"/>
      <c r="TVD96" s="671"/>
      <c r="TVE96" s="671"/>
      <c r="TVF96" s="671"/>
      <c r="TVG96" s="671"/>
      <c r="TVH96" s="671"/>
      <c r="TVI96" s="671"/>
      <c r="TVJ96" s="671"/>
      <c r="TVK96" s="671"/>
      <c r="TVL96" s="671"/>
      <c r="TVM96" s="671"/>
      <c r="TVN96" s="671"/>
      <c r="TVO96" s="671"/>
      <c r="TVP96" s="671"/>
      <c r="TVQ96" s="671"/>
      <c r="TVR96" s="671"/>
      <c r="TVS96" s="671"/>
      <c r="TVT96" s="671"/>
      <c r="TVU96" s="671"/>
      <c r="TVV96" s="671"/>
      <c r="TVW96" s="671"/>
      <c r="TVX96" s="671"/>
      <c r="TVY96" s="671"/>
      <c r="TVZ96" s="671"/>
      <c r="TWA96" s="671"/>
      <c r="TWB96" s="671"/>
      <c r="TWC96" s="671"/>
      <c r="TWD96" s="671"/>
      <c r="TWE96" s="671"/>
      <c r="TWF96" s="671"/>
      <c r="TWG96" s="671"/>
      <c r="TWH96" s="671"/>
      <c r="TWI96" s="671"/>
      <c r="TWJ96" s="671"/>
      <c r="TWK96" s="671"/>
      <c r="TWL96" s="671"/>
      <c r="TWM96" s="671"/>
      <c r="TWN96" s="671"/>
      <c r="TWO96" s="671"/>
      <c r="TWP96" s="671"/>
      <c r="TWQ96" s="671"/>
      <c r="TWR96" s="671"/>
      <c r="TWS96" s="671"/>
      <c r="TWT96" s="671"/>
      <c r="TWU96" s="671"/>
      <c r="TWV96" s="671"/>
      <c r="TWW96" s="671"/>
      <c r="TWX96" s="671"/>
      <c r="TWY96" s="671"/>
      <c r="TWZ96" s="671"/>
      <c r="TXA96" s="671"/>
      <c r="TXB96" s="671"/>
      <c r="TXC96" s="671"/>
      <c r="TXD96" s="671"/>
      <c r="TXE96" s="671"/>
      <c r="TXF96" s="671"/>
      <c r="TXG96" s="671"/>
      <c r="TXH96" s="671"/>
      <c r="TXI96" s="671"/>
      <c r="TXJ96" s="671"/>
      <c r="TXK96" s="671"/>
      <c r="TXL96" s="671"/>
      <c r="TXM96" s="671"/>
      <c r="TXN96" s="671"/>
      <c r="TXO96" s="671"/>
      <c r="TXP96" s="671"/>
      <c r="TXQ96" s="671"/>
      <c r="TXR96" s="671"/>
      <c r="TXS96" s="671"/>
      <c r="TXT96" s="671"/>
      <c r="TXU96" s="671"/>
      <c r="TXV96" s="671"/>
      <c r="TXW96" s="671"/>
      <c r="TXX96" s="671"/>
      <c r="TXY96" s="671"/>
      <c r="TXZ96" s="671"/>
      <c r="TYA96" s="671"/>
      <c r="TYB96" s="671"/>
      <c r="TYC96" s="671"/>
      <c r="TYD96" s="671"/>
      <c r="TYE96" s="671"/>
      <c r="TYF96" s="671"/>
      <c r="TYG96" s="671"/>
      <c r="TYH96" s="671"/>
      <c r="TYI96" s="671"/>
      <c r="TYJ96" s="671"/>
      <c r="TYK96" s="671"/>
      <c r="TYL96" s="671"/>
      <c r="TYM96" s="671"/>
      <c r="TYN96" s="671"/>
      <c r="TYO96" s="671"/>
      <c r="TYP96" s="671"/>
      <c r="TYQ96" s="671"/>
      <c r="TYR96" s="671"/>
      <c r="TYS96" s="671"/>
      <c r="TYT96" s="671"/>
      <c r="TYU96" s="671"/>
      <c r="TYV96" s="671"/>
      <c r="TYW96" s="671"/>
      <c r="TYX96" s="671"/>
      <c r="TYY96" s="671"/>
      <c r="TYZ96" s="671"/>
      <c r="TZA96" s="671"/>
      <c r="TZB96" s="671"/>
      <c r="TZC96" s="671"/>
      <c r="TZD96" s="671"/>
      <c r="TZE96" s="671"/>
      <c r="TZF96" s="671"/>
      <c r="TZG96" s="671"/>
      <c r="TZH96" s="671"/>
      <c r="TZI96" s="671"/>
      <c r="TZJ96" s="671"/>
      <c r="TZK96" s="671"/>
      <c r="TZL96" s="671"/>
      <c r="TZM96" s="671"/>
      <c r="TZN96" s="671"/>
      <c r="TZO96" s="671"/>
      <c r="TZP96" s="671"/>
      <c r="TZQ96" s="671"/>
      <c r="TZR96" s="671"/>
      <c r="TZS96" s="671"/>
      <c r="TZT96" s="671"/>
      <c r="TZU96" s="671"/>
      <c r="TZV96" s="671"/>
      <c r="TZW96" s="671"/>
      <c r="TZX96" s="671"/>
      <c r="TZY96" s="671"/>
      <c r="TZZ96" s="671"/>
      <c r="UAA96" s="671"/>
      <c r="UAB96" s="671"/>
      <c r="UAC96" s="671"/>
      <c r="UAD96" s="671"/>
      <c r="UAE96" s="671"/>
      <c r="UAF96" s="671"/>
      <c r="UAG96" s="671"/>
      <c r="UAH96" s="671"/>
      <c r="UAI96" s="671"/>
      <c r="UAJ96" s="671"/>
      <c r="UAK96" s="671"/>
      <c r="UAL96" s="671"/>
      <c r="UAM96" s="671"/>
      <c r="UAN96" s="671"/>
      <c r="UAO96" s="671"/>
      <c r="UAP96" s="671"/>
      <c r="UAQ96" s="671"/>
      <c r="UAR96" s="671"/>
      <c r="UAS96" s="671"/>
      <c r="UAT96" s="671"/>
      <c r="UAU96" s="671"/>
      <c r="UAV96" s="671"/>
      <c r="UAW96" s="671"/>
      <c r="UAX96" s="671"/>
      <c r="UAY96" s="671"/>
      <c r="UAZ96" s="671"/>
      <c r="UBA96" s="671"/>
      <c r="UBB96" s="671"/>
      <c r="UBC96" s="671"/>
      <c r="UBD96" s="671"/>
      <c r="UBE96" s="671"/>
      <c r="UBF96" s="671"/>
      <c r="UBG96" s="671"/>
      <c r="UBH96" s="671"/>
      <c r="UBI96" s="671"/>
      <c r="UBJ96" s="671"/>
      <c r="UBK96" s="671"/>
      <c r="UBL96" s="671"/>
      <c r="UBM96" s="671"/>
      <c r="UBN96" s="671"/>
      <c r="UBO96" s="671"/>
      <c r="UBP96" s="671"/>
      <c r="UBQ96" s="671"/>
      <c r="UBR96" s="671"/>
      <c r="UBS96" s="671"/>
      <c r="UBT96" s="671"/>
      <c r="UBU96" s="671"/>
      <c r="UBV96" s="671"/>
      <c r="UBW96" s="671"/>
      <c r="UBX96" s="671"/>
      <c r="UBY96" s="671"/>
      <c r="UBZ96" s="671"/>
      <c r="UCA96" s="671"/>
      <c r="UCB96" s="671"/>
      <c r="UCC96" s="671"/>
      <c r="UCD96" s="671"/>
      <c r="UCE96" s="671"/>
      <c r="UCF96" s="671"/>
      <c r="UCG96" s="671"/>
      <c r="UCH96" s="671"/>
      <c r="UCI96" s="671"/>
      <c r="UCJ96" s="671"/>
      <c r="UCK96" s="671"/>
      <c r="UCL96" s="671"/>
      <c r="UCM96" s="671"/>
      <c r="UCN96" s="671"/>
      <c r="UCO96" s="671"/>
      <c r="UCP96" s="671"/>
      <c r="UCQ96" s="671"/>
      <c r="UCR96" s="671"/>
      <c r="UCS96" s="671"/>
      <c r="UCT96" s="671"/>
      <c r="UCU96" s="671"/>
      <c r="UCV96" s="671"/>
      <c r="UCW96" s="671"/>
      <c r="UCX96" s="671"/>
      <c r="UCY96" s="671"/>
      <c r="UCZ96" s="671"/>
      <c r="UDA96" s="671"/>
      <c r="UDB96" s="671"/>
      <c r="UDC96" s="671"/>
      <c r="UDD96" s="671"/>
      <c r="UDE96" s="671"/>
      <c r="UDF96" s="671"/>
      <c r="UDG96" s="671"/>
      <c r="UDH96" s="671"/>
      <c r="UDI96" s="671"/>
      <c r="UDJ96" s="671"/>
      <c r="UDK96" s="671"/>
      <c r="UDL96" s="671"/>
      <c r="UDM96" s="671"/>
      <c r="UDN96" s="671"/>
      <c r="UDO96" s="671"/>
      <c r="UDP96" s="671"/>
      <c r="UDQ96" s="671"/>
      <c r="UDR96" s="671"/>
      <c r="UDS96" s="671"/>
      <c r="UDT96" s="671"/>
      <c r="UDU96" s="671"/>
      <c r="UDV96" s="671"/>
      <c r="UDW96" s="671"/>
      <c r="UDX96" s="671"/>
      <c r="UDY96" s="671"/>
      <c r="UDZ96" s="671"/>
      <c r="UEA96" s="671"/>
      <c r="UEB96" s="671"/>
      <c r="UEC96" s="671"/>
      <c r="UED96" s="671"/>
      <c r="UEE96" s="671"/>
      <c r="UEF96" s="671"/>
      <c r="UEG96" s="671"/>
      <c r="UEH96" s="671"/>
      <c r="UEI96" s="671"/>
      <c r="UEJ96" s="671"/>
      <c r="UEK96" s="671"/>
      <c r="UEL96" s="671"/>
      <c r="UEM96" s="671"/>
      <c r="UEN96" s="671"/>
      <c r="UEO96" s="671"/>
      <c r="UEP96" s="671"/>
      <c r="UEQ96" s="671"/>
      <c r="UER96" s="671"/>
      <c r="UES96" s="671"/>
      <c r="UET96" s="671"/>
      <c r="UEU96" s="671"/>
      <c r="UEV96" s="671"/>
      <c r="UEW96" s="671"/>
      <c r="UEX96" s="671"/>
      <c r="UEY96" s="671"/>
      <c r="UEZ96" s="671"/>
      <c r="UFA96" s="671"/>
      <c r="UFB96" s="671"/>
      <c r="UFC96" s="671"/>
      <c r="UFD96" s="671"/>
      <c r="UFE96" s="671"/>
      <c r="UFF96" s="671"/>
      <c r="UFG96" s="671"/>
      <c r="UFH96" s="671"/>
      <c r="UFI96" s="671"/>
      <c r="UFJ96" s="671"/>
      <c r="UFK96" s="671"/>
      <c r="UFL96" s="671"/>
      <c r="UFM96" s="671"/>
      <c r="UFN96" s="671"/>
      <c r="UFO96" s="671"/>
      <c r="UFP96" s="671"/>
      <c r="UFQ96" s="671"/>
      <c r="UFR96" s="671"/>
      <c r="UFS96" s="671"/>
      <c r="UFT96" s="671"/>
      <c r="UFU96" s="671"/>
      <c r="UFV96" s="671"/>
      <c r="UFW96" s="671"/>
      <c r="UFX96" s="671"/>
      <c r="UFY96" s="671"/>
      <c r="UFZ96" s="671"/>
      <c r="UGA96" s="671"/>
      <c r="UGB96" s="671"/>
      <c r="UGC96" s="671"/>
      <c r="UGD96" s="671"/>
      <c r="UGE96" s="671"/>
      <c r="UGF96" s="671"/>
      <c r="UGG96" s="671"/>
      <c r="UGH96" s="671"/>
      <c r="UGI96" s="671"/>
      <c r="UGJ96" s="671"/>
      <c r="UGK96" s="671"/>
      <c r="UGL96" s="671"/>
      <c r="UGM96" s="671"/>
      <c r="UGN96" s="671"/>
      <c r="UGO96" s="671"/>
      <c r="UGP96" s="671"/>
      <c r="UGQ96" s="671"/>
      <c r="UGR96" s="671"/>
      <c r="UGS96" s="671"/>
      <c r="UGT96" s="671"/>
      <c r="UGU96" s="671"/>
      <c r="UGV96" s="671"/>
      <c r="UGW96" s="671"/>
      <c r="UGX96" s="671"/>
      <c r="UGY96" s="671"/>
      <c r="UGZ96" s="671"/>
      <c r="UHA96" s="671"/>
      <c r="UHB96" s="671"/>
      <c r="UHC96" s="671"/>
      <c r="UHD96" s="671"/>
      <c r="UHE96" s="671"/>
      <c r="UHF96" s="671"/>
      <c r="UHG96" s="671"/>
      <c r="UHH96" s="671"/>
      <c r="UHI96" s="671"/>
      <c r="UHJ96" s="671"/>
      <c r="UHK96" s="671"/>
      <c r="UHL96" s="671"/>
      <c r="UHM96" s="671"/>
      <c r="UHN96" s="671"/>
      <c r="UHO96" s="671"/>
      <c r="UHP96" s="671"/>
      <c r="UHQ96" s="671"/>
      <c r="UHR96" s="671"/>
      <c r="UHS96" s="671"/>
      <c r="UHT96" s="671"/>
      <c r="UHU96" s="671"/>
      <c r="UHV96" s="671"/>
      <c r="UHW96" s="671"/>
      <c r="UHX96" s="671"/>
      <c r="UHY96" s="671"/>
      <c r="UHZ96" s="671"/>
      <c r="UIA96" s="671"/>
      <c r="UIB96" s="671"/>
      <c r="UIC96" s="671"/>
      <c r="UID96" s="671"/>
      <c r="UIE96" s="671"/>
      <c r="UIF96" s="671"/>
      <c r="UIG96" s="671"/>
      <c r="UIH96" s="671"/>
      <c r="UII96" s="671"/>
      <c r="UIJ96" s="671"/>
      <c r="UIK96" s="671"/>
      <c r="UIL96" s="671"/>
      <c r="UIM96" s="671"/>
      <c r="UIN96" s="671"/>
      <c r="UIO96" s="671"/>
      <c r="UIP96" s="671"/>
      <c r="UIQ96" s="671"/>
      <c r="UIR96" s="671"/>
      <c r="UIS96" s="671"/>
      <c r="UIT96" s="671"/>
      <c r="UIU96" s="671"/>
      <c r="UIV96" s="671"/>
      <c r="UIW96" s="671"/>
      <c r="UIX96" s="671"/>
      <c r="UIY96" s="671"/>
      <c r="UIZ96" s="671"/>
      <c r="UJA96" s="671"/>
      <c r="UJB96" s="671"/>
      <c r="UJC96" s="671"/>
      <c r="UJD96" s="671"/>
      <c r="UJE96" s="671"/>
      <c r="UJF96" s="671"/>
      <c r="UJG96" s="671"/>
      <c r="UJH96" s="671"/>
      <c r="UJI96" s="671"/>
      <c r="UJJ96" s="671"/>
      <c r="UJK96" s="671"/>
      <c r="UJL96" s="671"/>
      <c r="UJM96" s="671"/>
      <c r="UJN96" s="671"/>
      <c r="UJO96" s="671"/>
      <c r="UJP96" s="671"/>
      <c r="UJQ96" s="671"/>
      <c r="UJR96" s="671"/>
      <c r="UJS96" s="671"/>
      <c r="UJT96" s="671"/>
      <c r="UJU96" s="671"/>
      <c r="UJV96" s="671"/>
      <c r="UJW96" s="671"/>
      <c r="UJX96" s="671"/>
      <c r="UJY96" s="671"/>
      <c r="UJZ96" s="671"/>
      <c r="UKA96" s="671"/>
      <c r="UKB96" s="671"/>
      <c r="UKC96" s="671"/>
      <c r="UKD96" s="671"/>
      <c r="UKE96" s="671"/>
      <c r="UKF96" s="671"/>
      <c r="UKG96" s="671"/>
      <c r="UKH96" s="671"/>
      <c r="UKI96" s="671"/>
      <c r="UKJ96" s="671"/>
      <c r="UKK96" s="671"/>
      <c r="UKL96" s="671"/>
      <c r="UKM96" s="671"/>
      <c r="UKN96" s="671"/>
      <c r="UKO96" s="671"/>
      <c r="UKP96" s="671"/>
      <c r="UKQ96" s="671"/>
      <c r="UKR96" s="671"/>
      <c r="UKS96" s="671"/>
      <c r="UKT96" s="671"/>
      <c r="UKU96" s="671"/>
      <c r="UKV96" s="671"/>
      <c r="UKW96" s="671"/>
      <c r="UKX96" s="671"/>
      <c r="UKY96" s="671"/>
      <c r="UKZ96" s="671"/>
      <c r="ULA96" s="671"/>
      <c r="ULB96" s="671"/>
      <c r="ULC96" s="671"/>
      <c r="ULD96" s="671"/>
      <c r="ULE96" s="671"/>
      <c r="ULF96" s="671"/>
      <c r="ULG96" s="671"/>
      <c r="ULH96" s="671"/>
      <c r="ULI96" s="671"/>
      <c r="ULJ96" s="671"/>
      <c r="ULK96" s="671"/>
      <c r="ULL96" s="671"/>
      <c r="ULM96" s="671"/>
      <c r="ULN96" s="671"/>
      <c r="ULO96" s="671"/>
      <c r="ULP96" s="671"/>
      <c r="ULQ96" s="671"/>
      <c r="ULR96" s="671"/>
      <c r="ULS96" s="671"/>
      <c r="ULT96" s="671"/>
      <c r="ULU96" s="671"/>
      <c r="ULV96" s="671"/>
      <c r="ULW96" s="671"/>
      <c r="ULX96" s="671"/>
      <c r="ULY96" s="671"/>
      <c r="ULZ96" s="671"/>
      <c r="UMA96" s="671"/>
      <c r="UMB96" s="671"/>
      <c r="UMC96" s="671"/>
      <c r="UMD96" s="671"/>
      <c r="UME96" s="671"/>
      <c r="UMF96" s="671"/>
      <c r="UMG96" s="671"/>
      <c r="UMH96" s="671"/>
      <c r="UMI96" s="671"/>
      <c r="UMJ96" s="671"/>
      <c r="UMK96" s="671"/>
      <c r="UML96" s="671"/>
      <c r="UMM96" s="671"/>
      <c r="UMN96" s="671"/>
      <c r="UMO96" s="671"/>
      <c r="UMP96" s="671"/>
      <c r="UMQ96" s="671"/>
      <c r="UMR96" s="671"/>
      <c r="UMS96" s="671"/>
      <c r="UMT96" s="671"/>
      <c r="UMU96" s="671"/>
      <c r="UMV96" s="671"/>
      <c r="UMW96" s="671"/>
      <c r="UMX96" s="671"/>
      <c r="UMY96" s="671"/>
      <c r="UMZ96" s="671"/>
      <c r="UNA96" s="671"/>
      <c r="UNB96" s="671"/>
      <c r="UNC96" s="671"/>
      <c r="UND96" s="671"/>
      <c r="UNE96" s="671"/>
      <c r="UNF96" s="671"/>
      <c r="UNG96" s="671"/>
      <c r="UNH96" s="671"/>
      <c r="UNI96" s="671"/>
      <c r="UNJ96" s="671"/>
      <c r="UNK96" s="671"/>
      <c r="UNL96" s="671"/>
      <c r="UNM96" s="671"/>
      <c r="UNN96" s="671"/>
      <c r="UNO96" s="671"/>
      <c r="UNP96" s="671"/>
      <c r="UNQ96" s="671"/>
      <c r="UNR96" s="671"/>
      <c r="UNS96" s="671"/>
      <c r="UNT96" s="671"/>
      <c r="UNU96" s="671"/>
      <c r="UNV96" s="671"/>
      <c r="UNW96" s="671"/>
      <c r="UNX96" s="671"/>
      <c r="UNY96" s="671"/>
      <c r="UNZ96" s="671"/>
      <c r="UOA96" s="671"/>
      <c r="UOB96" s="671"/>
      <c r="UOC96" s="671"/>
      <c r="UOD96" s="671"/>
      <c r="UOE96" s="671"/>
      <c r="UOF96" s="671"/>
      <c r="UOG96" s="671"/>
      <c r="UOH96" s="671"/>
      <c r="UOI96" s="671"/>
      <c r="UOJ96" s="671"/>
      <c r="UOK96" s="671"/>
      <c r="UOL96" s="671"/>
      <c r="UOM96" s="671"/>
      <c r="UON96" s="671"/>
      <c r="UOO96" s="671"/>
      <c r="UOP96" s="671"/>
      <c r="UOQ96" s="671"/>
      <c r="UOR96" s="671"/>
      <c r="UOS96" s="671"/>
      <c r="UOT96" s="671"/>
      <c r="UOU96" s="671"/>
      <c r="UOV96" s="671"/>
      <c r="UOW96" s="671"/>
      <c r="UOX96" s="671"/>
      <c r="UOY96" s="671"/>
      <c r="UOZ96" s="671"/>
      <c r="UPA96" s="671"/>
      <c r="UPB96" s="671"/>
      <c r="UPC96" s="671"/>
      <c r="UPD96" s="671"/>
      <c r="UPE96" s="671"/>
      <c r="UPF96" s="671"/>
      <c r="UPG96" s="671"/>
      <c r="UPH96" s="671"/>
      <c r="UPI96" s="671"/>
      <c r="UPJ96" s="671"/>
      <c r="UPK96" s="671"/>
      <c r="UPL96" s="671"/>
      <c r="UPM96" s="671"/>
      <c r="UPN96" s="671"/>
      <c r="UPO96" s="671"/>
      <c r="UPP96" s="671"/>
      <c r="UPQ96" s="671"/>
      <c r="UPR96" s="671"/>
      <c r="UPS96" s="671"/>
      <c r="UPT96" s="671"/>
      <c r="UPU96" s="671"/>
      <c r="UPV96" s="671"/>
      <c r="UPW96" s="671"/>
      <c r="UPX96" s="671"/>
      <c r="UPY96" s="671"/>
      <c r="UPZ96" s="671"/>
      <c r="UQA96" s="671"/>
      <c r="UQB96" s="671"/>
      <c r="UQC96" s="671"/>
      <c r="UQD96" s="671"/>
      <c r="UQE96" s="671"/>
      <c r="UQF96" s="671"/>
      <c r="UQG96" s="671"/>
      <c r="UQH96" s="671"/>
      <c r="UQI96" s="671"/>
      <c r="UQJ96" s="671"/>
      <c r="UQK96" s="671"/>
      <c r="UQL96" s="671"/>
      <c r="UQM96" s="671"/>
      <c r="UQN96" s="671"/>
      <c r="UQO96" s="671"/>
      <c r="UQP96" s="671"/>
      <c r="UQQ96" s="671"/>
      <c r="UQR96" s="671"/>
      <c r="UQS96" s="671"/>
      <c r="UQT96" s="671"/>
      <c r="UQU96" s="671"/>
      <c r="UQV96" s="671"/>
      <c r="UQW96" s="671"/>
      <c r="UQX96" s="671"/>
      <c r="UQY96" s="671"/>
      <c r="UQZ96" s="671"/>
      <c r="URA96" s="671"/>
      <c r="URB96" s="671"/>
      <c r="URC96" s="671"/>
      <c r="URD96" s="671"/>
      <c r="URE96" s="671"/>
      <c r="URF96" s="671"/>
      <c r="URG96" s="671"/>
      <c r="URH96" s="671"/>
      <c r="URI96" s="671"/>
      <c r="URJ96" s="671"/>
      <c r="URK96" s="671"/>
      <c r="URL96" s="671"/>
      <c r="URM96" s="671"/>
      <c r="URN96" s="671"/>
      <c r="URO96" s="671"/>
      <c r="URP96" s="671"/>
      <c r="URQ96" s="671"/>
      <c r="URR96" s="671"/>
      <c r="URS96" s="671"/>
      <c r="URT96" s="671"/>
      <c r="URU96" s="671"/>
      <c r="URV96" s="671"/>
      <c r="URW96" s="671"/>
      <c r="URX96" s="671"/>
      <c r="URY96" s="671"/>
      <c r="URZ96" s="671"/>
      <c r="USA96" s="671"/>
      <c r="USB96" s="671"/>
      <c r="USC96" s="671"/>
      <c r="USD96" s="671"/>
      <c r="USE96" s="671"/>
      <c r="USF96" s="671"/>
      <c r="USG96" s="671"/>
      <c r="USH96" s="671"/>
      <c r="USI96" s="671"/>
      <c r="USJ96" s="671"/>
      <c r="USK96" s="671"/>
      <c r="USL96" s="671"/>
      <c r="USM96" s="671"/>
      <c r="USN96" s="671"/>
      <c r="USO96" s="671"/>
      <c r="USP96" s="671"/>
      <c r="USQ96" s="671"/>
      <c r="USR96" s="671"/>
      <c r="USS96" s="671"/>
      <c r="UST96" s="671"/>
      <c r="USU96" s="671"/>
      <c r="USV96" s="671"/>
      <c r="USW96" s="671"/>
      <c r="USX96" s="671"/>
      <c r="USY96" s="671"/>
      <c r="USZ96" s="671"/>
      <c r="UTA96" s="671"/>
      <c r="UTB96" s="671"/>
      <c r="UTC96" s="671"/>
      <c r="UTD96" s="671"/>
      <c r="UTE96" s="671"/>
      <c r="UTF96" s="671"/>
      <c r="UTG96" s="671"/>
      <c r="UTH96" s="671"/>
      <c r="UTI96" s="671"/>
      <c r="UTJ96" s="671"/>
      <c r="UTK96" s="671"/>
      <c r="UTL96" s="671"/>
      <c r="UTM96" s="671"/>
      <c r="UTN96" s="671"/>
      <c r="UTO96" s="671"/>
      <c r="UTP96" s="671"/>
      <c r="UTQ96" s="671"/>
      <c r="UTR96" s="671"/>
      <c r="UTS96" s="671"/>
      <c r="UTT96" s="671"/>
      <c r="UTU96" s="671"/>
      <c r="UTV96" s="671"/>
      <c r="UTW96" s="671"/>
      <c r="UTX96" s="671"/>
      <c r="UTY96" s="671"/>
      <c r="UTZ96" s="671"/>
      <c r="UUA96" s="671"/>
      <c r="UUB96" s="671"/>
      <c r="UUC96" s="671"/>
      <c r="UUD96" s="671"/>
      <c r="UUE96" s="671"/>
      <c r="UUF96" s="671"/>
      <c r="UUG96" s="671"/>
      <c r="UUH96" s="671"/>
      <c r="UUI96" s="671"/>
      <c r="UUJ96" s="671"/>
      <c r="UUK96" s="671"/>
      <c r="UUL96" s="671"/>
      <c r="UUM96" s="671"/>
      <c r="UUN96" s="671"/>
      <c r="UUO96" s="671"/>
      <c r="UUP96" s="671"/>
      <c r="UUQ96" s="671"/>
      <c r="UUR96" s="671"/>
      <c r="UUS96" s="671"/>
      <c r="UUT96" s="671"/>
      <c r="UUU96" s="671"/>
      <c r="UUV96" s="671"/>
      <c r="UUW96" s="671"/>
      <c r="UUX96" s="671"/>
      <c r="UUY96" s="671"/>
      <c r="UUZ96" s="671"/>
      <c r="UVA96" s="671"/>
      <c r="UVB96" s="671"/>
      <c r="UVC96" s="671"/>
      <c r="UVD96" s="671"/>
      <c r="UVE96" s="671"/>
      <c r="UVF96" s="671"/>
      <c r="UVG96" s="671"/>
      <c r="UVH96" s="671"/>
      <c r="UVI96" s="671"/>
      <c r="UVJ96" s="671"/>
      <c r="UVK96" s="671"/>
      <c r="UVL96" s="671"/>
      <c r="UVM96" s="671"/>
      <c r="UVN96" s="671"/>
      <c r="UVO96" s="671"/>
      <c r="UVP96" s="671"/>
      <c r="UVQ96" s="671"/>
      <c r="UVR96" s="671"/>
      <c r="UVS96" s="671"/>
      <c r="UVT96" s="671"/>
      <c r="UVU96" s="671"/>
      <c r="UVV96" s="671"/>
      <c r="UVW96" s="671"/>
      <c r="UVX96" s="671"/>
      <c r="UVY96" s="671"/>
      <c r="UVZ96" s="671"/>
      <c r="UWA96" s="671"/>
      <c r="UWB96" s="671"/>
      <c r="UWC96" s="671"/>
      <c r="UWD96" s="671"/>
      <c r="UWE96" s="671"/>
      <c r="UWF96" s="671"/>
      <c r="UWG96" s="671"/>
      <c r="UWH96" s="671"/>
      <c r="UWI96" s="671"/>
      <c r="UWJ96" s="671"/>
      <c r="UWK96" s="671"/>
      <c r="UWL96" s="671"/>
      <c r="UWM96" s="671"/>
      <c r="UWN96" s="671"/>
      <c r="UWO96" s="671"/>
      <c r="UWP96" s="671"/>
      <c r="UWQ96" s="671"/>
      <c r="UWR96" s="671"/>
      <c r="UWS96" s="671"/>
      <c r="UWT96" s="671"/>
      <c r="UWU96" s="671"/>
      <c r="UWV96" s="671"/>
      <c r="UWW96" s="671"/>
      <c r="UWX96" s="671"/>
      <c r="UWY96" s="671"/>
      <c r="UWZ96" s="671"/>
      <c r="UXA96" s="671"/>
      <c r="UXB96" s="671"/>
      <c r="UXC96" s="671"/>
      <c r="UXD96" s="671"/>
      <c r="UXE96" s="671"/>
      <c r="UXF96" s="671"/>
      <c r="UXG96" s="671"/>
      <c r="UXH96" s="671"/>
      <c r="UXI96" s="671"/>
      <c r="UXJ96" s="671"/>
      <c r="UXK96" s="671"/>
      <c r="UXL96" s="671"/>
      <c r="UXM96" s="671"/>
      <c r="UXN96" s="671"/>
      <c r="UXO96" s="671"/>
      <c r="UXP96" s="671"/>
      <c r="UXQ96" s="671"/>
      <c r="UXR96" s="671"/>
      <c r="UXS96" s="671"/>
      <c r="UXT96" s="671"/>
      <c r="UXU96" s="671"/>
      <c r="UXV96" s="671"/>
      <c r="UXW96" s="671"/>
      <c r="UXX96" s="671"/>
      <c r="UXY96" s="671"/>
      <c r="UXZ96" s="671"/>
      <c r="UYA96" s="671"/>
      <c r="UYB96" s="671"/>
      <c r="UYC96" s="671"/>
      <c r="UYD96" s="671"/>
      <c r="UYE96" s="671"/>
      <c r="UYF96" s="671"/>
      <c r="UYG96" s="671"/>
      <c r="UYH96" s="671"/>
      <c r="UYI96" s="671"/>
      <c r="UYJ96" s="671"/>
      <c r="UYK96" s="671"/>
      <c r="UYL96" s="671"/>
      <c r="UYM96" s="671"/>
      <c r="UYN96" s="671"/>
      <c r="UYO96" s="671"/>
      <c r="UYP96" s="671"/>
      <c r="UYQ96" s="671"/>
      <c r="UYR96" s="671"/>
      <c r="UYS96" s="671"/>
      <c r="UYT96" s="671"/>
      <c r="UYU96" s="671"/>
      <c r="UYV96" s="671"/>
      <c r="UYW96" s="671"/>
      <c r="UYX96" s="671"/>
      <c r="UYY96" s="671"/>
      <c r="UYZ96" s="671"/>
      <c r="UZA96" s="671"/>
      <c r="UZB96" s="671"/>
      <c r="UZC96" s="671"/>
      <c r="UZD96" s="671"/>
      <c r="UZE96" s="671"/>
      <c r="UZF96" s="671"/>
      <c r="UZG96" s="671"/>
      <c r="UZH96" s="671"/>
      <c r="UZI96" s="671"/>
      <c r="UZJ96" s="671"/>
      <c r="UZK96" s="671"/>
      <c r="UZL96" s="671"/>
      <c r="UZM96" s="671"/>
      <c r="UZN96" s="671"/>
      <c r="UZO96" s="671"/>
      <c r="UZP96" s="671"/>
      <c r="UZQ96" s="671"/>
      <c r="UZR96" s="671"/>
      <c r="UZS96" s="671"/>
      <c r="UZT96" s="671"/>
      <c r="UZU96" s="671"/>
      <c r="UZV96" s="671"/>
      <c r="UZW96" s="671"/>
      <c r="UZX96" s="671"/>
      <c r="UZY96" s="671"/>
      <c r="UZZ96" s="671"/>
      <c r="VAA96" s="671"/>
      <c r="VAB96" s="671"/>
      <c r="VAC96" s="671"/>
      <c r="VAD96" s="671"/>
      <c r="VAE96" s="671"/>
      <c r="VAF96" s="671"/>
      <c r="VAG96" s="671"/>
      <c r="VAH96" s="671"/>
      <c r="VAI96" s="671"/>
      <c r="VAJ96" s="671"/>
      <c r="VAK96" s="671"/>
      <c r="VAL96" s="671"/>
      <c r="VAM96" s="671"/>
      <c r="VAN96" s="671"/>
      <c r="VAO96" s="671"/>
      <c r="VAP96" s="671"/>
      <c r="VAQ96" s="671"/>
      <c r="VAR96" s="671"/>
      <c r="VAS96" s="671"/>
      <c r="VAT96" s="671"/>
      <c r="VAU96" s="671"/>
      <c r="VAV96" s="671"/>
      <c r="VAW96" s="671"/>
      <c r="VAX96" s="671"/>
      <c r="VAY96" s="671"/>
      <c r="VAZ96" s="671"/>
      <c r="VBA96" s="671"/>
      <c r="VBB96" s="671"/>
      <c r="VBC96" s="671"/>
      <c r="VBD96" s="671"/>
      <c r="VBE96" s="671"/>
      <c r="VBF96" s="671"/>
      <c r="VBG96" s="671"/>
      <c r="VBH96" s="671"/>
      <c r="VBI96" s="671"/>
      <c r="VBJ96" s="671"/>
      <c r="VBK96" s="671"/>
      <c r="VBL96" s="671"/>
      <c r="VBM96" s="671"/>
      <c r="VBN96" s="671"/>
      <c r="VBO96" s="671"/>
      <c r="VBP96" s="671"/>
      <c r="VBQ96" s="671"/>
      <c r="VBR96" s="671"/>
      <c r="VBS96" s="671"/>
      <c r="VBT96" s="671"/>
      <c r="VBU96" s="671"/>
      <c r="VBV96" s="671"/>
      <c r="VBW96" s="671"/>
      <c r="VBX96" s="671"/>
      <c r="VBY96" s="671"/>
      <c r="VBZ96" s="671"/>
      <c r="VCA96" s="671"/>
      <c r="VCB96" s="671"/>
      <c r="VCC96" s="671"/>
      <c r="VCD96" s="671"/>
      <c r="VCE96" s="671"/>
      <c r="VCF96" s="671"/>
      <c r="VCG96" s="671"/>
      <c r="VCH96" s="671"/>
      <c r="VCI96" s="671"/>
      <c r="VCJ96" s="671"/>
      <c r="VCK96" s="671"/>
      <c r="VCL96" s="671"/>
      <c r="VCM96" s="671"/>
      <c r="VCN96" s="671"/>
      <c r="VCO96" s="671"/>
      <c r="VCP96" s="671"/>
      <c r="VCQ96" s="671"/>
      <c r="VCR96" s="671"/>
      <c r="VCS96" s="671"/>
      <c r="VCT96" s="671"/>
      <c r="VCU96" s="671"/>
      <c r="VCV96" s="671"/>
      <c r="VCW96" s="671"/>
      <c r="VCX96" s="671"/>
      <c r="VCY96" s="671"/>
      <c r="VCZ96" s="671"/>
      <c r="VDA96" s="671"/>
      <c r="VDB96" s="671"/>
      <c r="VDC96" s="671"/>
      <c r="VDD96" s="671"/>
      <c r="VDE96" s="671"/>
      <c r="VDF96" s="671"/>
      <c r="VDG96" s="671"/>
      <c r="VDH96" s="671"/>
      <c r="VDI96" s="671"/>
      <c r="VDJ96" s="671"/>
      <c r="VDK96" s="671"/>
      <c r="VDL96" s="671"/>
      <c r="VDM96" s="671"/>
      <c r="VDN96" s="671"/>
      <c r="VDO96" s="671"/>
      <c r="VDP96" s="671"/>
      <c r="VDQ96" s="671"/>
      <c r="VDR96" s="671"/>
      <c r="VDS96" s="671"/>
      <c r="VDT96" s="671"/>
      <c r="VDU96" s="671"/>
      <c r="VDV96" s="671"/>
      <c r="VDW96" s="671"/>
      <c r="VDX96" s="671"/>
      <c r="VDY96" s="671"/>
      <c r="VDZ96" s="671"/>
      <c r="VEA96" s="671"/>
      <c r="VEB96" s="671"/>
      <c r="VEC96" s="671"/>
      <c r="VED96" s="671"/>
      <c r="VEE96" s="671"/>
      <c r="VEF96" s="671"/>
      <c r="VEG96" s="671"/>
      <c r="VEH96" s="671"/>
      <c r="VEI96" s="671"/>
      <c r="VEJ96" s="671"/>
      <c r="VEK96" s="671"/>
      <c r="VEL96" s="671"/>
      <c r="VEM96" s="671"/>
      <c r="VEN96" s="671"/>
      <c r="VEO96" s="671"/>
      <c r="VEP96" s="671"/>
      <c r="VEQ96" s="671"/>
      <c r="VER96" s="671"/>
      <c r="VES96" s="671"/>
      <c r="VET96" s="671"/>
      <c r="VEU96" s="671"/>
      <c r="VEV96" s="671"/>
      <c r="VEW96" s="671"/>
      <c r="VEX96" s="671"/>
      <c r="VEY96" s="671"/>
      <c r="VEZ96" s="671"/>
      <c r="VFA96" s="671"/>
      <c r="VFB96" s="671"/>
      <c r="VFC96" s="671"/>
      <c r="VFD96" s="671"/>
      <c r="VFE96" s="671"/>
      <c r="VFF96" s="671"/>
      <c r="VFG96" s="671"/>
      <c r="VFH96" s="671"/>
      <c r="VFI96" s="671"/>
      <c r="VFJ96" s="671"/>
      <c r="VFK96" s="671"/>
      <c r="VFL96" s="671"/>
      <c r="VFM96" s="671"/>
      <c r="VFN96" s="671"/>
      <c r="VFO96" s="671"/>
      <c r="VFP96" s="671"/>
      <c r="VFQ96" s="671"/>
      <c r="VFR96" s="671"/>
      <c r="VFS96" s="671"/>
      <c r="VFT96" s="671"/>
      <c r="VFU96" s="671"/>
      <c r="VFV96" s="671"/>
      <c r="VFW96" s="671"/>
      <c r="VFX96" s="671"/>
      <c r="VFY96" s="671"/>
      <c r="VFZ96" s="671"/>
      <c r="VGA96" s="671"/>
      <c r="VGB96" s="671"/>
      <c r="VGC96" s="671"/>
      <c r="VGD96" s="671"/>
      <c r="VGE96" s="671"/>
      <c r="VGF96" s="671"/>
      <c r="VGG96" s="671"/>
      <c r="VGH96" s="671"/>
      <c r="VGI96" s="671"/>
      <c r="VGJ96" s="671"/>
      <c r="VGK96" s="671"/>
      <c r="VGL96" s="671"/>
      <c r="VGM96" s="671"/>
      <c r="VGN96" s="671"/>
      <c r="VGO96" s="671"/>
      <c r="VGP96" s="671"/>
      <c r="VGQ96" s="671"/>
      <c r="VGR96" s="671"/>
      <c r="VGS96" s="671"/>
      <c r="VGT96" s="671"/>
      <c r="VGU96" s="671"/>
      <c r="VGV96" s="671"/>
      <c r="VGW96" s="671"/>
      <c r="VGX96" s="671"/>
      <c r="VGY96" s="671"/>
      <c r="VGZ96" s="671"/>
      <c r="VHA96" s="671"/>
      <c r="VHB96" s="671"/>
      <c r="VHC96" s="671"/>
      <c r="VHD96" s="671"/>
      <c r="VHE96" s="671"/>
      <c r="VHF96" s="671"/>
      <c r="VHG96" s="671"/>
      <c r="VHH96" s="671"/>
      <c r="VHI96" s="671"/>
      <c r="VHJ96" s="671"/>
      <c r="VHK96" s="671"/>
      <c r="VHL96" s="671"/>
      <c r="VHM96" s="671"/>
      <c r="VHN96" s="671"/>
      <c r="VHO96" s="671"/>
      <c r="VHP96" s="671"/>
      <c r="VHQ96" s="671"/>
      <c r="VHR96" s="671"/>
      <c r="VHS96" s="671"/>
      <c r="VHT96" s="671"/>
      <c r="VHU96" s="671"/>
      <c r="VHV96" s="671"/>
      <c r="VHW96" s="671"/>
      <c r="VHX96" s="671"/>
      <c r="VHY96" s="671"/>
      <c r="VHZ96" s="671"/>
      <c r="VIA96" s="671"/>
      <c r="VIB96" s="671"/>
      <c r="VIC96" s="671"/>
      <c r="VID96" s="671"/>
      <c r="VIE96" s="671"/>
      <c r="VIF96" s="671"/>
      <c r="VIG96" s="671"/>
      <c r="VIH96" s="671"/>
      <c r="VII96" s="671"/>
      <c r="VIJ96" s="671"/>
      <c r="VIK96" s="671"/>
      <c r="VIL96" s="671"/>
      <c r="VIM96" s="671"/>
      <c r="VIN96" s="671"/>
      <c r="VIO96" s="671"/>
      <c r="VIP96" s="671"/>
      <c r="VIQ96" s="671"/>
      <c r="VIR96" s="671"/>
      <c r="VIS96" s="671"/>
      <c r="VIT96" s="671"/>
      <c r="VIU96" s="671"/>
      <c r="VIV96" s="671"/>
      <c r="VIW96" s="671"/>
      <c r="VIX96" s="671"/>
      <c r="VIY96" s="671"/>
      <c r="VIZ96" s="671"/>
      <c r="VJA96" s="671"/>
      <c r="VJB96" s="671"/>
      <c r="VJC96" s="671"/>
      <c r="VJD96" s="671"/>
      <c r="VJE96" s="671"/>
      <c r="VJF96" s="671"/>
      <c r="VJG96" s="671"/>
      <c r="VJH96" s="671"/>
      <c r="VJI96" s="671"/>
      <c r="VJJ96" s="671"/>
      <c r="VJK96" s="671"/>
      <c r="VJL96" s="671"/>
      <c r="VJM96" s="671"/>
      <c r="VJN96" s="671"/>
      <c r="VJO96" s="671"/>
      <c r="VJP96" s="671"/>
      <c r="VJQ96" s="671"/>
      <c r="VJR96" s="671"/>
      <c r="VJS96" s="671"/>
      <c r="VJT96" s="671"/>
      <c r="VJU96" s="671"/>
      <c r="VJV96" s="671"/>
      <c r="VJW96" s="671"/>
      <c r="VJX96" s="671"/>
      <c r="VJY96" s="671"/>
      <c r="VJZ96" s="671"/>
      <c r="VKA96" s="671"/>
      <c r="VKB96" s="671"/>
      <c r="VKC96" s="671"/>
      <c r="VKD96" s="671"/>
      <c r="VKE96" s="671"/>
      <c r="VKF96" s="671"/>
      <c r="VKG96" s="671"/>
      <c r="VKH96" s="671"/>
      <c r="VKI96" s="671"/>
      <c r="VKJ96" s="671"/>
      <c r="VKK96" s="671"/>
      <c r="VKL96" s="671"/>
      <c r="VKM96" s="671"/>
      <c r="VKN96" s="671"/>
      <c r="VKO96" s="671"/>
      <c r="VKP96" s="671"/>
      <c r="VKQ96" s="671"/>
      <c r="VKR96" s="671"/>
      <c r="VKS96" s="671"/>
      <c r="VKT96" s="671"/>
      <c r="VKU96" s="671"/>
      <c r="VKV96" s="671"/>
      <c r="VKW96" s="671"/>
      <c r="VKX96" s="671"/>
      <c r="VKY96" s="671"/>
      <c r="VKZ96" s="671"/>
      <c r="VLA96" s="671"/>
      <c r="VLB96" s="671"/>
      <c r="VLC96" s="671"/>
      <c r="VLD96" s="671"/>
      <c r="VLE96" s="671"/>
      <c r="VLF96" s="671"/>
      <c r="VLG96" s="671"/>
      <c r="VLH96" s="671"/>
      <c r="VLI96" s="671"/>
      <c r="VLJ96" s="671"/>
      <c r="VLK96" s="671"/>
      <c r="VLL96" s="671"/>
      <c r="VLM96" s="671"/>
      <c r="VLN96" s="671"/>
      <c r="VLO96" s="671"/>
      <c r="VLP96" s="671"/>
      <c r="VLQ96" s="671"/>
      <c r="VLR96" s="671"/>
      <c r="VLS96" s="671"/>
      <c r="VLT96" s="671"/>
      <c r="VLU96" s="671"/>
      <c r="VLV96" s="671"/>
      <c r="VLW96" s="671"/>
      <c r="VLX96" s="671"/>
      <c r="VLY96" s="671"/>
      <c r="VLZ96" s="671"/>
      <c r="VMA96" s="671"/>
      <c r="VMB96" s="671"/>
      <c r="VMC96" s="671"/>
      <c r="VMD96" s="671"/>
      <c r="VME96" s="671"/>
      <c r="VMF96" s="671"/>
      <c r="VMG96" s="671"/>
      <c r="VMH96" s="671"/>
      <c r="VMI96" s="671"/>
      <c r="VMJ96" s="671"/>
      <c r="VMK96" s="671"/>
      <c r="VML96" s="671"/>
      <c r="VMM96" s="671"/>
      <c r="VMN96" s="671"/>
      <c r="VMO96" s="671"/>
      <c r="VMP96" s="671"/>
      <c r="VMQ96" s="671"/>
      <c r="VMR96" s="671"/>
      <c r="VMS96" s="671"/>
      <c r="VMT96" s="671"/>
      <c r="VMU96" s="671"/>
      <c r="VMV96" s="671"/>
      <c r="VMW96" s="671"/>
      <c r="VMX96" s="671"/>
      <c r="VMY96" s="671"/>
      <c r="VMZ96" s="671"/>
      <c r="VNA96" s="671"/>
      <c r="VNB96" s="671"/>
      <c r="VNC96" s="671"/>
      <c r="VND96" s="671"/>
      <c r="VNE96" s="671"/>
      <c r="VNF96" s="671"/>
      <c r="VNG96" s="671"/>
      <c r="VNH96" s="671"/>
      <c r="VNI96" s="671"/>
      <c r="VNJ96" s="671"/>
      <c r="VNK96" s="671"/>
      <c r="VNL96" s="671"/>
      <c r="VNM96" s="671"/>
      <c r="VNN96" s="671"/>
      <c r="VNO96" s="671"/>
      <c r="VNP96" s="671"/>
      <c r="VNQ96" s="671"/>
      <c r="VNR96" s="671"/>
      <c r="VNS96" s="671"/>
      <c r="VNT96" s="671"/>
      <c r="VNU96" s="671"/>
      <c r="VNV96" s="671"/>
      <c r="VNW96" s="671"/>
      <c r="VNX96" s="671"/>
      <c r="VNY96" s="671"/>
      <c r="VNZ96" s="671"/>
      <c r="VOA96" s="671"/>
      <c r="VOB96" s="671"/>
      <c r="VOC96" s="671"/>
      <c r="VOD96" s="671"/>
      <c r="VOE96" s="671"/>
      <c r="VOF96" s="671"/>
      <c r="VOG96" s="671"/>
      <c r="VOH96" s="671"/>
      <c r="VOI96" s="671"/>
      <c r="VOJ96" s="671"/>
      <c r="VOK96" s="671"/>
      <c r="VOL96" s="671"/>
      <c r="VOM96" s="671"/>
      <c r="VON96" s="671"/>
      <c r="VOO96" s="671"/>
      <c r="VOP96" s="671"/>
      <c r="VOQ96" s="671"/>
      <c r="VOR96" s="671"/>
      <c r="VOS96" s="671"/>
      <c r="VOT96" s="671"/>
      <c r="VOU96" s="671"/>
      <c r="VOV96" s="671"/>
      <c r="VOW96" s="671"/>
      <c r="VOX96" s="671"/>
      <c r="VOY96" s="671"/>
      <c r="VOZ96" s="671"/>
      <c r="VPA96" s="671"/>
      <c r="VPB96" s="671"/>
      <c r="VPC96" s="671"/>
      <c r="VPD96" s="671"/>
      <c r="VPE96" s="671"/>
      <c r="VPF96" s="671"/>
      <c r="VPG96" s="671"/>
      <c r="VPH96" s="671"/>
      <c r="VPI96" s="671"/>
      <c r="VPJ96" s="671"/>
      <c r="VPK96" s="671"/>
      <c r="VPL96" s="671"/>
      <c r="VPM96" s="671"/>
      <c r="VPN96" s="671"/>
      <c r="VPO96" s="671"/>
      <c r="VPP96" s="671"/>
      <c r="VPQ96" s="671"/>
      <c r="VPR96" s="671"/>
      <c r="VPS96" s="671"/>
      <c r="VPT96" s="671"/>
      <c r="VPU96" s="671"/>
      <c r="VPV96" s="671"/>
      <c r="VPW96" s="671"/>
      <c r="VPX96" s="671"/>
      <c r="VPY96" s="671"/>
      <c r="VPZ96" s="671"/>
      <c r="VQA96" s="671"/>
      <c r="VQB96" s="671"/>
      <c r="VQC96" s="671"/>
      <c r="VQD96" s="671"/>
      <c r="VQE96" s="671"/>
      <c r="VQF96" s="671"/>
      <c r="VQG96" s="671"/>
      <c r="VQH96" s="671"/>
      <c r="VQI96" s="671"/>
      <c r="VQJ96" s="671"/>
      <c r="VQK96" s="671"/>
      <c r="VQL96" s="671"/>
      <c r="VQM96" s="671"/>
      <c r="VQN96" s="671"/>
      <c r="VQO96" s="671"/>
      <c r="VQP96" s="671"/>
      <c r="VQQ96" s="671"/>
      <c r="VQR96" s="671"/>
      <c r="VQS96" s="671"/>
      <c r="VQT96" s="671"/>
      <c r="VQU96" s="671"/>
      <c r="VQV96" s="671"/>
      <c r="VQW96" s="671"/>
      <c r="VQX96" s="671"/>
      <c r="VQY96" s="671"/>
      <c r="VQZ96" s="671"/>
      <c r="VRA96" s="671"/>
      <c r="VRB96" s="671"/>
      <c r="VRC96" s="671"/>
      <c r="VRD96" s="671"/>
      <c r="VRE96" s="671"/>
      <c r="VRF96" s="671"/>
      <c r="VRG96" s="671"/>
      <c r="VRH96" s="671"/>
      <c r="VRI96" s="671"/>
      <c r="VRJ96" s="671"/>
      <c r="VRK96" s="671"/>
      <c r="VRL96" s="671"/>
      <c r="VRM96" s="671"/>
      <c r="VRN96" s="671"/>
      <c r="VRO96" s="671"/>
      <c r="VRP96" s="671"/>
      <c r="VRQ96" s="671"/>
      <c r="VRR96" s="671"/>
      <c r="VRS96" s="671"/>
      <c r="VRT96" s="671"/>
      <c r="VRU96" s="671"/>
      <c r="VRV96" s="671"/>
      <c r="VRW96" s="671"/>
      <c r="VRX96" s="671"/>
      <c r="VRY96" s="671"/>
      <c r="VRZ96" s="671"/>
      <c r="VSA96" s="671"/>
      <c r="VSB96" s="671"/>
      <c r="VSC96" s="671"/>
      <c r="VSD96" s="671"/>
      <c r="VSE96" s="671"/>
      <c r="VSF96" s="671"/>
      <c r="VSG96" s="671"/>
      <c r="VSH96" s="671"/>
      <c r="VSI96" s="671"/>
      <c r="VSJ96" s="671"/>
      <c r="VSK96" s="671"/>
      <c r="VSL96" s="671"/>
      <c r="VSM96" s="671"/>
      <c r="VSN96" s="671"/>
      <c r="VSO96" s="671"/>
      <c r="VSP96" s="671"/>
      <c r="VSQ96" s="671"/>
      <c r="VSR96" s="671"/>
      <c r="VSS96" s="671"/>
      <c r="VST96" s="671"/>
      <c r="VSU96" s="671"/>
      <c r="VSV96" s="671"/>
      <c r="VSW96" s="671"/>
      <c r="VSX96" s="671"/>
      <c r="VSY96" s="671"/>
      <c r="VSZ96" s="671"/>
      <c r="VTA96" s="671"/>
      <c r="VTB96" s="671"/>
      <c r="VTC96" s="671"/>
      <c r="VTD96" s="671"/>
      <c r="VTE96" s="671"/>
      <c r="VTF96" s="671"/>
      <c r="VTG96" s="671"/>
      <c r="VTH96" s="671"/>
      <c r="VTI96" s="671"/>
      <c r="VTJ96" s="671"/>
      <c r="VTK96" s="671"/>
      <c r="VTL96" s="671"/>
      <c r="VTM96" s="671"/>
      <c r="VTN96" s="671"/>
      <c r="VTO96" s="671"/>
      <c r="VTP96" s="671"/>
      <c r="VTQ96" s="671"/>
      <c r="VTR96" s="671"/>
      <c r="VTS96" s="671"/>
      <c r="VTT96" s="671"/>
      <c r="VTU96" s="671"/>
      <c r="VTV96" s="671"/>
      <c r="VTW96" s="671"/>
      <c r="VTX96" s="671"/>
      <c r="VTY96" s="671"/>
      <c r="VTZ96" s="671"/>
      <c r="VUA96" s="671"/>
      <c r="VUB96" s="671"/>
      <c r="VUC96" s="671"/>
      <c r="VUD96" s="671"/>
      <c r="VUE96" s="671"/>
      <c r="VUF96" s="671"/>
      <c r="VUG96" s="671"/>
      <c r="VUH96" s="671"/>
      <c r="VUI96" s="671"/>
      <c r="VUJ96" s="671"/>
      <c r="VUK96" s="671"/>
      <c r="VUL96" s="671"/>
      <c r="VUM96" s="671"/>
      <c r="VUN96" s="671"/>
      <c r="VUO96" s="671"/>
      <c r="VUP96" s="671"/>
      <c r="VUQ96" s="671"/>
      <c r="VUR96" s="671"/>
      <c r="VUS96" s="671"/>
      <c r="VUT96" s="671"/>
      <c r="VUU96" s="671"/>
      <c r="VUV96" s="671"/>
      <c r="VUW96" s="671"/>
      <c r="VUX96" s="671"/>
      <c r="VUY96" s="671"/>
      <c r="VUZ96" s="671"/>
      <c r="VVA96" s="671"/>
      <c r="VVB96" s="671"/>
      <c r="VVC96" s="671"/>
      <c r="VVD96" s="671"/>
      <c r="VVE96" s="671"/>
      <c r="VVF96" s="671"/>
      <c r="VVG96" s="671"/>
      <c r="VVH96" s="671"/>
      <c r="VVI96" s="671"/>
      <c r="VVJ96" s="671"/>
      <c r="VVK96" s="671"/>
      <c r="VVL96" s="671"/>
      <c r="VVM96" s="671"/>
      <c r="VVN96" s="671"/>
      <c r="VVO96" s="671"/>
      <c r="VVP96" s="671"/>
      <c r="VVQ96" s="671"/>
      <c r="VVR96" s="671"/>
      <c r="VVS96" s="671"/>
      <c r="VVT96" s="671"/>
      <c r="VVU96" s="671"/>
      <c r="VVV96" s="671"/>
      <c r="VVW96" s="671"/>
      <c r="VVX96" s="671"/>
      <c r="VVY96" s="671"/>
      <c r="VVZ96" s="671"/>
      <c r="VWA96" s="671"/>
      <c r="VWB96" s="671"/>
      <c r="VWC96" s="671"/>
      <c r="VWD96" s="671"/>
      <c r="VWE96" s="671"/>
      <c r="VWF96" s="671"/>
      <c r="VWG96" s="671"/>
      <c r="VWH96" s="671"/>
      <c r="VWI96" s="671"/>
      <c r="VWJ96" s="671"/>
      <c r="VWK96" s="671"/>
      <c r="VWL96" s="671"/>
      <c r="VWM96" s="671"/>
      <c r="VWN96" s="671"/>
      <c r="VWO96" s="671"/>
      <c r="VWP96" s="671"/>
      <c r="VWQ96" s="671"/>
      <c r="VWR96" s="671"/>
      <c r="VWS96" s="671"/>
      <c r="VWT96" s="671"/>
      <c r="VWU96" s="671"/>
      <c r="VWV96" s="671"/>
      <c r="VWW96" s="671"/>
      <c r="VWX96" s="671"/>
      <c r="VWY96" s="671"/>
      <c r="VWZ96" s="671"/>
      <c r="VXA96" s="671"/>
      <c r="VXB96" s="671"/>
      <c r="VXC96" s="671"/>
      <c r="VXD96" s="671"/>
      <c r="VXE96" s="671"/>
      <c r="VXF96" s="671"/>
      <c r="VXG96" s="671"/>
      <c r="VXH96" s="671"/>
      <c r="VXI96" s="671"/>
      <c r="VXJ96" s="671"/>
      <c r="VXK96" s="671"/>
      <c r="VXL96" s="671"/>
      <c r="VXM96" s="671"/>
      <c r="VXN96" s="671"/>
      <c r="VXO96" s="671"/>
      <c r="VXP96" s="671"/>
      <c r="VXQ96" s="671"/>
      <c r="VXR96" s="671"/>
      <c r="VXS96" s="671"/>
      <c r="VXT96" s="671"/>
      <c r="VXU96" s="671"/>
      <c r="VXV96" s="671"/>
      <c r="VXW96" s="671"/>
      <c r="VXX96" s="671"/>
      <c r="VXY96" s="671"/>
      <c r="VXZ96" s="671"/>
      <c r="VYA96" s="671"/>
      <c r="VYB96" s="671"/>
      <c r="VYC96" s="671"/>
      <c r="VYD96" s="671"/>
      <c r="VYE96" s="671"/>
      <c r="VYF96" s="671"/>
      <c r="VYG96" s="671"/>
      <c r="VYH96" s="671"/>
      <c r="VYI96" s="671"/>
      <c r="VYJ96" s="671"/>
      <c r="VYK96" s="671"/>
      <c r="VYL96" s="671"/>
      <c r="VYM96" s="671"/>
      <c r="VYN96" s="671"/>
      <c r="VYO96" s="671"/>
      <c r="VYP96" s="671"/>
      <c r="VYQ96" s="671"/>
      <c r="VYR96" s="671"/>
      <c r="VYS96" s="671"/>
      <c r="VYT96" s="671"/>
      <c r="VYU96" s="671"/>
      <c r="VYV96" s="671"/>
      <c r="VYW96" s="671"/>
      <c r="VYX96" s="671"/>
      <c r="VYY96" s="671"/>
      <c r="VYZ96" s="671"/>
      <c r="VZA96" s="671"/>
      <c r="VZB96" s="671"/>
      <c r="VZC96" s="671"/>
      <c r="VZD96" s="671"/>
      <c r="VZE96" s="671"/>
      <c r="VZF96" s="671"/>
      <c r="VZG96" s="671"/>
      <c r="VZH96" s="671"/>
      <c r="VZI96" s="671"/>
      <c r="VZJ96" s="671"/>
      <c r="VZK96" s="671"/>
      <c r="VZL96" s="671"/>
      <c r="VZM96" s="671"/>
      <c r="VZN96" s="671"/>
      <c r="VZO96" s="671"/>
      <c r="VZP96" s="671"/>
      <c r="VZQ96" s="671"/>
      <c r="VZR96" s="671"/>
      <c r="VZS96" s="671"/>
      <c r="VZT96" s="671"/>
      <c r="VZU96" s="671"/>
      <c r="VZV96" s="671"/>
      <c r="VZW96" s="671"/>
      <c r="VZX96" s="671"/>
      <c r="VZY96" s="671"/>
      <c r="VZZ96" s="671"/>
      <c r="WAA96" s="671"/>
      <c r="WAB96" s="671"/>
      <c r="WAC96" s="671"/>
      <c r="WAD96" s="671"/>
      <c r="WAE96" s="671"/>
      <c r="WAF96" s="671"/>
      <c r="WAG96" s="671"/>
      <c r="WAH96" s="671"/>
      <c r="WAI96" s="671"/>
      <c r="WAJ96" s="671"/>
      <c r="WAK96" s="671"/>
      <c r="WAL96" s="671"/>
      <c r="WAM96" s="671"/>
      <c r="WAN96" s="671"/>
      <c r="WAO96" s="671"/>
      <c r="WAP96" s="671"/>
      <c r="WAQ96" s="671"/>
      <c r="WAR96" s="671"/>
      <c r="WAS96" s="671"/>
      <c r="WAT96" s="671"/>
      <c r="WAU96" s="671"/>
      <c r="WAV96" s="671"/>
      <c r="WAW96" s="671"/>
      <c r="WAX96" s="671"/>
      <c r="WAY96" s="671"/>
      <c r="WAZ96" s="671"/>
      <c r="WBA96" s="671"/>
      <c r="WBB96" s="671"/>
      <c r="WBC96" s="671"/>
      <c r="WBD96" s="671"/>
      <c r="WBE96" s="671"/>
      <c r="WBF96" s="671"/>
      <c r="WBG96" s="671"/>
      <c r="WBH96" s="671"/>
      <c r="WBI96" s="671"/>
      <c r="WBJ96" s="671"/>
      <c r="WBK96" s="671"/>
      <c r="WBL96" s="671"/>
      <c r="WBM96" s="671"/>
      <c r="WBN96" s="671"/>
      <c r="WBO96" s="671"/>
      <c r="WBP96" s="671"/>
      <c r="WBQ96" s="671"/>
      <c r="WBR96" s="671"/>
      <c r="WBS96" s="671"/>
      <c r="WBT96" s="671"/>
      <c r="WBU96" s="671"/>
      <c r="WBV96" s="671"/>
      <c r="WBW96" s="671"/>
      <c r="WBX96" s="671"/>
      <c r="WBY96" s="671"/>
      <c r="WBZ96" s="671"/>
      <c r="WCA96" s="671"/>
      <c r="WCB96" s="671"/>
      <c r="WCC96" s="671"/>
      <c r="WCD96" s="671"/>
      <c r="WCE96" s="671"/>
      <c r="WCF96" s="671"/>
      <c r="WCG96" s="671"/>
      <c r="WCH96" s="671"/>
      <c r="WCI96" s="671"/>
      <c r="WCJ96" s="671"/>
      <c r="WCK96" s="671"/>
      <c r="WCL96" s="671"/>
      <c r="WCM96" s="671"/>
      <c r="WCN96" s="671"/>
      <c r="WCO96" s="671"/>
      <c r="WCP96" s="671"/>
      <c r="WCQ96" s="671"/>
      <c r="WCR96" s="671"/>
      <c r="WCS96" s="671"/>
      <c r="WCT96" s="671"/>
      <c r="WCU96" s="671"/>
      <c r="WCV96" s="671"/>
      <c r="WCW96" s="671"/>
      <c r="WCX96" s="671"/>
      <c r="WCY96" s="671"/>
      <c r="WCZ96" s="671"/>
      <c r="WDA96" s="671"/>
      <c r="WDB96" s="671"/>
      <c r="WDC96" s="671"/>
      <c r="WDD96" s="671"/>
      <c r="WDE96" s="671"/>
      <c r="WDF96" s="671"/>
      <c r="WDG96" s="671"/>
      <c r="WDH96" s="671"/>
      <c r="WDI96" s="671"/>
      <c r="WDJ96" s="671"/>
      <c r="WDK96" s="671"/>
      <c r="WDL96" s="671"/>
      <c r="WDM96" s="671"/>
      <c r="WDN96" s="671"/>
      <c r="WDO96" s="671"/>
      <c r="WDP96" s="671"/>
      <c r="WDQ96" s="671"/>
      <c r="WDR96" s="671"/>
      <c r="WDS96" s="671"/>
      <c r="WDT96" s="671"/>
      <c r="WDU96" s="671"/>
      <c r="WDV96" s="671"/>
      <c r="WDW96" s="671"/>
      <c r="WDX96" s="671"/>
      <c r="WDY96" s="671"/>
      <c r="WDZ96" s="671"/>
      <c r="WEA96" s="671"/>
      <c r="WEB96" s="671"/>
      <c r="WEC96" s="671"/>
      <c r="WED96" s="671"/>
      <c r="WEE96" s="671"/>
      <c r="WEF96" s="671"/>
      <c r="WEG96" s="671"/>
      <c r="WEH96" s="671"/>
      <c r="WEI96" s="671"/>
      <c r="WEJ96" s="671"/>
      <c r="WEK96" s="671"/>
      <c r="WEL96" s="671"/>
      <c r="WEM96" s="671"/>
      <c r="WEN96" s="671"/>
      <c r="WEO96" s="671"/>
      <c r="WEP96" s="671"/>
      <c r="WEQ96" s="671"/>
      <c r="WER96" s="671"/>
      <c r="WES96" s="671"/>
      <c r="WET96" s="671"/>
      <c r="WEU96" s="671"/>
      <c r="WEV96" s="671"/>
      <c r="WEW96" s="671"/>
      <c r="WEX96" s="671"/>
      <c r="WEY96" s="671"/>
      <c r="WEZ96" s="671"/>
      <c r="WFA96" s="671"/>
      <c r="WFB96" s="671"/>
      <c r="WFC96" s="671"/>
      <c r="WFD96" s="671"/>
      <c r="WFE96" s="671"/>
      <c r="WFF96" s="671"/>
      <c r="WFG96" s="671"/>
      <c r="WFH96" s="671"/>
      <c r="WFI96" s="671"/>
      <c r="WFJ96" s="671"/>
      <c r="WFK96" s="671"/>
      <c r="WFL96" s="671"/>
      <c r="WFM96" s="671"/>
      <c r="WFN96" s="671"/>
      <c r="WFO96" s="671"/>
      <c r="WFP96" s="671"/>
      <c r="WFQ96" s="671"/>
      <c r="WFR96" s="671"/>
      <c r="WFS96" s="671"/>
      <c r="WFT96" s="671"/>
      <c r="WFU96" s="671"/>
      <c r="WFV96" s="671"/>
      <c r="WFW96" s="671"/>
      <c r="WFX96" s="671"/>
      <c r="WFY96" s="671"/>
      <c r="WFZ96" s="671"/>
      <c r="WGA96" s="671"/>
      <c r="WGB96" s="671"/>
      <c r="WGC96" s="671"/>
      <c r="WGD96" s="671"/>
      <c r="WGE96" s="671"/>
      <c r="WGF96" s="671"/>
      <c r="WGG96" s="671"/>
      <c r="WGH96" s="671"/>
      <c r="WGI96" s="671"/>
      <c r="WGJ96" s="671"/>
      <c r="WGK96" s="671"/>
      <c r="WGL96" s="671"/>
      <c r="WGM96" s="671"/>
      <c r="WGN96" s="671"/>
      <c r="WGO96" s="671"/>
      <c r="WGP96" s="671"/>
      <c r="WGQ96" s="671"/>
      <c r="WGR96" s="671"/>
      <c r="WGS96" s="671"/>
      <c r="WGT96" s="671"/>
      <c r="WGU96" s="671"/>
      <c r="WGV96" s="671"/>
      <c r="WGW96" s="671"/>
      <c r="WGX96" s="671"/>
      <c r="WGY96" s="671"/>
      <c r="WGZ96" s="671"/>
      <c r="WHA96" s="671"/>
      <c r="WHB96" s="671"/>
      <c r="WHC96" s="671"/>
      <c r="WHD96" s="671"/>
      <c r="WHE96" s="671"/>
      <c r="WHF96" s="671"/>
      <c r="WHG96" s="671"/>
      <c r="WHH96" s="671"/>
      <c r="WHI96" s="671"/>
      <c r="WHJ96" s="671"/>
      <c r="WHK96" s="671"/>
      <c r="WHL96" s="671"/>
      <c r="WHM96" s="671"/>
      <c r="WHN96" s="671"/>
      <c r="WHO96" s="671"/>
      <c r="WHP96" s="671"/>
      <c r="WHQ96" s="671"/>
      <c r="WHR96" s="671"/>
      <c r="WHS96" s="671"/>
      <c r="WHT96" s="671"/>
      <c r="WHU96" s="671"/>
      <c r="WHV96" s="671"/>
      <c r="WHW96" s="671"/>
      <c r="WHX96" s="671"/>
      <c r="WHY96" s="671"/>
      <c r="WHZ96" s="671"/>
      <c r="WIA96" s="671"/>
      <c r="WIB96" s="671"/>
      <c r="WIC96" s="671"/>
      <c r="WID96" s="671"/>
      <c r="WIE96" s="671"/>
      <c r="WIF96" s="671"/>
      <c r="WIG96" s="671"/>
      <c r="WIH96" s="671"/>
      <c r="WII96" s="671"/>
      <c r="WIJ96" s="671"/>
      <c r="WIK96" s="671"/>
      <c r="WIL96" s="671"/>
      <c r="WIM96" s="671"/>
      <c r="WIN96" s="671"/>
      <c r="WIO96" s="671"/>
      <c r="WIP96" s="671"/>
      <c r="WIQ96" s="671"/>
      <c r="WIR96" s="671"/>
      <c r="WIS96" s="671"/>
      <c r="WIT96" s="671"/>
      <c r="WIU96" s="671"/>
      <c r="WIV96" s="671"/>
      <c r="WIW96" s="671"/>
      <c r="WIX96" s="671"/>
      <c r="WIY96" s="671"/>
      <c r="WIZ96" s="671"/>
      <c r="WJA96" s="671"/>
      <c r="WJB96" s="671"/>
      <c r="WJC96" s="671"/>
      <c r="WJD96" s="671"/>
      <c r="WJE96" s="671"/>
      <c r="WJF96" s="671"/>
      <c r="WJG96" s="671"/>
      <c r="WJH96" s="671"/>
      <c r="WJI96" s="671"/>
      <c r="WJJ96" s="671"/>
      <c r="WJK96" s="671"/>
      <c r="WJL96" s="671"/>
      <c r="WJM96" s="671"/>
      <c r="WJN96" s="671"/>
      <c r="WJO96" s="671"/>
      <c r="WJP96" s="671"/>
      <c r="WJQ96" s="671"/>
      <c r="WJR96" s="671"/>
      <c r="WJS96" s="671"/>
      <c r="WJT96" s="671"/>
      <c r="WJU96" s="671"/>
      <c r="WJV96" s="671"/>
      <c r="WJW96" s="671"/>
      <c r="WJX96" s="671"/>
      <c r="WJY96" s="671"/>
      <c r="WJZ96" s="671"/>
      <c r="WKA96" s="671"/>
      <c r="WKB96" s="671"/>
      <c r="WKC96" s="671"/>
      <c r="WKD96" s="671"/>
      <c r="WKE96" s="671"/>
      <c r="WKF96" s="671"/>
      <c r="WKG96" s="671"/>
      <c r="WKH96" s="671"/>
      <c r="WKI96" s="671"/>
      <c r="WKJ96" s="671"/>
      <c r="WKK96" s="671"/>
      <c r="WKL96" s="671"/>
      <c r="WKM96" s="671"/>
      <c r="WKN96" s="671"/>
      <c r="WKO96" s="671"/>
      <c r="WKP96" s="671"/>
      <c r="WKQ96" s="671"/>
      <c r="WKR96" s="671"/>
      <c r="WKS96" s="671"/>
      <c r="WKT96" s="671"/>
      <c r="WKU96" s="671"/>
      <c r="WKV96" s="671"/>
      <c r="WKW96" s="671"/>
      <c r="WKX96" s="671"/>
      <c r="WKY96" s="671"/>
      <c r="WKZ96" s="671"/>
      <c r="WLA96" s="671"/>
      <c r="WLB96" s="671"/>
      <c r="WLC96" s="671"/>
      <c r="WLD96" s="671"/>
      <c r="WLE96" s="671"/>
      <c r="WLF96" s="671"/>
      <c r="WLG96" s="671"/>
      <c r="WLH96" s="671"/>
      <c r="WLI96" s="671"/>
      <c r="WLJ96" s="671"/>
      <c r="WLK96" s="671"/>
      <c r="WLL96" s="671"/>
      <c r="WLM96" s="671"/>
      <c r="WLN96" s="671"/>
      <c r="WLO96" s="671"/>
      <c r="WLP96" s="671"/>
      <c r="WLQ96" s="671"/>
      <c r="WLR96" s="671"/>
      <c r="WLS96" s="671"/>
      <c r="WLT96" s="671"/>
      <c r="WLU96" s="671"/>
      <c r="WLV96" s="671"/>
      <c r="WLW96" s="671"/>
      <c r="WLX96" s="671"/>
      <c r="WLY96" s="671"/>
      <c r="WLZ96" s="671"/>
      <c r="WMA96" s="671"/>
      <c r="WMB96" s="671"/>
      <c r="WMC96" s="671"/>
      <c r="WMD96" s="671"/>
      <c r="WME96" s="671"/>
      <c r="WMF96" s="671"/>
      <c r="WMG96" s="671"/>
      <c r="WMH96" s="671"/>
      <c r="WMI96" s="671"/>
      <c r="WMJ96" s="671"/>
      <c r="WMK96" s="671"/>
      <c r="WML96" s="671"/>
      <c r="WMM96" s="671"/>
      <c r="WMN96" s="671"/>
      <c r="WMO96" s="671"/>
      <c r="WMP96" s="671"/>
      <c r="WMQ96" s="671"/>
      <c r="WMR96" s="671"/>
      <c r="WMS96" s="671"/>
      <c r="WMT96" s="671"/>
      <c r="WMU96" s="671"/>
      <c r="WMV96" s="671"/>
      <c r="WMW96" s="671"/>
      <c r="WMX96" s="671"/>
      <c r="WMY96" s="671"/>
      <c r="WMZ96" s="671"/>
      <c r="WNA96" s="671"/>
      <c r="WNB96" s="671"/>
      <c r="WNC96" s="671"/>
      <c r="WND96" s="671"/>
      <c r="WNE96" s="671"/>
      <c r="WNF96" s="671"/>
      <c r="WNG96" s="671"/>
      <c r="WNH96" s="671"/>
      <c r="WNI96" s="671"/>
      <c r="WNJ96" s="671"/>
      <c r="WNK96" s="671"/>
      <c r="WNL96" s="671"/>
      <c r="WNM96" s="671"/>
      <c r="WNN96" s="671"/>
      <c r="WNO96" s="671"/>
      <c r="WNP96" s="671"/>
      <c r="WNQ96" s="671"/>
      <c r="WNR96" s="671"/>
      <c r="WNS96" s="671"/>
      <c r="WNT96" s="671"/>
      <c r="WNU96" s="671"/>
      <c r="WNV96" s="671"/>
      <c r="WNW96" s="671"/>
      <c r="WNX96" s="671"/>
      <c r="WNY96" s="671"/>
      <c r="WNZ96" s="671"/>
      <c r="WOA96" s="671"/>
      <c r="WOB96" s="671"/>
      <c r="WOC96" s="671"/>
      <c r="WOD96" s="671"/>
      <c r="WOE96" s="671"/>
      <c r="WOF96" s="671"/>
      <c r="WOG96" s="671"/>
      <c r="WOH96" s="671"/>
      <c r="WOI96" s="671"/>
      <c r="WOJ96" s="671"/>
      <c r="WOK96" s="671"/>
      <c r="WOL96" s="671"/>
      <c r="WOM96" s="671"/>
      <c r="WON96" s="671"/>
      <c r="WOO96" s="671"/>
      <c r="WOP96" s="671"/>
      <c r="WOQ96" s="671"/>
      <c r="WOR96" s="671"/>
      <c r="WOS96" s="671"/>
      <c r="WOT96" s="671"/>
      <c r="WOU96" s="671"/>
      <c r="WOV96" s="671"/>
      <c r="WOW96" s="671"/>
      <c r="WOX96" s="671"/>
      <c r="WOY96" s="671"/>
      <c r="WOZ96" s="671"/>
      <c r="WPA96" s="671"/>
      <c r="WPB96" s="671"/>
      <c r="WPC96" s="671"/>
      <c r="WPD96" s="671"/>
      <c r="WPE96" s="671"/>
      <c r="WPF96" s="671"/>
      <c r="WPG96" s="671"/>
      <c r="WPH96" s="671"/>
      <c r="WPI96" s="671"/>
      <c r="WPJ96" s="671"/>
      <c r="WPK96" s="671"/>
      <c r="WPL96" s="671"/>
      <c r="WPM96" s="671"/>
      <c r="WPN96" s="671"/>
      <c r="WPO96" s="671"/>
      <c r="WPP96" s="671"/>
      <c r="WPQ96" s="671"/>
      <c r="WPR96" s="671"/>
      <c r="WPS96" s="671"/>
      <c r="WPT96" s="671"/>
      <c r="WPU96" s="671"/>
      <c r="WPV96" s="671"/>
      <c r="WPW96" s="671"/>
      <c r="WPX96" s="671"/>
      <c r="WPY96" s="671"/>
      <c r="WPZ96" s="671"/>
      <c r="WQA96" s="671"/>
      <c r="WQB96" s="671"/>
      <c r="WQC96" s="671"/>
      <c r="WQD96" s="671"/>
      <c r="WQE96" s="671"/>
      <c r="WQF96" s="671"/>
      <c r="WQG96" s="671"/>
      <c r="WQH96" s="671"/>
      <c r="WQI96" s="671"/>
      <c r="WQJ96" s="671"/>
      <c r="WQK96" s="671"/>
      <c r="WQL96" s="671"/>
      <c r="WQM96" s="671"/>
      <c r="WQN96" s="671"/>
      <c r="WQO96" s="671"/>
      <c r="WQP96" s="671"/>
      <c r="WQQ96" s="671"/>
      <c r="WQR96" s="671"/>
      <c r="WQS96" s="671"/>
      <c r="WQT96" s="671"/>
      <c r="WQU96" s="671"/>
      <c r="WQV96" s="671"/>
      <c r="WQW96" s="671"/>
      <c r="WQX96" s="671"/>
      <c r="WQY96" s="671"/>
      <c r="WQZ96" s="671"/>
      <c r="WRA96" s="671"/>
      <c r="WRB96" s="671"/>
      <c r="WRC96" s="671"/>
      <c r="WRD96" s="671"/>
      <c r="WRE96" s="671"/>
      <c r="WRF96" s="671"/>
      <c r="WRG96" s="671"/>
      <c r="WRH96" s="671"/>
      <c r="WRI96" s="671"/>
      <c r="WRJ96" s="671"/>
      <c r="WRK96" s="671"/>
      <c r="WRL96" s="671"/>
      <c r="WRM96" s="671"/>
      <c r="WRN96" s="671"/>
      <c r="WRO96" s="671"/>
      <c r="WRP96" s="671"/>
      <c r="WRQ96" s="671"/>
      <c r="WRR96" s="671"/>
      <c r="WRS96" s="671"/>
      <c r="WRT96" s="671"/>
      <c r="WRU96" s="671"/>
      <c r="WRV96" s="671"/>
      <c r="WRW96" s="671"/>
      <c r="WRX96" s="671"/>
      <c r="WRY96" s="671"/>
      <c r="WRZ96" s="671"/>
      <c r="WSA96" s="671"/>
      <c r="WSB96" s="671"/>
      <c r="WSC96" s="671"/>
      <c r="WSD96" s="671"/>
      <c r="WSE96" s="671"/>
      <c r="WSF96" s="671"/>
      <c r="WSG96" s="671"/>
      <c r="WSH96" s="671"/>
      <c r="WSI96" s="671"/>
      <c r="WSJ96" s="671"/>
      <c r="WSK96" s="671"/>
      <c r="WSL96" s="671"/>
      <c r="WSM96" s="671"/>
      <c r="WSN96" s="671"/>
      <c r="WSO96" s="671"/>
      <c r="WSP96" s="671"/>
      <c r="WSQ96" s="671"/>
      <c r="WSR96" s="671"/>
      <c r="WSS96" s="671"/>
      <c r="WST96" s="671"/>
      <c r="WSU96" s="671"/>
      <c r="WSV96" s="671"/>
      <c r="WSW96" s="671"/>
      <c r="WSX96" s="671"/>
      <c r="WSY96" s="671"/>
      <c r="WSZ96" s="671"/>
      <c r="WTA96" s="671"/>
      <c r="WTB96" s="671"/>
      <c r="WTC96" s="671"/>
      <c r="WTD96" s="671"/>
      <c r="WTE96" s="671"/>
      <c r="WTF96" s="671"/>
      <c r="WTG96" s="671"/>
      <c r="WTH96" s="671"/>
      <c r="WTI96" s="671"/>
      <c r="WTJ96" s="671"/>
      <c r="WTK96" s="671"/>
      <c r="WTL96" s="671"/>
      <c r="WTM96" s="671"/>
      <c r="WTN96" s="671"/>
      <c r="WTO96" s="671"/>
      <c r="WTP96" s="671"/>
      <c r="WTQ96" s="671"/>
      <c r="WTR96" s="671"/>
      <c r="WTS96" s="671"/>
      <c r="WTT96" s="671"/>
      <c r="WTU96" s="671"/>
      <c r="WTV96" s="671"/>
      <c r="WTW96" s="671"/>
      <c r="WTX96" s="671"/>
      <c r="WTY96" s="671"/>
      <c r="WTZ96" s="671"/>
      <c r="WUA96" s="671"/>
      <c r="WUB96" s="671"/>
      <c r="WUC96" s="671"/>
      <c r="WUD96" s="671"/>
      <c r="WUE96" s="671"/>
      <c r="WUF96" s="671"/>
      <c r="WUG96" s="671"/>
      <c r="WUH96" s="671"/>
      <c r="WUI96" s="671"/>
      <c r="WUJ96" s="671"/>
      <c r="WUK96" s="671"/>
      <c r="WUL96" s="671"/>
      <c r="WUM96" s="671"/>
      <c r="WUN96" s="671"/>
      <c r="WUO96" s="671"/>
      <c r="WUP96" s="671"/>
      <c r="WUQ96" s="671"/>
      <c r="WUR96" s="671"/>
      <c r="WUS96" s="671"/>
      <c r="WUT96" s="671"/>
      <c r="WUU96" s="671"/>
      <c r="WUV96" s="671"/>
      <c r="WUW96" s="671"/>
      <c r="WUX96" s="671"/>
      <c r="WUY96" s="671"/>
      <c r="WUZ96" s="671"/>
      <c r="WVA96" s="671"/>
      <c r="WVB96" s="671"/>
      <c r="WVC96" s="671"/>
      <c r="WVD96" s="671"/>
      <c r="WVE96" s="671"/>
      <c r="WVF96" s="671"/>
      <c r="WVG96" s="671"/>
      <c r="WVH96" s="671"/>
      <c r="WVI96" s="671"/>
      <c r="WVJ96" s="671"/>
      <c r="WVK96" s="671"/>
      <c r="WVL96" s="671"/>
      <c r="WVM96" s="671"/>
      <c r="WVN96" s="671"/>
      <c r="WVO96" s="671"/>
      <c r="WVP96" s="671"/>
      <c r="WVQ96" s="671"/>
      <c r="WVR96" s="671"/>
      <c r="WVS96" s="671"/>
      <c r="WVT96" s="671"/>
      <c r="WVU96" s="671"/>
      <c r="WVV96" s="671"/>
      <c r="WVW96" s="671"/>
      <c r="WVX96" s="671"/>
      <c r="WVY96" s="671"/>
      <c r="WVZ96" s="671"/>
      <c r="WWA96" s="671"/>
      <c r="WWB96" s="671"/>
      <c r="WWC96" s="671"/>
      <c r="WWD96" s="671"/>
      <c r="WWE96" s="671"/>
      <c r="WWF96" s="671"/>
      <c r="WWG96" s="671"/>
      <c r="WWH96" s="671"/>
      <c r="WWI96" s="671"/>
      <c r="WWJ96" s="671"/>
      <c r="WWK96" s="671"/>
      <c r="WWL96" s="671"/>
      <c r="WWM96" s="671"/>
      <c r="WWN96" s="671"/>
      <c r="WWO96" s="671"/>
      <c r="WWP96" s="671"/>
      <c r="WWQ96" s="671"/>
      <c r="WWR96" s="671"/>
      <c r="WWS96" s="671"/>
      <c r="WWT96" s="671"/>
      <c r="WWU96" s="671"/>
      <c r="WWV96" s="671"/>
      <c r="WWW96" s="671"/>
      <c r="WWX96" s="671"/>
      <c r="WWY96" s="671"/>
      <c r="WWZ96" s="671"/>
      <c r="WXA96" s="671"/>
      <c r="WXB96" s="671"/>
      <c r="WXC96" s="671"/>
      <c r="WXD96" s="671"/>
      <c r="WXE96" s="671"/>
      <c r="WXF96" s="671"/>
      <c r="WXG96" s="671"/>
      <c r="WXH96" s="671"/>
      <c r="WXI96" s="671"/>
      <c r="WXJ96" s="671"/>
      <c r="WXK96" s="671"/>
      <c r="WXL96" s="671"/>
      <c r="WXM96" s="671"/>
      <c r="WXN96" s="671"/>
      <c r="WXO96" s="671"/>
      <c r="WXP96" s="671"/>
      <c r="WXQ96" s="671"/>
      <c r="WXR96" s="671"/>
      <c r="WXS96" s="671"/>
      <c r="WXT96" s="671"/>
      <c r="WXU96" s="671"/>
      <c r="WXV96" s="671"/>
      <c r="WXW96" s="671"/>
      <c r="WXX96" s="671"/>
      <c r="WXY96" s="671"/>
      <c r="WXZ96" s="671"/>
      <c r="WYA96" s="671"/>
      <c r="WYB96" s="671"/>
      <c r="WYC96" s="671"/>
      <c r="WYD96" s="671"/>
      <c r="WYE96" s="671"/>
      <c r="WYF96" s="671"/>
      <c r="WYG96" s="671"/>
      <c r="WYH96" s="671"/>
      <c r="WYI96" s="671"/>
      <c r="WYJ96" s="671"/>
      <c r="WYK96" s="671"/>
      <c r="WYL96" s="671"/>
      <c r="WYM96" s="671"/>
      <c r="WYN96" s="671"/>
      <c r="WYO96" s="671"/>
      <c r="WYP96" s="671"/>
      <c r="WYQ96" s="671"/>
      <c r="WYR96" s="671"/>
      <c r="WYS96" s="671"/>
      <c r="WYT96" s="671"/>
      <c r="WYU96" s="671"/>
      <c r="WYV96" s="671"/>
      <c r="WYW96" s="671"/>
      <c r="WYX96" s="671"/>
      <c r="WYY96" s="671"/>
      <c r="WYZ96" s="671"/>
      <c r="WZA96" s="671"/>
      <c r="WZB96" s="671"/>
      <c r="WZC96" s="671"/>
      <c r="WZD96" s="671"/>
      <c r="WZE96" s="671"/>
      <c r="WZF96" s="671"/>
      <c r="WZG96" s="671"/>
      <c r="WZH96" s="671"/>
      <c r="WZI96" s="671"/>
      <c r="WZJ96" s="671"/>
      <c r="WZK96" s="671"/>
      <c r="WZL96" s="671"/>
      <c r="WZM96" s="671"/>
      <c r="WZN96" s="671"/>
      <c r="WZO96" s="671"/>
      <c r="WZP96" s="671"/>
      <c r="WZQ96" s="671"/>
      <c r="WZR96" s="671"/>
      <c r="WZS96" s="671"/>
      <c r="WZT96" s="671"/>
      <c r="WZU96" s="671"/>
      <c r="WZV96" s="671"/>
      <c r="WZW96" s="671"/>
      <c r="WZX96" s="671"/>
      <c r="WZY96" s="671"/>
      <c r="WZZ96" s="671"/>
      <c r="XAA96" s="671"/>
      <c r="XAB96" s="671"/>
      <c r="XAC96" s="671"/>
      <c r="XAD96" s="671"/>
      <c r="XAE96" s="671"/>
      <c r="XAF96" s="671"/>
      <c r="XAG96" s="671"/>
      <c r="XAH96" s="671"/>
      <c r="XAI96" s="671"/>
      <c r="XAJ96" s="671"/>
      <c r="XAK96" s="671"/>
      <c r="XAL96" s="671"/>
      <c r="XAM96" s="671"/>
      <c r="XAN96" s="671"/>
      <c r="XAO96" s="671"/>
      <c r="XAP96" s="671"/>
      <c r="XAQ96" s="671"/>
      <c r="XAR96" s="671"/>
      <c r="XAS96" s="671"/>
      <c r="XAT96" s="671"/>
      <c r="XAU96" s="671"/>
      <c r="XAV96" s="671"/>
      <c r="XAW96" s="671"/>
      <c r="XAX96" s="671"/>
      <c r="XAY96" s="671"/>
      <c r="XAZ96" s="671"/>
      <c r="XBA96" s="671"/>
      <c r="XBB96" s="671"/>
      <c r="XBC96" s="671"/>
      <c r="XBD96" s="671"/>
      <c r="XBE96" s="671"/>
      <c r="XBF96" s="671"/>
      <c r="XBG96" s="671"/>
      <c r="XBH96" s="671"/>
      <c r="XBI96" s="671"/>
      <c r="XBJ96" s="671"/>
      <c r="XBK96" s="671"/>
      <c r="XBL96" s="671"/>
      <c r="XBM96" s="671"/>
      <c r="XBN96" s="671"/>
      <c r="XBO96" s="671"/>
      <c r="XBP96" s="671"/>
      <c r="XBQ96" s="671"/>
      <c r="XBR96" s="671"/>
      <c r="XBS96" s="671"/>
      <c r="XBT96" s="671"/>
      <c r="XBU96" s="671"/>
      <c r="XBV96" s="671"/>
      <c r="XBW96" s="671"/>
      <c r="XBX96" s="671"/>
      <c r="XBY96" s="671"/>
      <c r="XBZ96" s="671"/>
      <c r="XCA96" s="671"/>
      <c r="XCB96" s="671"/>
      <c r="XCC96" s="671"/>
      <c r="XCD96" s="671"/>
      <c r="XCE96" s="671"/>
      <c r="XCF96" s="671"/>
      <c r="XCG96" s="671"/>
      <c r="XCH96" s="671"/>
      <c r="XCI96" s="671"/>
      <c r="XCJ96" s="671"/>
      <c r="XCK96" s="671"/>
      <c r="XCL96" s="671"/>
      <c r="XCM96" s="671"/>
      <c r="XCN96" s="671"/>
      <c r="XCO96" s="671"/>
      <c r="XCP96" s="671"/>
      <c r="XCQ96" s="671"/>
      <c r="XCR96" s="671"/>
      <c r="XCS96" s="671"/>
      <c r="XCT96" s="671"/>
      <c r="XCU96" s="671"/>
      <c r="XCV96" s="671"/>
      <c r="XCW96" s="671"/>
      <c r="XCX96" s="671"/>
      <c r="XCY96" s="671"/>
      <c r="XCZ96" s="671"/>
      <c r="XDA96" s="671"/>
      <c r="XDB96" s="671"/>
      <c r="XDC96" s="671"/>
      <c r="XDD96" s="671"/>
      <c r="XDE96" s="671"/>
      <c r="XDF96" s="671"/>
      <c r="XDG96" s="671"/>
      <c r="XDH96" s="671"/>
      <c r="XDI96" s="671"/>
      <c r="XDJ96" s="671"/>
      <c r="XDK96" s="671"/>
      <c r="XDL96" s="671"/>
      <c r="XDM96" s="671"/>
      <c r="XDN96" s="671"/>
      <c r="XDO96" s="671"/>
      <c r="XDP96" s="671"/>
      <c r="XDQ96" s="671"/>
      <c r="XDR96" s="671"/>
      <c r="XDS96" s="671"/>
      <c r="XDT96" s="671"/>
      <c r="XDU96" s="671"/>
      <c r="XDV96" s="671"/>
      <c r="XDW96" s="671"/>
      <c r="XDX96" s="671"/>
      <c r="XDY96" s="671"/>
      <c r="XDZ96" s="671"/>
      <c r="XEA96" s="671"/>
      <c r="XEB96" s="671"/>
      <c r="XEC96" s="671"/>
      <c r="XED96" s="671"/>
      <c r="XEE96" s="671"/>
      <c r="XEF96" s="671"/>
      <c r="XEG96" s="671"/>
      <c r="XEH96" s="671"/>
      <c r="XEI96" s="671"/>
      <c r="XEJ96" s="671"/>
      <c r="XEK96" s="671"/>
      <c r="XEL96" s="671"/>
      <c r="XEM96" s="671"/>
      <c r="XEN96" s="671"/>
      <c r="XEO96" s="671"/>
      <c r="XEP96" s="671"/>
      <c r="XEQ96" s="671"/>
      <c r="XER96" s="671"/>
      <c r="XES96" s="671"/>
      <c r="XET96" s="671"/>
      <c r="XEU96" s="671"/>
      <c r="XEV96" s="671"/>
      <c r="XEW96" s="671"/>
      <c r="XEX96" s="671"/>
      <c r="XEY96" s="671"/>
      <c r="XEZ96" s="671"/>
      <c r="XFA96" s="671"/>
      <c r="XFB96" s="671"/>
      <c r="XFC96" s="671"/>
    </row>
    <row r="97" spans="1:10" s="864" customFormat="1" ht="51">
      <c r="A97" s="918" t="s">
        <v>550</v>
      </c>
      <c r="B97" s="1256">
        <v>2</v>
      </c>
      <c r="C97" s="918" t="s">
        <v>551</v>
      </c>
      <c r="D97" s="918" t="s">
        <v>1077</v>
      </c>
      <c r="E97" s="892"/>
      <c r="F97" s="890"/>
      <c r="G97" s="899"/>
      <c r="J97" s="899"/>
    </row>
    <row r="98" spans="1:10" s="460" customFormat="1" ht="25.5">
      <c r="A98" s="667" t="s">
        <v>552</v>
      </c>
      <c r="B98" s="1263">
        <v>18.8</v>
      </c>
      <c r="C98" s="667" t="s">
        <v>553</v>
      </c>
      <c r="D98" s="667" t="s">
        <v>1081</v>
      </c>
      <c r="E98" s="226"/>
      <c r="F98" s="458"/>
      <c r="G98" s="459"/>
      <c r="J98" s="459"/>
    </row>
    <row r="99" spans="1:10" s="404" customFormat="1" ht="25.5">
      <c r="A99" s="667" t="s">
        <v>542</v>
      </c>
      <c r="B99" s="1250">
        <v>0.16666666666666666</v>
      </c>
      <c r="C99" s="667" t="s">
        <v>548</v>
      </c>
      <c r="D99" s="667" t="s">
        <v>1078</v>
      </c>
      <c r="E99" s="226"/>
      <c r="F99" s="461"/>
      <c r="G99" s="346"/>
      <c r="J99" s="346"/>
    </row>
    <row r="100" spans="1:10" s="404" customFormat="1" ht="14.25">
      <c r="A100" s="710" t="s">
        <v>590</v>
      </c>
      <c r="B100" s="1256"/>
      <c r="C100" s="667"/>
      <c r="D100" s="667"/>
      <c r="E100" s="226"/>
      <c r="G100" s="346"/>
      <c r="J100" s="346"/>
    </row>
    <row r="101" spans="1:10" s="462" customFormat="1" ht="14.25">
      <c r="A101" s="499" t="s">
        <v>1175</v>
      </c>
      <c r="B101" s="1250">
        <v>15</v>
      </c>
      <c r="C101" s="667" t="s">
        <v>607</v>
      </c>
      <c r="D101" s="667" t="s">
        <v>949</v>
      </c>
      <c r="E101" s="226"/>
      <c r="G101" s="463"/>
      <c r="J101" s="463"/>
    </row>
    <row r="102" spans="1:10" s="462" customFormat="1" ht="14.25">
      <c r="A102" s="499" t="s">
        <v>1067</v>
      </c>
      <c r="B102" s="1250">
        <v>2</v>
      </c>
      <c r="C102" s="667" t="s">
        <v>608</v>
      </c>
      <c r="D102" s="667" t="s">
        <v>1063</v>
      </c>
      <c r="E102" s="226"/>
      <c r="G102" s="463"/>
      <c r="J102" s="463"/>
    </row>
    <row r="103" spans="1:10" s="490" customFormat="1" ht="14.25">
      <c r="A103" s="499" t="s">
        <v>1173</v>
      </c>
      <c r="B103" s="1256">
        <v>5</v>
      </c>
      <c r="C103" s="667" t="s">
        <v>16</v>
      </c>
      <c r="D103" s="667" t="s">
        <v>1174</v>
      </c>
      <c r="E103" s="226"/>
      <c r="G103" s="491"/>
      <c r="J103" s="491"/>
    </row>
    <row r="104" spans="1:10" s="404" customFormat="1" ht="38.25">
      <c r="A104" s="1050" t="s">
        <v>1264</v>
      </c>
      <c r="B104" s="1256">
        <v>5</v>
      </c>
      <c r="C104" s="1050" t="s">
        <v>551</v>
      </c>
      <c r="D104" s="1050" t="s">
        <v>1265</v>
      </c>
      <c r="E104" s="226"/>
      <c r="F104" s="196"/>
      <c r="G104" s="346"/>
      <c r="J104" s="346"/>
    </row>
    <row r="105" spans="1:10" s="1051" customFormat="1" ht="38.25">
      <c r="A105" s="1059" t="s">
        <v>1266</v>
      </c>
      <c r="B105" s="1250">
        <v>1</v>
      </c>
      <c r="C105" s="1059" t="s">
        <v>551</v>
      </c>
      <c r="D105" s="1059" t="s">
        <v>1065</v>
      </c>
      <c r="E105" s="1053"/>
      <c r="F105" s="1052"/>
      <c r="G105" s="1054"/>
      <c r="J105" s="1054"/>
    </row>
    <row r="106" spans="1:10" s="404" customFormat="1" ht="25.5">
      <c r="A106" s="667" t="s">
        <v>631</v>
      </c>
      <c r="B106" s="1250">
        <v>1.6E-2</v>
      </c>
      <c r="C106" s="667" t="s">
        <v>604</v>
      </c>
      <c r="D106" s="667" t="s">
        <v>1066</v>
      </c>
      <c r="E106" s="226"/>
      <c r="G106" s="346"/>
      <c r="J106" s="346"/>
    </row>
    <row r="107" spans="1:10" s="460" customFormat="1" ht="25.5">
      <c r="A107" s="1061" t="s">
        <v>1267</v>
      </c>
      <c r="B107" s="1263">
        <v>18.8</v>
      </c>
      <c r="C107" s="1061" t="s">
        <v>553</v>
      </c>
      <c r="D107" s="1066" t="s">
        <v>1268</v>
      </c>
      <c r="E107" s="226"/>
      <c r="F107" s="458"/>
      <c r="G107" s="459"/>
      <c r="J107" s="459"/>
    </row>
    <row r="108" spans="1:10" s="1065" customFormat="1" ht="25.5">
      <c r="A108" s="1067" t="s">
        <v>1269</v>
      </c>
      <c r="B108" s="1263">
        <v>18.8</v>
      </c>
      <c r="C108" s="1067" t="s">
        <v>553</v>
      </c>
      <c r="D108" s="1067" t="s">
        <v>1079</v>
      </c>
      <c r="E108" s="1062"/>
      <c r="F108" s="1063"/>
      <c r="G108" s="1064"/>
      <c r="J108" s="1064"/>
    </row>
    <row r="109" spans="1:10" s="404" customFormat="1" ht="25.5">
      <c r="A109" s="1073" t="s">
        <v>1270</v>
      </c>
      <c r="B109" s="1250">
        <v>0.75</v>
      </c>
      <c r="C109" s="1072" t="s">
        <v>548</v>
      </c>
      <c r="D109" s="1072" t="s">
        <v>610</v>
      </c>
      <c r="E109" s="226"/>
      <c r="F109" s="461"/>
      <c r="G109" s="346"/>
      <c r="J109" s="346"/>
    </row>
    <row r="110" spans="1:10" s="1068" customFormat="1" ht="25.5">
      <c r="A110" s="1077" t="s">
        <v>1271</v>
      </c>
      <c r="B110" s="1250">
        <v>1</v>
      </c>
      <c r="C110" s="1076" t="s">
        <v>548</v>
      </c>
      <c r="D110" s="1076" t="s">
        <v>610</v>
      </c>
      <c r="E110" s="1069"/>
      <c r="F110" s="1071"/>
      <c r="G110" s="1070"/>
      <c r="J110" s="1070"/>
    </row>
    <row r="111" spans="1:10" s="404" customFormat="1" ht="14.25">
      <c r="A111" s="710" t="s">
        <v>131</v>
      </c>
      <c r="B111" s="1256"/>
      <c r="C111" s="667"/>
      <c r="D111" s="667"/>
      <c r="E111" s="226"/>
      <c r="G111" s="346"/>
      <c r="J111" s="346"/>
    </row>
    <row r="112" spans="1:10" s="464" customFormat="1" ht="28.5" customHeight="1">
      <c r="A112" s="918" t="s">
        <v>1196</v>
      </c>
      <c r="B112" s="1250">
        <v>0.16666</v>
      </c>
      <c r="C112" s="667" t="s">
        <v>605</v>
      </c>
      <c r="D112" s="667" t="s">
        <v>1082</v>
      </c>
      <c r="E112" s="226"/>
      <c r="F112" s="466"/>
      <c r="G112" s="465"/>
      <c r="J112" s="465"/>
    </row>
    <row r="113" spans="1:10" s="467" customFormat="1" ht="30" customHeight="1">
      <c r="A113" s="918" t="s">
        <v>1195</v>
      </c>
      <c r="B113" s="1250">
        <v>0.25</v>
      </c>
      <c r="C113" s="667" t="s">
        <v>606</v>
      </c>
      <c r="D113" s="667" t="s">
        <v>1159</v>
      </c>
      <c r="E113" s="226"/>
      <c r="F113" s="469"/>
      <c r="G113" s="468"/>
      <c r="J113" s="468"/>
    </row>
    <row r="114" spans="1:10" s="490" customFormat="1" ht="38.25">
      <c r="A114" s="667" t="s">
        <v>856</v>
      </c>
      <c r="B114" s="1256">
        <v>2.4000000000000004</v>
      </c>
      <c r="C114" s="667" t="s">
        <v>485</v>
      </c>
      <c r="D114" s="667" t="s">
        <v>1098</v>
      </c>
      <c r="E114" s="226"/>
      <c r="F114" s="469"/>
      <c r="G114" s="491"/>
      <c r="J114" s="491"/>
    </row>
    <row r="115" spans="1:10" s="565" customFormat="1" ht="27.75" customHeight="1">
      <c r="A115" s="667" t="s">
        <v>836</v>
      </c>
      <c r="B115" s="1256">
        <v>8</v>
      </c>
      <c r="C115" s="667" t="s">
        <v>485</v>
      </c>
      <c r="D115" s="667" t="s">
        <v>1083</v>
      </c>
      <c r="E115" s="226"/>
      <c r="F115" s="567"/>
      <c r="G115" s="566"/>
      <c r="J115" s="566"/>
    </row>
    <row r="116" spans="1:10" s="568" customFormat="1" ht="38.25">
      <c r="A116" s="667" t="s">
        <v>817</v>
      </c>
      <c r="B116" s="1247">
        <v>3.75</v>
      </c>
      <c r="C116" s="667" t="s">
        <v>485</v>
      </c>
      <c r="D116" s="667" t="s">
        <v>1097</v>
      </c>
      <c r="E116" s="226"/>
      <c r="F116" s="570"/>
      <c r="G116" s="569"/>
      <c r="J116" s="569"/>
    </row>
    <row r="117" spans="1:10" s="572" customFormat="1" ht="27.75" customHeight="1">
      <c r="A117" s="667" t="s">
        <v>828</v>
      </c>
      <c r="B117" s="1250">
        <v>1</v>
      </c>
      <c r="C117" s="667" t="s">
        <v>1085</v>
      </c>
      <c r="D117" s="667" t="s">
        <v>1171</v>
      </c>
      <c r="E117" s="226"/>
      <c r="F117" s="574"/>
      <c r="G117" s="573"/>
      <c r="J117" s="573"/>
    </row>
    <row r="118" spans="1:10" s="671" customFormat="1" ht="38.25">
      <c r="A118" s="667" t="s">
        <v>1135</v>
      </c>
      <c r="B118" s="1246">
        <v>0.9</v>
      </c>
      <c r="C118" s="667" t="s">
        <v>1057</v>
      </c>
      <c r="D118" s="918" t="s">
        <v>1197</v>
      </c>
      <c r="E118" s="226"/>
      <c r="F118" s="587"/>
      <c r="G118" s="676"/>
      <c r="J118" s="676"/>
    </row>
    <row r="119" spans="1:10" s="671" customFormat="1" ht="38.25">
      <c r="A119" s="667" t="s">
        <v>1134</v>
      </c>
      <c r="B119" s="1246">
        <v>0.1</v>
      </c>
      <c r="C119" s="667" t="s">
        <v>1057</v>
      </c>
      <c r="D119" s="918" t="s">
        <v>1198</v>
      </c>
      <c r="E119" s="226"/>
      <c r="F119" s="587"/>
      <c r="G119" s="676"/>
      <c r="J119" s="676"/>
    </row>
    <row r="120" spans="1:10" s="404" customFormat="1" ht="51">
      <c r="A120" s="667" t="s">
        <v>550</v>
      </c>
      <c r="B120" s="1250">
        <v>1</v>
      </c>
      <c r="C120" s="667" t="s">
        <v>551</v>
      </c>
      <c r="D120" s="667" t="s">
        <v>903</v>
      </c>
      <c r="E120" s="226"/>
      <c r="F120" s="196"/>
      <c r="G120" s="346"/>
      <c r="J120" s="346"/>
    </row>
    <row r="121" spans="1:10" s="404" customFormat="1" ht="41.25" customHeight="1">
      <c r="A121" s="667" t="s">
        <v>631</v>
      </c>
      <c r="B121" s="1262">
        <v>9.6000000000000002E-2</v>
      </c>
      <c r="C121" s="667" t="s">
        <v>604</v>
      </c>
      <c r="D121" s="667" t="s">
        <v>691</v>
      </c>
      <c r="E121" s="226"/>
      <c r="G121" s="346"/>
      <c r="J121" s="346"/>
    </row>
    <row r="122" spans="1:10" s="490" customFormat="1" ht="25.5">
      <c r="A122" s="1082" t="s">
        <v>1272</v>
      </c>
      <c r="B122" s="1263">
        <v>16.5</v>
      </c>
      <c r="C122" s="1082" t="s">
        <v>553</v>
      </c>
      <c r="D122" s="1082" t="s">
        <v>1268</v>
      </c>
      <c r="E122" s="226"/>
      <c r="G122" s="491"/>
      <c r="J122" s="491"/>
    </row>
    <row r="123" spans="1:10" s="1079" customFormat="1" ht="25.5">
      <c r="A123" s="1083" t="s">
        <v>1269</v>
      </c>
      <c r="B123" s="1263">
        <v>25.3</v>
      </c>
      <c r="C123" s="1083" t="s">
        <v>553</v>
      </c>
      <c r="D123" s="1089" t="s">
        <v>1273</v>
      </c>
      <c r="E123" s="1080"/>
      <c r="G123" s="1081"/>
      <c r="J123" s="1081"/>
    </row>
    <row r="124" spans="1:10" s="404" customFormat="1" ht="38.25">
      <c r="A124" s="667" t="s">
        <v>542</v>
      </c>
      <c r="B124" s="1250">
        <v>0.5</v>
      </c>
      <c r="C124" s="667" t="s">
        <v>548</v>
      </c>
      <c r="D124" s="667" t="s">
        <v>692</v>
      </c>
      <c r="E124" s="226"/>
      <c r="F124" s="461"/>
      <c r="G124" s="346"/>
      <c r="J124" s="346"/>
    </row>
    <row r="125" spans="1:10" s="404" customFormat="1" ht="14.25">
      <c r="A125" s="710" t="s">
        <v>591</v>
      </c>
      <c r="B125" s="1256"/>
      <c r="C125" s="667"/>
      <c r="D125" s="667"/>
      <c r="E125" s="226"/>
      <c r="G125" s="346"/>
      <c r="J125" s="346"/>
    </row>
    <row r="126" spans="1:10" s="575" customFormat="1" ht="14.25">
      <c r="A126" s="667" t="s">
        <v>838</v>
      </c>
      <c r="B126" s="1261">
        <v>12</v>
      </c>
      <c r="C126" s="667" t="s">
        <v>1089</v>
      </c>
      <c r="D126" s="667" t="s">
        <v>1088</v>
      </c>
      <c r="E126" s="226"/>
      <c r="G126" s="577"/>
      <c r="J126" s="577"/>
    </row>
    <row r="127" spans="1:10" s="472" customFormat="1" ht="40.5" customHeight="1">
      <c r="A127" s="667" t="s">
        <v>661</v>
      </c>
      <c r="B127" s="1250">
        <v>0.25</v>
      </c>
      <c r="C127" s="667" t="s">
        <v>609</v>
      </c>
      <c r="D127" s="667" t="s">
        <v>625</v>
      </c>
      <c r="E127" s="226"/>
      <c r="F127" s="470"/>
      <c r="G127" s="471"/>
      <c r="J127" s="471"/>
    </row>
    <row r="128" spans="1:10" s="575" customFormat="1" ht="38.25">
      <c r="A128" s="667" t="s">
        <v>855</v>
      </c>
      <c r="B128" s="1254">
        <v>12.8</v>
      </c>
      <c r="C128" s="667" t="s">
        <v>485</v>
      </c>
      <c r="D128" s="667" t="s">
        <v>1099</v>
      </c>
      <c r="E128" s="226"/>
      <c r="G128" s="577"/>
      <c r="J128" s="577"/>
    </row>
    <row r="129" spans="1:10" s="579" customFormat="1" ht="30.75" customHeight="1">
      <c r="A129" s="667" t="s">
        <v>837</v>
      </c>
      <c r="B129" s="1256">
        <v>8</v>
      </c>
      <c r="C129" s="667" t="s">
        <v>485</v>
      </c>
      <c r="D129" s="667" t="s">
        <v>1084</v>
      </c>
      <c r="E129" s="226"/>
      <c r="G129" s="580"/>
      <c r="J129" s="580"/>
    </row>
    <row r="130" spans="1:10" s="581" customFormat="1" ht="38.25">
      <c r="A130" s="667" t="s">
        <v>817</v>
      </c>
      <c r="B130" s="1247">
        <v>5.5872764999999998</v>
      </c>
      <c r="C130" s="667" t="s">
        <v>485</v>
      </c>
      <c r="D130" s="667" t="s">
        <v>1097</v>
      </c>
      <c r="E130" s="226"/>
      <c r="G130" s="582"/>
      <c r="J130" s="582"/>
    </row>
    <row r="131" spans="1:10" s="583" customFormat="1" ht="27.75" customHeight="1">
      <c r="A131" s="667" t="s">
        <v>828</v>
      </c>
      <c r="B131" s="1256">
        <v>1</v>
      </c>
      <c r="C131" s="667" t="s">
        <v>1085</v>
      </c>
      <c r="D131" s="667" t="s">
        <v>1171</v>
      </c>
      <c r="E131" s="226"/>
      <c r="F131" s="587"/>
      <c r="G131" s="585"/>
      <c r="J131" s="585"/>
    </row>
    <row r="132" spans="1:10" s="671" customFormat="1" ht="38.25">
      <c r="A132" s="667" t="s">
        <v>1135</v>
      </c>
      <c r="B132" s="1257">
        <v>0.8</v>
      </c>
      <c r="C132" s="667" t="s">
        <v>1057</v>
      </c>
      <c r="D132" s="667" t="s">
        <v>1136</v>
      </c>
      <c r="E132" s="226"/>
      <c r="F132" s="587"/>
      <c r="G132" s="676"/>
      <c r="J132" s="676"/>
    </row>
    <row r="133" spans="1:10" s="671" customFormat="1" ht="38.25">
      <c r="A133" s="667" t="s">
        <v>1134</v>
      </c>
      <c r="B133" s="1257">
        <v>0.2</v>
      </c>
      <c r="C133" s="667" t="s">
        <v>1057</v>
      </c>
      <c r="D133" s="667" t="s">
        <v>1137</v>
      </c>
      <c r="E133" s="226"/>
      <c r="F133" s="587"/>
      <c r="G133" s="676"/>
      <c r="J133" s="676"/>
    </row>
    <row r="134" spans="1:10" s="404" customFormat="1" ht="67.5" customHeight="1">
      <c r="A134" s="667" t="s">
        <v>550</v>
      </c>
      <c r="B134" s="1256">
        <v>1</v>
      </c>
      <c r="C134" s="667" t="s">
        <v>551</v>
      </c>
      <c r="D134" s="667" t="s">
        <v>904</v>
      </c>
      <c r="E134" s="226"/>
      <c r="F134" s="196"/>
      <c r="G134" s="346"/>
      <c r="J134" s="346"/>
    </row>
    <row r="135" spans="1:10" s="404" customFormat="1" ht="46.5" customHeight="1">
      <c r="A135" s="667" t="s">
        <v>631</v>
      </c>
      <c r="B135" s="1247">
        <v>0.32500000000000001</v>
      </c>
      <c r="C135" s="667" t="s">
        <v>634</v>
      </c>
      <c r="D135" s="667" t="s">
        <v>693</v>
      </c>
      <c r="E135" s="226"/>
      <c r="G135" s="346"/>
      <c r="J135" s="346"/>
    </row>
    <row r="136" spans="1:10" s="460" customFormat="1" ht="30.75" customHeight="1">
      <c r="A136" s="1088" t="s">
        <v>1272</v>
      </c>
      <c r="B136" s="1263">
        <v>16.5</v>
      </c>
      <c r="C136" s="1088" t="s">
        <v>553</v>
      </c>
      <c r="D136" s="1088" t="s">
        <v>1268</v>
      </c>
      <c r="E136" s="226"/>
      <c r="F136" s="458"/>
      <c r="G136" s="459"/>
      <c r="J136" s="459"/>
    </row>
    <row r="137" spans="1:10" s="1087" customFormat="1" ht="30.75" customHeight="1">
      <c r="A137" s="1089" t="s">
        <v>1269</v>
      </c>
      <c r="B137" s="1263">
        <v>38.6</v>
      </c>
      <c r="C137" s="1089" t="s">
        <v>553</v>
      </c>
      <c r="D137" s="1089" t="s">
        <v>1273</v>
      </c>
      <c r="E137" s="1084"/>
      <c r="F137" s="1085"/>
      <c r="G137" s="1086"/>
      <c r="J137" s="1086"/>
    </row>
    <row r="138" spans="1:10" s="404" customFormat="1" ht="51">
      <c r="A138" s="667" t="s">
        <v>542</v>
      </c>
      <c r="B138" s="1250">
        <v>0.5</v>
      </c>
      <c r="C138" s="667" t="s">
        <v>548</v>
      </c>
      <c r="D138" s="667" t="s">
        <v>694</v>
      </c>
      <c r="E138" s="226"/>
      <c r="F138" s="461"/>
      <c r="G138" s="346"/>
      <c r="J138" s="346"/>
    </row>
    <row r="139" spans="1:10" s="404" customFormat="1">
      <c r="A139" s="710" t="s">
        <v>592</v>
      </c>
      <c r="B139" s="1266"/>
      <c r="C139" s="667"/>
      <c r="D139" s="667"/>
      <c r="E139" s="226"/>
      <c r="G139" s="346"/>
      <c r="J139" s="346"/>
    </row>
    <row r="140" spans="1:10" s="583" customFormat="1" ht="14.25">
      <c r="A140" s="667" t="s">
        <v>922</v>
      </c>
      <c r="B140" s="1261">
        <v>25</v>
      </c>
      <c r="C140" s="667" t="s">
        <v>1089</v>
      </c>
      <c r="D140" s="667" t="s">
        <v>1088</v>
      </c>
      <c r="E140" s="226"/>
      <c r="G140" s="585"/>
      <c r="J140" s="585"/>
    </row>
    <row r="141" spans="1:10" s="490" customFormat="1" ht="25.5">
      <c r="A141" s="667" t="s">
        <v>923</v>
      </c>
      <c r="B141" s="1250">
        <v>2</v>
      </c>
      <c r="C141" s="667" t="s">
        <v>606</v>
      </c>
      <c r="D141" s="667" t="s">
        <v>626</v>
      </c>
      <c r="E141" s="226"/>
      <c r="G141" s="491"/>
      <c r="J141" s="491"/>
    </row>
    <row r="142" spans="1:10" s="589" customFormat="1" ht="25.5">
      <c r="A142" s="667" t="s">
        <v>924</v>
      </c>
      <c r="B142" s="1250">
        <v>1</v>
      </c>
      <c r="C142" s="667" t="s">
        <v>606</v>
      </c>
      <c r="D142" s="667" t="s">
        <v>1101</v>
      </c>
      <c r="E142" s="226"/>
      <c r="G142" s="590"/>
      <c r="J142" s="590"/>
    </row>
    <row r="143" spans="1:10" s="591" customFormat="1" ht="38.25">
      <c r="A143" s="667" t="s">
        <v>874</v>
      </c>
      <c r="B143" s="1256">
        <v>9.6</v>
      </c>
      <c r="C143" s="667" t="s">
        <v>485</v>
      </c>
      <c r="D143" s="667" t="s">
        <v>1100</v>
      </c>
      <c r="E143" s="226"/>
      <c r="G143" s="592"/>
      <c r="J143" s="592"/>
    </row>
    <row r="144" spans="1:10" s="593" customFormat="1" ht="14.25">
      <c r="A144" s="667" t="s">
        <v>925</v>
      </c>
      <c r="B144" s="1257">
        <v>0.15</v>
      </c>
      <c r="C144" s="499" t="s">
        <v>1057</v>
      </c>
      <c r="D144" s="667" t="s">
        <v>1090</v>
      </c>
      <c r="E144" s="226"/>
      <c r="G144" s="594"/>
      <c r="J144" s="594"/>
    </row>
    <row r="145" spans="1:10" s="595" customFormat="1" ht="25.5">
      <c r="A145" s="667" t="s">
        <v>875</v>
      </c>
      <c r="B145" s="1254">
        <v>8</v>
      </c>
      <c r="C145" s="667" t="s">
        <v>485</v>
      </c>
      <c r="D145" s="667" t="s">
        <v>1086</v>
      </c>
      <c r="E145" s="226"/>
      <c r="G145" s="596"/>
      <c r="J145" s="596"/>
    </row>
    <row r="146" spans="1:10" s="597" customFormat="1" ht="38.25">
      <c r="A146" s="667" t="s">
        <v>926</v>
      </c>
      <c r="B146" s="1247">
        <v>3.1040425000000003</v>
      </c>
      <c r="C146" s="667" t="s">
        <v>485</v>
      </c>
      <c r="D146" s="667" t="s">
        <v>1097</v>
      </c>
      <c r="E146" s="226"/>
      <c r="G146" s="598"/>
      <c r="J146" s="598"/>
    </row>
    <row r="147" spans="1:10" s="599" customFormat="1" ht="30.75" customHeight="1">
      <c r="A147" s="667" t="s">
        <v>828</v>
      </c>
      <c r="B147" s="1256">
        <v>1</v>
      </c>
      <c r="C147" s="667" t="s">
        <v>1085</v>
      </c>
      <c r="D147" s="667" t="s">
        <v>1171</v>
      </c>
      <c r="E147" s="226"/>
      <c r="G147" s="600"/>
      <c r="J147" s="600"/>
    </row>
    <row r="148" spans="1:10" s="671" customFormat="1" ht="38.25">
      <c r="A148" s="667" t="s">
        <v>1135</v>
      </c>
      <c r="B148" s="1257">
        <v>0.8</v>
      </c>
      <c r="C148" s="667" t="s">
        <v>1057</v>
      </c>
      <c r="D148" s="667" t="s">
        <v>1136</v>
      </c>
      <c r="E148" s="226"/>
      <c r="F148" s="587"/>
      <c r="G148" s="676"/>
      <c r="J148" s="676"/>
    </row>
    <row r="149" spans="1:10" s="671" customFormat="1" ht="38.25">
      <c r="A149" s="667" t="s">
        <v>1134</v>
      </c>
      <c r="B149" s="1257">
        <v>0.2</v>
      </c>
      <c r="C149" s="667" t="s">
        <v>1057</v>
      </c>
      <c r="D149" s="667" t="s">
        <v>1137</v>
      </c>
      <c r="E149" s="226"/>
      <c r="F149" s="587"/>
      <c r="G149" s="676"/>
      <c r="J149" s="676"/>
    </row>
    <row r="150" spans="1:10" s="404" customFormat="1" ht="63.75">
      <c r="A150" s="667" t="s">
        <v>550</v>
      </c>
      <c r="B150" s="1256">
        <v>1</v>
      </c>
      <c r="C150" s="667" t="s">
        <v>551</v>
      </c>
      <c r="D150" s="667" t="s">
        <v>1091</v>
      </c>
      <c r="E150" s="226"/>
      <c r="F150" s="196"/>
      <c r="G150" s="346"/>
      <c r="J150" s="346"/>
    </row>
    <row r="151" spans="1:10" s="404" customFormat="1" ht="38.25">
      <c r="A151" s="667" t="s">
        <v>631</v>
      </c>
      <c r="B151" s="1256">
        <v>0.61899999999999999</v>
      </c>
      <c r="C151" s="667" t="s">
        <v>604</v>
      </c>
      <c r="D151" s="667" t="s">
        <v>1092</v>
      </c>
      <c r="E151" s="226"/>
      <c r="G151" s="346"/>
      <c r="J151" s="346"/>
    </row>
    <row r="152" spans="1:10" s="460" customFormat="1" ht="30.75" customHeight="1">
      <c r="A152" s="1094" t="s">
        <v>1272</v>
      </c>
      <c r="B152" s="1263">
        <v>16.5</v>
      </c>
      <c r="C152" s="1094" t="s">
        <v>553</v>
      </c>
      <c r="D152" s="1094" t="s">
        <v>1268</v>
      </c>
      <c r="E152" s="226"/>
      <c r="F152" s="458"/>
      <c r="G152" s="459"/>
      <c r="J152" s="459"/>
    </row>
    <row r="153" spans="1:10" s="1093" customFormat="1" ht="30.75" customHeight="1">
      <c r="A153" s="1099" t="s">
        <v>1269</v>
      </c>
      <c r="B153" s="1263">
        <v>47.7</v>
      </c>
      <c r="C153" s="1099" t="s">
        <v>553</v>
      </c>
      <c r="D153" s="1089" t="s">
        <v>1276</v>
      </c>
      <c r="E153" s="1090"/>
      <c r="F153" s="1091"/>
      <c r="G153" s="1092"/>
      <c r="J153" s="1092"/>
    </row>
    <row r="154" spans="1:10" s="404" customFormat="1" ht="51">
      <c r="A154" s="667" t="s">
        <v>542</v>
      </c>
      <c r="B154" s="1250">
        <v>0.5</v>
      </c>
      <c r="C154" s="667" t="s">
        <v>548</v>
      </c>
      <c r="D154" s="667" t="s">
        <v>1093</v>
      </c>
      <c r="E154" s="226"/>
      <c r="F154" s="461"/>
      <c r="G154" s="346"/>
      <c r="J154" s="346"/>
    </row>
    <row r="155" spans="1:10" s="404" customFormat="1" ht="15" customHeight="1">
      <c r="A155" s="710" t="s">
        <v>593</v>
      </c>
      <c r="B155" s="1256"/>
      <c r="C155" s="667"/>
      <c r="D155" s="667"/>
      <c r="E155" s="226"/>
      <c r="G155" s="346"/>
      <c r="J155" s="346"/>
    </row>
    <row r="156" spans="1:10" s="602" customFormat="1" ht="14.25">
      <c r="A156" s="667" t="s">
        <v>927</v>
      </c>
      <c r="B156" s="1250">
        <v>77</v>
      </c>
      <c r="C156" s="667" t="s">
        <v>1089</v>
      </c>
      <c r="D156" s="667" t="s">
        <v>1088</v>
      </c>
      <c r="E156" s="226"/>
      <c r="G156" s="605"/>
      <c r="J156" s="605"/>
    </row>
    <row r="157" spans="1:10" s="473" customFormat="1" ht="25.5" customHeight="1">
      <c r="A157" s="667" t="s">
        <v>1047</v>
      </c>
      <c r="B157" s="1250">
        <v>1</v>
      </c>
      <c r="C157" s="667" t="s">
        <v>606</v>
      </c>
      <c r="D157" s="667" t="s">
        <v>626</v>
      </c>
      <c r="E157" s="226"/>
      <c r="G157" s="475"/>
      <c r="J157" s="475"/>
    </row>
    <row r="158" spans="1:10" s="607" customFormat="1" ht="38.25">
      <c r="A158" s="667" t="s">
        <v>898</v>
      </c>
      <c r="B158" s="1256">
        <v>6.4</v>
      </c>
      <c r="C158" s="667" t="s">
        <v>485</v>
      </c>
      <c r="D158" s="667" t="s">
        <v>1096</v>
      </c>
      <c r="E158" s="226"/>
      <c r="G158" s="608"/>
      <c r="J158" s="608"/>
    </row>
    <row r="159" spans="1:10" s="671" customFormat="1" ht="38.25">
      <c r="A159" s="667" t="s">
        <v>1135</v>
      </c>
      <c r="B159" s="1257">
        <v>0.9</v>
      </c>
      <c r="C159" s="667" t="s">
        <v>1057</v>
      </c>
      <c r="D159" s="667" t="s">
        <v>1136</v>
      </c>
      <c r="E159" s="226"/>
      <c r="F159" s="587"/>
      <c r="G159" s="676"/>
      <c r="J159" s="676"/>
    </row>
    <row r="160" spans="1:10" s="671" customFormat="1" ht="38.25">
      <c r="A160" s="667" t="s">
        <v>1134</v>
      </c>
      <c r="B160" s="1257">
        <v>0.1</v>
      </c>
      <c r="C160" s="667" t="s">
        <v>1057</v>
      </c>
      <c r="D160" s="667" t="s">
        <v>1137</v>
      </c>
      <c r="E160" s="226"/>
      <c r="F160" s="587"/>
      <c r="G160" s="676"/>
      <c r="J160" s="676"/>
    </row>
    <row r="161" spans="1:10" s="404" customFormat="1" ht="66.75" customHeight="1">
      <c r="A161" s="667" t="s">
        <v>550</v>
      </c>
      <c r="B161" s="1256">
        <v>1</v>
      </c>
      <c r="C161" s="667" t="s">
        <v>551</v>
      </c>
      <c r="D161" s="667" t="s">
        <v>1094</v>
      </c>
      <c r="E161" s="226"/>
      <c r="F161" s="196"/>
      <c r="G161" s="346"/>
      <c r="J161" s="346"/>
    </row>
    <row r="162" spans="1:10" s="404" customFormat="1" ht="38.25">
      <c r="A162" s="667" t="s">
        <v>631</v>
      </c>
      <c r="B162" s="1256">
        <v>0.79900000000000004</v>
      </c>
      <c r="C162" s="667" t="s">
        <v>604</v>
      </c>
      <c r="D162" s="667" t="s">
        <v>693</v>
      </c>
      <c r="E162" s="226"/>
      <c r="G162" s="346"/>
      <c r="J162" s="346"/>
    </row>
    <row r="163" spans="1:10" s="460" customFormat="1" ht="30.75" customHeight="1">
      <c r="A163" s="1100" t="s">
        <v>1272</v>
      </c>
      <c r="B163" s="1248">
        <v>16.5</v>
      </c>
      <c r="C163" s="1100" t="s">
        <v>553</v>
      </c>
      <c r="D163" s="1100" t="s">
        <v>1268</v>
      </c>
      <c r="E163" s="226"/>
      <c r="F163" s="458"/>
      <c r="G163" s="459"/>
      <c r="J163" s="459"/>
    </row>
    <row r="164" spans="1:10" s="1098" customFormat="1" ht="30.75" customHeight="1">
      <c r="A164" s="1101" t="s">
        <v>1269</v>
      </c>
      <c r="B164" s="1248">
        <v>58.15</v>
      </c>
      <c r="C164" s="1101" t="s">
        <v>553</v>
      </c>
      <c r="D164" s="1101" t="s">
        <v>1079</v>
      </c>
      <c r="E164" s="1095"/>
      <c r="F164" s="1096"/>
      <c r="G164" s="1097"/>
      <c r="J164" s="1097"/>
    </row>
    <row r="165" spans="1:10" s="404" customFormat="1" ht="38.25">
      <c r="A165" s="667" t="s">
        <v>542</v>
      </c>
      <c r="B165" s="1250">
        <v>1</v>
      </c>
      <c r="C165" s="667" t="s">
        <v>548</v>
      </c>
      <c r="D165" s="667" t="s">
        <v>695</v>
      </c>
      <c r="E165" s="226"/>
      <c r="F165" s="461"/>
      <c r="G165" s="346"/>
      <c r="J165" s="346"/>
    </row>
    <row r="166" spans="1:10" s="404" customFormat="1" ht="14.25">
      <c r="A166" s="710" t="s">
        <v>590</v>
      </c>
      <c r="B166" s="1256"/>
      <c r="C166" s="667"/>
      <c r="D166" s="667"/>
      <c r="E166" s="226"/>
      <c r="G166" s="346"/>
      <c r="J166" s="346"/>
    </row>
    <row r="167" spans="1:10" s="404" customFormat="1" ht="38.25">
      <c r="A167" s="667" t="s">
        <v>550</v>
      </c>
      <c r="B167" s="1250">
        <v>5</v>
      </c>
      <c r="C167" s="667" t="s">
        <v>551</v>
      </c>
      <c r="D167" s="667" t="s">
        <v>1095</v>
      </c>
      <c r="E167" s="226"/>
      <c r="F167" s="196"/>
      <c r="G167" s="346"/>
      <c r="J167" s="346"/>
    </row>
    <row r="168" spans="1:10" s="404" customFormat="1" ht="25.5">
      <c r="A168" s="667" t="s">
        <v>631</v>
      </c>
      <c r="B168" s="1250">
        <v>0.79900000000000004</v>
      </c>
      <c r="C168" s="499" t="s">
        <v>604</v>
      </c>
      <c r="D168" s="667" t="s">
        <v>611</v>
      </c>
      <c r="E168" s="226"/>
      <c r="G168" s="346"/>
      <c r="J168" s="346"/>
    </row>
    <row r="169" spans="1:10" s="460" customFormat="1" ht="14.25">
      <c r="A169" s="667" t="s">
        <v>552</v>
      </c>
      <c r="B169" s="1248">
        <v>32.75</v>
      </c>
      <c r="C169" s="667" t="s">
        <v>553</v>
      </c>
      <c r="D169" s="667" t="s">
        <v>620</v>
      </c>
      <c r="E169" s="226"/>
      <c r="F169" s="458"/>
      <c r="G169" s="459"/>
      <c r="J169" s="459"/>
    </row>
    <row r="170" spans="1:10" s="404" customFormat="1" ht="25.5">
      <c r="A170" s="667" t="s">
        <v>542</v>
      </c>
      <c r="B170" s="1250">
        <v>0.75</v>
      </c>
      <c r="C170" s="667" t="s">
        <v>548</v>
      </c>
      <c r="D170" s="667" t="s">
        <v>618</v>
      </c>
      <c r="E170" s="226"/>
      <c r="F170" s="461"/>
      <c r="G170" s="346"/>
      <c r="J170" s="346"/>
    </row>
    <row r="171" spans="1:10" s="404" customFormat="1" ht="25.5">
      <c r="A171" s="667" t="s">
        <v>583</v>
      </c>
      <c r="B171" s="1250">
        <v>1</v>
      </c>
      <c r="C171" s="711" t="s">
        <v>612</v>
      </c>
      <c r="D171" s="667" t="s">
        <v>613</v>
      </c>
      <c r="E171" s="226"/>
      <c r="G171" s="346"/>
      <c r="J171" s="346"/>
    </row>
    <row r="172" spans="1:10" s="404" customFormat="1" ht="14.25">
      <c r="A172" s="710" t="s">
        <v>594</v>
      </c>
      <c r="B172" s="1256"/>
      <c r="C172" s="667"/>
      <c r="D172" s="667"/>
      <c r="E172" s="226"/>
      <c r="G172" s="346"/>
      <c r="J172" s="346"/>
    </row>
    <row r="173" spans="1:10" s="404" customFormat="1" ht="51">
      <c r="A173" s="667" t="s">
        <v>550</v>
      </c>
      <c r="B173" s="1256">
        <v>3</v>
      </c>
      <c r="C173" s="667" t="s">
        <v>551</v>
      </c>
      <c r="D173" s="667" t="s">
        <v>1103</v>
      </c>
      <c r="E173" s="226"/>
      <c r="F173" s="196"/>
      <c r="G173" s="346"/>
      <c r="J173" s="346"/>
    </row>
    <row r="174" spans="1:10" s="611" customFormat="1" ht="38.25">
      <c r="A174" s="667" t="s">
        <v>552</v>
      </c>
      <c r="B174" s="1263">
        <v>16.5</v>
      </c>
      <c r="C174" s="667" t="s">
        <v>553</v>
      </c>
      <c r="D174" s="667" t="s">
        <v>1102</v>
      </c>
      <c r="E174" s="226"/>
      <c r="F174" s="609"/>
      <c r="G174" s="610"/>
      <c r="J174" s="610"/>
    </row>
    <row r="175" spans="1:10" s="477" customFormat="1" ht="37.9" customHeight="1">
      <c r="A175" s="1106" t="s">
        <v>1277</v>
      </c>
      <c r="B175" s="1262">
        <v>0.16666666666666666</v>
      </c>
      <c r="C175" s="1106" t="s">
        <v>548</v>
      </c>
      <c r="D175" s="1118" t="s">
        <v>1278</v>
      </c>
      <c r="E175" s="226"/>
      <c r="F175" s="478"/>
      <c r="G175" s="479"/>
      <c r="J175" s="479"/>
    </row>
    <row r="176" spans="1:10" s="1102" customFormat="1" ht="37.9" customHeight="1">
      <c r="A176" s="1109" t="s">
        <v>1279</v>
      </c>
      <c r="B176" s="1250">
        <v>8.3000000000000004E-2</v>
      </c>
      <c r="C176" s="1109" t="s">
        <v>548</v>
      </c>
      <c r="D176" s="1118" t="s">
        <v>618</v>
      </c>
      <c r="E176" s="1104"/>
      <c r="F176" s="1103"/>
      <c r="G176" s="1105"/>
      <c r="J176" s="1105"/>
    </row>
    <row r="177" spans="1:10" s="404" customFormat="1" ht="14.25">
      <c r="A177" s="710" t="s">
        <v>326</v>
      </c>
      <c r="B177" s="1256"/>
      <c r="C177" s="667"/>
      <c r="D177" s="667"/>
      <c r="E177" s="492"/>
      <c r="G177" s="346"/>
      <c r="J177" s="346"/>
    </row>
    <row r="178" spans="1:10" s="490" customFormat="1" ht="14.25">
      <c r="A178" s="712"/>
      <c r="B178" s="1250"/>
      <c r="C178" s="499"/>
      <c r="D178" s="499"/>
      <c r="E178" s="673"/>
      <c r="G178" s="491"/>
      <c r="J178" s="491"/>
    </row>
    <row r="179" spans="1:10" s="404" customFormat="1" ht="14.25">
      <c r="A179" s="710" t="s">
        <v>595</v>
      </c>
      <c r="B179" s="1256"/>
      <c r="C179" s="667"/>
      <c r="D179" s="667"/>
      <c r="E179" s="673"/>
      <c r="G179" s="346"/>
      <c r="J179" s="346"/>
    </row>
    <row r="180" spans="1:10" s="404" customFormat="1" ht="51">
      <c r="A180" s="667" t="s">
        <v>999</v>
      </c>
      <c r="B180" s="1250">
        <v>58</v>
      </c>
      <c r="C180" s="667" t="s">
        <v>551</v>
      </c>
      <c r="D180" s="667" t="s">
        <v>1104</v>
      </c>
      <c r="E180" s="673"/>
      <c r="F180" s="196"/>
      <c r="G180" s="346"/>
      <c r="J180" s="346"/>
    </row>
    <row r="181" spans="1:10" s="477" customFormat="1" ht="40.5" customHeight="1">
      <c r="A181" s="667" t="s">
        <v>552</v>
      </c>
      <c r="B181" s="1263">
        <v>16.5</v>
      </c>
      <c r="C181" s="667" t="s">
        <v>553</v>
      </c>
      <c r="D181" s="667" t="s">
        <v>1102</v>
      </c>
      <c r="E181" s="673"/>
      <c r="F181" s="478"/>
      <c r="G181" s="479"/>
      <c r="J181" s="479"/>
    </row>
    <row r="182" spans="1:10" s="490" customFormat="1" ht="37.9" customHeight="1">
      <c r="A182" s="1113" t="s">
        <v>1282</v>
      </c>
      <c r="B182" s="1262">
        <v>0.16666666666666666</v>
      </c>
      <c r="C182" s="667" t="s">
        <v>548</v>
      </c>
      <c r="D182" s="1115" t="s">
        <v>1280</v>
      </c>
      <c r="E182" s="673"/>
      <c r="F182" s="489"/>
      <c r="G182" s="491"/>
      <c r="J182" s="491"/>
    </row>
    <row r="183" spans="1:10" s="1110" customFormat="1" ht="37.9" customHeight="1">
      <c r="A183" s="1113" t="s">
        <v>1283</v>
      </c>
      <c r="B183" s="1250">
        <v>3.3333333333333333E-2</v>
      </c>
      <c r="C183" s="1114" t="s">
        <v>548</v>
      </c>
      <c r="D183" s="1115" t="s">
        <v>1281</v>
      </c>
      <c r="E183" s="1111"/>
      <c r="F183" s="1111"/>
      <c r="G183" s="1112"/>
      <c r="J183" s="1112"/>
    </row>
    <row r="184" spans="1:10" s="404" customFormat="1" ht="14.25">
      <c r="A184" s="710" t="s">
        <v>140</v>
      </c>
      <c r="B184" s="1256"/>
      <c r="C184" s="667"/>
      <c r="D184" s="667"/>
      <c r="E184" s="673"/>
      <c r="G184" s="346"/>
      <c r="J184" s="346"/>
    </row>
    <row r="185" spans="1:10" s="404" customFormat="1" ht="38.25">
      <c r="A185" s="499" t="s">
        <v>928</v>
      </c>
      <c r="B185" s="1255">
        <v>0.5</v>
      </c>
      <c r="C185" s="499" t="s">
        <v>606</v>
      </c>
      <c r="D185" s="499" t="s">
        <v>627</v>
      </c>
      <c r="E185" s="673"/>
      <c r="G185" s="346"/>
      <c r="J185" s="346"/>
    </row>
    <row r="186" spans="1:10" s="404" customFormat="1" ht="14.25">
      <c r="A186" s="710" t="s">
        <v>139</v>
      </c>
      <c r="B186" s="1256"/>
      <c r="C186" s="667"/>
      <c r="D186" s="667"/>
      <c r="E186" s="673"/>
      <c r="G186" s="346"/>
      <c r="J186" s="346"/>
    </row>
    <row r="187" spans="1:10" s="490" customFormat="1" ht="14.25">
      <c r="A187" s="712"/>
      <c r="B187" s="1250"/>
      <c r="C187" s="499"/>
      <c r="D187" s="499"/>
      <c r="E187" s="673"/>
      <c r="G187" s="491"/>
      <c r="J187" s="491"/>
    </row>
    <row r="188" spans="1:10" s="404" customFormat="1" ht="14.25">
      <c r="A188" s="710" t="s">
        <v>375</v>
      </c>
      <c r="B188" s="1256"/>
      <c r="C188" s="667"/>
      <c r="D188" s="667"/>
      <c r="E188" s="673"/>
      <c r="F188" s="196"/>
      <c r="G188" s="346"/>
      <c r="J188" s="346"/>
    </row>
    <row r="189" spans="1:10" s="480" customFormat="1" ht="38.25">
      <c r="A189" s="1008" t="s">
        <v>1256</v>
      </c>
      <c r="B189" s="1250">
        <v>0.16666666666666666</v>
      </c>
      <c r="C189" s="499" t="s">
        <v>614</v>
      </c>
      <c r="D189" s="919" t="s">
        <v>1255</v>
      </c>
      <c r="E189" s="673"/>
      <c r="G189" s="481"/>
      <c r="J189" s="481"/>
    </row>
    <row r="190" spans="1:10" s="482" customFormat="1" ht="25.5">
      <c r="A190" s="1008" t="s">
        <v>1257</v>
      </c>
      <c r="B190" s="1250">
        <v>0.5</v>
      </c>
      <c r="C190" s="499" t="s">
        <v>614</v>
      </c>
      <c r="D190" s="919" t="s">
        <v>1258</v>
      </c>
      <c r="E190" s="673"/>
      <c r="G190" s="642"/>
      <c r="J190" s="483"/>
    </row>
    <row r="191" spans="1:10" s="477" customFormat="1" ht="25.5">
      <c r="A191" s="1008" t="s">
        <v>1262</v>
      </c>
      <c r="B191" s="1262">
        <v>8.3333333333333329E-2</v>
      </c>
      <c r="C191" s="919" t="s">
        <v>1263</v>
      </c>
      <c r="D191" s="499" t="s">
        <v>1106</v>
      </c>
      <c r="E191" s="673"/>
      <c r="G191" s="479"/>
      <c r="J191" s="479"/>
    </row>
    <row r="192" spans="1:10" s="614" customFormat="1" ht="25.5">
      <c r="A192" s="1124" t="s">
        <v>1284</v>
      </c>
      <c r="B192" s="1262">
        <v>8.3333333333333329E-2</v>
      </c>
      <c r="C192" s="1125" t="s">
        <v>1285</v>
      </c>
      <c r="D192" s="1142" t="s">
        <v>1286</v>
      </c>
      <c r="E192" s="673"/>
      <c r="G192" s="619"/>
      <c r="J192" s="619"/>
    </row>
    <row r="193" spans="1:16383" s="614" customFormat="1" ht="14.25">
      <c r="A193" s="667" t="s">
        <v>1035</v>
      </c>
      <c r="B193" s="1246">
        <v>0.2</v>
      </c>
      <c r="C193" s="499" t="s">
        <v>1057</v>
      </c>
      <c r="D193" s="499" t="s">
        <v>1107</v>
      </c>
      <c r="E193" s="673"/>
      <c r="G193" s="619"/>
      <c r="J193" s="619"/>
    </row>
    <row r="194" spans="1:16383" s="671" customFormat="1" ht="38.25">
      <c r="A194" s="667" t="s">
        <v>1138</v>
      </c>
      <c r="B194" s="1246">
        <v>0.1</v>
      </c>
      <c r="C194" s="667" t="s">
        <v>1057</v>
      </c>
      <c r="D194" s="667" t="s">
        <v>1176</v>
      </c>
      <c r="E194" s="673"/>
      <c r="F194" s="587"/>
      <c r="G194" s="676"/>
      <c r="J194" s="676"/>
    </row>
    <row r="195" spans="1:16383" s="671" customFormat="1" ht="38.25">
      <c r="A195" s="667" t="s">
        <v>1139</v>
      </c>
      <c r="B195" s="1246">
        <v>0.9</v>
      </c>
      <c r="C195" s="667" t="s">
        <v>1057</v>
      </c>
      <c r="D195" s="667" t="s">
        <v>1177</v>
      </c>
      <c r="E195" s="673"/>
      <c r="F195" s="587"/>
      <c r="G195" s="676"/>
      <c r="J195" s="676"/>
    </row>
    <row r="196" spans="1:16383" s="404" customFormat="1" ht="51.75" customHeight="1">
      <c r="A196" s="667" t="s">
        <v>550</v>
      </c>
      <c r="B196" s="1254">
        <v>221</v>
      </c>
      <c r="C196" s="667" t="s">
        <v>551</v>
      </c>
      <c r="D196" s="667" t="s">
        <v>1108</v>
      </c>
      <c r="E196" s="673"/>
      <c r="G196" s="346"/>
      <c r="J196" s="346"/>
    </row>
    <row r="197" spans="1:16383" s="404" customFormat="1" ht="25.5">
      <c r="A197" s="667" t="s">
        <v>631</v>
      </c>
      <c r="B197" s="1250">
        <v>1.4999999999999999E-2</v>
      </c>
      <c r="C197" s="499" t="s">
        <v>604</v>
      </c>
      <c r="D197" s="667" t="s">
        <v>696</v>
      </c>
      <c r="E197" s="673"/>
      <c r="F197" s="461"/>
      <c r="G197" s="346"/>
      <c r="J197" s="346"/>
    </row>
    <row r="198" spans="1:16383" s="490" customFormat="1" ht="25.5">
      <c r="A198" s="667" t="s">
        <v>913</v>
      </c>
      <c r="B198" s="1263">
        <v>16.5</v>
      </c>
      <c r="C198" s="667" t="s">
        <v>553</v>
      </c>
      <c r="D198" s="667" t="s">
        <v>1109</v>
      </c>
      <c r="E198" s="673"/>
      <c r="G198" s="491"/>
      <c r="J198" s="491"/>
    </row>
    <row r="199" spans="1:16383" s="404" customFormat="1" ht="25.5">
      <c r="A199" s="667" t="s">
        <v>542</v>
      </c>
      <c r="B199" s="1250">
        <v>0.5</v>
      </c>
      <c r="C199" s="667" t="s">
        <v>548</v>
      </c>
      <c r="D199" s="667" t="s">
        <v>617</v>
      </c>
      <c r="E199" s="673"/>
      <c r="G199" s="346"/>
      <c r="J199" s="346"/>
    </row>
    <row r="200" spans="1:16383" s="404" customFormat="1" ht="15" customHeight="1">
      <c r="A200" s="710" t="s">
        <v>374</v>
      </c>
      <c r="B200" s="1256"/>
      <c r="C200" s="615"/>
      <c r="D200" s="615"/>
      <c r="E200" s="673"/>
      <c r="F200" s="196"/>
      <c r="G200" s="346"/>
      <c r="J200" s="346"/>
    </row>
    <row r="201" spans="1:16383" s="484" customFormat="1" ht="25.5">
      <c r="A201" s="667" t="s">
        <v>1113</v>
      </c>
      <c r="B201" s="1250">
        <v>1</v>
      </c>
      <c r="C201" s="667" t="s">
        <v>1110</v>
      </c>
      <c r="D201" s="1008" t="s">
        <v>1114</v>
      </c>
      <c r="E201" s="673"/>
      <c r="G201" s="485"/>
      <c r="J201" s="485"/>
    </row>
    <row r="202" spans="1:16383" s="484" customFormat="1" ht="25.5">
      <c r="A202" s="667" t="s">
        <v>997</v>
      </c>
      <c r="B202" s="1250">
        <v>0.5</v>
      </c>
      <c r="C202" s="667" t="s">
        <v>606</v>
      </c>
      <c r="D202" s="1008" t="s">
        <v>1112</v>
      </c>
      <c r="E202" s="673"/>
      <c r="G202" s="485"/>
      <c r="J202" s="485"/>
    </row>
    <row r="203" spans="1:16383" s="614" customFormat="1" ht="19.5" customHeight="1">
      <c r="A203" s="667" t="s">
        <v>995</v>
      </c>
      <c r="B203" s="1245">
        <v>0.6</v>
      </c>
      <c r="C203" s="667" t="s">
        <v>1057</v>
      </c>
      <c r="D203" s="667" t="s">
        <v>1111</v>
      </c>
      <c r="E203" s="673"/>
      <c r="F203" s="639"/>
      <c r="G203" s="639"/>
      <c r="H203" s="639"/>
      <c r="I203" s="639"/>
      <c r="J203" s="639"/>
      <c r="K203" s="639"/>
      <c r="L203" s="639"/>
      <c r="M203" s="639"/>
      <c r="N203" s="639"/>
      <c r="O203" s="639"/>
      <c r="P203" s="639"/>
      <c r="Q203" s="639"/>
      <c r="R203" s="639"/>
      <c r="S203" s="639"/>
      <c r="T203" s="639"/>
      <c r="U203" s="639"/>
      <c r="V203" s="639"/>
      <c r="W203" s="639"/>
      <c r="X203" s="639"/>
      <c r="Y203" s="639"/>
      <c r="Z203" s="639"/>
      <c r="AA203" s="639"/>
      <c r="AB203" s="639"/>
      <c r="AC203" s="639"/>
      <c r="AD203" s="639"/>
      <c r="AE203" s="639"/>
      <c r="AF203" s="639"/>
      <c r="AG203" s="639"/>
      <c r="AH203" s="639"/>
      <c r="AI203" s="639"/>
      <c r="AJ203" s="639"/>
      <c r="AK203" s="639"/>
      <c r="AL203" s="639"/>
      <c r="AM203" s="639"/>
      <c r="AN203" s="639"/>
      <c r="AO203" s="639"/>
      <c r="AP203" s="639"/>
      <c r="AQ203" s="639"/>
      <c r="AR203" s="639"/>
      <c r="AS203" s="639"/>
      <c r="AT203" s="639"/>
      <c r="AU203" s="639"/>
      <c r="AV203" s="639"/>
      <c r="AW203" s="639"/>
      <c r="AX203" s="639"/>
      <c r="AY203" s="639"/>
      <c r="AZ203" s="639"/>
      <c r="BA203" s="639"/>
      <c r="BB203" s="639"/>
      <c r="BC203" s="639"/>
      <c r="BD203" s="639"/>
      <c r="BE203" s="639"/>
      <c r="BF203" s="639"/>
      <c r="BG203" s="639"/>
      <c r="BH203" s="639"/>
      <c r="BI203" s="639"/>
      <c r="BJ203" s="639"/>
      <c r="BK203" s="639"/>
      <c r="BL203" s="639"/>
      <c r="BM203" s="639"/>
      <c r="BN203" s="639"/>
      <c r="BO203" s="639"/>
      <c r="BP203" s="639"/>
      <c r="BQ203" s="639"/>
      <c r="BR203" s="639"/>
      <c r="BS203" s="639"/>
      <c r="BT203" s="639"/>
      <c r="BU203" s="639"/>
      <c r="BV203" s="639"/>
      <c r="BW203" s="639"/>
      <c r="BX203" s="639"/>
      <c r="BY203" s="639"/>
      <c r="BZ203" s="639"/>
      <c r="CA203" s="639"/>
      <c r="CB203" s="639"/>
      <c r="CC203" s="639"/>
      <c r="CD203" s="639"/>
      <c r="CE203" s="639"/>
      <c r="CF203" s="639"/>
      <c r="CG203" s="639"/>
      <c r="CH203" s="639"/>
      <c r="CI203" s="639"/>
      <c r="CJ203" s="639"/>
      <c r="CK203" s="639"/>
      <c r="CL203" s="639"/>
      <c r="CM203" s="639"/>
      <c r="CN203" s="639"/>
      <c r="CO203" s="639"/>
      <c r="CP203" s="639"/>
      <c r="CQ203" s="639"/>
      <c r="CR203" s="639"/>
      <c r="CS203" s="639"/>
      <c r="CT203" s="639"/>
      <c r="CU203" s="639"/>
      <c r="CV203" s="639"/>
      <c r="CW203" s="639"/>
      <c r="CX203" s="639"/>
      <c r="CY203" s="639"/>
      <c r="CZ203" s="639"/>
      <c r="DA203" s="639"/>
      <c r="DB203" s="639"/>
      <c r="DC203" s="639"/>
      <c r="DD203" s="639"/>
      <c r="DE203" s="639"/>
      <c r="DF203" s="639"/>
      <c r="DG203" s="639"/>
      <c r="DH203" s="639"/>
      <c r="DI203" s="639"/>
      <c r="DJ203" s="639"/>
      <c r="DK203" s="639"/>
      <c r="DL203" s="639"/>
      <c r="DM203" s="639"/>
      <c r="DN203" s="639"/>
      <c r="DO203" s="639"/>
      <c r="DP203" s="639"/>
      <c r="DQ203" s="639"/>
      <c r="DR203" s="639"/>
      <c r="DS203" s="639"/>
      <c r="DT203" s="639"/>
      <c r="DU203" s="639"/>
      <c r="DV203" s="639"/>
      <c r="DW203" s="639"/>
      <c r="DX203" s="639"/>
      <c r="DY203" s="639"/>
      <c r="DZ203" s="639"/>
      <c r="EA203" s="639"/>
      <c r="EB203" s="639"/>
      <c r="EC203" s="639"/>
      <c r="ED203" s="639"/>
      <c r="EE203" s="639"/>
      <c r="EF203" s="639"/>
      <c r="EG203" s="639"/>
      <c r="EH203" s="639"/>
      <c r="EI203" s="639"/>
      <c r="EJ203" s="639"/>
      <c r="EK203" s="639"/>
      <c r="EL203" s="639"/>
      <c r="EM203" s="639"/>
      <c r="EN203" s="639"/>
      <c r="EO203" s="639"/>
      <c r="EP203" s="639"/>
      <c r="EQ203" s="639"/>
      <c r="ER203" s="639"/>
      <c r="ES203" s="639"/>
      <c r="ET203" s="639"/>
      <c r="EU203" s="639"/>
      <c r="EV203" s="639"/>
      <c r="EW203" s="639"/>
      <c r="EX203" s="639"/>
      <c r="EY203" s="639"/>
      <c r="EZ203" s="639"/>
      <c r="FA203" s="639"/>
      <c r="FB203" s="639"/>
      <c r="FC203" s="639"/>
      <c r="FD203" s="639"/>
      <c r="FE203" s="639"/>
      <c r="FF203" s="639"/>
      <c r="FG203" s="639"/>
      <c r="FH203" s="639"/>
      <c r="FI203" s="639"/>
      <c r="FJ203" s="639"/>
      <c r="FK203" s="639"/>
      <c r="FL203" s="639"/>
      <c r="FM203" s="639"/>
      <c r="FN203" s="639"/>
      <c r="FO203" s="639"/>
      <c r="FP203" s="639"/>
      <c r="FQ203" s="639"/>
      <c r="FR203" s="639"/>
      <c r="FS203" s="639"/>
      <c r="FT203" s="639"/>
      <c r="FU203" s="639"/>
      <c r="FV203" s="639"/>
      <c r="FW203" s="639"/>
      <c r="FX203" s="639"/>
      <c r="FY203" s="639"/>
      <c r="FZ203" s="639"/>
      <c r="GA203" s="639"/>
      <c r="GB203" s="639"/>
      <c r="GC203" s="639"/>
      <c r="GD203" s="639"/>
      <c r="GE203" s="639"/>
      <c r="GF203" s="639"/>
      <c r="GG203" s="639"/>
      <c r="GH203" s="639"/>
      <c r="GI203" s="639"/>
      <c r="GJ203" s="639"/>
      <c r="GK203" s="639"/>
      <c r="GL203" s="639"/>
      <c r="GM203" s="639"/>
      <c r="GN203" s="639"/>
      <c r="GO203" s="639"/>
      <c r="GP203" s="639"/>
      <c r="GQ203" s="639"/>
      <c r="GR203" s="639"/>
      <c r="GS203" s="639"/>
      <c r="GT203" s="639"/>
      <c r="GU203" s="639"/>
      <c r="GV203" s="639"/>
      <c r="GW203" s="639"/>
      <c r="GX203" s="639"/>
      <c r="GY203" s="639"/>
      <c r="GZ203" s="639"/>
      <c r="HA203" s="639"/>
      <c r="HB203" s="639"/>
      <c r="HC203" s="639"/>
      <c r="HD203" s="639"/>
      <c r="HE203" s="639"/>
      <c r="HF203" s="639"/>
      <c r="HG203" s="639"/>
      <c r="HH203" s="639"/>
      <c r="HI203" s="639"/>
      <c r="HJ203" s="639"/>
      <c r="HK203" s="639"/>
      <c r="HL203" s="639"/>
      <c r="HM203" s="639"/>
      <c r="HN203" s="639"/>
      <c r="HO203" s="639"/>
      <c r="HP203" s="639"/>
      <c r="HQ203" s="639"/>
      <c r="HR203" s="639"/>
      <c r="HS203" s="639"/>
      <c r="HT203" s="639"/>
      <c r="HU203" s="639"/>
      <c r="HV203" s="639"/>
      <c r="HW203" s="639"/>
      <c r="HX203" s="639"/>
      <c r="HY203" s="639"/>
      <c r="HZ203" s="639"/>
      <c r="IA203" s="639"/>
      <c r="IB203" s="639"/>
      <c r="IC203" s="639"/>
      <c r="ID203" s="639"/>
      <c r="IE203" s="639"/>
      <c r="IF203" s="639"/>
      <c r="IG203" s="639"/>
      <c r="IH203" s="639"/>
      <c r="II203" s="639"/>
      <c r="IJ203" s="639"/>
      <c r="IK203" s="639"/>
      <c r="IL203" s="639"/>
      <c r="IM203" s="639"/>
      <c r="IN203" s="639"/>
      <c r="IO203" s="639"/>
      <c r="IP203" s="639"/>
      <c r="IQ203" s="639"/>
      <c r="IR203" s="639"/>
      <c r="IS203" s="639"/>
      <c r="IT203" s="639"/>
      <c r="IU203" s="639"/>
      <c r="IV203" s="639"/>
      <c r="IW203" s="639"/>
      <c r="IX203" s="639"/>
      <c r="IY203" s="639"/>
      <c r="IZ203" s="639"/>
      <c r="JA203" s="639"/>
      <c r="JB203" s="639"/>
      <c r="JC203" s="639"/>
      <c r="JD203" s="639"/>
      <c r="JE203" s="639"/>
      <c r="JF203" s="639"/>
      <c r="JG203" s="639"/>
      <c r="JH203" s="639"/>
      <c r="JI203" s="639"/>
      <c r="JJ203" s="639"/>
      <c r="JK203" s="639"/>
      <c r="JL203" s="639"/>
      <c r="JM203" s="639"/>
      <c r="JN203" s="639"/>
      <c r="JO203" s="639"/>
      <c r="JP203" s="639"/>
      <c r="JQ203" s="639"/>
      <c r="JR203" s="639"/>
      <c r="JS203" s="639"/>
      <c r="JT203" s="639"/>
      <c r="JU203" s="639"/>
      <c r="JV203" s="639"/>
      <c r="JW203" s="639"/>
      <c r="JX203" s="639"/>
      <c r="JY203" s="639"/>
      <c r="JZ203" s="639"/>
      <c r="KA203" s="639"/>
      <c r="KB203" s="639"/>
      <c r="KC203" s="639"/>
      <c r="KD203" s="639"/>
      <c r="KE203" s="639"/>
      <c r="KF203" s="639"/>
      <c r="KG203" s="639"/>
      <c r="KH203" s="639"/>
      <c r="KI203" s="639"/>
      <c r="KJ203" s="639"/>
      <c r="KK203" s="639"/>
      <c r="KL203" s="639"/>
      <c r="KM203" s="639"/>
      <c r="KN203" s="639"/>
      <c r="KO203" s="639"/>
      <c r="KP203" s="639"/>
      <c r="KQ203" s="639"/>
      <c r="KR203" s="639"/>
      <c r="KS203" s="639"/>
      <c r="KT203" s="639"/>
      <c r="KU203" s="639"/>
      <c r="KV203" s="639"/>
      <c r="KW203" s="639"/>
      <c r="KX203" s="639"/>
      <c r="KY203" s="639"/>
      <c r="KZ203" s="639"/>
      <c r="LA203" s="639"/>
      <c r="LB203" s="639"/>
      <c r="LC203" s="639"/>
      <c r="LD203" s="639"/>
      <c r="LE203" s="639"/>
      <c r="LF203" s="639"/>
      <c r="LG203" s="639"/>
      <c r="LH203" s="639"/>
      <c r="LI203" s="639"/>
      <c r="LJ203" s="639"/>
      <c r="LK203" s="639"/>
      <c r="LL203" s="639"/>
      <c r="LM203" s="639"/>
      <c r="LN203" s="639"/>
      <c r="LO203" s="639"/>
      <c r="LP203" s="639"/>
      <c r="LQ203" s="639"/>
      <c r="LR203" s="639"/>
      <c r="LS203" s="639"/>
      <c r="LT203" s="639"/>
      <c r="LU203" s="639"/>
      <c r="LV203" s="639"/>
      <c r="LW203" s="639"/>
      <c r="LX203" s="639"/>
      <c r="LY203" s="639"/>
      <c r="LZ203" s="639"/>
      <c r="MA203" s="639"/>
      <c r="MB203" s="639"/>
      <c r="MC203" s="639"/>
      <c r="MD203" s="639"/>
      <c r="ME203" s="639"/>
      <c r="MF203" s="639"/>
      <c r="MG203" s="639"/>
      <c r="MH203" s="639"/>
      <c r="MI203" s="639"/>
      <c r="MJ203" s="639"/>
      <c r="MK203" s="639"/>
      <c r="ML203" s="639"/>
      <c r="MM203" s="639"/>
      <c r="MN203" s="639"/>
      <c r="MO203" s="639"/>
      <c r="MP203" s="639"/>
      <c r="MQ203" s="639"/>
      <c r="MR203" s="639"/>
      <c r="MS203" s="639"/>
      <c r="MT203" s="639"/>
      <c r="MU203" s="639"/>
      <c r="MV203" s="639"/>
      <c r="MW203" s="639"/>
      <c r="MX203" s="639"/>
      <c r="MY203" s="639"/>
      <c r="MZ203" s="639"/>
      <c r="NA203" s="639"/>
      <c r="NB203" s="639"/>
      <c r="NC203" s="639"/>
      <c r="ND203" s="639"/>
      <c r="NE203" s="639"/>
      <c r="NF203" s="639"/>
      <c r="NG203" s="639"/>
      <c r="NH203" s="639"/>
      <c r="NI203" s="639"/>
      <c r="NJ203" s="639"/>
      <c r="NK203" s="639"/>
      <c r="NL203" s="639"/>
      <c r="NM203" s="639"/>
      <c r="NN203" s="639"/>
      <c r="NO203" s="639"/>
      <c r="NP203" s="639"/>
      <c r="NQ203" s="639"/>
      <c r="NR203" s="639"/>
      <c r="NS203" s="639"/>
      <c r="NT203" s="639"/>
      <c r="NU203" s="639"/>
      <c r="NV203" s="639"/>
      <c r="NW203" s="639"/>
      <c r="NX203" s="639"/>
      <c r="NY203" s="639"/>
      <c r="NZ203" s="639"/>
      <c r="OA203" s="639"/>
      <c r="OB203" s="639"/>
      <c r="OC203" s="639"/>
      <c r="OD203" s="639"/>
      <c r="OE203" s="639"/>
      <c r="OF203" s="639"/>
      <c r="OG203" s="639"/>
      <c r="OH203" s="639"/>
      <c r="OI203" s="639"/>
      <c r="OJ203" s="639"/>
      <c r="OK203" s="639"/>
      <c r="OL203" s="639"/>
      <c r="OM203" s="639"/>
      <c r="ON203" s="639"/>
      <c r="OO203" s="639"/>
      <c r="OP203" s="639"/>
      <c r="OQ203" s="639"/>
      <c r="OR203" s="639"/>
      <c r="OS203" s="639"/>
      <c r="OT203" s="639"/>
      <c r="OU203" s="639"/>
      <c r="OV203" s="639"/>
      <c r="OW203" s="639"/>
      <c r="OX203" s="639"/>
      <c r="OY203" s="639"/>
      <c r="OZ203" s="639"/>
      <c r="PA203" s="639"/>
      <c r="PB203" s="639"/>
      <c r="PC203" s="639"/>
      <c r="PD203" s="639"/>
      <c r="PE203" s="639"/>
      <c r="PF203" s="639"/>
      <c r="PG203" s="639"/>
      <c r="PH203" s="639"/>
      <c r="PI203" s="639"/>
      <c r="PJ203" s="639"/>
      <c r="PK203" s="639"/>
      <c r="PL203" s="639"/>
      <c r="PM203" s="639"/>
      <c r="PN203" s="639"/>
      <c r="PO203" s="639"/>
      <c r="PP203" s="639"/>
      <c r="PQ203" s="639"/>
      <c r="PR203" s="639"/>
      <c r="PS203" s="639"/>
      <c r="PT203" s="639"/>
      <c r="PU203" s="639"/>
      <c r="PV203" s="639"/>
      <c r="PW203" s="639"/>
      <c r="PX203" s="639"/>
      <c r="PY203" s="639"/>
      <c r="PZ203" s="639"/>
      <c r="QA203" s="639"/>
      <c r="QB203" s="639"/>
      <c r="QC203" s="639"/>
      <c r="QD203" s="639"/>
      <c r="QE203" s="639"/>
      <c r="QF203" s="639"/>
      <c r="QG203" s="639"/>
      <c r="QH203" s="639"/>
      <c r="QI203" s="639"/>
      <c r="QJ203" s="639"/>
      <c r="QK203" s="639"/>
      <c r="QL203" s="639"/>
      <c r="QM203" s="639"/>
      <c r="QN203" s="639"/>
      <c r="QO203" s="639"/>
      <c r="QP203" s="639"/>
      <c r="QQ203" s="639"/>
      <c r="QR203" s="639"/>
      <c r="QS203" s="639"/>
      <c r="QT203" s="639"/>
      <c r="QU203" s="639"/>
      <c r="QV203" s="639"/>
      <c r="QW203" s="639"/>
      <c r="QX203" s="639"/>
      <c r="QY203" s="639"/>
      <c r="QZ203" s="639"/>
      <c r="RA203" s="639"/>
      <c r="RB203" s="639"/>
      <c r="RC203" s="639"/>
      <c r="RD203" s="639"/>
      <c r="RE203" s="639"/>
      <c r="RF203" s="639"/>
      <c r="RG203" s="639"/>
      <c r="RH203" s="639"/>
      <c r="RI203" s="639"/>
      <c r="RJ203" s="639"/>
      <c r="RK203" s="639"/>
      <c r="RL203" s="639"/>
      <c r="RM203" s="639"/>
      <c r="RN203" s="639"/>
      <c r="RO203" s="639"/>
      <c r="RP203" s="639"/>
      <c r="RQ203" s="639"/>
      <c r="RR203" s="639"/>
      <c r="RS203" s="639"/>
      <c r="RT203" s="639"/>
      <c r="RU203" s="639"/>
      <c r="RV203" s="639"/>
      <c r="RW203" s="639"/>
      <c r="RX203" s="639"/>
      <c r="RY203" s="639"/>
      <c r="RZ203" s="639"/>
      <c r="SA203" s="639"/>
      <c r="SB203" s="639"/>
      <c r="SC203" s="639"/>
      <c r="SD203" s="639"/>
      <c r="SE203" s="639"/>
      <c r="SF203" s="639"/>
      <c r="SG203" s="639"/>
      <c r="SH203" s="639"/>
      <c r="SI203" s="639"/>
      <c r="SJ203" s="639"/>
      <c r="SK203" s="639"/>
      <c r="SL203" s="639"/>
      <c r="SM203" s="639"/>
      <c r="SN203" s="639"/>
      <c r="SO203" s="639"/>
      <c r="SP203" s="639"/>
      <c r="SQ203" s="639"/>
      <c r="SR203" s="639"/>
      <c r="SS203" s="639"/>
      <c r="ST203" s="639"/>
      <c r="SU203" s="639"/>
      <c r="SV203" s="639"/>
      <c r="SW203" s="639"/>
      <c r="SX203" s="639"/>
      <c r="SY203" s="639"/>
      <c r="SZ203" s="639"/>
      <c r="TA203" s="639"/>
      <c r="TB203" s="639"/>
      <c r="TC203" s="639"/>
      <c r="TD203" s="639"/>
      <c r="TE203" s="639"/>
      <c r="TF203" s="639"/>
      <c r="TG203" s="639"/>
      <c r="TH203" s="639"/>
      <c r="TI203" s="639"/>
      <c r="TJ203" s="639"/>
      <c r="TK203" s="639"/>
      <c r="TL203" s="639"/>
      <c r="TM203" s="639"/>
      <c r="TN203" s="639"/>
      <c r="TO203" s="639"/>
      <c r="TP203" s="639"/>
      <c r="TQ203" s="639"/>
      <c r="TR203" s="639"/>
      <c r="TS203" s="639"/>
      <c r="TT203" s="639"/>
      <c r="TU203" s="639"/>
      <c r="TV203" s="639"/>
      <c r="TW203" s="639"/>
      <c r="TX203" s="639"/>
      <c r="TY203" s="639"/>
      <c r="TZ203" s="639"/>
      <c r="UA203" s="639"/>
      <c r="UB203" s="639"/>
      <c r="UC203" s="639"/>
      <c r="UD203" s="639"/>
      <c r="UE203" s="639"/>
      <c r="UF203" s="639"/>
      <c r="UG203" s="639"/>
      <c r="UH203" s="639"/>
      <c r="UI203" s="639"/>
      <c r="UJ203" s="639"/>
      <c r="UK203" s="639"/>
      <c r="UL203" s="639"/>
      <c r="UM203" s="639"/>
      <c r="UN203" s="639"/>
      <c r="UO203" s="639"/>
      <c r="UP203" s="639"/>
      <c r="UQ203" s="639"/>
      <c r="UR203" s="639"/>
      <c r="US203" s="639"/>
      <c r="UT203" s="639"/>
      <c r="UU203" s="639"/>
      <c r="UV203" s="639"/>
      <c r="UW203" s="639"/>
      <c r="UX203" s="639"/>
      <c r="UY203" s="639"/>
      <c r="UZ203" s="639"/>
      <c r="VA203" s="639"/>
      <c r="VB203" s="639"/>
      <c r="VC203" s="639"/>
      <c r="VD203" s="639"/>
      <c r="VE203" s="639"/>
      <c r="VF203" s="639"/>
      <c r="VG203" s="639"/>
      <c r="VH203" s="639"/>
      <c r="VI203" s="639"/>
      <c r="VJ203" s="639"/>
      <c r="VK203" s="639"/>
      <c r="VL203" s="639"/>
      <c r="VM203" s="639"/>
      <c r="VN203" s="639"/>
      <c r="VO203" s="639"/>
      <c r="VP203" s="639"/>
      <c r="VQ203" s="639"/>
      <c r="VR203" s="639"/>
      <c r="VS203" s="639"/>
      <c r="VT203" s="639"/>
      <c r="VU203" s="639"/>
      <c r="VV203" s="639"/>
      <c r="VW203" s="639"/>
      <c r="VX203" s="639"/>
      <c r="VY203" s="639"/>
      <c r="VZ203" s="639"/>
      <c r="WA203" s="639"/>
      <c r="WB203" s="639"/>
      <c r="WC203" s="639"/>
      <c r="WD203" s="639"/>
      <c r="WE203" s="639"/>
      <c r="WF203" s="639"/>
      <c r="WG203" s="639"/>
      <c r="WH203" s="639"/>
      <c r="WI203" s="639"/>
      <c r="WJ203" s="639"/>
      <c r="WK203" s="639"/>
      <c r="WL203" s="639"/>
      <c r="WM203" s="639"/>
      <c r="WN203" s="639"/>
      <c r="WO203" s="639"/>
      <c r="WP203" s="639"/>
      <c r="WQ203" s="639"/>
      <c r="WR203" s="639"/>
      <c r="WS203" s="639"/>
      <c r="WT203" s="639"/>
      <c r="WU203" s="639"/>
      <c r="WV203" s="639"/>
      <c r="WW203" s="639"/>
      <c r="WX203" s="639"/>
      <c r="WY203" s="639"/>
      <c r="WZ203" s="639"/>
      <c r="XA203" s="639"/>
      <c r="XB203" s="639"/>
      <c r="XC203" s="639"/>
      <c r="XD203" s="639"/>
      <c r="XE203" s="639"/>
      <c r="XF203" s="639"/>
      <c r="XG203" s="639"/>
      <c r="XH203" s="639"/>
      <c r="XI203" s="639"/>
      <c r="XJ203" s="639"/>
      <c r="XK203" s="639"/>
      <c r="XL203" s="639"/>
      <c r="XM203" s="639"/>
      <c r="XN203" s="639"/>
      <c r="XO203" s="639"/>
      <c r="XP203" s="639"/>
      <c r="XQ203" s="639"/>
      <c r="XR203" s="639"/>
      <c r="XS203" s="639"/>
      <c r="XT203" s="639"/>
      <c r="XU203" s="639"/>
      <c r="XV203" s="639"/>
      <c r="XW203" s="639"/>
      <c r="XX203" s="639"/>
      <c r="XY203" s="639"/>
      <c r="XZ203" s="639"/>
      <c r="YA203" s="639"/>
      <c r="YB203" s="639"/>
      <c r="YC203" s="639"/>
      <c r="YD203" s="639"/>
      <c r="YE203" s="639"/>
      <c r="YF203" s="639"/>
      <c r="YG203" s="639"/>
      <c r="YH203" s="639"/>
      <c r="YI203" s="639"/>
      <c r="YJ203" s="639"/>
      <c r="YK203" s="639"/>
      <c r="YL203" s="639"/>
      <c r="YM203" s="639"/>
      <c r="YN203" s="639"/>
      <c r="YO203" s="639"/>
      <c r="YP203" s="639"/>
      <c r="YQ203" s="639"/>
      <c r="YR203" s="639"/>
      <c r="YS203" s="639"/>
      <c r="YT203" s="639"/>
      <c r="YU203" s="639"/>
      <c r="YV203" s="639"/>
      <c r="YW203" s="639"/>
      <c r="YX203" s="639"/>
      <c r="YY203" s="639"/>
      <c r="YZ203" s="639"/>
      <c r="ZA203" s="639"/>
      <c r="ZB203" s="639"/>
      <c r="ZC203" s="639"/>
      <c r="ZD203" s="639"/>
      <c r="ZE203" s="639"/>
      <c r="ZF203" s="639"/>
      <c r="ZG203" s="639"/>
      <c r="ZH203" s="639"/>
      <c r="ZI203" s="639"/>
      <c r="ZJ203" s="639"/>
      <c r="ZK203" s="639"/>
      <c r="ZL203" s="639"/>
      <c r="ZM203" s="639"/>
      <c r="ZN203" s="639"/>
      <c r="ZO203" s="639"/>
      <c r="ZP203" s="639"/>
      <c r="ZQ203" s="639"/>
      <c r="ZR203" s="639"/>
      <c r="ZS203" s="639"/>
      <c r="ZT203" s="639"/>
      <c r="ZU203" s="639"/>
      <c r="ZV203" s="639"/>
      <c r="ZW203" s="639"/>
      <c r="ZX203" s="639"/>
      <c r="ZY203" s="639"/>
      <c r="ZZ203" s="639"/>
      <c r="AAA203" s="639"/>
      <c r="AAB203" s="639"/>
      <c r="AAC203" s="639"/>
      <c r="AAD203" s="639"/>
      <c r="AAE203" s="639"/>
      <c r="AAF203" s="639"/>
      <c r="AAG203" s="639"/>
      <c r="AAH203" s="639"/>
      <c r="AAI203" s="639"/>
      <c r="AAJ203" s="639"/>
      <c r="AAK203" s="639"/>
      <c r="AAL203" s="639"/>
      <c r="AAM203" s="639"/>
      <c r="AAN203" s="639"/>
      <c r="AAO203" s="639"/>
      <c r="AAP203" s="639"/>
      <c r="AAQ203" s="639"/>
      <c r="AAR203" s="639"/>
      <c r="AAS203" s="639"/>
      <c r="AAT203" s="639"/>
      <c r="AAU203" s="639"/>
      <c r="AAV203" s="639"/>
      <c r="AAW203" s="639"/>
      <c r="AAX203" s="639"/>
      <c r="AAY203" s="639"/>
      <c r="AAZ203" s="639"/>
      <c r="ABA203" s="639"/>
      <c r="ABB203" s="639"/>
      <c r="ABC203" s="639"/>
      <c r="ABD203" s="639"/>
      <c r="ABE203" s="639"/>
      <c r="ABF203" s="639"/>
      <c r="ABG203" s="639"/>
      <c r="ABH203" s="639"/>
      <c r="ABI203" s="639"/>
      <c r="ABJ203" s="639"/>
      <c r="ABK203" s="639"/>
      <c r="ABL203" s="639"/>
      <c r="ABM203" s="639"/>
      <c r="ABN203" s="639"/>
      <c r="ABO203" s="639"/>
      <c r="ABP203" s="639"/>
      <c r="ABQ203" s="639"/>
      <c r="ABR203" s="639"/>
      <c r="ABS203" s="639"/>
      <c r="ABT203" s="639"/>
      <c r="ABU203" s="639"/>
      <c r="ABV203" s="639"/>
      <c r="ABW203" s="639"/>
      <c r="ABX203" s="639"/>
      <c r="ABY203" s="639"/>
      <c r="ABZ203" s="639"/>
      <c r="ACA203" s="639"/>
      <c r="ACB203" s="639"/>
      <c r="ACC203" s="639"/>
      <c r="ACD203" s="639"/>
      <c r="ACE203" s="639"/>
      <c r="ACF203" s="639"/>
      <c r="ACG203" s="639"/>
      <c r="ACH203" s="639"/>
      <c r="ACI203" s="639"/>
      <c r="ACJ203" s="639"/>
      <c r="ACK203" s="639"/>
      <c r="ACL203" s="639"/>
      <c r="ACM203" s="639"/>
      <c r="ACN203" s="639"/>
      <c r="ACO203" s="639"/>
      <c r="ACP203" s="639"/>
      <c r="ACQ203" s="639"/>
      <c r="ACR203" s="639"/>
      <c r="ACS203" s="639"/>
      <c r="ACT203" s="639"/>
      <c r="ACU203" s="639"/>
      <c r="ACV203" s="639"/>
      <c r="ACW203" s="639"/>
      <c r="ACX203" s="639"/>
      <c r="ACY203" s="639"/>
      <c r="ACZ203" s="639"/>
      <c r="ADA203" s="639"/>
      <c r="ADB203" s="639"/>
      <c r="ADC203" s="639"/>
      <c r="ADD203" s="639"/>
      <c r="ADE203" s="639"/>
      <c r="ADF203" s="639"/>
      <c r="ADG203" s="639"/>
      <c r="ADH203" s="639"/>
      <c r="ADI203" s="639"/>
      <c r="ADJ203" s="639"/>
      <c r="ADK203" s="639"/>
      <c r="ADL203" s="639"/>
      <c r="ADM203" s="639"/>
      <c r="ADN203" s="639"/>
      <c r="ADO203" s="639"/>
      <c r="ADP203" s="639"/>
      <c r="ADQ203" s="639"/>
      <c r="ADR203" s="639"/>
      <c r="ADS203" s="639"/>
      <c r="ADT203" s="639"/>
      <c r="ADU203" s="639"/>
      <c r="ADV203" s="639"/>
      <c r="ADW203" s="639"/>
      <c r="ADX203" s="639"/>
      <c r="ADY203" s="639"/>
      <c r="ADZ203" s="639"/>
      <c r="AEA203" s="639"/>
      <c r="AEB203" s="639"/>
      <c r="AEC203" s="639"/>
      <c r="AED203" s="639"/>
      <c r="AEE203" s="639"/>
      <c r="AEF203" s="639"/>
      <c r="AEG203" s="639"/>
      <c r="AEH203" s="639"/>
      <c r="AEI203" s="639"/>
      <c r="AEJ203" s="639"/>
      <c r="AEK203" s="639"/>
      <c r="AEL203" s="639"/>
      <c r="AEM203" s="639"/>
      <c r="AEN203" s="639"/>
      <c r="AEO203" s="639"/>
      <c r="AEP203" s="639"/>
      <c r="AEQ203" s="639"/>
      <c r="AER203" s="639"/>
      <c r="AES203" s="639"/>
      <c r="AET203" s="639"/>
      <c r="AEU203" s="639"/>
      <c r="AEV203" s="639"/>
      <c r="AEW203" s="639"/>
      <c r="AEX203" s="639"/>
      <c r="AEY203" s="639"/>
      <c r="AEZ203" s="639"/>
      <c r="AFA203" s="639"/>
      <c r="AFB203" s="639"/>
      <c r="AFC203" s="639"/>
      <c r="AFD203" s="639"/>
      <c r="AFE203" s="639"/>
      <c r="AFF203" s="639"/>
      <c r="AFG203" s="639"/>
      <c r="AFH203" s="639"/>
      <c r="AFI203" s="639"/>
      <c r="AFJ203" s="639"/>
      <c r="AFK203" s="639"/>
      <c r="AFL203" s="639"/>
      <c r="AFM203" s="639"/>
      <c r="AFN203" s="639"/>
      <c r="AFO203" s="639"/>
      <c r="AFP203" s="639"/>
      <c r="AFQ203" s="639"/>
      <c r="AFR203" s="639"/>
      <c r="AFS203" s="639"/>
      <c r="AFT203" s="639"/>
      <c r="AFU203" s="639"/>
      <c r="AFV203" s="639"/>
      <c r="AFW203" s="639"/>
      <c r="AFX203" s="639"/>
      <c r="AFY203" s="639"/>
      <c r="AFZ203" s="639"/>
      <c r="AGA203" s="639"/>
      <c r="AGB203" s="639"/>
      <c r="AGC203" s="639"/>
      <c r="AGD203" s="639"/>
      <c r="AGE203" s="639"/>
      <c r="AGF203" s="639"/>
      <c r="AGG203" s="639"/>
      <c r="AGH203" s="639"/>
      <c r="AGI203" s="639"/>
      <c r="AGJ203" s="639"/>
      <c r="AGK203" s="639"/>
      <c r="AGL203" s="639"/>
      <c r="AGM203" s="639"/>
      <c r="AGN203" s="639"/>
      <c r="AGO203" s="639"/>
      <c r="AGP203" s="639"/>
      <c r="AGQ203" s="639"/>
      <c r="AGR203" s="639"/>
      <c r="AGS203" s="639"/>
      <c r="AGT203" s="639"/>
      <c r="AGU203" s="639"/>
      <c r="AGV203" s="639"/>
      <c r="AGW203" s="639"/>
      <c r="AGX203" s="639"/>
      <c r="AGY203" s="639"/>
      <c r="AGZ203" s="639"/>
      <c r="AHA203" s="639"/>
      <c r="AHB203" s="639"/>
      <c r="AHC203" s="639"/>
      <c r="AHD203" s="639"/>
      <c r="AHE203" s="639"/>
      <c r="AHF203" s="639"/>
      <c r="AHG203" s="639"/>
      <c r="AHH203" s="639"/>
      <c r="AHI203" s="639"/>
      <c r="AHJ203" s="639"/>
      <c r="AHK203" s="639"/>
      <c r="AHL203" s="639"/>
      <c r="AHM203" s="639"/>
      <c r="AHN203" s="639"/>
      <c r="AHO203" s="639"/>
      <c r="AHP203" s="639"/>
      <c r="AHQ203" s="639"/>
      <c r="AHR203" s="639"/>
      <c r="AHS203" s="639"/>
      <c r="AHT203" s="639"/>
      <c r="AHU203" s="639"/>
      <c r="AHV203" s="639"/>
      <c r="AHW203" s="639"/>
      <c r="AHX203" s="639"/>
      <c r="AHY203" s="639"/>
      <c r="AHZ203" s="639"/>
      <c r="AIA203" s="639"/>
      <c r="AIB203" s="639"/>
      <c r="AIC203" s="639"/>
      <c r="AID203" s="639"/>
      <c r="AIE203" s="639"/>
      <c r="AIF203" s="639"/>
      <c r="AIG203" s="639"/>
      <c r="AIH203" s="639"/>
      <c r="AII203" s="639"/>
      <c r="AIJ203" s="639"/>
      <c r="AIK203" s="639"/>
      <c r="AIL203" s="639"/>
      <c r="AIM203" s="639"/>
      <c r="AIN203" s="639"/>
      <c r="AIO203" s="639"/>
      <c r="AIP203" s="639"/>
      <c r="AIQ203" s="639"/>
      <c r="AIR203" s="639"/>
      <c r="AIS203" s="639"/>
      <c r="AIT203" s="639"/>
      <c r="AIU203" s="639"/>
      <c r="AIV203" s="639"/>
      <c r="AIW203" s="639"/>
      <c r="AIX203" s="639"/>
      <c r="AIY203" s="639"/>
      <c r="AIZ203" s="639"/>
      <c r="AJA203" s="639"/>
      <c r="AJB203" s="639"/>
      <c r="AJC203" s="639"/>
      <c r="AJD203" s="639"/>
      <c r="AJE203" s="639"/>
      <c r="AJF203" s="639"/>
      <c r="AJG203" s="639"/>
      <c r="AJH203" s="639"/>
      <c r="AJI203" s="639"/>
      <c r="AJJ203" s="639"/>
      <c r="AJK203" s="639"/>
      <c r="AJL203" s="639"/>
      <c r="AJM203" s="639"/>
      <c r="AJN203" s="639"/>
      <c r="AJO203" s="639"/>
      <c r="AJP203" s="639"/>
      <c r="AJQ203" s="639"/>
      <c r="AJR203" s="639"/>
      <c r="AJS203" s="639"/>
      <c r="AJT203" s="639"/>
      <c r="AJU203" s="639"/>
      <c r="AJV203" s="639"/>
      <c r="AJW203" s="639"/>
      <c r="AJX203" s="639"/>
      <c r="AJY203" s="639"/>
      <c r="AJZ203" s="639"/>
      <c r="AKA203" s="639"/>
      <c r="AKB203" s="639"/>
      <c r="AKC203" s="639"/>
      <c r="AKD203" s="639"/>
      <c r="AKE203" s="639"/>
      <c r="AKF203" s="639"/>
      <c r="AKG203" s="639"/>
      <c r="AKH203" s="639"/>
      <c r="AKI203" s="639"/>
      <c r="AKJ203" s="639"/>
      <c r="AKK203" s="639"/>
      <c r="AKL203" s="639"/>
      <c r="AKM203" s="639"/>
      <c r="AKN203" s="639"/>
      <c r="AKO203" s="639"/>
      <c r="AKP203" s="639"/>
      <c r="AKQ203" s="639"/>
      <c r="AKR203" s="639"/>
      <c r="AKS203" s="639"/>
      <c r="AKT203" s="639"/>
      <c r="AKU203" s="639"/>
      <c r="AKV203" s="639"/>
      <c r="AKW203" s="639"/>
      <c r="AKX203" s="639"/>
      <c r="AKY203" s="639"/>
      <c r="AKZ203" s="639"/>
      <c r="ALA203" s="639"/>
      <c r="ALB203" s="639"/>
      <c r="ALC203" s="639"/>
      <c r="ALD203" s="639"/>
      <c r="ALE203" s="639"/>
      <c r="ALF203" s="639"/>
      <c r="ALG203" s="639"/>
      <c r="ALH203" s="639"/>
      <c r="ALI203" s="639"/>
      <c r="ALJ203" s="639"/>
      <c r="ALK203" s="639"/>
      <c r="ALL203" s="639"/>
      <c r="ALM203" s="639"/>
      <c r="ALN203" s="639"/>
      <c r="ALO203" s="639"/>
      <c r="ALP203" s="639"/>
      <c r="ALQ203" s="639"/>
      <c r="ALR203" s="639"/>
      <c r="ALS203" s="639"/>
      <c r="ALT203" s="639"/>
      <c r="ALU203" s="639"/>
      <c r="ALV203" s="639"/>
      <c r="ALW203" s="639"/>
      <c r="ALX203" s="639"/>
      <c r="ALY203" s="639"/>
      <c r="ALZ203" s="639"/>
      <c r="AMA203" s="639"/>
      <c r="AMB203" s="639"/>
      <c r="AMC203" s="639"/>
      <c r="AMD203" s="639"/>
      <c r="AME203" s="639"/>
      <c r="AMF203" s="639"/>
      <c r="AMG203" s="639"/>
      <c r="AMH203" s="639"/>
      <c r="AMI203" s="639"/>
      <c r="AMJ203" s="639"/>
      <c r="AMK203" s="639"/>
      <c r="AML203" s="639"/>
      <c r="AMM203" s="639"/>
      <c r="AMN203" s="639"/>
      <c r="AMO203" s="639"/>
      <c r="AMP203" s="639"/>
      <c r="AMQ203" s="639"/>
      <c r="AMR203" s="639"/>
      <c r="AMS203" s="639"/>
      <c r="AMT203" s="639"/>
      <c r="AMU203" s="639"/>
      <c r="AMV203" s="639"/>
      <c r="AMW203" s="639"/>
      <c r="AMX203" s="639"/>
      <c r="AMY203" s="639"/>
      <c r="AMZ203" s="639"/>
      <c r="ANA203" s="639"/>
      <c r="ANB203" s="639"/>
      <c r="ANC203" s="639"/>
      <c r="AND203" s="639"/>
      <c r="ANE203" s="639"/>
      <c r="ANF203" s="639"/>
      <c r="ANG203" s="639"/>
      <c r="ANH203" s="639"/>
      <c r="ANI203" s="639"/>
      <c r="ANJ203" s="639"/>
      <c r="ANK203" s="639"/>
      <c r="ANL203" s="639"/>
      <c r="ANM203" s="639"/>
      <c r="ANN203" s="639"/>
      <c r="ANO203" s="639"/>
      <c r="ANP203" s="639"/>
      <c r="ANQ203" s="639"/>
      <c r="ANR203" s="639"/>
      <c r="ANS203" s="639"/>
      <c r="ANT203" s="639"/>
      <c r="ANU203" s="639"/>
      <c r="ANV203" s="639"/>
      <c r="ANW203" s="639"/>
      <c r="ANX203" s="639"/>
      <c r="ANY203" s="639"/>
      <c r="ANZ203" s="639"/>
      <c r="AOA203" s="639"/>
      <c r="AOB203" s="639"/>
      <c r="AOC203" s="639"/>
      <c r="AOD203" s="639"/>
      <c r="AOE203" s="639"/>
      <c r="AOF203" s="639"/>
      <c r="AOG203" s="639"/>
      <c r="AOH203" s="639"/>
      <c r="AOI203" s="639"/>
      <c r="AOJ203" s="639"/>
      <c r="AOK203" s="639"/>
      <c r="AOL203" s="639"/>
      <c r="AOM203" s="639"/>
      <c r="AON203" s="639"/>
      <c r="AOO203" s="639"/>
      <c r="AOP203" s="639"/>
      <c r="AOQ203" s="639"/>
      <c r="AOR203" s="639"/>
      <c r="AOS203" s="639"/>
      <c r="AOT203" s="639"/>
      <c r="AOU203" s="639"/>
      <c r="AOV203" s="639"/>
      <c r="AOW203" s="639"/>
      <c r="AOX203" s="639"/>
      <c r="AOY203" s="639"/>
      <c r="AOZ203" s="639"/>
      <c r="APA203" s="639"/>
      <c r="APB203" s="639"/>
      <c r="APC203" s="639"/>
      <c r="APD203" s="639"/>
      <c r="APE203" s="639"/>
      <c r="APF203" s="639"/>
      <c r="APG203" s="639"/>
      <c r="APH203" s="639"/>
      <c r="API203" s="639"/>
      <c r="APJ203" s="639"/>
      <c r="APK203" s="639"/>
      <c r="APL203" s="639"/>
      <c r="APM203" s="639"/>
      <c r="APN203" s="639"/>
      <c r="APO203" s="639"/>
      <c r="APP203" s="639"/>
      <c r="APQ203" s="639"/>
      <c r="APR203" s="639"/>
      <c r="APS203" s="639"/>
      <c r="APT203" s="639"/>
      <c r="APU203" s="639"/>
      <c r="APV203" s="639"/>
      <c r="APW203" s="639"/>
      <c r="APX203" s="639"/>
      <c r="APY203" s="639"/>
      <c r="APZ203" s="639"/>
      <c r="AQA203" s="639"/>
      <c r="AQB203" s="639"/>
      <c r="AQC203" s="639"/>
      <c r="AQD203" s="639"/>
      <c r="AQE203" s="639"/>
      <c r="AQF203" s="639"/>
      <c r="AQG203" s="639"/>
      <c r="AQH203" s="639"/>
      <c r="AQI203" s="639"/>
      <c r="AQJ203" s="639"/>
      <c r="AQK203" s="639"/>
      <c r="AQL203" s="639"/>
      <c r="AQM203" s="639"/>
      <c r="AQN203" s="639"/>
      <c r="AQO203" s="639"/>
      <c r="AQP203" s="639"/>
      <c r="AQQ203" s="639"/>
      <c r="AQR203" s="639"/>
      <c r="AQS203" s="639"/>
      <c r="AQT203" s="639"/>
      <c r="AQU203" s="639"/>
      <c r="AQV203" s="639"/>
      <c r="AQW203" s="639"/>
      <c r="AQX203" s="639"/>
      <c r="AQY203" s="639"/>
      <c r="AQZ203" s="639"/>
      <c r="ARA203" s="639"/>
      <c r="ARB203" s="639"/>
      <c r="ARC203" s="639"/>
      <c r="ARD203" s="639"/>
      <c r="ARE203" s="639"/>
      <c r="ARF203" s="639"/>
      <c r="ARG203" s="639"/>
      <c r="ARH203" s="639"/>
      <c r="ARI203" s="639"/>
      <c r="ARJ203" s="639"/>
      <c r="ARK203" s="639"/>
      <c r="ARL203" s="639"/>
      <c r="ARM203" s="639"/>
      <c r="ARN203" s="639"/>
      <c r="ARO203" s="639"/>
      <c r="ARP203" s="639"/>
      <c r="ARQ203" s="639"/>
      <c r="ARR203" s="639"/>
      <c r="ARS203" s="639"/>
      <c r="ART203" s="639"/>
      <c r="ARU203" s="639"/>
      <c r="ARV203" s="639"/>
      <c r="ARW203" s="639"/>
      <c r="ARX203" s="639"/>
      <c r="ARY203" s="639"/>
      <c r="ARZ203" s="639"/>
      <c r="ASA203" s="639"/>
      <c r="ASB203" s="639"/>
      <c r="ASC203" s="639"/>
      <c r="ASD203" s="639"/>
      <c r="ASE203" s="639"/>
      <c r="ASF203" s="639"/>
      <c r="ASG203" s="639"/>
      <c r="ASH203" s="639"/>
      <c r="ASI203" s="639"/>
      <c r="ASJ203" s="639"/>
      <c r="ASK203" s="639"/>
      <c r="ASL203" s="639"/>
      <c r="ASM203" s="639"/>
      <c r="ASN203" s="639"/>
      <c r="ASO203" s="639"/>
      <c r="ASP203" s="639"/>
      <c r="ASQ203" s="639"/>
      <c r="ASR203" s="639"/>
      <c r="ASS203" s="639"/>
      <c r="AST203" s="639"/>
      <c r="ASU203" s="639"/>
      <c r="ASV203" s="639"/>
      <c r="ASW203" s="639"/>
      <c r="ASX203" s="639"/>
      <c r="ASY203" s="639"/>
      <c r="ASZ203" s="639"/>
      <c r="ATA203" s="639"/>
      <c r="ATB203" s="639"/>
      <c r="ATC203" s="639"/>
      <c r="ATD203" s="639"/>
      <c r="ATE203" s="639"/>
      <c r="ATF203" s="639"/>
      <c r="ATG203" s="639"/>
      <c r="ATH203" s="639"/>
      <c r="ATI203" s="639"/>
      <c r="ATJ203" s="639"/>
      <c r="ATK203" s="639"/>
      <c r="ATL203" s="639"/>
      <c r="ATM203" s="639"/>
      <c r="ATN203" s="639"/>
      <c r="ATO203" s="639"/>
      <c r="ATP203" s="639"/>
      <c r="ATQ203" s="639"/>
      <c r="ATR203" s="639"/>
      <c r="ATS203" s="639"/>
      <c r="ATT203" s="639"/>
      <c r="ATU203" s="639"/>
      <c r="ATV203" s="639"/>
      <c r="ATW203" s="639"/>
      <c r="ATX203" s="639"/>
      <c r="ATY203" s="639"/>
      <c r="ATZ203" s="639"/>
      <c r="AUA203" s="639"/>
      <c r="AUB203" s="639"/>
      <c r="AUC203" s="639"/>
      <c r="AUD203" s="639"/>
      <c r="AUE203" s="639"/>
      <c r="AUF203" s="639"/>
      <c r="AUG203" s="639"/>
      <c r="AUH203" s="639"/>
      <c r="AUI203" s="639"/>
      <c r="AUJ203" s="639"/>
      <c r="AUK203" s="639"/>
      <c r="AUL203" s="639"/>
      <c r="AUM203" s="639"/>
      <c r="AUN203" s="639"/>
      <c r="AUO203" s="639"/>
      <c r="AUP203" s="639"/>
      <c r="AUQ203" s="639"/>
      <c r="AUR203" s="639"/>
      <c r="AUS203" s="639"/>
      <c r="AUT203" s="639"/>
      <c r="AUU203" s="639"/>
      <c r="AUV203" s="639"/>
      <c r="AUW203" s="639"/>
      <c r="AUX203" s="639"/>
      <c r="AUY203" s="639"/>
      <c r="AUZ203" s="639"/>
      <c r="AVA203" s="639"/>
      <c r="AVB203" s="639"/>
      <c r="AVC203" s="639"/>
      <c r="AVD203" s="639"/>
      <c r="AVE203" s="639"/>
      <c r="AVF203" s="639"/>
      <c r="AVG203" s="639"/>
      <c r="AVH203" s="639"/>
      <c r="AVI203" s="639"/>
      <c r="AVJ203" s="639"/>
      <c r="AVK203" s="639"/>
      <c r="AVL203" s="639"/>
      <c r="AVM203" s="639"/>
      <c r="AVN203" s="639"/>
      <c r="AVO203" s="639"/>
      <c r="AVP203" s="639"/>
      <c r="AVQ203" s="639"/>
      <c r="AVR203" s="639"/>
      <c r="AVS203" s="639"/>
      <c r="AVT203" s="639"/>
      <c r="AVU203" s="639"/>
      <c r="AVV203" s="639"/>
      <c r="AVW203" s="639"/>
      <c r="AVX203" s="639"/>
      <c r="AVY203" s="639"/>
      <c r="AVZ203" s="639"/>
      <c r="AWA203" s="639"/>
      <c r="AWB203" s="639"/>
      <c r="AWC203" s="639"/>
      <c r="AWD203" s="639"/>
      <c r="AWE203" s="639"/>
      <c r="AWF203" s="639"/>
      <c r="AWG203" s="639"/>
      <c r="AWH203" s="639"/>
      <c r="AWI203" s="639"/>
      <c r="AWJ203" s="639"/>
      <c r="AWK203" s="639"/>
      <c r="AWL203" s="639"/>
      <c r="AWM203" s="639"/>
      <c r="AWN203" s="639"/>
      <c r="AWO203" s="639"/>
      <c r="AWP203" s="639"/>
      <c r="AWQ203" s="639"/>
      <c r="AWR203" s="639"/>
      <c r="AWS203" s="639"/>
      <c r="AWT203" s="639"/>
      <c r="AWU203" s="639"/>
      <c r="AWV203" s="639"/>
      <c r="AWW203" s="639"/>
      <c r="AWX203" s="639"/>
      <c r="AWY203" s="639"/>
      <c r="AWZ203" s="639"/>
      <c r="AXA203" s="639"/>
      <c r="AXB203" s="639"/>
      <c r="AXC203" s="639"/>
      <c r="AXD203" s="639"/>
      <c r="AXE203" s="639"/>
      <c r="AXF203" s="639"/>
      <c r="AXG203" s="639"/>
      <c r="AXH203" s="639"/>
      <c r="AXI203" s="639"/>
      <c r="AXJ203" s="639"/>
      <c r="AXK203" s="639"/>
      <c r="AXL203" s="639"/>
      <c r="AXM203" s="639"/>
      <c r="AXN203" s="639"/>
      <c r="AXO203" s="639"/>
      <c r="AXP203" s="639"/>
      <c r="AXQ203" s="639"/>
      <c r="AXR203" s="639"/>
      <c r="AXS203" s="639"/>
      <c r="AXT203" s="639"/>
      <c r="AXU203" s="639"/>
      <c r="AXV203" s="639"/>
      <c r="AXW203" s="639"/>
      <c r="AXX203" s="639"/>
      <c r="AXY203" s="639"/>
      <c r="AXZ203" s="639"/>
      <c r="AYA203" s="639"/>
      <c r="AYB203" s="639"/>
      <c r="AYC203" s="639"/>
      <c r="AYD203" s="639"/>
      <c r="AYE203" s="639"/>
      <c r="AYF203" s="639"/>
      <c r="AYG203" s="639"/>
      <c r="AYH203" s="639"/>
      <c r="AYI203" s="639"/>
      <c r="AYJ203" s="639"/>
      <c r="AYK203" s="639"/>
      <c r="AYL203" s="639"/>
      <c r="AYM203" s="639"/>
      <c r="AYN203" s="639"/>
      <c r="AYO203" s="639"/>
      <c r="AYP203" s="639"/>
      <c r="AYQ203" s="639"/>
      <c r="AYR203" s="639"/>
      <c r="AYS203" s="639"/>
      <c r="AYT203" s="639"/>
      <c r="AYU203" s="639"/>
      <c r="AYV203" s="639"/>
      <c r="AYW203" s="639"/>
      <c r="AYX203" s="639"/>
      <c r="AYY203" s="639"/>
      <c r="AYZ203" s="639"/>
      <c r="AZA203" s="639"/>
      <c r="AZB203" s="639"/>
      <c r="AZC203" s="639"/>
      <c r="AZD203" s="639"/>
      <c r="AZE203" s="639"/>
      <c r="AZF203" s="639"/>
      <c r="AZG203" s="639"/>
      <c r="AZH203" s="639"/>
      <c r="AZI203" s="639"/>
      <c r="AZJ203" s="639"/>
      <c r="AZK203" s="639"/>
      <c r="AZL203" s="639"/>
      <c r="AZM203" s="639"/>
      <c r="AZN203" s="639"/>
      <c r="AZO203" s="639"/>
      <c r="AZP203" s="639"/>
      <c r="AZQ203" s="639"/>
      <c r="AZR203" s="639"/>
      <c r="AZS203" s="639"/>
      <c r="AZT203" s="639"/>
      <c r="AZU203" s="639"/>
      <c r="AZV203" s="639"/>
      <c r="AZW203" s="639"/>
      <c r="AZX203" s="639"/>
      <c r="AZY203" s="639"/>
      <c r="AZZ203" s="639"/>
      <c r="BAA203" s="639"/>
      <c r="BAB203" s="639"/>
      <c r="BAC203" s="639"/>
      <c r="BAD203" s="639"/>
      <c r="BAE203" s="639"/>
      <c r="BAF203" s="639"/>
      <c r="BAG203" s="639"/>
      <c r="BAH203" s="639"/>
      <c r="BAI203" s="639"/>
      <c r="BAJ203" s="639"/>
      <c r="BAK203" s="639"/>
      <c r="BAL203" s="639"/>
      <c r="BAM203" s="639"/>
      <c r="BAN203" s="639"/>
      <c r="BAO203" s="639"/>
      <c r="BAP203" s="639"/>
      <c r="BAQ203" s="639"/>
      <c r="BAR203" s="639"/>
      <c r="BAS203" s="639"/>
      <c r="BAT203" s="639"/>
      <c r="BAU203" s="639"/>
      <c r="BAV203" s="639"/>
      <c r="BAW203" s="639"/>
      <c r="BAX203" s="639"/>
      <c r="BAY203" s="639"/>
      <c r="BAZ203" s="639"/>
      <c r="BBA203" s="639"/>
      <c r="BBB203" s="639"/>
      <c r="BBC203" s="639"/>
      <c r="BBD203" s="639"/>
      <c r="BBE203" s="639"/>
      <c r="BBF203" s="639"/>
      <c r="BBG203" s="639"/>
      <c r="BBH203" s="639"/>
      <c r="BBI203" s="639"/>
      <c r="BBJ203" s="639"/>
      <c r="BBK203" s="639"/>
      <c r="BBL203" s="639"/>
      <c r="BBM203" s="639"/>
      <c r="BBN203" s="639"/>
      <c r="BBO203" s="639"/>
      <c r="BBP203" s="639"/>
      <c r="BBQ203" s="639"/>
      <c r="BBR203" s="639"/>
      <c r="BBS203" s="639"/>
      <c r="BBT203" s="639"/>
      <c r="BBU203" s="639"/>
      <c r="BBV203" s="639"/>
      <c r="BBW203" s="639"/>
      <c r="BBX203" s="639"/>
      <c r="BBY203" s="639"/>
      <c r="BBZ203" s="639"/>
      <c r="BCA203" s="639"/>
      <c r="BCB203" s="639"/>
      <c r="BCC203" s="639"/>
      <c r="BCD203" s="639"/>
      <c r="BCE203" s="639"/>
      <c r="BCF203" s="639"/>
      <c r="BCG203" s="639"/>
      <c r="BCH203" s="639"/>
      <c r="BCI203" s="639"/>
      <c r="BCJ203" s="639"/>
      <c r="BCK203" s="639"/>
      <c r="BCL203" s="639"/>
      <c r="BCM203" s="639"/>
      <c r="BCN203" s="639"/>
      <c r="BCO203" s="639"/>
      <c r="BCP203" s="639"/>
      <c r="BCQ203" s="639"/>
      <c r="BCR203" s="639"/>
      <c r="BCS203" s="639"/>
      <c r="BCT203" s="639"/>
      <c r="BCU203" s="639"/>
      <c r="BCV203" s="639"/>
      <c r="BCW203" s="639"/>
      <c r="BCX203" s="639"/>
      <c r="BCY203" s="639"/>
      <c r="BCZ203" s="639"/>
      <c r="BDA203" s="639"/>
      <c r="BDB203" s="639"/>
      <c r="BDC203" s="639"/>
      <c r="BDD203" s="639"/>
      <c r="BDE203" s="639"/>
      <c r="BDF203" s="639"/>
      <c r="BDG203" s="639"/>
      <c r="BDH203" s="639"/>
      <c r="BDI203" s="639"/>
      <c r="BDJ203" s="639"/>
      <c r="BDK203" s="639"/>
      <c r="BDL203" s="639"/>
      <c r="BDM203" s="639"/>
      <c r="BDN203" s="639"/>
      <c r="BDO203" s="639"/>
      <c r="BDP203" s="639"/>
      <c r="BDQ203" s="639"/>
      <c r="BDR203" s="639"/>
      <c r="BDS203" s="639"/>
      <c r="BDT203" s="639"/>
      <c r="BDU203" s="639"/>
      <c r="BDV203" s="639"/>
      <c r="BDW203" s="639"/>
      <c r="BDX203" s="639"/>
      <c r="BDY203" s="639"/>
      <c r="BDZ203" s="639"/>
      <c r="BEA203" s="639"/>
      <c r="BEB203" s="639"/>
      <c r="BEC203" s="639"/>
      <c r="BED203" s="639"/>
      <c r="BEE203" s="639"/>
      <c r="BEF203" s="639"/>
      <c r="BEG203" s="639"/>
      <c r="BEH203" s="639"/>
      <c r="BEI203" s="639"/>
      <c r="BEJ203" s="639"/>
      <c r="BEK203" s="639"/>
      <c r="BEL203" s="639"/>
      <c r="BEM203" s="639"/>
      <c r="BEN203" s="639"/>
      <c r="BEO203" s="639"/>
      <c r="BEP203" s="639"/>
      <c r="BEQ203" s="639"/>
      <c r="BER203" s="639"/>
      <c r="BES203" s="639"/>
      <c r="BET203" s="639"/>
      <c r="BEU203" s="639"/>
      <c r="BEV203" s="639"/>
      <c r="BEW203" s="639"/>
      <c r="BEX203" s="639"/>
      <c r="BEY203" s="639"/>
      <c r="BEZ203" s="639"/>
      <c r="BFA203" s="639"/>
      <c r="BFB203" s="639"/>
      <c r="BFC203" s="639"/>
      <c r="BFD203" s="639"/>
      <c r="BFE203" s="639"/>
      <c r="BFF203" s="639"/>
      <c r="BFG203" s="639"/>
      <c r="BFH203" s="639"/>
      <c r="BFI203" s="639"/>
      <c r="BFJ203" s="639"/>
      <c r="BFK203" s="639"/>
      <c r="BFL203" s="639"/>
      <c r="BFM203" s="639"/>
      <c r="BFN203" s="639"/>
      <c r="BFO203" s="639"/>
      <c r="BFP203" s="639"/>
      <c r="BFQ203" s="639"/>
      <c r="BFR203" s="639"/>
      <c r="BFS203" s="639"/>
      <c r="BFT203" s="639"/>
      <c r="BFU203" s="639"/>
      <c r="BFV203" s="639"/>
      <c r="BFW203" s="639"/>
      <c r="BFX203" s="639"/>
      <c r="BFY203" s="639"/>
      <c r="BFZ203" s="639"/>
      <c r="BGA203" s="639"/>
      <c r="BGB203" s="639"/>
      <c r="BGC203" s="639"/>
      <c r="BGD203" s="639"/>
      <c r="BGE203" s="639"/>
      <c r="BGF203" s="639"/>
      <c r="BGG203" s="639"/>
      <c r="BGH203" s="639"/>
      <c r="BGI203" s="639"/>
      <c r="BGJ203" s="639"/>
      <c r="BGK203" s="639"/>
      <c r="BGL203" s="639"/>
      <c r="BGM203" s="639"/>
      <c r="BGN203" s="639"/>
      <c r="BGO203" s="639"/>
      <c r="BGP203" s="639"/>
      <c r="BGQ203" s="639"/>
      <c r="BGR203" s="639"/>
      <c r="BGS203" s="639"/>
      <c r="BGT203" s="639"/>
      <c r="BGU203" s="639"/>
      <c r="BGV203" s="639"/>
      <c r="BGW203" s="639"/>
      <c r="BGX203" s="639"/>
      <c r="BGY203" s="639"/>
      <c r="BGZ203" s="639"/>
      <c r="BHA203" s="639"/>
      <c r="BHB203" s="639"/>
      <c r="BHC203" s="639"/>
      <c r="BHD203" s="639"/>
      <c r="BHE203" s="639"/>
      <c r="BHF203" s="639"/>
      <c r="BHG203" s="639"/>
      <c r="BHH203" s="639"/>
      <c r="BHI203" s="639"/>
      <c r="BHJ203" s="639"/>
      <c r="BHK203" s="639"/>
      <c r="BHL203" s="639"/>
      <c r="BHM203" s="639"/>
      <c r="BHN203" s="639"/>
      <c r="BHO203" s="639"/>
      <c r="BHP203" s="639"/>
      <c r="BHQ203" s="639"/>
      <c r="BHR203" s="639"/>
      <c r="BHS203" s="639"/>
      <c r="BHT203" s="639"/>
      <c r="BHU203" s="639"/>
      <c r="BHV203" s="639"/>
      <c r="BHW203" s="639"/>
      <c r="BHX203" s="639"/>
      <c r="BHY203" s="639"/>
      <c r="BHZ203" s="639"/>
      <c r="BIA203" s="639"/>
      <c r="BIB203" s="639"/>
      <c r="BIC203" s="639"/>
      <c r="BID203" s="639"/>
      <c r="BIE203" s="639"/>
      <c r="BIF203" s="639"/>
      <c r="BIG203" s="639"/>
      <c r="BIH203" s="639"/>
      <c r="BII203" s="639"/>
      <c r="BIJ203" s="639"/>
      <c r="BIK203" s="639"/>
      <c r="BIL203" s="639"/>
      <c r="BIM203" s="639"/>
      <c r="BIN203" s="639"/>
      <c r="BIO203" s="639"/>
      <c r="BIP203" s="639"/>
      <c r="BIQ203" s="639"/>
      <c r="BIR203" s="639"/>
      <c r="BIS203" s="639"/>
      <c r="BIT203" s="639"/>
      <c r="BIU203" s="639"/>
      <c r="BIV203" s="639"/>
      <c r="BIW203" s="639"/>
      <c r="BIX203" s="639"/>
      <c r="BIY203" s="639"/>
      <c r="BIZ203" s="639"/>
      <c r="BJA203" s="639"/>
      <c r="BJB203" s="639"/>
      <c r="BJC203" s="639"/>
      <c r="BJD203" s="639"/>
      <c r="BJE203" s="639"/>
      <c r="BJF203" s="639"/>
      <c r="BJG203" s="639"/>
      <c r="BJH203" s="639"/>
      <c r="BJI203" s="639"/>
      <c r="BJJ203" s="639"/>
      <c r="BJK203" s="639"/>
      <c r="BJL203" s="639"/>
      <c r="BJM203" s="639"/>
      <c r="BJN203" s="639"/>
      <c r="BJO203" s="639"/>
      <c r="BJP203" s="639"/>
      <c r="BJQ203" s="639"/>
      <c r="BJR203" s="639"/>
      <c r="BJS203" s="639"/>
      <c r="BJT203" s="639"/>
      <c r="BJU203" s="639"/>
      <c r="BJV203" s="639"/>
      <c r="BJW203" s="639"/>
      <c r="BJX203" s="639"/>
      <c r="BJY203" s="639"/>
      <c r="BJZ203" s="639"/>
      <c r="BKA203" s="639"/>
      <c r="BKB203" s="639"/>
      <c r="BKC203" s="639"/>
      <c r="BKD203" s="639"/>
      <c r="BKE203" s="639"/>
      <c r="BKF203" s="639"/>
      <c r="BKG203" s="639"/>
      <c r="BKH203" s="639"/>
      <c r="BKI203" s="639"/>
      <c r="BKJ203" s="639"/>
      <c r="BKK203" s="639"/>
      <c r="BKL203" s="639"/>
      <c r="BKM203" s="639"/>
      <c r="BKN203" s="639"/>
      <c r="BKO203" s="639"/>
      <c r="BKP203" s="639"/>
      <c r="BKQ203" s="639"/>
      <c r="BKR203" s="639"/>
      <c r="BKS203" s="639"/>
      <c r="BKT203" s="639"/>
      <c r="BKU203" s="639"/>
      <c r="BKV203" s="639"/>
      <c r="BKW203" s="639"/>
      <c r="BKX203" s="639"/>
      <c r="BKY203" s="639"/>
      <c r="BKZ203" s="639"/>
      <c r="BLA203" s="639"/>
      <c r="BLB203" s="639"/>
      <c r="BLC203" s="639"/>
      <c r="BLD203" s="639"/>
      <c r="BLE203" s="639"/>
      <c r="BLF203" s="639"/>
      <c r="BLG203" s="639"/>
      <c r="BLH203" s="639"/>
      <c r="BLI203" s="639"/>
      <c r="BLJ203" s="639"/>
      <c r="BLK203" s="639"/>
      <c r="BLL203" s="639"/>
      <c r="BLM203" s="639"/>
      <c r="BLN203" s="639"/>
      <c r="BLO203" s="639"/>
      <c r="BLP203" s="639"/>
      <c r="BLQ203" s="639"/>
      <c r="BLR203" s="639"/>
      <c r="BLS203" s="639"/>
      <c r="BLT203" s="639"/>
      <c r="BLU203" s="639"/>
      <c r="BLV203" s="639"/>
      <c r="BLW203" s="639"/>
      <c r="BLX203" s="639"/>
      <c r="BLY203" s="639"/>
      <c r="BLZ203" s="639"/>
      <c r="BMA203" s="639"/>
      <c r="BMB203" s="639"/>
      <c r="BMC203" s="639"/>
      <c r="BMD203" s="639"/>
      <c r="BME203" s="639"/>
      <c r="BMF203" s="639"/>
      <c r="BMG203" s="639"/>
      <c r="BMH203" s="639"/>
      <c r="BMI203" s="639"/>
      <c r="BMJ203" s="639"/>
      <c r="BMK203" s="639"/>
      <c r="BML203" s="639"/>
      <c r="BMM203" s="639"/>
      <c r="BMN203" s="639"/>
      <c r="BMO203" s="639"/>
      <c r="BMP203" s="639"/>
      <c r="BMQ203" s="639"/>
      <c r="BMR203" s="639"/>
      <c r="BMS203" s="639"/>
      <c r="BMT203" s="639"/>
      <c r="BMU203" s="639"/>
      <c r="BMV203" s="639"/>
      <c r="BMW203" s="639"/>
      <c r="BMX203" s="639"/>
      <c r="BMY203" s="639"/>
      <c r="BMZ203" s="639"/>
      <c r="BNA203" s="639"/>
      <c r="BNB203" s="639"/>
      <c r="BNC203" s="639"/>
      <c r="BND203" s="639"/>
      <c r="BNE203" s="639"/>
      <c r="BNF203" s="639"/>
      <c r="BNG203" s="639"/>
      <c r="BNH203" s="639"/>
      <c r="BNI203" s="639"/>
      <c r="BNJ203" s="639"/>
      <c r="BNK203" s="639"/>
      <c r="BNL203" s="639"/>
      <c r="BNM203" s="639"/>
      <c r="BNN203" s="639"/>
      <c r="BNO203" s="639"/>
      <c r="BNP203" s="639"/>
      <c r="BNQ203" s="639"/>
      <c r="BNR203" s="639"/>
      <c r="BNS203" s="639"/>
      <c r="BNT203" s="639"/>
      <c r="BNU203" s="639"/>
      <c r="BNV203" s="639"/>
      <c r="BNW203" s="639"/>
      <c r="BNX203" s="639"/>
      <c r="BNY203" s="639"/>
      <c r="BNZ203" s="639"/>
      <c r="BOA203" s="639"/>
      <c r="BOB203" s="639"/>
      <c r="BOC203" s="639"/>
      <c r="BOD203" s="639"/>
      <c r="BOE203" s="639"/>
      <c r="BOF203" s="639"/>
      <c r="BOG203" s="639"/>
      <c r="BOH203" s="639"/>
      <c r="BOI203" s="639"/>
      <c r="BOJ203" s="639"/>
      <c r="BOK203" s="639"/>
      <c r="BOL203" s="639"/>
      <c r="BOM203" s="639"/>
      <c r="BON203" s="639"/>
      <c r="BOO203" s="639"/>
      <c r="BOP203" s="639"/>
      <c r="BOQ203" s="639"/>
      <c r="BOR203" s="639"/>
      <c r="BOS203" s="639"/>
      <c r="BOT203" s="639"/>
      <c r="BOU203" s="639"/>
      <c r="BOV203" s="639"/>
      <c r="BOW203" s="639"/>
      <c r="BOX203" s="639"/>
      <c r="BOY203" s="639"/>
      <c r="BOZ203" s="639"/>
      <c r="BPA203" s="639"/>
      <c r="BPB203" s="639"/>
      <c r="BPC203" s="639"/>
      <c r="BPD203" s="639"/>
      <c r="BPE203" s="639"/>
      <c r="BPF203" s="639"/>
      <c r="BPG203" s="639"/>
      <c r="BPH203" s="639"/>
      <c r="BPI203" s="639"/>
      <c r="BPJ203" s="639"/>
      <c r="BPK203" s="639"/>
      <c r="BPL203" s="639"/>
      <c r="BPM203" s="639"/>
      <c r="BPN203" s="639"/>
      <c r="BPO203" s="639"/>
      <c r="BPP203" s="639"/>
      <c r="BPQ203" s="639"/>
      <c r="BPR203" s="639"/>
      <c r="BPS203" s="639"/>
      <c r="BPT203" s="639"/>
      <c r="BPU203" s="639"/>
      <c r="BPV203" s="639"/>
      <c r="BPW203" s="639"/>
      <c r="BPX203" s="639"/>
      <c r="BPY203" s="639"/>
      <c r="BPZ203" s="639"/>
      <c r="BQA203" s="639"/>
      <c r="BQB203" s="639"/>
      <c r="BQC203" s="639"/>
      <c r="BQD203" s="639"/>
      <c r="BQE203" s="639"/>
      <c r="BQF203" s="639"/>
      <c r="BQG203" s="639"/>
      <c r="BQH203" s="639"/>
      <c r="BQI203" s="639"/>
      <c r="BQJ203" s="639"/>
      <c r="BQK203" s="639"/>
      <c r="BQL203" s="639"/>
      <c r="BQM203" s="639"/>
      <c r="BQN203" s="639"/>
      <c r="BQO203" s="639"/>
      <c r="BQP203" s="639"/>
      <c r="BQQ203" s="639"/>
      <c r="BQR203" s="639"/>
      <c r="BQS203" s="639"/>
      <c r="BQT203" s="639"/>
      <c r="BQU203" s="639"/>
      <c r="BQV203" s="639"/>
      <c r="BQW203" s="639"/>
      <c r="BQX203" s="639"/>
      <c r="BQY203" s="639"/>
      <c r="BQZ203" s="639"/>
      <c r="BRA203" s="639"/>
      <c r="BRB203" s="639"/>
      <c r="BRC203" s="639"/>
      <c r="BRD203" s="639"/>
      <c r="BRE203" s="639"/>
      <c r="BRF203" s="639"/>
      <c r="BRG203" s="639"/>
      <c r="BRH203" s="639"/>
      <c r="BRI203" s="639"/>
      <c r="BRJ203" s="639"/>
      <c r="BRK203" s="639"/>
      <c r="BRL203" s="639"/>
      <c r="BRM203" s="639"/>
      <c r="BRN203" s="639"/>
      <c r="BRO203" s="639"/>
      <c r="BRP203" s="639"/>
      <c r="BRQ203" s="639"/>
      <c r="BRR203" s="639"/>
      <c r="BRS203" s="639"/>
      <c r="BRT203" s="639"/>
      <c r="BRU203" s="639"/>
      <c r="BRV203" s="639"/>
      <c r="BRW203" s="639"/>
      <c r="BRX203" s="639"/>
      <c r="BRY203" s="639"/>
      <c r="BRZ203" s="639"/>
      <c r="BSA203" s="639"/>
      <c r="BSB203" s="639"/>
      <c r="BSC203" s="639"/>
      <c r="BSD203" s="639"/>
      <c r="BSE203" s="639"/>
      <c r="BSF203" s="639"/>
      <c r="BSG203" s="639"/>
      <c r="BSH203" s="639"/>
      <c r="BSI203" s="639"/>
      <c r="BSJ203" s="639"/>
      <c r="BSK203" s="639"/>
      <c r="BSL203" s="639"/>
      <c r="BSM203" s="639"/>
      <c r="BSN203" s="639"/>
      <c r="BSO203" s="639"/>
      <c r="BSP203" s="639"/>
      <c r="BSQ203" s="639"/>
      <c r="BSR203" s="639"/>
      <c r="BSS203" s="639"/>
      <c r="BST203" s="639"/>
      <c r="BSU203" s="639"/>
      <c r="BSV203" s="639"/>
      <c r="BSW203" s="639"/>
      <c r="BSX203" s="639"/>
      <c r="BSY203" s="639"/>
      <c r="BSZ203" s="639"/>
      <c r="BTA203" s="639"/>
      <c r="BTB203" s="639"/>
      <c r="BTC203" s="639"/>
      <c r="BTD203" s="639"/>
      <c r="BTE203" s="639"/>
      <c r="BTF203" s="639"/>
      <c r="BTG203" s="639"/>
      <c r="BTH203" s="639"/>
      <c r="BTI203" s="639"/>
      <c r="BTJ203" s="639"/>
      <c r="BTK203" s="639"/>
      <c r="BTL203" s="639"/>
      <c r="BTM203" s="639"/>
      <c r="BTN203" s="639"/>
      <c r="BTO203" s="639"/>
      <c r="BTP203" s="639"/>
      <c r="BTQ203" s="639"/>
      <c r="BTR203" s="639"/>
      <c r="BTS203" s="639"/>
      <c r="BTT203" s="639"/>
      <c r="BTU203" s="639"/>
      <c r="BTV203" s="639"/>
      <c r="BTW203" s="639"/>
      <c r="BTX203" s="639"/>
      <c r="BTY203" s="639"/>
      <c r="BTZ203" s="639"/>
      <c r="BUA203" s="639"/>
      <c r="BUB203" s="639"/>
      <c r="BUC203" s="639"/>
      <c r="BUD203" s="639"/>
      <c r="BUE203" s="639"/>
      <c r="BUF203" s="639"/>
      <c r="BUG203" s="639"/>
      <c r="BUH203" s="639"/>
      <c r="BUI203" s="639"/>
      <c r="BUJ203" s="639"/>
      <c r="BUK203" s="639"/>
      <c r="BUL203" s="639"/>
      <c r="BUM203" s="639"/>
      <c r="BUN203" s="639"/>
      <c r="BUO203" s="639"/>
      <c r="BUP203" s="639"/>
      <c r="BUQ203" s="639"/>
      <c r="BUR203" s="639"/>
      <c r="BUS203" s="639"/>
      <c r="BUT203" s="639"/>
      <c r="BUU203" s="639"/>
      <c r="BUV203" s="639"/>
      <c r="BUW203" s="639"/>
      <c r="BUX203" s="639"/>
      <c r="BUY203" s="639"/>
      <c r="BUZ203" s="639"/>
      <c r="BVA203" s="639"/>
      <c r="BVB203" s="639"/>
      <c r="BVC203" s="639"/>
      <c r="BVD203" s="639"/>
      <c r="BVE203" s="639"/>
      <c r="BVF203" s="639"/>
      <c r="BVG203" s="639"/>
      <c r="BVH203" s="639"/>
      <c r="BVI203" s="639"/>
      <c r="BVJ203" s="639"/>
      <c r="BVK203" s="639"/>
      <c r="BVL203" s="639"/>
      <c r="BVM203" s="639"/>
      <c r="BVN203" s="639"/>
      <c r="BVO203" s="639"/>
      <c r="BVP203" s="639"/>
      <c r="BVQ203" s="639"/>
      <c r="BVR203" s="639"/>
      <c r="BVS203" s="639"/>
      <c r="BVT203" s="639"/>
      <c r="BVU203" s="639"/>
      <c r="BVV203" s="639"/>
      <c r="BVW203" s="639"/>
      <c r="BVX203" s="639"/>
      <c r="BVY203" s="639"/>
      <c r="BVZ203" s="639"/>
      <c r="BWA203" s="639"/>
      <c r="BWB203" s="639"/>
      <c r="BWC203" s="639"/>
      <c r="BWD203" s="639"/>
      <c r="BWE203" s="639"/>
      <c r="BWF203" s="639"/>
      <c r="BWG203" s="639"/>
      <c r="BWH203" s="639"/>
      <c r="BWI203" s="639"/>
      <c r="BWJ203" s="639"/>
      <c r="BWK203" s="639"/>
      <c r="BWL203" s="639"/>
      <c r="BWM203" s="639"/>
      <c r="BWN203" s="639"/>
      <c r="BWO203" s="639"/>
      <c r="BWP203" s="639"/>
      <c r="BWQ203" s="639"/>
      <c r="BWR203" s="639"/>
      <c r="BWS203" s="639"/>
      <c r="BWT203" s="639"/>
      <c r="BWU203" s="639"/>
      <c r="BWV203" s="639"/>
      <c r="BWW203" s="639"/>
      <c r="BWX203" s="639"/>
      <c r="BWY203" s="639"/>
      <c r="BWZ203" s="639"/>
      <c r="BXA203" s="639"/>
      <c r="BXB203" s="639"/>
      <c r="BXC203" s="639"/>
      <c r="BXD203" s="639"/>
      <c r="BXE203" s="639"/>
      <c r="BXF203" s="639"/>
      <c r="BXG203" s="639"/>
      <c r="BXH203" s="639"/>
      <c r="BXI203" s="639"/>
      <c r="BXJ203" s="639"/>
      <c r="BXK203" s="639"/>
      <c r="BXL203" s="639"/>
      <c r="BXM203" s="639"/>
      <c r="BXN203" s="639"/>
      <c r="BXO203" s="639"/>
      <c r="BXP203" s="639"/>
      <c r="BXQ203" s="639"/>
      <c r="BXR203" s="639"/>
      <c r="BXS203" s="639"/>
      <c r="BXT203" s="639"/>
      <c r="BXU203" s="639"/>
      <c r="BXV203" s="639"/>
      <c r="BXW203" s="639"/>
      <c r="BXX203" s="639"/>
      <c r="BXY203" s="639"/>
      <c r="BXZ203" s="639"/>
      <c r="BYA203" s="639"/>
      <c r="BYB203" s="639"/>
      <c r="BYC203" s="639"/>
      <c r="BYD203" s="639"/>
      <c r="BYE203" s="639"/>
      <c r="BYF203" s="639"/>
      <c r="BYG203" s="639"/>
      <c r="BYH203" s="639"/>
      <c r="BYI203" s="639"/>
      <c r="BYJ203" s="639"/>
      <c r="BYK203" s="639"/>
      <c r="BYL203" s="639"/>
      <c r="BYM203" s="639"/>
      <c r="BYN203" s="639"/>
      <c r="BYO203" s="639"/>
      <c r="BYP203" s="639"/>
      <c r="BYQ203" s="639"/>
      <c r="BYR203" s="639"/>
      <c r="BYS203" s="639"/>
      <c r="BYT203" s="639"/>
      <c r="BYU203" s="639"/>
      <c r="BYV203" s="639"/>
      <c r="BYW203" s="639"/>
      <c r="BYX203" s="639"/>
      <c r="BYY203" s="639"/>
      <c r="BYZ203" s="639"/>
      <c r="BZA203" s="639"/>
      <c r="BZB203" s="639"/>
      <c r="BZC203" s="639"/>
      <c r="BZD203" s="639"/>
      <c r="BZE203" s="639"/>
      <c r="BZF203" s="639"/>
      <c r="BZG203" s="639"/>
      <c r="BZH203" s="639"/>
      <c r="BZI203" s="639"/>
      <c r="BZJ203" s="639"/>
      <c r="BZK203" s="639"/>
      <c r="BZL203" s="639"/>
      <c r="BZM203" s="639"/>
      <c r="BZN203" s="639"/>
      <c r="BZO203" s="639"/>
      <c r="BZP203" s="639"/>
      <c r="BZQ203" s="639"/>
      <c r="BZR203" s="639"/>
      <c r="BZS203" s="639"/>
      <c r="BZT203" s="639"/>
      <c r="BZU203" s="639"/>
      <c r="BZV203" s="639"/>
      <c r="BZW203" s="639"/>
      <c r="BZX203" s="639"/>
      <c r="BZY203" s="639"/>
      <c r="BZZ203" s="639"/>
      <c r="CAA203" s="639"/>
      <c r="CAB203" s="639"/>
      <c r="CAC203" s="639"/>
      <c r="CAD203" s="639"/>
      <c r="CAE203" s="639"/>
      <c r="CAF203" s="639"/>
      <c r="CAG203" s="639"/>
      <c r="CAH203" s="639"/>
      <c r="CAI203" s="639"/>
      <c r="CAJ203" s="639"/>
      <c r="CAK203" s="639"/>
      <c r="CAL203" s="639"/>
      <c r="CAM203" s="639"/>
      <c r="CAN203" s="639"/>
      <c r="CAO203" s="639"/>
      <c r="CAP203" s="639"/>
      <c r="CAQ203" s="639"/>
      <c r="CAR203" s="639"/>
      <c r="CAS203" s="639"/>
      <c r="CAT203" s="639"/>
      <c r="CAU203" s="639"/>
      <c r="CAV203" s="639"/>
      <c r="CAW203" s="639"/>
      <c r="CAX203" s="639"/>
      <c r="CAY203" s="639"/>
      <c r="CAZ203" s="639"/>
      <c r="CBA203" s="639"/>
      <c r="CBB203" s="639"/>
      <c r="CBC203" s="639"/>
      <c r="CBD203" s="639"/>
      <c r="CBE203" s="639"/>
      <c r="CBF203" s="639"/>
      <c r="CBG203" s="639"/>
      <c r="CBH203" s="639"/>
      <c r="CBI203" s="639"/>
      <c r="CBJ203" s="639"/>
      <c r="CBK203" s="639"/>
      <c r="CBL203" s="639"/>
      <c r="CBM203" s="639"/>
      <c r="CBN203" s="639"/>
      <c r="CBO203" s="639"/>
      <c r="CBP203" s="639"/>
      <c r="CBQ203" s="639"/>
      <c r="CBR203" s="639"/>
      <c r="CBS203" s="639"/>
      <c r="CBT203" s="639"/>
      <c r="CBU203" s="639"/>
      <c r="CBV203" s="639"/>
      <c r="CBW203" s="639"/>
      <c r="CBX203" s="639"/>
      <c r="CBY203" s="639"/>
      <c r="CBZ203" s="639"/>
      <c r="CCA203" s="639"/>
      <c r="CCB203" s="639"/>
      <c r="CCC203" s="639"/>
      <c r="CCD203" s="639"/>
      <c r="CCE203" s="639"/>
      <c r="CCF203" s="639"/>
      <c r="CCG203" s="639"/>
      <c r="CCH203" s="639"/>
      <c r="CCI203" s="639"/>
      <c r="CCJ203" s="639"/>
      <c r="CCK203" s="639"/>
      <c r="CCL203" s="639"/>
      <c r="CCM203" s="639"/>
      <c r="CCN203" s="639"/>
      <c r="CCO203" s="639"/>
      <c r="CCP203" s="639"/>
      <c r="CCQ203" s="639"/>
      <c r="CCR203" s="639"/>
      <c r="CCS203" s="639"/>
      <c r="CCT203" s="639"/>
      <c r="CCU203" s="639"/>
      <c r="CCV203" s="639"/>
      <c r="CCW203" s="639"/>
      <c r="CCX203" s="639"/>
      <c r="CCY203" s="639"/>
      <c r="CCZ203" s="639"/>
      <c r="CDA203" s="639"/>
      <c r="CDB203" s="639"/>
      <c r="CDC203" s="639"/>
      <c r="CDD203" s="639"/>
      <c r="CDE203" s="639"/>
      <c r="CDF203" s="639"/>
      <c r="CDG203" s="639"/>
      <c r="CDH203" s="639"/>
      <c r="CDI203" s="639"/>
      <c r="CDJ203" s="639"/>
      <c r="CDK203" s="639"/>
      <c r="CDL203" s="639"/>
      <c r="CDM203" s="639"/>
      <c r="CDN203" s="639"/>
      <c r="CDO203" s="639"/>
      <c r="CDP203" s="639"/>
      <c r="CDQ203" s="639"/>
      <c r="CDR203" s="639"/>
      <c r="CDS203" s="639"/>
      <c r="CDT203" s="639"/>
      <c r="CDU203" s="639"/>
      <c r="CDV203" s="639"/>
      <c r="CDW203" s="639"/>
      <c r="CDX203" s="639"/>
      <c r="CDY203" s="639"/>
      <c r="CDZ203" s="639"/>
      <c r="CEA203" s="639"/>
      <c r="CEB203" s="639"/>
      <c r="CEC203" s="639"/>
      <c r="CED203" s="639"/>
      <c r="CEE203" s="639"/>
      <c r="CEF203" s="639"/>
      <c r="CEG203" s="639"/>
      <c r="CEH203" s="639"/>
      <c r="CEI203" s="639"/>
      <c r="CEJ203" s="639"/>
      <c r="CEK203" s="639"/>
      <c r="CEL203" s="639"/>
      <c r="CEM203" s="639"/>
      <c r="CEN203" s="639"/>
      <c r="CEO203" s="639"/>
      <c r="CEP203" s="639"/>
      <c r="CEQ203" s="639"/>
      <c r="CER203" s="639"/>
      <c r="CES203" s="639"/>
      <c r="CET203" s="639"/>
      <c r="CEU203" s="639"/>
      <c r="CEV203" s="639"/>
      <c r="CEW203" s="639"/>
      <c r="CEX203" s="639"/>
      <c r="CEY203" s="639"/>
      <c r="CEZ203" s="639"/>
      <c r="CFA203" s="639"/>
      <c r="CFB203" s="639"/>
      <c r="CFC203" s="639"/>
      <c r="CFD203" s="639"/>
      <c r="CFE203" s="639"/>
      <c r="CFF203" s="639"/>
      <c r="CFG203" s="639"/>
      <c r="CFH203" s="639"/>
      <c r="CFI203" s="639"/>
      <c r="CFJ203" s="639"/>
      <c r="CFK203" s="639"/>
      <c r="CFL203" s="639"/>
      <c r="CFM203" s="639"/>
      <c r="CFN203" s="639"/>
      <c r="CFO203" s="639"/>
      <c r="CFP203" s="639"/>
      <c r="CFQ203" s="639"/>
      <c r="CFR203" s="639"/>
      <c r="CFS203" s="639"/>
      <c r="CFT203" s="639"/>
      <c r="CFU203" s="639"/>
      <c r="CFV203" s="639"/>
      <c r="CFW203" s="639"/>
      <c r="CFX203" s="639"/>
      <c r="CFY203" s="639"/>
      <c r="CFZ203" s="639"/>
      <c r="CGA203" s="639"/>
      <c r="CGB203" s="639"/>
      <c r="CGC203" s="639"/>
      <c r="CGD203" s="639"/>
      <c r="CGE203" s="639"/>
      <c r="CGF203" s="639"/>
      <c r="CGG203" s="639"/>
      <c r="CGH203" s="639"/>
      <c r="CGI203" s="639"/>
      <c r="CGJ203" s="639"/>
      <c r="CGK203" s="639"/>
      <c r="CGL203" s="639"/>
      <c r="CGM203" s="639"/>
      <c r="CGN203" s="639"/>
      <c r="CGO203" s="639"/>
      <c r="CGP203" s="639"/>
      <c r="CGQ203" s="639"/>
      <c r="CGR203" s="639"/>
      <c r="CGS203" s="639"/>
      <c r="CGT203" s="639"/>
      <c r="CGU203" s="639"/>
      <c r="CGV203" s="639"/>
      <c r="CGW203" s="639"/>
      <c r="CGX203" s="639"/>
      <c r="CGY203" s="639"/>
      <c r="CGZ203" s="639"/>
      <c r="CHA203" s="639"/>
      <c r="CHB203" s="639"/>
      <c r="CHC203" s="639"/>
      <c r="CHD203" s="639"/>
      <c r="CHE203" s="639"/>
      <c r="CHF203" s="639"/>
      <c r="CHG203" s="639"/>
      <c r="CHH203" s="639"/>
      <c r="CHI203" s="639"/>
      <c r="CHJ203" s="639"/>
      <c r="CHK203" s="639"/>
      <c r="CHL203" s="639"/>
      <c r="CHM203" s="639"/>
      <c r="CHN203" s="639"/>
      <c r="CHO203" s="639"/>
      <c r="CHP203" s="639"/>
      <c r="CHQ203" s="639"/>
      <c r="CHR203" s="639"/>
      <c r="CHS203" s="639"/>
      <c r="CHT203" s="639"/>
      <c r="CHU203" s="639"/>
      <c r="CHV203" s="639"/>
      <c r="CHW203" s="639"/>
      <c r="CHX203" s="639"/>
      <c r="CHY203" s="639"/>
      <c r="CHZ203" s="639"/>
      <c r="CIA203" s="639"/>
      <c r="CIB203" s="639"/>
      <c r="CIC203" s="639"/>
      <c r="CID203" s="639"/>
      <c r="CIE203" s="639"/>
      <c r="CIF203" s="639"/>
      <c r="CIG203" s="639"/>
      <c r="CIH203" s="639"/>
      <c r="CII203" s="639"/>
      <c r="CIJ203" s="639"/>
      <c r="CIK203" s="639"/>
      <c r="CIL203" s="639"/>
      <c r="CIM203" s="639"/>
      <c r="CIN203" s="639"/>
      <c r="CIO203" s="639"/>
      <c r="CIP203" s="639"/>
      <c r="CIQ203" s="639"/>
      <c r="CIR203" s="639"/>
      <c r="CIS203" s="639"/>
      <c r="CIT203" s="639"/>
      <c r="CIU203" s="639"/>
      <c r="CIV203" s="639"/>
      <c r="CIW203" s="639"/>
      <c r="CIX203" s="639"/>
      <c r="CIY203" s="639"/>
      <c r="CIZ203" s="639"/>
      <c r="CJA203" s="639"/>
      <c r="CJB203" s="639"/>
      <c r="CJC203" s="639"/>
      <c r="CJD203" s="639"/>
      <c r="CJE203" s="639"/>
      <c r="CJF203" s="639"/>
      <c r="CJG203" s="639"/>
      <c r="CJH203" s="639"/>
      <c r="CJI203" s="639"/>
      <c r="CJJ203" s="639"/>
      <c r="CJK203" s="639"/>
      <c r="CJL203" s="639"/>
      <c r="CJM203" s="639"/>
      <c r="CJN203" s="639"/>
      <c r="CJO203" s="639"/>
      <c r="CJP203" s="639"/>
      <c r="CJQ203" s="639"/>
      <c r="CJR203" s="639"/>
      <c r="CJS203" s="639"/>
      <c r="CJT203" s="639"/>
      <c r="CJU203" s="639"/>
      <c r="CJV203" s="639"/>
      <c r="CJW203" s="639"/>
      <c r="CJX203" s="639"/>
      <c r="CJY203" s="639"/>
      <c r="CJZ203" s="639"/>
      <c r="CKA203" s="639"/>
      <c r="CKB203" s="639"/>
      <c r="CKC203" s="639"/>
      <c r="CKD203" s="639"/>
      <c r="CKE203" s="639"/>
      <c r="CKF203" s="639"/>
      <c r="CKG203" s="639"/>
      <c r="CKH203" s="639"/>
      <c r="CKI203" s="639"/>
      <c r="CKJ203" s="639"/>
      <c r="CKK203" s="639"/>
      <c r="CKL203" s="639"/>
      <c r="CKM203" s="639"/>
      <c r="CKN203" s="639"/>
      <c r="CKO203" s="639"/>
      <c r="CKP203" s="639"/>
      <c r="CKQ203" s="639"/>
      <c r="CKR203" s="639"/>
      <c r="CKS203" s="639"/>
      <c r="CKT203" s="639"/>
      <c r="CKU203" s="639"/>
      <c r="CKV203" s="639"/>
      <c r="CKW203" s="639"/>
      <c r="CKX203" s="639"/>
      <c r="CKY203" s="639"/>
      <c r="CKZ203" s="639"/>
      <c r="CLA203" s="639"/>
      <c r="CLB203" s="639"/>
      <c r="CLC203" s="639"/>
      <c r="CLD203" s="639"/>
      <c r="CLE203" s="639"/>
      <c r="CLF203" s="639"/>
      <c r="CLG203" s="639"/>
      <c r="CLH203" s="639"/>
      <c r="CLI203" s="639"/>
      <c r="CLJ203" s="639"/>
      <c r="CLK203" s="639"/>
      <c r="CLL203" s="639"/>
      <c r="CLM203" s="639"/>
      <c r="CLN203" s="639"/>
      <c r="CLO203" s="639"/>
      <c r="CLP203" s="639"/>
      <c r="CLQ203" s="639"/>
      <c r="CLR203" s="639"/>
      <c r="CLS203" s="639"/>
      <c r="CLT203" s="639"/>
      <c r="CLU203" s="639"/>
      <c r="CLV203" s="639"/>
      <c r="CLW203" s="639"/>
      <c r="CLX203" s="639"/>
      <c r="CLY203" s="639"/>
      <c r="CLZ203" s="639"/>
      <c r="CMA203" s="639"/>
      <c r="CMB203" s="639"/>
      <c r="CMC203" s="639"/>
      <c r="CMD203" s="639"/>
      <c r="CME203" s="639"/>
      <c r="CMF203" s="639"/>
      <c r="CMG203" s="639"/>
      <c r="CMH203" s="639"/>
      <c r="CMI203" s="639"/>
      <c r="CMJ203" s="639"/>
      <c r="CMK203" s="639"/>
      <c r="CML203" s="639"/>
      <c r="CMM203" s="639"/>
      <c r="CMN203" s="639"/>
      <c r="CMO203" s="639"/>
      <c r="CMP203" s="639"/>
      <c r="CMQ203" s="639"/>
      <c r="CMR203" s="639"/>
      <c r="CMS203" s="639"/>
      <c r="CMT203" s="639"/>
      <c r="CMU203" s="639"/>
      <c r="CMV203" s="639"/>
      <c r="CMW203" s="639"/>
      <c r="CMX203" s="639"/>
      <c r="CMY203" s="639"/>
      <c r="CMZ203" s="639"/>
      <c r="CNA203" s="639"/>
      <c r="CNB203" s="639"/>
      <c r="CNC203" s="639"/>
      <c r="CND203" s="639"/>
      <c r="CNE203" s="639"/>
      <c r="CNF203" s="639"/>
      <c r="CNG203" s="639"/>
      <c r="CNH203" s="639"/>
      <c r="CNI203" s="639"/>
      <c r="CNJ203" s="639"/>
      <c r="CNK203" s="639"/>
      <c r="CNL203" s="639"/>
      <c r="CNM203" s="639"/>
      <c r="CNN203" s="639"/>
      <c r="CNO203" s="639"/>
      <c r="CNP203" s="639"/>
      <c r="CNQ203" s="639"/>
      <c r="CNR203" s="639"/>
      <c r="CNS203" s="639"/>
      <c r="CNT203" s="639"/>
      <c r="CNU203" s="639"/>
      <c r="CNV203" s="639"/>
      <c r="CNW203" s="639"/>
      <c r="CNX203" s="639"/>
      <c r="CNY203" s="639"/>
      <c r="CNZ203" s="639"/>
      <c r="COA203" s="639"/>
      <c r="COB203" s="639"/>
      <c r="COC203" s="639"/>
      <c r="COD203" s="639"/>
      <c r="COE203" s="639"/>
      <c r="COF203" s="639"/>
      <c r="COG203" s="639"/>
      <c r="COH203" s="639"/>
      <c r="COI203" s="639"/>
      <c r="COJ203" s="639"/>
      <c r="COK203" s="639"/>
      <c r="COL203" s="639"/>
      <c r="COM203" s="639"/>
      <c r="CON203" s="639"/>
      <c r="COO203" s="639"/>
      <c r="COP203" s="639"/>
      <c r="COQ203" s="639"/>
      <c r="COR203" s="639"/>
      <c r="COS203" s="639"/>
      <c r="COT203" s="639"/>
      <c r="COU203" s="639"/>
      <c r="COV203" s="639"/>
      <c r="COW203" s="639"/>
      <c r="COX203" s="639"/>
      <c r="COY203" s="639"/>
      <c r="COZ203" s="639"/>
      <c r="CPA203" s="639"/>
      <c r="CPB203" s="639"/>
      <c r="CPC203" s="639"/>
      <c r="CPD203" s="639"/>
      <c r="CPE203" s="639"/>
      <c r="CPF203" s="639"/>
      <c r="CPG203" s="639"/>
      <c r="CPH203" s="639"/>
      <c r="CPI203" s="639"/>
      <c r="CPJ203" s="639"/>
      <c r="CPK203" s="639"/>
      <c r="CPL203" s="639"/>
      <c r="CPM203" s="639"/>
      <c r="CPN203" s="639"/>
      <c r="CPO203" s="639"/>
      <c r="CPP203" s="639"/>
      <c r="CPQ203" s="639"/>
      <c r="CPR203" s="639"/>
      <c r="CPS203" s="639"/>
      <c r="CPT203" s="639"/>
      <c r="CPU203" s="639"/>
      <c r="CPV203" s="639"/>
      <c r="CPW203" s="639"/>
      <c r="CPX203" s="639"/>
      <c r="CPY203" s="639"/>
      <c r="CPZ203" s="639"/>
      <c r="CQA203" s="639"/>
      <c r="CQB203" s="639"/>
      <c r="CQC203" s="639"/>
      <c r="CQD203" s="639"/>
      <c r="CQE203" s="639"/>
      <c r="CQF203" s="639"/>
      <c r="CQG203" s="639"/>
      <c r="CQH203" s="639"/>
      <c r="CQI203" s="639"/>
      <c r="CQJ203" s="639"/>
      <c r="CQK203" s="639"/>
      <c r="CQL203" s="639"/>
      <c r="CQM203" s="639"/>
      <c r="CQN203" s="639"/>
      <c r="CQO203" s="639"/>
      <c r="CQP203" s="639"/>
      <c r="CQQ203" s="639"/>
      <c r="CQR203" s="639"/>
      <c r="CQS203" s="639"/>
      <c r="CQT203" s="639"/>
      <c r="CQU203" s="639"/>
      <c r="CQV203" s="639"/>
      <c r="CQW203" s="639"/>
      <c r="CQX203" s="639"/>
      <c r="CQY203" s="639"/>
      <c r="CQZ203" s="639"/>
      <c r="CRA203" s="639"/>
      <c r="CRB203" s="639"/>
      <c r="CRC203" s="639"/>
      <c r="CRD203" s="639"/>
      <c r="CRE203" s="639"/>
      <c r="CRF203" s="639"/>
      <c r="CRG203" s="639"/>
      <c r="CRH203" s="639"/>
      <c r="CRI203" s="639"/>
      <c r="CRJ203" s="639"/>
      <c r="CRK203" s="639"/>
      <c r="CRL203" s="639"/>
      <c r="CRM203" s="639"/>
      <c r="CRN203" s="639"/>
      <c r="CRO203" s="639"/>
      <c r="CRP203" s="639"/>
      <c r="CRQ203" s="639"/>
      <c r="CRR203" s="639"/>
      <c r="CRS203" s="639"/>
      <c r="CRT203" s="639"/>
      <c r="CRU203" s="639"/>
      <c r="CRV203" s="639"/>
      <c r="CRW203" s="639"/>
      <c r="CRX203" s="639"/>
      <c r="CRY203" s="639"/>
      <c r="CRZ203" s="639"/>
      <c r="CSA203" s="639"/>
      <c r="CSB203" s="639"/>
      <c r="CSC203" s="639"/>
      <c r="CSD203" s="639"/>
      <c r="CSE203" s="639"/>
      <c r="CSF203" s="639"/>
      <c r="CSG203" s="639"/>
      <c r="CSH203" s="639"/>
      <c r="CSI203" s="639"/>
      <c r="CSJ203" s="639"/>
      <c r="CSK203" s="639"/>
      <c r="CSL203" s="639"/>
      <c r="CSM203" s="639"/>
      <c r="CSN203" s="639"/>
      <c r="CSO203" s="639"/>
      <c r="CSP203" s="639"/>
      <c r="CSQ203" s="639"/>
      <c r="CSR203" s="639"/>
      <c r="CSS203" s="639"/>
      <c r="CST203" s="639"/>
      <c r="CSU203" s="639"/>
      <c r="CSV203" s="639"/>
      <c r="CSW203" s="639"/>
      <c r="CSX203" s="639"/>
      <c r="CSY203" s="639"/>
      <c r="CSZ203" s="639"/>
      <c r="CTA203" s="639"/>
      <c r="CTB203" s="639"/>
      <c r="CTC203" s="639"/>
      <c r="CTD203" s="639"/>
      <c r="CTE203" s="639"/>
      <c r="CTF203" s="639"/>
      <c r="CTG203" s="639"/>
      <c r="CTH203" s="639"/>
      <c r="CTI203" s="639"/>
      <c r="CTJ203" s="639"/>
      <c r="CTK203" s="639"/>
      <c r="CTL203" s="639"/>
      <c r="CTM203" s="639"/>
      <c r="CTN203" s="639"/>
      <c r="CTO203" s="639"/>
      <c r="CTP203" s="639"/>
      <c r="CTQ203" s="639"/>
      <c r="CTR203" s="639"/>
      <c r="CTS203" s="639"/>
      <c r="CTT203" s="639"/>
      <c r="CTU203" s="639"/>
      <c r="CTV203" s="639"/>
      <c r="CTW203" s="639"/>
      <c r="CTX203" s="639"/>
      <c r="CTY203" s="639"/>
      <c r="CTZ203" s="639"/>
      <c r="CUA203" s="639"/>
      <c r="CUB203" s="639"/>
      <c r="CUC203" s="639"/>
      <c r="CUD203" s="639"/>
      <c r="CUE203" s="639"/>
      <c r="CUF203" s="639"/>
      <c r="CUG203" s="639"/>
      <c r="CUH203" s="639"/>
      <c r="CUI203" s="639"/>
      <c r="CUJ203" s="639"/>
      <c r="CUK203" s="639"/>
      <c r="CUL203" s="639"/>
      <c r="CUM203" s="639"/>
      <c r="CUN203" s="639"/>
      <c r="CUO203" s="639"/>
      <c r="CUP203" s="639"/>
      <c r="CUQ203" s="639"/>
      <c r="CUR203" s="639"/>
      <c r="CUS203" s="639"/>
      <c r="CUT203" s="639"/>
      <c r="CUU203" s="639"/>
      <c r="CUV203" s="639"/>
      <c r="CUW203" s="639"/>
      <c r="CUX203" s="639"/>
      <c r="CUY203" s="639"/>
      <c r="CUZ203" s="639"/>
      <c r="CVA203" s="639"/>
      <c r="CVB203" s="639"/>
      <c r="CVC203" s="639"/>
      <c r="CVD203" s="639"/>
      <c r="CVE203" s="639"/>
      <c r="CVF203" s="639"/>
      <c r="CVG203" s="639"/>
      <c r="CVH203" s="639"/>
      <c r="CVI203" s="639"/>
      <c r="CVJ203" s="639"/>
      <c r="CVK203" s="639"/>
      <c r="CVL203" s="639"/>
      <c r="CVM203" s="639"/>
      <c r="CVN203" s="639"/>
      <c r="CVO203" s="639"/>
      <c r="CVP203" s="639"/>
      <c r="CVQ203" s="639"/>
      <c r="CVR203" s="639"/>
      <c r="CVS203" s="639"/>
      <c r="CVT203" s="639"/>
      <c r="CVU203" s="639"/>
      <c r="CVV203" s="639"/>
      <c r="CVW203" s="639"/>
      <c r="CVX203" s="639"/>
      <c r="CVY203" s="639"/>
      <c r="CVZ203" s="639"/>
      <c r="CWA203" s="639"/>
      <c r="CWB203" s="639"/>
      <c r="CWC203" s="639"/>
      <c r="CWD203" s="639"/>
      <c r="CWE203" s="639"/>
      <c r="CWF203" s="639"/>
      <c r="CWG203" s="639"/>
      <c r="CWH203" s="639"/>
      <c r="CWI203" s="639"/>
      <c r="CWJ203" s="639"/>
      <c r="CWK203" s="639"/>
      <c r="CWL203" s="639"/>
      <c r="CWM203" s="639"/>
      <c r="CWN203" s="639"/>
      <c r="CWO203" s="639"/>
      <c r="CWP203" s="639"/>
      <c r="CWQ203" s="639"/>
      <c r="CWR203" s="639"/>
      <c r="CWS203" s="639"/>
      <c r="CWT203" s="639"/>
      <c r="CWU203" s="639"/>
      <c r="CWV203" s="639"/>
      <c r="CWW203" s="639"/>
      <c r="CWX203" s="639"/>
      <c r="CWY203" s="639"/>
      <c r="CWZ203" s="639"/>
      <c r="CXA203" s="639"/>
      <c r="CXB203" s="639"/>
      <c r="CXC203" s="639"/>
      <c r="CXD203" s="639"/>
      <c r="CXE203" s="639"/>
      <c r="CXF203" s="639"/>
      <c r="CXG203" s="639"/>
      <c r="CXH203" s="639"/>
      <c r="CXI203" s="639"/>
      <c r="CXJ203" s="639"/>
      <c r="CXK203" s="639"/>
      <c r="CXL203" s="639"/>
      <c r="CXM203" s="639"/>
      <c r="CXN203" s="639"/>
      <c r="CXO203" s="639"/>
      <c r="CXP203" s="639"/>
      <c r="CXQ203" s="639"/>
      <c r="CXR203" s="639"/>
      <c r="CXS203" s="639"/>
      <c r="CXT203" s="639"/>
      <c r="CXU203" s="639"/>
      <c r="CXV203" s="639"/>
      <c r="CXW203" s="639"/>
      <c r="CXX203" s="639"/>
      <c r="CXY203" s="639"/>
      <c r="CXZ203" s="639"/>
      <c r="CYA203" s="639"/>
      <c r="CYB203" s="639"/>
      <c r="CYC203" s="639"/>
      <c r="CYD203" s="639"/>
      <c r="CYE203" s="639"/>
      <c r="CYF203" s="639"/>
      <c r="CYG203" s="639"/>
      <c r="CYH203" s="639"/>
      <c r="CYI203" s="639"/>
      <c r="CYJ203" s="639"/>
      <c r="CYK203" s="639"/>
      <c r="CYL203" s="639"/>
      <c r="CYM203" s="639"/>
      <c r="CYN203" s="639"/>
      <c r="CYO203" s="639"/>
      <c r="CYP203" s="639"/>
      <c r="CYQ203" s="639"/>
      <c r="CYR203" s="639"/>
      <c r="CYS203" s="639"/>
      <c r="CYT203" s="639"/>
      <c r="CYU203" s="639"/>
      <c r="CYV203" s="639"/>
      <c r="CYW203" s="639"/>
      <c r="CYX203" s="639"/>
      <c r="CYY203" s="639"/>
      <c r="CYZ203" s="639"/>
      <c r="CZA203" s="639"/>
      <c r="CZB203" s="639"/>
      <c r="CZC203" s="639"/>
      <c r="CZD203" s="639"/>
      <c r="CZE203" s="639"/>
      <c r="CZF203" s="639"/>
      <c r="CZG203" s="639"/>
      <c r="CZH203" s="639"/>
      <c r="CZI203" s="639"/>
      <c r="CZJ203" s="639"/>
      <c r="CZK203" s="639"/>
      <c r="CZL203" s="639"/>
      <c r="CZM203" s="639"/>
      <c r="CZN203" s="639"/>
      <c r="CZO203" s="639"/>
      <c r="CZP203" s="639"/>
      <c r="CZQ203" s="639"/>
      <c r="CZR203" s="639"/>
      <c r="CZS203" s="639"/>
      <c r="CZT203" s="639"/>
      <c r="CZU203" s="639"/>
      <c r="CZV203" s="639"/>
      <c r="CZW203" s="639"/>
      <c r="CZX203" s="639"/>
      <c r="CZY203" s="639"/>
      <c r="CZZ203" s="639"/>
      <c r="DAA203" s="639"/>
      <c r="DAB203" s="639"/>
      <c r="DAC203" s="639"/>
      <c r="DAD203" s="639"/>
      <c r="DAE203" s="639"/>
      <c r="DAF203" s="639"/>
      <c r="DAG203" s="639"/>
      <c r="DAH203" s="639"/>
      <c r="DAI203" s="639"/>
      <c r="DAJ203" s="639"/>
      <c r="DAK203" s="639"/>
      <c r="DAL203" s="639"/>
      <c r="DAM203" s="639"/>
      <c r="DAN203" s="639"/>
      <c r="DAO203" s="639"/>
      <c r="DAP203" s="639"/>
      <c r="DAQ203" s="639"/>
      <c r="DAR203" s="639"/>
      <c r="DAS203" s="639"/>
      <c r="DAT203" s="639"/>
      <c r="DAU203" s="639"/>
      <c r="DAV203" s="639"/>
      <c r="DAW203" s="639"/>
      <c r="DAX203" s="639"/>
      <c r="DAY203" s="639"/>
      <c r="DAZ203" s="639"/>
      <c r="DBA203" s="639"/>
      <c r="DBB203" s="639"/>
      <c r="DBC203" s="639"/>
      <c r="DBD203" s="639"/>
      <c r="DBE203" s="639"/>
      <c r="DBF203" s="639"/>
      <c r="DBG203" s="639"/>
      <c r="DBH203" s="639"/>
      <c r="DBI203" s="639"/>
      <c r="DBJ203" s="639"/>
      <c r="DBK203" s="639"/>
      <c r="DBL203" s="639"/>
      <c r="DBM203" s="639"/>
      <c r="DBN203" s="639"/>
      <c r="DBO203" s="639"/>
      <c r="DBP203" s="639"/>
      <c r="DBQ203" s="639"/>
      <c r="DBR203" s="639"/>
      <c r="DBS203" s="639"/>
      <c r="DBT203" s="639"/>
      <c r="DBU203" s="639"/>
      <c r="DBV203" s="639"/>
      <c r="DBW203" s="639"/>
      <c r="DBX203" s="639"/>
      <c r="DBY203" s="639"/>
      <c r="DBZ203" s="639"/>
      <c r="DCA203" s="639"/>
      <c r="DCB203" s="639"/>
      <c r="DCC203" s="639"/>
      <c r="DCD203" s="639"/>
      <c r="DCE203" s="639"/>
      <c r="DCF203" s="639"/>
      <c r="DCG203" s="639"/>
      <c r="DCH203" s="639"/>
      <c r="DCI203" s="639"/>
      <c r="DCJ203" s="639"/>
      <c r="DCK203" s="639"/>
      <c r="DCL203" s="639"/>
      <c r="DCM203" s="639"/>
      <c r="DCN203" s="639"/>
      <c r="DCO203" s="639"/>
      <c r="DCP203" s="639"/>
      <c r="DCQ203" s="639"/>
      <c r="DCR203" s="639"/>
      <c r="DCS203" s="639"/>
      <c r="DCT203" s="639"/>
      <c r="DCU203" s="639"/>
      <c r="DCV203" s="639"/>
      <c r="DCW203" s="639"/>
      <c r="DCX203" s="639"/>
      <c r="DCY203" s="639"/>
      <c r="DCZ203" s="639"/>
      <c r="DDA203" s="639"/>
      <c r="DDB203" s="639"/>
      <c r="DDC203" s="639"/>
      <c r="DDD203" s="639"/>
      <c r="DDE203" s="639"/>
      <c r="DDF203" s="639"/>
      <c r="DDG203" s="639"/>
      <c r="DDH203" s="639"/>
      <c r="DDI203" s="639"/>
      <c r="DDJ203" s="639"/>
      <c r="DDK203" s="639"/>
      <c r="DDL203" s="639"/>
      <c r="DDM203" s="639"/>
      <c r="DDN203" s="639"/>
      <c r="DDO203" s="639"/>
      <c r="DDP203" s="639"/>
      <c r="DDQ203" s="639"/>
      <c r="DDR203" s="639"/>
      <c r="DDS203" s="639"/>
      <c r="DDT203" s="639"/>
      <c r="DDU203" s="639"/>
      <c r="DDV203" s="639"/>
      <c r="DDW203" s="639"/>
      <c r="DDX203" s="639"/>
      <c r="DDY203" s="639"/>
      <c r="DDZ203" s="639"/>
      <c r="DEA203" s="639"/>
      <c r="DEB203" s="639"/>
      <c r="DEC203" s="639"/>
      <c r="DED203" s="639"/>
      <c r="DEE203" s="639"/>
      <c r="DEF203" s="639"/>
      <c r="DEG203" s="639"/>
      <c r="DEH203" s="639"/>
      <c r="DEI203" s="639"/>
      <c r="DEJ203" s="639"/>
      <c r="DEK203" s="639"/>
      <c r="DEL203" s="639"/>
      <c r="DEM203" s="639"/>
      <c r="DEN203" s="639"/>
      <c r="DEO203" s="639"/>
      <c r="DEP203" s="639"/>
      <c r="DEQ203" s="639"/>
      <c r="DER203" s="639"/>
      <c r="DES203" s="639"/>
      <c r="DET203" s="639"/>
      <c r="DEU203" s="639"/>
      <c r="DEV203" s="639"/>
      <c r="DEW203" s="639"/>
      <c r="DEX203" s="639"/>
      <c r="DEY203" s="639"/>
      <c r="DEZ203" s="639"/>
      <c r="DFA203" s="639"/>
      <c r="DFB203" s="639"/>
      <c r="DFC203" s="639"/>
      <c r="DFD203" s="639"/>
      <c r="DFE203" s="639"/>
      <c r="DFF203" s="639"/>
      <c r="DFG203" s="639"/>
      <c r="DFH203" s="639"/>
      <c r="DFI203" s="639"/>
      <c r="DFJ203" s="639"/>
      <c r="DFK203" s="639"/>
      <c r="DFL203" s="639"/>
      <c r="DFM203" s="639"/>
      <c r="DFN203" s="639"/>
      <c r="DFO203" s="639"/>
      <c r="DFP203" s="639"/>
      <c r="DFQ203" s="639"/>
      <c r="DFR203" s="639"/>
      <c r="DFS203" s="639"/>
      <c r="DFT203" s="639"/>
      <c r="DFU203" s="639"/>
      <c r="DFV203" s="639"/>
      <c r="DFW203" s="639"/>
      <c r="DFX203" s="639"/>
      <c r="DFY203" s="639"/>
      <c r="DFZ203" s="639"/>
      <c r="DGA203" s="639"/>
      <c r="DGB203" s="639"/>
      <c r="DGC203" s="639"/>
      <c r="DGD203" s="639"/>
      <c r="DGE203" s="639"/>
      <c r="DGF203" s="639"/>
      <c r="DGG203" s="639"/>
      <c r="DGH203" s="639"/>
      <c r="DGI203" s="639"/>
      <c r="DGJ203" s="639"/>
      <c r="DGK203" s="639"/>
      <c r="DGL203" s="639"/>
      <c r="DGM203" s="639"/>
      <c r="DGN203" s="639"/>
      <c r="DGO203" s="639"/>
      <c r="DGP203" s="639"/>
      <c r="DGQ203" s="639"/>
      <c r="DGR203" s="639"/>
      <c r="DGS203" s="639"/>
      <c r="DGT203" s="639"/>
      <c r="DGU203" s="639"/>
      <c r="DGV203" s="639"/>
      <c r="DGW203" s="639"/>
      <c r="DGX203" s="639"/>
      <c r="DGY203" s="639"/>
      <c r="DGZ203" s="639"/>
      <c r="DHA203" s="639"/>
      <c r="DHB203" s="639"/>
      <c r="DHC203" s="639"/>
      <c r="DHD203" s="639"/>
      <c r="DHE203" s="639"/>
      <c r="DHF203" s="639"/>
      <c r="DHG203" s="639"/>
      <c r="DHH203" s="639"/>
      <c r="DHI203" s="639"/>
      <c r="DHJ203" s="639"/>
      <c r="DHK203" s="639"/>
      <c r="DHL203" s="639"/>
      <c r="DHM203" s="639"/>
      <c r="DHN203" s="639"/>
      <c r="DHO203" s="639"/>
      <c r="DHP203" s="639"/>
      <c r="DHQ203" s="639"/>
      <c r="DHR203" s="639"/>
      <c r="DHS203" s="639"/>
      <c r="DHT203" s="639"/>
      <c r="DHU203" s="639"/>
      <c r="DHV203" s="639"/>
      <c r="DHW203" s="639"/>
      <c r="DHX203" s="639"/>
      <c r="DHY203" s="639"/>
      <c r="DHZ203" s="639"/>
      <c r="DIA203" s="639"/>
      <c r="DIB203" s="639"/>
      <c r="DIC203" s="639"/>
      <c r="DID203" s="639"/>
      <c r="DIE203" s="639"/>
      <c r="DIF203" s="639"/>
      <c r="DIG203" s="639"/>
      <c r="DIH203" s="639"/>
      <c r="DII203" s="639"/>
      <c r="DIJ203" s="639"/>
      <c r="DIK203" s="639"/>
      <c r="DIL203" s="639"/>
      <c r="DIM203" s="639"/>
      <c r="DIN203" s="639"/>
      <c r="DIO203" s="639"/>
      <c r="DIP203" s="639"/>
      <c r="DIQ203" s="639"/>
      <c r="DIR203" s="639"/>
      <c r="DIS203" s="639"/>
      <c r="DIT203" s="639"/>
      <c r="DIU203" s="639"/>
      <c r="DIV203" s="639"/>
      <c r="DIW203" s="639"/>
      <c r="DIX203" s="639"/>
      <c r="DIY203" s="639"/>
      <c r="DIZ203" s="639"/>
      <c r="DJA203" s="639"/>
      <c r="DJB203" s="639"/>
      <c r="DJC203" s="639"/>
      <c r="DJD203" s="639"/>
      <c r="DJE203" s="639"/>
      <c r="DJF203" s="639"/>
      <c r="DJG203" s="639"/>
      <c r="DJH203" s="639"/>
      <c r="DJI203" s="639"/>
      <c r="DJJ203" s="639"/>
      <c r="DJK203" s="639"/>
      <c r="DJL203" s="639"/>
      <c r="DJM203" s="639"/>
      <c r="DJN203" s="639"/>
      <c r="DJO203" s="639"/>
      <c r="DJP203" s="639"/>
      <c r="DJQ203" s="639"/>
      <c r="DJR203" s="639"/>
      <c r="DJS203" s="639"/>
      <c r="DJT203" s="639"/>
      <c r="DJU203" s="639"/>
      <c r="DJV203" s="639"/>
      <c r="DJW203" s="639"/>
      <c r="DJX203" s="639"/>
      <c r="DJY203" s="639"/>
      <c r="DJZ203" s="639"/>
      <c r="DKA203" s="639"/>
      <c r="DKB203" s="639"/>
      <c r="DKC203" s="639"/>
      <c r="DKD203" s="639"/>
      <c r="DKE203" s="639"/>
      <c r="DKF203" s="639"/>
      <c r="DKG203" s="639"/>
      <c r="DKH203" s="639"/>
      <c r="DKI203" s="639"/>
      <c r="DKJ203" s="639"/>
      <c r="DKK203" s="639"/>
      <c r="DKL203" s="639"/>
      <c r="DKM203" s="639"/>
      <c r="DKN203" s="639"/>
      <c r="DKO203" s="639"/>
      <c r="DKP203" s="639"/>
      <c r="DKQ203" s="639"/>
      <c r="DKR203" s="639"/>
      <c r="DKS203" s="639"/>
      <c r="DKT203" s="639"/>
      <c r="DKU203" s="639"/>
      <c r="DKV203" s="639"/>
      <c r="DKW203" s="639"/>
      <c r="DKX203" s="639"/>
      <c r="DKY203" s="639"/>
      <c r="DKZ203" s="639"/>
      <c r="DLA203" s="639"/>
      <c r="DLB203" s="639"/>
      <c r="DLC203" s="639"/>
      <c r="DLD203" s="639"/>
      <c r="DLE203" s="639"/>
      <c r="DLF203" s="639"/>
      <c r="DLG203" s="639"/>
      <c r="DLH203" s="639"/>
      <c r="DLI203" s="639"/>
      <c r="DLJ203" s="639"/>
      <c r="DLK203" s="639"/>
      <c r="DLL203" s="639"/>
      <c r="DLM203" s="639"/>
      <c r="DLN203" s="639"/>
      <c r="DLO203" s="639"/>
      <c r="DLP203" s="639"/>
      <c r="DLQ203" s="639"/>
      <c r="DLR203" s="639"/>
      <c r="DLS203" s="639"/>
      <c r="DLT203" s="639"/>
      <c r="DLU203" s="639"/>
      <c r="DLV203" s="639"/>
      <c r="DLW203" s="639"/>
      <c r="DLX203" s="639"/>
      <c r="DLY203" s="639"/>
      <c r="DLZ203" s="639"/>
      <c r="DMA203" s="639"/>
      <c r="DMB203" s="639"/>
      <c r="DMC203" s="639"/>
      <c r="DMD203" s="639"/>
      <c r="DME203" s="639"/>
      <c r="DMF203" s="639"/>
      <c r="DMG203" s="639"/>
      <c r="DMH203" s="639"/>
      <c r="DMI203" s="639"/>
      <c r="DMJ203" s="639"/>
      <c r="DMK203" s="639"/>
      <c r="DML203" s="639"/>
      <c r="DMM203" s="639"/>
      <c r="DMN203" s="639"/>
      <c r="DMO203" s="639"/>
      <c r="DMP203" s="639"/>
      <c r="DMQ203" s="639"/>
      <c r="DMR203" s="639"/>
      <c r="DMS203" s="639"/>
      <c r="DMT203" s="639"/>
      <c r="DMU203" s="639"/>
      <c r="DMV203" s="639"/>
      <c r="DMW203" s="639"/>
      <c r="DMX203" s="639"/>
      <c r="DMY203" s="639"/>
      <c r="DMZ203" s="639"/>
      <c r="DNA203" s="639"/>
      <c r="DNB203" s="639"/>
      <c r="DNC203" s="639"/>
      <c r="DND203" s="639"/>
      <c r="DNE203" s="639"/>
      <c r="DNF203" s="639"/>
      <c r="DNG203" s="639"/>
      <c r="DNH203" s="639"/>
      <c r="DNI203" s="639"/>
      <c r="DNJ203" s="639"/>
      <c r="DNK203" s="639"/>
      <c r="DNL203" s="639"/>
      <c r="DNM203" s="639"/>
      <c r="DNN203" s="639"/>
      <c r="DNO203" s="639"/>
      <c r="DNP203" s="639"/>
      <c r="DNQ203" s="639"/>
      <c r="DNR203" s="639"/>
      <c r="DNS203" s="639"/>
      <c r="DNT203" s="639"/>
      <c r="DNU203" s="639"/>
      <c r="DNV203" s="639"/>
      <c r="DNW203" s="639"/>
      <c r="DNX203" s="639"/>
      <c r="DNY203" s="639"/>
      <c r="DNZ203" s="639"/>
      <c r="DOA203" s="639"/>
      <c r="DOB203" s="639"/>
      <c r="DOC203" s="639"/>
      <c r="DOD203" s="639"/>
      <c r="DOE203" s="639"/>
      <c r="DOF203" s="639"/>
      <c r="DOG203" s="639"/>
      <c r="DOH203" s="639"/>
      <c r="DOI203" s="639"/>
      <c r="DOJ203" s="639"/>
      <c r="DOK203" s="639"/>
      <c r="DOL203" s="639"/>
      <c r="DOM203" s="639"/>
      <c r="DON203" s="639"/>
      <c r="DOO203" s="639"/>
      <c r="DOP203" s="639"/>
      <c r="DOQ203" s="639"/>
      <c r="DOR203" s="639"/>
      <c r="DOS203" s="639"/>
      <c r="DOT203" s="639"/>
      <c r="DOU203" s="639"/>
      <c r="DOV203" s="639"/>
      <c r="DOW203" s="639"/>
      <c r="DOX203" s="639"/>
      <c r="DOY203" s="639"/>
      <c r="DOZ203" s="639"/>
      <c r="DPA203" s="639"/>
      <c r="DPB203" s="639"/>
      <c r="DPC203" s="639"/>
      <c r="DPD203" s="639"/>
      <c r="DPE203" s="639"/>
      <c r="DPF203" s="639"/>
      <c r="DPG203" s="639"/>
      <c r="DPH203" s="639"/>
      <c r="DPI203" s="639"/>
      <c r="DPJ203" s="639"/>
      <c r="DPK203" s="639"/>
      <c r="DPL203" s="639"/>
      <c r="DPM203" s="639"/>
      <c r="DPN203" s="639"/>
      <c r="DPO203" s="639"/>
      <c r="DPP203" s="639"/>
      <c r="DPQ203" s="639"/>
      <c r="DPR203" s="639"/>
      <c r="DPS203" s="639"/>
      <c r="DPT203" s="639"/>
      <c r="DPU203" s="639"/>
      <c r="DPV203" s="639"/>
      <c r="DPW203" s="639"/>
      <c r="DPX203" s="639"/>
      <c r="DPY203" s="639"/>
      <c r="DPZ203" s="639"/>
      <c r="DQA203" s="639"/>
      <c r="DQB203" s="639"/>
      <c r="DQC203" s="639"/>
      <c r="DQD203" s="639"/>
      <c r="DQE203" s="639"/>
      <c r="DQF203" s="639"/>
      <c r="DQG203" s="639"/>
      <c r="DQH203" s="639"/>
      <c r="DQI203" s="639"/>
      <c r="DQJ203" s="639"/>
      <c r="DQK203" s="639"/>
      <c r="DQL203" s="639"/>
      <c r="DQM203" s="639"/>
      <c r="DQN203" s="639"/>
      <c r="DQO203" s="639"/>
      <c r="DQP203" s="639"/>
      <c r="DQQ203" s="639"/>
      <c r="DQR203" s="639"/>
      <c r="DQS203" s="639"/>
      <c r="DQT203" s="639"/>
      <c r="DQU203" s="639"/>
      <c r="DQV203" s="639"/>
      <c r="DQW203" s="639"/>
      <c r="DQX203" s="639"/>
      <c r="DQY203" s="639"/>
      <c r="DQZ203" s="639"/>
      <c r="DRA203" s="639"/>
      <c r="DRB203" s="639"/>
      <c r="DRC203" s="639"/>
      <c r="DRD203" s="639"/>
      <c r="DRE203" s="639"/>
      <c r="DRF203" s="639"/>
      <c r="DRG203" s="639"/>
      <c r="DRH203" s="639"/>
      <c r="DRI203" s="639"/>
      <c r="DRJ203" s="639"/>
      <c r="DRK203" s="639"/>
      <c r="DRL203" s="639"/>
      <c r="DRM203" s="639"/>
      <c r="DRN203" s="639"/>
      <c r="DRO203" s="639"/>
      <c r="DRP203" s="639"/>
      <c r="DRQ203" s="639"/>
      <c r="DRR203" s="639"/>
      <c r="DRS203" s="639"/>
      <c r="DRT203" s="639"/>
      <c r="DRU203" s="639"/>
      <c r="DRV203" s="639"/>
      <c r="DRW203" s="639"/>
      <c r="DRX203" s="639"/>
      <c r="DRY203" s="639"/>
      <c r="DRZ203" s="639"/>
      <c r="DSA203" s="639"/>
      <c r="DSB203" s="639"/>
      <c r="DSC203" s="639"/>
      <c r="DSD203" s="639"/>
      <c r="DSE203" s="639"/>
      <c r="DSF203" s="639"/>
      <c r="DSG203" s="639"/>
      <c r="DSH203" s="639"/>
      <c r="DSI203" s="639"/>
      <c r="DSJ203" s="639"/>
      <c r="DSK203" s="639"/>
      <c r="DSL203" s="639"/>
      <c r="DSM203" s="639"/>
      <c r="DSN203" s="639"/>
      <c r="DSO203" s="639"/>
      <c r="DSP203" s="639"/>
      <c r="DSQ203" s="639"/>
      <c r="DSR203" s="639"/>
      <c r="DSS203" s="639"/>
      <c r="DST203" s="639"/>
      <c r="DSU203" s="639"/>
      <c r="DSV203" s="639"/>
      <c r="DSW203" s="639"/>
      <c r="DSX203" s="639"/>
      <c r="DSY203" s="639"/>
      <c r="DSZ203" s="639"/>
      <c r="DTA203" s="639"/>
      <c r="DTB203" s="639"/>
      <c r="DTC203" s="639"/>
      <c r="DTD203" s="639"/>
      <c r="DTE203" s="639"/>
      <c r="DTF203" s="639"/>
      <c r="DTG203" s="639"/>
      <c r="DTH203" s="639"/>
      <c r="DTI203" s="639"/>
      <c r="DTJ203" s="639"/>
      <c r="DTK203" s="639"/>
      <c r="DTL203" s="639"/>
      <c r="DTM203" s="639"/>
      <c r="DTN203" s="639"/>
      <c r="DTO203" s="639"/>
      <c r="DTP203" s="639"/>
      <c r="DTQ203" s="639"/>
      <c r="DTR203" s="639"/>
      <c r="DTS203" s="639"/>
      <c r="DTT203" s="639"/>
      <c r="DTU203" s="639"/>
      <c r="DTV203" s="639"/>
      <c r="DTW203" s="639"/>
      <c r="DTX203" s="639"/>
      <c r="DTY203" s="639"/>
      <c r="DTZ203" s="639"/>
      <c r="DUA203" s="639"/>
      <c r="DUB203" s="639"/>
      <c r="DUC203" s="639"/>
      <c r="DUD203" s="639"/>
      <c r="DUE203" s="639"/>
      <c r="DUF203" s="639"/>
      <c r="DUG203" s="639"/>
      <c r="DUH203" s="639"/>
      <c r="DUI203" s="639"/>
      <c r="DUJ203" s="639"/>
      <c r="DUK203" s="639"/>
      <c r="DUL203" s="639"/>
      <c r="DUM203" s="639"/>
      <c r="DUN203" s="639"/>
      <c r="DUO203" s="639"/>
      <c r="DUP203" s="639"/>
      <c r="DUQ203" s="639"/>
      <c r="DUR203" s="639"/>
      <c r="DUS203" s="639"/>
      <c r="DUT203" s="639"/>
      <c r="DUU203" s="639"/>
      <c r="DUV203" s="639"/>
      <c r="DUW203" s="639"/>
      <c r="DUX203" s="639"/>
      <c r="DUY203" s="639"/>
      <c r="DUZ203" s="639"/>
      <c r="DVA203" s="639"/>
      <c r="DVB203" s="639"/>
      <c r="DVC203" s="639"/>
      <c r="DVD203" s="639"/>
      <c r="DVE203" s="639"/>
      <c r="DVF203" s="639"/>
      <c r="DVG203" s="639"/>
      <c r="DVH203" s="639"/>
      <c r="DVI203" s="639"/>
      <c r="DVJ203" s="639"/>
      <c r="DVK203" s="639"/>
      <c r="DVL203" s="639"/>
      <c r="DVM203" s="639"/>
      <c r="DVN203" s="639"/>
      <c r="DVO203" s="639"/>
      <c r="DVP203" s="639"/>
      <c r="DVQ203" s="639"/>
      <c r="DVR203" s="639"/>
      <c r="DVS203" s="639"/>
      <c r="DVT203" s="639"/>
      <c r="DVU203" s="639"/>
      <c r="DVV203" s="639"/>
      <c r="DVW203" s="639"/>
      <c r="DVX203" s="639"/>
      <c r="DVY203" s="639"/>
      <c r="DVZ203" s="639"/>
      <c r="DWA203" s="639"/>
      <c r="DWB203" s="639"/>
      <c r="DWC203" s="639"/>
      <c r="DWD203" s="639"/>
      <c r="DWE203" s="639"/>
      <c r="DWF203" s="639"/>
      <c r="DWG203" s="639"/>
      <c r="DWH203" s="639"/>
      <c r="DWI203" s="639"/>
      <c r="DWJ203" s="639"/>
      <c r="DWK203" s="639"/>
      <c r="DWL203" s="639"/>
      <c r="DWM203" s="639"/>
      <c r="DWN203" s="639"/>
      <c r="DWO203" s="639"/>
      <c r="DWP203" s="639"/>
      <c r="DWQ203" s="639"/>
      <c r="DWR203" s="639"/>
      <c r="DWS203" s="639"/>
      <c r="DWT203" s="639"/>
      <c r="DWU203" s="639"/>
      <c r="DWV203" s="639"/>
      <c r="DWW203" s="639"/>
      <c r="DWX203" s="639"/>
      <c r="DWY203" s="639"/>
      <c r="DWZ203" s="639"/>
      <c r="DXA203" s="639"/>
      <c r="DXB203" s="639"/>
      <c r="DXC203" s="639"/>
      <c r="DXD203" s="639"/>
      <c r="DXE203" s="639"/>
      <c r="DXF203" s="639"/>
      <c r="DXG203" s="639"/>
      <c r="DXH203" s="639"/>
      <c r="DXI203" s="639"/>
      <c r="DXJ203" s="639"/>
      <c r="DXK203" s="639"/>
      <c r="DXL203" s="639"/>
      <c r="DXM203" s="639"/>
      <c r="DXN203" s="639"/>
      <c r="DXO203" s="639"/>
      <c r="DXP203" s="639"/>
      <c r="DXQ203" s="639"/>
      <c r="DXR203" s="639"/>
      <c r="DXS203" s="639"/>
      <c r="DXT203" s="639"/>
      <c r="DXU203" s="639"/>
      <c r="DXV203" s="639"/>
      <c r="DXW203" s="639"/>
      <c r="DXX203" s="639"/>
      <c r="DXY203" s="639"/>
      <c r="DXZ203" s="639"/>
      <c r="DYA203" s="639"/>
      <c r="DYB203" s="639"/>
      <c r="DYC203" s="639"/>
      <c r="DYD203" s="639"/>
      <c r="DYE203" s="639"/>
      <c r="DYF203" s="639"/>
      <c r="DYG203" s="639"/>
      <c r="DYH203" s="639"/>
      <c r="DYI203" s="639"/>
      <c r="DYJ203" s="639"/>
      <c r="DYK203" s="639"/>
      <c r="DYL203" s="639"/>
      <c r="DYM203" s="639"/>
      <c r="DYN203" s="639"/>
      <c r="DYO203" s="639"/>
      <c r="DYP203" s="639"/>
      <c r="DYQ203" s="639"/>
      <c r="DYR203" s="639"/>
      <c r="DYS203" s="639"/>
      <c r="DYT203" s="639"/>
      <c r="DYU203" s="639"/>
      <c r="DYV203" s="639"/>
      <c r="DYW203" s="639"/>
      <c r="DYX203" s="639"/>
      <c r="DYY203" s="639"/>
      <c r="DYZ203" s="639"/>
      <c r="DZA203" s="639"/>
      <c r="DZB203" s="639"/>
      <c r="DZC203" s="639"/>
      <c r="DZD203" s="639"/>
      <c r="DZE203" s="639"/>
      <c r="DZF203" s="639"/>
      <c r="DZG203" s="639"/>
      <c r="DZH203" s="639"/>
      <c r="DZI203" s="639"/>
      <c r="DZJ203" s="639"/>
      <c r="DZK203" s="639"/>
      <c r="DZL203" s="639"/>
      <c r="DZM203" s="639"/>
      <c r="DZN203" s="639"/>
      <c r="DZO203" s="639"/>
      <c r="DZP203" s="639"/>
      <c r="DZQ203" s="639"/>
      <c r="DZR203" s="639"/>
      <c r="DZS203" s="639"/>
      <c r="DZT203" s="639"/>
      <c r="DZU203" s="639"/>
      <c r="DZV203" s="639"/>
      <c r="DZW203" s="639"/>
      <c r="DZX203" s="639"/>
      <c r="DZY203" s="639"/>
      <c r="DZZ203" s="639"/>
      <c r="EAA203" s="639"/>
      <c r="EAB203" s="639"/>
      <c r="EAC203" s="639"/>
      <c r="EAD203" s="639"/>
      <c r="EAE203" s="639"/>
      <c r="EAF203" s="639"/>
      <c r="EAG203" s="639"/>
      <c r="EAH203" s="639"/>
      <c r="EAI203" s="639"/>
      <c r="EAJ203" s="639"/>
      <c r="EAK203" s="639"/>
      <c r="EAL203" s="639"/>
      <c r="EAM203" s="639"/>
      <c r="EAN203" s="639"/>
      <c r="EAO203" s="639"/>
      <c r="EAP203" s="639"/>
      <c r="EAQ203" s="639"/>
      <c r="EAR203" s="639"/>
      <c r="EAS203" s="639"/>
      <c r="EAT203" s="639"/>
      <c r="EAU203" s="639"/>
      <c r="EAV203" s="639"/>
      <c r="EAW203" s="639"/>
      <c r="EAX203" s="639"/>
      <c r="EAY203" s="639"/>
      <c r="EAZ203" s="639"/>
      <c r="EBA203" s="639"/>
      <c r="EBB203" s="639"/>
      <c r="EBC203" s="639"/>
      <c r="EBD203" s="639"/>
      <c r="EBE203" s="639"/>
      <c r="EBF203" s="639"/>
      <c r="EBG203" s="639"/>
      <c r="EBH203" s="639"/>
      <c r="EBI203" s="639"/>
      <c r="EBJ203" s="639"/>
      <c r="EBK203" s="639"/>
      <c r="EBL203" s="639"/>
      <c r="EBM203" s="639"/>
      <c r="EBN203" s="639"/>
      <c r="EBO203" s="639"/>
      <c r="EBP203" s="639"/>
      <c r="EBQ203" s="639"/>
      <c r="EBR203" s="639"/>
      <c r="EBS203" s="639"/>
      <c r="EBT203" s="639"/>
      <c r="EBU203" s="639"/>
      <c r="EBV203" s="639"/>
      <c r="EBW203" s="639"/>
      <c r="EBX203" s="639"/>
      <c r="EBY203" s="639"/>
      <c r="EBZ203" s="639"/>
      <c r="ECA203" s="639"/>
      <c r="ECB203" s="639"/>
      <c r="ECC203" s="639"/>
      <c r="ECD203" s="639"/>
      <c r="ECE203" s="639"/>
      <c r="ECF203" s="639"/>
      <c r="ECG203" s="639"/>
      <c r="ECH203" s="639"/>
      <c r="ECI203" s="639"/>
      <c r="ECJ203" s="639"/>
      <c r="ECK203" s="639"/>
      <c r="ECL203" s="639"/>
      <c r="ECM203" s="639"/>
      <c r="ECN203" s="639"/>
      <c r="ECO203" s="639"/>
      <c r="ECP203" s="639"/>
      <c r="ECQ203" s="639"/>
      <c r="ECR203" s="639"/>
      <c r="ECS203" s="639"/>
      <c r="ECT203" s="639"/>
      <c r="ECU203" s="639"/>
      <c r="ECV203" s="639"/>
      <c r="ECW203" s="639"/>
      <c r="ECX203" s="639"/>
      <c r="ECY203" s="639"/>
      <c r="ECZ203" s="639"/>
      <c r="EDA203" s="639"/>
      <c r="EDB203" s="639"/>
      <c r="EDC203" s="639"/>
      <c r="EDD203" s="639"/>
      <c r="EDE203" s="639"/>
      <c r="EDF203" s="639"/>
      <c r="EDG203" s="639"/>
      <c r="EDH203" s="639"/>
      <c r="EDI203" s="639"/>
      <c r="EDJ203" s="639"/>
      <c r="EDK203" s="639"/>
      <c r="EDL203" s="639"/>
      <c r="EDM203" s="639"/>
      <c r="EDN203" s="639"/>
      <c r="EDO203" s="639"/>
      <c r="EDP203" s="639"/>
      <c r="EDQ203" s="639"/>
      <c r="EDR203" s="639"/>
      <c r="EDS203" s="639"/>
      <c r="EDT203" s="639"/>
      <c r="EDU203" s="639"/>
      <c r="EDV203" s="639"/>
      <c r="EDW203" s="639"/>
      <c r="EDX203" s="639"/>
      <c r="EDY203" s="639"/>
      <c r="EDZ203" s="639"/>
      <c r="EEA203" s="639"/>
      <c r="EEB203" s="639"/>
      <c r="EEC203" s="639"/>
      <c r="EED203" s="639"/>
      <c r="EEE203" s="639"/>
      <c r="EEF203" s="639"/>
      <c r="EEG203" s="639"/>
      <c r="EEH203" s="639"/>
      <c r="EEI203" s="639"/>
      <c r="EEJ203" s="639"/>
      <c r="EEK203" s="639"/>
      <c r="EEL203" s="639"/>
      <c r="EEM203" s="639"/>
      <c r="EEN203" s="639"/>
      <c r="EEO203" s="639"/>
      <c r="EEP203" s="639"/>
      <c r="EEQ203" s="639"/>
      <c r="EER203" s="639"/>
      <c r="EES203" s="639"/>
      <c r="EET203" s="639"/>
      <c r="EEU203" s="639"/>
      <c r="EEV203" s="639"/>
      <c r="EEW203" s="639"/>
      <c r="EEX203" s="639"/>
      <c r="EEY203" s="639"/>
      <c r="EEZ203" s="639"/>
      <c r="EFA203" s="639"/>
      <c r="EFB203" s="639"/>
      <c r="EFC203" s="639"/>
      <c r="EFD203" s="639"/>
      <c r="EFE203" s="639"/>
      <c r="EFF203" s="639"/>
      <c r="EFG203" s="639"/>
      <c r="EFH203" s="639"/>
      <c r="EFI203" s="639"/>
      <c r="EFJ203" s="639"/>
      <c r="EFK203" s="639"/>
      <c r="EFL203" s="639"/>
      <c r="EFM203" s="639"/>
      <c r="EFN203" s="639"/>
      <c r="EFO203" s="639"/>
      <c r="EFP203" s="639"/>
      <c r="EFQ203" s="639"/>
      <c r="EFR203" s="639"/>
      <c r="EFS203" s="639"/>
      <c r="EFT203" s="639"/>
      <c r="EFU203" s="639"/>
      <c r="EFV203" s="639"/>
      <c r="EFW203" s="639"/>
      <c r="EFX203" s="639"/>
      <c r="EFY203" s="639"/>
      <c r="EFZ203" s="639"/>
      <c r="EGA203" s="639"/>
      <c r="EGB203" s="639"/>
      <c r="EGC203" s="639"/>
      <c r="EGD203" s="639"/>
      <c r="EGE203" s="639"/>
      <c r="EGF203" s="639"/>
      <c r="EGG203" s="639"/>
      <c r="EGH203" s="639"/>
      <c r="EGI203" s="639"/>
      <c r="EGJ203" s="639"/>
      <c r="EGK203" s="639"/>
      <c r="EGL203" s="639"/>
      <c r="EGM203" s="639"/>
      <c r="EGN203" s="639"/>
      <c r="EGO203" s="639"/>
      <c r="EGP203" s="639"/>
      <c r="EGQ203" s="639"/>
      <c r="EGR203" s="639"/>
      <c r="EGS203" s="639"/>
      <c r="EGT203" s="639"/>
      <c r="EGU203" s="639"/>
      <c r="EGV203" s="639"/>
      <c r="EGW203" s="639"/>
      <c r="EGX203" s="639"/>
      <c r="EGY203" s="639"/>
      <c r="EGZ203" s="639"/>
      <c r="EHA203" s="639"/>
      <c r="EHB203" s="639"/>
      <c r="EHC203" s="639"/>
      <c r="EHD203" s="639"/>
      <c r="EHE203" s="639"/>
      <c r="EHF203" s="639"/>
      <c r="EHG203" s="639"/>
      <c r="EHH203" s="639"/>
      <c r="EHI203" s="639"/>
      <c r="EHJ203" s="639"/>
      <c r="EHK203" s="639"/>
      <c r="EHL203" s="639"/>
      <c r="EHM203" s="639"/>
      <c r="EHN203" s="639"/>
      <c r="EHO203" s="639"/>
      <c r="EHP203" s="639"/>
      <c r="EHQ203" s="639"/>
      <c r="EHR203" s="639"/>
      <c r="EHS203" s="639"/>
      <c r="EHT203" s="639"/>
      <c r="EHU203" s="639"/>
      <c r="EHV203" s="639"/>
      <c r="EHW203" s="639"/>
      <c r="EHX203" s="639"/>
      <c r="EHY203" s="639"/>
      <c r="EHZ203" s="639"/>
      <c r="EIA203" s="639"/>
      <c r="EIB203" s="639"/>
      <c r="EIC203" s="639"/>
      <c r="EID203" s="639"/>
      <c r="EIE203" s="639"/>
      <c r="EIF203" s="639"/>
      <c r="EIG203" s="639"/>
      <c r="EIH203" s="639"/>
      <c r="EII203" s="639"/>
      <c r="EIJ203" s="639"/>
      <c r="EIK203" s="639"/>
      <c r="EIL203" s="639"/>
      <c r="EIM203" s="639"/>
      <c r="EIN203" s="639"/>
      <c r="EIO203" s="639"/>
      <c r="EIP203" s="639"/>
      <c r="EIQ203" s="639"/>
      <c r="EIR203" s="639"/>
      <c r="EIS203" s="639"/>
      <c r="EIT203" s="639"/>
      <c r="EIU203" s="639"/>
      <c r="EIV203" s="639"/>
      <c r="EIW203" s="639"/>
      <c r="EIX203" s="639"/>
      <c r="EIY203" s="639"/>
      <c r="EIZ203" s="639"/>
      <c r="EJA203" s="639"/>
      <c r="EJB203" s="639"/>
      <c r="EJC203" s="639"/>
      <c r="EJD203" s="639"/>
      <c r="EJE203" s="639"/>
      <c r="EJF203" s="639"/>
      <c r="EJG203" s="639"/>
      <c r="EJH203" s="639"/>
      <c r="EJI203" s="639"/>
      <c r="EJJ203" s="639"/>
      <c r="EJK203" s="639"/>
      <c r="EJL203" s="639"/>
      <c r="EJM203" s="639"/>
      <c r="EJN203" s="639"/>
      <c r="EJO203" s="639"/>
      <c r="EJP203" s="639"/>
      <c r="EJQ203" s="639"/>
      <c r="EJR203" s="639"/>
      <c r="EJS203" s="639"/>
      <c r="EJT203" s="639"/>
      <c r="EJU203" s="639"/>
      <c r="EJV203" s="639"/>
      <c r="EJW203" s="639"/>
      <c r="EJX203" s="639"/>
      <c r="EJY203" s="639"/>
      <c r="EJZ203" s="639"/>
      <c r="EKA203" s="639"/>
      <c r="EKB203" s="639"/>
      <c r="EKC203" s="639"/>
      <c r="EKD203" s="639"/>
      <c r="EKE203" s="639"/>
      <c r="EKF203" s="639"/>
      <c r="EKG203" s="639"/>
      <c r="EKH203" s="639"/>
      <c r="EKI203" s="639"/>
      <c r="EKJ203" s="639"/>
      <c r="EKK203" s="639"/>
      <c r="EKL203" s="639"/>
      <c r="EKM203" s="639"/>
      <c r="EKN203" s="639"/>
      <c r="EKO203" s="639"/>
      <c r="EKP203" s="639"/>
      <c r="EKQ203" s="639"/>
      <c r="EKR203" s="639"/>
      <c r="EKS203" s="639"/>
      <c r="EKT203" s="639"/>
      <c r="EKU203" s="639"/>
      <c r="EKV203" s="639"/>
      <c r="EKW203" s="639"/>
      <c r="EKX203" s="639"/>
      <c r="EKY203" s="639"/>
      <c r="EKZ203" s="639"/>
      <c r="ELA203" s="639"/>
      <c r="ELB203" s="639"/>
      <c r="ELC203" s="639"/>
      <c r="ELD203" s="639"/>
      <c r="ELE203" s="639"/>
      <c r="ELF203" s="639"/>
      <c r="ELG203" s="639"/>
      <c r="ELH203" s="639"/>
      <c r="ELI203" s="639"/>
      <c r="ELJ203" s="639"/>
      <c r="ELK203" s="639"/>
      <c r="ELL203" s="639"/>
      <c r="ELM203" s="639"/>
      <c r="ELN203" s="639"/>
      <c r="ELO203" s="639"/>
      <c r="ELP203" s="639"/>
      <c r="ELQ203" s="639"/>
      <c r="ELR203" s="639"/>
      <c r="ELS203" s="639"/>
      <c r="ELT203" s="639"/>
      <c r="ELU203" s="639"/>
      <c r="ELV203" s="639"/>
      <c r="ELW203" s="639"/>
      <c r="ELX203" s="639"/>
      <c r="ELY203" s="639"/>
      <c r="ELZ203" s="639"/>
      <c r="EMA203" s="639"/>
      <c r="EMB203" s="639"/>
      <c r="EMC203" s="639"/>
      <c r="EMD203" s="639"/>
      <c r="EME203" s="639"/>
      <c r="EMF203" s="639"/>
      <c r="EMG203" s="639"/>
      <c r="EMH203" s="639"/>
      <c r="EMI203" s="639"/>
      <c r="EMJ203" s="639"/>
      <c r="EMK203" s="639"/>
      <c r="EML203" s="639"/>
      <c r="EMM203" s="639"/>
      <c r="EMN203" s="639"/>
      <c r="EMO203" s="639"/>
      <c r="EMP203" s="639"/>
      <c r="EMQ203" s="639"/>
      <c r="EMR203" s="639"/>
      <c r="EMS203" s="639"/>
      <c r="EMT203" s="639"/>
      <c r="EMU203" s="639"/>
      <c r="EMV203" s="639"/>
      <c r="EMW203" s="639"/>
      <c r="EMX203" s="639"/>
      <c r="EMY203" s="639"/>
      <c r="EMZ203" s="639"/>
      <c r="ENA203" s="639"/>
      <c r="ENB203" s="639"/>
      <c r="ENC203" s="639"/>
      <c r="END203" s="639"/>
      <c r="ENE203" s="639"/>
      <c r="ENF203" s="639"/>
      <c r="ENG203" s="639"/>
      <c r="ENH203" s="639"/>
      <c r="ENI203" s="639"/>
      <c r="ENJ203" s="639"/>
      <c r="ENK203" s="639"/>
      <c r="ENL203" s="639"/>
      <c r="ENM203" s="639"/>
      <c r="ENN203" s="639"/>
      <c r="ENO203" s="639"/>
      <c r="ENP203" s="639"/>
      <c r="ENQ203" s="639"/>
      <c r="ENR203" s="639"/>
      <c r="ENS203" s="639"/>
      <c r="ENT203" s="639"/>
      <c r="ENU203" s="639"/>
      <c r="ENV203" s="639"/>
      <c r="ENW203" s="639"/>
      <c r="ENX203" s="639"/>
      <c r="ENY203" s="639"/>
      <c r="ENZ203" s="639"/>
      <c r="EOA203" s="639"/>
      <c r="EOB203" s="639"/>
      <c r="EOC203" s="639"/>
      <c r="EOD203" s="639"/>
      <c r="EOE203" s="639"/>
      <c r="EOF203" s="639"/>
      <c r="EOG203" s="639"/>
      <c r="EOH203" s="639"/>
      <c r="EOI203" s="639"/>
      <c r="EOJ203" s="639"/>
      <c r="EOK203" s="639"/>
      <c r="EOL203" s="639"/>
      <c r="EOM203" s="639"/>
      <c r="EON203" s="639"/>
      <c r="EOO203" s="639"/>
      <c r="EOP203" s="639"/>
      <c r="EOQ203" s="639"/>
      <c r="EOR203" s="639"/>
      <c r="EOS203" s="639"/>
      <c r="EOT203" s="639"/>
      <c r="EOU203" s="639"/>
      <c r="EOV203" s="639"/>
      <c r="EOW203" s="639"/>
      <c r="EOX203" s="639"/>
      <c r="EOY203" s="639"/>
      <c r="EOZ203" s="639"/>
      <c r="EPA203" s="639"/>
      <c r="EPB203" s="639"/>
      <c r="EPC203" s="639"/>
      <c r="EPD203" s="639"/>
      <c r="EPE203" s="639"/>
      <c r="EPF203" s="639"/>
      <c r="EPG203" s="639"/>
      <c r="EPH203" s="639"/>
      <c r="EPI203" s="639"/>
      <c r="EPJ203" s="639"/>
      <c r="EPK203" s="639"/>
      <c r="EPL203" s="639"/>
      <c r="EPM203" s="639"/>
      <c r="EPN203" s="639"/>
      <c r="EPO203" s="639"/>
      <c r="EPP203" s="639"/>
      <c r="EPQ203" s="639"/>
      <c r="EPR203" s="639"/>
      <c r="EPS203" s="639"/>
      <c r="EPT203" s="639"/>
      <c r="EPU203" s="639"/>
      <c r="EPV203" s="639"/>
      <c r="EPW203" s="639"/>
      <c r="EPX203" s="639"/>
      <c r="EPY203" s="639"/>
      <c r="EPZ203" s="639"/>
      <c r="EQA203" s="639"/>
      <c r="EQB203" s="639"/>
      <c r="EQC203" s="639"/>
      <c r="EQD203" s="639"/>
      <c r="EQE203" s="639"/>
      <c r="EQF203" s="639"/>
      <c r="EQG203" s="639"/>
      <c r="EQH203" s="639"/>
      <c r="EQI203" s="639"/>
      <c r="EQJ203" s="639"/>
      <c r="EQK203" s="639"/>
      <c r="EQL203" s="639"/>
      <c r="EQM203" s="639"/>
      <c r="EQN203" s="639"/>
      <c r="EQO203" s="639"/>
      <c r="EQP203" s="639"/>
      <c r="EQQ203" s="639"/>
      <c r="EQR203" s="639"/>
      <c r="EQS203" s="639"/>
      <c r="EQT203" s="639"/>
      <c r="EQU203" s="639"/>
      <c r="EQV203" s="639"/>
      <c r="EQW203" s="639"/>
      <c r="EQX203" s="639"/>
      <c r="EQY203" s="639"/>
      <c r="EQZ203" s="639"/>
      <c r="ERA203" s="639"/>
      <c r="ERB203" s="639"/>
      <c r="ERC203" s="639"/>
      <c r="ERD203" s="639"/>
      <c r="ERE203" s="639"/>
      <c r="ERF203" s="639"/>
      <c r="ERG203" s="639"/>
      <c r="ERH203" s="639"/>
      <c r="ERI203" s="639"/>
      <c r="ERJ203" s="639"/>
      <c r="ERK203" s="639"/>
      <c r="ERL203" s="639"/>
      <c r="ERM203" s="639"/>
      <c r="ERN203" s="639"/>
      <c r="ERO203" s="639"/>
      <c r="ERP203" s="639"/>
      <c r="ERQ203" s="639"/>
      <c r="ERR203" s="639"/>
      <c r="ERS203" s="639"/>
      <c r="ERT203" s="639"/>
      <c r="ERU203" s="639"/>
      <c r="ERV203" s="639"/>
      <c r="ERW203" s="639"/>
      <c r="ERX203" s="639"/>
      <c r="ERY203" s="639"/>
      <c r="ERZ203" s="639"/>
      <c r="ESA203" s="639"/>
      <c r="ESB203" s="639"/>
      <c r="ESC203" s="639"/>
      <c r="ESD203" s="639"/>
      <c r="ESE203" s="639"/>
      <c r="ESF203" s="639"/>
      <c r="ESG203" s="639"/>
      <c r="ESH203" s="639"/>
      <c r="ESI203" s="639"/>
      <c r="ESJ203" s="639"/>
      <c r="ESK203" s="639"/>
      <c r="ESL203" s="639"/>
      <c r="ESM203" s="639"/>
      <c r="ESN203" s="639"/>
      <c r="ESO203" s="639"/>
      <c r="ESP203" s="639"/>
      <c r="ESQ203" s="639"/>
      <c r="ESR203" s="639"/>
      <c r="ESS203" s="639"/>
      <c r="EST203" s="639"/>
      <c r="ESU203" s="639"/>
      <c r="ESV203" s="639"/>
      <c r="ESW203" s="639"/>
      <c r="ESX203" s="639"/>
      <c r="ESY203" s="639"/>
      <c r="ESZ203" s="639"/>
      <c r="ETA203" s="639"/>
      <c r="ETB203" s="639"/>
      <c r="ETC203" s="639"/>
      <c r="ETD203" s="639"/>
      <c r="ETE203" s="639"/>
      <c r="ETF203" s="639"/>
      <c r="ETG203" s="639"/>
      <c r="ETH203" s="639"/>
      <c r="ETI203" s="639"/>
      <c r="ETJ203" s="639"/>
      <c r="ETK203" s="639"/>
      <c r="ETL203" s="639"/>
      <c r="ETM203" s="639"/>
      <c r="ETN203" s="639"/>
      <c r="ETO203" s="639"/>
      <c r="ETP203" s="639"/>
      <c r="ETQ203" s="639"/>
      <c r="ETR203" s="639"/>
      <c r="ETS203" s="639"/>
      <c r="ETT203" s="639"/>
      <c r="ETU203" s="639"/>
      <c r="ETV203" s="639"/>
      <c r="ETW203" s="639"/>
      <c r="ETX203" s="639"/>
      <c r="ETY203" s="639"/>
      <c r="ETZ203" s="639"/>
      <c r="EUA203" s="639"/>
      <c r="EUB203" s="639"/>
      <c r="EUC203" s="639"/>
      <c r="EUD203" s="639"/>
      <c r="EUE203" s="639"/>
      <c r="EUF203" s="639"/>
      <c r="EUG203" s="639"/>
      <c r="EUH203" s="639"/>
      <c r="EUI203" s="639"/>
      <c r="EUJ203" s="639"/>
      <c r="EUK203" s="639"/>
      <c r="EUL203" s="639"/>
      <c r="EUM203" s="639"/>
      <c r="EUN203" s="639"/>
      <c r="EUO203" s="639"/>
      <c r="EUP203" s="639"/>
      <c r="EUQ203" s="639"/>
      <c r="EUR203" s="639"/>
      <c r="EUS203" s="639"/>
      <c r="EUT203" s="639"/>
      <c r="EUU203" s="639"/>
      <c r="EUV203" s="639"/>
      <c r="EUW203" s="639"/>
      <c r="EUX203" s="639"/>
      <c r="EUY203" s="639"/>
      <c r="EUZ203" s="639"/>
      <c r="EVA203" s="639"/>
      <c r="EVB203" s="639"/>
      <c r="EVC203" s="639"/>
      <c r="EVD203" s="639"/>
      <c r="EVE203" s="639"/>
      <c r="EVF203" s="639"/>
      <c r="EVG203" s="639"/>
      <c r="EVH203" s="639"/>
      <c r="EVI203" s="639"/>
      <c r="EVJ203" s="639"/>
      <c r="EVK203" s="639"/>
      <c r="EVL203" s="639"/>
      <c r="EVM203" s="639"/>
      <c r="EVN203" s="639"/>
      <c r="EVO203" s="639"/>
      <c r="EVP203" s="639"/>
      <c r="EVQ203" s="639"/>
      <c r="EVR203" s="639"/>
      <c r="EVS203" s="639"/>
      <c r="EVT203" s="639"/>
      <c r="EVU203" s="639"/>
      <c r="EVV203" s="639"/>
      <c r="EVW203" s="639"/>
      <c r="EVX203" s="639"/>
      <c r="EVY203" s="639"/>
      <c r="EVZ203" s="639"/>
      <c r="EWA203" s="639"/>
      <c r="EWB203" s="639"/>
      <c r="EWC203" s="639"/>
      <c r="EWD203" s="639"/>
      <c r="EWE203" s="639"/>
      <c r="EWF203" s="639"/>
      <c r="EWG203" s="639"/>
      <c r="EWH203" s="639"/>
      <c r="EWI203" s="639"/>
      <c r="EWJ203" s="639"/>
      <c r="EWK203" s="639"/>
      <c r="EWL203" s="639"/>
      <c r="EWM203" s="639"/>
      <c r="EWN203" s="639"/>
      <c r="EWO203" s="639"/>
      <c r="EWP203" s="639"/>
      <c r="EWQ203" s="639"/>
      <c r="EWR203" s="639"/>
      <c r="EWS203" s="639"/>
      <c r="EWT203" s="639"/>
      <c r="EWU203" s="639"/>
      <c r="EWV203" s="639"/>
      <c r="EWW203" s="639"/>
      <c r="EWX203" s="639"/>
      <c r="EWY203" s="639"/>
      <c r="EWZ203" s="639"/>
      <c r="EXA203" s="639"/>
      <c r="EXB203" s="639"/>
      <c r="EXC203" s="639"/>
      <c r="EXD203" s="639"/>
      <c r="EXE203" s="639"/>
      <c r="EXF203" s="639"/>
      <c r="EXG203" s="639"/>
      <c r="EXH203" s="639"/>
      <c r="EXI203" s="639"/>
      <c r="EXJ203" s="639"/>
      <c r="EXK203" s="639"/>
      <c r="EXL203" s="639"/>
      <c r="EXM203" s="639"/>
      <c r="EXN203" s="639"/>
      <c r="EXO203" s="639"/>
      <c r="EXP203" s="639"/>
      <c r="EXQ203" s="639"/>
      <c r="EXR203" s="639"/>
      <c r="EXS203" s="639"/>
      <c r="EXT203" s="639"/>
      <c r="EXU203" s="639"/>
      <c r="EXV203" s="639"/>
      <c r="EXW203" s="639"/>
      <c r="EXX203" s="639"/>
      <c r="EXY203" s="639"/>
      <c r="EXZ203" s="639"/>
      <c r="EYA203" s="639"/>
      <c r="EYB203" s="639"/>
      <c r="EYC203" s="639"/>
      <c r="EYD203" s="639"/>
      <c r="EYE203" s="639"/>
      <c r="EYF203" s="639"/>
      <c r="EYG203" s="639"/>
      <c r="EYH203" s="639"/>
      <c r="EYI203" s="639"/>
      <c r="EYJ203" s="639"/>
      <c r="EYK203" s="639"/>
      <c r="EYL203" s="639"/>
      <c r="EYM203" s="639"/>
      <c r="EYN203" s="639"/>
      <c r="EYO203" s="639"/>
      <c r="EYP203" s="639"/>
      <c r="EYQ203" s="639"/>
      <c r="EYR203" s="639"/>
      <c r="EYS203" s="639"/>
      <c r="EYT203" s="639"/>
      <c r="EYU203" s="639"/>
      <c r="EYV203" s="639"/>
      <c r="EYW203" s="639"/>
      <c r="EYX203" s="639"/>
      <c r="EYY203" s="639"/>
      <c r="EYZ203" s="639"/>
      <c r="EZA203" s="639"/>
      <c r="EZB203" s="639"/>
      <c r="EZC203" s="639"/>
      <c r="EZD203" s="639"/>
      <c r="EZE203" s="639"/>
      <c r="EZF203" s="639"/>
      <c r="EZG203" s="639"/>
      <c r="EZH203" s="639"/>
      <c r="EZI203" s="639"/>
      <c r="EZJ203" s="639"/>
      <c r="EZK203" s="639"/>
      <c r="EZL203" s="639"/>
      <c r="EZM203" s="639"/>
      <c r="EZN203" s="639"/>
      <c r="EZO203" s="639"/>
      <c r="EZP203" s="639"/>
      <c r="EZQ203" s="639"/>
      <c r="EZR203" s="639"/>
      <c r="EZS203" s="639"/>
      <c r="EZT203" s="639"/>
      <c r="EZU203" s="639"/>
      <c r="EZV203" s="639"/>
      <c r="EZW203" s="639"/>
      <c r="EZX203" s="639"/>
      <c r="EZY203" s="639"/>
      <c r="EZZ203" s="639"/>
      <c r="FAA203" s="639"/>
      <c r="FAB203" s="639"/>
      <c r="FAC203" s="639"/>
      <c r="FAD203" s="639"/>
      <c r="FAE203" s="639"/>
      <c r="FAF203" s="639"/>
      <c r="FAG203" s="639"/>
      <c r="FAH203" s="639"/>
      <c r="FAI203" s="639"/>
      <c r="FAJ203" s="639"/>
      <c r="FAK203" s="639"/>
      <c r="FAL203" s="639"/>
      <c r="FAM203" s="639"/>
      <c r="FAN203" s="639"/>
      <c r="FAO203" s="639"/>
      <c r="FAP203" s="639"/>
      <c r="FAQ203" s="639"/>
      <c r="FAR203" s="639"/>
      <c r="FAS203" s="639"/>
      <c r="FAT203" s="639"/>
      <c r="FAU203" s="639"/>
      <c r="FAV203" s="639"/>
      <c r="FAW203" s="639"/>
      <c r="FAX203" s="639"/>
      <c r="FAY203" s="639"/>
      <c r="FAZ203" s="639"/>
      <c r="FBA203" s="639"/>
      <c r="FBB203" s="639"/>
      <c r="FBC203" s="639"/>
      <c r="FBD203" s="639"/>
      <c r="FBE203" s="639"/>
      <c r="FBF203" s="639"/>
      <c r="FBG203" s="639"/>
      <c r="FBH203" s="639"/>
      <c r="FBI203" s="639"/>
      <c r="FBJ203" s="639"/>
      <c r="FBK203" s="639"/>
      <c r="FBL203" s="639"/>
      <c r="FBM203" s="639"/>
      <c r="FBN203" s="639"/>
      <c r="FBO203" s="639"/>
      <c r="FBP203" s="639"/>
      <c r="FBQ203" s="639"/>
      <c r="FBR203" s="639"/>
      <c r="FBS203" s="639"/>
      <c r="FBT203" s="639"/>
      <c r="FBU203" s="639"/>
      <c r="FBV203" s="639"/>
      <c r="FBW203" s="639"/>
      <c r="FBX203" s="639"/>
      <c r="FBY203" s="639"/>
      <c r="FBZ203" s="639"/>
      <c r="FCA203" s="639"/>
      <c r="FCB203" s="639"/>
      <c r="FCC203" s="639"/>
      <c r="FCD203" s="639"/>
      <c r="FCE203" s="639"/>
      <c r="FCF203" s="639"/>
      <c r="FCG203" s="639"/>
      <c r="FCH203" s="639"/>
      <c r="FCI203" s="639"/>
      <c r="FCJ203" s="639"/>
      <c r="FCK203" s="639"/>
      <c r="FCL203" s="639"/>
      <c r="FCM203" s="639"/>
      <c r="FCN203" s="639"/>
      <c r="FCO203" s="639"/>
      <c r="FCP203" s="639"/>
      <c r="FCQ203" s="639"/>
      <c r="FCR203" s="639"/>
      <c r="FCS203" s="639"/>
      <c r="FCT203" s="639"/>
      <c r="FCU203" s="639"/>
      <c r="FCV203" s="639"/>
      <c r="FCW203" s="639"/>
      <c r="FCX203" s="639"/>
      <c r="FCY203" s="639"/>
      <c r="FCZ203" s="639"/>
      <c r="FDA203" s="639"/>
      <c r="FDB203" s="639"/>
      <c r="FDC203" s="639"/>
      <c r="FDD203" s="639"/>
      <c r="FDE203" s="639"/>
      <c r="FDF203" s="639"/>
      <c r="FDG203" s="639"/>
      <c r="FDH203" s="639"/>
      <c r="FDI203" s="639"/>
      <c r="FDJ203" s="639"/>
      <c r="FDK203" s="639"/>
      <c r="FDL203" s="639"/>
      <c r="FDM203" s="639"/>
      <c r="FDN203" s="639"/>
      <c r="FDO203" s="639"/>
      <c r="FDP203" s="639"/>
      <c r="FDQ203" s="639"/>
      <c r="FDR203" s="639"/>
      <c r="FDS203" s="639"/>
      <c r="FDT203" s="639"/>
      <c r="FDU203" s="639"/>
      <c r="FDV203" s="639"/>
      <c r="FDW203" s="639"/>
      <c r="FDX203" s="639"/>
      <c r="FDY203" s="639"/>
      <c r="FDZ203" s="639"/>
      <c r="FEA203" s="639"/>
      <c r="FEB203" s="639"/>
      <c r="FEC203" s="639"/>
      <c r="FED203" s="639"/>
      <c r="FEE203" s="639"/>
      <c r="FEF203" s="639"/>
      <c r="FEG203" s="639"/>
      <c r="FEH203" s="639"/>
      <c r="FEI203" s="639"/>
      <c r="FEJ203" s="639"/>
      <c r="FEK203" s="639"/>
      <c r="FEL203" s="639"/>
      <c r="FEM203" s="639"/>
      <c r="FEN203" s="639"/>
      <c r="FEO203" s="639"/>
      <c r="FEP203" s="639"/>
      <c r="FEQ203" s="639"/>
      <c r="FER203" s="639"/>
      <c r="FES203" s="639"/>
      <c r="FET203" s="639"/>
      <c r="FEU203" s="639"/>
      <c r="FEV203" s="639"/>
      <c r="FEW203" s="639"/>
      <c r="FEX203" s="639"/>
      <c r="FEY203" s="639"/>
      <c r="FEZ203" s="639"/>
      <c r="FFA203" s="639"/>
      <c r="FFB203" s="639"/>
      <c r="FFC203" s="639"/>
      <c r="FFD203" s="639"/>
      <c r="FFE203" s="639"/>
      <c r="FFF203" s="639"/>
      <c r="FFG203" s="639"/>
      <c r="FFH203" s="639"/>
      <c r="FFI203" s="639"/>
      <c r="FFJ203" s="639"/>
      <c r="FFK203" s="639"/>
      <c r="FFL203" s="639"/>
      <c r="FFM203" s="639"/>
      <c r="FFN203" s="639"/>
      <c r="FFO203" s="639"/>
      <c r="FFP203" s="639"/>
      <c r="FFQ203" s="639"/>
      <c r="FFR203" s="639"/>
      <c r="FFS203" s="639"/>
      <c r="FFT203" s="639"/>
      <c r="FFU203" s="639"/>
      <c r="FFV203" s="639"/>
      <c r="FFW203" s="639"/>
      <c r="FFX203" s="639"/>
      <c r="FFY203" s="639"/>
      <c r="FFZ203" s="639"/>
      <c r="FGA203" s="639"/>
      <c r="FGB203" s="639"/>
      <c r="FGC203" s="639"/>
      <c r="FGD203" s="639"/>
      <c r="FGE203" s="639"/>
      <c r="FGF203" s="639"/>
      <c r="FGG203" s="639"/>
      <c r="FGH203" s="639"/>
      <c r="FGI203" s="639"/>
      <c r="FGJ203" s="639"/>
      <c r="FGK203" s="639"/>
      <c r="FGL203" s="639"/>
      <c r="FGM203" s="639"/>
      <c r="FGN203" s="639"/>
      <c r="FGO203" s="639"/>
      <c r="FGP203" s="639"/>
      <c r="FGQ203" s="639"/>
      <c r="FGR203" s="639"/>
      <c r="FGS203" s="639"/>
      <c r="FGT203" s="639"/>
      <c r="FGU203" s="639"/>
      <c r="FGV203" s="639"/>
      <c r="FGW203" s="639"/>
      <c r="FGX203" s="639"/>
      <c r="FGY203" s="639"/>
      <c r="FGZ203" s="639"/>
      <c r="FHA203" s="639"/>
      <c r="FHB203" s="639"/>
      <c r="FHC203" s="639"/>
      <c r="FHD203" s="639"/>
      <c r="FHE203" s="639"/>
      <c r="FHF203" s="639"/>
      <c r="FHG203" s="639"/>
      <c r="FHH203" s="639"/>
      <c r="FHI203" s="639"/>
      <c r="FHJ203" s="639"/>
      <c r="FHK203" s="639"/>
      <c r="FHL203" s="639"/>
      <c r="FHM203" s="639"/>
      <c r="FHN203" s="639"/>
      <c r="FHO203" s="639"/>
      <c r="FHP203" s="639"/>
      <c r="FHQ203" s="639"/>
      <c r="FHR203" s="639"/>
      <c r="FHS203" s="639"/>
      <c r="FHT203" s="639"/>
      <c r="FHU203" s="639"/>
      <c r="FHV203" s="639"/>
      <c r="FHW203" s="639"/>
      <c r="FHX203" s="639"/>
      <c r="FHY203" s="639"/>
      <c r="FHZ203" s="639"/>
      <c r="FIA203" s="639"/>
      <c r="FIB203" s="639"/>
      <c r="FIC203" s="639"/>
      <c r="FID203" s="639"/>
      <c r="FIE203" s="639"/>
      <c r="FIF203" s="639"/>
      <c r="FIG203" s="639"/>
      <c r="FIH203" s="639"/>
      <c r="FII203" s="639"/>
      <c r="FIJ203" s="639"/>
      <c r="FIK203" s="639"/>
      <c r="FIL203" s="639"/>
      <c r="FIM203" s="639"/>
      <c r="FIN203" s="639"/>
      <c r="FIO203" s="639"/>
      <c r="FIP203" s="639"/>
      <c r="FIQ203" s="639"/>
      <c r="FIR203" s="639"/>
      <c r="FIS203" s="639"/>
      <c r="FIT203" s="639"/>
      <c r="FIU203" s="639"/>
      <c r="FIV203" s="639"/>
      <c r="FIW203" s="639"/>
      <c r="FIX203" s="639"/>
      <c r="FIY203" s="639"/>
      <c r="FIZ203" s="639"/>
      <c r="FJA203" s="639"/>
      <c r="FJB203" s="639"/>
      <c r="FJC203" s="639"/>
      <c r="FJD203" s="639"/>
      <c r="FJE203" s="639"/>
      <c r="FJF203" s="639"/>
      <c r="FJG203" s="639"/>
      <c r="FJH203" s="639"/>
      <c r="FJI203" s="639"/>
      <c r="FJJ203" s="639"/>
      <c r="FJK203" s="639"/>
      <c r="FJL203" s="639"/>
      <c r="FJM203" s="639"/>
      <c r="FJN203" s="639"/>
      <c r="FJO203" s="639"/>
      <c r="FJP203" s="639"/>
      <c r="FJQ203" s="639"/>
      <c r="FJR203" s="639"/>
      <c r="FJS203" s="639"/>
      <c r="FJT203" s="639"/>
      <c r="FJU203" s="639"/>
      <c r="FJV203" s="639"/>
      <c r="FJW203" s="639"/>
      <c r="FJX203" s="639"/>
      <c r="FJY203" s="639"/>
      <c r="FJZ203" s="639"/>
      <c r="FKA203" s="639"/>
      <c r="FKB203" s="639"/>
      <c r="FKC203" s="639"/>
      <c r="FKD203" s="639"/>
      <c r="FKE203" s="639"/>
      <c r="FKF203" s="639"/>
      <c r="FKG203" s="639"/>
      <c r="FKH203" s="639"/>
      <c r="FKI203" s="639"/>
      <c r="FKJ203" s="639"/>
      <c r="FKK203" s="639"/>
      <c r="FKL203" s="639"/>
      <c r="FKM203" s="639"/>
      <c r="FKN203" s="639"/>
      <c r="FKO203" s="639"/>
      <c r="FKP203" s="639"/>
      <c r="FKQ203" s="639"/>
      <c r="FKR203" s="639"/>
      <c r="FKS203" s="639"/>
      <c r="FKT203" s="639"/>
      <c r="FKU203" s="639"/>
      <c r="FKV203" s="639"/>
      <c r="FKW203" s="639"/>
      <c r="FKX203" s="639"/>
      <c r="FKY203" s="639"/>
      <c r="FKZ203" s="639"/>
      <c r="FLA203" s="639"/>
      <c r="FLB203" s="639"/>
      <c r="FLC203" s="639"/>
      <c r="FLD203" s="639"/>
      <c r="FLE203" s="639"/>
      <c r="FLF203" s="639"/>
      <c r="FLG203" s="639"/>
      <c r="FLH203" s="639"/>
      <c r="FLI203" s="639"/>
      <c r="FLJ203" s="639"/>
      <c r="FLK203" s="639"/>
      <c r="FLL203" s="639"/>
      <c r="FLM203" s="639"/>
      <c r="FLN203" s="639"/>
      <c r="FLO203" s="639"/>
      <c r="FLP203" s="639"/>
      <c r="FLQ203" s="639"/>
      <c r="FLR203" s="639"/>
      <c r="FLS203" s="639"/>
      <c r="FLT203" s="639"/>
      <c r="FLU203" s="639"/>
      <c r="FLV203" s="639"/>
      <c r="FLW203" s="639"/>
      <c r="FLX203" s="639"/>
      <c r="FLY203" s="639"/>
      <c r="FLZ203" s="639"/>
      <c r="FMA203" s="639"/>
      <c r="FMB203" s="639"/>
      <c r="FMC203" s="639"/>
      <c r="FMD203" s="639"/>
      <c r="FME203" s="639"/>
      <c r="FMF203" s="639"/>
      <c r="FMG203" s="639"/>
      <c r="FMH203" s="639"/>
      <c r="FMI203" s="639"/>
      <c r="FMJ203" s="639"/>
      <c r="FMK203" s="639"/>
      <c r="FML203" s="639"/>
      <c r="FMM203" s="639"/>
      <c r="FMN203" s="639"/>
      <c r="FMO203" s="639"/>
      <c r="FMP203" s="639"/>
      <c r="FMQ203" s="639"/>
      <c r="FMR203" s="639"/>
      <c r="FMS203" s="639"/>
      <c r="FMT203" s="639"/>
      <c r="FMU203" s="639"/>
      <c r="FMV203" s="639"/>
      <c r="FMW203" s="639"/>
      <c r="FMX203" s="639"/>
      <c r="FMY203" s="639"/>
      <c r="FMZ203" s="639"/>
      <c r="FNA203" s="639"/>
      <c r="FNB203" s="639"/>
      <c r="FNC203" s="639"/>
      <c r="FND203" s="639"/>
      <c r="FNE203" s="639"/>
      <c r="FNF203" s="639"/>
      <c r="FNG203" s="639"/>
      <c r="FNH203" s="639"/>
      <c r="FNI203" s="639"/>
      <c r="FNJ203" s="639"/>
      <c r="FNK203" s="639"/>
      <c r="FNL203" s="639"/>
      <c r="FNM203" s="639"/>
      <c r="FNN203" s="639"/>
      <c r="FNO203" s="639"/>
      <c r="FNP203" s="639"/>
      <c r="FNQ203" s="639"/>
      <c r="FNR203" s="639"/>
      <c r="FNS203" s="639"/>
      <c r="FNT203" s="639"/>
      <c r="FNU203" s="639"/>
      <c r="FNV203" s="639"/>
      <c r="FNW203" s="639"/>
      <c r="FNX203" s="639"/>
      <c r="FNY203" s="639"/>
      <c r="FNZ203" s="639"/>
      <c r="FOA203" s="639"/>
      <c r="FOB203" s="639"/>
      <c r="FOC203" s="639"/>
      <c r="FOD203" s="639"/>
      <c r="FOE203" s="639"/>
      <c r="FOF203" s="639"/>
      <c r="FOG203" s="639"/>
      <c r="FOH203" s="639"/>
      <c r="FOI203" s="639"/>
      <c r="FOJ203" s="639"/>
      <c r="FOK203" s="639"/>
      <c r="FOL203" s="639"/>
      <c r="FOM203" s="639"/>
      <c r="FON203" s="639"/>
      <c r="FOO203" s="639"/>
      <c r="FOP203" s="639"/>
      <c r="FOQ203" s="639"/>
      <c r="FOR203" s="639"/>
      <c r="FOS203" s="639"/>
      <c r="FOT203" s="639"/>
      <c r="FOU203" s="639"/>
      <c r="FOV203" s="639"/>
      <c r="FOW203" s="639"/>
      <c r="FOX203" s="639"/>
      <c r="FOY203" s="639"/>
      <c r="FOZ203" s="639"/>
      <c r="FPA203" s="639"/>
      <c r="FPB203" s="639"/>
      <c r="FPC203" s="639"/>
      <c r="FPD203" s="639"/>
      <c r="FPE203" s="639"/>
      <c r="FPF203" s="639"/>
      <c r="FPG203" s="639"/>
      <c r="FPH203" s="639"/>
      <c r="FPI203" s="639"/>
      <c r="FPJ203" s="639"/>
      <c r="FPK203" s="639"/>
      <c r="FPL203" s="639"/>
      <c r="FPM203" s="639"/>
      <c r="FPN203" s="639"/>
      <c r="FPO203" s="639"/>
      <c r="FPP203" s="639"/>
      <c r="FPQ203" s="639"/>
      <c r="FPR203" s="639"/>
      <c r="FPS203" s="639"/>
      <c r="FPT203" s="639"/>
      <c r="FPU203" s="639"/>
      <c r="FPV203" s="639"/>
      <c r="FPW203" s="639"/>
      <c r="FPX203" s="639"/>
      <c r="FPY203" s="639"/>
      <c r="FPZ203" s="639"/>
      <c r="FQA203" s="639"/>
      <c r="FQB203" s="639"/>
      <c r="FQC203" s="639"/>
      <c r="FQD203" s="639"/>
      <c r="FQE203" s="639"/>
      <c r="FQF203" s="639"/>
      <c r="FQG203" s="639"/>
      <c r="FQH203" s="639"/>
      <c r="FQI203" s="639"/>
      <c r="FQJ203" s="639"/>
      <c r="FQK203" s="639"/>
      <c r="FQL203" s="639"/>
      <c r="FQM203" s="639"/>
      <c r="FQN203" s="639"/>
      <c r="FQO203" s="639"/>
      <c r="FQP203" s="639"/>
      <c r="FQQ203" s="639"/>
      <c r="FQR203" s="639"/>
      <c r="FQS203" s="639"/>
      <c r="FQT203" s="639"/>
      <c r="FQU203" s="639"/>
      <c r="FQV203" s="639"/>
      <c r="FQW203" s="639"/>
      <c r="FQX203" s="639"/>
      <c r="FQY203" s="639"/>
      <c r="FQZ203" s="639"/>
      <c r="FRA203" s="639"/>
      <c r="FRB203" s="639"/>
      <c r="FRC203" s="639"/>
      <c r="FRD203" s="639"/>
      <c r="FRE203" s="639"/>
      <c r="FRF203" s="639"/>
      <c r="FRG203" s="639"/>
      <c r="FRH203" s="639"/>
      <c r="FRI203" s="639"/>
      <c r="FRJ203" s="639"/>
      <c r="FRK203" s="639"/>
      <c r="FRL203" s="639"/>
      <c r="FRM203" s="639"/>
      <c r="FRN203" s="639"/>
      <c r="FRO203" s="639"/>
      <c r="FRP203" s="639"/>
      <c r="FRQ203" s="639"/>
      <c r="FRR203" s="639"/>
      <c r="FRS203" s="639"/>
      <c r="FRT203" s="639"/>
      <c r="FRU203" s="639"/>
      <c r="FRV203" s="639"/>
      <c r="FRW203" s="639"/>
      <c r="FRX203" s="639"/>
      <c r="FRY203" s="639"/>
      <c r="FRZ203" s="639"/>
      <c r="FSA203" s="639"/>
      <c r="FSB203" s="639"/>
      <c r="FSC203" s="639"/>
      <c r="FSD203" s="639"/>
      <c r="FSE203" s="639"/>
      <c r="FSF203" s="639"/>
      <c r="FSG203" s="639"/>
      <c r="FSH203" s="639"/>
      <c r="FSI203" s="639"/>
      <c r="FSJ203" s="639"/>
      <c r="FSK203" s="639"/>
      <c r="FSL203" s="639"/>
      <c r="FSM203" s="639"/>
      <c r="FSN203" s="639"/>
      <c r="FSO203" s="639"/>
      <c r="FSP203" s="639"/>
      <c r="FSQ203" s="639"/>
      <c r="FSR203" s="639"/>
      <c r="FSS203" s="639"/>
      <c r="FST203" s="639"/>
      <c r="FSU203" s="639"/>
      <c r="FSV203" s="639"/>
      <c r="FSW203" s="639"/>
      <c r="FSX203" s="639"/>
      <c r="FSY203" s="639"/>
      <c r="FSZ203" s="639"/>
      <c r="FTA203" s="639"/>
      <c r="FTB203" s="639"/>
      <c r="FTC203" s="639"/>
      <c r="FTD203" s="639"/>
      <c r="FTE203" s="639"/>
      <c r="FTF203" s="639"/>
      <c r="FTG203" s="639"/>
      <c r="FTH203" s="639"/>
      <c r="FTI203" s="639"/>
      <c r="FTJ203" s="639"/>
      <c r="FTK203" s="639"/>
      <c r="FTL203" s="639"/>
      <c r="FTM203" s="639"/>
      <c r="FTN203" s="639"/>
      <c r="FTO203" s="639"/>
      <c r="FTP203" s="639"/>
      <c r="FTQ203" s="639"/>
      <c r="FTR203" s="639"/>
      <c r="FTS203" s="639"/>
      <c r="FTT203" s="639"/>
      <c r="FTU203" s="639"/>
      <c r="FTV203" s="639"/>
      <c r="FTW203" s="639"/>
      <c r="FTX203" s="639"/>
      <c r="FTY203" s="639"/>
      <c r="FTZ203" s="639"/>
      <c r="FUA203" s="639"/>
      <c r="FUB203" s="639"/>
      <c r="FUC203" s="639"/>
      <c r="FUD203" s="639"/>
      <c r="FUE203" s="639"/>
      <c r="FUF203" s="639"/>
      <c r="FUG203" s="639"/>
      <c r="FUH203" s="639"/>
      <c r="FUI203" s="639"/>
      <c r="FUJ203" s="639"/>
      <c r="FUK203" s="639"/>
      <c r="FUL203" s="639"/>
      <c r="FUM203" s="639"/>
      <c r="FUN203" s="639"/>
      <c r="FUO203" s="639"/>
      <c r="FUP203" s="639"/>
      <c r="FUQ203" s="639"/>
      <c r="FUR203" s="639"/>
      <c r="FUS203" s="639"/>
      <c r="FUT203" s="639"/>
      <c r="FUU203" s="639"/>
      <c r="FUV203" s="639"/>
      <c r="FUW203" s="639"/>
      <c r="FUX203" s="639"/>
      <c r="FUY203" s="639"/>
      <c r="FUZ203" s="639"/>
      <c r="FVA203" s="639"/>
      <c r="FVB203" s="639"/>
      <c r="FVC203" s="639"/>
      <c r="FVD203" s="639"/>
      <c r="FVE203" s="639"/>
      <c r="FVF203" s="639"/>
      <c r="FVG203" s="639"/>
      <c r="FVH203" s="639"/>
      <c r="FVI203" s="639"/>
      <c r="FVJ203" s="639"/>
      <c r="FVK203" s="639"/>
      <c r="FVL203" s="639"/>
      <c r="FVM203" s="639"/>
      <c r="FVN203" s="639"/>
      <c r="FVO203" s="639"/>
      <c r="FVP203" s="639"/>
      <c r="FVQ203" s="639"/>
      <c r="FVR203" s="639"/>
      <c r="FVS203" s="639"/>
      <c r="FVT203" s="639"/>
      <c r="FVU203" s="639"/>
      <c r="FVV203" s="639"/>
      <c r="FVW203" s="639"/>
      <c r="FVX203" s="639"/>
      <c r="FVY203" s="639"/>
      <c r="FVZ203" s="639"/>
      <c r="FWA203" s="639"/>
      <c r="FWB203" s="639"/>
      <c r="FWC203" s="639"/>
      <c r="FWD203" s="639"/>
      <c r="FWE203" s="639"/>
      <c r="FWF203" s="639"/>
      <c r="FWG203" s="639"/>
      <c r="FWH203" s="639"/>
      <c r="FWI203" s="639"/>
      <c r="FWJ203" s="639"/>
      <c r="FWK203" s="639"/>
      <c r="FWL203" s="639"/>
      <c r="FWM203" s="639"/>
      <c r="FWN203" s="639"/>
      <c r="FWO203" s="639"/>
      <c r="FWP203" s="639"/>
      <c r="FWQ203" s="639"/>
      <c r="FWR203" s="639"/>
      <c r="FWS203" s="639"/>
      <c r="FWT203" s="639"/>
      <c r="FWU203" s="639"/>
      <c r="FWV203" s="639"/>
      <c r="FWW203" s="639"/>
      <c r="FWX203" s="639"/>
      <c r="FWY203" s="639"/>
      <c r="FWZ203" s="639"/>
      <c r="FXA203" s="639"/>
      <c r="FXB203" s="639"/>
      <c r="FXC203" s="639"/>
      <c r="FXD203" s="639"/>
      <c r="FXE203" s="639"/>
      <c r="FXF203" s="639"/>
      <c r="FXG203" s="639"/>
      <c r="FXH203" s="639"/>
      <c r="FXI203" s="639"/>
      <c r="FXJ203" s="639"/>
      <c r="FXK203" s="639"/>
      <c r="FXL203" s="639"/>
      <c r="FXM203" s="639"/>
      <c r="FXN203" s="639"/>
      <c r="FXO203" s="639"/>
      <c r="FXP203" s="639"/>
      <c r="FXQ203" s="639"/>
      <c r="FXR203" s="639"/>
      <c r="FXS203" s="639"/>
      <c r="FXT203" s="639"/>
      <c r="FXU203" s="639"/>
      <c r="FXV203" s="639"/>
      <c r="FXW203" s="639"/>
      <c r="FXX203" s="639"/>
      <c r="FXY203" s="639"/>
      <c r="FXZ203" s="639"/>
      <c r="FYA203" s="639"/>
      <c r="FYB203" s="639"/>
      <c r="FYC203" s="639"/>
      <c r="FYD203" s="639"/>
      <c r="FYE203" s="639"/>
      <c r="FYF203" s="639"/>
      <c r="FYG203" s="639"/>
      <c r="FYH203" s="639"/>
      <c r="FYI203" s="639"/>
      <c r="FYJ203" s="639"/>
      <c r="FYK203" s="639"/>
      <c r="FYL203" s="639"/>
      <c r="FYM203" s="639"/>
      <c r="FYN203" s="639"/>
      <c r="FYO203" s="639"/>
      <c r="FYP203" s="639"/>
      <c r="FYQ203" s="639"/>
      <c r="FYR203" s="639"/>
      <c r="FYS203" s="639"/>
      <c r="FYT203" s="639"/>
      <c r="FYU203" s="639"/>
      <c r="FYV203" s="639"/>
      <c r="FYW203" s="639"/>
      <c r="FYX203" s="639"/>
      <c r="FYY203" s="639"/>
      <c r="FYZ203" s="639"/>
      <c r="FZA203" s="639"/>
      <c r="FZB203" s="639"/>
      <c r="FZC203" s="639"/>
      <c r="FZD203" s="639"/>
      <c r="FZE203" s="639"/>
      <c r="FZF203" s="639"/>
      <c r="FZG203" s="639"/>
      <c r="FZH203" s="639"/>
      <c r="FZI203" s="639"/>
      <c r="FZJ203" s="639"/>
      <c r="FZK203" s="639"/>
      <c r="FZL203" s="639"/>
      <c r="FZM203" s="639"/>
      <c r="FZN203" s="639"/>
      <c r="FZO203" s="639"/>
      <c r="FZP203" s="639"/>
      <c r="FZQ203" s="639"/>
      <c r="FZR203" s="639"/>
      <c r="FZS203" s="639"/>
      <c r="FZT203" s="639"/>
      <c r="FZU203" s="639"/>
      <c r="FZV203" s="639"/>
      <c r="FZW203" s="639"/>
      <c r="FZX203" s="639"/>
      <c r="FZY203" s="639"/>
      <c r="FZZ203" s="639"/>
      <c r="GAA203" s="639"/>
      <c r="GAB203" s="639"/>
      <c r="GAC203" s="639"/>
      <c r="GAD203" s="639"/>
      <c r="GAE203" s="639"/>
      <c r="GAF203" s="639"/>
      <c r="GAG203" s="639"/>
      <c r="GAH203" s="639"/>
      <c r="GAI203" s="639"/>
      <c r="GAJ203" s="639"/>
      <c r="GAK203" s="639"/>
      <c r="GAL203" s="639"/>
      <c r="GAM203" s="639"/>
      <c r="GAN203" s="639"/>
      <c r="GAO203" s="639"/>
      <c r="GAP203" s="639"/>
      <c r="GAQ203" s="639"/>
      <c r="GAR203" s="639"/>
      <c r="GAS203" s="639"/>
      <c r="GAT203" s="639"/>
      <c r="GAU203" s="639"/>
      <c r="GAV203" s="639"/>
      <c r="GAW203" s="639"/>
      <c r="GAX203" s="639"/>
      <c r="GAY203" s="639"/>
      <c r="GAZ203" s="639"/>
      <c r="GBA203" s="639"/>
      <c r="GBB203" s="639"/>
      <c r="GBC203" s="639"/>
      <c r="GBD203" s="639"/>
      <c r="GBE203" s="639"/>
      <c r="GBF203" s="639"/>
      <c r="GBG203" s="639"/>
      <c r="GBH203" s="639"/>
      <c r="GBI203" s="639"/>
      <c r="GBJ203" s="639"/>
      <c r="GBK203" s="639"/>
      <c r="GBL203" s="639"/>
      <c r="GBM203" s="639"/>
      <c r="GBN203" s="639"/>
      <c r="GBO203" s="639"/>
      <c r="GBP203" s="639"/>
      <c r="GBQ203" s="639"/>
      <c r="GBR203" s="639"/>
      <c r="GBS203" s="639"/>
      <c r="GBT203" s="639"/>
      <c r="GBU203" s="639"/>
      <c r="GBV203" s="639"/>
      <c r="GBW203" s="639"/>
      <c r="GBX203" s="639"/>
      <c r="GBY203" s="639"/>
      <c r="GBZ203" s="639"/>
      <c r="GCA203" s="639"/>
      <c r="GCB203" s="639"/>
      <c r="GCC203" s="639"/>
      <c r="GCD203" s="639"/>
      <c r="GCE203" s="639"/>
      <c r="GCF203" s="639"/>
      <c r="GCG203" s="639"/>
      <c r="GCH203" s="639"/>
      <c r="GCI203" s="639"/>
      <c r="GCJ203" s="639"/>
      <c r="GCK203" s="639"/>
      <c r="GCL203" s="639"/>
      <c r="GCM203" s="639"/>
      <c r="GCN203" s="639"/>
      <c r="GCO203" s="639"/>
      <c r="GCP203" s="639"/>
      <c r="GCQ203" s="639"/>
      <c r="GCR203" s="639"/>
      <c r="GCS203" s="639"/>
      <c r="GCT203" s="639"/>
      <c r="GCU203" s="639"/>
      <c r="GCV203" s="639"/>
      <c r="GCW203" s="639"/>
      <c r="GCX203" s="639"/>
      <c r="GCY203" s="639"/>
      <c r="GCZ203" s="639"/>
      <c r="GDA203" s="639"/>
      <c r="GDB203" s="639"/>
      <c r="GDC203" s="639"/>
      <c r="GDD203" s="639"/>
      <c r="GDE203" s="639"/>
      <c r="GDF203" s="639"/>
      <c r="GDG203" s="639"/>
      <c r="GDH203" s="639"/>
      <c r="GDI203" s="639"/>
      <c r="GDJ203" s="639"/>
      <c r="GDK203" s="639"/>
      <c r="GDL203" s="639"/>
      <c r="GDM203" s="639"/>
      <c r="GDN203" s="639"/>
      <c r="GDO203" s="639"/>
      <c r="GDP203" s="639"/>
      <c r="GDQ203" s="639"/>
      <c r="GDR203" s="639"/>
      <c r="GDS203" s="639"/>
      <c r="GDT203" s="639"/>
      <c r="GDU203" s="639"/>
      <c r="GDV203" s="639"/>
      <c r="GDW203" s="639"/>
      <c r="GDX203" s="639"/>
      <c r="GDY203" s="639"/>
      <c r="GDZ203" s="639"/>
      <c r="GEA203" s="639"/>
      <c r="GEB203" s="639"/>
      <c r="GEC203" s="639"/>
      <c r="GED203" s="639"/>
      <c r="GEE203" s="639"/>
      <c r="GEF203" s="639"/>
      <c r="GEG203" s="639"/>
      <c r="GEH203" s="639"/>
      <c r="GEI203" s="639"/>
      <c r="GEJ203" s="639"/>
      <c r="GEK203" s="639"/>
      <c r="GEL203" s="639"/>
      <c r="GEM203" s="639"/>
      <c r="GEN203" s="639"/>
      <c r="GEO203" s="639"/>
      <c r="GEP203" s="639"/>
      <c r="GEQ203" s="639"/>
      <c r="GER203" s="639"/>
      <c r="GES203" s="639"/>
      <c r="GET203" s="639"/>
      <c r="GEU203" s="639"/>
      <c r="GEV203" s="639"/>
      <c r="GEW203" s="639"/>
      <c r="GEX203" s="639"/>
      <c r="GEY203" s="639"/>
      <c r="GEZ203" s="639"/>
      <c r="GFA203" s="639"/>
      <c r="GFB203" s="639"/>
      <c r="GFC203" s="639"/>
      <c r="GFD203" s="639"/>
      <c r="GFE203" s="639"/>
      <c r="GFF203" s="639"/>
      <c r="GFG203" s="639"/>
      <c r="GFH203" s="639"/>
      <c r="GFI203" s="639"/>
      <c r="GFJ203" s="639"/>
      <c r="GFK203" s="639"/>
      <c r="GFL203" s="639"/>
      <c r="GFM203" s="639"/>
      <c r="GFN203" s="639"/>
      <c r="GFO203" s="639"/>
      <c r="GFP203" s="639"/>
      <c r="GFQ203" s="639"/>
      <c r="GFR203" s="639"/>
      <c r="GFS203" s="639"/>
      <c r="GFT203" s="639"/>
      <c r="GFU203" s="639"/>
      <c r="GFV203" s="639"/>
      <c r="GFW203" s="639"/>
      <c r="GFX203" s="639"/>
      <c r="GFY203" s="639"/>
      <c r="GFZ203" s="639"/>
      <c r="GGA203" s="639"/>
      <c r="GGB203" s="639"/>
      <c r="GGC203" s="639"/>
      <c r="GGD203" s="639"/>
      <c r="GGE203" s="639"/>
      <c r="GGF203" s="639"/>
      <c r="GGG203" s="639"/>
      <c r="GGH203" s="639"/>
      <c r="GGI203" s="639"/>
      <c r="GGJ203" s="639"/>
      <c r="GGK203" s="639"/>
      <c r="GGL203" s="639"/>
      <c r="GGM203" s="639"/>
      <c r="GGN203" s="639"/>
      <c r="GGO203" s="639"/>
      <c r="GGP203" s="639"/>
      <c r="GGQ203" s="639"/>
      <c r="GGR203" s="639"/>
      <c r="GGS203" s="639"/>
      <c r="GGT203" s="639"/>
      <c r="GGU203" s="639"/>
      <c r="GGV203" s="639"/>
      <c r="GGW203" s="639"/>
      <c r="GGX203" s="639"/>
      <c r="GGY203" s="639"/>
      <c r="GGZ203" s="639"/>
      <c r="GHA203" s="639"/>
      <c r="GHB203" s="639"/>
      <c r="GHC203" s="639"/>
      <c r="GHD203" s="639"/>
      <c r="GHE203" s="639"/>
      <c r="GHF203" s="639"/>
      <c r="GHG203" s="639"/>
      <c r="GHH203" s="639"/>
      <c r="GHI203" s="639"/>
      <c r="GHJ203" s="639"/>
      <c r="GHK203" s="639"/>
      <c r="GHL203" s="639"/>
      <c r="GHM203" s="639"/>
      <c r="GHN203" s="639"/>
      <c r="GHO203" s="639"/>
      <c r="GHP203" s="639"/>
      <c r="GHQ203" s="639"/>
      <c r="GHR203" s="639"/>
      <c r="GHS203" s="639"/>
      <c r="GHT203" s="639"/>
      <c r="GHU203" s="639"/>
      <c r="GHV203" s="639"/>
      <c r="GHW203" s="639"/>
      <c r="GHX203" s="639"/>
      <c r="GHY203" s="639"/>
      <c r="GHZ203" s="639"/>
      <c r="GIA203" s="639"/>
      <c r="GIB203" s="639"/>
      <c r="GIC203" s="639"/>
      <c r="GID203" s="639"/>
      <c r="GIE203" s="639"/>
      <c r="GIF203" s="639"/>
      <c r="GIG203" s="639"/>
      <c r="GIH203" s="639"/>
      <c r="GII203" s="639"/>
      <c r="GIJ203" s="639"/>
      <c r="GIK203" s="639"/>
      <c r="GIL203" s="639"/>
      <c r="GIM203" s="639"/>
      <c r="GIN203" s="639"/>
      <c r="GIO203" s="639"/>
      <c r="GIP203" s="639"/>
      <c r="GIQ203" s="639"/>
      <c r="GIR203" s="639"/>
      <c r="GIS203" s="639"/>
      <c r="GIT203" s="639"/>
      <c r="GIU203" s="639"/>
      <c r="GIV203" s="639"/>
      <c r="GIW203" s="639"/>
      <c r="GIX203" s="639"/>
      <c r="GIY203" s="639"/>
      <c r="GIZ203" s="639"/>
      <c r="GJA203" s="639"/>
      <c r="GJB203" s="639"/>
      <c r="GJC203" s="639"/>
      <c r="GJD203" s="639"/>
      <c r="GJE203" s="639"/>
      <c r="GJF203" s="639"/>
      <c r="GJG203" s="639"/>
      <c r="GJH203" s="639"/>
      <c r="GJI203" s="639"/>
      <c r="GJJ203" s="639"/>
      <c r="GJK203" s="639"/>
      <c r="GJL203" s="639"/>
      <c r="GJM203" s="639"/>
      <c r="GJN203" s="639"/>
      <c r="GJO203" s="639"/>
      <c r="GJP203" s="639"/>
      <c r="GJQ203" s="639"/>
      <c r="GJR203" s="639"/>
      <c r="GJS203" s="639"/>
      <c r="GJT203" s="639"/>
      <c r="GJU203" s="639"/>
      <c r="GJV203" s="639"/>
      <c r="GJW203" s="639"/>
      <c r="GJX203" s="639"/>
      <c r="GJY203" s="639"/>
      <c r="GJZ203" s="639"/>
      <c r="GKA203" s="639"/>
      <c r="GKB203" s="639"/>
      <c r="GKC203" s="639"/>
      <c r="GKD203" s="639"/>
      <c r="GKE203" s="639"/>
      <c r="GKF203" s="639"/>
      <c r="GKG203" s="639"/>
      <c r="GKH203" s="639"/>
      <c r="GKI203" s="639"/>
      <c r="GKJ203" s="639"/>
      <c r="GKK203" s="639"/>
      <c r="GKL203" s="639"/>
      <c r="GKM203" s="639"/>
      <c r="GKN203" s="639"/>
      <c r="GKO203" s="639"/>
      <c r="GKP203" s="639"/>
      <c r="GKQ203" s="639"/>
      <c r="GKR203" s="639"/>
      <c r="GKS203" s="639"/>
      <c r="GKT203" s="639"/>
      <c r="GKU203" s="639"/>
      <c r="GKV203" s="639"/>
      <c r="GKW203" s="639"/>
      <c r="GKX203" s="639"/>
      <c r="GKY203" s="639"/>
      <c r="GKZ203" s="639"/>
      <c r="GLA203" s="639"/>
      <c r="GLB203" s="639"/>
      <c r="GLC203" s="639"/>
      <c r="GLD203" s="639"/>
      <c r="GLE203" s="639"/>
      <c r="GLF203" s="639"/>
      <c r="GLG203" s="639"/>
      <c r="GLH203" s="639"/>
      <c r="GLI203" s="639"/>
      <c r="GLJ203" s="639"/>
      <c r="GLK203" s="639"/>
      <c r="GLL203" s="639"/>
      <c r="GLM203" s="639"/>
      <c r="GLN203" s="639"/>
      <c r="GLO203" s="639"/>
      <c r="GLP203" s="639"/>
      <c r="GLQ203" s="639"/>
      <c r="GLR203" s="639"/>
      <c r="GLS203" s="639"/>
      <c r="GLT203" s="639"/>
      <c r="GLU203" s="639"/>
      <c r="GLV203" s="639"/>
      <c r="GLW203" s="639"/>
      <c r="GLX203" s="639"/>
      <c r="GLY203" s="639"/>
      <c r="GLZ203" s="639"/>
      <c r="GMA203" s="639"/>
      <c r="GMB203" s="639"/>
      <c r="GMC203" s="639"/>
      <c r="GMD203" s="639"/>
      <c r="GME203" s="639"/>
      <c r="GMF203" s="639"/>
      <c r="GMG203" s="639"/>
      <c r="GMH203" s="639"/>
      <c r="GMI203" s="639"/>
      <c r="GMJ203" s="639"/>
      <c r="GMK203" s="639"/>
      <c r="GML203" s="639"/>
      <c r="GMM203" s="639"/>
      <c r="GMN203" s="639"/>
      <c r="GMO203" s="639"/>
      <c r="GMP203" s="639"/>
      <c r="GMQ203" s="639"/>
      <c r="GMR203" s="639"/>
      <c r="GMS203" s="639"/>
      <c r="GMT203" s="639"/>
      <c r="GMU203" s="639"/>
      <c r="GMV203" s="639"/>
      <c r="GMW203" s="639"/>
      <c r="GMX203" s="639"/>
      <c r="GMY203" s="639"/>
      <c r="GMZ203" s="639"/>
      <c r="GNA203" s="639"/>
      <c r="GNB203" s="639"/>
      <c r="GNC203" s="639"/>
      <c r="GND203" s="639"/>
      <c r="GNE203" s="639"/>
      <c r="GNF203" s="639"/>
      <c r="GNG203" s="639"/>
      <c r="GNH203" s="639"/>
      <c r="GNI203" s="639"/>
      <c r="GNJ203" s="639"/>
      <c r="GNK203" s="639"/>
      <c r="GNL203" s="639"/>
      <c r="GNM203" s="639"/>
      <c r="GNN203" s="639"/>
      <c r="GNO203" s="639"/>
      <c r="GNP203" s="639"/>
      <c r="GNQ203" s="639"/>
      <c r="GNR203" s="639"/>
      <c r="GNS203" s="639"/>
      <c r="GNT203" s="639"/>
      <c r="GNU203" s="639"/>
      <c r="GNV203" s="639"/>
      <c r="GNW203" s="639"/>
      <c r="GNX203" s="639"/>
      <c r="GNY203" s="639"/>
      <c r="GNZ203" s="639"/>
      <c r="GOA203" s="639"/>
      <c r="GOB203" s="639"/>
      <c r="GOC203" s="639"/>
      <c r="GOD203" s="639"/>
      <c r="GOE203" s="639"/>
      <c r="GOF203" s="639"/>
      <c r="GOG203" s="639"/>
      <c r="GOH203" s="639"/>
      <c r="GOI203" s="639"/>
      <c r="GOJ203" s="639"/>
      <c r="GOK203" s="639"/>
      <c r="GOL203" s="639"/>
      <c r="GOM203" s="639"/>
      <c r="GON203" s="639"/>
      <c r="GOO203" s="639"/>
      <c r="GOP203" s="639"/>
      <c r="GOQ203" s="639"/>
      <c r="GOR203" s="639"/>
      <c r="GOS203" s="639"/>
      <c r="GOT203" s="639"/>
      <c r="GOU203" s="639"/>
      <c r="GOV203" s="639"/>
      <c r="GOW203" s="639"/>
      <c r="GOX203" s="639"/>
      <c r="GOY203" s="639"/>
      <c r="GOZ203" s="639"/>
      <c r="GPA203" s="639"/>
      <c r="GPB203" s="639"/>
      <c r="GPC203" s="639"/>
      <c r="GPD203" s="639"/>
      <c r="GPE203" s="639"/>
      <c r="GPF203" s="639"/>
      <c r="GPG203" s="639"/>
      <c r="GPH203" s="639"/>
      <c r="GPI203" s="639"/>
      <c r="GPJ203" s="639"/>
      <c r="GPK203" s="639"/>
      <c r="GPL203" s="639"/>
      <c r="GPM203" s="639"/>
      <c r="GPN203" s="639"/>
      <c r="GPO203" s="639"/>
      <c r="GPP203" s="639"/>
      <c r="GPQ203" s="639"/>
      <c r="GPR203" s="639"/>
      <c r="GPS203" s="639"/>
      <c r="GPT203" s="639"/>
      <c r="GPU203" s="639"/>
      <c r="GPV203" s="639"/>
      <c r="GPW203" s="639"/>
      <c r="GPX203" s="639"/>
      <c r="GPY203" s="639"/>
      <c r="GPZ203" s="639"/>
      <c r="GQA203" s="639"/>
      <c r="GQB203" s="639"/>
      <c r="GQC203" s="639"/>
      <c r="GQD203" s="639"/>
      <c r="GQE203" s="639"/>
      <c r="GQF203" s="639"/>
      <c r="GQG203" s="639"/>
      <c r="GQH203" s="639"/>
      <c r="GQI203" s="639"/>
      <c r="GQJ203" s="639"/>
      <c r="GQK203" s="639"/>
      <c r="GQL203" s="639"/>
      <c r="GQM203" s="639"/>
      <c r="GQN203" s="639"/>
      <c r="GQO203" s="639"/>
      <c r="GQP203" s="639"/>
      <c r="GQQ203" s="639"/>
      <c r="GQR203" s="639"/>
      <c r="GQS203" s="639"/>
      <c r="GQT203" s="639"/>
      <c r="GQU203" s="639"/>
      <c r="GQV203" s="639"/>
      <c r="GQW203" s="639"/>
      <c r="GQX203" s="639"/>
      <c r="GQY203" s="639"/>
      <c r="GQZ203" s="639"/>
      <c r="GRA203" s="639"/>
      <c r="GRB203" s="639"/>
      <c r="GRC203" s="639"/>
      <c r="GRD203" s="639"/>
      <c r="GRE203" s="639"/>
      <c r="GRF203" s="639"/>
      <c r="GRG203" s="639"/>
      <c r="GRH203" s="639"/>
      <c r="GRI203" s="639"/>
      <c r="GRJ203" s="639"/>
      <c r="GRK203" s="639"/>
      <c r="GRL203" s="639"/>
      <c r="GRM203" s="639"/>
      <c r="GRN203" s="639"/>
      <c r="GRO203" s="639"/>
      <c r="GRP203" s="639"/>
      <c r="GRQ203" s="639"/>
      <c r="GRR203" s="639"/>
      <c r="GRS203" s="639"/>
      <c r="GRT203" s="639"/>
      <c r="GRU203" s="639"/>
      <c r="GRV203" s="639"/>
      <c r="GRW203" s="639"/>
      <c r="GRX203" s="639"/>
      <c r="GRY203" s="639"/>
      <c r="GRZ203" s="639"/>
      <c r="GSA203" s="639"/>
      <c r="GSB203" s="639"/>
      <c r="GSC203" s="639"/>
      <c r="GSD203" s="639"/>
      <c r="GSE203" s="639"/>
      <c r="GSF203" s="639"/>
      <c r="GSG203" s="639"/>
      <c r="GSH203" s="639"/>
      <c r="GSI203" s="639"/>
      <c r="GSJ203" s="639"/>
      <c r="GSK203" s="639"/>
      <c r="GSL203" s="639"/>
      <c r="GSM203" s="639"/>
      <c r="GSN203" s="639"/>
      <c r="GSO203" s="639"/>
      <c r="GSP203" s="639"/>
      <c r="GSQ203" s="639"/>
      <c r="GSR203" s="639"/>
      <c r="GSS203" s="639"/>
      <c r="GST203" s="639"/>
      <c r="GSU203" s="639"/>
      <c r="GSV203" s="639"/>
      <c r="GSW203" s="639"/>
      <c r="GSX203" s="639"/>
      <c r="GSY203" s="639"/>
      <c r="GSZ203" s="639"/>
      <c r="GTA203" s="639"/>
      <c r="GTB203" s="639"/>
      <c r="GTC203" s="639"/>
      <c r="GTD203" s="639"/>
      <c r="GTE203" s="639"/>
      <c r="GTF203" s="639"/>
      <c r="GTG203" s="639"/>
      <c r="GTH203" s="639"/>
      <c r="GTI203" s="639"/>
      <c r="GTJ203" s="639"/>
      <c r="GTK203" s="639"/>
      <c r="GTL203" s="639"/>
      <c r="GTM203" s="639"/>
      <c r="GTN203" s="639"/>
      <c r="GTO203" s="639"/>
      <c r="GTP203" s="639"/>
      <c r="GTQ203" s="639"/>
      <c r="GTR203" s="639"/>
      <c r="GTS203" s="639"/>
      <c r="GTT203" s="639"/>
      <c r="GTU203" s="639"/>
      <c r="GTV203" s="639"/>
      <c r="GTW203" s="639"/>
      <c r="GTX203" s="639"/>
      <c r="GTY203" s="639"/>
      <c r="GTZ203" s="639"/>
      <c r="GUA203" s="639"/>
      <c r="GUB203" s="639"/>
      <c r="GUC203" s="639"/>
      <c r="GUD203" s="639"/>
      <c r="GUE203" s="639"/>
      <c r="GUF203" s="639"/>
      <c r="GUG203" s="639"/>
      <c r="GUH203" s="639"/>
      <c r="GUI203" s="639"/>
      <c r="GUJ203" s="639"/>
      <c r="GUK203" s="639"/>
      <c r="GUL203" s="639"/>
      <c r="GUM203" s="639"/>
      <c r="GUN203" s="639"/>
      <c r="GUO203" s="639"/>
      <c r="GUP203" s="639"/>
      <c r="GUQ203" s="639"/>
      <c r="GUR203" s="639"/>
      <c r="GUS203" s="639"/>
      <c r="GUT203" s="639"/>
      <c r="GUU203" s="639"/>
      <c r="GUV203" s="639"/>
      <c r="GUW203" s="639"/>
      <c r="GUX203" s="639"/>
      <c r="GUY203" s="639"/>
      <c r="GUZ203" s="639"/>
      <c r="GVA203" s="639"/>
      <c r="GVB203" s="639"/>
      <c r="GVC203" s="639"/>
      <c r="GVD203" s="639"/>
      <c r="GVE203" s="639"/>
      <c r="GVF203" s="639"/>
      <c r="GVG203" s="639"/>
      <c r="GVH203" s="639"/>
      <c r="GVI203" s="639"/>
      <c r="GVJ203" s="639"/>
      <c r="GVK203" s="639"/>
      <c r="GVL203" s="639"/>
      <c r="GVM203" s="639"/>
      <c r="GVN203" s="639"/>
      <c r="GVO203" s="639"/>
      <c r="GVP203" s="639"/>
      <c r="GVQ203" s="639"/>
      <c r="GVR203" s="639"/>
      <c r="GVS203" s="639"/>
      <c r="GVT203" s="639"/>
      <c r="GVU203" s="639"/>
      <c r="GVV203" s="639"/>
      <c r="GVW203" s="639"/>
      <c r="GVX203" s="639"/>
      <c r="GVY203" s="639"/>
      <c r="GVZ203" s="639"/>
      <c r="GWA203" s="639"/>
      <c r="GWB203" s="639"/>
      <c r="GWC203" s="639"/>
      <c r="GWD203" s="639"/>
      <c r="GWE203" s="639"/>
      <c r="GWF203" s="639"/>
      <c r="GWG203" s="639"/>
      <c r="GWH203" s="639"/>
      <c r="GWI203" s="639"/>
      <c r="GWJ203" s="639"/>
      <c r="GWK203" s="639"/>
      <c r="GWL203" s="639"/>
      <c r="GWM203" s="639"/>
      <c r="GWN203" s="639"/>
      <c r="GWO203" s="639"/>
      <c r="GWP203" s="639"/>
      <c r="GWQ203" s="639"/>
      <c r="GWR203" s="639"/>
      <c r="GWS203" s="639"/>
      <c r="GWT203" s="639"/>
      <c r="GWU203" s="639"/>
      <c r="GWV203" s="639"/>
      <c r="GWW203" s="639"/>
      <c r="GWX203" s="639"/>
      <c r="GWY203" s="639"/>
      <c r="GWZ203" s="639"/>
      <c r="GXA203" s="639"/>
      <c r="GXB203" s="639"/>
      <c r="GXC203" s="639"/>
      <c r="GXD203" s="639"/>
      <c r="GXE203" s="639"/>
      <c r="GXF203" s="639"/>
      <c r="GXG203" s="639"/>
      <c r="GXH203" s="639"/>
      <c r="GXI203" s="639"/>
      <c r="GXJ203" s="639"/>
      <c r="GXK203" s="639"/>
      <c r="GXL203" s="639"/>
      <c r="GXM203" s="639"/>
      <c r="GXN203" s="639"/>
      <c r="GXO203" s="639"/>
      <c r="GXP203" s="639"/>
      <c r="GXQ203" s="639"/>
      <c r="GXR203" s="639"/>
      <c r="GXS203" s="639"/>
      <c r="GXT203" s="639"/>
      <c r="GXU203" s="639"/>
      <c r="GXV203" s="639"/>
      <c r="GXW203" s="639"/>
      <c r="GXX203" s="639"/>
      <c r="GXY203" s="639"/>
      <c r="GXZ203" s="639"/>
      <c r="GYA203" s="639"/>
      <c r="GYB203" s="639"/>
      <c r="GYC203" s="639"/>
      <c r="GYD203" s="639"/>
      <c r="GYE203" s="639"/>
      <c r="GYF203" s="639"/>
      <c r="GYG203" s="639"/>
      <c r="GYH203" s="639"/>
      <c r="GYI203" s="639"/>
      <c r="GYJ203" s="639"/>
      <c r="GYK203" s="639"/>
      <c r="GYL203" s="639"/>
      <c r="GYM203" s="639"/>
      <c r="GYN203" s="639"/>
      <c r="GYO203" s="639"/>
      <c r="GYP203" s="639"/>
      <c r="GYQ203" s="639"/>
      <c r="GYR203" s="639"/>
      <c r="GYS203" s="639"/>
      <c r="GYT203" s="639"/>
      <c r="GYU203" s="639"/>
      <c r="GYV203" s="639"/>
      <c r="GYW203" s="639"/>
      <c r="GYX203" s="639"/>
      <c r="GYY203" s="639"/>
      <c r="GYZ203" s="639"/>
      <c r="GZA203" s="639"/>
      <c r="GZB203" s="639"/>
      <c r="GZC203" s="639"/>
      <c r="GZD203" s="639"/>
      <c r="GZE203" s="639"/>
      <c r="GZF203" s="639"/>
      <c r="GZG203" s="639"/>
      <c r="GZH203" s="639"/>
      <c r="GZI203" s="639"/>
      <c r="GZJ203" s="639"/>
      <c r="GZK203" s="639"/>
      <c r="GZL203" s="639"/>
      <c r="GZM203" s="639"/>
      <c r="GZN203" s="639"/>
      <c r="GZO203" s="639"/>
      <c r="GZP203" s="639"/>
      <c r="GZQ203" s="639"/>
      <c r="GZR203" s="639"/>
      <c r="GZS203" s="639"/>
      <c r="GZT203" s="639"/>
      <c r="GZU203" s="639"/>
      <c r="GZV203" s="639"/>
      <c r="GZW203" s="639"/>
      <c r="GZX203" s="639"/>
      <c r="GZY203" s="639"/>
      <c r="GZZ203" s="639"/>
      <c r="HAA203" s="639"/>
      <c r="HAB203" s="639"/>
      <c r="HAC203" s="639"/>
      <c r="HAD203" s="639"/>
      <c r="HAE203" s="639"/>
      <c r="HAF203" s="639"/>
      <c r="HAG203" s="639"/>
      <c r="HAH203" s="639"/>
      <c r="HAI203" s="639"/>
      <c r="HAJ203" s="639"/>
      <c r="HAK203" s="639"/>
      <c r="HAL203" s="639"/>
      <c r="HAM203" s="639"/>
      <c r="HAN203" s="639"/>
      <c r="HAO203" s="639"/>
      <c r="HAP203" s="639"/>
      <c r="HAQ203" s="639"/>
      <c r="HAR203" s="639"/>
      <c r="HAS203" s="639"/>
      <c r="HAT203" s="639"/>
      <c r="HAU203" s="639"/>
      <c r="HAV203" s="639"/>
      <c r="HAW203" s="639"/>
      <c r="HAX203" s="639"/>
      <c r="HAY203" s="639"/>
      <c r="HAZ203" s="639"/>
      <c r="HBA203" s="639"/>
      <c r="HBB203" s="639"/>
      <c r="HBC203" s="639"/>
      <c r="HBD203" s="639"/>
      <c r="HBE203" s="639"/>
      <c r="HBF203" s="639"/>
      <c r="HBG203" s="639"/>
      <c r="HBH203" s="639"/>
      <c r="HBI203" s="639"/>
      <c r="HBJ203" s="639"/>
      <c r="HBK203" s="639"/>
      <c r="HBL203" s="639"/>
      <c r="HBM203" s="639"/>
      <c r="HBN203" s="639"/>
      <c r="HBO203" s="639"/>
      <c r="HBP203" s="639"/>
      <c r="HBQ203" s="639"/>
      <c r="HBR203" s="639"/>
      <c r="HBS203" s="639"/>
      <c r="HBT203" s="639"/>
      <c r="HBU203" s="639"/>
      <c r="HBV203" s="639"/>
      <c r="HBW203" s="639"/>
      <c r="HBX203" s="639"/>
      <c r="HBY203" s="639"/>
      <c r="HBZ203" s="639"/>
      <c r="HCA203" s="639"/>
      <c r="HCB203" s="639"/>
      <c r="HCC203" s="639"/>
      <c r="HCD203" s="639"/>
      <c r="HCE203" s="639"/>
      <c r="HCF203" s="639"/>
      <c r="HCG203" s="639"/>
      <c r="HCH203" s="639"/>
      <c r="HCI203" s="639"/>
      <c r="HCJ203" s="639"/>
      <c r="HCK203" s="639"/>
      <c r="HCL203" s="639"/>
      <c r="HCM203" s="639"/>
      <c r="HCN203" s="639"/>
      <c r="HCO203" s="639"/>
      <c r="HCP203" s="639"/>
      <c r="HCQ203" s="639"/>
      <c r="HCR203" s="639"/>
      <c r="HCS203" s="639"/>
      <c r="HCT203" s="639"/>
      <c r="HCU203" s="639"/>
      <c r="HCV203" s="639"/>
      <c r="HCW203" s="639"/>
      <c r="HCX203" s="639"/>
      <c r="HCY203" s="639"/>
      <c r="HCZ203" s="639"/>
      <c r="HDA203" s="639"/>
      <c r="HDB203" s="639"/>
      <c r="HDC203" s="639"/>
      <c r="HDD203" s="639"/>
      <c r="HDE203" s="639"/>
      <c r="HDF203" s="639"/>
      <c r="HDG203" s="639"/>
      <c r="HDH203" s="639"/>
      <c r="HDI203" s="639"/>
      <c r="HDJ203" s="639"/>
      <c r="HDK203" s="639"/>
      <c r="HDL203" s="639"/>
      <c r="HDM203" s="639"/>
      <c r="HDN203" s="639"/>
      <c r="HDO203" s="639"/>
      <c r="HDP203" s="639"/>
      <c r="HDQ203" s="639"/>
      <c r="HDR203" s="639"/>
      <c r="HDS203" s="639"/>
      <c r="HDT203" s="639"/>
      <c r="HDU203" s="639"/>
      <c r="HDV203" s="639"/>
      <c r="HDW203" s="639"/>
      <c r="HDX203" s="639"/>
      <c r="HDY203" s="639"/>
      <c r="HDZ203" s="639"/>
      <c r="HEA203" s="639"/>
      <c r="HEB203" s="639"/>
      <c r="HEC203" s="639"/>
      <c r="HED203" s="639"/>
      <c r="HEE203" s="639"/>
      <c r="HEF203" s="639"/>
      <c r="HEG203" s="639"/>
      <c r="HEH203" s="639"/>
      <c r="HEI203" s="639"/>
      <c r="HEJ203" s="639"/>
      <c r="HEK203" s="639"/>
      <c r="HEL203" s="639"/>
      <c r="HEM203" s="639"/>
      <c r="HEN203" s="639"/>
      <c r="HEO203" s="639"/>
      <c r="HEP203" s="639"/>
      <c r="HEQ203" s="639"/>
      <c r="HER203" s="639"/>
      <c r="HES203" s="639"/>
      <c r="HET203" s="639"/>
      <c r="HEU203" s="639"/>
      <c r="HEV203" s="639"/>
      <c r="HEW203" s="639"/>
      <c r="HEX203" s="639"/>
      <c r="HEY203" s="639"/>
      <c r="HEZ203" s="639"/>
      <c r="HFA203" s="639"/>
      <c r="HFB203" s="639"/>
      <c r="HFC203" s="639"/>
      <c r="HFD203" s="639"/>
      <c r="HFE203" s="639"/>
      <c r="HFF203" s="639"/>
      <c r="HFG203" s="639"/>
      <c r="HFH203" s="639"/>
      <c r="HFI203" s="639"/>
      <c r="HFJ203" s="639"/>
      <c r="HFK203" s="639"/>
      <c r="HFL203" s="639"/>
      <c r="HFM203" s="639"/>
      <c r="HFN203" s="639"/>
      <c r="HFO203" s="639"/>
      <c r="HFP203" s="639"/>
      <c r="HFQ203" s="639"/>
      <c r="HFR203" s="639"/>
      <c r="HFS203" s="639"/>
      <c r="HFT203" s="639"/>
      <c r="HFU203" s="639"/>
      <c r="HFV203" s="639"/>
      <c r="HFW203" s="639"/>
      <c r="HFX203" s="639"/>
      <c r="HFY203" s="639"/>
      <c r="HFZ203" s="639"/>
      <c r="HGA203" s="639"/>
      <c r="HGB203" s="639"/>
      <c r="HGC203" s="639"/>
      <c r="HGD203" s="639"/>
      <c r="HGE203" s="639"/>
      <c r="HGF203" s="639"/>
      <c r="HGG203" s="639"/>
      <c r="HGH203" s="639"/>
      <c r="HGI203" s="639"/>
      <c r="HGJ203" s="639"/>
      <c r="HGK203" s="639"/>
      <c r="HGL203" s="639"/>
      <c r="HGM203" s="639"/>
      <c r="HGN203" s="639"/>
      <c r="HGO203" s="639"/>
      <c r="HGP203" s="639"/>
      <c r="HGQ203" s="639"/>
      <c r="HGR203" s="639"/>
      <c r="HGS203" s="639"/>
      <c r="HGT203" s="639"/>
      <c r="HGU203" s="639"/>
      <c r="HGV203" s="639"/>
      <c r="HGW203" s="639"/>
      <c r="HGX203" s="639"/>
      <c r="HGY203" s="639"/>
      <c r="HGZ203" s="639"/>
      <c r="HHA203" s="639"/>
      <c r="HHB203" s="639"/>
      <c r="HHC203" s="639"/>
      <c r="HHD203" s="639"/>
      <c r="HHE203" s="639"/>
      <c r="HHF203" s="639"/>
      <c r="HHG203" s="639"/>
      <c r="HHH203" s="639"/>
      <c r="HHI203" s="639"/>
      <c r="HHJ203" s="639"/>
      <c r="HHK203" s="639"/>
      <c r="HHL203" s="639"/>
      <c r="HHM203" s="639"/>
      <c r="HHN203" s="639"/>
      <c r="HHO203" s="639"/>
      <c r="HHP203" s="639"/>
      <c r="HHQ203" s="639"/>
      <c r="HHR203" s="639"/>
      <c r="HHS203" s="639"/>
      <c r="HHT203" s="639"/>
      <c r="HHU203" s="639"/>
      <c r="HHV203" s="639"/>
      <c r="HHW203" s="639"/>
      <c r="HHX203" s="639"/>
      <c r="HHY203" s="639"/>
      <c r="HHZ203" s="639"/>
      <c r="HIA203" s="639"/>
      <c r="HIB203" s="639"/>
      <c r="HIC203" s="639"/>
      <c r="HID203" s="639"/>
      <c r="HIE203" s="639"/>
      <c r="HIF203" s="639"/>
      <c r="HIG203" s="639"/>
      <c r="HIH203" s="639"/>
      <c r="HII203" s="639"/>
      <c r="HIJ203" s="639"/>
      <c r="HIK203" s="639"/>
      <c r="HIL203" s="639"/>
      <c r="HIM203" s="639"/>
      <c r="HIN203" s="639"/>
      <c r="HIO203" s="639"/>
      <c r="HIP203" s="639"/>
      <c r="HIQ203" s="639"/>
      <c r="HIR203" s="639"/>
      <c r="HIS203" s="639"/>
      <c r="HIT203" s="639"/>
      <c r="HIU203" s="639"/>
      <c r="HIV203" s="639"/>
      <c r="HIW203" s="639"/>
      <c r="HIX203" s="639"/>
      <c r="HIY203" s="639"/>
      <c r="HIZ203" s="639"/>
      <c r="HJA203" s="639"/>
      <c r="HJB203" s="639"/>
      <c r="HJC203" s="639"/>
      <c r="HJD203" s="639"/>
      <c r="HJE203" s="639"/>
      <c r="HJF203" s="639"/>
      <c r="HJG203" s="639"/>
      <c r="HJH203" s="639"/>
      <c r="HJI203" s="639"/>
      <c r="HJJ203" s="639"/>
      <c r="HJK203" s="639"/>
      <c r="HJL203" s="639"/>
      <c r="HJM203" s="639"/>
      <c r="HJN203" s="639"/>
      <c r="HJO203" s="639"/>
      <c r="HJP203" s="639"/>
      <c r="HJQ203" s="639"/>
      <c r="HJR203" s="639"/>
      <c r="HJS203" s="639"/>
      <c r="HJT203" s="639"/>
      <c r="HJU203" s="639"/>
      <c r="HJV203" s="639"/>
      <c r="HJW203" s="639"/>
      <c r="HJX203" s="639"/>
      <c r="HJY203" s="639"/>
      <c r="HJZ203" s="639"/>
      <c r="HKA203" s="639"/>
      <c r="HKB203" s="639"/>
      <c r="HKC203" s="639"/>
      <c r="HKD203" s="639"/>
      <c r="HKE203" s="639"/>
      <c r="HKF203" s="639"/>
      <c r="HKG203" s="639"/>
      <c r="HKH203" s="639"/>
      <c r="HKI203" s="639"/>
      <c r="HKJ203" s="639"/>
      <c r="HKK203" s="639"/>
      <c r="HKL203" s="639"/>
      <c r="HKM203" s="639"/>
      <c r="HKN203" s="639"/>
      <c r="HKO203" s="639"/>
      <c r="HKP203" s="639"/>
      <c r="HKQ203" s="639"/>
      <c r="HKR203" s="639"/>
      <c r="HKS203" s="639"/>
      <c r="HKT203" s="639"/>
      <c r="HKU203" s="639"/>
      <c r="HKV203" s="639"/>
      <c r="HKW203" s="639"/>
      <c r="HKX203" s="639"/>
      <c r="HKY203" s="639"/>
      <c r="HKZ203" s="639"/>
      <c r="HLA203" s="639"/>
      <c r="HLB203" s="639"/>
      <c r="HLC203" s="639"/>
      <c r="HLD203" s="639"/>
      <c r="HLE203" s="639"/>
      <c r="HLF203" s="639"/>
      <c r="HLG203" s="639"/>
      <c r="HLH203" s="639"/>
      <c r="HLI203" s="639"/>
      <c r="HLJ203" s="639"/>
      <c r="HLK203" s="639"/>
      <c r="HLL203" s="639"/>
      <c r="HLM203" s="639"/>
      <c r="HLN203" s="639"/>
      <c r="HLO203" s="639"/>
      <c r="HLP203" s="639"/>
      <c r="HLQ203" s="639"/>
      <c r="HLR203" s="639"/>
      <c r="HLS203" s="639"/>
      <c r="HLT203" s="639"/>
      <c r="HLU203" s="639"/>
      <c r="HLV203" s="639"/>
      <c r="HLW203" s="639"/>
      <c r="HLX203" s="639"/>
      <c r="HLY203" s="639"/>
      <c r="HLZ203" s="639"/>
      <c r="HMA203" s="639"/>
      <c r="HMB203" s="639"/>
      <c r="HMC203" s="639"/>
      <c r="HMD203" s="639"/>
      <c r="HME203" s="639"/>
      <c r="HMF203" s="639"/>
      <c r="HMG203" s="639"/>
      <c r="HMH203" s="639"/>
      <c r="HMI203" s="639"/>
      <c r="HMJ203" s="639"/>
      <c r="HMK203" s="639"/>
      <c r="HML203" s="639"/>
      <c r="HMM203" s="639"/>
      <c r="HMN203" s="639"/>
      <c r="HMO203" s="639"/>
      <c r="HMP203" s="639"/>
      <c r="HMQ203" s="639"/>
      <c r="HMR203" s="639"/>
      <c r="HMS203" s="639"/>
      <c r="HMT203" s="639"/>
      <c r="HMU203" s="639"/>
      <c r="HMV203" s="639"/>
      <c r="HMW203" s="639"/>
      <c r="HMX203" s="639"/>
      <c r="HMY203" s="639"/>
      <c r="HMZ203" s="639"/>
      <c r="HNA203" s="639"/>
      <c r="HNB203" s="639"/>
      <c r="HNC203" s="639"/>
      <c r="HND203" s="639"/>
      <c r="HNE203" s="639"/>
      <c r="HNF203" s="639"/>
      <c r="HNG203" s="639"/>
      <c r="HNH203" s="639"/>
      <c r="HNI203" s="639"/>
      <c r="HNJ203" s="639"/>
      <c r="HNK203" s="639"/>
      <c r="HNL203" s="639"/>
      <c r="HNM203" s="639"/>
      <c r="HNN203" s="639"/>
      <c r="HNO203" s="639"/>
      <c r="HNP203" s="639"/>
      <c r="HNQ203" s="639"/>
      <c r="HNR203" s="639"/>
      <c r="HNS203" s="639"/>
      <c r="HNT203" s="639"/>
      <c r="HNU203" s="639"/>
      <c r="HNV203" s="639"/>
      <c r="HNW203" s="639"/>
      <c r="HNX203" s="639"/>
      <c r="HNY203" s="639"/>
      <c r="HNZ203" s="639"/>
      <c r="HOA203" s="639"/>
      <c r="HOB203" s="639"/>
      <c r="HOC203" s="639"/>
      <c r="HOD203" s="639"/>
      <c r="HOE203" s="639"/>
      <c r="HOF203" s="639"/>
      <c r="HOG203" s="639"/>
      <c r="HOH203" s="639"/>
      <c r="HOI203" s="639"/>
      <c r="HOJ203" s="639"/>
      <c r="HOK203" s="639"/>
      <c r="HOL203" s="639"/>
      <c r="HOM203" s="639"/>
      <c r="HON203" s="639"/>
      <c r="HOO203" s="639"/>
      <c r="HOP203" s="639"/>
      <c r="HOQ203" s="639"/>
      <c r="HOR203" s="639"/>
      <c r="HOS203" s="639"/>
      <c r="HOT203" s="639"/>
      <c r="HOU203" s="639"/>
      <c r="HOV203" s="639"/>
      <c r="HOW203" s="639"/>
      <c r="HOX203" s="639"/>
      <c r="HOY203" s="639"/>
      <c r="HOZ203" s="639"/>
      <c r="HPA203" s="639"/>
      <c r="HPB203" s="639"/>
      <c r="HPC203" s="639"/>
      <c r="HPD203" s="639"/>
      <c r="HPE203" s="639"/>
      <c r="HPF203" s="639"/>
      <c r="HPG203" s="639"/>
      <c r="HPH203" s="639"/>
      <c r="HPI203" s="639"/>
      <c r="HPJ203" s="639"/>
      <c r="HPK203" s="639"/>
      <c r="HPL203" s="639"/>
      <c r="HPM203" s="639"/>
      <c r="HPN203" s="639"/>
      <c r="HPO203" s="639"/>
      <c r="HPP203" s="639"/>
      <c r="HPQ203" s="639"/>
      <c r="HPR203" s="639"/>
      <c r="HPS203" s="639"/>
      <c r="HPT203" s="639"/>
      <c r="HPU203" s="639"/>
      <c r="HPV203" s="639"/>
      <c r="HPW203" s="639"/>
      <c r="HPX203" s="639"/>
      <c r="HPY203" s="639"/>
      <c r="HPZ203" s="639"/>
      <c r="HQA203" s="639"/>
      <c r="HQB203" s="639"/>
      <c r="HQC203" s="639"/>
      <c r="HQD203" s="639"/>
      <c r="HQE203" s="639"/>
      <c r="HQF203" s="639"/>
      <c r="HQG203" s="639"/>
      <c r="HQH203" s="639"/>
      <c r="HQI203" s="639"/>
      <c r="HQJ203" s="639"/>
      <c r="HQK203" s="639"/>
      <c r="HQL203" s="639"/>
      <c r="HQM203" s="639"/>
      <c r="HQN203" s="639"/>
      <c r="HQO203" s="639"/>
      <c r="HQP203" s="639"/>
      <c r="HQQ203" s="639"/>
      <c r="HQR203" s="639"/>
      <c r="HQS203" s="639"/>
      <c r="HQT203" s="639"/>
      <c r="HQU203" s="639"/>
      <c r="HQV203" s="639"/>
      <c r="HQW203" s="639"/>
      <c r="HQX203" s="639"/>
      <c r="HQY203" s="639"/>
      <c r="HQZ203" s="639"/>
      <c r="HRA203" s="639"/>
      <c r="HRB203" s="639"/>
      <c r="HRC203" s="639"/>
      <c r="HRD203" s="639"/>
      <c r="HRE203" s="639"/>
      <c r="HRF203" s="639"/>
      <c r="HRG203" s="639"/>
      <c r="HRH203" s="639"/>
      <c r="HRI203" s="639"/>
      <c r="HRJ203" s="639"/>
      <c r="HRK203" s="639"/>
      <c r="HRL203" s="639"/>
      <c r="HRM203" s="639"/>
      <c r="HRN203" s="639"/>
      <c r="HRO203" s="639"/>
      <c r="HRP203" s="639"/>
      <c r="HRQ203" s="639"/>
      <c r="HRR203" s="639"/>
      <c r="HRS203" s="639"/>
      <c r="HRT203" s="639"/>
      <c r="HRU203" s="639"/>
      <c r="HRV203" s="639"/>
      <c r="HRW203" s="639"/>
      <c r="HRX203" s="639"/>
      <c r="HRY203" s="639"/>
      <c r="HRZ203" s="639"/>
      <c r="HSA203" s="639"/>
      <c r="HSB203" s="639"/>
      <c r="HSC203" s="639"/>
      <c r="HSD203" s="639"/>
      <c r="HSE203" s="639"/>
      <c r="HSF203" s="639"/>
      <c r="HSG203" s="639"/>
      <c r="HSH203" s="639"/>
      <c r="HSI203" s="639"/>
      <c r="HSJ203" s="639"/>
      <c r="HSK203" s="639"/>
      <c r="HSL203" s="639"/>
      <c r="HSM203" s="639"/>
      <c r="HSN203" s="639"/>
      <c r="HSO203" s="639"/>
      <c r="HSP203" s="639"/>
      <c r="HSQ203" s="639"/>
      <c r="HSR203" s="639"/>
      <c r="HSS203" s="639"/>
      <c r="HST203" s="639"/>
      <c r="HSU203" s="639"/>
      <c r="HSV203" s="639"/>
      <c r="HSW203" s="639"/>
      <c r="HSX203" s="639"/>
      <c r="HSY203" s="639"/>
      <c r="HSZ203" s="639"/>
      <c r="HTA203" s="639"/>
      <c r="HTB203" s="639"/>
      <c r="HTC203" s="639"/>
      <c r="HTD203" s="639"/>
      <c r="HTE203" s="639"/>
      <c r="HTF203" s="639"/>
      <c r="HTG203" s="639"/>
      <c r="HTH203" s="639"/>
      <c r="HTI203" s="639"/>
      <c r="HTJ203" s="639"/>
      <c r="HTK203" s="639"/>
      <c r="HTL203" s="639"/>
      <c r="HTM203" s="639"/>
      <c r="HTN203" s="639"/>
      <c r="HTO203" s="639"/>
      <c r="HTP203" s="639"/>
      <c r="HTQ203" s="639"/>
      <c r="HTR203" s="639"/>
      <c r="HTS203" s="639"/>
      <c r="HTT203" s="639"/>
      <c r="HTU203" s="639"/>
      <c r="HTV203" s="639"/>
      <c r="HTW203" s="639"/>
      <c r="HTX203" s="639"/>
      <c r="HTY203" s="639"/>
      <c r="HTZ203" s="639"/>
      <c r="HUA203" s="639"/>
      <c r="HUB203" s="639"/>
      <c r="HUC203" s="639"/>
      <c r="HUD203" s="639"/>
      <c r="HUE203" s="639"/>
      <c r="HUF203" s="639"/>
      <c r="HUG203" s="639"/>
      <c r="HUH203" s="639"/>
      <c r="HUI203" s="639"/>
      <c r="HUJ203" s="639"/>
      <c r="HUK203" s="639"/>
      <c r="HUL203" s="639"/>
      <c r="HUM203" s="639"/>
      <c r="HUN203" s="639"/>
      <c r="HUO203" s="639"/>
      <c r="HUP203" s="639"/>
      <c r="HUQ203" s="639"/>
      <c r="HUR203" s="639"/>
      <c r="HUS203" s="639"/>
      <c r="HUT203" s="639"/>
      <c r="HUU203" s="639"/>
      <c r="HUV203" s="639"/>
      <c r="HUW203" s="639"/>
      <c r="HUX203" s="639"/>
      <c r="HUY203" s="639"/>
      <c r="HUZ203" s="639"/>
      <c r="HVA203" s="639"/>
      <c r="HVB203" s="639"/>
      <c r="HVC203" s="639"/>
      <c r="HVD203" s="639"/>
      <c r="HVE203" s="639"/>
      <c r="HVF203" s="639"/>
      <c r="HVG203" s="639"/>
      <c r="HVH203" s="639"/>
      <c r="HVI203" s="639"/>
      <c r="HVJ203" s="639"/>
      <c r="HVK203" s="639"/>
      <c r="HVL203" s="639"/>
      <c r="HVM203" s="639"/>
      <c r="HVN203" s="639"/>
      <c r="HVO203" s="639"/>
      <c r="HVP203" s="639"/>
      <c r="HVQ203" s="639"/>
      <c r="HVR203" s="639"/>
      <c r="HVS203" s="639"/>
      <c r="HVT203" s="639"/>
      <c r="HVU203" s="639"/>
      <c r="HVV203" s="639"/>
      <c r="HVW203" s="639"/>
      <c r="HVX203" s="639"/>
      <c r="HVY203" s="639"/>
      <c r="HVZ203" s="639"/>
      <c r="HWA203" s="639"/>
      <c r="HWB203" s="639"/>
      <c r="HWC203" s="639"/>
      <c r="HWD203" s="639"/>
      <c r="HWE203" s="639"/>
      <c r="HWF203" s="639"/>
      <c r="HWG203" s="639"/>
      <c r="HWH203" s="639"/>
      <c r="HWI203" s="639"/>
      <c r="HWJ203" s="639"/>
      <c r="HWK203" s="639"/>
      <c r="HWL203" s="639"/>
      <c r="HWM203" s="639"/>
      <c r="HWN203" s="639"/>
      <c r="HWO203" s="639"/>
      <c r="HWP203" s="639"/>
      <c r="HWQ203" s="639"/>
      <c r="HWR203" s="639"/>
      <c r="HWS203" s="639"/>
      <c r="HWT203" s="639"/>
      <c r="HWU203" s="639"/>
      <c r="HWV203" s="639"/>
      <c r="HWW203" s="639"/>
      <c r="HWX203" s="639"/>
      <c r="HWY203" s="639"/>
      <c r="HWZ203" s="639"/>
      <c r="HXA203" s="639"/>
      <c r="HXB203" s="639"/>
      <c r="HXC203" s="639"/>
      <c r="HXD203" s="639"/>
      <c r="HXE203" s="639"/>
      <c r="HXF203" s="639"/>
      <c r="HXG203" s="639"/>
      <c r="HXH203" s="639"/>
      <c r="HXI203" s="639"/>
      <c r="HXJ203" s="639"/>
      <c r="HXK203" s="639"/>
      <c r="HXL203" s="639"/>
      <c r="HXM203" s="639"/>
      <c r="HXN203" s="639"/>
      <c r="HXO203" s="639"/>
      <c r="HXP203" s="639"/>
      <c r="HXQ203" s="639"/>
      <c r="HXR203" s="639"/>
      <c r="HXS203" s="639"/>
      <c r="HXT203" s="639"/>
      <c r="HXU203" s="639"/>
      <c r="HXV203" s="639"/>
      <c r="HXW203" s="639"/>
      <c r="HXX203" s="639"/>
      <c r="HXY203" s="639"/>
      <c r="HXZ203" s="639"/>
      <c r="HYA203" s="639"/>
      <c r="HYB203" s="639"/>
      <c r="HYC203" s="639"/>
      <c r="HYD203" s="639"/>
      <c r="HYE203" s="639"/>
      <c r="HYF203" s="639"/>
      <c r="HYG203" s="639"/>
      <c r="HYH203" s="639"/>
      <c r="HYI203" s="639"/>
      <c r="HYJ203" s="639"/>
      <c r="HYK203" s="639"/>
      <c r="HYL203" s="639"/>
      <c r="HYM203" s="639"/>
      <c r="HYN203" s="639"/>
      <c r="HYO203" s="639"/>
      <c r="HYP203" s="639"/>
      <c r="HYQ203" s="639"/>
      <c r="HYR203" s="639"/>
      <c r="HYS203" s="639"/>
      <c r="HYT203" s="639"/>
      <c r="HYU203" s="639"/>
      <c r="HYV203" s="639"/>
      <c r="HYW203" s="639"/>
      <c r="HYX203" s="639"/>
      <c r="HYY203" s="639"/>
      <c r="HYZ203" s="639"/>
      <c r="HZA203" s="639"/>
      <c r="HZB203" s="639"/>
      <c r="HZC203" s="639"/>
      <c r="HZD203" s="639"/>
      <c r="HZE203" s="639"/>
      <c r="HZF203" s="639"/>
      <c r="HZG203" s="639"/>
      <c r="HZH203" s="639"/>
      <c r="HZI203" s="639"/>
      <c r="HZJ203" s="639"/>
      <c r="HZK203" s="639"/>
      <c r="HZL203" s="639"/>
      <c r="HZM203" s="639"/>
      <c r="HZN203" s="639"/>
      <c r="HZO203" s="639"/>
      <c r="HZP203" s="639"/>
      <c r="HZQ203" s="639"/>
      <c r="HZR203" s="639"/>
      <c r="HZS203" s="639"/>
      <c r="HZT203" s="639"/>
      <c r="HZU203" s="639"/>
      <c r="HZV203" s="639"/>
      <c r="HZW203" s="639"/>
      <c r="HZX203" s="639"/>
      <c r="HZY203" s="639"/>
      <c r="HZZ203" s="639"/>
      <c r="IAA203" s="639"/>
      <c r="IAB203" s="639"/>
      <c r="IAC203" s="639"/>
      <c r="IAD203" s="639"/>
      <c r="IAE203" s="639"/>
      <c r="IAF203" s="639"/>
      <c r="IAG203" s="639"/>
      <c r="IAH203" s="639"/>
      <c r="IAI203" s="639"/>
      <c r="IAJ203" s="639"/>
      <c r="IAK203" s="639"/>
      <c r="IAL203" s="639"/>
      <c r="IAM203" s="639"/>
      <c r="IAN203" s="639"/>
      <c r="IAO203" s="639"/>
      <c r="IAP203" s="639"/>
      <c r="IAQ203" s="639"/>
      <c r="IAR203" s="639"/>
      <c r="IAS203" s="639"/>
      <c r="IAT203" s="639"/>
      <c r="IAU203" s="639"/>
      <c r="IAV203" s="639"/>
      <c r="IAW203" s="639"/>
      <c r="IAX203" s="639"/>
      <c r="IAY203" s="639"/>
      <c r="IAZ203" s="639"/>
      <c r="IBA203" s="639"/>
      <c r="IBB203" s="639"/>
      <c r="IBC203" s="639"/>
      <c r="IBD203" s="639"/>
      <c r="IBE203" s="639"/>
      <c r="IBF203" s="639"/>
      <c r="IBG203" s="639"/>
      <c r="IBH203" s="639"/>
      <c r="IBI203" s="639"/>
      <c r="IBJ203" s="639"/>
      <c r="IBK203" s="639"/>
      <c r="IBL203" s="639"/>
      <c r="IBM203" s="639"/>
      <c r="IBN203" s="639"/>
      <c r="IBO203" s="639"/>
      <c r="IBP203" s="639"/>
      <c r="IBQ203" s="639"/>
      <c r="IBR203" s="639"/>
      <c r="IBS203" s="639"/>
      <c r="IBT203" s="639"/>
      <c r="IBU203" s="639"/>
      <c r="IBV203" s="639"/>
      <c r="IBW203" s="639"/>
      <c r="IBX203" s="639"/>
      <c r="IBY203" s="639"/>
      <c r="IBZ203" s="639"/>
      <c r="ICA203" s="639"/>
      <c r="ICB203" s="639"/>
      <c r="ICC203" s="639"/>
      <c r="ICD203" s="639"/>
      <c r="ICE203" s="639"/>
      <c r="ICF203" s="639"/>
      <c r="ICG203" s="639"/>
      <c r="ICH203" s="639"/>
      <c r="ICI203" s="639"/>
      <c r="ICJ203" s="639"/>
      <c r="ICK203" s="639"/>
      <c r="ICL203" s="639"/>
      <c r="ICM203" s="639"/>
      <c r="ICN203" s="639"/>
      <c r="ICO203" s="639"/>
      <c r="ICP203" s="639"/>
      <c r="ICQ203" s="639"/>
      <c r="ICR203" s="639"/>
      <c r="ICS203" s="639"/>
      <c r="ICT203" s="639"/>
      <c r="ICU203" s="639"/>
      <c r="ICV203" s="639"/>
      <c r="ICW203" s="639"/>
      <c r="ICX203" s="639"/>
      <c r="ICY203" s="639"/>
      <c r="ICZ203" s="639"/>
      <c r="IDA203" s="639"/>
      <c r="IDB203" s="639"/>
      <c r="IDC203" s="639"/>
      <c r="IDD203" s="639"/>
      <c r="IDE203" s="639"/>
      <c r="IDF203" s="639"/>
      <c r="IDG203" s="639"/>
      <c r="IDH203" s="639"/>
      <c r="IDI203" s="639"/>
      <c r="IDJ203" s="639"/>
      <c r="IDK203" s="639"/>
      <c r="IDL203" s="639"/>
      <c r="IDM203" s="639"/>
      <c r="IDN203" s="639"/>
      <c r="IDO203" s="639"/>
      <c r="IDP203" s="639"/>
      <c r="IDQ203" s="639"/>
      <c r="IDR203" s="639"/>
      <c r="IDS203" s="639"/>
      <c r="IDT203" s="639"/>
      <c r="IDU203" s="639"/>
      <c r="IDV203" s="639"/>
      <c r="IDW203" s="639"/>
      <c r="IDX203" s="639"/>
      <c r="IDY203" s="639"/>
      <c r="IDZ203" s="639"/>
      <c r="IEA203" s="639"/>
      <c r="IEB203" s="639"/>
      <c r="IEC203" s="639"/>
      <c r="IED203" s="639"/>
      <c r="IEE203" s="639"/>
      <c r="IEF203" s="639"/>
      <c r="IEG203" s="639"/>
      <c r="IEH203" s="639"/>
      <c r="IEI203" s="639"/>
      <c r="IEJ203" s="639"/>
      <c r="IEK203" s="639"/>
      <c r="IEL203" s="639"/>
      <c r="IEM203" s="639"/>
      <c r="IEN203" s="639"/>
      <c r="IEO203" s="639"/>
      <c r="IEP203" s="639"/>
      <c r="IEQ203" s="639"/>
      <c r="IER203" s="639"/>
      <c r="IES203" s="639"/>
      <c r="IET203" s="639"/>
      <c r="IEU203" s="639"/>
      <c r="IEV203" s="639"/>
      <c r="IEW203" s="639"/>
      <c r="IEX203" s="639"/>
      <c r="IEY203" s="639"/>
      <c r="IEZ203" s="639"/>
      <c r="IFA203" s="639"/>
      <c r="IFB203" s="639"/>
      <c r="IFC203" s="639"/>
      <c r="IFD203" s="639"/>
      <c r="IFE203" s="639"/>
      <c r="IFF203" s="639"/>
      <c r="IFG203" s="639"/>
      <c r="IFH203" s="639"/>
      <c r="IFI203" s="639"/>
      <c r="IFJ203" s="639"/>
      <c r="IFK203" s="639"/>
      <c r="IFL203" s="639"/>
      <c r="IFM203" s="639"/>
      <c r="IFN203" s="639"/>
      <c r="IFO203" s="639"/>
      <c r="IFP203" s="639"/>
      <c r="IFQ203" s="639"/>
      <c r="IFR203" s="639"/>
      <c r="IFS203" s="639"/>
      <c r="IFT203" s="639"/>
      <c r="IFU203" s="639"/>
      <c r="IFV203" s="639"/>
      <c r="IFW203" s="639"/>
      <c r="IFX203" s="639"/>
      <c r="IFY203" s="639"/>
      <c r="IFZ203" s="639"/>
      <c r="IGA203" s="639"/>
      <c r="IGB203" s="639"/>
      <c r="IGC203" s="639"/>
      <c r="IGD203" s="639"/>
      <c r="IGE203" s="639"/>
      <c r="IGF203" s="639"/>
      <c r="IGG203" s="639"/>
      <c r="IGH203" s="639"/>
      <c r="IGI203" s="639"/>
      <c r="IGJ203" s="639"/>
      <c r="IGK203" s="639"/>
      <c r="IGL203" s="639"/>
      <c r="IGM203" s="639"/>
      <c r="IGN203" s="639"/>
      <c r="IGO203" s="639"/>
      <c r="IGP203" s="639"/>
      <c r="IGQ203" s="639"/>
      <c r="IGR203" s="639"/>
      <c r="IGS203" s="639"/>
      <c r="IGT203" s="639"/>
      <c r="IGU203" s="639"/>
      <c r="IGV203" s="639"/>
      <c r="IGW203" s="639"/>
      <c r="IGX203" s="639"/>
      <c r="IGY203" s="639"/>
      <c r="IGZ203" s="639"/>
      <c r="IHA203" s="639"/>
      <c r="IHB203" s="639"/>
      <c r="IHC203" s="639"/>
      <c r="IHD203" s="639"/>
      <c r="IHE203" s="639"/>
      <c r="IHF203" s="639"/>
      <c r="IHG203" s="639"/>
      <c r="IHH203" s="639"/>
      <c r="IHI203" s="639"/>
      <c r="IHJ203" s="639"/>
      <c r="IHK203" s="639"/>
      <c r="IHL203" s="639"/>
      <c r="IHM203" s="639"/>
      <c r="IHN203" s="639"/>
      <c r="IHO203" s="639"/>
      <c r="IHP203" s="639"/>
      <c r="IHQ203" s="639"/>
      <c r="IHR203" s="639"/>
      <c r="IHS203" s="639"/>
      <c r="IHT203" s="639"/>
      <c r="IHU203" s="639"/>
      <c r="IHV203" s="639"/>
      <c r="IHW203" s="639"/>
      <c r="IHX203" s="639"/>
      <c r="IHY203" s="639"/>
      <c r="IHZ203" s="639"/>
      <c r="IIA203" s="639"/>
      <c r="IIB203" s="639"/>
      <c r="IIC203" s="639"/>
      <c r="IID203" s="639"/>
      <c r="IIE203" s="639"/>
      <c r="IIF203" s="639"/>
      <c r="IIG203" s="639"/>
      <c r="IIH203" s="639"/>
      <c r="III203" s="639"/>
      <c r="IIJ203" s="639"/>
      <c r="IIK203" s="639"/>
      <c r="IIL203" s="639"/>
      <c r="IIM203" s="639"/>
      <c r="IIN203" s="639"/>
      <c r="IIO203" s="639"/>
      <c r="IIP203" s="639"/>
      <c r="IIQ203" s="639"/>
      <c r="IIR203" s="639"/>
      <c r="IIS203" s="639"/>
      <c r="IIT203" s="639"/>
      <c r="IIU203" s="639"/>
      <c r="IIV203" s="639"/>
      <c r="IIW203" s="639"/>
      <c r="IIX203" s="639"/>
      <c r="IIY203" s="639"/>
      <c r="IIZ203" s="639"/>
      <c r="IJA203" s="639"/>
      <c r="IJB203" s="639"/>
      <c r="IJC203" s="639"/>
      <c r="IJD203" s="639"/>
      <c r="IJE203" s="639"/>
      <c r="IJF203" s="639"/>
      <c r="IJG203" s="639"/>
      <c r="IJH203" s="639"/>
      <c r="IJI203" s="639"/>
      <c r="IJJ203" s="639"/>
      <c r="IJK203" s="639"/>
      <c r="IJL203" s="639"/>
      <c r="IJM203" s="639"/>
      <c r="IJN203" s="639"/>
      <c r="IJO203" s="639"/>
      <c r="IJP203" s="639"/>
      <c r="IJQ203" s="639"/>
      <c r="IJR203" s="639"/>
      <c r="IJS203" s="639"/>
      <c r="IJT203" s="639"/>
      <c r="IJU203" s="639"/>
      <c r="IJV203" s="639"/>
      <c r="IJW203" s="639"/>
      <c r="IJX203" s="639"/>
      <c r="IJY203" s="639"/>
      <c r="IJZ203" s="639"/>
      <c r="IKA203" s="639"/>
      <c r="IKB203" s="639"/>
      <c r="IKC203" s="639"/>
      <c r="IKD203" s="639"/>
      <c r="IKE203" s="639"/>
      <c r="IKF203" s="639"/>
      <c r="IKG203" s="639"/>
      <c r="IKH203" s="639"/>
      <c r="IKI203" s="639"/>
      <c r="IKJ203" s="639"/>
      <c r="IKK203" s="639"/>
      <c r="IKL203" s="639"/>
      <c r="IKM203" s="639"/>
      <c r="IKN203" s="639"/>
      <c r="IKO203" s="639"/>
      <c r="IKP203" s="639"/>
      <c r="IKQ203" s="639"/>
      <c r="IKR203" s="639"/>
      <c r="IKS203" s="639"/>
      <c r="IKT203" s="639"/>
      <c r="IKU203" s="639"/>
      <c r="IKV203" s="639"/>
      <c r="IKW203" s="639"/>
      <c r="IKX203" s="639"/>
      <c r="IKY203" s="639"/>
      <c r="IKZ203" s="639"/>
      <c r="ILA203" s="639"/>
      <c r="ILB203" s="639"/>
      <c r="ILC203" s="639"/>
      <c r="ILD203" s="639"/>
      <c r="ILE203" s="639"/>
      <c r="ILF203" s="639"/>
      <c r="ILG203" s="639"/>
      <c r="ILH203" s="639"/>
      <c r="ILI203" s="639"/>
      <c r="ILJ203" s="639"/>
      <c r="ILK203" s="639"/>
      <c r="ILL203" s="639"/>
      <c r="ILM203" s="639"/>
      <c r="ILN203" s="639"/>
      <c r="ILO203" s="639"/>
      <c r="ILP203" s="639"/>
      <c r="ILQ203" s="639"/>
      <c r="ILR203" s="639"/>
      <c r="ILS203" s="639"/>
      <c r="ILT203" s="639"/>
      <c r="ILU203" s="639"/>
      <c r="ILV203" s="639"/>
      <c r="ILW203" s="639"/>
      <c r="ILX203" s="639"/>
      <c r="ILY203" s="639"/>
      <c r="ILZ203" s="639"/>
      <c r="IMA203" s="639"/>
      <c r="IMB203" s="639"/>
      <c r="IMC203" s="639"/>
      <c r="IMD203" s="639"/>
      <c r="IME203" s="639"/>
      <c r="IMF203" s="639"/>
      <c r="IMG203" s="639"/>
      <c r="IMH203" s="639"/>
      <c r="IMI203" s="639"/>
      <c r="IMJ203" s="639"/>
      <c r="IMK203" s="639"/>
      <c r="IML203" s="639"/>
      <c r="IMM203" s="639"/>
      <c r="IMN203" s="639"/>
      <c r="IMO203" s="639"/>
      <c r="IMP203" s="639"/>
      <c r="IMQ203" s="639"/>
      <c r="IMR203" s="639"/>
      <c r="IMS203" s="639"/>
      <c r="IMT203" s="639"/>
      <c r="IMU203" s="639"/>
      <c r="IMV203" s="639"/>
      <c r="IMW203" s="639"/>
      <c r="IMX203" s="639"/>
      <c r="IMY203" s="639"/>
      <c r="IMZ203" s="639"/>
      <c r="INA203" s="639"/>
      <c r="INB203" s="639"/>
      <c r="INC203" s="639"/>
      <c r="IND203" s="639"/>
      <c r="INE203" s="639"/>
      <c r="INF203" s="639"/>
      <c r="ING203" s="639"/>
      <c r="INH203" s="639"/>
      <c r="INI203" s="639"/>
      <c r="INJ203" s="639"/>
      <c r="INK203" s="639"/>
      <c r="INL203" s="639"/>
      <c r="INM203" s="639"/>
      <c r="INN203" s="639"/>
      <c r="INO203" s="639"/>
      <c r="INP203" s="639"/>
      <c r="INQ203" s="639"/>
      <c r="INR203" s="639"/>
      <c r="INS203" s="639"/>
      <c r="INT203" s="639"/>
      <c r="INU203" s="639"/>
      <c r="INV203" s="639"/>
      <c r="INW203" s="639"/>
      <c r="INX203" s="639"/>
      <c r="INY203" s="639"/>
      <c r="INZ203" s="639"/>
      <c r="IOA203" s="639"/>
      <c r="IOB203" s="639"/>
      <c r="IOC203" s="639"/>
      <c r="IOD203" s="639"/>
      <c r="IOE203" s="639"/>
      <c r="IOF203" s="639"/>
      <c r="IOG203" s="639"/>
      <c r="IOH203" s="639"/>
      <c r="IOI203" s="639"/>
      <c r="IOJ203" s="639"/>
      <c r="IOK203" s="639"/>
      <c r="IOL203" s="639"/>
      <c r="IOM203" s="639"/>
      <c r="ION203" s="639"/>
      <c r="IOO203" s="639"/>
      <c r="IOP203" s="639"/>
      <c r="IOQ203" s="639"/>
      <c r="IOR203" s="639"/>
      <c r="IOS203" s="639"/>
      <c r="IOT203" s="639"/>
      <c r="IOU203" s="639"/>
      <c r="IOV203" s="639"/>
      <c r="IOW203" s="639"/>
      <c r="IOX203" s="639"/>
      <c r="IOY203" s="639"/>
      <c r="IOZ203" s="639"/>
      <c r="IPA203" s="639"/>
      <c r="IPB203" s="639"/>
      <c r="IPC203" s="639"/>
      <c r="IPD203" s="639"/>
      <c r="IPE203" s="639"/>
      <c r="IPF203" s="639"/>
      <c r="IPG203" s="639"/>
      <c r="IPH203" s="639"/>
      <c r="IPI203" s="639"/>
      <c r="IPJ203" s="639"/>
      <c r="IPK203" s="639"/>
      <c r="IPL203" s="639"/>
      <c r="IPM203" s="639"/>
      <c r="IPN203" s="639"/>
      <c r="IPO203" s="639"/>
      <c r="IPP203" s="639"/>
      <c r="IPQ203" s="639"/>
      <c r="IPR203" s="639"/>
      <c r="IPS203" s="639"/>
      <c r="IPT203" s="639"/>
      <c r="IPU203" s="639"/>
      <c r="IPV203" s="639"/>
      <c r="IPW203" s="639"/>
      <c r="IPX203" s="639"/>
      <c r="IPY203" s="639"/>
      <c r="IPZ203" s="639"/>
      <c r="IQA203" s="639"/>
      <c r="IQB203" s="639"/>
      <c r="IQC203" s="639"/>
      <c r="IQD203" s="639"/>
      <c r="IQE203" s="639"/>
      <c r="IQF203" s="639"/>
      <c r="IQG203" s="639"/>
      <c r="IQH203" s="639"/>
      <c r="IQI203" s="639"/>
      <c r="IQJ203" s="639"/>
      <c r="IQK203" s="639"/>
      <c r="IQL203" s="639"/>
      <c r="IQM203" s="639"/>
      <c r="IQN203" s="639"/>
      <c r="IQO203" s="639"/>
      <c r="IQP203" s="639"/>
      <c r="IQQ203" s="639"/>
      <c r="IQR203" s="639"/>
      <c r="IQS203" s="639"/>
      <c r="IQT203" s="639"/>
      <c r="IQU203" s="639"/>
      <c r="IQV203" s="639"/>
      <c r="IQW203" s="639"/>
      <c r="IQX203" s="639"/>
      <c r="IQY203" s="639"/>
      <c r="IQZ203" s="639"/>
      <c r="IRA203" s="639"/>
      <c r="IRB203" s="639"/>
      <c r="IRC203" s="639"/>
      <c r="IRD203" s="639"/>
      <c r="IRE203" s="639"/>
      <c r="IRF203" s="639"/>
      <c r="IRG203" s="639"/>
      <c r="IRH203" s="639"/>
      <c r="IRI203" s="639"/>
      <c r="IRJ203" s="639"/>
      <c r="IRK203" s="639"/>
      <c r="IRL203" s="639"/>
      <c r="IRM203" s="639"/>
      <c r="IRN203" s="639"/>
      <c r="IRO203" s="639"/>
      <c r="IRP203" s="639"/>
      <c r="IRQ203" s="639"/>
      <c r="IRR203" s="639"/>
      <c r="IRS203" s="639"/>
      <c r="IRT203" s="639"/>
      <c r="IRU203" s="639"/>
      <c r="IRV203" s="639"/>
      <c r="IRW203" s="639"/>
      <c r="IRX203" s="639"/>
      <c r="IRY203" s="639"/>
      <c r="IRZ203" s="639"/>
      <c r="ISA203" s="639"/>
      <c r="ISB203" s="639"/>
      <c r="ISC203" s="639"/>
      <c r="ISD203" s="639"/>
      <c r="ISE203" s="639"/>
      <c r="ISF203" s="639"/>
      <c r="ISG203" s="639"/>
      <c r="ISH203" s="639"/>
      <c r="ISI203" s="639"/>
      <c r="ISJ203" s="639"/>
      <c r="ISK203" s="639"/>
      <c r="ISL203" s="639"/>
      <c r="ISM203" s="639"/>
      <c r="ISN203" s="639"/>
      <c r="ISO203" s="639"/>
      <c r="ISP203" s="639"/>
      <c r="ISQ203" s="639"/>
      <c r="ISR203" s="639"/>
      <c r="ISS203" s="639"/>
      <c r="IST203" s="639"/>
      <c r="ISU203" s="639"/>
      <c r="ISV203" s="639"/>
      <c r="ISW203" s="639"/>
      <c r="ISX203" s="639"/>
      <c r="ISY203" s="639"/>
      <c r="ISZ203" s="639"/>
      <c r="ITA203" s="639"/>
      <c r="ITB203" s="639"/>
      <c r="ITC203" s="639"/>
      <c r="ITD203" s="639"/>
      <c r="ITE203" s="639"/>
      <c r="ITF203" s="639"/>
      <c r="ITG203" s="639"/>
      <c r="ITH203" s="639"/>
      <c r="ITI203" s="639"/>
      <c r="ITJ203" s="639"/>
      <c r="ITK203" s="639"/>
      <c r="ITL203" s="639"/>
      <c r="ITM203" s="639"/>
      <c r="ITN203" s="639"/>
      <c r="ITO203" s="639"/>
      <c r="ITP203" s="639"/>
      <c r="ITQ203" s="639"/>
      <c r="ITR203" s="639"/>
      <c r="ITS203" s="639"/>
      <c r="ITT203" s="639"/>
      <c r="ITU203" s="639"/>
      <c r="ITV203" s="639"/>
      <c r="ITW203" s="639"/>
      <c r="ITX203" s="639"/>
      <c r="ITY203" s="639"/>
      <c r="ITZ203" s="639"/>
      <c r="IUA203" s="639"/>
      <c r="IUB203" s="639"/>
      <c r="IUC203" s="639"/>
      <c r="IUD203" s="639"/>
      <c r="IUE203" s="639"/>
      <c r="IUF203" s="639"/>
      <c r="IUG203" s="639"/>
      <c r="IUH203" s="639"/>
      <c r="IUI203" s="639"/>
      <c r="IUJ203" s="639"/>
      <c r="IUK203" s="639"/>
      <c r="IUL203" s="639"/>
      <c r="IUM203" s="639"/>
      <c r="IUN203" s="639"/>
      <c r="IUO203" s="639"/>
      <c r="IUP203" s="639"/>
      <c r="IUQ203" s="639"/>
      <c r="IUR203" s="639"/>
      <c r="IUS203" s="639"/>
      <c r="IUT203" s="639"/>
      <c r="IUU203" s="639"/>
      <c r="IUV203" s="639"/>
      <c r="IUW203" s="639"/>
      <c r="IUX203" s="639"/>
      <c r="IUY203" s="639"/>
      <c r="IUZ203" s="639"/>
      <c r="IVA203" s="639"/>
      <c r="IVB203" s="639"/>
      <c r="IVC203" s="639"/>
      <c r="IVD203" s="639"/>
      <c r="IVE203" s="639"/>
      <c r="IVF203" s="639"/>
      <c r="IVG203" s="639"/>
      <c r="IVH203" s="639"/>
      <c r="IVI203" s="639"/>
      <c r="IVJ203" s="639"/>
      <c r="IVK203" s="639"/>
      <c r="IVL203" s="639"/>
      <c r="IVM203" s="639"/>
      <c r="IVN203" s="639"/>
      <c r="IVO203" s="639"/>
      <c r="IVP203" s="639"/>
      <c r="IVQ203" s="639"/>
      <c r="IVR203" s="639"/>
      <c r="IVS203" s="639"/>
      <c r="IVT203" s="639"/>
      <c r="IVU203" s="639"/>
      <c r="IVV203" s="639"/>
      <c r="IVW203" s="639"/>
      <c r="IVX203" s="639"/>
      <c r="IVY203" s="639"/>
      <c r="IVZ203" s="639"/>
      <c r="IWA203" s="639"/>
      <c r="IWB203" s="639"/>
      <c r="IWC203" s="639"/>
      <c r="IWD203" s="639"/>
      <c r="IWE203" s="639"/>
      <c r="IWF203" s="639"/>
      <c r="IWG203" s="639"/>
      <c r="IWH203" s="639"/>
      <c r="IWI203" s="639"/>
      <c r="IWJ203" s="639"/>
      <c r="IWK203" s="639"/>
      <c r="IWL203" s="639"/>
      <c r="IWM203" s="639"/>
      <c r="IWN203" s="639"/>
      <c r="IWO203" s="639"/>
      <c r="IWP203" s="639"/>
      <c r="IWQ203" s="639"/>
      <c r="IWR203" s="639"/>
      <c r="IWS203" s="639"/>
      <c r="IWT203" s="639"/>
      <c r="IWU203" s="639"/>
      <c r="IWV203" s="639"/>
      <c r="IWW203" s="639"/>
      <c r="IWX203" s="639"/>
      <c r="IWY203" s="639"/>
      <c r="IWZ203" s="639"/>
      <c r="IXA203" s="639"/>
      <c r="IXB203" s="639"/>
      <c r="IXC203" s="639"/>
      <c r="IXD203" s="639"/>
      <c r="IXE203" s="639"/>
      <c r="IXF203" s="639"/>
      <c r="IXG203" s="639"/>
      <c r="IXH203" s="639"/>
      <c r="IXI203" s="639"/>
      <c r="IXJ203" s="639"/>
      <c r="IXK203" s="639"/>
      <c r="IXL203" s="639"/>
      <c r="IXM203" s="639"/>
      <c r="IXN203" s="639"/>
      <c r="IXO203" s="639"/>
      <c r="IXP203" s="639"/>
      <c r="IXQ203" s="639"/>
      <c r="IXR203" s="639"/>
      <c r="IXS203" s="639"/>
      <c r="IXT203" s="639"/>
      <c r="IXU203" s="639"/>
      <c r="IXV203" s="639"/>
      <c r="IXW203" s="639"/>
      <c r="IXX203" s="639"/>
      <c r="IXY203" s="639"/>
      <c r="IXZ203" s="639"/>
      <c r="IYA203" s="639"/>
      <c r="IYB203" s="639"/>
      <c r="IYC203" s="639"/>
      <c r="IYD203" s="639"/>
      <c r="IYE203" s="639"/>
      <c r="IYF203" s="639"/>
      <c r="IYG203" s="639"/>
      <c r="IYH203" s="639"/>
      <c r="IYI203" s="639"/>
      <c r="IYJ203" s="639"/>
      <c r="IYK203" s="639"/>
      <c r="IYL203" s="639"/>
      <c r="IYM203" s="639"/>
      <c r="IYN203" s="639"/>
      <c r="IYO203" s="639"/>
      <c r="IYP203" s="639"/>
      <c r="IYQ203" s="639"/>
      <c r="IYR203" s="639"/>
      <c r="IYS203" s="639"/>
      <c r="IYT203" s="639"/>
      <c r="IYU203" s="639"/>
      <c r="IYV203" s="639"/>
      <c r="IYW203" s="639"/>
      <c r="IYX203" s="639"/>
      <c r="IYY203" s="639"/>
      <c r="IYZ203" s="639"/>
      <c r="IZA203" s="639"/>
      <c r="IZB203" s="639"/>
      <c r="IZC203" s="639"/>
      <c r="IZD203" s="639"/>
      <c r="IZE203" s="639"/>
      <c r="IZF203" s="639"/>
      <c r="IZG203" s="639"/>
      <c r="IZH203" s="639"/>
      <c r="IZI203" s="639"/>
      <c r="IZJ203" s="639"/>
      <c r="IZK203" s="639"/>
      <c r="IZL203" s="639"/>
      <c r="IZM203" s="639"/>
      <c r="IZN203" s="639"/>
      <c r="IZO203" s="639"/>
      <c r="IZP203" s="639"/>
      <c r="IZQ203" s="639"/>
      <c r="IZR203" s="639"/>
      <c r="IZS203" s="639"/>
      <c r="IZT203" s="639"/>
      <c r="IZU203" s="639"/>
      <c r="IZV203" s="639"/>
      <c r="IZW203" s="639"/>
      <c r="IZX203" s="639"/>
      <c r="IZY203" s="639"/>
      <c r="IZZ203" s="639"/>
      <c r="JAA203" s="639"/>
      <c r="JAB203" s="639"/>
      <c r="JAC203" s="639"/>
      <c r="JAD203" s="639"/>
      <c r="JAE203" s="639"/>
      <c r="JAF203" s="639"/>
      <c r="JAG203" s="639"/>
      <c r="JAH203" s="639"/>
      <c r="JAI203" s="639"/>
      <c r="JAJ203" s="639"/>
      <c r="JAK203" s="639"/>
      <c r="JAL203" s="639"/>
      <c r="JAM203" s="639"/>
      <c r="JAN203" s="639"/>
      <c r="JAO203" s="639"/>
      <c r="JAP203" s="639"/>
      <c r="JAQ203" s="639"/>
      <c r="JAR203" s="639"/>
      <c r="JAS203" s="639"/>
      <c r="JAT203" s="639"/>
      <c r="JAU203" s="639"/>
      <c r="JAV203" s="639"/>
      <c r="JAW203" s="639"/>
      <c r="JAX203" s="639"/>
      <c r="JAY203" s="639"/>
      <c r="JAZ203" s="639"/>
      <c r="JBA203" s="639"/>
      <c r="JBB203" s="639"/>
      <c r="JBC203" s="639"/>
      <c r="JBD203" s="639"/>
      <c r="JBE203" s="639"/>
      <c r="JBF203" s="639"/>
      <c r="JBG203" s="639"/>
      <c r="JBH203" s="639"/>
      <c r="JBI203" s="639"/>
      <c r="JBJ203" s="639"/>
      <c r="JBK203" s="639"/>
      <c r="JBL203" s="639"/>
      <c r="JBM203" s="639"/>
      <c r="JBN203" s="639"/>
      <c r="JBO203" s="639"/>
      <c r="JBP203" s="639"/>
      <c r="JBQ203" s="639"/>
      <c r="JBR203" s="639"/>
      <c r="JBS203" s="639"/>
      <c r="JBT203" s="639"/>
      <c r="JBU203" s="639"/>
      <c r="JBV203" s="639"/>
      <c r="JBW203" s="639"/>
      <c r="JBX203" s="639"/>
      <c r="JBY203" s="639"/>
      <c r="JBZ203" s="639"/>
      <c r="JCA203" s="639"/>
      <c r="JCB203" s="639"/>
      <c r="JCC203" s="639"/>
      <c r="JCD203" s="639"/>
      <c r="JCE203" s="639"/>
      <c r="JCF203" s="639"/>
      <c r="JCG203" s="639"/>
      <c r="JCH203" s="639"/>
      <c r="JCI203" s="639"/>
      <c r="JCJ203" s="639"/>
      <c r="JCK203" s="639"/>
      <c r="JCL203" s="639"/>
      <c r="JCM203" s="639"/>
      <c r="JCN203" s="639"/>
      <c r="JCO203" s="639"/>
      <c r="JCP203" s="639"/>
      <c r="JCQ203" s="639"/>
      <c r="JCR203" s="639"/>
      <c r="JCS203" s="639"/>
      <c r="JCT203" s="639"/>
      <c r="JCU203" s="639"/>
      <c r="JCV203" s="639"/>
      <c r="JCW203" s="639"/>
      <c r="JCX203" s="639"/>
      <c r="JCY203" s="639"/>
      <c r="JCZ203" s="639"/>
      <c r="JDA203" s="639"/>
      <c r="JDB203" s="639"/>
      <c r="JDC203" s="639"/>
      <c r="JDD203" s="639"/>
      <c r="JDE203" s="639"/>
      <c r="JDF203" s="639"/>
      <c r="JDG203" s="639"/>
      <c r="JDH203" s="639"/>
      <c r="JDI203" s="639"/>
      <c r="JDJ203" s="639"/>
      <c r="JDK203" s="639"/>
      <c r="JDL203" s="639"/>
      <c r="JDM203" s="639"/>
      <c r="JDN203" s="639"/>
      <c r="JDO203" s="639"/>
      <c r="JDP203" s="639"/>
      <c r="JDQ203" s="639"/>
      <c r="JDR203" s="639"/>
      <c r="JDS203" s="639"/>
      <c r="JDT203" s="639"/>
      <c r="JDU203" s="639"/>
      <c r="JDV203" s="639"/>
      <c r="JDW203" s="639"/>
      <c r="JDX203" s="639"/>
      <c r="JDY203" s="639"/>
      <c r="JDZ203" s="639"/>
      <c r="JEA203" s="639"/>
      <c r="JEB203" s="639"/>
      <c r="JEC203" s="639"/>
      <c r="JED203" s="639"/>
      <c r="JEE203" s="639"/>
      <c r="JEF203" s="639"/>
      <c r="JEG203" s="639"/>
      <c r="JEH203" s="639"/>
      <c r="JEI203" s="639"/>
      <c r="JEJ203" s="639"/>
      <c r="JEK203" s="639"/>
      <c r="JEL203" s="639"/>
      <c r="JEM203" s="639"/>
      <c r="JEN203" s="639"/>
      <c r="JEO203" s="639"/>
      <c r="JEP203" s="639"/>
      <c r="JEQ203" s="639"/>
      <c r="JER203" s="639"/>
      <c r="JES203" s="639"/>
      <c r="JET203" s="639"/>
      <c r="JEU203" s="639"/>
      <c r="JEV203" s="639"/>
      <c r="JEW203" s="639"/>
      <c r="JEX203" s="639"/>
      <c r="JEY203" s="639"/>
      <c r="JEZ203" s="639"/>
      <c r="JFA203" s="639"/>
      <c r="JFB203" s="639"/>
      <c r="JFC203" s="639"/>
      <c r="JFD203" s="639"/>
      <c r="JFE203" s="639"/>
      <c r="JFF203" s="639"/>
      <c r="JFG203" s="639"/>
      <c r="JFH203" s="639"/>
      <c r="JFI203" s="639"/>
      <c r="JFJ203" s="639"/>
      <c r="JFK203" s="639"/>
      <c r="JFL203" s="639"/>
      <c r="JFM203" s="639"/>
      <c r="JFN203" s="639"/>
      <c r="JFO203" s="639"/>
      <c r="JFP203" s="639"/>
      <c r="JFQ203" s="639"/>
      <c r="JFR203" s="639"/>
      <c r="JFS203" s="639"/>
      <c r="JFT203" s="639"/>
      <c r="JFU203" s="639"/>
      <c r="JFV203" s="639"/>
      <c r="JFW203" s="639"/>
      <c r="JFX203" s="639"/>
      <c r="JFY203" s="639"/>
      <c r="JFZ203" s="639"/>
      <c r="JGA203" s="639"/>
      <c r="JGB203" s="639"/>
      <c r="JGC203" s="639"/>
      <c r="JGD203" s="639"/>
      <c r="JGE203" s="639"/>
      <c r="JGF203" s="639"/>
      <c r="JGG203" s="639"/>
      <c r="JGH203" s="639"/>
      <c r="JGI203" s="639"/>
      <c r="JGJ203" s="639"/>
      <c r="JGK203" s="639"/>
      <c r="JGL203" s="639"/>
      <c r="JGM203" s="639"/>
      <c r="JGN203" s="639"/>
      <c r="JGO203" s="639"/>
      <c r="JGP203" s="639"/>
      <c r="JGQ203" s="639"/>
      <c r="JGR203" s="639"/>
      <c r="JGS203" s="639"/>
      <c r="JGT203" s="639"/>
      <c r="JGU203" s="639"/>
      <c r="JGV203" s="639"/>
      <c r="JGW203" s="639"/>
      <c r="JGX203" s="639"/>
      <c r="JGY203" s="639"/>
      <c r="JGZ203" s="639"/>
      <c r="JHA203" s="639"/>
      <c r="JHB203" s="639"/>
      <c r="JHC203" s="639"/>
      <c r="JHD203" s="639"/>
      <c r="JHE203" s="639"/>
      <c r="JHF203" s="639"/>
      <c r="JHG203" s="639"/>
      <c r="JHH203" s="639"/>
      <c r="JHI203" s="639"/>
      <c r="JHJ203" s="639"/>
      <c r="JHK203" s="639"/>
      <c r="JHL203" s="639"/>
      <c r="JHM203" s="639"/>
      <c r="JHN203" s="639"/>
      <c r="JHO203" s="639"/>
      <c r="JHP203" s="639"/>
      <c r="JHQ203" s="639"/>
      <c r="JHR203" s="639"/>
      <c r="JHS203" s="639"/>
      <c r="JHT203" s="639"/>
      <c r="JHU203" s="639"/>
      <c r="JHV203" s="639"/>
      <c r="JHW203" s="639"/>
      <c r="JHX203" s="639"/>
      <c r="JHY203" s="639"/>
      <c r="JHZ203" s="639"/>
      <c r="JIA203" s="639"/>
      <c r="JIB203" s="639"/>
      <c r="JIC203" s="639"/>
      <c r="JID203" s="639"/>
      <c r="JIE203" s="639"/>
      <c r="JIF203" s="639"/>
      <c r="JIG203" s="639"/>
      <c r="JIH203" s="639"/>
      <c r="JII203" s="639"/>
      <c r="JIJ203" s="639"/>
      <c r="JIK203" s="639"/>
      <c r="JIL203" s="639"/>
      <c r="JIM203" s="639"/>
      <c r="JIN203" s="639"/>
      <c r="JIO203" s="639"/>
      <c r="JIP203" s="639"/>
      <c r="JIQ203" s="639"/>
      <c r="JIR203" s="639"/>
      <c r="JIS203" s="639"/>
      <c r="JIT203" s="639"/>
      <c r="JIU203" s="639"/>
      <c r="JIV203" s="639"/>
      <c r="JIW203" s="639"/>
      <c r="JIX203" s="639"/>
      <c r="JIY203" s="639"/>
      <c r="JIZ203" s="639"/>
      <c r="JJA203" s="639"/>
      <c r="JJB203" s="639"/>
      <c r="JJC203" s="639"/>
      <c r="JJD203" s="639"/>
      <c r="JJE203" s="639"/>
      <c r="JJF203" s="639"/>
      <c r="JJG203" s="639"/>
      <c r="JJH203" s="639"/>
      <c r="JJI203" s="639"/>
      <c r="JJJ203" s="639"/>
      <c r="JJK203" s="639"/>
      <c r="JJL203" s="639"/>
      <c r="JJM203" s="639"/>
      <c r="JJN203" s="639"/>
      <c r="JJO203" s="639"/>
      <c r="JJP203" s="639"/>
      <c r="JJQ203" s="639"/>
      <c r="JJR203" s="639"/>
      <c r="JJS203" s="639"/>
      <c r="JJT203" s="639"/>
      <c r="JJU203" s="639"/>
      <c r="JJV203" s="639"/>
      <c r="JJW203" s="639"/>
      <c r="JJX203" s="639"/>
      <c r="JJY203" s="639"/>
      <c r="JJZ203" s="639"/>
      <c r="JKA203" s="639"/>
      <c r="JKB203" s="639"/>
      <c r="JKC203" s="639"/>
      <c r="JKD203" s="639"/>
      <c r="JKE203" s="639"/>
      <c r="JKF203" s="639"/>
      <c r="JKG203" s="639"/>
      <c r="JKH203" s="639"/>
      <c r="JKI203" s="639"/>
      <c r="JKJ203" s="639"/>
      <c r="JKK203" s="639"/>
      <c r="JKL203" s="639"/>
      <c r="JKM203" s="639"/>
      <c r="JKN203" s="639"/>
      <c r="JKO203" s="639"/>
      <c r="JKP203" s="639"/>
      <c r="JKQ203" s="639"/>
      <c r="JKR203" s="639"/>
      <c r="JKS203" s="639"/>
      <c r="JKT203" s="639"/>
      <c r="JKU203" s="639"/>
      <c r="JKV203" s="639"/>
      <c r="JKW203" s="639"/>
      <c r="JKX203" s="639"/>
      <c r="JKY203" s="639"/>
      <c r="JKZ203" s="639"/>
      <c r="JLA203" s="639"/>
      <c r="JLB203" s="639"/>
      <c r="JLC203" s="639"/>
      <c r="JLD203" s="639"/>
      <c r="JLE203" s="639"/>
      <c r="JLF203" s="639"/>
      <c r="JLG203" s="639"/>
      <c r="JLH203" s="639"/>
      <c r="JLI203" s="639"/>
      <c r="JLJ203" s="639"/>
      <c r="JLK203" s="639"/>
      <c r="JLL203" s="639"/>
      <c r="JLM203" s="639"/>
      <c r="JLN203" s="639"/>
      <c r="JLO203" s="639"/>
      <c r="JLP203" s="639"/>
      <c r="JLQ203" s="639"/>
      <c r="JLR203" s="639"/>
      <c r="JLS203" s="639"/>
      <c r="JLT203" s="639"/>
      <c r="JLU203" s="639"/>
      <c r="JLV203" s="639"/>
      <c r="JLW203" s="639"/>
      <c r="JLX203" s="639"/>
      <c r="JLY203" s="639"/>
      <c r="JLZ203" s="639"/>
      <c r="JMA203" s="639"/>
      <c r="JMB203" s="639"/>
      <c r="JMC203" s="639"/>
      <c r="JMD203" s="639"/>
      <c r="JME203" s="639"/>
      <c r="JMF203" s="639"/>
      <c r="JMG203" s="639"/>
      <c r="JMH203" s="639"/>
      <c r="JMI203" s="639"/>
      <c r="JMJ203" s="639"/>
      <c r="JMK203" s="639"/>
      <c r="JML203" s="639"/>
      <c r="JMM203" s="639"/>
      <c r="JMN203" s="639"/>
      <c r="JMO203" s="639"/>
      <c r="JMP203" s="639"/>
      <c r="JMQ203" s="639"/>
      <c r="JMR203" s="639"/>
      <c r="JMS203" s="639"/>
      <c r="JMT203" s="639"/>
      <c r="JMU203" s="639"/>
      <c r="JMV203" s="639"/>
      <c r="JMW203" s="639"/>
      <c r="JMX203" s="639"/>
      <c r="JMY203" s="639"/>
      <c r="JMZ203" s="639"/>
      <c r="JNA203" s="639"/>
      <c r="JNB203" s="639"/>
      <c r="JNC203" s="639"/>
      <c r="JND203" s="639"/>
      <c r="JNE203" s="639"/>
      <c r="JNF203" s="639"/>
      <c r="JNG203" s="639"/>
      <c r="JNH203" s="639"/>
      <c r="JNI203" s="639"/>
      <c r="JNJ203" s="639"/>
      <c r="JNK203" s="639"/>
      <c r="JNL203" s="639"/>
      <c r="JNM203" s="639"/>
      <c r="JNN203" s="639"/>
      <c r="JNO203" s="639"/>
      <c r="JNP203" s="639"/>
      <c r="JNQ203" s="639"/>
      <c r="JNR203" s="639"/>
      <c r="JNS203" s="639"/>
      <c r="JNT203" s="639"/>
      <c r="JNU203" s="639"/>
      <c r="JNV203" s="639"/>
      <c r="JNW203" s="639"/>
      <c r="JNX203" s="639"/>
      <c r="JNY203" s="639"/>
      <c r="JNZ203" s="639"/>
      <c r="JOA203" s="639"/>
      <c r="JOB203" s="639"/>
      <c r="JOC203" s="639"/>
      <c r="JOD203" s="639"/>
      <c r="JOE203" s="639"/>
      <c r="JOF203" s="639"/>
      <c r="JOG203" s="639"/>
      <c r="JOH203" s="639"/>
      <c r="JOI203" s="639"/>
      <c r="JOJ203" s="639"/>
      <c r="JOK203" s="639"/>
      <c r="JOL203" s="639"/>
      <c r="JOM203" s="639"/>
      <c r="JON203" s="639"/>
      <c r="JOO203" s="639"/>
      <c r="JOP203" s="639"/>
      <c r="JOQ203" s="639"/>
      <c r="JOR203" s="639"/>
      <c r="JOS203" s="639"/>
      <c r="JOT203" s="639"/>
      <c r="JOU203" s="639"/>
      <c r="JOV203" s="639"/>
      <c r="JOW203" s="639"/>
      <c r="JOX203" s="639"/>
      <c r="JOY203" s="639"/>
      <c r="JOZ203" s="639"/>
      <c r="JPA203" s="639"/>
      <c r="JPB203" s="639"/>
      <c r="JPC203" s="639"/>
      <c r="JPD203" s="639"/>
      <c r="JPE203" s="639"/>
      <c r="JPF203" s="639"/>
      <c r="JPG203" s="639"/>
      <c r="JPH203" s="639"/>
      <c r="JPI203" s="639"/>
      <c r="JPJ203" s="639"/>
      <c r="JPK203" s="639"/>
      <c r="JPL203" s="639"/>
      <c r="JPM203" s="639"/>
      <c r="JPN203" s="639"/>
      <c r="JPO203" s="639"/>
      <c r="JPP203" s="639"/>
      <c r="JPQ203" s="639"/>
      <c r="JPR203" s="639"/>
      <c r="JPS203" s="639"/>
      <c r="JPT203" s="639"/>
      <c r="JPU203" s="639"/>
      <c r="JPV203" s="639"/>
      <c r="JPW203" s="639"/>
      <c r="JPX203" s="639"/>
      <c r="JPY203" s="639"/>
      <c r="JPZ203" s="639"/>
      <c r="JQA203" s="639"/>
      <c r="JQB203" s="639"/>
      <c r="JQC203" s="639"/>
      <c r="JQD203" s="639"/>
      <c r="JQE203" s="639"/>
      <c r="JQF203" s="639"/>
      <c r="JQG203" s="639"/>
      <c r="JQH203" s="639"/>
      <c r="JQI203" s="639"/>
      <c r="JQJ203" s="639"/>
      <c r="JQK203" s="639"/>
      <c r="JQL203" s="639"/>
      <c r="JQM203" s="639"/>
      <c r="JQN203" s="639"/>
      <c r="JQO203" s="639"/>
      <c r="JQP203" s="639"/>
      <c r="JQQ203" s="639"/>
      <c r="JQR203" s="639"/>
      <c r="JQS203" s="639"/>
      <c r="JQT203" s="639"/>
      <c r="JQU203" s="639"/>
      <c r="JQV203" s="639"/>
      <c r="JQW203" s="639"/>
      <c r="JQX203" s="639"/>
      <c r="JQY203" s="639"/>
      <c r="JQZ203" s="639"/>
      <c r="JRA203" s="639"/>
      <c r="JRB203" s="639"/>
      <c r="JRC203" s="639"/>
      <c r="JRD203" s="639"/>
      <c r="JRE203" s="639"/>
      <c r="JRF203" s="639"/>
      <c r="JRG203" s="639"/>
      <c r="JRH203" s="639"/>
      <c r="JRI203" s="639"/>
      <c r="JRJ203" s="639"/>
      <c r="JRK203" s="639"/>
      <c r="JRL203" s="639"/>
      <c r="JRM203" s="639"/>
      <c r="JRN203" s="639"/>
      <c r="JRO203" s="639"/>
      <c r="JRP203" s="639"/>
      <c r="JRQ203" s="639"/>
      <c r="JRR203" s="639"/>
      <c r="JRS203" s="639"/>
      <c r="JRT203" s="639"/>
      <c r="JRU203" s="639"/>
      <c r="JRV203" s="639"/>
      <c r="JRW203" s="639"/>
      <c r="JRX203" s="639"/>
      <c r="JRY203" s="639"/>
      <c r="JRZ203" s="639"/>
      <c r="JSA203" s="639"/>
      <c r="JSB203" s="639"/>
      <c r="JSC203" s="639"/>
      <c r="JSD203" s="639"/>
      <c r="JSE203" s="639"/>
      <c r="JSF203" s="639"/>
      <c r="JSG203" s="639"/>
      <c r="JSH203" s="639"/>
      <c r="JSI203" s="639"/>
      <c r="JSJ203" s="639"/>
      <c r="JSK203" s="639"/>
      <c r="JSL203" s="639"/>
      <c r="JSM203" s="639"/>
      <c r="JSN203" s="639"/>
      <c r="JSO203" s="639"/>
      <c r="JSP203" s="639"/>
      <c r="JSQ203" s="639"/>
      <c r="JSR203" s="639"/>
      <c r="JSS203" s="639"/>
      <c r="JST203" s="639"/>
      <c r="JSU203" s="639"/>
      <c r="JSV203" s="639"/>
      <c r="JSW203" s="639"/>
      <c r="JSX203" s="639"/>
      <c r="JSY203" s="639"/>
      <c r="JSZ203" s="639"/>
      <c r="JTA203" s="639"/>
      <c r="JTB203" s="639"/>
      <c r="JTC203" s="639"/>
      <c r="JTD203" s="639"/>
      <c r="JTE203" s="639"/>
      <c r="JTF203" s="639"/>
      <c r="JTG203" s="639"/>
      <c r="JTH203" s="639"/>
      <c r="JTI203" s="639"/>
      <c r="JTJ203" s="639"/>
      <c r="JTK203" s="639"/>
      <c r="JTL203" s="639"/>
      <c r="JTM203" s="639"/>
      <c r="JTN203" s="639"/>
      <c r="JTO203" s="639"/>
      <c r="JTP203" s="639"/>
      <c r="JTQ203" s="639"/>
      <c r="JTR203" s="639"/>
      <c r="JTS203" s="639"/>
      <c r="JTT203" s="639"/>
      <c r="JTU203" s="639"/>
      <c r="JTV203" s="639"/>
      <c r="JTW203" s="639"/>
      <c r="JTX203" s="639"/>
      <c r="JTY203" s="639"/>
      <c r="JTZ203" s="639"/>
      <c r="JUA203" s="639"/>
      <c r="JUB203" s="639"/>
      <c r="JUC203" s="639"/>
      <c r="JUD203" s="639"/>
      <c r="JUE203" s="639"/>
      <c r="JUF203" s="639"/>
      <c r="JUG203" s="639"/>
      <c r="JUH203" s="639"/>
      <c r="JUI203" s="639"/>
      <c r="JUJ203" s="639"/>
      <c r="JUK203" s="639"/>
      <c r="JUL203" s="639"/>
      <c r="JUM203" s="639"/>
      <c r="JUN203" s="639"/>
      <c r="JUO203" s="639"/>
      <c r="JUP203" s="639"/>
      <c r="JUQ203" s="639"/>
      <c r="JUR203" s="639"/>
      <c r="JUS203" s="639"/>
      <c r="JUT203" s="639"/>
      <c r="JUU203" s="639"/>
      <c r="JUV203" s="639"/>
      <c r="JUW203" s="639"/>
      <c r="JUX203" s="639"/>
      <c r="JUY203" s="639"/>
      <c r="JUZ203" s="639"/>
      <c r="JVA203" s="639"/>
      <c r="JVB203" s="639"/>
      <c r="JVC203" s="639"/>
      <c r="JVD203" s="639"/>
      <c r="JVE203" s="639"/>
      <c r="JVF203" s="639"/>
      <c r="JVG203" s="639"/>
      <c r="JVH203" s="639"/>
      <c r="JVI203" s="639"/>
      <c r="JVJ203" s="639"/>
      <c r="JVK203" s="639"/>
      <c r="JVL203" s="639"/>
      <c r="JVM203" s="639"/>
      <c r="JVN203" s="639"/>
      <c r="JVO203" s="639"/>
      <c r="JVP203" s="639"/>
      <c r="JVQ203" s="639"/>
      <c r="JVR203" s="639"/>
      <c r="JVS203" s="639"/>
      <c r="JVT203" s="639"/>
      <c r="JVU203" s="639"/>
      <c r="JVV203" s="639"/>
      <c r="JVW203" s="639"/>
      <c r="JVX203" s="639"/>
      <c r="JVY203" s="639"/>
      <c r="JVZ203" s="639"/>
      <c r="JWA203" s="639"/>
      <c r="JWB203" s="639"/>
      <c r="JWC203" s="639"/>
      <c r="JWD203" s="639"/>
      <c r="JWE203" s="639"/>
      <c r="JWF203" s="639"/>
      <c r="JWG203" s="639"/>
      <c r="JWH203" s="639"/>
      <c r="JWI203" s="639"/>
      <c r="JWJ203" s="639"/>
      <c r="JWK203" s="639"/>
      <c r="JWL203" s="639"/>
      <c r="JWM203" s="639"/>
      <c r="JWN203" s="639"/>
      <c r="JWO203" s="639"/>
      <c r="JWP203" s="639"/>
      <c r="JWQ203" s="639"/>
      <c r="JWR203" s="639"/>
      <c r="JWS203" s="639"/>
      <c r="JWT203" s="639"/>
      <c r="JWU203" s="639"/>
      <c r="JWV203" s="639"/>
      <c r="JWW203" s="639"/>
      <c r="JWX203" s="639"/>
      <c r="JWY203" s="639"/>
      <c r="JWZ203" s="639"/>
      <c r="JXA203" s="639"/>
      <c r="JXB203" s="639"/>
      <c r="JXC203" s="639"/>
      <c r="JXD203" s="639"/>
      <c r="JXE203" s="639"/>
      <c r="JXF203" s="639"/>
      <c r="JXG203" s="639"/>
      <c r="JXH203" s="639"/>
      <c r="JXI203" s="639"/>
      <c r="JXJ203" s="639"/>
      <c r="JXK203" s="639"/>
      <c r="JXL203" s="639"/>
      <c r="JXM203" s="639"/>
      <c r="JXN203" s="639"/>
      <c r="JXO203" s="639"/>
      <c r="JXP203" s="639"/>
      <c r="JXQ203" s="639"/>
      <c r="JXR203" s="639"/>
      <c r="JXS203" s="639"/>
      <c r="JXT203" s="639"/>
      <c r="JXU203" s="639"/>
      <c r="JXV203" s="639"/>
      <c r="JXW203" s="639"/>
      <c r="JXX203" s="639"/>
      <c r="JXY203" s="639"/>
      <c r="JXZ203" s="639"/>
      <c r="JYA203" s="639"/>
      <c r="JYB203" s="639"/>
      <c r="JYC203" s="639"/>
      <c r="JYD203" s="639"/>
      <c r="JYE203" s="639"/>
      <c r="JYF203" s="639"/>
      <c r="JYG203" s="639"/>
      <c r="JYH203" s="639"/>
      <c r="JYI203" s="639"/>
      <c r="JYJ203" s="639"/>
      <c r="JYK203" s="639"/>
      <c r="JYL203" s="639"/>
      <c r="JYM203" s="639"/>
      <c r="JYN203" s="639"/>
      <c r="JYO203" s="639"/>
      <c r="JYP203" s="639"/>
      <c r="JYQ203" s="639"/>
      <c r="JYR203" s="639"/>
      <c r="JYS203" s="639"/>
      <c r="JYT203" s="639"/>
      <c r="JYU203" s="639"/>
      <c r="JYV203" s="639"/>
      <c r="JYW203" s="639"/>
      <c r="JYX203" s="639"/>
      <c r="JYY203" s="639"/>
      <c r="JYZ203" s="639"/>
      <c r="JZA203" s="639"/>
      <c r="JZB203" s="639"/>
      <c r="JZC203" s="639"/>
      <c r="JZD203" s="639"/>
      <c r="JZE203" s="639"/>
      <c r="JZF203" s="639"/>
      <c r="JZG203" s="639"/>
      <c r="JZH203" s="639"/>
      <c r="JZI203" s="639"/>
      <c r="JZJ203" s="639"/>
      <c r="JZK203" s="639"/>
      <c r="JZL203" s="639"/>
      <c r="JZM203" s="639"/>
      <c r="JZN203" s="639"/>
      <c r="JZO203" s="639"/>
      <c r="JZP203" s="639"/>
      <c r="JZQ203" s="639"/>
      <c r="JZR203" s="639"/>
      <c r="JZS203" s="639"/>
      <c r="JZT203" s="639"/>
      <c r="JZU203" s="639"/>
      <c r="JZV203" s="639"/>
      <c r="JZW203" s="639"/>
      <c r="JZX203" s="639"/>
      <c r="JZY203" s="639"/>
      <c r="JZZ203" s="639"/>
      <c r="KAA203" s="639"/>
      <c r="KAB203" s="639"/>
      <c r="KAC203" s="639"/>
      <c r="KAD203" s="639"/>
      <c r="KAE203" s="639"/>
      <c r="KAF203" s="639"/>
      <c r="KAG203" s="639"/>
      <c r="KAH203" s="639"/>
      <c r="KAI203" s="639"/>
      <c r="KAJ203" s="639"/>
      <c r="KAK203" s="639"/>
      <c r="KAL203" s="639"/>
      <c r="KAM203" s="639"/>
      <c r="KAN203" s="639"/>
      <c r="KAO203" s="639"/>
      <c r="KAP203" s="639"/>
      <c r="KAQ203" s="639"/>
      <c r="KAR203" s="639"/>
      <c r="KAS203" s="639"/>
      <c r="KAT203" s="639"/>
      <c r="KAU203" s="639"/>
      <c r="KAV203" s="639"/>
      <c r="KAW203" s="639"/>
      <c r="KAX203" s="639"/>
      <c r="KAY203" s="639"/>
      <c r="KAZ203" s="639"/>
      <c r="KBA203" s="639"/>
      <c r="KBB203" s="639"/>
      <c r="KBC203" s="639"/>
      <c r="KBD203" s="639"/>
      <c r="KBE203" s="639"/>
      <c r="KBF203" s="639"/>
      <c r="KBG203" s="639"/>
      <c r="KBH203" s="639"/>
      <c r="KBI203" s="639"/>
      <c r="KBJ203" s="639"/>
      <c r="KBK203" s="639"/>
      <c r="KBL203" s="639"/>
      <c r="KBM203" s="639"/>
      <c r="KBN203" s="639"/>
      <c r="KBO203" s="639"/>
      <c r="KBP203" s="639"/>
      <c r="KBQ203" s="639"/>
      <c r="KBR203" s="639"/>
      <c r="KBS203" s="639"/>
      <c r="KBT203" s="639"/>
      <c r="KBU203" s="639"/>
      <c r="KBV203" s="639"/>
      <c r="KBW203" s="639"/>
      <c r="KBX203" s="639"/>
      <c r="KBY203" s="639"/>
      <c r="KBZ203" s="639"/>
      <c r="KCA203" s="639"/>
      <c r="KCB203" s="639"/>
      <c r="KCC203" s="639"/>
      <c r="KCD203" s="639"/>
      <c r="KCE203" s="639"/>
      <c r="KCF203" s="639"/>
      <c r="KCG203" s="639"/>
      <c r="KCH203" s="639"/>
      <c r="KCI203" s="639"/>
      <c r="KCJ203" s="639"/>
      <c r="KCK203" s="639"/>
      <c r="KCL203" s="639"/>
      <c r="KCM203" s="639"/>
      <c r="KCN203" s="639"/>
      <c r="KCO203" s="639"/>
      <c r="KCP203" s="639"/>
      <c r="KCQ203" s="639"/>
      <c r="KCR203" s="639"/>
      <c r="KCS203" s="639"/>
      <c r="KCT203" s="639"/>
      <c r="KCU203" s="639"/>
      <c r="KCV203" s="639"/>
      <c r="KCW203" s="639"/>
      <c r="KCX203" s="639"/>
      <c r="KCY203" s="639"/>
      <c r="KCZ203" s="639"/>
      <c r="KDA203" s="639"/>
      <c r="KDB203" s="639"/>
      <c r="KDC203" s="639"/>
      <c r="KDD203" s="639"/>
      <c r="KDE203" s="639"/>
      <c r="KDF203" s="639"/>
      <c r="KDG203" s="639"/>
      <c r="KDH203" s="639"/>
      <c r="KDI203" s="639"/>
      <c r="KDJ203" s="639"/>
      <c r="KDK203" s="639"/>
      <c r="KDL203" s="639"/>
      <c r="KDM203" s="639"/>
      <c r="KDN203" s="639"/>
      <c r="KDO203" s="639"/>
      <c r="KDP203" s="639"/>
      <c r="KDQ203" s="639"/>
      <c r="KDR203" s="639"/>
      <c r="KDS203" s="639"/>
      <c r="KDT203" s="639"/>
      <c r="KDU203" s="639"/>
      <c r="KDV203" s="639"/>
      <c r="KDW203" s="639"/>
      <c r="KDX203" s="639"/>
      <c r="KDY203" s="639"/>
      <c r="KDZ203" s="639"/>
      <c r="KEA203" s="639"/>
      <c r="KEB203" s="639"/>
      <c r="KEC203" s="639"/>
      <c r="KED203" s="639"/>
      <c r="KEE203" s="639"/>
      <c r="KEF203" s="639"/>
      <c r="KEG203" s="639"/>
      <c r="KEH203" s="639"/>
      <c r="KEI203" s="639"/>
      <c r="KEJ203" s="639"/>
      <c r="KEK203" s="639"/>
      <c r="KEL203" s="639"/>
      <c r="KEM203" s="639"/>
      <c r="KEN203" s="639"/>
      <c r="KEO203" s="639"/>
      <c r="KEP203" s="639"/>
      <c r="KEQ203" s="639"/>
      <c r="KER203" s="639"/>
      <c r="KES203" s="639"/>
      <c r="KET203" s="639"/>
      <c r="KEU203" s="639"/>
      <c r="KEV203" s="639"/>
      <c r="KEW203" s="639"/>
      <c r="KEX203" s="639"/>
      <c r="KEY203" s="639"/>
      <c r="KEZ203" s="639"/>
      <c r="KFA203" s="639"/>
      <c r="KFB203" s="639"/>
      <c r="KFC203" s="639"/>
      <c r="KFD203" s="639"/>
      <c r="KFE203" s="639"/>
      <c r="KFF203" s="639"/>
      <c r="KFG203" s="639"/>
      <c r="KFH203" s="639"/>
      <c r="KFI203" s="639"/>
      <c r="KFJ203" s="639"/>
      <c r="KFK203" s="639"/>
      <c r="KFL203" s="639"/>
      <c r="KFM203" s="639"/>
      <c r="KFN203" s="639"/>
      <c r="KFO203" s="639"/>
      <c r="KFP203" s="639"/>
      <c r="KFQ203" s="639"/>
      <c r="KFR203" s="639"/>
      <c r="KFS203" s="639"/>
      <c r="KFT203" s="639"/>
      <c r="KFU203" s="639"/>
      <c r="KFV203" s="639"/>
      <c r="KFW203" s="639"/>
      <c r="KFX203" s="639"/>
      <c r="KFY203" s="639"/>
      <c r="KFZ203" s="639"/>
      <c r="KGA203" s="639"/>
      <c r="KGB203" s="639"/>
      <c r="KGC203" s="639"/>
      <c r="KGD203" s="639"/>
      <c r="KGE203" s="639"/>
      <c r="KGF203" s="639"/>
      <c r="KGG203" s="639"/>
      <c r="KGH203" s="639"/>
      <c r="KGI203" s="639"/>
      <c r="KGJ203" s="639"/>
      <c r="KGK203" s="639"/>
      <c r="KGL203" s="639"/>
      <c r="KGM203" s="639"/>
      <c r="KGN203" s="639"/>
      <c r="KGO203" s="639"/>
      <c r="KGP203" s="639"/>
      <c r="KGQ203" s="639"/>
      <c r="KGR203" s="639"/>
      <c r="KGS203" s="639"/>
      <c r="KGT203" s="639"/>
      <c r="KGU203" s="639"/>
      <c r="KGV203" s="639"/>
      <c r="KGW203" s="639"/>
      <c r="KGX203" s="639"/>
      <c r="KGY203" s="639"/>
      <c r="KGZ203" s="639"/>
      <c r="KHA203" s="639"/>
      <c r="KHB203" s="639"/>
      <c r="KHC203" s="639"/>
      <c r="KHD203" s="639"/>
      <c r="KHE203" s="639"/>
      <c r="KHF203" s="639"/>
      <c r="KHG203" s="639"/>
      <c r="KHH203" s="639"/>
      <c r="KHI203" s="639"/>
      <c r="KHJ203" s="639"/>
      <c r="KHK203" s="639"/>
      <c r="KHL203" s="639"/>
      <c r="KHM203" s="639"/>
      <c r="KHN203" s="639"/>
      <c r="KHO203" s="639"/>
      <c r="KHP203" s="639"/>
      <c r="KHQ203" s="639"/>
      <c r="KHR203" s="639"/>
      <c r="KHS203" s="639"/>
      <c r="KHT203" s="639"/>
      <c r="KHU203" s="639"/>
      <c r="KHV203" s="639"/>
      <c r="KHW203" s="639"/>
      <c r="KHX203" s="639"/>
      <c r="KHY203" s="639"/>
      <c r="KHZ203" s="639"/>
      <c r="KIA203" s="639"/>
      <c r="KIB203" s="639"/>
      <c r="KIC203" s="639"/>
      <c r="KID203" s="639"/>
      <c r="KIE203" s="639"/>
      <c r="KIF203" s="639"/>
      <c r="KIG203" s="639"/>
      <c r="KIH203" s="639"/>
      <c r="KII203" s="639"/>
      <c r="KIJ203" s="639"/>
      <c r="KIK203" s="639"/>
      <c r="KIL203" s="639"/>
      <c r="KIM203" s="639"/>
      <c r="KIN203" s="639"/>
      <c r="KIO203" s="639"/>
      <c r="KIP203" s="639"/>
      <c r="KIQ203" s="639"/>
      <c r="KIR203" s="639"/>
      <c r="KIS203" s="639"/>
      <c r="KIT203" s="639"/>
      <c r="KIU203" s="639"/>
      <c r="KIV203" s="639"/>
      <c r="KIW203" s="639"/>
      <c r="KIX203" s="639"/>
      <c r="KIY203" s="639"/>
      <c r="KIZ203" s="639"/>
      <c r="KJA203" s="639"/>
      <c r="KJB203" s="639"/>
      <c r="KJC203" s="639"/>
      <c r="KJD203" s="639"/>
      <c r="KJE203" s="639"/>
      <c r="KJF203" s="639"/>
      <c r="KJG203" s="639"/>
      <c r="KJH203" s="639"/>
      <c r="KJI203" s="639"/>
      <c r="KJJ203" s="639"/>
      <c r="KJK203" s="639"/>
      <c r="KJL203" s="639"/>
      <c r="KJM203" s="639"/>
      <c r="KJN203" s="639"/>
      <c r="KJO203" s="639"/>
      <c r="KJP203" s="639"/>
      <c r="KJQ203" s="639"/>
      <c r="KJR203" s="639"/>
      <c r="KJS203" s="639"/>
      <c r="KJT203" s="639"/>
      <c r="KJU203" s="639"/>
      <c r="KJV203" s="639"/>
      <c r="KJW203" s="639"/>
      <c r="KJX203" s="639"/>
      <c r="KJY203" s="639"/>
      <c r="KJZ203" s="639"/>
      <c r="KKA203" s="639"/>
      <c r="KKB203" s="639"/>
      <c r="KKC203" s="639"/>
      <c r="KKD203" s="639"/>
      <c r="KKE203" s="639"/>
      <c r="KKF203" s="639"/>
      <c r="KKG203" s="639"/>
      <c r="KKH203" s="639"/>
      <c r="KKI203" s="639"/>
      <c r="KKJ203" s="639"/>
      <c r="KKK203" s="639"/>
      <c r="KKL203" s="639"/>
      <c r="KKM203" s="639"/>
      <c r="KKN203" s="639"/>
      <c r="KKO203" s="639"/>
      <c r="KKP203" s="639"/>
      <c r="KKQ203" s="639"/>
      <c r="KKR203" s="639"/>
      <c r="KKS203" s="639"/>
      <c r="KKT203" s="639"/>
      <c r="KKU203" s="639"/>
      <c r="KKV203" s="639"/>
      <c r="KKW203" s="639"/>
      <c r="KKX203" s="639"/>
      <c r="KKY203" s="639"/>
      <c r="KKZ203" s="639"/>
      <c r="KLA203" s="639"/>
      <c r="KLB203" s="639"/>
      <c r="KLC203" s="639"/>
      <c r="KLD203" s="639"/>
      <c r="KLE203" s="639"/>
      <c r="KLF203" s="639"/>
      <c r="KLG203" s="639"/>
      <c r="KLH203" s="639"/>
      <c r="KLI203" s="639"/>
      <c r="KLJ203" s="639"/>
      <c r="KLK203" s="639"/>
      <c r="KLL203" s="639"/>
      <c r="KLM203" s="639"/>
      <c r="KLN203" s="639"/>
      <c r="KLO203" s="639"/>
      <c r="KLP203" s="639"/>
      <c r="KLQ203" s="639"/>
      <c r="KLR203" s="639"/>
      <c r="KLS203" s="639"/>
      <c r="KLT203" s="639"/>
      <c r="KLU203" s="639"/>
      <c r="KLV203" s="639"/>
      <c r="KLW203" s="639"/>
      <c r="KLX203" s="639"/>
      <c r="KLY203" s="639"/>
      <c r="KLZ203" s="639"/>
      <c r="KMA203" s="639"/>
      <c r="KMB203" s="639"/>
      <c r="KMC203" s="639"/>
      <c r="KMD203" s="639"/>
      <c r="KME203" s="639"/>
      <c r="KMF203" s="639"/>
      <c r="KMG203" s="639"/>
      <c r="KMH203" s="639"/>
      <c r="KMI203" s="639"/>
      <c r="KMJ203" s="639"/>
      <c r="KMK203" s="639"/>
      <c r="KML203" s="639"/>
      <c r="KMM203" s="639"/>
      <c r="KMN203" s="639"/>
      <c r="KMO203" s="639"/>
      <c r="KMP203" s="639"/>
      <c r="KMQ203" s="639"/>
      <c r="KMR203" s="639"/>
      <c r="KMS203" s="639"/>
      <c r="KMT203" s="639"/>
      <c r="KMU203" s="639"/>
      <c r="KMV203" s="639"/>
      <c r="KMW203" s="639"/>
      <c r="KMX203" s="639"/>
      <c r="KMY203" s="639"/>
      <c r="KMZ203" s="639"/>
      <c r="KNA203" s="639"/>
      <c r="KNB203" s="639"/>
      <c r="KNC203" s="639"/>
      <c r="KND203" s="639"/>
      <c r="KNE203" s="639"/>
      <c r="KNF203" s="639"/>
      <c r="KNG203" s="639"/>
      <c r="KNH203" s="639"/>
      <c r="KNI203" s="639"/>
      <c r="KNJ203" s="639"/>
      <c r="KNK203" s="639"/>
      <c r="KNL203" s="639"/>
      <c r="KNM203" s="639"/>
      <c r="KNN203" s="639"/>
      <c r="KNO203" s="639"/>
      <c r="KNP203" s="639"/>
      <c r="KNQ203" s="639"/>
      <c r="KNR203" s="639"/>
      <c r="KNS203" s="639"/>
      <c r="KNT203" s="639"/>
      <c r="KNU203" s="639"/>
      <c r="KNV203" s="639"/>
      <c r="KNW203" s="639"/>
      <c r="KNX203" s="639"/>
      <c r="KNY203" s="639"/>
      <c r="KNZ203" s="639"/>
      <c r="KOA203" s="639"/>
      <c r="KOB203" s="639"/>
      <c r="KOC203" s="639"/>
      <c r="KOD203" s="639"/>
      <c r="KOE203" s="639"/>
      <c r="KOF203" s="639"/>
      <c r="KOG203" s="639"/>
      <c r="KOH203" s="639"/>
      <c r="KOI203" s="639"/>
      <c r="KOJ203" s="639"/>
      <c r="KOK203" s="639"/>
      <c r="KOL203" s="639"/>
      <c r="KOM203" s="639"/>
      <c r="KON203" s="639"/>
      <c r="KOO203" s="639"/>
      <c r="KOP203" s="639"/>
      <c r="KOQ203" s="639"/>
      <c r="KOR203" s="639"/>
      <c r="KOS203" s="639"/>
      <c r="KOT203" s="639"/>
      <c r="KOU203" s="639"/>
      <c r="KOV203" s="639"/>
      <c r="KOW203" s="639"/>
      <c r="KOX203" s="639"/>
      <c r="KOY203" s="639"/>
      <c r="KOZ203" s="639"/>
      <c r="KPA203" s="639"/>
      <c r="KPB203" s="639"/>
      <c r="KPC203" s="639"/>
      <c r="KPD203" s="639"/>
      <c r="KPE203" s="639"/>
      <c r="KPF203" s="639"/>
      <c r="KPG203" s="639"/>
      <c r="KPH203" s="639"/>
      <c r="KPI203" s="639"/>
      <c r="KPJ203" s="639"/>
      <c r="KPK203" s="639"/>
      <c r="KPL203" s="639"/>
      <c r="KPM203" s="639"/>
      <c r="KPN203" s="639"/>
      <c r="KPO203" s="639"/>
      <c r="KPP203" s="639"/>
      <c r="KPQ203" s="639"/>
      <c r="KPR203" s="639"/>
      <c r="KPS203" s="639"/>
      <c r="KPT203" s="639"/>
      <c r="KPU203" s="639"/>
      <c r="KPV203" s="639"/>
      <c r="KPW203" s="639"/>
      <c r="KPX203" s="639"/>
      <c r="KPY203" s="639"/>
      <c r="KPZ203" s="639"/>
      <c r="KQA203" s="639"/>
      <c r="KQB203" s="639"/>
      <c r="KQC203" s="639"/>
      <c r="KQD203" s="639"/>
      <c r="KQE203" s="639"/>
      <c r="KQF203" s="639"/>
      <c r="KQG203" s="639"/>
      <c r="KQH203" s="639"/>
      <c r="KQI203" s="639"/>
      <c r="KQJ203" s="639"/>
      <c r="KQK203" s="639"/>
      <c r="KQL203" s="639"/>
      <c r="KQM203" s="639"/>
      <c r="KQN203" s="639"/>
      <c r="KQO203" s="639"/>
      <c r="KQP203" s="639"/>
      <c r="KQQ203" s="639"/>
      <c r="KQR203" s="639"/>
      <c r="KQS203" s="639"/>
      <c r="KQT203" s="639"/>
      <c r="KQU203" s="639"/>
      <c r="KQV203" s="639"/>
      <c r="KQW203" s="639"/>
      <c r="KQX203" s="639"/>
      <c r="KQY203" s="639"/>
      <c r="KQZ203" s="639"/>
      <c r="KRA203" s="639"/>
      <c r="KRB203" s="639"/>
      <c r="KRC203" s="639"/>
      <c r="KRD203" s="639"/>
      <c r="KRE203" s="639"/>
      <c r="KRF203" s="639"/>
      <c r="KRG203" s="639"/>
      <c r="KRH203" s="639"/>
      <c r="KRI203" s="639"/>
      <c r="KRJ203" s="639"/>
      <c r="KRK203" s="639"/>
      <c r="KRL203" s="639"/>
      <c r="KRM203" s="639"/>
      <c r="KRN203" s="639"/>
      <c r="KRO203" s="639"/>
      <c r="KRP203" s="639"/>
      <c r="KRQ203" s="639"/>
      <c r="KRR203" s="639"/>
      <c r="KRS203" s="639"/>
      <c r="KRT203" s="639"/>
      <c r="KRU203" s="639"/>
      <c r="KRV203" s="639"/>
      <c r="KRW203" s="639"/>
      <c r="KRX203" s="639"/>
      <c r="KRY203" s="639"/>
      <c r="KRZ203" s="639"/>
      <c r="KSA203" s="639"/>
      <c r="KSB203" s="639"/>
      <c r="KSC203" s="639"/>
      <c r="KSD203" s="639"/>
      <c r="KSE203" s="639"/>
      <c r="KSF203" s="639"/>
      <c r="KSG203" s="639"/>
      <c r="KSH203" s="639"/>
      <c r="KSI203" s="639"/>
      <c r="KSJ203" s="639"/>
      <c r="KSK203" s="639"/>
      <c r="KSL203" s="639"/>
      <c r="KSM203" s="639"/>
      <c r="KSN203" s="639"/>
      <c r="KSO203" s="639"/>
      <c r="KSP203" s="639"/>
      <c r="KSQ203" s="639"/>
      <c r="KSR203" s="639"/>
      <c r="KSS203" s="639"/>
      <c r="KST203" s="639"/>
      <c r="KSU203" s="639"/>
      <c r="KSV203" s="639"/>
      <c r="KSW203" s="639"/>
      <c r="KSX203" s="639"/>
      <c r="KSY203" s="639"/>
      <c r="KSZ203" s="639"/>
      <c r="KTA203" s="639"/>
      <c r="KTB203" s="639"/>
      <c r="KTC203" s="639"/>
      <c r="KTD203" s="639"/>
      <c r="KTE203" s="639"/>
      <c r="KTF203" s="639"/>
      <c r="KTG203" s="639"/>
      <c r="KTH203" s="639"/>
      <c r="KTI203" s="639"/>
      <c r="KTJ203" s="639"/>
      <c r="KTK203" s="639"/>
      <c r="KTL203" s="639"/>
      <c r="KTM203" s="639"/>
      <c r="KTN203" s="639"/>
      <c r="KTO203" s="639"/>
      <c r="KTP203" s="639"/>
      <c r="KTQ203" s="639"/>
      <c r="KTR203" s="639"/>
      <c r="KTS203" s="639"/>
      <c r="KTT203" s="639"/>
      <c r="KTU203" s="639"/>
      <c r="KTV203" s="639"/>
      <c r="KTW203" s="639"/>
      <c r="KTX203" s="639"/>
      <c r="KTY203" s="639"/>
      <c r="KTZ203" s="639"/>
      <c r="KUA203" s="639"/>
      <c r="KUB203" s="639"/>
      <c r="KUC203" s="639"/>
      <c r="KUD203" s="639"/>
      <c r="KUE203" s="639"/>
      <c r="KUF203" s="639"/>
      <c r="KUG203" s="639"/>
      <c r="KUH203" s="639"/>
      <c r="KUI203" s="639"/>
      <c r="KUJ203" s="639"/>
      <c r="KUK203" s="639"/>
      <c r="KUL203" s="639"/>
      <c r="KUM203" s="639"/>
      <c r="KUN203" s="639"/>
      <c r="KUO203" s="639"/>
      <c r="KUP203" s="639"/>
      <c r="KUQ203" s="639"/>
      <c r="KUR203" s="639"/>
      <c r="KUS203" s="639"/>
      <c r="KUT203" s="639"/>
      <c r="KUU203" s="639"/>
      <c r="KUV203" s="639"/>
      <c r="KUW203" s="639"/>
      <c r="KUX203" s="639"/>
      <c r="KUY203" s="639"/>
      <c r="KUZ203" s="639"/>
      <c r="KVA203" s="639"/>
      <c r="KVB203" s="639"/>
      <c r="KVC203" s="639"/>
      <c r="KVD203" s="639"/>
      <c r="KVE203" s="639"/>
      <c r="KVF203" s="639"/>
      <c r="KVG203" s="639"/>
      <c r="KVH203" s="639"/>
      <c r="KVI203" s="639"/>
      <c r="KVJ203" s="639"/>
      <c r="KVK203" s="639"/>
      <c r="KVL203" s="639"/>
      <c r="KVM203" s="639"/>
      <c r="KVN203" s="639"/>
      <c r="KVO203" s="639"/>
      <c r="KVP203" s="639"/>
      <c r="KVQ203" s="639"/>
      <c r="KVR203" s="639"/>
      <c r="KVS203" s="639"/>
      <c r="KVT203" s="639"/>
      <c r="KVU203" s="639"/>
      <c r="KVV203" s="639"/>
      <c r="KVW203" s="639"/>
      <c r="KVX203" s="639"/>
      <c r="KVY203" s="639"/>
      <c r="KVZ203" s="639"/>
      <c r="KWA203" s="639"/>
      <c r="KWB203" s="639"/>
      <c r="KWC203" s="639"/>
      <c r="KWD203" s="639"/>
      <c r="KWE203" s="639"/>
      <c r="KWF203" s="639"/>
      <c r="KWG203" s="639"/>
      <c r="KWH203" s="639"/>
      <c r="KWI203" s="639"/>
      <c r="KWJ203" s="639"/>
      <c r="KWK203" s="639"/>
      <c r="KWL203" s="639"/>
      <c r="KWM203" s="639"/>
      <c r="KWN203" s="639"/>
      <c r="KWO203" s="639"/>
      <c r="KWP203" s="639"/>
      <c r="KWQ203" s="639"/>
      <c r="KWR203" s="639"/>
      <c r="KWS203" s="639"/>
      <c r="KWT203" s="639"/>
      <c r="KWU203" s="639"/>
      <c r="KWV203" s="639"/>
      <c r="KWW203" s="639"/>
      <c r="KWX203" s="639"/>
      <c r="KWY203" s="639"/>
      <c r="KWZ203" s="639"/>
      <c r="KXA203" s="639"/>
      <c r="KXB203" s="639"/>
      <c r="KXC203" s="639"/>
      <c r="KXD203" s="639"/>
      <c r="KXE203" s="639"/>
      <c r="KXF203" s="639"/>
      <c r="KXG203" s="639"/>
      <c r="KXH203" s="639"/>
      <c r="KXI203" s="639"/>
      <c r="KXJ203" s="639"/>
      <c r="KXK203" s="639"/>
      <c r="KXL203" s="639"/>
      <c r="KXM203" s="639"/>
      <c r="KXN203" s="639"/>
      <c r="KXO203" s="639"/>
      <c r="KXP203" s="639"/>
      <c r="KXQ203" s="639"/>
      <c r="KXR203" s="639"/>
      <c r="KXS203" s="639"/>
      <c r="KXT203" s="639"/>
      <c r="KXU203" s="639"/>
      <c r="KXV203" s="639"/>
      <c r="KXW203" s="639"/>
      <c r="KXX203" s="639"/>
      <c r="KXY203" s="639"/>
      <c r="KXZ203" s="639"/>
      <c r="KYA203" s="639"/>
      <c r="KYB203" s="639"/>
      <c r="KYC203" s="639"/>
      <c r="KYD203" s="639"/>
      <c r="KYE203" s="639"/>
      <c r="KYF203" s="639"/>
      <c r="KYG203" s="639"/>
      <c r="KYH203" s="639"/>
      <c r="KYI203" s="639"/>
      <c r="KYJ203" s="639"/>
      <c r="KYK203" s="639"/>
      <c r="KYL203" s="639"/>
      <c r="KYM203" s="639"/>
      <c r="KYN203" s="639"/>
      <c r="KYO203" s="639"/>
      <c r="KYP203" s="639"/>
      <c r="KYQ203" s="639"/>
      <c r="KYR203" s="639"/>
      <c r="KYS203" s="639"/>
      <c r="KYT203" s="639"/>
      <c r="KYU203" s="639"/>
      <c r="KYV203" s="639"/>
      <c r="KYW203" s="639"/>
      <c r="KYX203" s="639"/>
      <c r="KYY203" s="639"/>
      <c r="KYZ203" s="639"/>
      <c r="KZA203" s="639"/>
      <c r="KZB203" s="639"/>
      <c r="KZC203" s="639"/>
      <c r="KZD203" s="639"/>
      <c r="KZE203" s="639"/>
      <c r="KZF203" s="639"/>
      <c r="KZG203" s="639"/>
      <c r="KZH203" s="639"/>
      <c r="KZI203" s="639"/>
      <c r="KZJ203" s="639"/>
      <c r="KZK203" s="639"/>
      <c r="KZL203" s="639"/>
      <c r="KZM203" s="639"/>
      <c r="KZN203" s="639"/>
      <c r="KZO203" s="639"/>
      <c r="KZP203" s="639"/>
      <c r="KZQ203" s="639"/>
      <c r="KZR203" s="639"/>
      <c r="KZS203" s="639"/>
      <c r="KZT203" s="639"/>
      <c r="KZU203" s="639"/>
      <c r="KZV203" s="639"/>
      <c r="KZW203" s="639"/>
      <c r="KZX203" s="639"/>
      <c r="KZY203" s="639"/>
      <c r="KZZ203" s="639"/>
      <c r="LAA203" s="639"/>
      <c r="LAB203" s="639"/>
      <c r="LAC203" s="639"/>
      <c r="LAD203" s="639"/>
      <c r="LAE203" s="639"/>
      <c r="LAF203" s="639"/>
      <c r="LAG203" s="639"/>
      <c r="LAH203" s="639"/>
      <c r="LAI203" s="639"/>
      <c r="LAJ203" s="639"/>
      <c r="LAK203" s="639"/>
      <c r="LAL203" s="639"/>
      <c r="LAM203" s="639"/>
      <c r="LAN203" s="639"/>
      <c r="LAO203" s="639"/>
      <c r="LAP203" s="639"/>
      <c r="LAQ203" s="639"/>
      <c r="LAR203" s="639"/>
      <c r="LAS203" s="639"/>
      <c r="LAT203" s="639"/>
      <c r="LAU203" s="639"/>
      <c r="LAV203" s="639"/>
      <c r="LAW203" s="639"/>
      <c r="LAX203" s="639"/>
      <c r="LAY203" s="639"/>
      <c r="LAZ203" s="639"/>
      <c r="LBA203" s="639"/>
      <c r="LBB203" s="639"/>
      <c r="LBC203" s="639"/>
      <c r="LBD203" s="639"/>
      <c r="LBE203" s="639"/>
      <c r="LBF203" s="639"/>
      <c r="LBG203" s="639"/>
      <c r="LBH203" s="639"/>
      <c r="LBI203" s="639"/>
      <c r="LBJ203" s="639"/>
      <c r="LBK203" s="639"/>
      <c r="LBL203" s="639"/>
      <c r="LBM203" s="639"/>
      <c r="LBN203" s="639"/>
      <c r="LBO203" s="639"/>
      <c r="LBP203" s="639"/>
      <c r="LBQ203" s="639"/>
      <c r="LBR203" s="639"/>
      <c r="LBS203" s="639"/>
      <c r="LBT203" s="639"/>
      <c r="LBU203" s="639"/>
      <c r="LBV203" s="639"/>
      <c r="LBW203" s="639"/>
      <c r="LBX203" s="639"/>
      <c r="LBY203" s="639"/>
      <c r="LBZ203" s="639"/>
      <c r="LCA203" s="639"/>
      <c r="LCB203" s="639"/>
      <c r="LCC203" s="639"/>
      <c r="LCD203" s="639"/>
      <c r="LCE203" s="639"/>
      <c r="LCF203" s="639"/>
      <c r="LCG203" s="639"/>
      <c r="LCH203" s="639"/>
      <c r="LCI203" s="639"/>
      <c r="LCJ203" s="639"/>
      <c r="LCK203" s="639"/>
      <c r="LCL203" s="639"/>
      <c r="LCM203" s="639"/>
      <c r="LCN203" s="639"/>
      <c r="LCO203" s="639"/>
      <c r="LCP203" s="639"/>
      <c r="LCQ203" s="639"/>
      <c r="LCR203" s="639"/>
      <c r="LCS203" s="639"/>
      <c r="LCT203" s="639"/>
      <c r="LCU203" s="639"/>
      <c r="LCV203" s="639"/>
      <c r="LCW203" s="639"/>
      <c r="LCX203" s="639"/>
      <c r="LCY203" s="639"/>
      <c r="LCZ203" s="639"/>
      <c r="LDA203" s="639"/>
      <c r="LDB203" s="639"/>
      <c r="LDC203" s="639"/>
      <c r="LDD203" s="639"/>
      <c r="LDE203" s="639"/>
      <c r="LDF203" s="639"/>
      <c r="LDG203" s="639"/>
      <c r="LDH203" s="639"/>
      <c r="LDI203" s="639"/>
      <c r="LDJ203" s="639"/>
      <c r="LDK203" s="639"/>
      <c r="LDL203" s="639"/>
      <c r="LDM203" s="639"/>
      <c r="LDN203" s="639"/>
      <c r="LDO203" s="639"/>
      <c r="LDP203" s="639"/>
      <c r="LDQ203" s="639"/>
      <c r="LDR203" s="639"/>
      <c r="LDS203" s="639"/>
      <c r="LDT203" s="639"/>
      <c r="LDU203" s="639"/>
      <c r="LDV203" s="639"/>
      <c r="LDW203" s="639"/>
      <c r="LDX203" s="639"/>
      <c r="LDY203" s="639"/>
      <c r="LDZ203" s="639"/>
      <c r="LEA203" s="639"/>
      <c r="LEB203" s="639"/>
      <c r="LEC203" s="639"/>
      <c r="LED203" s="639"/>
      <c r="LEE203" s="639"/>
      <c r="LEF203" s="639"/>
      <c r="LEG203" s="639"/>
      <c r="LEH203" s="639"/>
      <c r="LEI203" s="639"/>
      <c r="LEJ203" s="639"/>
      <c r="LEK203" s="639"/>
      <c r="LEL203" s="639"/>
      <c r="LEM203" s="639"/>
      <c r="LEN203" s="639"/>
      <c r="LEO203" s="639"/>
      <c r="LEP203" s="639"/>
      <c r="LEQ203" s="639"/>
      <c r="LER203" s="639"/>
      <c r="LES203" s="639"/>
      <c r="LET203" s="639"/>
      <c r="LEU203" s="639"/>
      <c r="LEV203" s="639"/>
      <c r="LEW203" s="639"/>
      <c r="LEX203" s="639"/>
      <c r="LEY203" s="639"/>
      <c r="LEZ203" s="639"/>
      <c r="LFA203" s="639"/>
      <c r="LFB203" s="639"/>
      <c r="LFC203" s="639"/>
      <c r="LFD203" s="639"/>
      <c r="LFE203" s="639"/>
      <c r="LFF203" s="639"/>
      <c r="LFG203" s="639"/>
      <c r="LFH203" s="639"/>
      <c r="LFI203" s="639"/>
      <c r="LFJ203" s="639"/>
      <c r="LFK203" s="639"/>
      <c r="LFL203" s="639"/>
      <c r="LFM203" s="639"/>
      <c r="LFN203" s="639"/>
      <c r="LFO203" s="639"/>
      <c r="LFP203" s="639"/>
      <c r="LFQ203" s="639"/>
      <c r="LFR203" s="639"/>
      <c r="LFS203" s="639"/>
      <c r="LFT203" s="639"/>
      <c r="LFU203" s="639"/>
      <c r="LFV203" s="639"/>
      <c r="LFW203" s="639"/>
      <c r="LFX203" s="639"/>
      <c r="LFY203" s="639"/>
      <c r="LFZ203" s="639"/>
      <c r="LGA203" s="639"/>
      <c r="LGB203" s="639"/>
      <c r="LGC203" s="639"/>
      <c r="LGD203" s="639"/>
      <c r="LGE203" s="639"/>
      <c r="LGF203" s="639"/>
      <c r="LGG203" s="639"/>
      <c r="LGH203" s="639"/>
      <c r="LGI203" s="639"/>
      <c r="LGJ203" s="639"/>
      <c r="LGK203" s="639"/>
      <c r="LGL203" s="639"/>
      <c r="LGM203" s="639"/>
      <c r="LGN203" s="639"/>
      <c r="LGO203" s="639"/>
      <c r="LGP203" s="639"/>
      <c r="LGQ203" s="639"/>
      <c r="LGR203" s="639"/>
      <c r="LGS203" s="639"/>
      <c r="LGT203" s="639"/>
      <c r="LGU203" s="639"/>
      <c r="LGV203" s="639"/>
      <c r="LGW203" s="639"/>
      <c r="LGX203" s="639"/>
      <c r="LGY203" s="639"/>
      <c r="LGZ203" s="639"/>
      <c r="LHA203" s="639"/>
      <c r="LHB203" s="639"/>
      <c r="LHC203" s="639"/>
      <c r="LHD203" s="639"/>
      <c r="LHE203" s="639"/>
      <c r="LHF203" s="639"/>
      <c r="LHG203" s="639"/>
      <c r="LHH203" s="639"/>
      <c r="LHI203" s="639"/>
      <c r="LHJ203" s="639"/>
      <c r="LHK203" s="639"/>
      <c r="LHL203" s="639"/>
      <c r="LHM203" s="639"/>
      <c r="LHN203" s="639"/>
      <c r="LHO203" s="639"/>
      <c r="LHP203" s="639"/>
      <c r="LHQ203" s="639"/>
      <c r="LHR203" s="639"/>
      <c r="LHS203" s="639"/>
      <c r="LHT203" s="639"/>
      <c r="LHU203" s="639"/>
      <c r="LHV203" s="639"/>
      <c r="LHW203" s="639"/>
      <c r="LHX203" s="639"/>
      <c r="LHY203" s="639"/>
      <c r="LHZ203" s="639"/>
      <c r="LIA203" s="639"/>
      <c r="LIB203" s="639"/>
      <c r="LIC203" s="639"/>
      <c r="LID203" s="639"/>
      <c r="LIE203" s="639"/>
      <c r="LIF203" s="639"/>
      <c r="LIG203" s="639"/>
      <c r="LIH203" s="639"/>
      <c r="LII203" s="639"/>
      <c r="LIJ203" s="639"/>
      <c r="LIK203" s="639"/>
      <c r="LIL203" s="639"/>
      <c r="LIM203" s="639"/>
      <c r="LIN203" s="639"/>
      <c r="LIO203" s="639"/>
      <c r="LIP203" s="639"/>
      <c r="LIQ203" s="639"/>
      <c r="LIR203" s="639"/>
      <c r="LIS203" s="639"/>
      <c r="LIT203" s="639"/>
      <c r="LIU203" s="639"/>
      <c r="LIV203" s="639"/>
      <c r="LIW203" s="639"/>
      <c r="LIX203" s="639"/>
      <c r="LIY203" s="639"/>
      <c r="LIZ203" s="639"/>
      <c r="LJA203" s="639"/>
      <c r="LJB203" s="639"/>
      <c r="LJC203" s="639"/>
      <c r="LJD203" s="639"/>
      <c r="LJE203" s="639"/>
      <c r="LJF203" s="639"/>
      <c r="LJG203" s="639"/>
      <c r="LJH203" s="639"/>
      <c r="LJI203" s="639"/>
      <c r="LJJ203" s="639"/>
      <c r="LJK203" s="639"/>
      <c r="LJL203" s="639"/>
      <c r="LJM203" s="639"/>
      <c r="LJN203" s="639"/>
      <c r="LJO203" s="639"/>
      <c r="LJP203" s="639"/>
      <c r="LJQ203" s="639"/>
      <c r="LJR203" s="639"/>
      <c r="LJS203" s="639"/>
      <c r="LJT203" s="639"/>
      <c r="LJU203" s="639"/>
      <c r="LJV203" s="639"/>
      <c r="LJW203" s="639"/>
      <c r="LJX203" s="639"/>
      <c r="LJY203" s="639"/>
      <c r="LJZ203" s="639"/>
      <c r="LKA203" s="639"/>
      <c r="LKB203" s="639"/>
      <c r="LKC203" s="639"/>
      <c r="LKD203" s="639"/>
      <c r="LKE203" s="639"/>
      <c r="LKF203" s="639"/>
      <c r="LKG203" s="639"/>
      <c r="LKH203" s="639"/>
      <c r="LKI203" s="639"/>
      <c r="LKJ203" s="639"/>
      <c r="LKK203" s="639"/>
      <c r="LKL203" s="639"/>
      <c r="LKM203" s="639"/>
      <c r="LKN203" s="639"/>
      <c r="LKO203" s="639"/>
      <c r="LKP203" s="639"/>
      <c r="LKQ203" s="639"/>
      <c r="LKR203" s="639"/>
      <c r="LKS203" s="639"/>
      <c r="LKT203" s="639"/>
      <c r="LKU203" s="639"/>
      <c r="LKV203" s="639"/>
      <c r="LKW203" s="639"/>
      <c r="LKX203" s="639"/>
      <c r="LKY203" s="639"/>
      <c r="LKZ203" s="639"/>
      <c r="LLA203" s="639"/>
      <c r="LLB203" s="639"/>
      <c r="LLC203" s="639"/>
      <c r="LLD203" s="639"/>
      <c r="LLE203" s="639"/>
      <c r="LLF203" s="639"/>
      <c r="LLG203" s="639"/>
      <c r="LLH203" s="639"/>
      <c r="LLI203" s="639"/>
      <c r="LLJ203" s="639"/>
      <c r="LLK203" s="639"/>
      <c r="LLL203" s="639"/>
      <c r="LLM203" s="639"/>
      <c r="LLN203" s="639"/>
      <c r="LLO203" s="639"/>
      <c r="LLP203" s="639"/>
      <c r="LLQ203" s="639"/>
      <c r="LLR203" s="639"/>
      <c r="LLS203" s="639"/>
      <c r="LLT203" s="639"/>
      <c r="LLU203" s="639"/>
      <c r="LLV203" s="639"/>
      <c r="LLW203" s="639"/>
      <c r="LLX203" s="639"/>
      <c r="LLY203" s="639"/>
      <c r="LLZ203" s="639"/>
      <c r="LMA203" s="639"/>
      <c r="LMB203" s="639"/>
      <c r="LMC203" s="639"/>
      <c r="LMD203" s="639"/>
      <c r="LME203" s="639"/>
      <c r="LMF203" s="639"/>
      <c r="LMG203" s="639"/>
      <c r="LMH203" s="639"/>
      <c r="LMI203" s="639"/>
      <c r="LMJ203" s="639"/>
      <c r="LMK203" s="639"/>
      <c r="LML203" s="639"/>
      <c r="LMM203" s="639"/>
      <c r="LMN203" s="639"/>
      <c r="LMO203" s="639"/>
      <c r="LMP203" s="639"/>
      <c r="LMQ203" s="639"/>
      <c r="LMR203" s="639"/>
      <c r="LMS203" s="639"/>
      <c r="LMT203" s="639"/>
      <c r="LMU203" s="639"/>
      <c r="LMV203" s="639"/>
      <c r="LMW203" s="639"/>
      <c r="LMX203" s="639"/>
      <c r="LMY203" s="639"/>
      <c r="LMZ203" s="639"/>
      <c r="LNA203" s="639"/>
      <c r="LNB203" s="639"/>
      <c r="LNC203" s="639"/>
      <c r="LND203" s="639"/>
      <c r="LNE203" s="639"/>
      <c r="LNF203" s="639"/>
      <c r="LNG203" s="639"/>
      <c r="LNH203" s="639"/>
      <c r="LNI203" s="639"/>
      <c r="LNJ203" s="639"/>
      <c r="LNK203" s="639"/>
      <c r="LNL203" s="639"/>
      <c r="LNM203" s="639"/>
      <c r="LNN203" s="639"/>
      <c r="LNO203" s="639"/>
      <c r="LNP203" s="639"/>
      <c r="LNQ203" s="639"/>
      <c r="LNR203" s="639"/>
      <c r="LNS203" s="639"/>
      <c r="LNT203" s="639"/>
      <c r="LNU203" s="639"/>
      <c r="LNV203" s="639"/>
      <c r="LNW203" s="639"/>
      <c r="LNX203" s="639"/>
      <c r="LNY203" s="639"/>
      <c r="LNZ203" s="639"/>
      <c r="LOA203" s="639"/>
      <c r="LOB203" s="639"/>
      <c r="LOC203" s="639"/>
      <c r="LOD203" s="639"/>
      <c r="LOE203" s="639"/>
      <c r="LOF203" s="639"/>
      <c r="LOG203" s="639"/>
      <c r="LOH203" s="639"/>
      <c r="LOI203" s="639"/>
      <c r="LOJ203" s="639"/>
      <c r="LOK203" s="639"/>
      <c r="LOL203" s="639"/>
      <c r="LOM203" s="639"/>
      <c r="LON203" s="639"/>
      <c r="LOO203" s="639"/>
      <c r="LOP203" s="639"/>
      <c r="LOQ203" s="639"/>
      <c r="LOR203" s="639"/>
      <c r="LOS203" s="639"/>
      <c r="LOT203" s="639"/>
      <c r="LOU203" s="639"/>
      <c r="LOV203" s="639"/>
      <c r="LOW203" s="639"/>
      <c r="LOX203" s="639"/>
      <c r="LOY203" s="639"/>
      <c r="LOZ203" s="639"/>
      <c r="LPA203" s="639"/>
      <c r="LPB203" s="639"/>
      <c r="LPC203" s="639"/>
      <c r="LPD203" s="639"/>
      <c r="LPE203" s="639"/>
      <c r="LPF203" s="639"/>
      <c r="LPG203" s="639"/>
      <c r="LPH203" s="639"/>
      <c r="LPI203" s="639"/>
      <c r="LPJ203" s="639"/>
      <c r="LPK203" s="639"/>
      <c r="LPL203" s="639"/>
      <c r="LPM203" s="639"/>
      <c r="LPN203" s="639"/>
      <c r="LPO203" s="639"/>
      <c r="LPP203" s="639"/>
      <c r="LPQ203" s="639"/>
      <c r="LPR203" s="639"/>
      <c r="LPS203" s="639"/>
      <c r="LPT203" s="639"/>
      <c r="LPU203" s="639"/>
      <c r="LPV203" s="639"/>
      <c r="LPW203" s="639"/>
      <c r="LPX203" s="639"/>
      <c r="LPY203" s="639"/>
      <c r="LPZ203" s="639"/>
      <c r="LQA203" s="639"/>
      <c r="LQB203" s="639"/>
      <c r="LQC203" s="639"/>
      <c r="LQD203" s="639"/>
      <c r="LQE203" s="639"/>
      <c r="LQF203" s="639"/>
      <c r="LQG203" s="639"/>
      <c r="LQH203" s="639"/>
      <c r="LQI203" s="639"/>
      <c r="LQJ203" s="639"/>
      <c r="LQK203" s="639"/>
      <c r="LQL203" s="639"/>
      <c r="LQM203" s="639"/>
      <c r="LQN203" s="639"/>
      <c r="LQO203" s="639"/>
      <c r="LQP203" s="639"/>
      <c r="LQQ203" s="639"/>
      <c r="LQR203" s="639"/>
      <c r="LQS203" s="639"/>
      <c r="LQT203" s="639"/>
      <c r="LQU203" s="639"/>
      <c r="LQV203" s="639"/>
      <c r="LQW203" s="639"/>
      <c r="LQX203" s="639"/>
      <c r="LQY203" s="639"/>
      <c r="LQZ203" s="639"/>
      <c r="LRA203" s="639"/>
      <c r="LRB203" s="639"/>
      <c r="LRC203" s="639"/>
      <c r="LRD203" s="639"/>
      <c r="LRE203" s="639"/>
      <c r="LRF203" s="639"/>
      <c r="LRG203" s="639"/>
      <c r="LRH203" s="639"/>
      <c r="LRI203" s="639"/>
      <c r="LRJ203" s="639"/>
      <c r="LRK203" s="639"/>
      <c r="LRL203" s="639"/>
      <c r="LRM203" s="639"/>
      <c r="LRN203" s="639"/>
      <c r="LRO203" s="639"/>
      <c r="LRP203" s="639"/>
      <c r="LRQ203" s="639"/>
      <c r="LRR203" s="639"/>
      <c r="LRS203" s="639"/>
      <c r="LRT203" s="639"/>
      <c r="LRU203" s="639"/>
      <c r="LRV203" s="639"/>
      <c r="LRW203" s="639"/>
      <c r="LRX203" s="639"/>
      <c r="LRY203" s="639"/>
      <c r="LRZ203" s="639"/>
      <c r="LSA203" s="639"/>
      <c r="LSB203" s="639"/>
      <c r="LSC203" s="639"/>
      <c r="LSD203" s="639"/>
      <c r="LSE203" s="639"/>
      <c r="LSF203" s="639"/>
      <c r="LSG203" s="639"/>
      <c r="LSH203" s="639"/>
      <c r="LSI203" s="639"/>
      <c r="LSJ203" s="639"/>
      <c r="LSK203" s="639"/>
      <c r="LSL203" s="639"/>
      <c r="LSM203" s="639"/>
      <c r="LSN203" s="639"/>
      <c r="LSO203" s="639"/>
      <c r="LSP203" s="639"/>
      <c r="LSQ203" s="639"/>
      <c r="LSR203" s="639"/>
      <c r="LSS203" s="639"/>
      <c r="LST203" s="639"/>
      <c r="LSU203" s="639"/>
      <c r="LSV203" s="639"/>
      <c r="LSW203" s="639"/>
      <c r="LSX203" s="639"/>
      <c r="LSY203" s="639"/>
      <c r="LSZ203" s="639"/>
      <c r="LTA203" s="639"/>
      <c r="LTB203" s="639"/>
      <c r="LTC203" s="639"/>
      <c r="LTD203" s="639"/>
      <c r="LTE203" s="639"/>
      <c r="LTF203" s="639"/>
      <c r="LTG203" s="639"/>
      <c r="LTH203" s="639"/>
      <c r="LTI203" s="639"/>
      <c r="LTJ203" s="639"/>
      <c r="LTK203" s="639"/>
      <c r="LTL203" s="639"/>
      <c r="LTM203" s="639"/>
      <c r="LTN203" s="639"/>
      <c r="LTO203" s="639"/>
      <c r="LTP203" s="639"/>
      <c r="LTQ203" s="639"/>
      <c r="LTR203" s="639"/>
      <c r="LTS203" s="639"/>
      <c r="LTT203" s="639"/>
      <c r="LTU203" s="639"/>
      <c r="LTV203" s="639"/>
      <c r="LTW203" s="639"/>
      <c r="LTX203" s="639"/>
      <c r="LTY203" s="639"/>
      <c r="LTZ203" s="639"/>
      <c r="LUA203" s="639"/>
      <c r="LUB203" s="639"/>
      <c r="LUC203" s="639"/>
      <c r="LUD203" s="639"/>
      <c r="LUE203" s="639"/>
      <c r="LUF203" s="639"/>
      <c r="LUG203" s="639"/>
      <c r="LUH203" s="639"/>
      <c r="LUI203" s="639"/>
      <c r="LUJ203" s="639"/>
      <c r="LUK203" s="639"/>
      <c r="LUL203" s="639"/>
      <c r="LUM203" s="639"/>
      <c r="LUN203" s="639"/>
      <c r="LUO203" s="639"/>
      <c r="LUP203" s="639"/>
      <c r="LUQ203" s="639"/>
      <c r="LUR203" s="639"/>
      <c r="LUS203" s="639"/>
      <c r="LUT203" s="639"/>
      <c r="LUU203" s="639"/>
      <c r="LUV203" s="639"/>
      <c r="LUW203" s="639"/>
      <c r="LUX203" s="639"/>
      <c r="LUY203" s="639"/>
      <c r="LUZ203" s="639"/>
      <c r="LVA203" s="639"/>
      <c r="LVB203" s="639"/>
      <c r="LVC203" s="639"/>
      <c r="LVD203" s="639"/>
      <c r="LVE203" s="639"/>
      <c r="LVF203" s="639"/>
      <c r="LVG203" s="639"/>
      <c r="LVH203" s="639"/>
      <c r="LVI203" s="639"/>
      <c r="LVJ203" s="639"/>
      <c r="LVK203" s="639"/>
      <c r="LVL203" s="639"/>
      <c r="LVM203" s="639"/>
      <c r="LVN203" s="639"/>
      <c r="LVO203" s="639"/>
      <c r="LVP203" s="639"/>
      <c r="LVQ203" s="639"/>
      <c r="LVR203" s="639"/>
      <c r="LVS203" s="639"/>
      <c r="LVT203" s="639"/>
      <c r="LVU203" s="639"/>
      <c r="LVV203" s="639"/>
      <c r="LVW203" s="639"/>
      <c r="LVX203" s="639"/>
      <c r="LVY203" s="639"/>
      <c r="LVZ203" s="639"/>
      <c r="LWA203" s="639"/>
      <c r="LWB203" s="639"/>
      <c r="LWC203" s="639"/>
      <c r="LWD203" s="639"/>
      <c r="LWE203" s="639"/>
      <c r="LWF203" s="639"/>
      <c r="LWG203" s="639"/>
      <c r="LWH203" s="639"/>
      <c r="LWI203" s="639"/>
      <c r="LWJ203" s="639"/>
      <c r="LWK203" s="639"/>
      <c r="LWL203" s="639"/>
      <c r="LWM203" s="639"/>
      <c r="LWN203" s="639"/>
      <c r="LWO203" s="639"/>
      <c r="LWP203" s="639"/>
      <c r="LWQ203" s="639"/>
      <c r="LWR203" s="639"/>
      <c r="LWS203" s="639"/>
      <c r="LWT203" s="639"/>
      <c r="LWU203" s="639"/>
      <c r="LWV203" s="639"/>
      <c r="LWW203" s="639"/>
      <c r="LWX203" s="639"/>
      <c r="LWY203" s="639"/>
      <c r="LWZ203" s="639"/>
      <c r="LXA203" s="639"/>
      <c r="LXB203" s="639"/>
      <c r="LXC203" s="639"/>
      <c r="LXD203" s="639"/>
      <c r="LXE203" s="639"/>
      <c r="LXF203" s="639"/>
      <c r="LXG203" s="639"/>
      <c r="LXH203" s="639"/>
      <c r="LXI203" s="639"/>
      <c r="LXJ203" s="639"/>
      <c r="LXK203" s="639"/>
      <c r="LXL203" s="639"/>
      <c r="LXM203" s="639"/>
      <c r="LXN203" s="639"/>
      <c r="LXO203" s="639"/>
      <c r="LXP203" s="639"/>
      <c r="LXQ203" s="639"/>
      <c r="LXR203" s="639"/>
      <c r="LXS203" s="639"/>
      <c r="LXT203" s="639"/>
      <c r="LXU203" s="639"/>
      <c r="LXV203" s="639"/>
      <c r="LXW203" s="639"/>
      <c r="LXX203" s="639"/>
      <c r="LXY203" s="639"/>
      <c r="LXZ203" s="639"/>
      <c r="LYA203" s="639"/>
      <c r="LYB203" s="639"/>
      <c r="LYC203" s="639"/>
      <c r="LYD203" s="639"/>
      <c r="LYE203" s="639"/>
      <c r="LYF203" s="639"/>
      <c r="LYG203" s="639"/>
      <c r="LYH203" s="639"/>
      <c r="LYI203" s="639"/>
      <c r="LYJ203" s="639"/>
      <c r="LYK203" s="639"/>
      <c r="LYL203" s="639"/>
      <c r="LYM203" s="639"/>
      <c r="LYN203" s="639"/>
      <c r="LYO203" s="639"/>
      <c r="LYP203" s="639"/>
      <c r="LYQ203" s="639"/>
      <c r="LYR203" s="639"/>
      <c r="LYS203" s="639"/>
      <c r="LYT203" s="639"/>
      <c r="LYU203" s="639"/>
      <c r="LYV203" s="639"/>
      <c r="LYW203" s="639"/>
      <c r="LYX203" s="639"/>
      <c r="LYY203" s="639"/>
      <c r="LYZ203" s="639"/>
      <c r="LZA203" s="639"/>
      <c r="LZB203" s="639"/>
      <c r="LZC203" s="639"/>
      <c r="LZD203" s="639"/>
      <c r="LZE203" s="639"/>
      <c r="LZF203" s="639"/>
      <c r="LZG203" s="639"/>
      <c r="LZH203" s="639"/>
      <c r="LZI203" s="639"/>
      <c r="LZJ203" s="639"/>
      <c r="LZK203" s="639"/>
      <c r="LZL203" s="639"/>
      <c r="LZM203" s="639"/>
      <c r="LZN203" s="639"/>
      <c r="LZO203" s="639"/>
      <c r="LZP203" s="639"/>
      <c r="LZQ203" s="639"/>
      <c r="LZR203" s="639"/>
      <c r="LZS203" s="639"/>
      <c r="LZT203" s="639"/>
      <c r="LZU203" s="639"/>
      <c r="LZV203" s="639"/>
      <c r="LZW203" s="639"/>
      <c r="LZX203" s="639"/>
      <c r="LZY203" s="639"/>
      <c r="LZZ203" s="639"/>
      <c r="MAA203" s="639"/>
      <c r="MAB203" s="639"/>
      <c r="MAC203" s="639"/>
      <c r="MAD203" s="639"/>
      <c r="MAE203" s="639"/>
      <c r="MAF203" s="639"/>
      <c r="MAG203" s="639"/>
      <c r="MAH203" s="639"/>
      <c r="MAI203" s="639"/>
      <c r="MAJ203" s="639"/>
      <c r="MAK203" s="639"/>
      <c r="MAL203" s="639"/>
      <c r="MAM203" s="639"/>
      <c r="MAN203" s="639"/>
      <c r="MAO203" s="639"/>
      <c r="MAP203" s="639"/>
      <c r="MAQ203" s="639"/>
      <c r="MAR203" s="639"/>
      <c r="MAS203" s="639"/>
      <c r="MAT203" s="639"/>
      <c r="MAU203" s="639"/>
      <c r="MAV203" s="639"/>
      <c r="MAW203" s="639"/>
      <c r="MAX203" s="639"/>
      <c r="MAY203" s="639"/>
      <c r="MAZ203" s="639"/>
      <c r="MBA203" s="639"/>
      <c r="MBB203" s="639"/>
      <c r="MBC203" s="639"/>
      <c r="MBD203" s="639"/>
      <c r="MBE203" s="639"/>
      <c r="MBF203" s="639"/>
      <c r="MBG203" s="639"/>
      <c r="MBH203" s="639"/>
      <c r="MBI203" s="639"/>
      <c r="MBJ203" s="639"/>
      <c r="MBK203" s="639"/>
      <c r="MBL203" s="639"/>
      <c r="MBM203" s="639"/>
      <c r="MBN203" s="639"/>
      <c r="MBO203" s="639"/>
      <c r="MBP203" s="639"/>
      <c r="MBQ203" s="639"/>
      <c r="MBR203" s="639"/>
      <c r="MBS203" s="639"/>
      <c r="MBT203" s="639"/>
      <c r="MBU203" s="639"/>
      <c r="MBV203" s="639"/>
      <c r="MBW203" s="639"/>
      <c r="MBX203" s="639"/>
      <c r="MBY203" s="639"/>
      <c r="MBZ203" s="639"/>
      <c r="MCA203" s="639"/>
      <c r="MCB203" s="639"/>
      <c r="MCC203" s="639"/>
      <c r="MCD203" s="639"/>
      <c r="MCE203" s="639"/>
      <c r="MCF203" s="639"/>
      <c r="MCG203" s="639"/>
      <c r="MCH203" s="639"/>
      <c r="MCI203" s="639"/>
      <c r="MCJ203" s="639"/>
      <c r="MCK203" s="639"/>
      <c r="MCL203" s="639"/>
      <c r="MCM203" s="639"/>
      <c r="MCN203" s="639"/>
      <c r="MCO203" s="639"/>
      <c r="MCP203" s="639"/>
      <c r="MCQ203" s="639"/>
      <c r="MCR203" s="639"/>
      <c r="MCS203" s="639"/>
      <c r="MCT203" s="639"/>
      <c r="MCU203" s="639"/>
      <c r="MCV203" s="639"/>
      <c r="MCW203" s="639"/>
      <c r="MCX203" s="639"/>
      <c r="MCY203" s="639"/>
      <c r="MCZ203" s="639"/>
      <c r="MDA203" s="639"/>
      <c r="MDB203" s="639"/>
      <c r="MDC203" s="639"/>
      <c r="MDD203" s="639"/>
      <c r="MDE203" s="639"/>
      <c r="MDF203" s="639"/>
      <c r="MDG203" s="639"/>
      <c r="MDH203" s="639"/>
      <c r="MDI203" s="639"/>
      <c r="MDJ203" s="639"/>
      <c r="MDK203" s="639"/>
      <c r="MDL203" s="639"/>
      <c r="MDM203" s="639"/>
      <c r="MDN203" s="639"/>
      <c r="MDO203" s="639"/>
      <c r="MDP203" s="639"/>
      <c r="MDQ203" s="639"/>
      <c r="MDR203" s="639"/>
      <c r="MDS203" s="639"/>
      <c r="MDT203" s="639"/>
      <c r="MDU203" s="639"/>
      <c r="MDV203" s="639"/>
      <c r="MDW203" s="639"/>
      <c r="MDX203" s="639"/>
      <c r="MDY203" s="639"/>
      <c r="MDZ203" s="639"/>
      <c r="MEA203" s="639"/>
      <c r="MEB203" s="639"/>
      <c r="MEC203" s="639"/>
      <c r="MED203" s="639"/>
      <c r="MEE203" s="639"/>
      <c r="MEF203" s="639"/>
      <c r="MEG203" s="639"/>
      <c r="MEH203" s="639"/>
      <c r="MEI203" s="639"/>
      <c r="MEJ203" s="639"/>
      <c r="MEK203" s="639"/>
      <c r="MEL203" s="639"/>
      <c r="MEM203" s="639"/>
      <c r="MEN203" s="639"/>
      <c r="MEO203" s="639"/>
      <c r="MEP203" s="639"/>
      <c r="MEQ203" s="639"/>
      <c r="MER203" s="639"/>
      <c r="MES203" s="639"/>
      <c r="MET203" s="639"/>
      <c r="MEU203" s="639"/>
      <c r="MEV203" s="639"/>
      <c r="MEW203" s="639"/>
      <c r="MEX203" s="639"/>
      <c r="MEY203" s="639"/>
      <c r="MEZ203" s="639"/>
      <c r="MFA203" s="639"/>
      <c r="MFB203" s="639"/>
      <c r="MFC203" s="639"/>
      <c r="MFD203" s="639"/>
      <c r="MFE203" s="639"/>
      <c r="MFF203" s="639"/>
      <c r="MFG203" s="639"/>
      <c r="MFH203" s="639"/>
      <c r="MFI203" s="639"/>
      <c r="MFJ203" s="639"/>
      <c r="MFK203" s="639"/>
      <c r="MFL203" s="639"/>
      <c r="MFM203" s="639"/>
      <c r="MFN203" s="639"/>
      <c r="MFO203" s="639"/>
      <c r="MFP203" s="639"/>
      <c r="MFQ203" s="639"/>
      <c r="MFR203" s="639"/>
      <c r="MFS203" s="639"/>
      <c r="MFT203" s="639"/>
      <c r="MFU203" s="639"/>
      <c r="MFV203" s="639"/>
      <c r="MFW203" s="639"/>
      <c r="MFX203" s="639"/>
      <c r="MFY203" s="639"/>
      <c r="MFZ203" s="639"/>
      <c r="MGA203" s="639"/>
      <c r="MGB203" s="639"/>
      <c r="MGC203" s="639"/>
      <c r="MGD203" s="639"/>
      <c r="MGE203" s="639"/>
      <c r="MGF203" s="639"/>
      <c r="MGG203" s="639"/>
      <c r="MGH203" s="639"/>
      <c r="MGI203" s="639"/>
      <c r="MGJ203" s="639"/>
      <c r="MGK203" s="639"/>
      <c r="MGL203" s="639"/>
      <c r="MGM203" s="639"/>
      <c r="MGN203" s="639"/>
      <c r="MGO203" s="639"/>
      <c r="MGP203" s="639"/>
      <c r="MGQ203" s="639"/>
      <c r="MGR203" s="639"/>
      <c r="MGS203" s="639"/>
      <c r="MGT203" s="639"/>
      <c r="MGU203" s="639"/>
      <c r="MGV203" s="639"/>
      <c r="MGW203" s="639"/>
      <c r="MGX203" s="639"/>
      <c r="MGY203" s="639"/>
      <c r="MGZ203" s="639"/>
      <c r="MHA203" s="639"/>
      <c r="MHB203" s="639"/>
      <c r="MHC203" s="639"/>
      <c r="MHD203" s="639"/>
      <c r="MHE203" s="639"/>
      <c r="MHF203" s="639"/>
      <c r="MHG203" s="639"/>
      <c r="MHH203" s="639"/>
      <c r="MHI203" s="639"/>
      <c r="MHJ203" s="639"/>
      <c r="MHK203" s="639"/>
      <c r="MHL203" s="639"/>
      <c r="MHM203" s="639"/>
      <c r="MHN203" s="639"/>
      <c r="MHO203" s="639"/>
      <c r="MHP203" s="639"/>
      <c r="MHQ203" s="639"/>
      <c r="MHR203" s="639"/>
      <c r="MHS203" s="639"/>
      <c r="MHT203" s="639"/>
      <c r="MHU203" s="639"/>
      <c r="MHV203" s="639"/>
      <c r="MHW203" s="639"/>
      <c r="MHX203" s="639"/>
      <c r="MHY203" s="639"/>
      <c r="MHZ203" s="639"/>
      <c r="MIA203" s="639"/>
      <c r="MIB203" s="639"/>
      <c r="MIC203" s="639"/>
      <c r="MID203" s="639"/>
      <c r="MIE203" s="639"/>
      <c r="MIF203" s="639"/>
      <c r="MIG203" s="639"/>
      <c r="MIH203" s="639"/>
      <c r="MII203" s="639"/>
      <c r="MIJ203" s="639"/>
      <c r="MIK203" s="639"/>
      <c r="MIL203" s="639"/>
      <c r="MIM203" s="639"/>
      <c r="MIN203" s="639"/>
      <c r="MIO203" s="639"/>
      <c r="MIP203" s="639"/>
      <c r="MIQ203" s="639"/>
      <c r="MIR203" s="639"/>
      <c r="MIS203" s="639"/>
      <c r="MIT203" s="639"/>
      <c r="MIU203" s="639"/>
      <c r="MIV203" s="639"/>
      <c r="MIW203" s="639"/>
      <c r="MIX203" s="639"/>
      <c r="MIY203" s="639"/>
      <c r="MIZ203" s="639"/>
      <c r="MJA203" s="639"/>
      <c r="MJB203" s="639"/>
      <c r="MJC203" s="639"/>
      <c r="MJD203" s="639"/>
      <c r="MJE203" s="639"/>
      <c r="MJF203" s="639"/>
      <c r="MJG203" s="639"/>
      <c r="MJH203" s="639"/>
      <c r="MJI203" s="639"/>
      <c r="MJJ203" s="639"/>
      <c r="MJK203" s="639"/>
      <c r="MJL203" s="639"/>
      <c r="MJM203" s="639"/>
      <c r="MJN203" s="639"/>
      <c r="MJO203" s="639"/>
      <c r="MJP203" s="639"/>
      <c r="MJQ203" s="639"/>
      <c r="MJR203" s="639"/>
      <c r="MJS203" s="639"/>
      <c r="MJT203" s="639"/>
      <c r="MJU203" s="639"/>
      <c r="MJV203" s="639"/>
      <c r="MJW203" s="639"/>
      <c r="MJX203" s="639"/>
      <c r="MJY203" s="639"/>
      <c r="MJZ203" s="639"/>
      <c r="MKA203" s="639"/>
      <c r="MKB203" s="639"/>
      <c r="MKC203" s="639"/>
      <c r="MKD203" s="639"/>
      <c r="MKE203" s="639"/>
      <c r="MKF203" s="639"/>
      <c r="MKG203" s="639"/>
      <c r="MKH203" s="639"/>
      <c r="MKI203" s="639"/>
      <c r="MKJ203" s="639"/>
      <c r="MKK203" s="639"/>
      <c r="MKL203" s="639"/>
      <c r="MKM203" s="639"/>
      <c r="MKN203" s="639"/>
      <c r="MKO203" s="639"/>
      <c r="MKP203" s="639"/>
      <c r="MKQ203" s="639"/>
      <c r="MKR203" s="639"/>
      <c r="MKS203" s="639"/>
      <c r="MKT203" s="639"/>
      <c r="MKU203" s="639"/>
      <c r="MKV203" s="639"/>
      <c r="MKW203" s="639"/>
      <c r="MKX203" s="639"/>
      <c r="MKY203" s="639"/>
      <c r="MKZ203" s="639"/>
      <c r="MLA203" s="639"/>
      <c r="MLB203" s="639"/>
      <c r="MLC203" s="639"/>
      <c r="MLD203" s="639"/>
      <c r="MLE203" s="639"/>
      <c r="MLF203" s="639"/>
      <c r="MLG203" s="639"/>
      <c r="MLH203" s="639"/>
      <c r="MLI203" s="639"/>
      <c r="MLJ203" s="639"/>
      <c r="MLK203" s="639"/>
      <c r="MLL203" s="639"/>
      <c r="MLM203" s="639"/>
      <c r="MLN203" s="639"/>
      <c r="MLO203" s="639"/>
      <c r="MLP203" s="639"/>
      <c r="MLQ203" s="639"/>
      <c r="MLR203" s="639"/>
      <c r="MLS203" s="639"/>
      <c r="MLT203" s="639"/>
      <c r="MLU203" s="639"/>
      <c r="MLV203" s="639"/>
      <c r="MLW203" s="639"/>
      <c r="MLX203" s="639"/>
      <c r="MLY203" s="639"/>
      <c r="MLZ203" s="639"/>
      <c r="MMA203" s="639"/>
      <c r="MMB203" s="639"/>
      <c r="MMC203" s="639"/>
      <c r="MMD203" s="639"/>
      <c r="MME203" s="639"/>
      <c r="MMF203" s="639"/>
      <c r="MMG203" s="639"/>
      <c r="MMH203" s="639"/>
      <c r="MMI203" s="639"/>
      <c r="MMJ203" s="639"/>
      <c r="MMK203" s="639"/>
      <c r="MML203" s="639"/>
      <c r="MMM203" s="639"/>
      <c r="MMN203" s="639"/>
      <c r="MMO203" s="639"/>
      <c r="MMP203" s="639"/>
      <c r="MMQ203" s="639"/>
      <c r="MMR203" s="639"/>
      <c r="MMS203" s="639"/>
      <c r="MMT203" s="639"/>
      <c r="MMU203" s="639"/>
      <c r="MMV203" s="639"/>
      <c r="MMW203" s="639"/>
      <c r="MMX203" s="639"/>
      <c r="MMY203" s="639"/>
      <c r="MMZ203" s="639"/>
      <c r="MNA203" s="639"/>
      <c r="MNB203" s="639"/>
      <c r="MNC203" s="639"/>
      <c r="MND203" s="639"/>
      <c r="MNE203" s="639"/>
      <c r="MNF203" s="639"/>
      <c r="MNG203" s="639"/>
      <c r="MNH203" s="639"/>
      <c r="MNI203" s="639"/>
      <c r="MNJ203" s="639"/>
      <c r="MNK203" s="639"/>
      <c r="MNL203" s="639"/>
      <c r="MNM203" s="639"/>
      <c r="MNN203" s="639"/>
      <c r="MNO203" s="639"/>
      <c r="MNP203" s="639"/>
      <c r="MNQ203" s="639"/>
      <c r="MNR203" s="639"/>
      <c r="MNS203" s="639"/>
      <c r="MNT203" s="639"/>
      <c r="MNU203" s="639"/>
      <c r="MNV203" s="639"/>
      <c r="MNW203" s="639"/>
      <c r="MNX203" s="639"/>
      <c r="MNY203" s="639"/>
      <c r="MNZ203" s="639"/>
      <c r="MOA203" s="639"/>
      <c r="MOB203" s="639"/>
      <c r="MOC203" s="639"/>
      <c r="MOD203" s="639"/>
      <c r="MOE203" s="639"/>
      <c r="MOF203" s="639"/>
      <c r="MOG203" s="639"/>
      <c r="MOH203" s="639"/>
      <c r="MOI203" s="639"/>
      <c r="MOJ203" s="639"/>
      <c r="MOK203" s="639"/>
      <c r="MOL203" s="639"/>
      <c r="MOM203" s="639"/>
      <c r="MON203" s="639"/>
      <c r="MOO203" s="639"/>
      <c r="MOP203" s="639"/>
      <c r="MOQ203" s="639"/>
      <c r="MOR203" s="639"/>
      <c r="MOS203" s="639"/>
      <c r="MOT203" s="639"/>
      <c r="MOU203" s="639"/>
      <c r="MOV203" s="639"/>
      <c r="MOW203" s="639"/>
      <c r="MOX203" s="639"/>
      <c r="MOY203" s="639"/>
      <c r="MOZ203" s="639"/>
      <c r="MPA203" s="639"/>
      <c r="MPB203" s="639"/>
      <c r="MPC203" s="639"/>
      <c r="MPD203" s="639"/>
      <c r="MPE203" s="639"/>
      <c r="MPF203" s="639"/>
      <c r="MPG203" s="639"/>
      <c r="MPH203" s="639"/>
      <c r="MPI203" s="639"/>
      <c r="MPJ203" s="639"/>
      <c r="MPK203" s="639"/>
      <c r="MPL203" s="639"/>
      <c r="MPM203" s="639"/>
      <c r="MPN203" s="639"/>
      <c r="MPO203" s="639"/>
      <c r="MPP203" s="639"/>
      <c r="MPQ203" s="639"/>
      <c r="MPR203" s="639"/>
      <c r="MPS203" s="639"/>
      <c r="MPT203" s="639"/>
      <c r="MPU203" s="639"/>
      <c r="MPV203" s="639"/>
      <c r="MPW203" s="639"/>
      <c r="MPX203" s="639"/>
      <c r="MPY203" s="639"/>
      <c r="MPZ203" s="639"/>
      <c r="MQA203" s="639"/>
      <c r="MQB203" s="639"/>
      <c r="MQC203" s="639"/>
      <c r="MQD203" s="639"/>
      <c r="MQE203" s="639"/>
      <c r="MQF203" s="639"/>
      <c r="MQG203" s="639"/>
      <c r="MQH203" s="639"/>
      <c r="MQI203" s="639"/>
      <c r="MQJ203" s="639"/>
      <c r="MQK203" s="639"/>
      <c r="MQL203" s="639"/>
      <c r="MQM203" s="639"/>
      <c r="MQN203" s="639"/>
      <c r="MQO203" s="639"/>
      <c r="MQP203" s="639"/>
      <c r="MQQ203" s="639"/>
      <c r="MQR203" s="639"/>
      <c r="MQS203" s="639"/>
      <c r="MQT203" s="639"/>
      <c r="MQU203" s="639"/>
      <c r="MQV203" s="639"/>
      <c r="MQW203" s="639"/>
      <c r="MQX203" s="639"/>
      <c r="MQY203" s="639"/>
      <c r="MQZ203" s="639"/>
      <c r="MRA203" s="639"/>
      <c r="MRB203" s="639"/>
      <c r="MRC203" s="639"/>
      <c r="MRD203" s="639"/>
      <c r="MRE203" s="639"/>
      <c r="MRF203" s="639"/>
      <c r="MRG203" s="639"/>
      <c r="MRH203" s="639"/>
      <c r="MRI203" s="639"/>
      <c r="MRJ203" s="639"/>
      <c r="MRK203" s="639"/>
      <c r="MRL203" s="639"/>
      <c r="MRM203" s="639"/>
      <c r="MRN203" s="639"/>
      <c r="MRO203" s="639"/>
      <c r="MRP203" s="639"/>
      <c r="MRQ203" s="639"/>
      <c r="MRR203" s="639"/>
      <c r="MRS203" s="639"/>
      <c r="MRT203" s="639"/>
      <c r="MRU203" s="639"/>
      <c r="MRV203" s="639"/>
      <c r="MRW203" s="639"/>
      <c r="MRX203" s="639"/>
      <c r="MRY203" s="639"/>
      <c r="MRZ203" s="639"/>
      <c r="MSA203" s="639"/>
      <c r="MSB203" s="639"/>
      <c r="MSC203" s="639"/>
      <c r="MSD203" s="639"/>
      <c r="MSE203" s="639"/>
      <c r="MSF203" s="639"/>
      <c r="MSG203" s="639"/>
      <c r="MSH203" s="639"/>
      <c r="MSI203" s="639"/>
      <c r="MSJ203" s="639"/>
      <c r="MSK203" s="639"/>
      <c r="MSL203" s="639"/>
      <c r="MSM203" s="639"/>
      <c r="MSN203" s="639"/>
      <c r="MSO203" s="639"/>
      <c r="MSP203" s="639"/>
      <c r="MSQ203" s="639"/>
      <c r="MSR203" s="639"/>
      <c r="MSS203" s="639"/>
      <c r="MST203" s="639"/>
      <c r="MSU203" s="639"/>
      <c r="MSV203" s="639"/>
      <c r="MSW203" s="639"/>
      <c r="MSX203" s="639"/>
      <c r="MSY203" s="639"/>
      <c r="MSZ203" s="639"/>
      <c r="MTA203" s="639"/>
      <c r="MTB203" s="639"/>
      <c r="MTC203" s="639"/>
      <c r="MTD203" s="639"/>
      <c r="MTE203" s="639"/>
      <c r="MTF203" s="639"/>
      <c r="MTG203" s="639"/>
      <c r="MTH203" s="639"/>
      <c r="MTI203" s="639"/>
      <c r="MTJ203" s="639"/>
      <c r="MTK203" s="639"/>
      <c r="MTL203" s="639"/>
      <c r="MTM203" s="639"/>
      <c r="MTN203" s="639"/>
      <c r="MTO203" s="639"/>
      <c r="MTP203" s="639"/>
      <c r="MTQ203" s="639"/>
      <c r="MTR203" s="639"/>
      <c r="MTS203" s="639"/>
      <c r="MTT203" s="639"/>
      <c r="MTU203" s="639"/>
      <c r="MTV203" s="639"/>
      <c r="MTW203" s="639"/>
      <c r="MTX203" s="639"/>
      <c r="MTY203" s="639"/>
      <c r="MTZ203" s="639"/>
      <c r="MUA203" s="639"/>
      <c r="MUB203" s="639"/>
      <c r="MUC203" s="639"/>
      <c r="MUD203" s="639"/>
      <c r="MUE203" s="639"/>
      <c r="MUF203" s="639"/>
      <c r="MUG203" s="639"/>
      <c r="MUH203" s="639"/>
      <c r="MUI203" s="639"/>
      <c r="MUJ203" s="639"/>
      <c r="MUK203" s="639"/>
      <c r="MUL203" s="639"/>
      <c r="MUM203" s="639"/>
      <c r="MUN203" s="639"/>
      <c r="MUO203" s="639"/>
      <c r="MUP203" s="639"/>
      <c r="MUQ203" s="639"/>
      <c r="MUR203" s="639"/>
      <c r="MUS203" s="639"/>
      <c r="MUT203" s="639"/>
      <c r="MUU203" s="639"/>
      <c r="MUV203" s="639"/>
      <c r="MUW203" s="639"/>
      <c r="MUX203" s="639"/>
      <c r="MUY203" s="639"/>
      <c r="MUZ203" s="639"/>
      <c r="MVA203" s="639"/>
      <c r="MVB203" s="639"/>
      <c r="MVC203" s="639"/>
      <c r="MVD203" s="639"/>
      <c r="MVE203" s="639"/>
      <c r="MVF203" s="639"/>
      <c r="MVG203" s="639"/>
      <c r="MVH203" s="639"/>
      <c r="MVI203" s="639"/>
      <c r="MVJ203" s="639"/>
      <c r="MVK203" s="639"/>
      <c r="MVL203" s="639"/>
      <c r="MVM203" s="639"/>
      <c r="MVN203" s="639"/>
      <c r="MVO203" s="639"/>
      <c r="MVP203" s="639"/>
      <c r="MVQ203" s="639"/>
      <c r="MVR203" s="639"/>
      <c r="MVS203" s="639"/>
      <c r="MVT203" s="639"/>
      <c r="MVU203" s="639"/>
      <c r="MVV203" s="639"/>
      <c r="MVW203" s="639"/>
      <c r="MVX203" s="639"/>
      <c r="MVY203" s="639"/>
      <c r="MVZ203" s="639"/>
      <c r="MWA203" s="639"/>
      <c r="MWB203" s="639"/>
      <c r="MWC203" s="639"/>
      <c r="MWD203" s="639"/>
      <c r="MWE203" s="639"/>
      <c r="MWF203" s="639"/>
      <c r="MWG203" s="639"/>
      <c r="MWH203" s="639"/>
      <c r="MWI203" s="639"/>
      <c r="MWJ203" s="639"/>
      <c r="MWK203" s="639"/>
      <c r="MWL203" s="639"/>
      <c r="MWM203" s="639"/>
      <c r="MWN203" s="639"/>
      <c r="MWO203" s="639"/>
      <c r="MWP203" s="639"/>
      <c r="MWQ203" s="639"/>
      <c r="MWR203" s="639"/>
      <c r="MWS203" s="639"/>
      <c r="MWT203" s="639"/>
      <c r="MWU203" s="639"/>
      <c r="MWV203" s="639"/>
      <c r="MWW203" s="639"/>
      <c r="MWX203" s="639"/>
      <c r="MWY203" s="639"/>
      <c r="MWZ203" s="639"/>
      <c r="MXA203" s="639"/>
      <c r="MXB203" s="639"/>
      <c r="MXC203" s="639"/>
      <c r="MXD203" s="639"/>
      <c r="MXE203" s="639"/>
      <c r="MXF203" s="639"/>
      <c r="MXG203" s="639"/>
      <c r="MXH203" s="639"/>
      <c r="MXI203" s="639"/>
      <c r="MXJ203" s="639"/>
      <c r="MXK203" s="639"/>
      <c r="MXL203" s="639"/>
      <c r="MXM203" s="639"/>
      <c r="MXN203" s="639"/>
      <c r="MXO203" s="639"/>
      <c r="MXP203" s="639"/>
      <c r="MXQ203" s="639"/>
      <c r="MXR203" s="639"/>
      <c r="MXS203" s="639"/>
      <c r="MXT203" s="639"/>
      <c r="MXU203" s="639"/>
      <c r="MXV203" s="639"/>
      <c r="MXW203" s="639"/>
      <c r="MXX203" s="639"/>
      <c r="MXY203" s="639"/>
      <c r="MXZ203" s="639"/>
      <c r="MYA203" s="639"/>
      <c r="MYB203" s="639"/>
      <c r="MYC203" s="639"/>
      <c r="MYD203" s="639"/>
      <c r="MYE203" s="639"/>
      <c r="MYF203" s="639"/>
      <c r="MYG203" s="639"/>
      <c r="MYH203" s="639"/>
      <c r="MYI203" s="639"/>
      <c r="MYJ203" s="639"/>
      <c r="MYK203" s="639"/>
      <c r="MYL203" s="639"/>
      <c r="MYM203" s="639"/>
      <c r="MYN203" s="639"/>
      <c r="MYO203" s="639"/>
      <c r="MYP203" s="639"/>
      <c r="MYQ203" s="639"/>
      <c r="MYR203" s="639"/>
      <c r="MYS203" s="639"/>
      <c r="MYT203" s="639"/>
      <c r="MYU203" s="639"/>
      <c r="MYV203" s="639"/>
      <c r="MYW203" s="639"/>
      <c r="MYX203" s="639"/>
      <c r="MYY203" s="639"/>
      <c r="MYZ203" s="639"/>
      <c r="MZA203" s="639"/>
      <c r="MZB203" s="639"/>
      <c r="MZC203" s="639"/>
      <c r="MZD203" s="639"/>
      <c r="MZE203" s="639"/>
      <c r="MZF203" s="639"/>
      <c r="MZG203" s="639"/>
      <c r="MZH203" s="639"/>
      <c r="MZI203" s="639"/>
      <c r="MZJ203" s="639"/>
      <c r="MZK203" s="639"/>
      <c r="MZL203" s="639"/>
      <c r="MZM203" s="639"/>
      <c r="MZN203" s="639"/>
      <c r="MZO203" s="639"/>
      <c r="MZP203" s="639"/>
      <c r="MZQ203" s="639"/>
      <c r="MZR203" s="639"/>
      <c r="MZS203" s="639"/>
      <c r="MZT203" s="639"/>
      <c r="MZU203" s="639"/>
      <c r="MZV203" s="639"/>
      <c r="MZW203" s="639"/>
      <c r="MZX203" s="639"/>
      <c r="MZY203" s="639"/>
      <c r="MZZ203" s="639"/>
      <c r="NAA203" s="639"/>
      <c r="NAB203" s="639"/>
      <c r="NAC203" s="639"/>
      <c r="NAD203" s="639"/>
      <c r="NAE203" s="639"/>
      <c r="NAF203" s="639"/>
      <c r="NAG203" s="639"/>
      <c r="NAH203" s="639"/>
      <c r="NAI203" s="639"/>
      <c r="NAJ203" s="639"/>
      <c r="NAK203" s="639"/>
      <c r="NAL203" s="639"/>
      <c r="NAM203" s="639"/>
      <c r="NAN203" s="639"/>
      <c r="NAO203" s="639"/>
      <c r="NAP203" s="639"/>
      <c r="NAQ203" s="639"/>
      <c r="NAR203" s="639"/>
      <c r="NAS203" s="639"/>
      <c r="NAT203" s="639"/>
      <c r="NAU203" s="639"/>
      <c r="NAV203" s="639"/>
      <c r="NAW203" s="639"/>
      <c r="NAX203" s="639"/>
      <c r="NAY203" s="639"/>
      <c r="NAZ203" s="639"/>
      <c r="NBA203" s="639"/>
      <c r="NBB203" s="639"/>
      <c r="NBC203" s="639"/>
      <c r="NBD203" s="639"/>
      <c r="NBE203" s="639"/>
      <c r="NBF203" s="639"/>
      <c r="NBG203" s="639"/>
      <c r="NBH203" s="639"/>
      <c r="NBI203" s="639"/>
      <c r="NBJ203" s="639"/>
      <c r="NBK203" s="639"/>
      <c r="NBL203" s="639"/>
      <c r="NBM203" s="639"/>
      <c r="NBN203" s="639"/>
      <c r="NBO203" s="639"/>
      <c r="NBP203" s="639"/>
      <c r="NBQ203" s="639"/>
      <c r="NBR203" s="639"/>
      <c r="NBS203" s="639"/>
      <c r="NBT203" s="639"/>
      <c r="NBU203" s="639"/>
      <c r="NBV203" s="639"/>
      <c r="NBW203" s="639"/>
      <c r="NBX203" s="639"/>
      <c r="NBY203" s="639"/>
      <c r="NBZ203" s="639"/>
      <c r="NCA203" s="639"/>
      <c r="NCB203" s="639"/>
      <c r="NCC203" s="639"/>
      <c r="NCD203" s="639"/>
      <c r="NCE203" s="639"/>
      <c r="NCF203" s="639"/>
      <c r="NCG203" s="639"/>
      <c r="NCH203" s="639"/>
      <c r="NCI203" s="639"/>
      <c r="NCJ203" s="639"/>
      <c r="NCK203" s="639"/>
      <c r="NCL203" s="639"/>
      <c r="NCM203" s="639"/>
      <c r="NCN203" s="639"/>
      <c r="NCO203" s="639"/>
      <c r="NCP203" s="639"/>
      <c r="NCQ203" s="639"/>
      <c r="NCR203" s="639"/>
      <c r="NCS203" s="639"/>
      <c r="NCT203" s="639"/>
      <c r="NCU203" s="639"/>
      <c r="NCV203" s="639"/>
      <c r="NCW203" s="639"/>
      <c r="NCX203" s="639"/>
      <c r="NCY203" s="639"/>
      <c r="NCZ203" s="639"/>
      <c r="NDA203" s="639"/>
      <c r="NDB203" s="639"/>
      <c r="NDC203" s="639"/>
      <c r="NDD203" s="639"/>
      <c r="NDE203" s="639"/>
      <c r="NDF203" s="639"/>
      <c r="NDG203" s="639"/>
      <c r="NDH203" s="639"/>
      <c r="NDI203" s="639"/>
      <c r="NDJ203" s="639"/>
      <c r="NDK203" s="639"/>
      <c r="NDL203" s="639"/>
      <c r="NDM203" s="639"/>
      <c r="NDN203" s="639"/>
      <c r="NDO203" s="639"/>
      <c r="NDP203" s="639"/>
      <c r="NDQ203" s="639"/>
      <c r="NDR203" s="639"/>
      <c r="NDS203" s="639"/>
      <c r="NDT203" s="639"/>
      <c r="NDU203" s="639"/>
      <c r="NDV203" s="639"/>
      <c r="NDW203" s="639"/>
      <c r="NDX203" s="639"/>
      <c r="NDY203" s="639"/>
      <c r="NDZ203" s="639"/>
      <c r="NEA203" s="639"/>
      <c r="NEB203" s="639"/>
      <c r="NEC203" s="639"/>
      <c r="NED203" s="639"/>
      <c r="NEE203" s="639"/>
      <c r="NEF203" s="639"/>
      <c r="NEG203" s="639"/>
      <c r="NEH203" s="639"/>
      <c r="NEI203" s="639"/>
      <c r="NEJ203" s="639"/>
      <c r="NEK203" s="639"/>
      <c r="NEL203" s="639"/>
      <c r="NEM203" s="639"/>
      <c r="NEN203" s="639"/>
      <c r="NEO203" s="639"/>
      <c r="NEP203" s="639"/>
      <c r="NEQ203" s="639"/>
      <c r="NER203" s="639"/>
      <c r="NES203" s="639"/>
      <c r="NET203" s="639"/>
      <c r="NEU203" s="639"/>
      <c r="NEV203" s="639"/>
      <c r="NEW203" s="639"/>
      <c r="NEX203" s="639"/>
      <c r="NEY203" s="639"/>
      <c r="NEZ203" s="639"/>
      <c r="NFA203" s="639"/>
      <c r="NFB203" s="639"/>
      <c r="NFC203" s="639"/>
      <c r="NFD203" s="639"/>
      <c r="NFE203" s="639"/>
      <c r="NFF203" s="639"/>
      <c r="NFG203" s="639"/>
      <c r="NFH203" s="639"/>
      <c r="NFI203" s="639"/>
      <c r="NFJ203" s="639"/>
      <c r="NFK203" s="639"/>
      <c r="NFL203" s="639"/>
      <c r="NFM203" s="639"/>
      <c r="NFN203" s="639"/>
      <c r="NFO203" s="639"/>
      <c r="NFP203" s="639"/>
      <c r="NFQ203" s="639"/>
      <c r="NFR203" s="639"/>
      <c r="NFS203" s="639"/>
      <c r="NFT203" s="639"/>
      <c r="NFU203" s="639"/>
      <c r="NFV203" s="639"/>
      <c r="NFW203" s="639"/>
      <c r="NFX203" s="639"/>
      <c r="NFY203" s="639"/>
      <c r="NFZ203" s="639"/>
      <c r="NGA203" s="639"/>
      <c r="NGB203" s="639"/>
      <c r="NGC203" s="639"/>
      <c r="NGD203" s="639"/>
      <c r="NGE203" s="639"/>
      <c r="NGF203" s="639"/>
      <c r="NGG203" s="639"/>
      <c r="NGH203" s="639"/>
      <c r="NGI203" s="639"/>
      <c r="NGJ203" s="639"/>
      <c r="NGK203" s="639"/>
      <c r="NGL203" s="639"/>
      <c r="NGM203" s="639"/>
      <c r="NGN203" s="639"/>
      <c r="NGO203" s="639"/>
      <c r="NGP203" s="639"/>
      <c r="NGQ203" s="639"/>
      <c r="NGR203" s="639"/>
      <c r="NGS203" s="639"/>
      <c r="NGT203" s="639"/>
      <c r="NGU203" s="639"/>
      <c r="NGV203" s="639"/>
      <c r="NGW203" s="639"/>
      <c r="NGX203" s="639"/>
      <c r="NGY203" s="639"/>
      <c r="NGZ203" s="639"/>
      <c r="NHA203" s="639"/>
      <c r="NHB203" s="639"/>
      <c r="NHC203" s="639"/>
      <c r="NHD203" s="639"/>
      <c r="NHE203" s="639"/>
      <c r="NHF203" s="639"/>
      <c r="NHG203" s="639"/>
      <c r="NHH203" s="639"/>
      <c r="NHI203" s="639"/>
      <c r="NHJ203" s="639"/>
      <c r="NHK203" s="639"/>
      <c r="NHL203" s="639"/>
      <c r="NHM203" s="639"/>
      <c r="NHN203" s="639"/>
      <c r="NHO203" s="639"/>
      <c r="NHP203" s="639"/>
      <c r="NHQ203" s="639"/>
      <c r="NHR203" s="639"/>
      <c r="NHS203" s="639"/>
      <c r="NHT203" s="639"/>
      <c r="NHU203" s="639"/>
      <c r="NHV203" s="639"/>
      <c r="NHW203" s="639"/>
      <c r="NHX203" s="639"/>
      <c r="NHY203" s="639"/>
      <c r="NHZ203" s="639"/>
      <c r="NIA203" s="639"/>
      <c r="NIB203" s="639"/>
      <c r="NIC203" s="639"/>
      <c r="NID203" s="639"/>
      <c r="NIE203" s="639"/>
      <c r="NIF203" s="639"/>
      <c r="NIG203" s="639"/>
      <c r="NIH203" s="639"/>
      <c r="NII203" s="639"/>
      <c r="NIJ203" s="639"/>
      <c r="NIK203" s="639"/>
      <c r="NIL203" s="639"/>
      <c r="NIM203" s="639"/>
      <c r="NIN203" s="639"/>
      <c r="NIO203" s="639"/>
      <c r="NIP203" s="639"/>
      <c r="NIQ203" s="639"/>
      <c r="NIR203" s="639"/>
      <c r="NIS203" s="639"/>
      <c r="NIT203" s="639"/>
      <c r="NIU203" s="639"/>
      <c r="NIV203" s="639"/>
      <c r="NIW203" s="639"/>
      <c r="NIX203" s="639"/>
      <c r="NIY203" s="639"/>
      <c r="NIZ203" s="639"/>
      <c r="NJA203" s="639"/>
      <c r="NJB203" s="639"/>
      <c r="NJC203" s="639"/>
      <c r="NJD203" s="639"/>
      <c r="NJE203" s="639"/>
      <c r="NJF203" s="639"/>
      <c r="NJG203" s="639"/>
      <c r="NJH203" s="639"/>
      <c r="NJI203" s="639"/>
      <c r="NJJ203" s="639"/>
      <c r="NJK203" s="639"/>
      <c r="NJL203" s="639"/>
      <c r="NJM203" s="639"/>
      <c r="NJN203" s="639"/>
      <c r="NJO203" s="639"/>
      <c r="NJP203" s="639"/>
      <c r="NJQ203" s="639"/>
      <c r="NJR203" s="639"/>
      <c r="NJS203" s="639"/>
      <c r="NJT203" s="639"/>
      <c r="NJU203" s="639"/>
      <c r="NJV203" s="639"/>
      <c r="NJW203" s="639"/>
      <c r="NJX203" s="639"/>
      <c r="NJY203" s="639"/>
      <c r="NJZ203" s="639"/>
      <c r="NKA203" s="639"/>
      <c r="NKB203" s="639"/>
      <c r="NKC203" s="639"/>
      <c r="NKD203" s="639"/>
      <c r="NKE203" s="639"/>
      <c r="NKF203" s="639"/>
      <c r="NKG203" s="639"/>
      <c r="NKH203" s="639"/>
      <c r="NKI203" s="639"/>
      <c r="NKJ203" s="639"/>
      <c r="NKK203" s="639"/>
      <c r="NKL203" s="639"/>
      <c r="NKM203" s="639"/>
      <c r="NKN203" s="639"/>
      <c r="NKO203" s="639"/>
      <c r="NKP203" s="639"/>
      <c r="NKQ203" s="639"/>
      <c r="NKR203" s="639"/>
      <c r="NKS203" s="639"/>
      <c r="NKT203" s="639"/>
      <c r="NKU203" s="639"/>
      <c r="NKV203" s="639"/>
      <c r="NKW203" s="639"/>
      <c r="NKX203" s="639"/>
      <c r="NKY203" s="639"/>
      <c r="NKZ203" s="639"/>
      <c r="NLA203" s="639"/>
      <c r="NLB203" s="639"/>
      <c r="NLC203" s="639"/>
      <c r="NLD203" s="639"/>
      <c r="NLE203" s="639"/>
      <c r="NLF203" s="639"/>
      <c r="NLG203" s="639"/>
      <c r="NLH203" s="639"/>
      <c r="NLI203" s="639"/>
      <c r="NLJ203" s="639"/>
      <c r="NLK203" s="639"/>
      <c r="NLL203" s="639"/>
      <c r="NLM203" s="639"/>
      <c r="NLN203" s="639"/>
      <c r="NLO203" s="639"/>
      <c r="NLP203" s="639"/>
      <c r="NLQ203" s="639"/>
      <c r="NLR203" s="639"/>
      <c r="NLS203" s="639"/>
      <c r="NLT203" s="639"/>
      <c r="NLU203" s="639"/>
      <c r="NLV203" s="639"/>
      <c r="NLW203" s="639"/>
      <c r="NLX203" s="639"/>
      <c r="NLY203" s="639"/>
      <c r="NLZ203" s="639"/>
      <c r="NMA203" s="639"/>
      <c r="NMB203" s="639"/>
      <c r="NMC203" s="639"/>
      <c r="NMD203" s="639"/>
      <c r="NME203" s="639"/>
      <c r="NMF203" s="639"/>
      <c r="NMG203" s="639"/>
      <c r="NMH203" s="639"/>
      <c r="NMI203" s="639"/>
      <c r="NMJ203" s="639"/>
      <c r="NMK203" s="639"/>
      <c r="NML203" s="639"/>
      <c r="NMM203" s="639"/>
      <c r="NMN203" s="639"/>
      <c r="NMO203" s="639"/>
      <c r="NMP203" s="639"/>
      <c r="NMQ203" s="639"/>
      <c r="NMR203" s="639"/>
      <c r="NMS203" s="639"/>
      <c r="NMT203" s="639"/>
      <c r="NMU203" s="639"/>
      <c r="NMV203" s="639"/>
      <c r="NMW203" s="639"/>
      <c r="NMX203" s="639"/>
      <c r="NMY203" s="639"/>
      <c r="NMZ203" s="639"/>
      <c r="NNA203" s="639"/>
      <c r="NNB203" s="639"/>
      <c r="NNC203" s="639"/>
      <c r="NND203" s="639"/>
      <c r="NNE203" s="639"/>
      <c r="NNF203" s="639"/>
      <c r="NNG203" s="639"/>
      <c r="NNH203" s="639"/>
      <c r="NNI203" s="639"/>
      <c r="NNJ203" s="639"/>
      <c r="NNK203" s="639"/>
      <c r="NNL203" s="639"/>
      <c r="NNM203" s="639"/>
      <c r="NNN203" s="639"/>
      <c r="NNO203" s="639"/>
      <c r="NNP203" s="639"/>
      <c r="NNQ203" s="639"/>
      <c r="NNR203" s="639"/>
      <c r="NNS203" s="639"/>
      <c r="NNT203" s="639"/>
      <c r="NNU203" s="639"/>
      <c r="NNV203" s="639"/>
      <c r="NNW203" s="639"/>
      <c r="NNX203" s="639"/>
      <c r="NNY203" s="639"/>
      <c r="NNZ203" s="639"/>
      <c r="NOA203" s="639"/>
      <c r="NOB203" s="639"/>
      <c r="NOC203" s="639"/>
      <c r="NOD203" s="639"/>
      <c r="NOE203" s="639"/>
      <c r="NOF203" s="639"/>
      <c r="NOG203" s="639"/>
      <c r="NOH203" s="639"/>
      <c r="NOI203" s="639"/>
      <c r="NOJ203" s="639"/>
      <c r="NOK203" s="639"/>
      <c r="NOL203" s="639"/>
      <c r="NOM203" s="639"/>
      <c r="NON203" s="639"/>
      <c r="NOO203" s="639"/>
      <c r="NOP203" s="639"/>
      <c r="NOQ203" s="639"/>
      <c r="NOR203" s="639"/>
      <c r="NOS203" s="639"/>
      <c r="NOT203" s="639"/>
      <c r="NOU203" s="639"/>
      <c r="NOV203" s="639"/>
      <c r="NOW203" s="639"/>
      <c r="NOX203" s="639"/>
      <c r="NOY203" s="639"/>
      <c r="NOZ203" s="639"/>
      <c r="NPA203" s="639"/>
      <c r="NPB203" s="639"/>
      <c r="NPC203" s="639"/>
      <c r="NPD203" s="639"/>
      <c r="NPE203" s="639"/>
      <c r="NPF203" s="639"/>
      <c r="NPG203" s="639"/>
      <c r="NPH203" s="639"/>
      <c r="NPI203" s="639"/>
      <c r="NPJ203" s="639"/>
      <c r="NPK203" s="639"/>
      <c r="NPL203" s="639"/>
      <c r="NPM203" s="639"/>
      <c r="NPN203" s="639"/>
      <c r="NPO203" s="639"/>
      <c r="NPP203" s="639"/>
      <c r="NPQ203" s="639"/>
      <c r="NPR203" s="639"/>
      <c r="NPS203" s="639"/>
      <c r="NPT203" s="639"/>
      <c r="NPU203" s="639"/>
      <c r="NPV203" s="639"/>
      <c r="NPW203" s="639"/>
      <c r="NPX203" s="639"/>
      <c r="NPY203" s="639"/>
      <c r="NPZ203" s="639"/>
      <c r="NQA203" s="639"/>
      <c r="NQB203" s="639"/>
      <c r="NQC203" s="639"/>
      <c r="NQD203" s="639"/>
      <c r="NQE203" s="639"/>
      <c r="NQF203" s="639"/>
      <c r="NQG203" s="639"/>
      <c r="NQH203" s="639"/>
      <c r="NQI203" s="639"/>
      <c r="NQJ203" s="639"/>
      <c r="NQK203" s="639"/>
      <c r="NQL203" s="639"/>
      <c r="NQM203" s="639"/>
      <c r="NQN203" s="639"/>
      <c r="NQO203" s="639"/>
      <c r="NQP203" s="639"/>
      <c r="NQQ203" s="639"/>
      <c r="NQR203" s="639"/>
      <c r="NQS203" s="639"/>
      <c r="NQT203" s="639"/>
      <c r="NQU203" s="639"/>
      <c r="NQV203" s="639"/>
      <c r="NQW203" s="639"/>
      <c r="NQX203" s="639"/>
      <c r="NQY203" s="639"/>
      <c r="NQZ203" s="639"/>
      <c r="NRA203" s="639"/>
      <c r="NRB203" s="639"/>
      <c r="NRC203" s="639"/>
      <c r="NRD203" s="639"/>
      <c r="NRE203" s="639"/>
      <c r="NRF203" s="639"/>
      <c r="NRG203" s="639"/>
      <c r="NRH203" s="639"/>
      <c r="NRI203" s="639"/>
      <c r="NRJ203" s="639"/>
      <c r="NRK203" s="639"/>
      <c r="NRL203" s="639"/>
      <c r="NRM203" s="639"/>
      <c r="NRN203" s="639"/>
      <c r="NRO203" s="639"/>
      <c r="NRP203" s="639"/>
      <c r="NRQ203" s="639"/>
      <c r="NRR203" s="639"/>
      <c r="NRS203" s="639"/>
      <c r="NRT203" s="639"/>
      <c r="NRU203" s="639"/>
      <c r="NRV203" s="639"/>
      <c r="NRW203" s="639"/>
      <c r="NRX203" s="639"/>
      <c r="NRY203" s="639"/>
      <c r="NRZ203" s="639"/>
      <c r="NSA203" s="639"/>
      <c r="NSB203" s="639"/>
      <c r="NSC203" s="639"/>
      <c r="NSD203" s="639"/>
      <c r="NSE203" s="639"/>
      <c r="NSF203" s="639"/>
      <c r="NSG203" s="639"/>
      <c r="NSH203" s="639"/>
      <c r="NSI203" s="639"/>
      <c r="NSJ203" s="639"/>
      <c r="NSK203" s="639"/>
      <c r="NSL203" s="639"/>
      <c r="NSM203" s="639"/>
      <c r="NSN203" s="639"/>
      <c r="NSO203" s="639"/>
      <c r="NSP203" s="639"/>
      <c r="NSQ203" s="639"/>
      <c r="NSR203" s="639"/>
      <c r="NSS203" s="639"/>
      <c r="NST203" s="639"/>
      <c r="NSU203" s="639"/>
      <c r="NSV203" s="639"/>
      <c r="NSW203" s="639"/>
      <c r="NSX203" s="639"/>
      <c r="NSY203" s="639"/>
      <c r="NSZ203" s="639"/>
      <c r="NTA203" s="639"/>
      <c r="NTB203" s="639"/>
      <c r="NTC203" s="639"/>
      <c r="NTD203" s="639"/>
      <c r="NTE203" s="639"/>
      <c r="NTF203" s="639"/>
      <c r="NTG203" s="639"/>
      <c r="NTH203" s="639"/>
      <c r="NTI203" s="639"/>
      <c r="NTJ203" s="639"/>
      <c r="NTK203" s="639"/>
      <c r="NTL203" s="639"/>
      <c r="NTM203" s="639"/>
      <c r="NTN203" s="639"/>
      <c r="NTO203" s="639"/>
      <c r="NTP203" s="639"/>
      <c r="NTQ203" s="639"/>
      <c r="NTR203" s="639"/>
      <c r="NTS203" s="639"/>
      <c r="NTT203" s="639"/>
      <c r="NTU203" s="639"/>
      <c r="NTV203" s="639"/>
      <c r="NTW203" s="639"/>
      <c r="NTX203" s="639"/>
      <c r="NTY203" s="639"/>
      <c r="NTZ203" s="639"/>
      <c r="NUA203" s="639"/>
      <c r="NUB203" s="639"/>
      <c r="NUC203" s="639"/>
      <c r="NUD203" s="639"/>
      <c r="NUE203" s="639"/>
      <c r="NUF203" s="639"/>
      <c r="NUG203" s="639"/>
      <c r="NUH203" s="639"/>
      <c r="NUI203" s="639"/>
      <c r="NUJ203" s="639"/>
      <c r="NUK203" s="639"/>
      <c r="NUL203" s="639"/>
      <c r="NUM203" s="639"/>
      <c r="NUN203" s="639"/>
      <c r="NUO203" s="639"/>
      <c r="NUP203" s="639"/>
      <c r="NUQ203" s="639"/>
      <c r="NUR203" s="639"/>
      <c r="NUS203" s="639"/>
      <c r="NUT203" s="639"/>
      <c r="NUU203" s="639"/>
      <c r="NUV203" s="639"/>
      <c r="NUW203" s="639"/>
      <c r="NUX203" s="639"/>
      <c r="NUY203" s="639"/>
      <c r="NUZ203" s="639"/>
      <c r="NVA203" s="639"/>
      <c r="NVB203" s="639"/>
      <c r="NVC203" s="639"/>
      <c r="NVD203" s="639"/>
      <c r="NVE203" s="639"/>
      <c r="NVF203" s="639"/>
      <c r="NVG203" s="639"/>
      <c r="NVH203" s="639"/>
      <c r="NVI203" s="639"/>
      <c r="NVJ203" s="639"/>
      <c r="NVK203" s="639"/>
      <c r="NVL203" s="639"/>
      <c r="NVM203" s="639"/>
      <c r="NVN203" s="639"/>
      <c r="NVO203" s="639"/>
      <c r="NVP203" s="639"/>
      <c r="NVQ203" s="639"/>
      <c r="NVR203" s="639"/>
      <c r="NVS203" s="639"/>
      <c r="NVT203" s="639"/>
      <c r="NVU203" s="639"/>
      <c r="NVV203" s="639"/>
      <c r="NVW203" s="639"/>
      <c r="NVX203" s="639"/>
      <c r="NVY203" s="639"/>
      <c r="NVZ203" s="639"/>
      <c r="NWA203" s="639"/>
      <c r="NWB203" s="639"/>
      <c r="NWC203" s="639"/>
      <c r="NWD203" s="639"/>
      <c r="NWE203" s="639"/>
      <c r="NWF203" s="639"/>
      <c r="NWG203" s="639"/>
      <c r="NWH203" s="639"/>
      <c r="NWI203" s="639"/>
      <c r="NWJ203" s="639"/>
      <c r="NWK203" s="639"/>
      <c r="NWL203" s="639"/>
      <c r="NWM203" s="639"/>
      <c r="NWN203" s="639"/>
      <c r="NWO203" s="639"/>
      <c r="NWP203" s="639"/>
      <c r="NWQ203" s="639"/>
      <c r="NWR203" s="639"/>
      <c r="NWS203" s="639"/>
      <c r="NWT203" s="639"/>
      <c r="NWU203" s="639"/>
      <c r="NWV203" s="639"/>
      <c r="NWW203" s="639"/>
      <c r="NWX203" s="639"/>
      <c r="NWY203" s="639"/>
      <c r="NWZ203" s="639"/>
      <c r="NXA203" s="639"/>
      <c r="NXB203" s="639"/>
      <c r="NXC203" s="639"/>
      <c r="NXD203" s="639"/>
      <c r="NXE203" s="639"/>
      <c r="NXF203" s="639"/>
      <c r="NXG203" s="639"/>
      <c r="NXH203" s="639"/>
      <c r="NXI203" s="639"/>
      <c r="NXJ203" s="639"/>
      <c r="NXK203" s="639"/>
      <c r="NXL203" s="639"/>
      <c r="NXM203" s="639"/>
      <c r="NXN203" s="639"/>
      <c r="NXO203" s="639"/>
      <c r="NXP203" s="639"/>
      <c r="NXQ203" s="639"/>
      <c r="NXR203" s="639"/>
      <c r="NXS203" s="639"/>
      <c r="NXT203" s="639"/>
      <c r="NXU203" s="639"/>
      <c r="NXV203" s="639"/>
      <c r="NXW203" s="639"/>
      <c r="NXX203" s="639"/>
      <c r="NXY203" s="639"/>
      <c r="NXZ203" s="639"/>
      <c r="NYA203" s="639"/>
      <c r="NYB203" s="639"/>
      <c r="NYC203" s="639"/>
      <c r="NYD203" s="639"/>
      <c r="NYE203" s="639"/>
      <c r="NYF203" s="639"/>
      <c r="NYG203" s="639"/>
      <c r="NYH203" s="639"/>
      <c r="NYI203" s="639"/>
      <c r="NYJ203" s="639"/>
      <c r="NYK203" s="639"/>
      <c r="NYL203" s="639"/>
      <c r="NYM203" s="639"/>
      <c r="NYN203" s="639"/>
      <c r="NYO203" s="639"/>
      <c r="NYP203" s="639"/>
      <c r="NYQ203" s="639"/>
      <c r="NYR203" s="639"/>
      <c r="NYS203" s="639"/>
      <c r="NYT203" s="639"/>
      <c r="NYU203" s="639"/>
      <c r="NYV203" s="639"/>
      <c r="NYW203" s="639"/>
      <c r="NYX203" s="639"/>
      <c r="NYY203" s="639"/>
      <c r="NYZ203" s="639"/>
      <c r="NZA203" s="639"/>
      <c r="NZB203" s="639"/>
      <c r="NZC203" s="639"/>
      <c r="NZD203" s="639"/>
      <c r="NZE203" s="639"/>
      <c r="NZF203" s="639"/>
      <c r="NZG203" s="639"/>
      <c r="NZH203" s="639"/>
      <c r="NZI203" s="639"/>
      <c r="NZJ203" s="639"/>
      <c r="NZK203" s="639"/>
      <c r="NZL203" s="639"/>
      <c r="NZM203" s="639"/>
      <c r="NZN203" s="639"/>
      <c r="NZO203" s="639"/>
      <c r="NZP203" s="639"/>
      <c r="NZQ203" s="639"/>
      <c r="NZR203" s="639"/>
      <c r="NZS203" s="639"/>
      <c r="NZT203" s="639"/>
      <c r="NZU203" s="639"/>
      <c r="NZV203" s="639"/>
      <c r="NZW203" s="639"/>
      <c r="NZX203" s="639"/>
      <c r="NZY203" s="639"/>
      <c r="NZZ203" s="639"/>
      <c r="OAA203" s="639"/>
      <c r="OAB203" s="639"/>
      <c r="OAC203" s="639"/>
      <c r="OAD203" s="639"/>
      <c r="OAE203" s="639"/>
      <c r="OAF203" s="639"/>
      <c r="OAG203" s="639"/>
      <c r="OAH203" s="639"/>
      <c r="OAI203" s="639"/>
      <c r="OAJ203" s="639"/>
      <c r="OAK203" s="639"/>
      <c r="OAL203" s="639"/>
      <c r="OAM203" s="639"/>
      <c r="OAN203" s="639"/>
      <c r="OAO203" s="639"/>
      <c r="OAP203" s="639"/>
      <c r="OAQ203" s="639"/>
      <c r="OAR203" s="639"/>
      <c r="OAS203" s="639"/>
      <c r="OAT203" s="639"/>
      <c r="OAU203" s="639"/>
      <c r="OAV203" s="639"/>
      <c r="OAW203" s="639"/>
      <c r="OAX203" s="639"/>
      <c r="OAY203" s="639"/>
      <c r="OAZ203" s="639"/>
      <c r="OBA203" s="639"/>
      <c r="OBB203" s="639"/>
      <c r="OBC203" s="639"/>
      <c r="OBD203" s="639"/>
      <c r="OBE203" s="639"/>
      <c r="OBF203" s="639"/>
      <c r="OBG203" s="639"/>
      <c r="OBH203" s="639"/>
      <c r="OBI203" s="639"/>
      <c r="OBJ203" s="639"/>
      <c r="OBK203" s="639"/>
      <c r="OBL203" s="639"/>
      <c r="OBM203" s="639"/>
      <c r="OBN203" s="639"/>
      <c r="OBO203" s="639"/>
      <c r="OBP203" s="639"/>
      <c r="OBQ203" s="639"/>
      <c r="OBR203" s="639"/>
      <c r="OBS203" s="639"/>
      <c r="OBT203" s="639"/>
      <c r="OBU203" s="639"/>
      <c r="OBV203" s="639"/>
      <c r="OBW203" s="639"/>
      <c r="OBX203" s="639"/>
      <c r="OBY203" s="639"/>
      <c r="OBZ203" s="639"/>
      <c r="OCA203" s="639"/>
      <c r="OCB203" s="639"/>
      <c r="OCC203" s="639"/>
      <c r="OCD203" s="639"/>
      <c r="OCE203" s="639"/>
      <c r="OCF203" s="639"/>
      <c r="OCG203" s="639"/>
      <c r="OCH203" s="639"/>
      <c r="OCI203" s="639"/>
      <c r="OCJ203" s="639"/>
      <c r="OCK203" s="639"/>
      <c r="OCL203" s="639"/>
      <c r="OCM203" s="639"/>
      <c r="OCN203" s="639"/>
      <c r="OCO203" s="639"/>
      <c r="OCP203" s="639"/>
      <c r="OCQ203" s="639"/>
      <c r="OCR203" s="639"/>
      <c r="OCS203" s="639"/>
      <c r="OCT203" s="639"/>
      <c r="OCU203" s="639"/>
      <c r="OCV203" s="639"/>
      <c r="OCW203" s="639"/>
      <c r="OCX203" s="639"/>
      <c r="OCY203" s="639"/>
      <c r="OCZ203" s="639"/>
      <c r="ODA203" s="639"/>
      <c r="ODB203" s="639"/>
      <c r="ODC203" s="639"/>
      <c r="ODD203" s="639"/>
      <c r="ODE203" s="639"/>
      <c r="ODF203" s="639"/>
      <c r="ODG203" s="639"/>
      <c r="ODH203" s="639"/>
      <c r="ODI203" s="639"/>
      <c r="ODJ203" s="639"/>
      <c r="ODK203" s="639"/>
      <c r="ODL203" s="639"/>
      <c r="ODM203" s="639"/>
      <c r="ODN203" s="639"/>
      <c r="ODO203" s="639"/>
      <c r="ODP203" s="639"/>
      <c r="ODQ203" s="639"/>
      <c r="ODR203" s="639"/>
      <c r="ODS203" s="639"/>
      <c r="ODT203" s="639"/>
      <c r="ODU203" s="639"/>
      <c r="ODV203" s="639"/>
      <c r="ODW203" s="639"/>
      <c r="ODX203" s="639"/>
      <c r="ODY203" s="639"/>
      <c r="ODZ203" s="639"/>
      <c r="OEA203" s="639"/>
      <c r="OEB203" s="639"/>
      <c r="OEC203" s="639"/>
      <c r="OED203" s="639"/>
      <c r="OEE203" s="639"/>
      <c r="OEF203" s="639"/>
      <c r="OEG203" s="639"/>
      <c r="OEH203" s="639"/>
      <c r="OEI203" s="639"/>
      <c r="OEJ203" s="639"/>
      <c r="OEK203" s="639"/>
      <c r="OEL203" s="639"/>
      <c r="OEM203" s="639"/>
      <c r="OEN203" s="639"/>
      <c r="OEO203" s="639"/>
      <c r="OEP203" s="639"/>
      <c r="OEQ203" s="639"/>
      <c r="OER203" s="639"/>
      <c r="OES203" s="639"/>
      <c r="OET203" s="639"/>
      <c r="OEU203" s="639"/>
      <c r="OEV203" s="639"/>
      <c r="OEW203" s="639"/>
      <c r="OEX203" s="639"/>
      <c r="OEY203" s="639"/>
      <c r="OEZ203" s="639"/>
      <c r="OFA203" s="639"/>
      <c r="OFB203" s="639"/>
      <c r="OFC203" s="639"/>
      <c r="OFD203" s="639"/>
      <c r="OFE203" s="639"/>
      <c r="OFF203" s="639"/>
      <c r="OFG203" s="639"/>
      <c r="OFH203" s="639"/>
      <c r="OFI203" s="639"/>
      <c r="OFJ203" s="639"/>
      <c r="OFK203" s="639"/>
      <c r="OFL203" s="639"/>
      <c r="OFM203" s="639"/>
      <c r="OFN203" s="639"/>
      <c r="OFO203" s="639"/>
      <c r="OFP203" s="639"/>
      <c r="OFQ203" s="639"/>
      <c r="OFR203" s="639"/>
      <c r="OFS203" s="639"/>
      <c r="OFT203" s="639"/>
      <c r="OFU203" s="639"/>
      <c r="OFV203" s="639"/>
      <c r="OFW203" s="639"/>
      <c r="OFX203" s="639"/>
      <c r="OFY203" s="639"/>
      <c r="OFZ203" s="639"/>
      <c r="OGA203" s="639"/>
      <c r="OGB203" s="639"/>
      <c r="OGC203" s="639"/>
      <c r="OGD203" s="639"/>
      <c r="OGE203" s="639"/>
      <c r="OGF203" s="639"/>
      <c r="OGG203" s="639"/>
      <c r="OGH203" s="639"/>
      <c r="OGI203" s="639"/>
      <c r="OGJ203" s="639"/>
      <c r="OGK203" s="639"/>
      <c r="OGL203" s="639"/>
      <c r="OGM203" s="639"/>
      <c r="OGN203" s="639"/>
      <c r="OGO203" s="639"/>
      <c r="OGP203" s="639"/>
      <c r="OGQ203" s="639"/>
      <c r="OGR203" s="639"/>
      <c r="OGS203" s="639"/>
      <c r="OGT203" s="639"/>
      <c r="OGU203" s="639"/>
      <c r="OGV203" s="639"/>
      <c r="OGW203" s="639"/>
      <c r="OGX203" s="639"/>
      <c r="OGY203" s="639"/>
      <c r="OGZ203" s="639"/>
      <c r="OHA203" s="639"/>
      <c r="OHB203" s="639"/>
      <c r="OHC203" s="639"/>
      <c r="OHD203" s="639"/>
      <c r="OHE203" s="639"/>
      <c r="OHF203" s="639"/>
      <c r="OHG203" s="639"/>
      <c r="OHH203" s="639"/>
      <c r="OHI203" s="639"/>
      <c r="OHJ203" s="639"/>
      <c r="OHK203" s="639"/>
      <c r="OHL203" s="639"/>
      <c r="OHM203" s="639"/>
      <c r="OHN203" s="639"/>
      <c r="OHO203" s="639"/>
      <c r="OHP203" s="639"/>
      <c r="OHQ203" s="639"/>
      <c r="OHR203" s="639"/>
      <c r="OHS203" s="639"/>
      <c r="OHT203" s="639"/>
      <c r="OHU203" s="639"/>
      <c r="OHV203" s="639"/>
      <c r="OHW203" s="639"/>
      <c r="OHX203" s="639"/>
      <c r="OHY203" s="639"/>
      <c r="OHZ203" s="639"/>
      <c r="OIA203" s="639"/>
      <c r="OIB203" s="639"/>
      <c r="OIC203" s="639"/>
      <c r="OID203" s="639"/>
      <c r="OIE203" s="639"/>
      <c r="OIF203" s="639"/>
      <c r="OIG203" s="639"/>
      <c r="OIH203" s="639"/>
      <c r="OII203" s="639"/>
      <c r="OIJ203" s="639"/>
      <c r="OIK203" s="639"/>
      <c r="OIL203" s="639"/>
      <c r="OIM203" s="639"/>
      <c r="OIN203" s="639"/>
      <c r="OIO203" s="639"/>
      <c r="OIP203" s="639"/>
      <c r="OIQ203" s="639"/>
      <c r="OIR203" s="639"/>
      <c r="OIS203" s="639"/>
      <c r="OIT203" s="639"/>
      <c r="OIU203" s="639"/>
      <c r="OIV203" s="639"/>
      <c r="OIW203" s="639"/>
      <c r="OIX203" s="639"/>
      <c r="OIY203" s="639"/>
      <c r="OIZ203" s="639"/>
      <c r="OJA203" s="639"/>
      <c r="OJB203" s="639"/>
      <c r="OJC203" s="639"/>
      <c r="OJD203" s="639"/>
      <c r="OJE203" s="639"/>
      <c r="OJF203" s="639"/>
      <c r="OJG203" s="639"/>
      <c r="OJH203" s="639"/>
      <c r="OJI203" s="639"/>
      <c r="OJJ203" s="639"/>
      <c r="OJK203" s="639"/>
      <c r="OJL203" s="639"/>
      <c r="OJM203" s="639"/>
      <c r="OJN203" s="639"/>
      <c r="OJO203" s="639"/>
      <c r="OJP203" s="639"/>
      <c r="OJQ203" s="639"/>
      <c r="OJR203" s="639"/>
      <c r="OJS203" s="639"/>
      <c r="OJT203" s="639"/>
      <c r="OJU203" s="639"/>
      <c r="OJV203" s="639"/>
      <c r="OJW203" s="639"/>
      <c r="OJX203" s="639"/>
      <c r="OJY203" s="639"/>
      <c r="OJZ203" s="639"/>
      <c r="OKA203" s="639"/>
      <c r="OKB203" s="639"/>
      <c r="OKC203" s="639"/>
      <c r="OKD203" s="639"/>
      <c r="OKE203" s="639"/>
      <c r="OKF203" s="639"/>
      <c r="OKG203" s="639"/>
      <c r="OKH203" s="639"/>
      <c r="OKI203" s="639"/>
      <c r="OKJ203" s="639"/>
      <c r="OKK203" s="639"/>
      <c r="OKL203" s="639"/>
      <c r="OKM203" s="639"/>
      <c r="OKN203" s="639"/>
      <c r="OKO203" s="639"/>
      <c r="OKP203" s="639"/>
      <c r="OKQ203" s="639"/>
      <c r="OKR203" s="639"/>
      <c r="OKS203" s="639"/>
      <c r="OKT203" s="639"/>
      <c r="OKU203" s="639"/>
      <c r="OKV203" s="639"/>
      <c r="OKW203" s="639"/>
      <c r="OKX203" s="639"/>
      <c r="OKY203" s="639"/>
      <c r="OKZ203" s="639"/>
      <c r="OLA203" s="639"/>
      <c r="OLB203" s="639"/>
      <c r="OLC203" s="639"/>
      <c r="OLD203" s="639"/>
      <c r="OLE203" s="639"/>
      <c r="OLF203" s="639"/>
      <c r="OLG203" s="639"/>
      <c r="OLH203" s="639"/>
      <c r="OLI203" s="639"/>
      <c r="OLJ203" s="639"/>
      <c r="OLK203" s="639"/>
      <c r="OLL203" s="639"/>
      <c r="OLM203" s="639"/>
      <c r="OLN203" s="639"/>
      <c r="OLO203" s="639"/>
      <c r="OLP203" s="639"/>
      <c r="OLQ203" s="639"/>
      <c r="OLR203" s="639"/>
      <c r="OLS203" s="639"/>
      <c r="OLT203" s="639"/>
      <c r="OLU203" s="639"/>
      <c r="OLV203" s="639"/>
      <c r="OLW203" s="639"/>
      <c r="OLX203" s="639"/>
      <c r="OLY203" s="639"/>
      <c r="OLZ203" s="639"/>
      <c r="OMA203" s="639"/>
      <c r="OMB203" s="639"/>
      <c r="OMC203" s="639"/>
      <c r="OMD203" s="639"/>
      <c r="OME203" s="639"/>
      <c r="OMF203" s="639"/>
      <c r="OMG203" s="639"/>
      <c r="OMH203" s="639"/>
      <c r="OMI203" s="639"/>
      <c r="OMJ203" s="639"/>
      <c r="OMK203" s="639"/>
      <c r="OML203" s="639"/>
      <c r="OMM203" s="639"/>
      <c r="OMN203" s="639"/>
      <c r="OMO203" s="639"/>
      <c r="OMP203" s="639"/>
      <c r="OMQ203" s="639"/>
      <c r="OMR203" s="639"/>
      <c r="OMS203" s="639"/>
      <c r="OMT203" s="639"/>
      <c r="OMU203" s="639"/>
      <c r="OMV203" s="639"/>
      <c r="OMW203" s="639"/>
      <c r="OMX203" s="639"/>
      <c r="OMY203" s="639"/>
      <c r="OMZ203" s="639"/>
      <c r="ONA203" s="639"/>
      <c r="ONB203" s="639"/>
      <c r="ONC203" s="639"/>
      <c r="OND203" s="639"/>
      <c r="ONE203" s="639"/>
      <c r="ONF203" s="639"/>
      <c r="ONG203" s="639"/>
      <c r="ONH203" s="639"/>
      <c r="ONI203" s="639"/>
      <c r="ONJ203" s="639"/>
      <c r="ONK203" s="639"/>
      <c r="ONL203" s="639"/>
      <c r="ONM203" s="639"/>
      <c r="ONN203" s="639"/>
      <c r="ONO203" s="639"/>
      <c r="ONP203" s="639"/>
      <c r="ONQ203" s="639"/>
      <c r="ONR203" s="639"/>
      <c r="ONS203" s="639"/>
      <c r="ONT203" s="639"/>
      <c r="ONU203" s="639"/>
      <c r="ONV203" s="639"/>
      <c r="ONW203" s="639"/>
      <c r="ONX203" s="639"/>
      <c r="ONY203" s="639"/>
      <c r="ONZ203" s="639"/>
      <c r="OOA203" s="639"/>
      <c r="OOB203" s="639"/>
      <c r="OOC203" s="639"/>
      <c r="OOD203" s="639"/>
      <c r="OOE203" s="639"/>
      <c r="OOF203" s="639"/>
      <c r="OOG203" s="639"/>
      <c r="OOH203" s="639"/>
      <c r="OOI203" s="639"/>
      <c r="OOJ203" s="639"/>
      <c r="OOK203" s="639"/>
      <c r="OOL203" s="639"/>
      <c r="OOM203" s="639"/>
      <c r="OON203" s="639"/>
      <c r="OOO203" s="639"/>
      <c r="OOP203" s="639"/>
      <c r="OOQ203" s="639"/>
      <c r="OOR203" s="639"/>
      <c r="OOS203" s="639"/>
      <c r="OOT203" s="639"/>
      <c r="OOU203" s="639"/>
      <c r="OOV203" s="639"/>
      <c r="OOW203" s="639"/>
      <c r="OOX203" s="639"/>
      <c r="OOY203" s="639"/>
      <c r="OOZ203" s="639"/>
      <c r="OPA203" s="639"/>
      <c r="OPB203" s="639"/>
      <c r="OPC203" s="639"/>
      <c r="OPD203" s="639"/>
      <c r="OPE203" s="639"/>
      <c r="OPF203" s="639"/>
      <c r="OPG203" s="639"/>
      <c r="OPH203" s="639"/>
      <c r="OPI203" s="639"/>
      <c r="OPJ203" s="639"/>
      <c r="OPK203" s="639"/>
      <c r="OPL203" s="639"/>
      <c r="OPM203" s="639"/>
      <c r="OPN203" s="639"/>
      <c r="OPO203" s="639"/>
      <c r="OPP203" s="639"/>
      <c r="OPQ203" s="639"/>
      <c r="OPR203" s="639"/>
      <c r="OPS203" s="639"/>
      <c r="OPT203" s="639"/>
      <c r="OPU203" s="639"/>
      <c r="OPV203" s="639"/>
      <c r="OPW203" s="639"/>
      <c r="OPX203" s="639"/>
      <c r="OPY203" s="639"/>
      <c r="OPZ203" s="639"/>
      <c r="OQA203" s="639"/>
      <c r="OQB203" s="639"/>
      <c r="OQC203" s="639"/>
      <c r="OQD203" s="639"/>
      <c r="OQE203" s="639"/>
      <c r="OQF203" s="639"/>
      <c r="OQG203" s="639"/>
      <c r="OQH203" s="639"/>
      <c r="OQI203" s="639"/>
      <c r="OQJ203" s="639"/>
      <c r="OQK203" s="639"/>
      <c r="OQL203" s="639"/>
      <c r="OQM203" s="639"/>
      <c r="OQN203" s="639"/>
      <c r="OQO203" s="639"/>
      <c r="OQP203" s="639"/>
      <c r="OQQ203" s="639"/>
      <c r="OQR203" s="639"/>
      <c r="OQS203" s="639"/>
      <c r="OQT203" s="639"/>
      <c r="OQU203" s="639"/>
      <c r="OQV203" s="639"/>
      <c r="OQW203" s="639"/>
      <c r="OQX203" s="639"/>
      <c r="OQY203" s="639"/>
      <c r="OQZ203" s="639"/>
      <c r="ORA203" s="639"/>
      <c r="ORB203" s="639"/>
      <c r="ORC203" s="639"/>
      <c r="ORD203" s="639"/>
      <c r="ORE203" s="639"/>
      <c r="ORF203" s="639"/>
      <c r="ORG203" s="639"/>
      <c r="ORH203" s="639"/>
      <c r="ORI203" s="639"/>
      <c r="ORJ203" s="639"/>
      <c r="ORK203" s="639"/>
      <c r="ORL203" s="639"/>
      <c r="ORM203" s="639"/>
      <c r="ORN203" s="639"/>
      <c r="ORO203" s="639"/>
      <c r="ORP203" s="639"/>
      <c r="ORQ203" s="639"/>
      <c r="ORR203" s="639"/>
      <c r="ORS203" s="639"/>
      <c r="ORT203" s="639"/>
      <c r="ORU203" s="639"/>
      <c r="ORV203" s="639"/>
      <c r="ORW203" s="639"/>
      <c r="ORX203" s="639"/>
      <c r="ORY203" s="639"/>
      <c r="ORZ203" s="639"/>
      <c r="OSA203" s="639"/>
      <c r="OSB203" s="639"/>
      <c r="OSC203" s="639"/>
      <c r="OSD203" s="639"/>
      <c r="OSE203" s="639"/>
      <c r="OSF203" s="639"/>
      <c r="OSG203" s="639"/>
      <c r="OSH203" s="639"/>
      <c r="OSI203" s="639"/>
      <c r="OSJ203" s="639"/>
      <c r="OSK203" s="639"/>
      <c r="OSL203" s="639"/>
      <c r="OSM203" s="639"/>
      <c r="OSN203" s="639"/>
      <c r="OSO203" s="639"/>
      <c r="OSP203" s="639"/>
      <c r="OSQ203" s="639"/>
      <c r="OSR203" s="639"/>
      <c r="OSS203" s="639"/>
      <c r="OST203" s="639"/>
      <c r="OSU203" s="639"/>
      <c r="OSV203" s="639"/>
      <c r="OSW203" s="639"/>
      <c r="OSX203" s="639"/>
      <c r="OSY203" s="639"/>
      <c r="OSZ203" s="639"/>
      <c r="OTA203" s="639"/>
      <c r="OTB203" s="639"/>
      <c r="OTC203" s="639"/>
      <c r="OTD203" s="639"/>
      <c r="OTE203" s="639"/>
      <c r="OTF203" s="639"/>
      <c r="OTG203" s="639"/>
      <c r="OTH203" s="639"/>
      <c r="OTI203" s="639"/>
      <c r="OTJ203" s="639"/>
      <c r="OTK203" s="639"/>
      <c r="OTL203" s="639"/>
      <c r="OTM203" s="639"/>
      <c r="OTN203" s="639"/>
      <c r="OTO203" s="639"/>
      <c r="OTP203" s="639"/>
      <c r="OTQ203" s="639"/>
      <c r="OTR203" s="639"/>
      <c r="OTS203" s="639"/>
      <c r="OTT203" s="639"/>
      <c r="OTU203" s="639"/>
      <c r="OTV203" s="639"/>
      <c r="OTW203" s="639"/>
      <c r="OTX203" s="639"/>
      <c r="OTY203" s="639"/>
      <c r="OTZ203" s="639"/>
      <c r="OUA203" s="639"/>
      <c r="OUB203" s="639"/>
      <c r="OUC203" s="639"/>
      <c r="OUD203" s="639"/>
      <c r="OUE203" s="639"/>
      <c r="OUF203" s="639"/>
      <c r="OUG203" s="639"/>
      <c r="OUH203" s="639"/>
      <c r="OUI203" s="639"/>
      <c r="OUJ203" s="639"/>
      <c r="OUK203" s="639"/>
      <c r="OUL203" s="639"/>
      <c r="OUM203" s="639"/>
      <c r="OUN203" s="639"/>
      <c r="OUO203" s="639"/>
      <c r="OUP203" s="639"/>
      <c r="OUQ203" s="639"/>
      <c r="OUR203" s="639"/>
      <c r="OUS203" s="639"/>
      <c r="OUT203" s="639"/>
      <c r="OUU203" s="639"/>
      <c r="OUV203" s="639"/>
      <c r="OUW203" s="639"/>
      <c r="OUX203" s="639"/>
      <c r="OUY203" s="639"/>
      <c r="OUZ203" s="639"/>
      <c r="OVA203" s="639"/>
      <c r="OVB203" s="639"/>
      <c r="OVC203" s="639"/>
      <c r="OVD203" s="639"/>
      <c r="OVE203" s="639"/>
      <c r="OVF203" s="639"/>
      <c r="OVG203" s="639"/>
      <c r="OVH203" s="639"/>
      <c r="OVI203" s="639"/>
      <c r="OVJ203" s="639"/>
      <c r="OVK203" s="639"/>
      <c r="OVL203" s="639"/>
      <c r="OVM203" s="639"/>
      <c r="OVN203" s="639"/>
      <c r="OVO203" s="639"/>
      <c r="OVP203" s="639"/>
      <c r="OVQ203" s="639"/>
      <c r="OVR203" s="639"/>
      <c r="OVS203" s="639"/>
      <c r="OVT203" s="639"/>
      <c r="OVU203" s="639"/>
      <c r="OVV203" s="639"/>
      <c r="OVW203" s="639"/>
      <c r="OVX203" s="639"/>
      <c r="OVY203" s="639"/>
      <c r="OVZ203" s="639"/>
      <c r="OWA203" s="639"/>
      <c r="OWB203" s="639"/>
      <c r="OWC203" s="639"/>
      <c r="OWD203" s="639"/>
      <c r="OWE203" s="639"/>
      <c r="OWF203" s="639"/>
      <c r="OWG203" s="639"/>
      <c r="OWH203" s="639"/>
      <c r="OWI203" s="639"/>
      <c r="OWJ203" s="639"/>
      <c r="OWK203" s="639"/>
      <c r="OWL203" s="639"/>
      <c r="OWM203" s="639"/>
      <c r="OWN203" s="639"/>
      <c r="OWO203" s="639"/>
      <c r="OWP203" s="639"/>
      <c r="OWQ203" s="639"/>
      <c r="OWR203" s="639"/>
      <c r="OWS203" s="639"/>
      <c r="OWT203" s="639"/>
      <c r="OWU203" s="639"/>
      <c r="OWV203" s="639"/>
      <c r="OWW203" s="639"/>
      <c r="OWX203" s="639"/>
      <c r="OWY203" s="639"/>
      <c r="OWZ203" s="639"/>
      <c r="OXA203" s="639"/>
      <c r="OXB203" s="639"/>
      <c r="OXC203" s="639"/>
      <c r="OXD203" s="639"/>
      <c r="OXE203" s="639"/>
      <c r="OXF203" s="639"/>
      <c r="OXG203" s="639"/>
      <c r="OXH203" s="639"/>
      <c r="OXI203" s="639"/>
      <c r="OXJ203" s="639"/>
      <c r="OXK203" s="639"/>
      <c r="OXL203" s="639"/>
      <c r="OXM203" s="639"/>
      <c r="OXN203" s="639"/>
      <c r="OXO203" s="639"/>
      <c r="OXP203" s="639"/>
      <c r="OXQ203" s="639"/>
      <c r="OXR203" s="639"/>
      <c r="OXS203" s="639"/>
      <c r="OXT203" s="639"/>
      <c r="OXU203" s="639"/>
      <c r="OXV203" s="639"/>
      <c r="OXW203" s="639"/>
      <c r="OXX203" s="639"/>
      <c r="OXY203" s="639"/>
      <c r="OXZ203" s="639"/>
      <c r="OYA203" s="639"/>
      <c r="OYB203" s="639"/>
      <c r="OYC203" s="639"/>
      <c r="OYD203" s="639"/>
      <c r="OYE203" s="639"/>
      <c r="OYF203" s="639"/>
      <c r="OYG203" s="639"/>
      <c r="OYH203" s="639"/>
      <c r="OYI203" s="639"/>
      <c r="OYJ203" s="639"/>
      <c r="OYK203" s="639"/>
      <c r="OYL203" s="639"/>
      <c r="OYM203" s="639"/>
      <c r="OYN203" s="639"/>
      <c r="OYO203" s="639"/>
      <c r="OYP203" s="639"/>
      <c r="OYQ203" s="639"/>
      <c r="OYR203" s="639"/>
      <c r="OYS203" s="639"/>
      <c r="OYT203" s="639"/>
      <c r="OYU203" s="639"/>
      <c r="OYV203" s="639"/>
      <c r="OYW203" s="639"/>
      <c r="OYX203" s="639"/>
      <c r="OYY203" s="639"/>
      <c r="OYZ203" s="639"/>
      <c r="OZA203" s="639"/>
      <c r="OZB203" s="639"/>
      <c r="OZC203" s="639"/>
      <c r="OZD203" s="639"/>
      <c r="OZE203" s="639"/>
      <c r="OZF203" s="639"/>
      <c r="OZG203" s="639"/>
      <c r="OZH203" s="639"/>
      <c r="OZI203" s="639"/>
      <c r="OZJ203" s="639"/>
      <c r="OZK203" s="639"/>
      <c r="OZL203" s="639"/>
      <c r="OZM203" s="639"/>
      <c r="OZN203" s="639"/>
      <c r="OZO203" s="639"/>
      <c r="OZP203" s="639"/>
      <c r="OZQ203" s="639"/>
      <c r="OZR203" s="639"/>
      <c r="OZS203" s="639"/>
      <c r="OZT203" s="639"/>
      <c r="OZU203" s="639"/>
      <c r="OZV203" s="639"/>
      <c r="OZW203" s="639"/>
      <c r="OZX203" s="639"/>
      <c r="OZY203" s="639"/>
      <c r="OZZ203" s="639"/>
      <c r="PAA203" s="639"/>
      <c r="PAB203" s="639"/>
      <c r="PAC203" s="639"/>
      <c r="PAD203" s="639"/>
      <c r="PAE203" s="639"/>
      <c r="PAF203" s="639"/>
      <c r="PAG203" s="639"/>
      <c r="PAH203" s="639"/>
      <c r="PAI203" s="639"/>
      <c r="PAJ203" s="639"/>
      <c r="PAK203" s="639"/>
      <c r="PAL203" s="639"/>
      <c r="PAM203" s="639"/>
      <c r="PAN203" s="639"/>
      <c r="PAO203" s="639"/>
      <c r="PAP203" s="639"/>
      <c r="PAQ203" s="639"/>
      <c r="PAR203" s="639"/>
      <c r="PAS203" s="639"/>
      <c r="PAT203" s="639"/>
      <c r="PAU203" s="639"/>
      <c r="PAV203" s="639"/>
      <c r="PAW203" s="639"/>
      <c r="PAX203" s="639"/>
      <c r="PAY203" s="639"/>
      <c r="PAZ203" s="639"/>
      <c r="PBA203" s="639"/>
      <c r="PBB203" s="639"/>
      <c r="PBC203" s="639"/>
      <c r="PBD203" s="639"/>
      <c r="PBE203" s="639"/>
      <c r="PBF203" s="639"/>
      <c r="PBG203" s="639"/>
      <c r="PBH203" s="639"/>
      <c r="PBI203" s="639"/>
      <c r="PBJ203" s="639"/>
      <c r="PBK203" s="639"/>
      <c r="PBL203" s="639"/>
      <c r="PBM203" s="639"/>
      <c r="PBN203" s="639"/>
      <c r="PBO203" s="639"/>
      <c r="PBP203" s="639"/>
      <c r="PBQ203" s="639"/>
      <c r="PBR203" s="639"/>
      <c r="PBS203" s="639"/>
      <c r="PBT203" s="639"/>
      <c r="PBU203" s="639"/>
      <c r="PBV203" s="639"/>
      <c r="PBW203" s="639"/>
      <c r="PBX203" s="639"/>
      <c r="PBY203" s="639"/>
      <c r="PBZ203" s="639"/>
      <c r="PCA203" s="639"/>
      <c r="PCB203" s="639"/>
      <c r="PCC203" s="639"/>
      <c r="PCD203" s="639"/>
      <c r="PCE203" s="639"/>
      <c r="PCF203" s="639"/>
      <c r="PCG203" s="639"/>
      <c r="PCH203" s="639"/>
      <c r="PCI203" s="639"/>
      <c r="PCJ203" s="639"/>
      <c r="PCK203" s="639"/>
      <c r="PCL203" s="639"/>
      <c r="PCM203" s="639"/>
      <c r="PCN203" s="639"/>
      <c r="PCO203" s="639"/>
      <c r="PCP203" s="639"/>
      <c r="PCQ203" s="639"/>
      <c r="PCR203" s="639"/>
      <c r="PCS203" s="639"/>
      <c r="PCT203" s="639"/>
      <c r="PCU203" s="639"/>
      <c r="PCV203" s="639"/>
      <c r="PCW203" s="639"/>
      <c r="PCX203" s="639"/>
      <c r="PCY203" s="639"/>
      <c r="PCZ203" s="639"/>
      <c r="PDA203" s="639"/>
      <c r="PDB203" s="639"/>
      <c r="PDC203" s="639"/>
      <c r="PDD203" s="639"/>
      <c r="PDE203" s="639"/>
      <c r="PDF203" s="639"/>
      <c r="PDG203" s="639"/>
      <c r="PDH203" s="639"/>
      <c r="PDI203" s="639"/>
      <c r="PDJ203" s="639"/>
      <c r="PDK203" s="639"/>
      <c r="PDL203" s="639"/>
      <c r="PDM203" s="639"/>
      <c r="PDN203" s="639"/>
      <c r="PDO203" s="639"/>
      <c r="PDP203" s="639"/>
      <c r="PDQ203" s="639"/>
      <c r="PDR203" s="639"/>
      <c r="PDS203" s="639"/>
      <c r="PDT203" s="639"/>
      <c r="PDU203" s="639"/>
      <c r="PDV203" s="639"/>
      <c r="PDW203" s="639"/>
      <c r="PDX203" s="639"/>
      <c r="PDY203" s="639"/>
      <c r="PDZ203" s="639"/>
      <c r="PEA203" s="639"/>
      <c r="PEB203" s="639"/>
      <c r="PEC203" s="639"/>
      <c r="PED203" s="639"/>
      <c r="PEE203" s="639"/>
      <c r="PEF203" s="639"/>
      <c r="PEG203" s="639"/>
      <c r="PEH203" s="639"/>
      <c r="PEI203" s="639"/>
      <c r="PEJ203" s="639"/>
      <c r="PEK203" s="639"/>
      <c r="PEL203" s="639"/>
      <c r="PEM203" s="639"/>
      <c r="PEN203" s="639"/>
      <c r="PEO203" s="639"/>
      <c r="PEP203" s="639"/>
      <c r="PEQ203" s="639"/>
      <c r="PER203" s="639"/>
      <c r="PES203" s="639"/>
      <c r="PET203" s="639"/>
      <c r="PEU203" s="639"/>
      <c r="PEV203" s="639"/>
      <c r="PEW203" s="639"/>
      <c r="PEX203" s="639"/>
      <c r="PEY203" s="639"/>
      <c r="PEZ203" s="639"/>
      <c r="PFA203" s="639"/>
      <c r="PFB203" s="639"/>
      <c r="PFC203" s="639"/>
      <c r="PFD203" s="639"/>
      <c r="PFE203" s="639"/>
      <c r="PFF203" s="639"/>
      <c r="PFG203" s="639"/>
      <c r="PFH203" s="639"/>
      <c r="PFI203" s="639"/>
      <c r="PFJ203" s="639"/>
      <c r="PFK203" s="639"/>
      <c r="PFL203" s="639"/>
      <c r="PFM203" s="639"/>
      <c r="PFN203" s="639"/>
      <c r="PFO203" s="639"/>
      <c r="PFP203" s="639"/>
      <c r="PFQ203" s="639"/>
      <c r="PFR203" s="639"/>
      <c r="PFS203" s="639"/>
      <c r="PFT203" s="639"/>
      <c r="PFU203" s="639"/>
      <c r="PFV203" s="639"/>
      <c r="PFW203" s="639"/>
      <c r="PFX203" s="639"/>
      <c r="PFY203" s="639"/>
      <c r="PFZ203" s="639"/>
      <c r="PGA203" s="639"/>
      <c r="PGB203" s="639"/>
      <c r="PGC203" s="639"/>
      <c r="PGD203" s="639"/>
      <c r="PGE203" s="639"/>
      <c r="PGF203" s="639"/>
      <c r="PGG203" s="639"/>
      <c r="PGH203" s="639"/>
      <c r="PGI203" s="639"/>
      <c r="PGJ203" s="639"/>
      <c r="PGK203" s="639"/>
      <c r="PGL203" s="639"/>
      <c r="PGM203" s="639"/>
      <c r="PGN203" s="639"/>
      <c r="PGO203" s="639"/>
      <c r="PGP203" s="639"/>
      <c r="PGQ203" s="639"/>
      <c r="PGR203" s="639"/>
      <c r="PGS203" s="639"/>
      <c r="PGT203" s="639"/>
      <c r="PGU203" s="639"/>
      <c r="PGV203" s="639"/>
      <c r="PGW203" s="639"/>
      <c r="PGX203" s="639"/>
      <c r="PGY203" s="639"/>
      <c r="PGZ203" s="639"/>
      <c r="PHA203" s="639"/>
      <c r="PHB203" s="639"/>
      <c r="PHC203" s="639"/>
      <c r="PHD203" s="639"/>
      <c r="PHE203" s="639"/>
      <c r="PHF203" s="639"/>
      <c r="PHG203" s="639"/>
      <c r="PHH203" s="639"/>
      <c r="PHI203" s="639"/>
      <c r="PHJ203" s="639"/>
      <c r="PHK203" s="639"/>
      <c r="PHL203" s="639"/>
      <c r="PHM203" s="639"/>
      <c r="PHN203" s="639"/>
      <c r="PHO203" s="639"/>
      <c r="PHP203" s="639"/>
      <c r="PHQ203" s="639"/>
      <c r="PHR203" s="639"/>
      <c r="PHS203" s="639"/>
      <c r="PHT203" s="639"/>
      <c r="PHU203" s="639"/>
      <c r="PHV203" s="639"/>
      <c r="PHW203" s="639"/>
      <c r="PHX203" s="639"/>
      <c r="PHY203" s="639"/>
      <c r="PHZ203" s="639"/>
      <c r="PIA203" s="639"/>
      <c r="PIB203" s="639"/>
      <c r="PIC203" s="639"/>
      <c r="PID203" s="639"/>
      <c r="PIE203" s="639"/>
      <c r="PIF203" s="639"/>
      <c r="PIG203" s="639"/>
      <c r="PIH203" s="639"/>
      <c r="PII203" s="639"/>
      <c r="PIJ203" s="639"/>
      <c r="PIK203" s="639"/>
      <c r="PIL203" s="639"/>
      <c r="PIM203" s="639"/>
      <c r="PIN203" s="639"/>
      <c r="PIO203" s="639"/>
      <c r="PIP203" s="639"/>
      <c r="PIQ203" s="639"/>
      <c r="PIR203" s="639"/>
      <c r="PIS203" s="639"/>
      <c r="PIT203" s="639"/>
      <c r="PIU203" s="639"/>
      <c r="PIV203" s="639"/>
      <c r="PIW203" s="639"/>
      <c r="PIX203" s="639"/>
      <c r="PIY203" s="639"/>
      <c r="PIZ203" s="639"/>
      <c r="PJA203" s="639"/>
      <c r="PJB203" s="639"/>
      <c r="PJC203" s="639"/>
      <c r="PJD203" s="639"/>
      <c r="PJE203" s="639"/>
      <c r="PJF203" s="639"/>
      <c r="PJG203" s="639"/>
      <c r="PJH203" s="639"/>
      <c r="PJI203" s="639"/>
      <c r="PJJ203" s="639"/>
      <c r="PJK203" s="639"/>
      <c r="PJL203" s="639"/>
      <c r="PJM203" s="639"/>
      <c r="PJN203" s="639"/>
      <c r="PJO203" s="639"/>
      <c r="PJP203" s="639"/>
      <c r="PJQ203" s="639"/>
      <c r="PJR203" s="639"/>
      <c r="PJS203" s="639"/>
      <c r="PJT203" s="639"/>
      <c r="PJU203" s="639"/>
      <c r="PJV203" s="639"/>
      <c r="PJW203" s="639"/>
      <c r="PJX203" s="639"/>
      <c r="PJY203" s="639"/>
      <c r="PJZ203" s="639"/>
      <c r="PKA203" s="639"/>
      <c r="PKB203" s="639"/>
      <c r="PKC203" s="639"/>
      <c r="PKD203" s="639"/>
      <c r="PKE203" s="639"/>
      <c r="PKF203" s="639"/>
      <c r="PKG203" s="639"/>
      <c r="PKH203" s="639"/>
      <c r="PKI203" s="639"/>
      <c r="PKJ203" s="639"/>
      <c r="PKK203" s="639"/>
      <c r="PKL203" s="639"/>
      <c r="PKM203" s="639"/>
      <c r="PKN203" s="639"/>
      <c r="PKO203" s="639"/>
      <c r="PKP203" s="639"/>
      <c r="PKQ203" s="639"/>
      <c r="PKR203" s="639"/>
      <c r="PKS203" s="639"/>
      <c r="PKT203" s="639"/>
      <c r="PKU203" s="639"/>
      <c r="PKV203" s="639"/>
      <c r="PKW203" s="639"/>
      <c r="PKX203" s="639"/>
      <c r="PKY203" s="639"/>
      <c r="PKZ203" s="639"/>
      <c r="PLA203" s="639"/>
      <c r="PLB203" s="639"/>
      <c r="PLC203" s="639"/>
      <c r="PLD203" s="639"/>
      <c r="PLE203" s="639"/>
      <c r="PLF203" s="639"/>
      <c r="PLG203" s="639"/>
      <c r="PLH203" s="639"/>
      <c r="PLI203" s="639"/>
      <c r="PLJ203" s="639"/>
      <c r="PLK203" s="639"/>
      <c r="PLL203" s="639"/>
      <c r="PLM203" s="639"/>
      <c r="PLN203" s="639"/>
      <c r="PLO203" s="639"/>
      <c r="PLP203" s="639"/>
      <c r="PLQ203" s="639"/>
      <c r="PLR203" s="639"/>
      <c r="PLS203" s="639"/>
      <c r="PLT203" s="639"/>
      <c r="PLU203" s="639"/>
      <c r="PLV203" s="639"/>
      <c r="PLW203" s="639"/>
      <c r="PLX203" s="639"/>
      <c r="PLY203" s="639"/>
      <c r="PLZ203" s="639"/>
      <c r="PMA203" s="639"/>
      <c r="PMB203" s="639"/>
      <c r="PMC203" s="639"/>
      <c r="PMD203" s="639"/>
      <c r="PME203" s="639"/>
      <c r="PMF203" s="639"/>
      <c r="PMG203" s="639"/>
      <c r="PMH203" s="639"/>
      <c r="PMI203" s="639"/>
      <c r="PMJ203" s="639"/>
      <c r="PMK203" s="639"/>
      <c r="PML203" s="639"/>
      <c r="PMM203" s="639"/>
      <c r="PMN203" s="639"/>
      <c r="PMO203" s="639"/>
      <c r="PMP203" s="639"/>
      <c r="PMQ203" s="639"/>
      <c r="PMR203" s="639"/>
      <c r="PMS203" s="639"/>
      <c r="PMT203" s="639"/>
      <c r="PMU203" s="639"/>
      <c r="PMV203" s="639"/>
      <c r="PMW203" s="639"/>
      <c r="PMX203" s="639"/>
      <c r="PMY203" s="639"/>
      <c r="PMZ203" s="639"/>
      <c r="PNA203" s="639"/>
      <c r="PNB203" s="639"/>
      <c r="PNC203" s="639"/>
      <c r="PND203" s="639"/>
      <c r="PNE203" s="639"/>
      <c r="PNF203" s="639"/>
      <c r="PNG203" s="639"/>
      <c r="PNH203" s="639"/>
      <c r="PNI203" s="639"/>
      <c r="PNJ203" s="639"/>
      <c r="PNK203" s="639"/>
      <c r="PNL203" s="639"/>
      <c r="PNM203" s="639"/>
      <c r="PNN203" s="639"/>
      <c r="PNO203" s="639"/>
      <c r="PNP203" s="639"/>
      <c r="PNQ203" s="639"/>
      <c r="PNR203" s="639"/>
      <c r="PNS203" s="639"/>
      <c r="PNT203" s="639"/>
      <c r="PNU203" s="639"/>
      <c r="PNV203" s="639"/>
      <c r="PNW203" s="639"/>
      <c r="PNX203" s="639"/>
      <c r="PNY203" s="639"/>
      <c r="PNZ203" s="639"/>
      <c r="POA203" s="639"/>
      <c r="POB203" s="639"/>
      <c r="POC203" s="639"/>
      <c r="POD203" s="639"/>
      <c r="POE203" s="639"/>
      <c r="POF203" s="639"/>
      <c r="POG203" s="639"/>
      <c r="POH203" s="639"/>
      <c r="POI203" s="639"/>
      <c r="POJ203" s="639"/>
      <c r="POK203" s="639"/>
      <c r="POL203" s="639"/>
      <c r="POM203" s="639"/>
      <c r="PON203" s="639"/>
      <c r="POO203" s="639"/>
      <c r="POP203" s="639"/>
      <c r="POQ203" s="639"/>
      <c r="POR203" s="639"/>
      <c r="POS203" s="639"/>
      <c r="POT203" s="639"/>
      <c r="POU203" s="639"/>
      <c r="POV203" s="639"/>
      <c r="POW203" s="639"/>
      <c r="POX203" s="639"/>
      <c r="POY203" s="639"/>
      <c r="POZ203" s="639"/>
      <c r="PPA203" s="639"/>
      <c r="PPB203" s="639"/>
      <c r="PPC203" s="639"/>
      <c r="PPD203" s="639"/>
      <c r="PPE203" s="639"/>
      <c r="PPF203" s="639"/>
      <c r="PPG203" s="639"/>
      <c r="PPH203" s="639"/>
      <c r="PPI203" s="639"/>
      <c r="PPJ203" s="639"/>
      <c r="PPK203" s="639"/>
      <c r="PPL203" s="639"/>
      <c r="PPM203" s="639"/>
      <c r="PPN203" s="639"/>
      <c r="PPO203" s="639"/>
      <c r="PPP203" s="639"/>
      <c r="PPQ203" s="639"/>
      <c r="PPR203" s="639"/>
      <c r="PPS203" s="639"/>
      <c r="PPT203" s="639"/>
      <c r="PPU203" s="639"/>
      <c r="PPV203" s="639"/>
      <c r="PPW203" s="639"/>
      <c r="PPX203" s="639"/>
      <c r="PPY203" s="639"/>
      <c r="PPZ203" s="639"/>
      <c r="PQA203" s="639"/>
      <c r="PQB203" s="639"/>
      <c r="PQC203" s="639"/>
      <c r="PQD203" s="639"/>
      <c r="PQE203" s="639"/>
      <c r="PQF203" s="639"/>
      <c r="PQG203" s="639"/>
      <c r="PQH203" s="639"/>
      <c r="PQI203" s="639"/>
      <c r="PQJ203" s="639"/>
      <c r="PQK203" s="639"/>
      <c r="PQL203" s="639"/>
      <c r="PQM203" s="639"/>
      <c r="PQN203" s="639"/>
      <c r="PQO203" s="639"/>
      <c r="PQP203" s="639"/>
      <c r="PQQ203" s="639"/>
      <c r="PQR203" s="639"/>
      <c r="PQS203" s="639"/>
      <c r="PQT203" s="639"/>
      <c r="PQU203" s="639"/>
      <c r="PQV203" s="639"/>
      <c r="PQW203" s="639"/>
      <c r="PQX203" s="639"/>
      <c r="PQY203" s="639"/>
      <c r="PQZ203" s="639"/>
      <c r="PRA203" s="639"/>
      <c r="PRB203" s="639"/>
      <c r="PRC203" s="639"/>
      <c r="PRD203" s="639"/>
      <c r="PRE203" s="639"/>
      <c r="PRF203" s="639"/>
      <c r="PRG203" s="639"/>
      <c r="PRH203" s="639"/>
      <c r="PRI203" s="639"/>
      <c r="PRJ203" s="639"/>
      <c r="PRK203" s="639"/>
      <c r="PRL203" s="639"/>
      <c r="PRM203" s="639"/>
      <c r="PRN203" s="639"/>
      <c r="PRO203" s="639"/>
      <c r="PRP203" s="639"/>
      <c r="PRQ203" s="639"/>
      <c r="PRR203" s="639"/>
      <c r="PRS203" s="639"/>
      <c r="PRT203" s="639"/>
      <c r="PRU203" s="639"/>
      <c r="PRV203" s="639"/>
      <c r="PRW203" s="639"/>
      <c r="PRX203" s="639"/>
      <c r="PRY203" s="639"/>
      <c r="PRZ203" s="639"/>
      <c r="PSA203" s="639"/>
      <c r="PSB203" s="639"/>
      <c r="PSC203" s="639"/>
      <c r="PSD203" s="639"/>
      <c r="PSE203" s="639"/>
      <c r="PSF203" s="639"/>
      <c r="PSG203" s="639"/>
      <c r="PSH203" s="639"/>
      <c r="PSI203" s="639"/>
      <c r="PSJ203" s="639"/>
      <c r="PSK203" s="639"/>
      <c r="PSL203" s="639"/>
      <c r="PSM203" s="639"/>
      <c r="PSN203" s="639"/>
      <c r="PSO203" s="639"/>
      <c r="PSP203" s="639"/>
      <c r="PSQ203" s="639"/>
      <c r="PSR203" s="639"/>
      <c r="PSS203" s="639"/>
      <c r="PST203" s="639"/>
      <c r="PSU203" s="639"/>
      <c r="PSV203" s="639"/>
      <c r="PSW203" s="639"/>
      <c r="PSX203" s="639"/>
      <c r="PSY203" s="639"/>
      <c r="PSZ203" s="639"/>
      <c r="PTA203" s="639"/>
      <c r="PTB203" s="639"/>
      <c r="PTC203" s="639"/>
      <c r="PTD203" s="639"/>
      <c r="PTE203" s="639"/>
      <c r="PTF203" s="639"/>
      <c r="PTG203" s="639"/>
      <c r="PTH203" s="639"/>
      <c r="PTI203" s="639"/>
      <c r="PTJ203" s="639"/>
      <c r="PTK203" s="639"/>
      <c r="PTL203" s="639"/>
      <c r="PTM203" s="639"/>
      <c r="PTN203" s="639"/>
      <c r="PTO203" s="639"/>
      <c r="PTP203" s="639"/>
      <c r="PTQ203" s="639"/>
      <c r="PTR203" s="639"/>
      <c r="PTS203" s="639"/>
      <c r="PTT203" s="639"/>
      <c r="PTU203" s="639"/>
      <c r="PTV203" s="639"/>
      <c r="PTW203" s="639"/>
      <c r="PTX203" s="639"/>
      <c r="PTY203" s="639"/>
      <c r="PTZ203" s="639"/>
      <c r="PUA203" s="639"/>
      <c r="PUB203" s="639"/>
      <c r="PUC203" s="639"/>
      <c r="PUD203" s="639"/>
      <c r="PUE203" s="639"/>
      <c r="PUF203" s="639"/>
      <c r="PUG203" s="639"/>
      <c r="PUH203" s="639"/>
      <c r="PUI203" s="639"/>
      <c r="PUJ203" s="639"/>
      <c r="PUK203" s="639"/>
      <c r="PUL203" s="639"/>
      <c r="PUM203" s="639"/>
      <c r="PUN203" s="639"/>
      <c r="PUO203" s="639"/>
      <c r="PUP203" s="639"/>
      <c r="PUQ203" s="639"/>
      <c r="PUR203" s="639"/>
      <c r="PUS203" s="639"/>
      <c r="PUT203" s="639"/>
      <c r="PUU203" s="639"/>
      <c r="PUV203" s="639"/>
      <c r="PUW203" s="639"/>
      <c r="PUX203" s="639"/>
      <c r="PUY203" s="639"/>
      <c r="PUZ203" s="639"/>
      <c r="PVA203" s="639"/>
      <c r="PVB203" s="639"/>
      <c r="PVC203" s="639"/>
      <c r="PVD203" s="639"/>
      <c r="PVE203" s="639"/>
      <c r="PVF203" s="639"/>
      <c r="PVG203" s="639"/>
      <c r="PVH203" s="639"/>
      <c r="PVI203" s="639"/>
      <c r="PVJ203" s="639"/>
      <c r="PVK203" s="639"/>
      <c r="PVL203" s="639"/>
      <c r="PVM203" s="639"/>
      <c r="PVN203" s="639"/>
      <c r="PVO203" s="639"/>
      <c r="PVP203" s="639"/>
      <c r="PVQ203" s="639"/>
      <c r="PVR203" s="639"/>
      <c r="PVS203" s="639"/>
      <c r="PVT203" s="639"/>
      <c r="PVU203" s="639"/>
      <c r="PVV203" s="639"/>
      <c r="PVW203" s="639"/>
      <c r="PVX203" s="639"/>
      <c r="PVY203" s="639"/>
      <c r="PVZ203" s="639"/>
      <c r="PWA203" s="639"/>
      <c r="PWB203" s="639"/>
      <c r="PWC203" s="639"/>
      <c r="PWD203" s="639"/>
      <c r="PWE203" s="639"/>
      <c r="PWF203" s="639"/>
      <c r="PWG203" s="639"/>
      <c r="PWH203" s="639"/>
      <c r="PWI203" s="639"/>
      <c r="PWJ203" s="639"/>
      <c r="PWK203" s="639"/>
      <c r="PWL203" s="639"/>
      <c r="PWM203" s="639"/>
      <c r="PWN203" s="639"/>
      <c r="PWO203" s="639"/>
      <c r="PWP203" s="639"/>
      <c r="PWQ203" s="639"/>
      <c r="PWR203" s="639"/>
      <c r="PWS203" s="639"/>
      <c r="PWT203" s="639"/>
      <c r="PWU203" s="639"/>
      <c r="PWV203" s="639"/>
      <c r="PWW203" s="639"/>
      <c r="PWX203" s="639"/>
      <c r="PWY203" s="639"/>
      <c r="PWZ203" s="639"/>
      <c r="PXA203" s="639"/>
      <c r="PXB203" s="639"/>
      <c r="PXC203" s="639"/>
      <c r="PXD203" s="639"/>
      <c r="PXE203" s="639"/>
      <c r="PXF203" s="639"/>
      <c r="PXG203" s="639"/>
      <c r="PXH203" s="639"/>
      <c r="PXI203" s="639"/>
      <c r="PXJ203" s="639"/>
      <c r="PXK203" s="639"/>
      <c r="PXL203" s="639"/>
      <c r="PXM203" s="639"/>
      <c r="PXN203" s="639"/>
      <c r="PXO203" s="639"/>
      <c r="PXP203" s="639"/>
      <c r="PXQ203" s="639"/>
      <c r="PXR203" s="639"/>
      <c r="PXS203" s="639"/>
      <c r="PXT203" s="639"/>
      <c r="PXU203" s="639"/>
      <c r="PXV203" s="639"/>
      <c r="PXW203" s="639"/>
      <c r="PXX203" s="639"/>
      <c r="PXY203" s="639"/>
      <c r="PXZ203" s="639"/>
      <c r="PYA203" s="639"/>
      <c r="PYB203" s="639"/>
      <c r="PYC203" s="639"/>
      <c r="PYD203" s="639"/>
      <c r="PYE203" s="639"/>
      <c r="PYF203" s="639"/>
      <c r="PYG203" s="639"/>
      <c r="PYH203" s="639"/>
      <c r="PYI203" s="639"/>
      <c r="PYJ203" s="639"/>
      <c r="PYK203" s="639"/>
      <c r="PYL203" s="639"/>
      <c r="PYM203" s="639"/>
      <c r="PYN203" s="639"/>
      <c r="PYO203" s="639"/>
      <c r="PYP203" s="639"/>
      <c r="PYQ203" s="639"/>
      <c r="PYR203" s="639"/>
      <c r="PYS203" s="639"/>
      <c r="PYT203" s="639"/>
      <c r="PYU203" s="639"/>
      <c r="PYV203" s="639"/>
      <c r="PYW203" s="639"/>
      <c r="PYX203" s="639"/>
      <c r="PYY203" s="639"/>
      <c r="PYZ203" s="639"/>
      <c r="PZA203" s="639"/>
      <c r="PZB203" s="639"/>
      <c r="PZC203" s="639"/>
      <c r="PZD203" s="639"/>
      <c r="PZE203" s="639"/>
      <c r="PZF203" s="639"/>
      <c r="PZG203" s="639"/>
      <c r="PZH203" s="639"/>
      <c r="PZI203" s="639"/>
      <c r="PZJ203" s="639"/>
      <c r="PZK203" s="639"/>
      <c r="PZL203" s="639"/>
      <c r="PZM203" s="639"/>
      <c r="PZN203" s="639"/>
      <c r="PZO203" s="639"/>
      <c r="PZP203" s="639"/>
      <c r="PZQ203" s="639"/>
      <c r="PZR203" s="639"/>
      <c r="PZS203" s="639"/>
      <c r="PZT203" s="639"/>
      <c r="PZU203" s="639"/>
      <c r="PZV203" s="639"/>
      <c r="PZW203" s="639"/>
      <c r="PZX203" s="639"/>
      <c r="PZY203" s="639"/>
      <c r="PZZ203" s="639"/>
      <c r="QAA203" s="639"/>
      <c r="QAB203" s="639"/>
      <c r="QAC203" s="639"/>
      <c r="QAD203" s="639"/>
      <c r="QAE203" s="639"/>
      <c r="QAF203" s="639"/>
      <c r="QAG203" s="639"/>
      <c r="QAH203" s="639"/>
      <c r="QAI203" s="639"/>
      <c r="QAJ203" s="639"/>
      <c r="QAK203" s="639"/>
      <c r="QAL203" s="639"/>
      <c r="QAM203" s="639"/>
      <c r="QAN203" s="639"/>
      <c r="QAO203" s="639"/>
      <c r="QAP203" s="639"/>
      <c r="QAQ203" s="639"/>
      <c r="QAR203" s="639"/>
      <c r="QAS203" s="639"/>
      <c r="QAT203" s="639"/>
      <c r="QAU203" s="639"/>
      <c r="QAV203" s="639"/>
      <c r="QAW203" s="639"/>
      <c r="QAX203" s="639"/>
      <c r="QAY203" s="639"/>
      <c r="QAZ203" s="639"/>
      <c r="QBA203" s="639"/>
      <c r="QBB203" s="639"/>
      <c r="QBC203" s="639"/>
      <c r="QBD203" s="639"/>
      <c r="QBE203" s="639"/>
      <c r="QBF203" s="639"/>
      <c r="QBG203" s="639"/>
      <c r="QBH203" s="639"/>
      <c r="QBI203" s="639"/>
      <c r="QBJ203" s="639"/>
      <c r="QBK203" s="639"/>
      <c r="QBL203" s="639"/>
      <c r="QBM203" s="639"/>
      <c r="QBN203" s="639"/>
      <c r="QBO203" s="639"/>
      <c r="QBP203" s="639"/>
      <c r="QBQ203" s="639"/>
      <c r="QBR203" s="639"/>
      <c r="QBS203" s="639"/>
      <c r="QBT203" s="639"/>
      <c r="QBU203" s="639"/>
      <c r="QBV203" s="639"/>
      <c r="QBW203" s="639"/>
      <c r="QBX203" s="639"/>
      <c r="QBY203" s="639"/>
      <c r="QBZ203" s="639"/>
      <c r="QCA203" s="639"/>
      <c r="QCB203" s="639"/>
      <c r="QCC203" s="639"/>
      <c r="QCD203" s="639"/>
      <c r="QCE203" s="639"/>
      <c r="QCF203" s="639"/>
      <c r="QCG203" s="639"/>
      <c r="QCH203" s="639"/>
      <c r="QCI203" s="639"/>
      <c r="QCJ203" s="639"/>
      <c r="QCK203" s="639"/>
      <c r="QCL203" s="639"/>
      <c r="QCM203" s="639"/>
      <c r="QCN203" s="639"/>
      <c r="QCO203" s="639"/>
      <c r="QCP203" s="639"/>
      <c r="QCQ203" s="639"/>
      <c r="QCR203" s="639"/>
      <c r="QCS203" s="639"/>
      <c r="QCT203" s="639"/>
      <c r="QCU203" s="639"/>
      <c r="QCV203" s="639"/>
      <c r="QCW203" s="639"/>
      <c r="QCX203" s="639"/>
      <c r="QCY203" s="639"/>
      <c r="QCZ203" s="639"/>
      <c r="QDA203" s="639"/>
      <c r="QDB203" s="639"/>
      <c r="QDC203" s="639"/>
      <c r="QDD203" s="639"/>
      <c r="QDE203" s="639"/>
      <c r="QDF203" s="639"/>
      <c r="QDG203" s="639"/>
      <c r="QDH203" s="639"/>
      <c r="QDI203" s="639"/>
      <c r="QDJ203" s="639"/>
      <c r="QDK203" s="639"/>
      <c r="QDL203" s="639"/>
      <c r="QDM203" s="639"/>
      <c r="QDN203" s="639"/>
      <c r="QDO203" s="639"/>
      <c r="QDP203" s="639"/>
      <c r="QDQ203" s="639"/>
      <c r="QDR203" s="639"/>
      <c r="QDS203" s="639"/>
      <c r="QDT203" s="639"/>
      <c r="QDU203" s="639"/>
      <c r="QDV203" s="639"/>
      <c r="QDW203" s="639"/>
      <c r="QDX203" s="639"/>
      <c r="QDY203" s="639"/>
      <c r="QDZ203" s="639"/>
      <c r="QEA203" s="639"/>
      <c r="QEB203" s="639"/>
      <c r="QEC203" s="639"/>
      <c r="QED203" s="639"/>
      <c r="QEE203" s="639"/>
      <c r="QEF203" s="639"/>
      <c r="QEG203" s="639"/>
      <c r="QEH203" s="639"/>
      <c r="QEI203" s="639"/>
      <c r="QEJ203" s="639"/>
      <c r="QEK203" s="639"/>
      <c r="QEL203" s="639"/>
      <c r="QEM203" s="639"/>
      <c r="QEN203" s="639"/>
      <c r="QEO203" s="639"/>
      <c r="QEP203" s="639"/>
      <c r="QEQ203" s="639"/>
      <c r="QER203" s="639"/>
      <c r="QES203" s="639"/>
      <c r="QET203" s="639"/>
      <c r="QEU203" s="639"/>
      <c r="QEV203" s="639"/>
      <c r="QEW203" s="639"/>
      <c r="QEX203" s="639"/>
      <c r="QEY203" s="639"/>
      <c r="QEZ203" s="639"/>
      <c r="QFA203" s="639"/>
      <c r="QFB203" s="639"/>
      <c r="QFC203" s="639"/>
      <c r="QFD203" s="639"/>
      <c r="QFE203" s="639"/>
      <c r="QFF203" s="639"/>
      <c r="QFG203" s="639"/>
      <c r="QFH203" s="639"/>
      <c r="QFI203" s="639"/>
      <c r="QFJ203" s="639"/>
      <c r="QFK203" s="639"/>
      <c r="QFL203" s="639"/>
      <c r="QFM203" s="639"/>
      <c r="QFN203" s="639"/>
      <c r="QFO203" s="639"/>
      <c r="QFP203" s="639"/>
      <c r="QFQ203" s="639"/>
      <c r="QFR203" s="639"/>
      <c r="QFS203" s="639"/>
      <c r="QFT203" s="639"/>
      <c r="QFU203" s="639"/>
      <c r="QFV203" s="639"/>
      <c r="QFW203" s="639"/>
      <c r="QFX203" s="639"/>
      <c r="QFY203" s="639"/>
      <c r="QFZ203" s="639"/>
      <c r="QGA203" s="639"/>
      <c r="QGB203" s="639"/>
      <c r="QGC203" s="639"/>
      <c r="QGD203" s="639"/>
      <c r="QGE203" s="639"/>
      <c r="QGF203" s="639"/>
      <c r="QGG203" s="639"/>
      <c r="QGH203" s="639"/>
      <c r="QGI203" s="639"/>
      <c r="QGJ203" s="639"/>
      <c r="QGK203" s="639"/>
      <c r="QGL203" s="639"/>
      <c r="QGM203" s="639"/>
      <c r="QGN203" s="639"/>
      <c r="QGO203" s="639"/>
      <c r="QGP203" s="639"/>
      <c r="QGQ203" s="639"/>
      <c r="QGR203" s="639"/>
      <c r="QGS203" s="639"/>
      <c r="QGT203" s="639"/>
      <c r="QGU203" s="639"/>
      <c r="QGV203" s="639"/>
      <c r="QGW203" s="639"/>
      <c r="QGX203" s="639"/>
      <c r="QGY203" s="639"/>
      <c r="QGZ203" s="639"/>
      <c r="QHA203" s="639"/>
      <c r="QHB203" s="639"/>
      <c r="QHC203" s="639"/>
      <c r="QHD203" s="639"/>
      <c r="QHE203" s="639"/>
      <c r="QHF203" s="639"/>
      <c r="QHG203" s="639"/>
      <c r="QHH203" s="639"/>
      <c r="QHI203" s="639"/>
      <c r="QHJ203" s="639"/>
      <c r="QHK203" s="639"/>
      <c r="QHL203" s="639"/>
      <c r="QHM203" s="639"/>
      <c r="QHN203" s="639"/>
      <c r="QHO203" s="639"/>
      <c r="QHP203" s="639"/>
      <c r="QHQ203" s="639"/>
      <c r="QHR203" s="639"/>
      <c r="QHS203" s="639"/>
      <c r="QHT203" s="639"/>
      <c r="QHU203" s="639"/>
      <c r="QHV203" s="639"/>
      <c r="QHW203" s="639"/>
      <c r="QHX203" s="639"/>
      <c r="QHY203" s="639"/>
      <c r="QHZ203" s="639"/>
      <c r="QIA203" s="639"/>
      <c r="QIB203" s="639"/>
      <c r="QIC203" s="639"/>
      <c r="QID203" s="639"/>
      <c r="QIE203" s="639"/>
      <c r="QIF203" s="639"/>
      <c r="QIG203" s="639"/>
      <c r="QIH203" s="639"/>
      <c r="QII203" s="639"/>
      <c r="QIJ203" s="639"/>
      <c r="QIK203" s="639"/>
      <c r="QIL203" s="639"/>
      <c r="QIM203" s="639"/>
      <c r="QIN203" s="639"/>
      <c r="QIO203" s="639"/>
      <c r="QIP203" s="639"/>
      <c r="QIQ203" s="639"/>
      <c r="QIR203" s="639"/>
      <c r="QIS203" s="639"/>
      <c r="QIT203" s="639"/>
      <c r="QIU203" s="639"/>
      <c r="QIV203" s="639"/>
      <c r="QIW203" s="639"/>
      <c r="QIX203" s="639"/>
      <c r="QIY203" s="639"/>
      <c r="QIZ203" s="639"/>
      <c r="QJA203" s="639"/>
      <c r="QJB203" s="639"/>
      <c r="QJC203" s="639"/>
      <c r="QJD203" s="639"/>
      <c r="QJE203" s="639"/>
      <c r="QJF203" s="639"/>
      <c r="QJG203" s="639"/>
      <c r="QJH203" s="639"/>
      <c r="QJI203" s="639"/>
      <c r="QJJ203" s="639"/>
      <c r="QJK203" s="639"/>
      <c r="QJL203" s="639"/>
      <c r="QJM203" s="639"/>
      <c r="QJN203" s="639"/>
      <c r="QJO203" s="639"/>
      <c r="QJP203" s="639"/>
      <c r="QJQ203" s="639"/>
      <c r="QJR203" s="639"/>
      <c r="QJS203" s="639"/>
      <c r="QJT203" s="639"/>
      <c r="QJU203" s="639"/>
      <c r="QJV203" s="639"/>
      <c r="QJW203" s="639"/>
      <c r="QJX203" s="639"/>
      <c r="QJY203" s="639"/>
      <c r="QJZ203" s="639"/>
      <c r="QKA203" s="639"/>
      <c r="QKB203" s="639"/>
      <c r="QKC203" s="639"/>
      <c r="QKD203" s="639"/>
      <c r="QKE203" s="639"/>
      <c r="QKF203" s="639"/>
      <c r="QKG203" s="639"/>
      <c r="QKH203" s="639"/>
      <c r="QKI203" s="639"/>
      <c r="QKJ203" s="639"/>
      <c r="QKK203" s="639"/>
      <c r="QKL203" s="639"/>
      <c r="QKM203" s="639"/>
      <c r="QKN203" s="639"/>
      <c r="QKO203" s="639"/>
      <c r="QKP203" s="639"/>
      <c r="QKQ203" s="639"/>
      <c r="QKR203" s="639"/>
      <c r="QKS203" s="639"/>
      <c r="QKT203" s="639"/>
      <c r="QKU203" s="639"/>
      <c r="QKV203" s="639"/>
      <c r="QKW203" s="639"/>
      <c r="QKX203" s="639"/>
      <c r="QKY203" s="639"/>
      <c r="QKZ203" s="639"/>
      <c r="QLA203" s="639"/>
      <c r="QLB203" s="639"/>
      <c r="QLC203" s="639"/>
      <c r="QLD203" s="639"/>
      <c r="QLE203" s="639"/>
      <c r="QLF203" s="639"/>
      <c r="QLG203" s="639"/>
      <c r="QLH203" s="639"/>
      <c r="QLI203" s="639"/>
      <c r="QLJ203" s="639"/>
      <c r="QLK203" s="639"/>
      <c r="QLL203" s="639"/>
      <c r="QLM203" s="639"/>
      <c r="QLN203" s="639"/>
      <c r="QLO203" s="639"/>
      <c r="QLP203" s="639"/>
      <c r="QLQ203" s="639"/>
      <c r="QLR203" s="639"/>
      <c r="QLS203" s="639"/>
      <c r="QLT203" s="639"/>
      <c r="QLU203" s="639"/>
      <c r="QLV203" s="639"/>
      <c r="QLW203" s="639"/>
      <c r="QLX203" s="639"/>
      <c r="QLY203" s="639"/>
      <c r="QLZ203" s="639"/>
      <c r="QMA203" s="639"/>
      <c r="QMB203" s="639"/>
      <c r="QMC203" s="639"/>
      <c r="QMD203" s="639"/>
      <c r="QME203" s="639"/>
      <c r="QMF203" s="639"/>
      <c r="QMG203" s="639"/>
      <c r="QMH203" s="639"/>
      <c r="QMI203" s="639"/>
      <c r="QMJ203" s="639"/>
      <c r="QMK203" s="639"/>
      <c r="QML203" s="639"/>
      <c r="QMM203" s="639"/>
      <c r="QMN203" s="639"/>
      <c r="QMO203" s="639"/>
      <c r="QMP203" s="639"/>
      <c r="QMQ203" s="639"/>
      <c r="QMR203" s="639"/>
      <c r="QMS203" s="639"/>
      <c r="QMT203" s="639"/>
      <c r="QMU203" s="639"/>
      <c r="QMV203" s="639"/>
      <c r="QMW203" s="639"/>
      <c r="QMX203" s="639"/>
      <c r="QMY203" s="639"/>
      <c r="QMZ203" s="639"/>
      <c r="QNA203" s="639"/>
      <c r="QNB203" s="639"/>
      <c r="QNC203" s="639"/>
      <c r="QND203" s="639"/>
      <c r="QNE203" s="639"/>
      <c r="QNF203" s="639"/>
      <c r="QNG203" s="639"/>
      <c r="QNH203" s="639"/>
      <c r="QNI203" s="639"/>
      <c r="QNJ203" s="639"/>
      <c r="QNK203" s="639"/>
      <c r="QNL203" s="639"/>
      <c r="QNM203" s="639"/>
      <c r="QNN203" s="639"/>
      <c r="QNO203" s="639"/>
      <c r="QNP203" s="639"/>
      <c r="QNQ203" s="639"/>
      <c r="QNR203" s="639"/>
      <c r="QNS203" s="639"/>
      <c r="QNT203" s="639"/>
      <c r="QNU203" s="639"/>
      <c r="QNV203" s="639"/>
      <c r="QNW203" s="639"/>
      <c r="QNX203" s="639"/>
      <c r="QNY203" s="639"/>
      <c r="QNZ203" s="639"/>
      <c r="QOA203" s="639"/>
      <c r="QOB203" s="639"/>
      <c r="QOC203" s="639"/>
      <c r="QOD203" s="639"/>
      <c r="QOE203" s="639"/>
      <c r="QOF203" s="639"/>
      <c r="QOG203" s="639"/>
      <c r="QOH203" s="639"/>
      <c r="QOI203" s="639"/>
      <c r="QOJ203" s="639"/>
      <c r="QOK203" s="639"/>
      <c r="QOL203" s="639"/>
      <c r="QOM203" s="639"/>
      <c r="QON203" s="639"/>
      <c r="QOO203" s="639"/>
      <c r="QOP203" s="639"/>
      <c r="QOQ203" s="639"/>
      <c r="QOR203" s="639"/>
      <c r="QOS203" s="639"/>
      <c r="QOT203" s="639"/>
      <c r="QOU203" s="639"/>
      <c r="QOV203" s="639"/>
      <c r="QOW203" s="639"/>
      <c r="QOX203" s="639"/>
      <c r="QOY203" s="639"/>
      <c r="QOZ203" s="639"/>
      <c r="QPA203" s="639"/>
      <c r="QPB203" s="639"/>
      <c r="QPC203" s="639"/>
      <c r="QPD203" s="639"/>
      <c r="QPE203" s="639"/>
      <c r="QPF203" s="639"/>
      <c r="QPG203" s="639"/>
      <c r="QPH203" s="639"/>
      <c r="QPI203" s="639"/>
      <c r="QPJ203" s="639"/>
      <c r="QPK203" s="639"/>
      <c r="QPL203" s="639"/>
      <c r="QPM203" s="639"/>
      <c r="QPN203" s="639"/>
      <c r="QPO203" s="639"/>
      <c r="QPP203" s="639"/>
      <c r="QPQ203" s="639"/>
      <c r="QPR203" s="639"/>
      <c r="QPS203" s="639"/>
      <c r="QPT203" s="639"/>
      <c r="QPU203" s="639"/>
      <c r="QPV203" s="639"/>
      <c r="QPW203" s="639"/>
      <c r="QPX203" s="639"/>
      <c r="QPY203" s="639"/>
      <c r="QPZ203" s="639"/>
      <c r="QQA203" s="639"/>
      <c r="QQB203" s="639"/>
      <c r="QQC203" s="639"/>
      <c r="QQD203" s="639"/>
      <c r="QQE203" s="639"/>
      <c r="QQF203" s="639"/>
      <c r="QQG203" s="639"/>
      <c r="QQH203" s="639"/>
      <c r="QQI203" s="639"/>
      <c r="QQJ203" s="639"/>
      <c r="QQK203" s="639"/>
      <c r="QQL203" s="639"/>
      <c r="QQM203" s="639"/>
      <c r="QQN203" s="639"/>
      <c r="QQO203" s="639"/>
      <c r="QQP203" s="639"/>
      <c r="QQQ203" s="639"/>
      <c r="QQR203" s="639"/>
      <c r="QQS203" s="639"/>
      <c r="QQT203" s="639"/>
      <c r="QQU203" s="639"/>
      <c r="QQV203" s="639"/>
      <c r="QQW203" s="639"/>
      <c r="QQX203" s="639"/>
      <c r="QQY203" s="639"/>
      <c r="QQZ203" s="639"/>
      <c r="QRA203" s="639"/>
      <c r="QRB203" s="639"/>
      <c r="QRC203" s="639"/>
      <c r="QRD203" s="639"/>
      <c r="QRE203" s="639"/>
      <c r="QRF203" s="639"/>
      <c r="QRG203" s="639"/>
      <c r="QRH203" s="639"/>
      <c r="QRI203" s="639"/>
      <c r="QRJ203" s="639"/>
      <c r="QRK203" s="639"/>
      <c r="QRL203" s="639"/>
      <c r="QRM203" s="639"/>
      <c r="QRN203" s="639"/>
      <c r="QRO203" s="639"/>
      <c r="QRP203" s="639"/>
      <c r="QRQ203" s="639"/>
      <c r="QRR203" s="639"/>
      <c r="QRS203" s="639"/>
      <c r="QRT203" s="639"/>
      <c r="QRU203" s="639"/>
      <c r="QRV203" s="639"/>
      <c r="QRW203" s="639"/>
      <c r="QRX203" s="639"/>
      <c r="QRY203" s="639"/>
      <c r="QRZ203" s="639"/>
      <c r="QSA203" s="639"/>
      <c r="QSB203" s="639"/>
      <c r="QSC203" s="639"/>
      <c r="QSD203" s="639"/>
      <c r="QSE203" s="639"/>
      <c r="QSF203" s="639"/>
      <c r="QSG203" s="639"/>
      <c r="QSH203" s="639"/>
      <c r="QSI203" s="639"/>
      <c r="QSJ203" s="639"/>
      <c r="QSK203" s="639"/>
      <c r="QSL203" s="639"/>
      <c r="QSM203" s="639"/>
      <c r="QSN203" s="639"/>
      <c r="QSO203" s="639"/>
      <c r="QSP203" s="639"/>
      <c r="QSQ203" s="639"/>
      <c r="QSR203" s="639"/>
      <c r="QSS203" s="639"/>
      <c r="QST203" s="639"/>
      <c r="QSU203" s="639"/>
      <c r="QSV203" s="639"/>
      <c r="QSW203" s="639"/>
      <c r="QSX203" s="639"/>
      <c r="QSY203" s="639"/>
      <c r="QSZ203" s="639"/>
      <c r="QTA203" s="639"/>
      <c r="QTB203" s="639"/>
      <c r="QTC203" s="639"/>
      <c r="QTD203" s="639"/>
      <c r="QTE203" s="639"/>
      <c r="QTF203" s="639"/>
      <c r="QTG203" s="639"/>
      <c r="QTH203" s="639"/>
      <c r="QTI203" s="639"/>
      <c r="QTJ203" s="639"/>
      <c r="QTK203" s="639"/>
      <c r="QTL203" s="639"/>
      <c r="QTM203" s="639"/>
      <c r="QTN203" s="639"/>
      <c r="QTO203" s="639"/>
      <c r="QTP203" s="639"/>
      <c r="QTQ203" s="639"/>
      <c r="QTR203" s="639"/>
      <c r="QTS203" s="639"/>
      <c r="QTT203" s="639"/>
      <c r="QTU203" s="639"/>
      <c r="QTV203" s="639"/>
      <c r="QTW203" s="639"/>
      <c r="QTX203" s="639"/>
      <c r="QTY203" s="639"/>
      <c r="QTZ203" s="639"/>
      <c r="QUA203" s="639"/>
      <c r="QUB203" s="639"/>
      <c r="QUC203" s="639"/>
      <c r="QUD203" s="639"/>
      <c r="QUE203" s="639"/>
      <c r="QUF203" s="639"/>
      <c r="QUG203" s="639"/>
      <c r="QUH203" s="639"/>
      <c r="QUI203" s="639"/>
      <c r="QUJ203" s="639"/>
      <c r="QUK203" s="639"/>
      <c r="QUL203" s="639"/>
      <c r="QUM203" s="639"/>
      <c r="QUN203" s="639"/>
      <c r="QUO203" s="639"/>
      <c r="QUP203" s="639"/>
      <c r="QUQ203" s="639"/>
      <c r="QUR203" s="639"/>
      <c r="QUS203" s="639"/>
      <c r="QUT203" s="639"/>
      <c r="QUU203" s="639"/>
      <c r="QUV203" s="639"/>
      <c r="QUW203" s="639"/>
      <c r="QUX203" s="639"/>
      <c r="QUY203" s="639"/>
      <c r="QUZ203" s="639"/>
      <c r="QVA203" s="639"/>
      <c r="QVB203" s="639"/>
      <c r="QVC203" s="639"/>
      <c r="QVD203" s="639"/>
      <c r="QVE203" s="639"/>
      <c r="QVF203" s="639"/>
      <c r="QVG203" s="639"/>
      <c r="QVH203" s="639"/>
      <c r="QVI203" s="639"/>
      <c r="QVJ203" s="639"/>
      <c r="QVK203" s="639"/>
      <c r="QVL203" s="639"/>
      <c r="QVM203" s="639"/>
      <c r="QVN203" s="639"/>
      <c r="QVO203" s="639"/>
      <c r="QVP203" s="639"/>
      <c r="QVQ203" s="639"/>
      <c r="QVR203" s="639"/>
      <c r="QVS203" s="639"/>
      <c r="QVT203" s="639"/>
      <c r="QVU203" s="639"/>
      <c r="QVV203" s="639"/>
      <c r="QVW203" s="639"/>
      <c r="QVX203" s="639"/>
      <c r="QVY203" s="639"/>
      <c r="QVZ203" s="639"/>
      <c r="QWA203" s="639"/>
      <c r="QWB203" s="639"/>
      <c r="QWC203" s="639"/>
      <c r="QWD203" s="639"/>
      <c r="QWE203" s="639"/>
      <c r="QWF203" s="639"/>
      <c r="QWG203" s="639"/>
      <c r="QWH203" s="639"/>
      <c r="QWI203" s="639"/>
      <c r="QWJ203" s="639"/>
      <c r="QWK203" s="639"/>
      <c r="QWL203" s="639"/>
      <c r="QWM203" s="639"/>
      <c r="QWN203" s="639"/>
      <c r="QWO203" s="639"/>
      <c r="QWP203" s="639"/>
      <c r="QWQ203" s="639"/>
      <c r="QWR203" s="639"/>
      <c r="QWS203" s="639"/>
      <c r="QWT203" s="639"/>
      <c r="QWU203" s="639"/>
      <c r="QWV203" s="639"/>
      <c r="QWW203" s="639"/>
      <c r="QWX203" s="639"/>
      <c r="QWY203" s="639"/>
      <c r="QWZ203" s="639"/>
      <c r="QXA203" s="639"/>
      <c r="QXB203" s="639"/>
      <c r="QXC203" s="639"/>
      <c r="QXD203" s="639"/>
      <c r="QXE203" s="639"/>
      <c r="QXF203" s="639"/>
      <c r="QXG203" s="639"/>
      <c r="QXH203" s="639"/>
      <c r="QXI203" s="639"/>
      <c r="QXJ203" s="639"/>
      <c r="QXK203" s="639"/>
      <c r="QXL203" s="639"/>
      <c r="QXM203" s="639"/>
      <c r="QXN203" s="639"/>
      <c r="QXO203" s="639"/>
      <c r="QXP203" s="639"/>
      <c r="QXQ203" s="639"/>
      <c r="QXR203" s="639"/>
      <c r="QXS203" s="639"/>
      <c r="QXT203" s="639"/>
      <c r="QXU203" s="639"/>
      <c r="QXV203" s="639"/>
      <c r="QXW203" s="639"/>
      <c r="QXX203" s="639"/>
      <c r="QXY203" s="639"/>
      <c r="QXZ203" s="639"/>
      <c r="QYA203" s="639"/>
      <c r="QYB203" s="639"/>
      <c r="QYC203" s="639"/>
      <c r="QYD203" s="639"/>
      <c r="QYE203" s="639"/>
      <c r="QYF203" s="639"/>
      <c r="QYG203" s="639"/>
      <c r="QYH203" s="639"/>
      <c r="QYI203" s="639"/>
      <c r="QYJ203" s="639"/>
      <c r="QYK203" s="639"/>
      <c r="QYL203" s="639"/>
      <c r="QYM203" s="639"/>
      <c r="QYN203" s="639"/>
      <c r="QYO203" s="639"/>
      <c r="QYP203" s="639"/>
      <c r="QYQ203" s="639"/>
      <c r="QYR203" s="639"/>
      <c r="QYS203" s="639"/>
      <c r="QYT203" s="639"/>
      <c r="QYU203" s="639"/>
      <c r="QYV203" s="639"/>
      <c r="QYW203" s="639"/>
      <c r="QYX203" s="639"/>
      <c r="QYY203" s="639"/>
      <c r="QYZ203" s="639"/>
      <c r="QZA203" s="639"/>
      <c r="QZB203" s="639"/>
      <c r="QZC203" s="639"/>
      <c r="QZD203" s="639"/>
      <c r="QZE203" s="639"/>
      <c r="QZF203" s="639"/>
      <c r="QZG203" s="639"/>
      <c r="QZH203" s="639"/>
      <c r="QZI203" s="639"/>
      <c r="QZJ203" s="639"/>
      <c r="QZK203" s="639"/>
      <c r="QZL203" s="639"/>
      <c r="QZM203" s="639"/>
      <c r="QZN203" s="639"/>
      <c r="QZO203" s="639"/>
      <c r="QZP203" s="639"/>
      <c r="QZQ203" s="639"/>
      <c r="QZR203" s="639"/>
      <c r="QZS203" s="639"/>
      <c r="QZT203" s="639"/>
      <c r="QZU203" s="639"/>
      <c r="QZV203" s="639"/>
      <c r="QZW203" s="639"/>
      <c r="QZX203" s="639"/>
      <c r="QZY203" s="639"/>
      <c r="QZZ203" s="639"/>
      <c r="RAA203" s="639"/>
      <c r="RAB203" s="639"/>
      <c r="RAC203" s="639"/>
      <c r="RAD203" s="639"/>
      <c r="RAE203" s="639"/>
      <c r="RAF203" s="639"/>
      <c r="RAG203" s="639"/>
      <c r="RAH203" s="639"/>
      <c r="RAI203" s="639"/>
      <c r="RAJ203" s="639"/>
      <c r="RAK203" s="639"/>
      <c r="RAL203" s="639"/>
      <c r="RAM203" s="639"/>
      <c r="RAN203" s="639"/>
      <c r="RAO203" s="639"/>
      <c r="RAP203" s="639"/>
      <c r="RAQ203" s="639"/>
      <c r="RAR203" s="639"/>
      <c r="RAS203" s="639"/>
      <c r="RAT203" s="639"/>
      <c r="RAU203" s="639"/>
      <c r="RAV203" s="639"/>
      <c r="RAW203" s="639"/>
      <c r="RAX203" s="639"/>
      <c r="RAY203" s="639"/>
      <c r="RAZ203" s="639"/>
      <c r="RBA203" s="639"/>
      <c r="RBB203" s="639"/>
      <c r="RBC203" s="639"/>
      <c r="RBD203" s="639"/>
      <c r="RBE203" s="639"/>
      <c r="RBF203" s="639"/>
      <c r="RBG203" s="639"/>
      <c r="RBH203" s="639"/>
      <c r="RBI203" s="639"/>
      <c r="RBJ203" s="639"/>
      <c r="RBK203" s="639"/>
      <c r="RBL203" s="639"/>
      <c r="RBM203" s="639"/>
      <c r="RBN203" s="639"/>
      <c r="RBO203" s="639"/>
      <c r="RBP203" s="639"/>
      <c r="RBQ203" s="639"/>
      <c r="RBR203" s="639"/>
      <c r="RBS203" s="639"/>
      <c r="RBT203" s="639"/>
      <c r="RBU203" s="639"/>
      <c r="RBV203" s="639"/>
      <c r="RBW203" s="639"/>
      <c r="RBX203" s="639"/>
      <c r="RBY203" s="639"/>
      <c r="RBZ203" s="639"/>
      <c r="RCA203" s="639"/>
      <c r="RCB203" s="639"/>
      <c r="RCC203" s="639"/>
      <c r="RCD203" s="639"/>
      <c r="RCE203" s="639"/>
      <c r="RCF203" s="639"/>
      <c r="RCG203" s="639"/>
      <c r="RCH203" s="639"/>
      <c r="RCI203" s="639"/>
      <c r="RCJ203" s="639"/>
      <c r="RCK203" s="639"/>
      <c r="RCL203" s="639"/>
      <c r="RCM203" s="639"/>
      <c r="RCN203" s="639"/>
      <c r="RCO203" s="639"/>
      <c r="RCP203" s="639"/>
      <c r="RCQ203" s="639"/>
      <c r="RCR203" s="639"/>
      <c r="RCS203" s="639"/>
      <c r="RCT203" s="639"/>
      <c r="RCU203" s="639"/>
      <c r="RCV203" s="639"/>
      <c r="RCW203" s="639"/>
      <c r="RCX203" s="639"/>
      <c r="RCY203" s="639"/>
      <c r="RCZ203" s="639"/>
      <c r="RDA203" s="639"/>
      <c r="RDB203" s="639"/>
      <c r="RDC203" s="639"/>
      <c r="RDD203" s="639"/>
      <c r="RDE203" s="639"/>
      <c r="RDF203" s="639"/>
      <c r="RDG203" s="639"/>
      <c r="RDH203" s="639"/>
      <c r="RDI203" s="639"/>
      <c r="RDJ203" s="639"/>
      <c r="RDK203" s="639"/>
      <c r="RDL203" s="639"/>
      <c r="RDM203" s="639"/>
      <c r="RDN203" s="639"/>
      <c r="RDO203" s="639"/>
      <c r="RDP203" s="639"/>
      <c r="RDQ203" s="639"/>
      <c r="RDR203" s="639"/>
      <c r="RDS203" s="639"/>
      <c r="RDT203" s="639"/>
      <c r="RDU203" s="639"/>
      <c r="RDV203" s="639"/>
      <c r="RDW203" s="639"/>
      <c r="RDX203" s="639"/>
      <c r="RDY203" s="639"/>
      <c r="RDZ203" s="639"/>
      <c r="REA203" s="639"/>
      <c r="REB203" s="639"/>
      <c r="REC203" s="639"/>
      <c r="RED203" s="639"/>
      <c r="REE203" s="639"/>
      <c r="REF203" s="639"/>
      <c r="REG203" s="639"/>
      <c r="REH203" s="639"/>
      <c r="REI203" s="639"/>
      <c r="REJ203" s="639"/>
      <c r="REK203" s="639"/>
      <c r="REL203" s="639"/>
      <c r="REM203" s="639"/>
      <c r="REN203" s="639"/>
      <c r="REO203" s="639"/>
      <c r="REP203" s="639"/>
      <c r="REQ203" s="639"/>
      <c r="RER203" s="639"/>
      <c r="RES203" s="639"/>
      <c r="RET203" s="639"/>
      <c r="REU203" s="639"/>
      <c r="REV203" s="639"/>
      <c r="REW203" s="639"/>
      <c r="REX203" s="639"/>
      <c r="REY203" s="639"/>
      <c r="REZ203" s="639"/>
      <c r="RFA203" s="639"/>
      <c r="RFB203" s="639"/>
      <c r="RFC203" s="639"/>
      <c r="RFD203" s="639"/>
      <c r="RFE203" s="639"/>
      <c r="RFF203" s="639"/>
      <c r="RFG203" s="639"/>
      <c r="RFH203" s="639"/>
      <c r="RFI203" s="639"/>
      <c r="RFJ203" s="639"/>
      <c r="RFK203" s="639"/>
      <c r="RFL203" s="639"/>
      <c r="RFM203" s="639"/>
      <c r="RFN203" s="639"/>
      <c r="RFO203" s="639"/>
      <c r="RFP203" s="639"/>
      <c r="RFQ203" s="639"/>
      <c r="RFR203" s="639"/>
      <c r="RFS203" s="639"/>
      <c r="RFT203" s="639"/>
      <c r="RFU203" s="639"/>
      <c r="RFV203" s="639"/>
      <c r="RFW203" s="639"/>
      <c r="RFX203" s="639"/>
      <c r="RFY203" s="639"/>
      <c r="RFZ203" s="639"/>
      <c r="RGA203" s="639"/>
      <c r="RGB203" s="639"/>
      <c r="RGC203" s="639"/>
      <c r="RGD203" s="639"/>
      <c r="RGE203" s="639"/>
      <c r="RGF203" s="639"/>
      <c r="RGG203" s="639"/>
      <c r="RGH203" s="639"/>
      <c r="RGI203" s="639"/>
      <c r="RGJ203" s="639"/>
      <c r="RGK203" s="639"/>
      <c r="RGL203" s="639"/>
      <c r="RGM203" s="639"/>
      <c r="RGN203" s="639"/>
      <c r="RGO203" s="639"/>
      <c r="RGP203" s="639"/>
      <c r="RGQ203" s="639"/>
      <c r="RGR203" s="639"/>
      <c r="RGS203" s="639"/>
      <c r="RGT203" s="639"/>
      <c r="RGU203" s="639"/>
      <c r="RGV203" s="639"/>
      <c r="RGW203" s="639"/>
      <c r="RGX203" s="639"/>
      <c r="RGY203" s="639"/>
      <c r="RGZ203" s="639"/>
      <c r="RHA203" s="639"/>
      <c r="RHB203" s="639"/>
      <c r="RHC203" s="639"/>
      <c r="RHD203" s="639"/>
      <c r="RHE203" s="639"/>
      <c r="RHF203" s="639"/>
      <c r="RHG203" s="639"/>
      <c r="RHH203" s="639"/>
      <c r="RHI203" s="639"/>
      <c r="RHJ203" s="639"/>
      <c r="RHK203" s="639"/>
      <c r="RHL203" s="639"/>
      <c r="RHM203" s="639"/>
      <c r="RHN203" s="639"/>
      <c r="RHO203" s="639"/>
      <c r="RHP203" s="639"/>
      <c r="RHQ203" s="639"/>
      <c r="RHR203" s="639"/>
      <c r="RHS203" s="639"/>
      <c r="RHT203" s="639"/>
      <c r="RHU203" s="639"/>
      <c r="RHV203" s="639"/>
      <c r="RHW203" s="639"/>
      <c r="RHX203" s="639"/>
      <c r="RHY203" s="639"/>
      <c r="RHZ203" s="639"/>
      <c r="RIA203" s="639"/>
      <c r="RIB203" s="639"/>
      <c r="RIC203" s="639"/>
      <c r="RID203" s="639"/>
      <c r="RIE203" s="639"/>
      <c r="RIF203" s="639"/>
      <c r="RIG203" s="639"/>
      <c r="RIH203" s="639"/>
      <c r="RII203" s="639"/>
      <c r="RIJ203" s="639"/>
      <c r="RIK203" s="639"/>
      <c r="RIL203" s="639"/>
      <c r="RIM203" s="639"/>
      <c r="RIN203" s="639"/>
      <c r="RIO203" s="639"/>
      <c r="RIP203" s="639"/>
      <c r="RIQ203" s="639"/>
      <c r="RIR203" s="639"/>
      <c r="RIS203" s="639"/>
      <c r="RIT203" s="639"/>
      <c r="RIU203" s="639"/>
      <c r="RIV203" s="639"/>
      <c r="RIW203" s="639"/>
      <c r="RIX203" s="639"/>
      <c r="RIY203" s="639"/>
      <c r="RIZ203" s="639"/>
      <c r="RJA203" s="639"/>
      <c r="RJB203" s="639"/>
      <c r="RJC203" s="639"/>
      <c r="RJD203" s="639"/>
      <c r="RJE203" s="639"/>
      <c r="RJF203" s="639"/>
      <c r="RJG203" s="639"/>
      <c r="RJH203" s="639"/>
      <c r="RJI203" s="639"/>
      <c r="RJJ203" s="639"/>
      <c r="RJK203" s="639"/>
      <c r="RJL203" s="639"/>
      <c r="RJM203" s="639"/>
      <c r="RJN203" s="639"/>
      <c r="RJO203" s="639"/>
      <c r="RJP203" s="639"/>
      <c r="RJQ203" s="639"/>
      <c r="RJR203" s="639"/>
      <c r="RJS203" s="639"/>
      <c r="RJT203" s="639"/>
      <c r="RJU203" s="639"/>
      <c r="RJV203" s="639"/>
      <c r="RJW203" s="639"/>
      <c r="RJX203" s="639"/>
      <c r="RJY203" s="639"/>
      <c r="RJZ203" s="639"/>
      <c r="RKA203" s="639"/>
      <c r="RKB203" s="639"/>
      <c r="RKC203" s="639"/>
      <c r="RKD203" s="639"/>
      <c r="RKE203" s="639"/>
      <c r="RKF203" s="639"/>
      <c r="RKG203" s="639"/>
      <c r="RKH203" s="639"/>
      <c r="RKI203" s="639"/>
      <c r="RKJ203" s="639"/>
      <c r="RKK203" s="639"/>
      <c r="RKL203" s="639"/>
      <c r="RKM203" s="639"/>
      <c r="RKN203" s="639"/>
      <c r="RKO203" s="639"/>
      <c r="RKP203" s="639"/>
      <c r="RKQ203" s="639"/>
      <c r="RKR203" s="639"/>
      <c r="RKS203" s="639"/>
      <c r="RKT203" s="639"/>
      <c r="RKU203" s="639"/>
      <c r="RKV203" s="639"/>
      <c r="RKW203" s="639"/>
      <c r="RKX203" s="639"/>
      <c r="RKY203" s="639"/>
      <c r="RKZ203" s="639"/>
      <c r="RLA203" s="639"/>
      <c r="RLB203" s="639"/>
      <c r="RLC203" s="639"/>
      <c r="RLD203" s="639"/>
      <c r="RLE203" s="639"/>
      <c r="RLF203" s="639"/>
      <c r="RLG203" s="639"/>
      <c r="RLH203" s="639"/>
      <c r="RLI203" s="639"/>
      <c r="RLJ203" s="639"/>
      <c r="RLK203" s="639"/>
      <c r="RLL203" s="639"/>
      <c r="RLM203" s="639"/>
      <c r="RLN203" s="639"/>
      <c r="RLO203" s="639"/>
      <c r="RLP203" s="639"/>
      <c r="RLQ203" s="639"/>
      <c r="RLR203" s="639"/>
      <c r="RLS203" s="639"/>
      <c r="RLT203" s="639"/>
      <c r="RLU203" s="639"/>
      <c r="RLV203" s="639"/>
      <c r="RLW203" s="639"/>
      <c r="RLX203" s="639"/>
      <c r="RLY203" s="639"/>
      <c r="RLZ203" s="639"/>
      <c r="RMA203" s="639"/>
      <c r="RMB203" s="639"/>
      <c r="RMC203" s="639"/>
      <c r="RMD203" s="639"/>
      <c r="RME203" s="639"/>
      <c r="RMF203" s="639"/>
      <c r="RMG203" s="639"/>
      <c r="RMH203" s="639"/>
      <c r="RMI203" s="639"/>
      <c r="RMJ203" s="639"/>
      <c r="RMK203" s="639"/>
      <c r="RML203" s="639"/>
      <c r="RMM203" s="639"/>
      <c r="RMN203" s="639"/>
      <c r="RMO203" s="639"/>
      <c r="RMP203" s="639"/>
      <c r="RMQ203" s="639"/>
      <c r="RMR203" s="639"/>
      <c r="RMS203" s="639"/>
      <c r="RMT203" s="639"/>
      <c r="RMU203" s="639"/>
      <c r="RMV203" s="639"/>
      <c r="RMW203" s="639"/>
      <c r="RMX203" s="639"/>
      <c r="RMY203" s="639"/>
      <c r="RMZ203" s="639"/>
      <c r="RNA203" s="639"/>
      <c r="RNB203" s="639"/>
      <c r="RNC203" s="639"/>
      <c r="RND203" s="639"/>
      <c r="RNE203" s="639"/>
      <c r="RNF203" s="639"/>
      <c r="RNG203" s="639"/>
      <c r="RNH203" s="639"/>
      <c r="RNI203" s="639"/>
      <c r="RNJ203" s="639"/>
      <c r="RNK203" s="639"/>
      <c r="RNL203" s="639"/>
      <c r="RNM203" s="639"/>
      <c r="RNN203" s="639"/>
      <c r="RNO203" s="639"/>
      <c r="RNP203" s="639"/>
      <c r="RNQ203" s="639"/>
      <c r="RNR203" s="639"/>
      <c r="RNS203" s="639"/>
      <c r="RNT203" s="639"/>
      <c r="RNU203" s="639"/>
      <c r="RNV203" s="639"/>
      <c r="RNW203" s="639"/>
      <c r="RNX203" s="639"/>
      <c r="RNY203" s="639"/>
      <c r="RNZ203" s="639"/>
      <c r="ROA203" s="639"/>
      <c r="ROB203" s="639"/>
      <c r="ROC203" s="639"/>
      <c r="ROD203" s="639"/>
      <c r="ROE203" s="639"/>
      <c r="ROF203" s="639"/>
      <c r="ROG203" s="639"/>
      <c r="ROH203" s="639"/>
      <c r="ROI203" s="639"/>
      <c r="ROJ203" s="639"/>
      <c r="ROK203" s="639"/>
      <c r="ROL203" s="639"/>
      <c r="ROM203" s="639"/>
      <c r="RON203" s="639"/>
      <c r="ROO203" s="639"/>
      <c r="ROP203" s="639"/>
      <c r="ROQ203" s="639"/>
      <c r="ROR203" s="639"/>
      <c r="ROS203" s="639"/>
      <c r="ROT203" s="639"/>
      <c r="ROU203" s="639"/>
      <c r="ROV203" s="639"/>
      <c r="ROW203" s="639"/>
      <c r="ROX203" s="639"/>
      <c r="ROY203" s="639"/>
      <c r="ROZ203" s="639"/>
      <c r="RPA203" s="639"/>
      <c r="RPB203" s="639"/>
      <c r="RPC203" s="639"/>
      <c r="RPD203" s="639"/>
      <c r="RPE203" s="639"/>
      <c r="RPF203" s="639"/>
      <c r="RPG203" s="639"/>
      <c r="RPH203" s="639"/>
      <c r="RPI203" s="639"/>
      <c r="RPJ203" s="639"/>
      <c r="RPK203" s="639"/>
      <c r="RPL203" s="639"/>
      <c r="RPM203" s="639"/>
      <c r="RPN203" s="639"/>
      <c r="RPO203" s="639"/>
      <c r="RPP203" s="639"/>
      <c r="RPQ203" s="639"/>
      <c r="RPR203" s="639"/>
      <c r="RPS203" s="639"/>
      <c r="RPT203" s="639"/>
      <c r="RPU203" s="639"/>
      <c r="RPV203" s="639"/>
      <c r="RPW203" s="639"/>
      <c r="RPX203" s="639"/>
      <c r="RPY203" s="639"/>
      <c r="RPZ203" s="639"/>
      <c r="RQA203" s="639"/>
      <c r="RQB203" s="639"/>
      <c r="RQC203" s="639"/>
      <c r="RQD203" s="639"/>
      <c r="RQE203" s="639"/>
      <c r="RQF203" s="639"/>
      <c r="RQG203" s="639"/>
      <c r="RQH203" s="639"/>
      <c r="RQI203" s="639"/>
      <c r="RQJ203" s="639"/>
      <c r="RQK203" s="639"/>
      <c r="RQL203" s="639"/>
      <c r="RQM203" s="639"/>
      <c r="RQN203" s="639"/>
      <c r="RQO203" s="639"/>
      <c r="RQP203" s="639"/>
      <c r="RQQ203" s="639"/>
      <c r="RQR203" s="639"/>
      <c r="RQS203" s="639"/>
      <c r="RQT203" s="639"/>
      <c r="RQU203" s="639"/>
      <c r="RQV203" s="639"/>
      <c r="RQW203" s="639"/>
      <c r="RQX203" s="639"/>
      <c r="RQY203" s="639"/>
      <c r="RQZ203" s="639"/>
      <c r="RRA203" s="639"/>
      <c r="RRB203" s="639"/>
      <c r="RRC203" s="639"/>
      <c r="RRD203" s="639"/>
      <c r="RRE203" s="639"/>
      <c r="RRF203" s="639"/>
      <c r="RRG203" s="639"/>
      <c r="RRH203" s="639"/>
      <c r="RRI203" s="639"/>
      <c r="RRJ203" s="639"/>
      <c r="RRK203" s="639"/>
      <c r="RRL203" s="639"/>
      <c r="RRM203" s="639"/>
      <c r="RRN203" s="639"/>
      <c r="RRO203" s="639"/>
      <c r="RRP203" s="639"/>
      <c r="RRQ203" s="639"/>
      <c r="RRR203" s="639"/>
      <c r="RRS203" s="639"/>
      <c r="RRT203" s="639"/>
      <c r="RRU203" s="639"/>
      <c r="RRV203" s="639"/>
      <c r="RRW203" s="639"/>
      <c r="RRX203" s="639"/>
      <c r="RRY203" s="639"/>
      <c r="RRZ203" s="639"/>
      <c r="RSA203" s="639"/>
      <c r="RSB203" s="639"/>
      <c r="RSC203" s="639"/>
      <c r="RSD203" s="639"/>
      <c r="RSE203" s="639"/>
      <c r="RSF203" s="639"/>
      <c r="RSG203" s="639"/>
      <c r="RSH203" s="639"/>
      <c r="RSI203" s="639"/>
      <c r="RSJ203" s="639"/>
      <c r="RSK203" s="639"/>
      <c r="RSL203" s="639"/>
      <c r="RSM203" s="639"/>
      <c r="RSN203" s="639"/>
      <c r="RSO203" s="639"/>
      <c r="RSP203" s="639"/>
      <c r="RSQ203" s="639"/>
      <c r="RSR203" s="639"/>
      <c r="RSS203" s="639"/>
      <c r="RST203" s="639"/>
      <c r="RSU203" s="639"/>
      <c r="RSV203" s="639"/>
      <c r="RSW203" s="639"/>
      <c r="RSX203" s="639"/>
      <c r="RSY203" s="639"/>
      <c r="RSZ203" s="639"/>
      <c r="RTA203" s="639"/>
      <c r="RTB203" s="639"/>
      <c r="RTC203" s="639"/>
      <c r="RTD203" s="639"/>
      <c r="RTE203" s="639"/>
      <c r="RTF203" s="639"/>
      <c r="RTG203" s="639"/>
      <c r="RTH203" s="639"/>
      <c r="RTI203" s="639"/>
      <c r="RTJ203" s="639"/>
      <c r="RTK203" s="639"/>
      <c r="RTL203" s="639"/>
      <c r="RTM203" s="639"/>
      <c r="RTN203" s="639"/>
      <c r="RTO203" s="639"/>
      <c r="RTP203" s="639"/>
      <c r="RTQ203" s="639"/>
      <c r="RTR203" s="639"/>
      <c r="RTS203" s="639"/>
      <c r="RTT203" s="639"/>
      <c r="RTU203" s="639"/>
      <c r="RTV203" s="639"/>
      <c r="RTW203" s="639"/>
      <c r="RTX203" s="639"/>
      <c r="RTY203" s="639"/>
      <c r="RTZ203" s="639"/>
      <c r="RUA203" s="639"/>
      <c r="RUB203" s="639"/>
      <c r="RUC203" s="639"/>
      <c r="RUD203" s="639"/>
      <c r="RUE203" s="639"/>
      <c r="RUF203" s="639"/>
      <c r="RUG203" s="639"/>
      <c r="RUH203" s="639"/>
      <c r="RUI203" s="639"/>
      <c r="RUJ203" s="639"/>
      <c r="RUK203" s="639"/>
      <c r="RUL203" s="639"/>
      <c r="RUM203" s="639"/>
      <c r="RUN203" s="639"/>
      <c r="RUO203" s="639"/>
      <c r="RUP203" s="639"/>
      <c r="RUQ203" s="639"/>
      <c r="RUR203" s="639"/>
      <c r="RUS203" s="639"/>
      <c r="RUT203" s="639"/>
      <c r="RUU203" s="639"/>
      <c r="RUV203" s="639"/>
      <c r="RUW203" s="639"/>
      <c r="RUX203" s="639"/>
      <c r="RUY203" s="639"/>
      <c r="RUZ203" s="639"/>
      <c r="RVA203" s="639"/>
      <c r="RVB203" s="639"/>
      <c r="RVC203" s="639"/>
      <c r="RVD203" s="639"/>
      <c r="RVE203" s="639"/>
      <c r="RVF203" s="639"/>
      <c r="RVG203" s="639"/>
      <c r="RVH203" s="639"/>
      <c r="RVI203" s="639"/>
      <c r="RVJ203" s="639"/>
      <c r="RVK203" s="639"/>
      <c r="RVL203" s="639"/>
      <c r="RVM203" s="639"/>
      <c r="RVN203" s="639"/>
      <c r="RVO203" s="639"/>
      <c r="RVP203" s="639"/>
      <c r="RVQ203" s="639"/>
      <c r="RVR203" s="639"/>
      <c r="RVS203" s="639"/>
      <c r="RVT203" s="639"/>
      <c r="RVU203" s="639"/>
      <c r="RVV203" s="639"/>
      <c r="RVW203" s="639"/>
      <c r="RVX203" s="639"/>
      <c r="RVY203" s="639"/>
      <c r="RVZ203" s="639"/>
      <c r="RWA203" s="639"/>
      <c r="RWB203" s="639"/>
      <c r="RWC203" s="639"/>
      <c r="RWD203" s="639"/>
      <c r="RWE203" s="639"/>
      <c r="RWF203" s="639"/>
      <c r="RWG203" s="639"/>
      <c r="RWH203" s="639"/>
      <c r="RWI203" s="639"/>
      <c r="RWJ203" s="639"/>
      <c r="RWK203" s="639"/>
      <c r="RWL203" s="639"/>
      <c r="RWM203" s="639"/>
      <c r="RWN203" s="639"/>
      <c r="RWO203" s="639"/>
      <c r="RWP203" s="639"/>
      <c r="RWQ203" s="639"/>
      <c r="RWR203" s="639"/>
      <c r="RWS203" s="639"/>
      <c r="RWT203" s="639"/>
      <c r="RWU203" s="639"/>
      <c r="RWV203" s="639"/>
      <c r="RWW203" s="639"/>
      <c r="RWX203" s="639"/>
      <c r="RWY203" s="639"/>
      <c r="RWZ203" s="639"/>
      <c r="RXA203" s="639"/>
      <c r="RXB203" s="639"/>
      <c r="RXC203" s="639"/>
      <c r="RXD203" s="639"/>
      <c r="RXE203" s="639"/>
      <c r="RXF203" s="639"/>
      <c r="RXG203" s="639"/>
      <c r="RXH203" s="639"/>
      <c r="RXI203" s="639"/>
      <c r="RXJ203" s="639"/>
      <c r="RXK203" s="639"/>
      <c r="RXL203" s="639"/>
      <c r="RXM203" s="639"/>
      <c r="RXN203" s="639"/>
      <c r="RXO203" s="639"/>
      <c r="RXP203" s="639"/>
      <c r="RXQ203" s="639"/>
      <c r="RXR203" s="639"/>
      <c r="RXS203" s="639"/>
      <c r="RXT203" s="639"/>
      <c r="RXU203" s="639"/>
      <c r="RXV203" s="639"/>
      <c r="RXW203" s="639"/>
      <c r="RXX203" s="639"/>
      <c r="RXY203" s="639"/>
      <c r="RXZ203" s="639"/>
      <c r="RYA203" s="639"/>
      <c r="RYB203" s="639"/>
      <c r="RYC203" s="639"/>
      <c r="RYD203" s="639"/>
      <c r="RYE203" s="639"/>
      <c r="RYF203" s="639"/>
      <c r="RYG203" s="639"/>
      <c r="RYH203" s="639"/>
      <c r="RYI203" s="639"/>
      <c r="RYJ203" s="639"/>
      <c r="RYK203" s="639"/>
      <c r="RYL203" s="639"/>
      <c r="RYM203" s="639"/>
      <c r="RYN203" s="639"/>
      <c r="RYO203" s="639"/>
      <c r="RYP203" s="639"/>
      <c r="RYQ203" s="639"/>
      <c r="RYR203" s="639"/>
      <c r="RYS203" s="639"/>
      <c r="RYT203" s="639"/>
      <c r="RYU203" s="639"/>
      <c r="RYV203" s="639"/>
      <c r="RYW203" s="639"/>
      <c r="RYX203" s="639"/>
      <c r="RYY203" s="639"/>
      <c r="RYZ203" s="639"/>
      <c r="RZA203" s="639"/>
      <c r="RZB203" s="639"/>
      <c r="RZC203" s="639"/>
      <c r="RZD203" s="639"/>
      <c r="RZE203" s="639"/>
      <c r="RZF203" s="639"/>
      <c r="RZG203" s="639"/>
      <c r="RZH203" s="639"/>
      <c r="RZI203" s="639"/>
      <c r="RZJ203" s="639"/>
      <c r="RZK203" s="639"/>
      <c r="RZL203" s="639"/>
      <c r="RZM203" s="639"/>
      <c r="RZN203" s="639"/>
      <c r="RZO203" s="639"/>
      <c r="RZP203" s="639"/>
      <c r="RZQ203" s="639"/>
      <c r="RZR203" s="639"/>
      <c r="RZS203" s="639"/>
      <c r="RZT203" s="639"/>
      <c r="RZU203" s="639"/>
      <c r="RZV203" s="639"/>
      <c r="RZW203" s="639"/>
      <c r="RZX203" s="639"/>
      <c r="RZY203" s="639"/>
      <c r="RZZ203" s="639"/>
      <c r="SAA203" s="639"/>
      <c r="SAB203" s="639"/>
      <c r="SAC203" s="639"/>
      <c r="SAD203" s="639"/>
      <c r="SAE203" s="639"/>
      <c r="SAF203" s="639"/>
      <c r="SAG203" s="639"/>
      <c r="SAH203" s="639"/>
      <c r="SAI203" s="639"/>
      <c r="SAJ203" s="639"/>
      <c r="SAK203" s="639"/>
      <c r="SAL203" s="639"/>
      <c r="SAM203" s="639"/>
      <c r="SAN203" s="639"/>
      <c r="SAO203" s="639"/>
      <c r="SAP203" s="639"/>
      <c r="SAQ203" s="639"/>
      <c r="SAR203" s="639"/>
      <c r="SAS203" s="639"/>
      <c r="SAT203" s="639"/>
      <c r="SAU203" s="639"/>
      <c r="SAV203" s="639"/>
      <c r="SAW203" s="639"/>
      <c r="SAX203" s="639"/>
      <c r="SAY203" s="639"/>
      <c r="SAZ203" s="639"/>
      <c r="SBA203" s="639"/>
      <c r="SBB203" s="639"/>
      <c r="SBC203" s="639"/>
      <c r="SBD203" s="639"/>
      <c r="SBE203" s="639"/>
      <c r="SBF203" s="639"/>
      <c r="SBG203" s="639"/>
      <c r="SBH203" s="639"/>
      <c r="SBI203" s="639"/>
      <c r="SBJ203" s="639"/>
      <c r="SBK203" s="639"/>
      <c r="SBL203" s="639"/>
      <c r="SBM203" s="639"/>
      <c r="SBN203" s="639"/>
      <c r="SBO203" s="639"/>
      <c r="SBP203" s="639"/>
      <c r="SBQ203" s="639"/>
      <c r="SBR203" s="639"/>
      <c r="SBS203" s="639"/>
      <c r="SBT203" s="639"/>
      <c r="SBU203" s="639"/>
      <c r="SBV203" s="639"/>
      <c r="SBW203" s="639"/>
      <c r="SBX203" s="639"/>
      <c r="SBY203" s="639"/>
      <c r="SBZ203" s="639"/>
      <c r="SCA203" s="639"/>
      <c r="SCB203" s="639"/>
      <c r="SCC203" s="639"/>
      <c r="SCD203" s="639"/>
      <c r="SCE203" s="639"/>
      <c r="SCF203" s="639"/>
      <c r="SCG203" s="639"/>
      <c r="SCH203" s="639"/>
      <c r="SCI203" s="639"/>
      <c r="SCJ203" s="639"/>
      <c r="SCK203" s="639"/>
      <c r="SCL203" s="639"/>
      <c r="SCM203" s="639"/>
      <c r="SCN203" s="639"/>
      <c r="SCO203" s="639"/>
      <c r="SCP203" s="639"/>
      <c r="SCQ203" s="639"/>
      <c r="SCR203" s="639"/>
      <c r="SCS203" s="639"/>
      <c r="SCT203" s="639"/>
      <c r="SCU203" s="639"/>
      <c r="SCV203" s="639"/>
      <c r="SCW203" s="639"/>
      <c r="SCX203" s="639"/>
      <c r="SCY203" s="639"/>
      <c r="SCZ203" s="639"/>
      <c r="SDA203" s="639"/>
      <c r="SDB203" s="639"/>
      <c r="SDC203" s="639"/>
      <c r="SDD203" s="639"/>
      <c r="SDE203" s="639"/>
      <c r="SDF203" s="639"/>
      <c r="SDG203" s="639"/>
      <c r="SDH203" s="639"/>
      <c r="SDI203" s="639"/>
      <c r="SDJ203" s="639"/>
      <c r="SDK203" s="639"/>
      <c r="SDL203" s="639"/>
      <c r="SDM203" s="639"/>
      <c r="SDN203" s="639"/>
      <c r="SDO203" s="639"/>
      <c r="SDP203" s="639"/>
      <c r="SDQ203" s="639"/>
      <c r="SDR203" s="639"/>
      <c r="SDS203" s="639"/>
      <c r="SDT203" s="639"/>
      <c r="SDU203" s="639"/>
      <c r="SDV203" s="639"/>
      <c r="SDW203" s="639"/>
      <c r="SDX203" s="639"/>
      <c r="SDY203" s="639"/>
      <c r="SDZ203" s="639"/>
      <c r="SEA203" s="639"/>
      <c r="SEB203" s="639"/>
      <c r="SEC203" s="639"/>
      <c r="SED203" s="639"/>
      <c r="SEE203" s="639"/>
      <c r="SEF203" s="639"/>
      <c r="SEG203" s="639"/>
      <c r="SEH203" s="639"/>
      <c r="SEI203" s="639"/>
      <c r="SEJ203" s="639"/>
      <c r="SEK203" s="639"/>
      <c r="SEL203" s="639"/>
      <c r="SEM203" s="639"/>
      <c r="SEN203" s="639"/>
      <c r="SEO203" s="639"/>
      <c r="SEP203" s="639"/>
      <c r="SEQ203" s="639"/>
      <c r="SER203" s="639"/>
      <c r="SES203" s="639"/>
      <c r="SET203" s="639"/>
      <c r="SEU203" s="639"/>
      <c r="SEV203" s="639"/>
      <c r="SEW203" s="639"/>
      <c r="SEX203" s="639"/>
      <c r="SEY203" s="639"/>
      <c r="SEZ203" s="639"/>
      <c r="SFA203" s="639"/>
      <c r="SFB203" s="639"/>
      <c r="SFC203" s="639"/>
      <c r="SFD203" s="639"/>
      <c r="SFE203" s="639"/>
      <c r="SFF203" s="639"/>
      <c r="SFG203" s="639"/>
      <c r="SFH203" s="639"/>
      <c r="SFI203" s="639"/>
      <c r="SFJ203" s="639"/>
      <c r="SFK203" s="639"/>
      <c r="SFL203" s="639"/>
      <c r="SFM203" s="639"/>
      <c r="SFN203" s="639"/>
      <c r="SFO203" s="639"/>
      <c r="SFP203" s="639"/>
      <c r="SFQ203" s="639"/>
      <c r="SFR203" s="639"/>
      <c r="SFS203" s="639"/>
      <c r="SFT203" s="639"/>
      <c r="SFU203" s="639"/>
      <c r="SFV203" s="639"/>
      <c r="SFW203" s="639"/>
      <c r="SFX203" s="639"/>
      <c r="SFY203" s="639"/>
      <c r="SFZ203" s="639"/>
      <c r="SGA203" s="639"/>
      <c r="SGB203" s="639"/>
      <c r="SGC203" s="639"/>
      <c r="SGD203" s="639"/>
      <c r="SGE203" s="639"/>
      <c r="SGF203" s="639"/>
      <c r="SGG203" s="639"/>
      <c r="SGH203" s="639"/>
      <c r="SGI203" s="639"/>
      <c r="SGJ203" s="639"/>
      <c r="SGK203" s="639"/>
      <c r="SGL203" s="639"/>
      <c r="SGM203" s="639"/>
      <c r="SGN203" s="639"/>
      <c r="SGO203" s="639"/>
      <c r="SGP203" s="639"/>
      <c r="SGQ203" s="639"/>
      <c r="SGR203" s="639"/>
      <c r="SGS203" s="639"/>
      <c r="SGT203" s="639"/>
      <c r="SGU203" s="639"/>
      <c r="SGV203" s="639"/>
      <c r="SGW203" s="639"/>
      <c r="SGX203" s="639"/>
      <c r="SGY203" s="639"/>
      <c r="SGZ203" s="639"/>
      <c r="SHA203" s="639"/>
      <c r="SHB203" s="639"/>
      <c r="SHC203" s="639"/>
      <c r="SHD203" s="639"/>
      <c r="SHE203" s="639"/>
      <c r="SHF203" s="639"/>
      <c r="SHG203" s="639"/>
      <c r="SHH203" s="639"/>
      <c r="SHI203" s="639"/>
      <c r="SHJ203" s="639"/>
      <c r="SHK203" s="639"/>
      <c r="SHL203" s="639"/>
      <c r="SHM203" s="639"/>
      <c r="SHN203" s="639"/>
      <c r="SHO203" s="639"/>
      <c r="SHP203" s="639"/>
      <c r="SHQ203" s="639"/>
      <c r="SHR203" s="639"/>
      <c r="SHS203" s="639"/>
      <c r="SHT203" s="639"/>
      <c r="SHU203" s="639"/>
      <c r="SHV203" s="639"/>
      <c r="SHW203" s="639"/>
      <c r="SHX203" s="639"/>
      <c r="SHY203" s="639"/>
      <c r="SHZ203" s="639"/>
      <c r="SIA203" s="639"/>
      <c r="SIB203" s="639"/>
      <c r="SIC203" s="639"/>
      <c r="SID203" s="639"/>
      <c r="SIE203" s="639"/>
      <c r="SIF203" s="639"/>
      <c r="SIG203" s="639"/>
      <c r="SIH203" s="639"/>
      <c r="SII203" s="639"/>
      <c r="SIJ203" s="639"/>
      <c r="SIK203" s="639"/>
      <c r="SIL203" s="639"/>
      <c r="SIM203" s="639"/>
      <c r="SIN203" s="639"/>
      <c r="SIO203" s="639"/>
      <c r="SIP203" s="639"/>
      <c r="SIQ203" s="639"/>
      <c r="SIR203" s="639"/>
      <c r="SIS203" s="639"/>
      <c r="SIT203" s="639"/>
      <c r="SIU203" s="639"/>
      <c r="SIV203" s="639"/>
      <c r="SIW203" s="639"/>
      <c r="SIX203" s="639"/>
      <c r="SIY203" s="639"/>
      <c r="SIZ203" s="639"/>
      <c r="SJA203" s="639"/>
      <c r="SJB203" s="639"/>
      <c r="SJC203" s="639"/>
      <c r="SJD203" s="639"/>
      <c r="SJE203" s="639"/>
      <c r="SJF203" s="639"/>
      <c r="SJG203" s="639"/>
      <c r="SJH203" s="639"/>
      <c r="SJI203" s="639"/>
      <c r="SJJ203" s="639"/>
      <c r="SJK203" s="639"/>
      <c r="SJL203" s="639"/>
      <c r="SJM203" s="639"/>
      <c r="SJN203" s="639"/>
      <c r="SJO203" s="639"/>
      <c r="SJP203" s="639"/>
      <c r="SJQ203" s="639"/>
      <c r="SJR203" s="639"/>
      <c r="SJS203" s="639"/>
      <c r="SJT203" s="639"/>
      <c r="SJU203" s="639"/>
      <c r="SJV203" s="639"/>
      <c r="SJW203" s="639"/>
      <c r="SJX203" s="639"/>
      <c r="SJY203" s="639"/>
      <c r="SJZ203" s="639"/>
      <c r="SKA203" s="639"/>
      <c r="SKB203" s="639"/>
      <c r="SKC203" s="639"/>
      <c r="SKD203" s="639"/>
      <c r="SKE203" s="639"/>
      <c r="SKF203" s="639"/>
      <c r="SKG203" s="639"/>
      <c r="SKH203" s="639"/>
      <c r="SKI203" s="639"/>
      <c r="SKJ203" s="639"/>
      <c r="SKK203" s="639"/>
      <c r="SKL203" s="639"/>
      <c r="SKM203" s="639"/>
      <c r="SKN203" s="639"/>
      <c r="SKO203" s="639"/>
      <c r="SKP203" s="639"/>
      <c r="SKQ203" s="639"/>
      <c r="SKR203" s="639"/>
      <c r="SKS203" s="639"/>
      <c r="SKT203" s="639"/>
      <c r="SKU203" s="639"/>
      <c r="SKV203" s="639"/>
      <c r="SKW203" s="639"/>
      <c r="SKX203" s="639"/>
      <c r="SKY203" s="639"/>
      <c r="SKZ203" s="639"/>
      <c r="SLA203" s="639"/>
      <c r="SLB203" s="639"/>
      <c r="SLC203" s="639"/>
      <c r="SLD203" s="639"/>
      <c r="SLE203" s="639"/>
      <c r="SLF203" s="639"/>
      <c r="SLG203" s="639"/>
      <c r="SLH203" s="639"/>
      <c r="SLI203" s="639"/>
      <c r="SLJ203" s="639"/>
      <c r="SLK203" s="639"/>
      <c r="SLL203" s="639"/>
      <c r="SLM203" s="639"/>
      <c r="SLN203" s="639"/>
      <c r="SLO203" s="639"/>
      <c r="SLP203" s="639"/>
      <c r="SLQ203" s="639"/>
      <c r="SLR203" s="639"/>
      <c r="SLS203" s="639"/>
      <c r="SLT203" s="639"/>
      <c r="SLU203" s="639"/>
      <c r="SLV203" s="639"/>
      <c r="SLW203" s="639"/>
      <c r="SLX203" s="639"/>
      <c r="SLY203" s="639"/>
      <c r="SLZ203" s="639"/>
      <c r="SMA203" s="639"/>
      <c r="SMB203" s="639"/>
      <c r="SMC203" s="639"/>
      <c r="SMD203" s="639"/>
      <c r="SME203" s="639"/>
      <c r="SMF203" s="639"/>
      <c r="SMG203" s="639"/>
      <c r="SMH203" s="639"/>
      <c r="SMI203" s="639"/>
      <c r="SMJ203" s="639"/>
      <c r="SMK203" s="639"/>
      <c r="SML203" s="639"/>
      <c r="SMM203" s="639"/>
      <c r="SMN203" s="639"/>
      <c r="SMO203" s="639"/>
      <c r="SMP203" s="639"/>
      <c r="SMQ203" s="639"/>
      <c r="SMR203" s="639"/>
      <c r="SMS203" s="639"/>
      <c r="SMT203" s="639"/>
      <c r="SMU203" s="639"/>
      <c r="SMV203" s="639"/>
      <c r="SMW203" s="639"/>
      <c r="SMX203" s="639"/>
      <c r="SMY203" s="639"/>
      <c r="SMZ203" s="639"/>
      <c r="SNA203" s="639"/>
      <c r="SNB203" s="639"/>
      <c r="SNC203" s="639"/>
      <c r="SND203" s="639"/>
      <c r="SNE203" s="639"/>
      <c r="SNF203" s="639"/>
      <c r="SNG203" s="639"/>
      <c r="SNH203" s="639"/>
      <c r="SNI203" s="639"/>
      <c r="SNJ203" s="639"/>
      <c r="SNK203" s="639"/>
      <c r="SNL203" s="639"/>
      <c r="SNM203" s="639"/>
      <c r="SNN203" s="639"/>
      <c r="SNO203" s="639"/>
      <c r="SNP203" s="639"/>
      <c r="SNQ203" s="639"/>
      <c r="SNR203" s="639"/>
      <c r="SNS203" s="639"/>
      <c r="SNT203" s="639"/>
      <c r="SNU203" s="639"/>
      <c r="SNV203" s="639"/>
      <c r="SNW203" s="639"/>
      <c r="SNX203" s="639"/>
      <c r="SNY203" s="639"/>
      <c r="SNZ203" s="639"/>
      <c r="SOA203" s="639"/>
      <c r="SOB203" s="639"/>
      <c r="SOC203" s="639"/>
      <c r="SOD203" s="639"/>
      <c r="SOE203" s="639"/>
      <c r="SOF203" s="639"/>
      <c r="SOG203" s="639"/>
      <c r="SOH203" s="639"/>
      <c r="SOI203" s="639"/>
      <c r="SOJ203" s="639"/>
      <c r="SOK203" s="639"/>
      <c r="SOL203" s="639"/>
      <c r="SOM203" s="639"/>
      <c r="SON203" s="639"/>
      <c r="SOO203" s="639"/>
      <c r="SOP203" s="639"/>
      <c r="SOQ203" s="639"/>
      <c r="SOR203" s="639"/>
      <c r="SOS203" s="639"/>
      <c r="SOT203" s="639"/>
      <c r="SOU203" s="639"/>
      <c r="SOV203" s="639"/>
      <c r="SOW203" s="639"/>
      <c r="SOX203" s="639"/>
      <c r="SOY203" s="639"/>
      <c r="SOZ203" s="639"/>
      <c r="SPA203" s="639"/>
      <c r="SPB203" s="639"/>
      <c r="SPC203" s="639"/>
      <c r="SPD203" s="639"/>
      <c r="SPE203" s="639"/>
      <c r="SPF203" s="639"/>
      <c r="SPG203" s="639"/>
      <c r="SPH203" s="639"/>
      <c r="SPI203" s="639"/>
      <c r="SPJ203" s="639"/>
      <c r="SPK203" s="639"/>
      <c r="SPL203" s="639"/>
      <c r="SPM203" s="639"/>
      <c r="SPN203" s="639"/>
      <c r="SPO203" s="639"/>
      <c r="SPP203" s="639"/>
      <c r="SPQ203" s="639"/>
      <c r="SPR203" s="639"/>
      <c r="SPS203" s="639"/>
      <c r="SPT203" s="639"/>
      <c r="SPU203" s="639"/>
      <c r="SPV203" s="639"/>
      <c r="SPW203" s="639"/>
      <c r="SPX203" s="639"/>
      <c r="SPY203" s="639"/>
      <c r="SPZ203" s="639"/>
      <c r="SQA203" s="639"/>
      <c r="SQB203" s="639"/>
      <c r="SQC203" s="639"/>
      <c r="SQD203" s="639"/>
      <c r="SQE203" s="639"/>
      <c r="SQF203" s="639"/>
      <c r="SQG203" s="639"/>
      <c r="SQH203" s="639"/>
      <c r="SQI203" s="639"/>
      <c r="SQJ203" s="639"/>
      <c r="SQK203" s="639"/>
      <c r="SQL203" s="639"/>
      <c r="SQM203" s="639"/>
      <c r="SQN203" s="639"/>
      <c r="SQO203" s="639"/>
      <c r="SQP203" s="639"/>
      <c r="SQQ203" s="639"/>
      <c r="SQR203" s="639"/>
      <c r="SQS203" s="639"/>
      <c r="SQT203" s="639"/>
      <c r="SQU203" s="639"/>
      <c r="SQV203" s="639"/>
      <c r="SQW203" s="639"/>
      <c r="SQX203" s="639"/>
      <c r="SQY203" s="639"/>
      <c r="SQZ203" s="639"/>
      <c r="SRA203" s="639"/>
      <c r="SRB203" s="639"/>
      <c r="SRC203" s="639"/>
      <c r="SRD203" s="639"/>
      <c r="SRE203" s="639"/>
      <c r="SRF203" s="639"/>
      <c r="SRG203" s="639"/>
      <c r="SRH203" s="639"/>
      <c r="SRI203" s="639"/>
      <c r="SRJ203" s="639"/>
      <c r="SRK203" s="639"/>
      <c r="SRL203" s="639"/>
      <c r="SRM203" s="639"/>
      <c r="SRN203" s="639"/>
      <c r="SRO203" s="639"/>
      <c r="SRP203" s="639"/>
      <c r="SRQ203" s="639"/>
      <c r="SRR203" s="639"/>
      <c r="SRS203" s="639"/>
      <c r="SRT203" s="639"/>
      <c r="SRU203" s="639"/>
      <c r="SRV203" s="639"/>
      <c r="SRW203" s="639"/>
      <c r="SRX203" s="639"/>
      <c r="SRY203" s="639"/>
      <c r="SRZ203" s="639"/>
      <c r="SSA203" s="639"/>
      <c r="SSB203" s="639"/>
      <c r="SSC203" s="639"/>
      <c r="SSD203" s="639"/>
      <c r="SSE203" s="639"/>
      <c r="SSF203" s="639"/>
      <c r="SSG203" s="639"/>
      <c r="SSH203" s="639"/>
      <c r="SSI203" s="639"/>
      <c r="SSJ203" s="639"/>
      <c r="SSK203" s="639"/>
      <c r="SSL203" s="639"/>
      <c r="SSM203" s="639"/>
      <c r="SSN203" s="639"/>
      <c r="SSO203" s="639"/>
      <c r="SSP203" s="639"/>
      <c r="SSQ203" s="639"/>
      <c r="SSR203" s="639"/>
      <c r="SSS203" s="639"/>
      <c r="SST203" s="639"/>
      <c r="SSU203" s="639"/>
      <c r="SSV203" s="639"/>
      <c r="SSW203" s="639"/>
      <c r="SSX203" s="639"/>
      <c r="SSY203" s="639"/>
      <c r="SSZ203" s="639"/>
      <c r="STA203" s="639"/>
      <c r="STB203" s="639"/>
      <c r="STC203" s="639"/>
      <c r="STD203" s="639"/>
      <c r="STE203" s="639"/>
      <c r="STF203" s="639"/>
      <c r="STG203" s="639"/>
      <c r="STH203" s="639"/>
      <c r="STI203" s="639"/>
      <c r="STJ203" s="639"/>
      <c r="STK203" s="639"/>
      <c r="STL203" s="639"/>
      <c r="STM203" s="639"/>
      <c r="STN203" s="639"/>
      <c r="STO203" s="639"/>
      <c r="STP203" s="639"/>
      <c r="STQ203" s="639"/>
      <c r="STR203" s="639"/>
      <c r="STS203" s="639"/>
      <c r="STT203" s="639"/>
      <c r="STU203" s="639"/>
      <c r="STV203" s="639"/>
      <c r="STW203" s="639"/>
      <c r="STX203" s="639"/>
      <c r="STY203" s="639"/>
      <c r="STZ203" s="639"/>
      <c r="SUA203" s="639"/>
      <c r="SUB203" s="639"/>
      <c r="SUC203" s="639"/>
      <c r="SUD203" s="639"/>
      <c r="SUE203" s="639"/>
      <c r="SUF203" s="639"/>
      <c r="SUG203" s="639"/>
      <c r="SUH203" s="639"/>
      <c r="SUI203" s="639"/>
      <c r="SUJ203" s="639"/>
      <c r="SUK203" s="639"/>
      <c r="SUL203" s="639"/>
      <c r="SUM203" s="639"/>
      <c r="SUN203" s="639"/>
      <c r="SUO203" s="639"/>
      <c r="SUP203" s="639"/>
      <c r="SUQ203" s="639"/>
      <c r="SUR203" s="639"/>
      <c r="SUS203" s="639"/>
      <c r="SUT203" s="639"/>
      <c r="SUU203" s="639"/>
      <c r="SUV203" s="639"/>
      <c r="SUW203" s="639"/>
      <c r="SUX203" s="639"/>
      <c r="SUY203" s="639"/>
      <c r="SUZ203" s="639"/>
      <c r="SVA203" s="639"/>
      <c r="SVB203" s="639"/>
      <c r="SVC203" s="639"/>
      <c r="SVD203" s="639"/>
      <c r="SVE203" s="639"/>
      <c r="SVF203" s="639"/>
      <c r="SVG203" s="639"/>
      <c r="SVH203" s="639"/>
      <c r="SVI203" s="639"/>
      <c r="SVJ203" s="639"/>
      <c r="SVK203" s="639"/>
      <c r="SVL203" s="639"/>
      <c r="SVM203" s="639"/>
      <c r="SVN203" s="639"/>
      <c r="SVO203" s="639"/>
      <c r="SVP203" s="639"/>
      <c r="SVQ203" s="639"/>
      <c r="SVR203" s="639"/>
      <c r="SVS203" s="639"/>
      <c r="SVT203" s="639"/>
      <c r="SVU203" s="639"/>
      <c r="SVV203" s="639"/>
      <c r="SVW203" s="639"/>
      <c r="SVX203" s="639"/>
      <c r="SVY203" s="639"/>
      <c r="SVZ203" s="639"/>
      <c r="SWA203" s="639"/>
      <c r="SWB203" s="639"/>
      <c r="SWC203" s="639"/>
      <c r="SWD203" s="639"/>
      <c r="SWE203" s="639"/>
      <c r="SWF203" s="639"/>
      <c r="SWG203" s="639"/>
      <c r="SWH203" s="639"/>
      <c r="SWI203" s="639"/>
      <c r="SWJ203" s="639"/>
      <c r="SWK203" s="639"/>
      <c r="SWL203" s="639"/>
      <c r="SWM203" s="639"/>
      <c r="SWN203" s="639"/>
      <c r="SWO203" s="639"/>
      <c r="SWP203" s="639"/>
      <c r="SWQ203" s="639"/>
      <c r="SWR203" s="639"/>
      <c r="SWS203" s="639"/>
      <c r="SWT203" s="639"/>
      <c r="SWU203" s="639"/>
      <c r="SWV203" s="639"/>
      <c r="SWW203" s="639"/>
      <c r="SWX203" s="639"/>
      <c r="SWY203" s="639"/>
      <c r="SWZ203" s="639"/>
      <c r="SXA203" s="639"/>
      <c r="SXB203" s="639"/>
      <c r="SXC203" s="639"/>
      <c r="SXD203" s="639"/>
      <c r="SXE203" s="639"/>
      <c r="SXF203" s="639"/>
      <c r="SXG203" s="639"/>
      <c r="SXH203" s="639"/>
      <c r="SXI203" s="639"/>
      <c r="SXJ203" s="639"/>
      <c r="SXK203" s="639"/>
      <c r="SXL203" s="639"/>
      <c r="SXM203" s="639"/>
      <c r="SXN203" s="639"/>
      <c r="SXO203" s="639"/>
      <c r="SXP203" s="639"/>
      <c r="SXQ203" s="639"/>
      <c r="SXR203" s="639"/>
      <c r="SXS203" s="639"/>
      <c r="SXT203" s="639"/>
      <c r="SXU203" s="639"/>
      <c r="SXV203" s="639"/>
      <c r="SXW203" s="639"/>
      <c r="SXX203" s="639"/>
      <c r="SXY203" s="639"/>
      <c r="SXZ203" s="639"/>
      <c r="SYA203" s="639"/>
      <c r="SYB203" s="639"/>
      <c r="SYC203" s="639"/>
      <c r="SYD203" s="639"/>
      <c r="SYE203" s="639"/>
      <c r="SYF203" s="639"/>
      <c r="SYG203" s="639"/>
      <c r="SYH203" s="639"/>
      <c r="SYI203" s="639"/>
      <c r="SYJ203" s="639"/>
      <c r="SYK203" s="639"/>
      <c r="SYL203" s="639"/>
      <c r="SYM203" s="639"/>
      <c r="SYN203" s="639"/>
      <c r="SYO203" s="639"/>
      <c r="SYP203" s="639"/>
      <c r="SYQ203" s="639"/>
      <c r="SYR203" s="639"/>
      <c r="SYS203" s="639"/>
      <c r="SYT203" s="639"/>
      <c r="SYU203" s="639"/>
      <c r="SYV203" s="639"/>
      <c r="SYW203" s="639"/>
      <c r="SYX203" s="639"/>
      <c r="SYY203" s="639"/>
      <c r="SYZ203" s="639"/>
      <c r="SZA203" s="639"/>
      <c r="SZB203" s="639"/>
      <c r="SZC203" s="639"/>
      <c r="SZD203" s="639"/>
      <c r="SZE203" s="639"/>
      <c r="SZF203" s="639"/>
      <c r="SZG203" s="639"/>
      <c r="SZH203" s="639"/>
      <c r="SZI203" s="639"/>
      <c r="SZJ203" s="639"/>
      <c r="SZK203" s="639"/>
      <c r="SZL203" s="639"/>
      <c r="SZM203" s="639"/>
      <c r="SZN203" s="639"/>
      <c r="SZO203" s="639"/>
      <c r="SZP203" s="639"/>
      <c r="SZQ203" s="639"/>
      <c r="SZR203" s="639"/>
      <c r="SZS203" s="639"/>
      <c r="SZT203" s="639"/>
      <c r="SZU203" s="639"/>
      <c r="SZV203" s="639"/>
      <c r="SZW203" s="639"/>
      <c r="SZX203" s="639"/>
      <c r="SZY203" s="639"/>
      <c r="SZZ203" s="639"/>
      <c r="TAA203" s="639"/>
      <c r="TAB203" s="639"/>
      <c r="TAC203" s="639"/>
      <c r="TAD203" s="639"/>
      <c r="TAE203" s="639"/>
      <c r="TAF203" s="639"/>
      <c r="TAG203" s="639"/>
      <c r="TAH203" s="639"/>
      <c r="TAI203" s="639"/>
      <c r="TAJ203" s="639"/>
      <c r="TAK203" s="639"/>
      <c r="TAL203" s="639"/>
      <c r="TAM203" s="639"/>
      <c r="TAN203" s="639"/>
      <c r="TAO203" s="639"/>
      <c r="TAP203" s="639"/>
      <c r="TAQ203" s="639"/>
      <c r="TAR203" s="639"/>
      <c r="TAS203" s="639"/>
      <c r="TAT203" s="639"/>
      <c r="TAU203" s="639"/>
      <c r="TAV203" s="639"/>
      <c r="TAW203" s="639"/>
      <c r="TAX203" s="639"/>
      <c r="TAY203" s="639"/>
      <c r="TAZ203" s="639"/>
      <c r="TBA203" s="639"/>
      <c r="TBB203" s="639"/>
      <c r="TBC203" s="639"/>
      <c r="TBD203" s="639"/>
      <c r="TBE203" s="639"/>
      <c r="TBF203" s="639"/>
      <c r="TBG203" s="639"/>
      <c r="TBH203" s="639"/>
      <c r="TBI203" s="639"/>
      <c r="TBJ203" s="639"/>
      <c r="TBK203" s="639"/>
      <c r="TBL203" s="639"/>
      <c r="TBM203" s="639"/>
      <c r="TBN203" s="639"/>
      <c r="TBO203" s="639"/>
      <c r="TBP203" s="639"/>
      <c r="TBQ203" s="639"/>
      <c r="TBR203" s="639"/>
      <c r="TBS203" s="639"/>
      <c r="TBT203" s="639"/>
      <c r="TBU203" s="639"/>
      <c r="TBV203" s="639"/>
      <c r="TBW203" s="639"/>
      <c r="TBX203" s="639"/>
      <c r="TBY203" s="639"/>
      <c r="TBZ203" s="639"/>
      <c r="TCA203" s="639"/>
      <c r="TCB203" s="639"/>
      <c r="TCC203" s="639"/>
      <c r="TCD203" s="639"/>
      <c r="TCE203" s="639"/>
      <c r="TCF203" s="639"/>
      <c r="TCG203" s="639"/>
      <c r="TCH203" s="639"/>
      <c r="TCI203" s="639"/>
      <c r="TCJ203" s="639"/>
      <c r="TCK203" s="639"/>
      <c r="TCL203" s="639"/>
      <c r="TCM203" s="639"/>
      <c r="TCN203" s="639"/>
      <c r="TCO203" s="639"/>
      <c r="TCP203" s="639"/>
      <c r="TCQ203" s="639"/>
      <c r="TCR203" s="639"/>
      <c r="TCS203" s="639"/>
      <c r="TCT203" s="639"/>
      <c r="TCU203" s="639"/>
      <c r="TCV203" s="639"/>
      <c r="TCW203" s="639"/>
      <c r="TCX203" s="639"/>
      <c r="TCY203" s="639"/>
      <c r="TCZ203" s="639"/>
      <c r="TDA203" s="639"/>
      <c r="TDB203" s="639"/>
      <c r="TDC203" s="639"/>
      <c r="TDD203" s="639"/>
      <c r="TDE203" s="639"/>
      <c r="TDF203" s="639"/>
      <c r="TDG203" s="639"/>
      <c r="TDH203" s="639"/>
      <c r="TDI203" s="639"/>
      <c r="TDJ203" s="639"/>
      <c r="TDK203" s="639"/>
      <c r="TDL203" s="639"/>
      <c r="TDM203" s="639"/>
      <c r="TDN203" s="639"/>
      <c r="TDO203" s="639"/>
      <c r="TDP203" s="639"/>
      <c r="TDQ203" s="639"/>
      <c r="TDR203" s="639"/>
      <c r="TDS203" s="639"/>
      <c r="TDT203" s="639"/>
      <c r="TDU203" s="639"/>
      <c r="TDV203" s="639"/>
      <c r="TDW203" s="639"/>
      <c r="TDX203" s="639"/>
      <c r="TDY203" s="639"/>
      <c r="TDZ203" s="639"/>
      <c r="TEA203" s="639"/>
      <c r="TEB203" s="639"/>
      <c r="TEC203" s="639"/>
      <c r="TED203" s="639"/>
      <c r="TEE203" s="639"/>
      <c r="TEF203" s="639"/>
      <c r="TEG203" s="639"/>
      <c r="TEH203" s="639"/>
      <c r="TEI203" s="639"/>
      <c r="TEJ203" s="639"/>
      <c r="TEK203" s="639"/>
      <c r="TEL203" s="639"/>
      <c r="TEM203" s="639"/>
      <c r="TEN203" s="639"/>
      <c r="TEO203" s="639"/>
      <c r="TEP203" s="639"/>
      <c r="TEQ203" s="639"/>
      <c r="TER203" s="639"/>
      <c r="TES203" s="639"/>
      <c r="TET203" s="639"/>
      <c r="TEU203" s="639"/>
      <c r="TEV203" s="639"/>
      <c r="TEW203" s="639"/>
      <c r="TEX203" s="639"/>
      <c r="TEY203" s="639"/>
      <c r="TEZ203" s="639"/>
      <c r="TFA203" s="639"/>
      <c r="TFB203" s="639"/>
      <c r="TFC203" s="639"/>
      <c r="TFD203" s="639"/>
      <c r="TFE203" s="639"/>
      <c r="TFF203" s="639"/>
      <c r="TFG203" s="639"/>
      <c r="TFH203" s="639"/>
      <c r="TFI203" s="639"/>
      <c r="TFJ203" s="639"/>
      <c r="TFK203" s="639"/>
      <c r="TFL203" s="639"/>
      <c r="TFM203" s="639"/>
      <c r="TFN203" s="639"/>
      <c r="TFO203" s="639"/>
      <c r="TFP203" s="639"/>
      <c r="TFQ203" s="639"/>
      <c r="TFR203" s="639"/>
      <c r="TFS203" s="639"/>
      <c r="TFT203" s="639"/>
      <c r="TFU203" s="639"/>
      <c r="TFV203" s="639"/>
      <c r="TFW203" s="639"/>
      <c r="TFX203" s="639"/>
      <c r="TFY203" s="639"/>
      <c r="TFZ203" s="639"/>
      <c r="TGA203" s="639"/>
      <c r="TGB203" s="639"/>
      <c r="TGC203" s="639"/>
      <c r="TGD203" s="639"/>
      <c r="TGE203" s="639"/>
      <c r="TGF203" s="639"/>
      <c r="TGG203" s="639"/>
      <c r="TGH203" s="639"/>
      <c r="TGI203" s="639"/>
      <c r="TGJ203" s="639"/>
      <c r="TGK203" s="639"/>
      <c r="TGL203" s="639"/>
      <c r="TGM203" s="639"/>
      <c r="TGN203" s="639"/>
      <c r="TGO203" s="639"/>
      <c r="TGP203" s="639"/>
      <c r="TGQ203" s="639"/>
      <c r="TGR203" s="639"/>
      <c r="TGS203" s="639"/>
      <c r="TGT203" s="639"/>
      <c r="TGU203" s="639"/>
      <c r="TGV203" s="639"/>
      <c r="TGW203" s="639"/>
      <c r="TGX203" s="639"/>
      <c r="TGY203" s="639"/>
      <c r="TGZ203" s="639"/>
      <c r="THA203" s="639"/>
      <c r="THB203" s="639"/>
      <c r="THC203" s="639"/>
      <c r="THD203" s="639"/>
      <c r="THE203" s="639"/>
      <c r="THF203" s="639"/>
      <c r="THG203" s="639"/>
      <c r="THH203" s="639"/>
      <c r="THI203" s="639"/>
      <c r="THJ203" s="639"/>
      <c r="THK203" s="639"/>
      <c r="THL203" s="639"/>
      <c r="THM203" s="639"/>
      <c r="THN203" s="639"/>
      <c r="THO203" s="639"/>
      <c r="THP203" s="639"/>
      <c r="THQ203" s="639"/>
      <c r="THR203" s="639"/>
      <c r="THS203" s="639"/>
      <c r="THT203" s="639"/>
      <c r="THU203" s="639"/>
      <c r="THV203" s="639"/>
      <c r="THW203" s="639"/>
      <c r="THX203" s="639"/>
      <c r="THY203" s="639"/>
      <c r="THZ203" s="639"/>
      <c r="TIA203" s="639"/>
      <c r="TIB203" s="639"/>
      <c r="TIC203" s="639"/>
      <c r="TID203" s="639"/>
      <c r="TIE203" s="639"/>
      <c r="TIF203" s="639"/>
      <c r="TIG203" s="639"/>
      <c r="TIH203" s="639"/>
      <c r="TII203" s="639"/>
      <c r="TIJ203" s="639"/>
      <c r="TIK203" s="639"/>
      <c r="TIL203" s="639"/>
      <c r="TIM203" s="639"/>
      <c r="TIN203" s="639"/>
      <c r="TIO203" s="639"/>
      <c r="TIP203" s="639"/>
      <c r="TIQ203" s="639"/>
      <c r="TIR203" s="639"/>
      <c r="TIS203" s="639"/>
      <c r="TIT203" s="639"/>
      <c r="TIU203" s="639"/>
      <c r="TIV203" s="639"/>
      <c r="TIW203" s="639"/>
      <c r="TIX203" s="639"/>
      <c r="TIY203" s="639"/>
      <c r="TIZ203" s="639"/>
      <c r="TJA203" s="639"/>
      <c r="TJB203" s="639"/>
      <c r="TJC203" s="639"/>
      <c r="TJD203" s="639"/>
      <c r="TJE203" s="639"/>
      <c r="TJF203" s="639"/>
      <c r="TJG203" s="639"/>
      <c r="TJH203" s="639"/>
      <c r="TJI203" s="639"/>
      <c r="TJJ203" s="639"/>
      <c r="TJK203" s="639"/>
      <c r="TJL203" s="639"/>
      <c r="TJM203" s="639"/>
      <c r="TJN203" s="639"/>
      <c r="TJO203" s="639"/>
      <c r="TJP203" s="639"/>
      <c r="TJQ203" s="639"/>
      <c r="TJR203" s="639"/>
      <c r="TJS203" s="639"/>
      <c r="TJT203" s="639"/>
      <c r="TJU203" s="639"/>
      <c r="TJV203" s="639"/>
      <c r="TJW203" s="639"/>
      <c r="TJX203" s="639"/>
      <c r="TJY203" s="639"/>
      <c r="TJZ203" s="639"/>
      <c r="TKA203" s="639"/>
      <c r="TKB203" s="639"/>
      <c r="TKC203" s="639"/>
      <c r="TKD203" s="639"/>
      <c r="TKE203" s="639"/>
      <c r="TKF203" s="639"/>
      <c r="TKG203" s="639"/>
      <c r="TKH203" s="639"/>
      <c r="TKI203" s="639"/>
      <c r="TKJ203" s="639"/>
      <c r="TKK203" s="639"/>
      <c r="TKL203" s="639"/>
      <c r="TKM203" s="639"/>
      <c r="TKN203" s="639"/>
      <c r="TKO203" s="639"/>
      <c r="TKP203" s="639"/>
      <c r="TKQ203" s="639"/>
      <c r="TKR203" s="639"/>
      <c r="TKS203" s="639"/>
      <c r="TKT203" s="639"/>
      <c r="TKU203" s="639"/>
      <c r="TKV203" s="639"/>
      <c r="TKW203" s="639"/>
      <c r="TKX203" s="639"/>
      <c r="TKY203" s="639"/>
      <c r="TKZ203" s="639"/>
      <c r="TLA203" s="639"/>
      <c r="TLB203" s="639"/>
      <c r="TLC203" s="639"/>
      <c r="TLD203" s="639"/>
      <c r="TLE203" s="639"/>
      <c r="TLF203" s="639"/>
      <c r="TLG203" s="639"/>
      <c r="TLH203" s="639"/>
      <c r="TLI203" s="639"/>
      <c r="TLJ203" s="639"/>
      <c r="TLK203" s="639"/>
      <c r="TLL203" s="639"/>
      <c r="TLM203" s="639"/>
      <c r="TLN203" s="639"/>
      <c r="TLO203" s="639"/>
      <c r="TLP203" s="639"/>
      <c r="TLQ203" s="639"/>
      <c r="TLR203" s="639"/>
      <c r="TLS203" s="639"/>
      <c r="TLT203" s="639"/>
      <c r="TLU203" s="639"/>
      <c r="TLV203" s="639"/>
      <c r="TLW203" s="639"/>
      <c r="TLX203" s="639"/>
      <c r="TLY203" s="639"/>
      <c r="TLZ203" s="639"/>
      <c r="TMA203" s="639"/>
      <c r="TMB203" s="639"/>
      <c r="TMC203" s="639"/>
      <c r="TMD203" s="639"/>
      <c r="TME203" s="639"/>
      <c r="TMF203" s="639"/>
      <c r="TMG203" s="639"/>
      <c r="TMH203" s="639"/>
      <c r="TMI203" s="639"/>
      <c r="TMJ203" s="639"/>
      <c r="TMK203" s="639"/>
      <c r="TML203" s="639"/>
      <c r="TMM203" s="639"/>
      <c r="TMN203" s="639"/>
      <c r="TMO203" s="639"/>
      <c r="TMP203" s="639"/>
      <c r="TMQ203" s="639"/>
      <c r="TMR203" s="639"/>
      <c r="TMS203" s="639"/>
      <c r="TMT203" s="639"/>
      <c r="TMU203" s="639"/>
      <c r="TMV203" s="639"/>
      <c r="TMW203" s="639"/>
      <c r="TMX203" s="639"/>
      <c r="TMY203" s="639"/>
      <c r="TMZ203" s="639"/>
      <c r="TNA203" s="639"/>
      <c r="TNB203" s="639"/>
      <c r="TNC203" s="639"/>
      <c r="TND203" s="639"/>
      <c r="TNE203" s="639"/>
      <c r="TNF203" s="639"/>
      <c r="TNG203" s="639"/>
      <c r="TNH203" s="639"/>
      <c r="TNI203" s="639"/>
      <c r="TNJ203" s="639"/>
      <c r="TNK203" s="639"/>
      <c r="TNL203" s="639"/>
      <c r="TNM203" s="639"/>
      <c r="TNN203" s="639"/>
      <c r="TNO203" s="639"/>
      <c r="TNP203" s="639"/>
      <c r="TNQ203" s="639"/>
      <c r="TNR203" s="639"/>
      <c r="TNS203" s="639"/>
      <c r="TNT203" s="639"/>
      <c r="TNU203" s="639"/>
      <c r="TNV203" s="639"/>
      <c r="TNW203" s="639"/>
      <c r="TNX203" s="639"/>
      <c r="TNY203" s="639"/>
      <c r="TNZ203" s="639"/>
      <c r="TOA203" s="639"/>
      <c r="TOB203" s="639"/>
      <c r="TOC203" s="639"/>
      <c r="TOD203" s="639"/>
      <c r="TOE203" s="639"/>
      <c r="TOF203" s="639"/>
      <c r="TOG203" s="639"/>
      <c r="TOH203" s="639"/>
      <c r="TOI203" s="639"/>
      <c r="TOJ203" s="639"/>
      <c r="TOK203" s="639"/>
      <c r="TOL203" s="639"/>
      <c r="TOM203" s="639"/>
      <c r="TON203" s="639"/>
      <c r="TOO203" s="639"/>
      <c r="TOP203" s="639"/>
      <c r="TOQ203" s="639"/>
      <c r="TOR203" s="639"/>
      <c r="TOS203" s="639"/>
      <c r="TOT203" s="639"/>
      <c r="TOU203" s="639"/>
      <c r="TOV203" s="639"/>
      <c r="TOW203" s="639"/>
      <c r="TOX203" s="639"/>
      <c r="TOY203" s="639"/>
      <c r="TOZ203" s="639"/>
      <c r="TPA203" s="639"/>
      <c r="TPB203" s="639"/>
      <c r="TPC203" s="639"/>
      <c r="TPD203" s="639"/>
      <c r="TPE203" s="639"/>
      <c r="TPF203" s="639"/>
      <c r="TPG203" s="639"/>
      <c r="TPH203" s="639"/>
      <c r="TPI203" s="639"/>
      <c r="TPJ203" s="639"/>
      <c r="TPK203" s="639"/>
      <c r="TPL203" s="639"/>
      <c r="TPM203" s="639"/>
      <c r="TPN203" s="639"/>
      <c r="TPO203" s="639"/>
      <c r="TPP203" s="639"/>
      <c r="TPQ203" s="639"/>
      <c r="TPR203" s="639"/>
      <c r="TPS203" s="639"/>
      <c r="TPT203" s="639"/>
      <c r="TPU203" s="639"/>
      <c r="TPV203" s="639"/>
      <c r="TPW203" s="639"/>
      <c r="TPX203" s="639"/>
      <c r="TPY203" s="639"/>
      <c r="TPZ203" s="639"/>
      <c r="TQA203" s="639"/>
      <c r="TQB203" s="639"/>
      <c r="TQC203" s="639"/>
      <c r="TQD203" s="639"/>
      <c r="TQE203" s="639"/>
      <c r="TQF203" s="639"/>
      <c r="TQG203" s="639"/>
      <c r="TQH203" s="639"/>
      <c r="TQI203" s="639"/>
      <c r="TQJ203" s="639"/>
      <c r="TQK203" s="639"/>
      <c r="TQL203" s="639"/>
      <c r="TQM203" s="639"/>
      <c r="TQN203" s="639"/>
      <c r="TQO203" s="639"/>
      <c r="TQP203" s="639"/>
      <c r="TQQ203" s="639"/>
      <c r="TQR203" s="639"/>
      <c r="TQS203" s="639"/>
      <c r="TQT203" s="639"/>
      <c r="TQU203" s="639"/>
      <c r="TQV203" s="639"/>
      <c r="TQW203" s="639"/>
      <c r="TQX203" s="639"/>
      <c r="TQY203" s="639"/>
      <c r="TQZ203" s="639"/>
      <c r="TRA203" s="639"/>
      <c r="TRB203" s="639"/>
      <c r="TRC203" s="639"/>
      <c r="TRD203" s="639"/>
      <c r="TRE203" s="639"/>
      <c r="TRF203" s="639"/>
      <c r="TRG203" s="639"/>
      <c r="TRH203" s="639"/>
      <c r="TRI203" s="639"/>
      <c r="TRJ203" s="639"/>
      <c r="TRK203" s="639"/>
      <c r="TRL203" s="639"/>
      <c r="TRM203" s="639"/>
      <c r="TRN203" s="639"/>
      <c r="TRO203" s="639"/>
      <c r="TRP203" s="639"/>
      <c r="TRQ203" s="639"/>
      <c r="TRR203" s="639"/>
      <c r="TRS203" s="639"/>
      <c r="TRT203" s="639"/>
      <c r="TRU203" s="639"/>
      <c r="TRV203" s="639"/>
      <c r="TRW203" s="639"/>
      <c r="TRX203" s="639"/>
      <c r="TRY203" s="639"/>
      <c r="TRZ203" s="639"/>
      <c r="TSA203" s="639"/>
      <c r="TSB203" s="639"/>
      <c r="TSC203" s="639"/>
      <c r="TSD203" s="639"/>
      <c r="TSE203" s="639"/>
      <c r="TSF203" s="639"/>
      <c r="TSG203" s="639"/>
      <c r="TSH203" s="639"/>
      <c r="TSI203" s="639"/>
      <c r="TSJ203" s="639"/>
      <c r="TSK203" s="639"/>
      <c r="TSL203" s="639"/>
      <c r="TSM203" s="639"/>
      <c r="TSN203" s="639"/>
      <c r="TSO203" s="639"/>
      <c r="TSP203" s="639"/>
      <c r="TSQ203" s="639"/>
      <c r="TSR203" s="639"/>
      <c r="TSS203" s="639"/>
      <c r="TST203" s="639"/>
      <c r="TSU203" s="639"/>
      <c r="TSV203" s="639"/>
      <c r="TSW203" s="639"/>
      <c r="TSX203" s="639"/>
      <c r="TSY203" s="639"/>
      <c r="TSZ203" s="639"/>
      <c r="TTA203" s="639"/>
      <c r="TTB203" s="639"/>
      <c r="TTC203" s="639"/>
      <c r="TTD203" s="639"/>
      <c r="TTE203" s="639"/>
      <c r="TTF203" s="639"/>
      <c r="TTG203" s="639"/>
      <c r="TTH203" s="639"/>
      <c r="TTI203" s="639"/>
      <c r="TTJ203" s="639"/>
      <c r="TTK203" s="639"/>
      <c r="TTL203" s="639"/>
      <c r="TTM203" s="639"/>
      <c r="TTN203" s="639"/>
      <c r="TTO203" s="639"/>
      <c r="TTP203" s="639"/>
      <c r="TTQ203" s="639"/>
      <c r="TTR203" s="639"/>
      <c r="TTS203" s="639"/>
      <c r="TTT203" s="639"/>
      <c r="TTU203" s="639"/>
      <c r="TTV203" s="639"/>
      <c r="TTW203" s="639"/>
      <c r="TTX203" s="639"/>
      <c r="TTY203" s="639"/>
      <c r="TTZ203" s="639"/>
      <c r="TUA203" s="639"/>
      <c r="TUB203" s="639"/>
      <c r="TUC203" s="639"/>
      <c r="TUD203" s="639"/>
      <c r="TUE203" s="639"/>
      <c r="TUF203" s="639"/>
      <c r="TUG203" s="639"/>
      <c r="TUH203" s="639"/>
      <c r="TUI203" s="639"/>
      <c r="TUJ203" s="639"/>
      <c r="TUK203" s="639"/>
      <c r="TUL203" s="639"/>
      <c r="TUM203" s="639"/>
      <c r="TUN203" s="639"/>
      <c r="TUO203" s="639"/>
      <c r="TUP203" s="639"/>
      <c r="TUQ203" s="639"/>
      <c r="TUR203" s="639"/>
      <c r="TUS203" s="639"/>
      <c r="TUT203" s="639"/>
      <c r="TUU203" s="639"/>
      <c r="TUV203" s="639"/>
      <c r="TUW203" s="639"/>
      <c r="TUX203" s="639"/>
      <c r="TUY203" s="639"/>
      <c r="TUZ203" s="639"/>
      <c r="TVA203" s="639"/>
      <c r="TVB203" s="639"/>
      <c r="TVC203" s="639"/>
      <c r="TVD203" s="639"/>
      <c r="TVE203" s="639"/>
      <c r="TVF203" s="639"/>
      <c r="TVG203" s="639"/>
      <c r="TVH203" s="639"/>
      <c r="TVI203" s="639"/>
      <c r="TVJ203" s="639"/>
      <c r="TVK203" s="639"/>
      <c r="TVL203" s="639"/>
      <c r="TVM203" s="639"/>
      <c r="TVN203" s="639"/>
      <c r="TVO203" s="639"/>
      <c r="TVP203" s="639"/>
      <c r="TVQ203" s="639"/>
      <c r="TVR203" s="639"/>
      <c r="TVS203" s="639"/>
      <c r="TVT203" s="639"/>
      <c r="TVU203" s="639"/>
      <c r="TVV203" s="639"/>
      <c r="TVW203" s="639"/>
      <c r="TVX203" s="639"/>
      <c r="TVY203" s="639"/>
      <c r="TVZ203" s="639"/>
      <c r="TWA203" s="639"/>
      <c r="TWB203" s="639"/>
      <c r="TWC203" s="639"/>
      <c r="TWD203" s="639"/>
      <c r="TWE203" s="639"/>
      <c r="TWF203" s="639"/>
      <c r="TWG203" s="639"/>
      <c r="TWH203" s="639"/>
      <c r="TWI203" s="639"/>
      <c r="TWJ203" s="639"/>
      <c r="TWK203" s="639"/>
      <c r="TWL203" s="639"/>
      <c r="TWM203" s="639"/>
      <c r="TWN203" s="639"/>
      <c r="TWO203" s="639"/>
      <c r="TWP203" s="639"/>
      <c r="TWQ203" s="639"/>
      <c r="TWR203" s="639"/>
      <c r="TWS203" s="639"/>
      <c r="TWT203" s="639"/>
      <c r="TWU203" s="639"/>
      <c r="TWV203" s="639"/>
      <c r="TWW203" s="639"/>
      <c r="TWX203" s="639"/>
      <c r="TWY203" s="639"/>
      <c r="TWZ203" s="639"/>
      <c r="TXA203" s="639"/>
      <c r="TXB203" s="639"/>
      <c r="TXC203" s="639"/>
      <c r="TXD203" s="639"/>
      <c r="TXE203" s="639"/>
      <c r="TXF203" s="639"/>
      <c r="TXG203" s="639"/>
      <c r="TXH203" s="639"/>
      <c r="TXI203" s="639"/>
      <c r="TXJ203" s="639"/>
      <c r="TXK203" s="639"/>
      <c r="TXL203" s="639"/>
      <c r="TXM203" s="639"/>
      <c r="TXN203" s="639"/>
      <c r="TXO203" s="639"/>
      <c r="TXP203" s="639"/>
      <c r="TXQ203" s="639"/>
      <c r="TXR203" s="639"/>
      <c r="TXS203" s="639"/>
      <c r="TXT203" s="639"/>
      <c r="TXU203" s="639"/>
      <c r="TXV203" s="639"/>
      <c r="TXW203" s="639"/>
      <c r="TXX203" s="639"/>
      <c r="TXY203" s="639"/>
      <c r="TXZ203" s="639"/>
      <c r="TYA203" s="639"/>
      <c r="TYB203" s="639"/>
      <c r="TYC203" s="639"/>
      <c r="TYD203" s="639"/>
      <c r="TYE203" s="639"/>
      <c r="TYF203" s="639"/>
      <c r="TYG203" s="639"/>
      <c r="TYH203" s="639"/>
      <c r="TYI203" s="639"/>
      <c r="TYJ203" s="639"/>
      <c r="TYK203" s="639"/>
      <c r="TYL203" s="639"/>
      <c r="TYM203" s="639"/>
      <c r="TYN203" s="639"/>
      <c r="TYO203" s="639"/>
      <c r="TYP203" s="639"/>
      <c r="TYQ203" s="639"/>
      <c r="TYR203" s="639"/>
      <c r="TYS203" s="639"/>
      <c r="TYT203" s="639"/>
      <c r="TYU203" s="639"/>
      <c r="TYV203" s="639"/>
      <c r="TYW203" s="639"/>
      <c r="TYX203" s="639"/>
      <c r="TYY203" s="639"/>
      <c r="TYZ203" s="639"/>
      <c r="TZA203" s="639"/>
      <c r="TZB203" s="639"/>
      <c r="TZC203" s="639"/>
      <c r="TZD203" s="639"/>
      <c r="TZE203" s="639"/>
      <c r="TZF203" s="639"/>
      <c r="TZG203" s="639"/>
      <c r="TZH203" s="639"/>
      <c r="TZI203" s="639"/>
      <c r="TZJ203" s="639"/>
      <c r="TZK203" s="639"/>
      <c r="TZL203" s="639"/>
      <c r="TZM203" s="639"/>
      <c r="TZN203" s="639"/>
      <c r="TZO203" s="639"/>
      <c r="TZP203" s="639"/>
      <c r="TZQ203" s="639"/>
      <c r="TZR203" s="639"/>
      <c r="TZS203" s="639"/>
      <c r="TZT203" s="639"/>
      <c r="TZU203" s="639"/>
      <c r="TZV203" s="639"/>
      <c r="TZW203" s="639"/>
      <c r="TZX203" s="639"/>
      <c r="TZY203" s="639"/>
      <c r="TZZ203" s="639"/>
      <c r="UAA203" s="639"/>
      <c r="UAB203" s="639"/>
      <c r="UAC203" s="639"/>
      <c r="UAD203" s="639"/>
      <c r="UAE203" s="639"/>
      <c r="UAF203" s="639"/>
      <c r="UAG203" s="639"/>
      <c r="UAH203" s="639"/>
      <c r="UAI203" s="639"/>
      <c r="UAJ203" s="639"/>
      <c r="UAK203" s="639"/>
      <c r="UAL203" s="639"/>
      <c r="UAM203" s="639"/>
      <c r="UAN203" s="639"/>
      <c r="UAO203" s="639"/>
      <c r="UAP203" s="639"/>
      <c r="UAQ203" s="639"/>
      <c r="UAR203" s="639"/>
      <c r="UAS203" s="639"/>
      <c r="UAT203" s="639"/>
      <c r="UAU203" s="639"/>
      <c r="UAV203" s="639"/>
      <c r="UAW203" s="639"/>
      <c r="UAX203" s="639"/>
      <c r="UAY203" s="639"/>
      <c r="UAZ203" s="639"/>
      <c r="UBA203" s="639"/>
      <c r="UBB203" s="639"/>
      <c r="UBC203" s="639"/>
      <c r="UBD203" s="639"/>
      <c r="UBE203" s="639"/>
      <c r="UBF203" s="639"/>
      <c r="UBG203" s="639"/>
      <c r="UBH203" s="639"/>
      <c r="UBI203" s="639"/>
      <c r="UBJ203" s="639"/>
      <c r="UBK203" s="639"/>
      <c r="UBL203" s="639"/>
      <c r="UBM203" s="639"/>
      <c r="UBN203" s="639"/>
      <c r="UBO203" s="639"/>
      <c r="UBP203" s="639"/>
      <c r="UBQ203" s="639"/>
      <c r="UBR203" s="639"/>
      <c r="UBS203" s="639"/>
      <c r="UBT203" s="639"/>
      <c r="UBU203" s="639"/>
      <c r="UBV203" s="639"/>
      <c r="UBW203" s="639"/>
      <c r="UBX203" s="639"/>
      <c r="UBY203" s="639"/>
      <c r="UBZ203" s="639"/>
      <c r="UCA203" s="639"/>
      <c r="UCB203" s="639"/>
      <c r="UCC203" s="639"/>
      <c r="UCD203" s="639"/>
      <c r="UCE203" s="639"/>
      <c r="UCF203" s="639"/>
      <c r="UCG203" s="639"/>
      <c r="UCH203" s="639"/>
      <c r="UCI203" s="639"/>
      <c r="UCJ203" s="639"/>
      <c r="UCK203" s="639"/>
      <c r="UCL203" s="639"/>
      <c r="UCM203" s="639"/>
      <c r="UCN203" s="639"/>
      <c r="UCO203" s="639"/>
      <c r="UCP203" s="639"/>
      <c r="UCQ203" s="639"/>
      <c r="UCR203" s="639"/>
      <c r="UCS203" s="639"/>
      <c r="UCT203" s="639"/>
      <c r="UCU203" s="639"/>
      <c r="UCV203" s="639"/>
      <c r="UCW203" s="639"/>
      <c r="UCX203" s="639"/>
      <c r="UCY203" s="639"/>
      <c r="UCZ203" s="639"/>
      <c r="UDA203" s="639"/>
      <c r="UDB203" s="639"/>
      <c r="UDC203" s="639"/>
      <c r="UDD203" s="639"/>
      <c r="UDE203" s="639"/>
      <c r="UDF203" s="639"/>
      <c r="UDG203" s="639"/>
      <c r="UDH203" s="639"/>
      <c r="UDI203" s="639"/>
      <c r="UDJ203" s="639"/>
      <c r="UDK203" s="639"/>
      <c r="UDL203" s="639"/>
      <c r="UDM203" s="639"/>
      <c r="UDN203" s="639"/>
      <c r="UDO203" s="639"/>
      <c r="UDP203" s="639"/>
      <c r="UDQ203" s="639"/>
      <c r="UDR203" s="639"/>
      <c r="UDS203" s="639"/>
      <c r="UDT203" s="639"/>
      <c r="UDU203" s="639"/>
      <c r="UDV203" s="639"/>
      <c r="UDW203" s="639"/>
      <c r="UDX203" s="639"/>
      <c r="UDY203" s="639"/>
      <c r="UDZ203" s="639"/>
      <c r="UEA203" s="639"/>
      <c r="UEB203" s="639"/>
      <c r="UEC203" s="639"/>
      <c r="UED203" s="639"/>
      <c r="UEE203" s="639"/>
      <c r="UEF203" s="639"/>
      <c r="UEG203" s="639"/>
      <c r="UEH203" s="639"/>
      <c r="UEI203" s="639"/>
      <c r="UEJ203" s="639"/>
      <c r="UEK203" s="639"/>
      <c r="UEL203" s="639"/>
      <c r="UEM203" s="639"/>
      <c r="UEN203" s="639"/>
      <c r="UEO203" s="639"/>
      <c r="UEP203" s="639"/>
      <c r="UEQ203" s="639"/>
      <c r="UER203" s="639"/>
      <c r="UES203" s="639"/>
      <c r="UET203" s="639"/>
      <c r="UEU203" s="639"/>
      <c r="UEV203" s="639"/>
      <c r="UEW203" s="639"/>
      <c r="UEX203" s="639"/>
      <c r="UEY203" s="639"/>
      <c r="UEZ203" s="639"/>
      <c r="UFA203" s="639"/>
      <c r="UFB203" s="639"/>
      <c r="UFC203" s="639"/>
      <c r="UFD203" s="639"/>
      <c r="UFE203" s="639"/>
      <c r="UFF203" s="639"/>
      <c r="UFG203" s="639"/>
      <c r="UFH203" s="639"/>
      <c r="UFI203" s="639"/>
      <c r="UFJ203" s="639"/>
      <c r="UFK203" s="639"/>
      <c r="UFL203" s="639"/>
      <c r="UFM203" s="639"/>
      <c r="UFN203" s="639"/>
      <c r="UFO203" s="639"/>
      <c r="UFP203" s="639"/>
      <c r="UFQ203" s="639"/>
      <c r="UFR203" s="639"/>
      <c r="UFS203" s="639"/>
      <c r="UFT203" s="639"/>
      <c r="UFU203" s="639"/>
      <c r="UFV203" s="639"/>
      <c r="UFW203" s="639"/>
      <c r="UFX203" s="639"/>
      <c r="UFY203" s="639"/>
      <c r="UFZ203" s="639"/>
      <c r="UGA203" s="639"/>
      <c r="UGB203" s="639"/>
      <c r="UGC203" s="639"/>
      <c r="UGD203" s="639"/>
      <c r="UGE203" s="639"/>
      <c r="UGF203" s="639"/>
      <c r="UGG203" s="639"/>
      <c r="UGH203" s="639"/>
      <c r="UGI203" s="639"/>
      <c r="UGJ203" s="639"/>
      <c r="UGK203" s="639"/>
      <c r="UGL203" s="639"/>
      <c r="UGM203" s="639"/>
      <c r="UGN203" s="639"/>
      <c r="UGO203" s="639"/>
      <c r="UGP203" s="639"/>
      <c r="UGQ203" s="639"/>
      <c r="UGR203" s="639"/>
      <c r="UGS203" s="639"/>
      <c r="UGT203" s="639"/>
      <c r="UGU203" s="639"/>
      <c r="UGV203" s="639"/>
      <c r="UGW203" s="639"/>
      <c r="UGX203" s="639"/>
      <c r="UGY203" s="639"/>
      <c r="UGZ203" s="639"/>
      <c r="UHA203" s="639"/>
      <c r="UHB203" s="639"/>
      <c r="UHC203" s="639"/>
      <c r="UHD203" s="639"/>
      <c r="UHE203" s="639"/>
      <c r="UHF203" s="639"/>
      <c r="UHG203" s="639"/>
      <c r="UHH203" s="639"/>
      <c r="UHI203" s="639"/>
      <c r="UHJ203" s="639"/>
      <c r="UHK203" s="639"/>
      <c r="UHL203" s="639"/>
      <c r="UHM203" s="639"/>
      <c r="UHN203" s="639"/>
      <c r="UHO203" s="639"/>
      <c r="UHP203" s="639"/>
      <c r="UHQ203" s="639"/>
      <c r="UHR203" s="639"/>
      <c r="UHS203" s="639"/>
      <c r="UHT203" s="639"/>
      <c r="UHU203" s="639"/>
      <c r="UHV203" s="639"/>
      <c r="UHW203" s="639"/>
      <c r="UHX203" s="639"/>
      <c r="UHY203" s="639"/>
      <c r="UHZ203" s="639"/>
      <c r="UIA203" s="639"/>
      <c r="UIB203" s="639"/>
      <c r="UIC203" s="639"/>
      <c r="UID203" s="639"/>
      <c r="UIE203" s="639"/>
      <c r="UIF203" s="639"/>
      <c r="UIG203" s="639"/>
      <c r="UIH203" s="639"/>
      <c r="UII203" s="639"/>
      <c r="UIJ203" s="639"/>
      <c r="UIK203" s="639"/>
      <c r="UIL203" s="639"/>
      <c r="UIM203" s="639"/>
      <c r="UIN203" s="639"/>
      <c r="UIO203" s="639"/>
      <c r="UIP203" s="639"/>
      <c r="UIQ203" s="639"/>
      <c r="UIR203" s="639"/>
      <c r="UIS203" s="639"/>
      <c r="UIT203" s="639"/>
      <c r="UIU203" s="639"/>
      <c r="UIV203" s="639"/>
      <c r="UIW203" s="639"/>
      <c r="UIX203" s="639"/>
      <c r="UIY203" s="639"/>
      <c r="UIZ203" s="639"/>
      <c r="UJA203" s="639"/>
      <c r="UJB203" s="639"/>
      <c r="UJC203" s="639"/>
      <c r="UJD203" s="639"/>
      <c r="UJE203" s="639"/>
      <c r="UJF203" s="639"/>
      <c r="UJG203" s="639"/>
      <c r="UJH203" s="639"/>
      <c r="UJI203" s="639"/>
      <c r="UJJ203" s="639"/>
      <c r="UJK203" s="639"/>
      <c r="UJL203" s="639"/>
      <c r="UJM203" s="639"/>
      <c r="UJN203" s="639"/>
      <c r="UJO203" s="639"/>
      <c r="UJP203" s="639"/>
      <c r="UJQ203" s="639"/>
      <c r="UJR203" s="639"/>
      <c r="UJS203" s="639"/>
      <c r="UJT203" s="639"/>
      <c r="UJU203" s="639"/>
      <c r="UJV203" s="639"/>
      <c r="UJW203" s="639"/>
      <c r="UJX203" s="639"/>
      <c r="UJY203" s="639"/>
      <c r="UJZ203" s="639"/>
      <c r="UKA203" s="639"/>
      <c r="UKB203" s="639"/>
      <c r="UKC203" s="639"/>
      <c r="UKD203" s="639"/>
      <c r="UKE203" s="639"/>
      <c r="UKF203" s="639"/>
      <c r="UKG203" s="639"/>
      <c r="UKH203" s="639"/>
      <c r="UKI203" s="639"/>
      <c r="UKJ203" s="639"/>
      <c r="UKK203" s="639"/>
      <c r="UKL203" s="639"/>
      <c r="UKM203" s="639"/>
      <c r="UKN203" s="639"/>
      <c r="UKO203" s="639"/>
      <c r="UKP203" s="639"/>
      <c r="UKQ203" s="639"/>
      <c r="UKR203" s="639"/>
      <c r="UKS203" s="639"/>
      <c r="UKT203" s="639"/>
      <c r="UKU203" s="639"/>
      <c r="UKV203" s="639"/>
      <c r="UKW203" s="639"/>
      <c r="UKX203" s="639"/>
      <c r="UKY203" s="639"/>
      <c r="UKZ203" s="639"/>
      <c r="ULA203" s="639"/>
      <c r="ULB203" s="639"/>
      <c r="ULC203" s="639"/>
      <c r="ULD203" s="639"/>
      <c r="ULE203" s="639"/>
      <c r="ULF203" s="639"/>
      <c r="ULG203" s="639"/>
      <c r="ULH203" s="639"/>
      <c r="ULI203" s="639"/>
      <c r="ULJ203" s="639"/>
      <c r="ULK203" s="639"/>
      <c r="ULL203" s="639"/>
      <c r="ULM203" s="639"/>
      <c r="ULN203" s="639"/>
      <c r="ULO203" s="639"/>
      <c r="ULP203" s="639"/>
      <c r="ULQ203" s="639"/>
      <c r="ULR203" s="639"/>
      <c r="ULS203" s="639"/>
      <c r="ULT203" s="639"/>
      <c r="ULU203" s="639"/>
      <c r="ULV203" s="639"/>
      <c r="ULW203" s="639"/>
      <c r="ULX203" s="639"/>
      <c r="ULY203" s="639"/>
      <c r="ULZ203" s="639"/>
      <c r="UMA203" s="639"/>
      <c r="UMB203" s="639"/>
      <c r="UMC203" s="639"/>
      <c r="UMD203" s="639"/>
      <c r="UME203" s="639"/>
      <c r="UMF203" s="639"/>
      <c r="UMG203" s="639"/>
      <c r="UMH203" s="639"/>
      <c r="UMI203" s="639"/>
      <c r="UMJ203" s="639"/>
      <c r="UMK203" s="639"/>
      <c r="UML203" s="639"/>
      <c r="UMM203" s="639"/>
      <c r="UMN203" s="639"/>
      <c r="UMO203" s="639"/>
      <c r="UMP203" s="639"/>
      <c r="UMQ203" s="639"/>
      <c r="UMR203" s="639"/>
      <c r="UMS203" s="639"/>
      <c r="UMT203" s="639"/>
      <c r="UMU203" s="639"/>
      <c r="UMV203" s="639"/>
      <c r="UMW203" s="639"/>
      <c r="UMX203" s="639"/>
      <c r="UMY203" s="639"/>
      <c r="UMZ203" s="639"/>
      <c r="UNA203" s="639"/>
      <c r="UNB203" s="639"/>
      <c r="UNC203" s="639"/>
      <c r="UND203" s="639"/>
      <c r="UNE203" s="639"/>
      <c r="UNF203" s="639"/>
      <c r="UNG203" s="639"/>
      <c r="UNH203" s="639"/>
      <c r="UNI203" s="639"/>
      <c r="UNJ203" s="639"/>
      <c r="UNK203" s="639"/>
      <c r="UNL203" s="639"/>
      <c r="UNM203" s="639"/>
      <c r="UNN203" s="639"/>
      <c r="UNO203" s="639"/>
      <c r="UNP203" s="639"/>
      <c r="UNQ203" s="639"/>
      <c r="UNR203" s="639"/>
      <c r="UNS203" s="639"/>
      <c r="UNT203" s="639"/>
      <c r="UNU203" s="639"/>
      <c r="UNV203" s="639"/>
      <c r="UNW203" s="639"/>
      <c r="UNX203" s="639"/>
      <c r="UNY203" s="639"/>
      <c r="UNZ203" s="639"/>
      <c r="UOA203" s="639"/>
      <c r="UOB203" s="639"/>
      <c r="UOC203" s="639"/>
      <c r="UOD203" s="639"/>
      <c r="UOE203" s="639"/>
      <c r="UOF203" s="639"/>
      <c r="UOG203" s="639"/>
      <c r="UOH203" s="639"/>
      <c r="UOI203" s="639"/>
      <c r="UOJ203" s="639"/>
      <c r="UOK203" s="639"/>
      <c r="UOL203" s="639"/>
      <c r="UOM203" s="639"/>
      <c r="UON203" s="639"/>
      <c r="UOO203" s="639"/>
      <c r="UOP203" s="639"/>
      <c r="UOQ203" s="639"/>
      <c r="UOR203" s="639"/>
      <c r="UOS203" s="639"/>
      <c r="UOT203" s="639"/>
      <c r="UOU203" s="639"/>
      <c r="UOV203" s="639"/>
      <c r="UOW203" s="639"/>
      <c r="UOX203" s="639"/>
      <c r="UOY203" s="639"/>
      <c r="UOZ203" s="639"/>
      <c r="UPA203" s="639"/>
      <c r="UPB203" s="639"/>
      <c r="UPC203" s="639"/>
      <c r="UPD203" s="639"/>
      <c r="UPE203" s="639"/>
      <c r="UPF203" s="639"/>
      <c r="UPG203" s="639"/>
      <c r="UPH203" s="639"/>
      <c r="UPI203" s="639"/>
      <c r="UPJ203" s="639"/>
      <c r="UPK203" s="639"/>
      <c r="UPL203" s="639"/>
      <c r="UPM203" s="639"/>
      <c r="UPN203" s="639"/>
      <c r="UPO203" s="639"/>
      <c r="UPP203" s="639"/>
      <c r="UPQ203" s="639"/>
      <c r="UPR203" s="639"/>
      <c r="UPS203" s="639"/>
      <c r="UPT203" s="639"/>
      <c r="UPU203" s="639"/>
      <c r="UPV203" s="639"/>
      <c r="UPW203" s="639"/>
      <c r="UPX203" s="639"/>
      <c r="UPY203" s="639"/>
      <c r="UPZ203" s="639"/>
      <c r="UQA203" s="639"/>
      <c r="UQB203" s="639"/>
      <c r="UQC203" s="639"/>
      <c r="UQD203" s="639"/>
      <c r="UQE203" s="639"/>
      <c r="UQF203" s="639"/>
      <c r="UQG203" s="639"/>
      <c r="UQH203" s="639"/>
      <c r="UQI203" s="639"/>
      <c r="UQJ203" s="639"/>
      <c r="UQK203" s="639"/>
      <c r="UQL203" s="639"/>
      <c r="UQM203" s="639"/>
      <c r="UQN203" s="639"/>
      <c r="UQO203" s="639"/>
      <c r="UQP203" s="639"/>
      <c r="UQQ203" s="639"/>
      <c r="UQR203" s="639"/>
      <c r="UQS203" s="639"/>
      <c r="UQT203" s="639"/>
      <c r="UQU203" s="639"/>
      <c r="UQV203" s="639"/>
      <c r="UQW203" s="639"/>
      <c r="UQX203" s="639"/>
      <c r="UQY203" s="639"/>
      <c r="UQZ203" s="639"/>
      <c r="URA203" s="639"/>
      <c r="URB203" s="639"/>
      <c r="URC203" s="639"/>
      <c r="URD203" s="639"/>
      <c r="URE203" s="639"/>
      <c r="URF203" s="639"/>
      <c r="URG203" s="639"/>
      <c r="URH203" s="639"/>
      <c r="URI203" s="639"/>
      <c r="URJ203" s="639"/>
      <c r="URK203" s="639"/>
      <c r="URL203" s="639"/>
      <c r="URM203" s="639"/>
      <c r="URN203" s="639"/>
      <c r="URO203" s="639"/>
      <c r="URP203" s="639"/>
      <c r="URQ203" s="639"/>
      <c r="URR203" s="639"/>
      <c r="URS203" s="639"/>
      <c r="URT203" s="639"/>
      <c r="URU203" s="639"/>
      <c r="URV203" s="639"/>
      <c r="URW203" s="639"/>
      <c r="URX203" s="639"/>
      <c r="URY203" s="639"/>
      <c r="URZ203" s="639"/>
      <c r="USA203" s="639"/>
      <c r="USB203" s="639"/>
      <c r="USC203" s="639"/>
      <c r="USD203" s="639"/>
      <c r="USE203" s="639"/>
      <c r="USF203" s="639"/>
      <c r="USG203" s="639"/>
      <c r="USH203" s="639"/>
      <c r="USI203" s="639"/>
      <c r="USJ203" s="639"/>
      <c r="USK203" s="639"/>
      <c r="USL203" s="639"/>
      <c r="USM203" s="639"/>
      <c r="USN203" s="639"/>
      <c r="USO203" s="639"/>
      <c r="USP203" s="639"/>
      <c r="USQ203" s="639"/>
      <c r="USR203" s="639"/>
      <c r="USS203" s="639"/>
      <c r="UST203" s="639"/>
      <c r="USU203" s="639"/>
      <c r="USV203" s="639"/>
      <c r="USW203" s="639"/>
      <c r="USX203" s="639"/>
      <c r="USY203" s="639"/>
      <c r="USZ203" s="639"/>
      <c r="UTA203" s="639"/>
      <c r="UTB203" s="639"/>
      <c r="UTC203" s="639"/>
      <c r="UTD203" s="639"/>
      <c r="UTE203" s="639"/>
      <c r="UTF203" s="639"/>
      <c r="UTG203" s="639"/>
      <c r="UTH203" s="639"/>
      <c r="UTI203" s="639"/>
      <c r="UTJ203" s="639"/>
      <c r="UTK203" s="639"/>
      <c r="UTL203" s="639"/>
      <c r="UTM203" s="639"/>
      <c r="UTN203" s="639"/>
      <c r="UTO203" s="639"/>
      <c r="UTP203" s="639"/>
      <c r="UTQ203" s="639"/>
      <c r="UTR203" s="639"/>
      <c r="UTS203" s="639"/>
      <c r="UTT203" s="639"/>
      <c r="UTU203" s="639"/>
      <c r="UTV203" s="639"/>
      <c r="UTW203" s="639"/>
      <c r="UTX203" s="639"/>
      <c r="UTY203" s="639"/>
      <c r="UTZ203" s="639"/>
      <c r="UUA203" s="639"/>
      <c r="UUB203" s="639"/>
      <c r="UUC203" s="639"/>
      <c r="UUD203" s="639"/>
      <c r="UUE203" s="639"/>
      <c r="UUF203" s="639"/>
      <c r="UUG203" s="639"/>
      <c r="UUH203" s="639"/>
      <c r="UUI203" s="639"/>
      <c r="UUJ203" s="639"/>
      <c r="UUK203" s="639"/>
      <c r="UUL203" s="639"/>
      <c r="UUM203" s="639"/>
      <c r="UUN203" s="639"/>
      <c r="UUO203" s="639"/>
      <c r="UUP203" s="639"/>
      <c r="UUQ203" s="639"/>
      <c r="UUR203" s="639"/>
      <c r="UUS203" s="639"/>
      <c r="UUT203" s="639"/>
      <c r="UUU203" s="639"/>
      <c r="UUV203" s="639"/>
      <c r="UUW203" s="639"/>
      <c r="UUX203" s="639"/>
      <c r="UUY203" s="639"/>
      <c r="UUZ203" s="639"/>
      <c r="UVA203" s="639"/>
      <c r="UVB203" s="639"/>
      <c r="UVC203" s="639"/>
      <c r="UVD203" s="639"/>
      <c r="UVE203" s="639"/>
      <c r="UVF203" s="639"/>
      <c r="UVG203" s="639"/>
      <c r="UVH203" s="639"/>
      <c r="UVI203" s="639"/>
      <c r="UVJ203" s="639"/>
      <c r="UVK203" s="639"/>
      <c r="UVL203" s="639"/>
      <c r="UVM203" s="639"/>
      <c r="UVN203" s="639"/>
      <c r="UVO203" s="639"/>
      <c r="UVP203" s="639"/>
      <c r="UVQ203" s="639"/>
      <c r="UVR203" s="639"/>
      <c r="UVS203" s="639"/>
      <c r="UVT203" s="639"/>
      <c r="UVU203" s="639"/>
      <c r="UVV203" s="639"/>
      <c r="UVW203" s="639"/>
      <c r="UVX203" s="639"/>
      <c r="UVY203" s="639"/>
      <c r="UVZ203" s="639"/>
      <c r="UWA203" s="639"/>
      <c r="UWB203" s="639"/>
      <c r="UWC203" s="639"/>
      <c r="UWD203" s="639"/>
      <c r="UWE203" s="639"/>
      <c r="UWF203" s="639"/>
      <c r="UWG203" s="639"/>
      <c r="UWH203" s="639"/>
      <c r="UWI203" s="639"/>
      <c r="UWJ203" s="639"/>
      <c r="UWK203" s="639"/>
      <c r="UWL203" s="639"/>
      <c r="UWM203" s="639"/>
      <c r="UWN203" s="639"/>
      <c r="UWO203" s="639"/>
      <c r="UWP203" s="639"/>
      <c r="UWQ203" s="639"/>
      <c r="UWR203" s="639"/>
      <c r="UWS203" s="639"/>
      <c r="UWT203" s="639"/>
      <c r="UWU203" s="639"/>
      <c r="UWV203" s="639"/>
      <c r="UWW203" s="639"/>
      <c r="UWX203" s="639"/>
      <c r="UWY203" s="639"/>
      <c r="UWZ203" s="639"/>
      <c r="UXA203" s="639"/>
      <c r="UXB203" s="639"/>
      <c r="UXC203" s="639"/>
      <c r="UXD203" s="639"/>
      <c r="UXE203" s="639"/>
      <c r="UXF203" s="639"/>
      <c r="UXG203" s="639"/>
      <c r="UXH203" s="639"/>
      <c r="UXI203" s="639"/>
      <c r="UXJ203" s="639"/>
      <c r="UXK203" s="639"/>
      <c r="UXL203" s="639"/>
      <c r="UXM203" s="639"/>
      <c r="UXN203" s="639"/>
      <c r="UXO203" s="639"/>
      <c r="UXP203" s="639"/>
      <c r="UXQ203" s="639"/>
      <c r="UXR203" s="639"/>
      <c r="UXS203" s="639"/>
      <c r="UXT203" s="639"/>
      <c r="UXU203" s="639"/>
      <c r="UXV203" s="639"/>
      <c r="UXW203" s="639"/>
      <c r="UXX203" s="639"/>
      <c r="UXY203" s="639"/>
      <c r="UXZ203" s="639"/>
      <c r="UYA203" s="639"/>
      <c r="UYB203" s="639"/>
      <c r="UYC203" s="639"/>
      <c r="UYD203" s="639"/>
      <c r="UYE203" s="639"/>
      <c r="UYF203" s="639"/>
      <c r="UYG203" s="639"/>
      <c r="UYH203" s="639"/>
      <c r="UYI203" s="639"/>
      <c r="UYJ203" s="639"/>
      <c r="UYK203" s="639"/>
      <c r="UYL203" s="639"/>
      <c r="UYM203" s="639"/>
      <c r="UYN203" s="639"/>
      <c r="UYO203" s="639"/>
      <c r="UYP203" s="639"/>
      <c r="UYQ203" s="639"/>
      <c r="UYR203" s="639"/>
      <c r="UYS203" s="639"/>
      <c r="UYT203" s="639"/>
      <c r="UYU203" s="639"/>
      <c r="UYV203" s="639"/>
      <c r="UYW203" s="639"/>
      <c r="UYX203" s="639"/>
      <c r="UYY203" s="639"/>
      <c r="UYZ203" s="639"/>
      <c r="UZA203" s="639"/>
      <c r="UZB203" s="639"/>
      <c r="UZC203" s="639"/>
      <c r="UZD203" s="639"/>
      <c r="UZE203" s="639"/>
      <c r="UZF203" s="639"/>
      <c r="UZG203" s="639"/>
      <c r="UZH203" s="639"/>
      <c r="UZI203" s="639"/>
      <c r="UZJ203" s="639"/>
      <c r="UZK203" s="639"/>
      <c r="UZL203" s="639"/>
      <c r="UZM203" s="639"/>
      <c r="UZN203" s="639"/>
      <c r="UZO203" s="639"/>
      <c r="UZP203" s="639"/>
      <c r="UZQ203" s="639"/>
      <c r="UZR203" s="639"/>
      <c r="UZS203" s="639"/>
      <c r="UZT203" s="639"/>
      <c r="UZU203" s="639"/>
      <c r="UZV203" s="639"/>
      <c r="UZW203" s="639"/>
      <c r="UZX203" s="639"/>
      <c r="UZY203" s="639"/>
      <c r="UZZ203" s="639"/>
      <c r="VAA203" s="639"/>
      <c r="VAB203" s="639"/>
      <c r="VAC203" s="639"/>
      <c r="VAD203" s="639"/>
      <c r="VAE203" s="639"/>
      <c r="VAF203" s="639"/>
      <c r="VAG203" s="639"/>
      <c r="VAH203" s="639"/>
      <c r="VAI203" s="639"/>
      <c r="VAJ203" s="639"/>
      <c r="VAK203" s="639"/>
      <c r="VAL203" s="639"/>
      <c r="VAM203" s="639"/>
      <c r="VAN203" s="639"/>
      <c r="VAO203" s="639"/>
      <c r="VAP203" s="639"/>
      <c r="VAQ203" s="639"/>
      <c r="VAR203" s="639"/>
      <c r="VAS203" s="639"/>
      <c r="VAT203" s="639"/>
      <c r="VAU203" s="639"/>
      <c r="VAV203" s="639"/>
      <c r="VAW203" s="639"/>
      <c r="VAX203" s="639"/>
      <c r="VAY203" s="639"/>
      <c r="VAZ203" s="639"/>
      <c r="VBA203" s="639"/>
      <c r="VBB203" s="639"/>
      <c r="VBC203" s="639"/>
      <c r="VBD203" s="639"/>
      <c r="VBE203" s="639"/>
      <c r="VBF203" s="639"/>
      <c r="VBG203" s="639"/>
      <c r="VBH203" s="639"/>
      <c r="VBI203" s="639"/>
      <c r="VBJ203" s="639"/>
      <c r="VBK203" s="639"/>
      <c r="VBL203" s="639"/>
      <c r="VBM203" s="639"/>
      <c r="VBN203" s="639"/>
      <c r="VBO203" s="639"/>
      <c r="VBP203" s="639"/>
      <c r="VBQ203" s="639"/>
      <c r="VBR203" s="639"/>
      <c r="VBS203" s="639"/>
      <c r="VBT203" s="639"/>
      <c r="VBU203" s="639"/>
      <c r="VBV203" s="639"/>
      <c r="VBW203" s="639"/>
      <c r="VBX203" s="639"/>
      <c r="VBY203" s="639"/>
      <c r="VBZ203" s="639"/>
      <c r="VCA203" s="639"/>
      <c r="VCB203" s="639"/>
      <c r="VCC203" s="639"/>
      <c r="VCD203" s="639"/>
      <c r="VCE203" s="639"/>
      <c r="VCF203" s="639"/>
      <c r="VCG203" s="639"/>
      <c r="VCH203" s="639"/>
      <c r="VCI203" s="639"/>
      <c r="VCJ203" s="639"/>
      <c r="VCK203" s="639"/>
      <c r="VCL203" s="639"/>
      <c r="VCM203" s="639"/>
      <c r="VCN203" s="639"/>
      <c r="VCO203" s="639"/>
      <c r="VCP203" s="639"/>
      <c r="VCQ203" s="639"/>
      <c r="VCR203" s="639"/>
      <c r="VCS203" s="639"/>
      <c r="VCT203" s="639"/>
      <c r="VCU203" s="639"/>
      <c r="VCV203" s="639"/>
      <c r="VCW203" s="639"/>
      <c r="VCX203" s="639"/>
      <c r="VCY203" s="639"/>
      <c r="VCZ203" s="639"/>
      <c r="VDA203" s="639"/>
      <c r="VDB203" s="639"/>
      <c r="VDC203" s="639"/>
      <c r="VDD203" s="639"/>
      <c r="VDE203" s="639"/>
      <c r="VDF203" s="639"/>
      <c r="VDG203" s="639"/>
      <c r="VDH203" s="639"/>
      <c r="VDI203" s="639"/>
      <c r="VDJ203" s="639"/>
      <c r="VDK203" s="639"/>
      <c r="VDL203" s="639"/>
      <c r="VDM203" s="639"/>
      <c r="VDN203" s="639"/>
      <c r="VDO203" s="639"/>
      <c r="VDP203" s="639"/>
      <c r="VDQ203" s="639"/>
      <c r="VDR203" s="639"/>
      <c r="VDS203" s="639"/>
      <c r="VDT203" s="639"/>
      <c r="VDU203" s="639"/>
      <c r="VDV203" s="639"/>
      <c r="VDW203" s="639"/>
      <c r="VDX203" s="639"/>
      <c r="VDY203" s="639"/>
      <c r="VDZ203" s="639"/>
      <c r="VEA203" s="639"/>
      <c r="VEB203" s="639"/>
      <c r="VEC203" s="639"/>
      <c r="VED203" s="639"/>
      <c r="VEE203" s="639"/>
      <c r="VEF203" s="639"/>
      <c r="VEG203" s="639"/>
      <c r="VEH203" s="639"/>
      <c r="VEI203" s="639"/>
      <c r="VEJ203" s="639"/>
      <c r="VEK203" s="639"/>
      <c r="VEL203" s="639"/>
      <c r="VEM203" s="639"/>
      <c r="VEN203" s="639"/>
      <c r="VEO203" s="639"/>
      <c r="VEP203" s="639"/>
      <c r="VEQ203" s="639"/>
      <c r="VER203" s="639"/>
      <c r="VES203" s="639"/>
      <c r="VET203" s="639"/>
      <c r="VEU203" s="639"/>
      <c r="VEV203" s="639"/>
      <c r="VEW203" s="639"/>
      <c r="VEX203" s="639"/>
      <c r="VEY203" s="639"/>
      <c r="VEZ203" s="639"/>
      <c r="VFA203" s="639"/>
      <c r="VFB203" s="639"/>
      <c r="VFC203" s="639"/>
      <c r="VFD203" s="639"/>
      <c r="VFE203" s="639"/>
      <c r="VFF203" s="639"/>
      <c r="VFG203" s="639"/>
      <c r="VFH203" s="639"/>
      <c r="VFI203" s="639"/>
      <c r="VFJ203" s="639"/>
      <c r="VFK203" s="639"/>
      <c r="VFL203" s="639"/>
      <c r="VFM203" s="639"/>
      <c r="VFN203" s="639"/>
      <c r="VFO203" s="639"/>
      <c r="VFP203" s="639"/>
      <c r="VFQ203" s="639"/>
      <c r="VFR203" s="639"/>
      <c r="VFS203" s="639"/>
      <c r="VFT203" s="639"/>
      <c r="VFU203" s="639"/>
      <c r="VFV203" s="639"/>
      <c r="VFW203" s="639"/>
      <c r="VFX203" s="639"/>
      <c r="VFY203" s="639"/>
      <c r="VFZ203" s="639"/>
      <c r="VGA203" s="639"/>
      <c r="VGB203" s="639"/>
      <c r="VGC203" s="639"/>
      <c r="VGD203" s="639"/>
      <c r="VGE203" s="639"/>
      <c r="VGF203" s="639"/>
      <c r="VGG203" s="639"/>
      <c r="VGH203" s="639"/>
      <c r="VGI203" s="639"/>
      <c r="VGJ203" s="639"/>
      <c r="VGK203" s="639"/>
      <c r="VGL203" s="639"/>
      <c r="VGM203" s="639"/>
      <c r="VGN203" s="639"/>
      <c r="VGO203" s="639"/>
      <c r="VGP203" s="639"/>
      <c r="VGQ203" s="639"/>
      <c r="VGR203" s="639"/>
      <c r="VGS203" s="639"/>
      <c r="VGT203" s="639"/>
      <c r="VGU203" s="639"/>
      <c r="VGV203" s="639"/>
      <c r="VGW203" s="639"/>
      <c r="VGX203" s="639"/>
      <c r="VGY203" s="639"/>
      <c r="VGZ203" s="639"/>
      <c r="VHA203" s="639"/>
      <c r="VHB203" s="639"/>
      <c r="VHC203" s="639"/>
      <c r="VHD203" s="639"/>
      <c r="VHE203" s="639"/>
      <c r="VHF203" s="639"/>
      <c r="VHG203" s="639"/>
      <c r="VHH203" s="639"/>
      <c r="VHI203" s="639"/>
      <c r="VHJ203" s="639"/>
      <c r="VHK203" s="639"/>
      <c r="VHL203" s="639"/>
      <c r="VHM203" s="639"/>
      <c r="VHN203" s="639"/>
      <c r="VHO203" s="639"/>
      <c r="VHP203" s="639"/>
      <c r="VHQ203" s="639"/>
      <c r="VHR203" s="639"/>
      <c r="VHS203" s="639"/>
      <c r="VHT203" s="639"/>
      <c r="VHU203" s="639"/>
      <c r="VHV203" s="639"/>
      <c r="VHW203" s="639"/>
      <c r="VHX203" s="639"/>
      <c r="VHY203" s="639"/>
      <c r="VHZ203" s="639"/>
      <c r="VIA203" s="639"/>
      <c r="VIB203" s="639"/>
      <c r="VIC203" s="639"/>
      <c r="VID203" s="639"/>
      <c r="VIE203" s="639"/>
      <c r="VIF203" s="639"/>
      <c r="VIG203" s="639"/>
      <c r="VIH203" s="639"/>
      <c r="VII203" s="639"/>
      <c r="VIJ203" s="639"/>
      <c r="VIK203" s="639"/>
      <c r="VIL203" s="639"/>
      <c r="VIM203" s="639"/>
      <c r="VIN203" s="639"/>
      <c r="VIO203" s="639"/>
      <c r="VIP203" s="639"/>
      <c r="VIQ203" s="639"/>
      <c r="VIR203" s="639"/>
      <c r="VIS203" s="639"/>
      <c r="VIT203" s="639"/>
      <c r="VIU203" s="639"/>
      <c r="VIV203" s="639"/>
      <c r="VIW203" s="639"/>
      <c r="VIX203" s="639"/>
      <c r="VIY203" s="639"/>
      <c r="VIZ203" s="639"/>
      <c r="VJA203" s="639"/>
      <c r="VJB203" s="639"/>
      <c r="VJC203" s="639"/>
      <c r="VJD203" s="639"/>
      <c r="VJE203" s="639"/>
      <c r="VJF203" s="639"/>
      <c r="VJG203" s="639"/>
      <c r="VJH203" s="639"/>
      <c r="VJI203" s="639"/>
      <c r="VJJ203" s="639"/>
      <c r="VJK203" s="639"/>
      <c r="VJL203" s="639"/>
      <c r="VJM203" s="639"/>
      <c r="VJN203" s="639"/>
      <c r="VJO203" s="639"/>
      <c r="VJP203" s="639"/>
      <c r="VJQ203" s="639"/>
      <c r="VJR203" s="639"/>
      <c r="VJS203" s="639"/>
      <c r="VJT203" s="639"/>
      <c r="VJU203" s="639"/>
      <c r="VJV203" s="639"/>
      <c r="VJW203" s="639"/>
      <c r="VJX203" s="639"/>
      <c r="VJY203" s="639"/>
      <c r="VJZ203" s="639"/>
      <c r="VKA203" s="639"/>
      <c r="VKB203" s="639"/>
      <c r="VKC203" s="639"/>
      <c r="VKD203" s="639"/>
      <c r="VKE203" s="639"/>
      <c r="VKF203" s="639"/>
      <c r="VKG203" s="639"/>
      <c r="VKH203" s="639"/>
      <c r="VKI203" s="639"/>
      <c r="VKJ203" s="639"/>
      <c r="VKK203" s="639"/>
      <c r="VKL203" s="639"/>
      <c r="VKM203" s="639"/>
      <c r="VKN203" s="639"/>
      <c r="VKO203" s="639"/>
      <c r="VKP203" s="639"/>
      <c r="VKQ203" s="639"/>
      <c r="VKR203" s="639"/>
      <c r="VKS203" s="639"/>
      <c r="VKT203" s="639"/>
      <c r="VKU203" s="639"/>
      <c r="VKV203" s="639"/>
      <c r="VKW203" s="639"/>
      <c r="VKX203" s="639"/>
      <c r="VKY203" s="639"/>
      <c r="VKZ203" s="639"/>
      <c r="VLA203" s="639"/>
      <c r="VLB203" s="639"/>
      <c r="VLC203" s="639"/>
      <c r="VLD203" s="639"/>
      <c r="VLE203" s="639"/>
      <c r="VLF203" s="639"/>
      <c r="VLG203" s="639"/>
      <c r="VLH203" s="639"/>
      <c r="VLI203" s="639"/>
      <c r="VLJ203" s="639"/>
      <c r="VLK203" s="639"/>
      <c r="VLL203" s="639"/>
      <c r="VLM203" s="639"/>
      <c r="VLN203" s="639"/>
      <c r="VLO203" s="639"/>
      <c r="VLP203" s="639"/>
      <c r="VLQ203" s="639"/>
      <c r="VLR203" s="639"/>
      <c r="VLS203" s="639"/>
      <c r="VLT203" s="639"/>
      <c r="VLU203" s="639"/>
      <c r="VLV203" s="639"/>
      <c r="VLW203" s="639"/>
      <c r="VLX203" s="639"/>
      <c r="VLY203" s="639"/>
      <c r="VLZ203" s="639"/>
      <c r="VMA203" s="639"/>
      <c r="VMB203" s="639"/>
      <c r="VMC203" s="639"/>
      <c r="VMD203" s="639"/>
      <c r="VME203" s="639"/>
      <c r="VMF203" s="639"/>
      <c r="VMG203" s="639"/>
      <c r="VMH203" s="639"/>
      <c r="VMI203" s="639"/>
      <c r="VMJ203" s="639"/>
      <c r="VMK203" s="639"/>
      <c r="VML203" s="639"/>
      <c r="VMM203" s="639"/>
      <c r="VMN203" s="639"/>
      <c r="VMO203" s="639"/>
      <c r="VMP203" s="639"/>
      <c r="VMQ203" s="639"/>
      <c r="VMR203" s="639"/>
      <c r="VMS203" s="639"/>
      <c r="VMT203" s="639"/>
      <c r="VMU203" s="639"/>
      <c r="VMV203" s="639"/>
      <c r="VMW203" s="639"/>
      <c r="VMX203" s="639"/>
      <c r="VMY203" s="639"/>
      <c r="VMZ203" s="639"/>
      <c r="VNA203" s="639"/>
      <c r="VNB203" s="639"/>
      <c r="VNC203" s="639"/>
      <c r="VND203" s="639"/>
      <c r="VNE203" s="639"/>
      <c r="VNF203" s="639"/>
      <c r="VNG203" s="639"/>
      <c r="VNH203" s="639"/>
      <c r="VNI203" s="639"/>
      <c r="VNJ203" s="639"/>
      <c r="VNK203" s="639"/>
      <c r="VNL203" s="639"/>
      <c r="VNM203" s="639"/>
      <c r="VNN203" s="639"/>
      <c r="VNO203" s="639"/>
      <c r="VNP203" s="639"/>
      <c r="VNQ203" s="639"/>
      <c r="VNR203" s="639"/>
      <c r="VNS203" s="639"/>
      <c r="VNT203" s="639"/>
      <c r="VNU203" s="639"/>
      <c r="VNV203" s="639"/>
      <c r="VNW203" s="639"/>
      <c r="VNX203" s="639"/>
      <c r="VNY203" s="639"/>
      <c r="VNZ203" s="639"/>
      <c r="VOA203" s="639"/>
      <c r="VOB203" s="639"/>
      <c r="VOC203" s="639"/>
      <c r="VOD203" s="639"/>
      <c r="VOE203" s="639"/>
      <c r="VOF203" s="639"/>
      <c r="VOG203" s="639"/>
      <c r="VOH203" s="639"/>
      <c r="VOI203" s="639"/>
      <c r="VOJ203" s="639"/>
      <c r="VOK203" s="639"/>
      <c r="VOL203" s="639"/>
      <c r="VOM203" s="639"/>
      <c r="VON203" s="639"/>
      <c r="VOO203" s="639"/>
      <c r="VOP203" s="639"/>
      <c r="VOQ203" s="639"/>
      <c r="VOR203" s="639"/>
      <c r="VOS203" s="639"/>
      <c r="VOT203" s="639"/>
      <c r="VOU203" s="639"/>
      <c r="VOV203" s="639"/>
      <c r="VOW203" s="639"/>
      <c r="VOX203" s="639"/>
      <c r="VOY203" s="639"/>
      <c r="VOZ203" s="639"/>
      <c r="VPA203" s="639"/>
      <c r="VPB203" s="639"/>
      <c r="VPC203" s="639"/>
      <c r="VPD203" s="639"/>
      <c r="VPE203" s="639"/>
      <c r="VPF203" s="639"/>
      <c r="VPG203" s="639"/>
      <c r="VPH203" s="639"/>
      <c r="VPI203" s="639"/>
      <c r="VPJ203" s="639"/>
      <c r="VPK203" s="639"/>
      <c r="VPL203" s="639"/>
      <c r="VPM203" s="639"/>
      <c r="VPN203" s="639"/>
      <c r="VPO203" s="639"/>
      <c r="VPP203" s="639"/>
      <c r="VPQ203" s="639"/>
      <c r="VPR203" s="639"/>
      <c r="VPS203" s="639"/>
      <c r="VPT203" s="639"/>
      <c r="VPU203" s="639"/>
      <c r="VPV203" s="639"/>
      <c r="VPW203" s="639"/>
      <c r="VPX203" s="639"/>
      <c r="VPY203" s="639"/>
      <c r="VPZ203" s="639"/>
      <c r="VQA203" s="639"/>
      <c r="VQB203" s="639"/>
      <c r="VQC203" s="639"/>
      <c r="VQD203" s="639"/>
      <c r="VQE203" s="639"/>
      <c r="VQF203" s="639"/>
      <c r="VQG203" s="639"/>
      <c r="VQH203" s="639"/>
      <c r="VQI203" s="639"/>
      <c r="VQJ203" s="639"/>
      <c r="VQK203" s="639"/>
      <c r="VQL203" s="639"/>
      <c r="VQM203" s="639"/>
      <c r="VQN203" s="639"/>
      <c r="VQO203" s="639"/>
      <c r="VQP203" s="639"/>
      <c r="VQQ203" s="639"/>
      <c r="VQR203" s="639"/>
      <c r="VQS203" s="639"/>
      <c r="VQT203" s="639"/>
      <c r="VQU203" s="639"/>
      <c r="VQV203" s="639"/>
      <c r="VQW203" s="639"/>
      <c r="VQX203" s="639"/>
      <c r="VQY203" s="639"/>
      <c r="VQZ203" s="639"/>
      <c r="VRA203" s="639"/>
      <c r="VRB203" s="639"/>
      <c r="VRC203" s="639"/>
      <c r="VRD203" s="639"/>
      <c r="VRE203" s="639"/>
      <c r="VRF203" s="639"/>
      <c r="VRG203" s="639"/>
      <c r="VRH203" s="639"/>
      <c r="VRI203" s="639"/>
      <c r="VRJ203" s="639"/>
      <c r="VRK203" s="639"/>
      <c r="VRL203" s="639"/>
      <c r="VRM203" s="639"/>
      <c r="VRN203" s="639"/>
      <c r="VRO203" s="639"/>
      <c r="VRP203" s="639"/>
      <c r="VRQ203" s="639"/>
      <c r="VRR203" s="639"/>
      <c r="VRS203" s="639"/>
      <c r="VRT203" s="639"/>
      <c r="VRU203" s="639"/>
      <c r="VRV203" s="639"/>
      <c r="VRW203" s="639"/>
      <c r="VRX203" s="639"/>
      <c r="VRY203" s="639"/>
      <c r="VRZ203" s="639"/>
      <c r="VSA203" s="639"/>
      <c r="VSB203" s="639"/>
      <c r="VSC203" s="639"/>
      <c r="VSD203" s="639"/>
      <c r="VSE203" s="639"/>
      <c r="VSF203" s="639"/>
      <c r="VSG203" s="639"/>
      <c r="VSH203" s="639"/>
      <c r="VSI203" s="639"/>
      <c r="VSJ203" s="639"/>
      <c r="VSK203" s="639"/>
      <c r="VSL203" s="639"/>
      <c r="VSM203" s="639"/>
      <c r="VSN203" s="639"/>
      <c r="VSO203" s="639"/>
      <c r="VSP203" s="639"/>
      <c r="VSQ203" s="639"/>
      <c r="VSR203" s="639"/>
      <c r="VSS203" s="639"/>
      <c r="VST203" s="639"/>
      <c r="VSU203" s="639"/>
      <c r="VSV203" s="639"/>
      <c r="VSW203" s="639"/>
      <c r="VSX203" s="639"/>
      <c r="VSY203" s="639"/>
      <c r="VSZ203" s="639"/>
      <c r="VTA203" s="639"/>
      <c r="VTB203" s="639"/>
      <c r="VTC203" s="639"/>
      <c r="VTD203" s="639"/>
      <c r="VTE203" s="639"/>
      <c r="VTF203" s="639"/>
      <c r="VTG203" s="639"/>
      <c r="VTH203" s="639"/>
      <c r="VTI203" s="639"/>
      <c r="VTJ203" s="639"/>
      <c r="VTK203" s="639"/>
      <c r="VTL203" s="639"/>
      <c r="VTM203" s="639"/>
      <c r="VTN203" s="639"/>
      <c r="VTO203" s="639"/>
      <c r="VTP203" s="639"/>
      <c r="VTQ203" s="639"/>
      <c r="VTR203" s="639"/>
      <c r="VTS203" s="639"/>
      <c r="VTT203" s="639"/>
      <c r="VTU203" s="639"/>
      <c r="VTV203" s="639"/>
      <c r="VTW203" s="639"/>
      <c r="VTX203" s="639"/>
      <c r="VTY203" s="639"/>
      <c r="VTZ203" s="639"/>
      <c r="VUA203" s="639"/>
      <c r="VUB203" s="639"/>
      <c r="VUC203" s="639"/>
      <c r="VUD203" s="639"/>
      <c r="VUE203" s="639"/>
      <c r="VUF203" s="639"/>
      <c r="VUG203" s="639"/>
      <c r="VUH203" s="639"/>
      <c r="VUI203" s="639"/>
      <c r="VUJ203" s="639"/>
      <c r="VUK203" s="639"/>
      <c r="VUL203" s="639"/>
      <c r="VUM203" s="639"/>
      <c r="VUN203" s="639"/>
      <c r="VUO203" s="639"/>
      <c r="VUP203" s="639"/>
      <c r="VUQ203" s="639"/>
      <c r="VUR203" s="639"/>
      <c r="VUS203" s="639"/>
      <c r="VUT203" s="639"/>
      <c r="VUU203" s="639"/>
      <c r="VUV203" s="639"/>
      <c r="VUW203" s="639"/>
      <c r="VUX203" s="639"/>
      <c r="VUY203" s="639"/>
      <c r="VUZ203" s="639"/>
      <c r="VVA203" s="639"/>
      <c r="VVB203" s="639"/>
      <c r="VVC203" s="639"/>
      <c r="VVD203" s="639"/>
      <c r="VVE203" s="639"/>
      <c r="VVF203" s="639"/>
      <c r="VVG203" s="639"/>
      <c r="VVH203" s="639"/>
      <c r="VVI203" s="639"/>
      <c r="VVJ203" s="639"/>
      <c r="VVK203" s="639"/>
      <c r="VVL203" s="639"/>
      <c r="VVM203" s="639"/>
      <c r="VVN203" s="639"/>
      <c r="VVO203" s="639"/>
      <c r="VVP203" s="639"/>
      <c r="VVQ203" s="639"/>
      <c r="VVR203" s="639"/>
      <c r="VVS203" s="639"/>
      <c r="VVT203" s="639"/>
      <c r="VVU203" s="639"/>
      <c r="VVV203" s="639"/>
      <c r="VVW203" s="639"/>
      <c r="VVX203" s="639"/>
      <c r="VVY203" s="639"/>
      <c r="VVZ203" s="639"/>
      <c r="VWA203" s="639"/>
      <c r="VWB203" s="639"/>
      <c r="VWC203" s="639"/>
      <c r="VWD203" s="639"/>
      <c r="VWE203" s="639"/>
      <c r="VWF203" s="639"/>
      <c r="VWG203" s="639"/>
      <c r="VWH203" s="639"/>
      <c r="VWI203" s="639"/>
      <c r="VWJ203" s="639"/>
      <c r="VWK203" s="639"/>
      <c r="VWL203" s="639"/>
      <c r="VWM203" s="639"/>
      <c r="VWN203" s="639"/>
      <c r="VWO203" s="639"/>
      <c r="VWP203" s="639"/>
      <c r="VWQ203" s="639"/>
      <c r="VWR203" s="639"/>
      <c r="VWS203" s="639"/>
      <c r="VWT203" s="639"/>
      <c r="VWU203" s="639"/>
      <c r="VWV203" s="639"/>
      <c r="VWW203" s="639"/>
      <c r="VWX203" s="639"/>
      <c r="VWY203" s="639"/>
      <c r="VWZ203" s="639"/>
      <c r="VXA203" s="639"/>
      <c r="VXB203" s="639"/>
      <c r="VXC203" s="639"/>
      <c r="VXD203" s="639"/>
      <c r="VXE203" s="639"/>
      <c r="VXF203" s="639"/>
      <c r="VXG203" s="639"/>
      <c r="VXH203" s="639"/>
      <c r="VXI203" s="639"/>
      <c r="VXJ203" s="639"/>
      <c r="VXK203" s="639"/>
      <c r="VXL203" s="639"/>
      <c r="VXM203" s="639"/>
      <c r="VXN203" s="639"/>
      <c r="VXO203" s="639"/>
      <c r="VXP203" s="639"/>
      <c r="VXQ203" s="639"/>
      <c r="VXR203" s="639"/>
      <c r="VXS203" s="639"/>
      <c r="VXT203" s="639"/>
      <c r="VXU203" s="639"/>
      <c r="VXV203" s="639"/>
      <c r="VXW203" s="639"/>
      <c r="VXX203" s="639"/>
      <c r="VXY203" s="639"/>
      <c r="VXZ203" s="639"/>
      <c r="VYA203" s="639"/>
      <c r="VYB203" s="639"/>
      <c r="VYC203" s="639"/>
      <c r="VYD203" s="639"/>
      <c r="VYE203" s="639"/>
      <c r="VYF203" s="639"/>
      <c r="VYG203" s="639"/>
      <c r="VYH203" s="639"/>
      <c r="VYI203" s="639"/>
      <c r="VYJ203" s="639"/>
      <c r="VYK203" s="639"/>
      <c r="VYL203" s="639"/>
      <c r="VYM203" s="639"/>
      <c r="VYN203" s="639"/>
      <c r="VYO203" s="639"/>
      <c r="VYP203" s="639"/>
      <c r="VYQ203" s="639"/>
      <c r="VYR203" s="639"/>
      <c r="VYS203" s="639"/>
      <c r="VYT203" s="639"/>
      <c r="VYU203" s="639"/>
      <c r="VYV203" s="639"/>
      <c r="VYW203" s="639"/>
      <c r="VYX203" s="639"/>
      <c r="VYY203" s="639"/>
      <c r="VYZ203" s="639"/>
      <c r="VZA203" s="639"/>
      <c r="VZB203" s="639"/>
      <c r="VZC203" s="639"/>
      <c r="VZD203" s="639"/>
      <c r="VZE203" s="639"/>
      <c r="VZF203" s="639"/>
      <c r="VZG203" s="639"/>
      <c r="VZH203" s="639"/>
      <c r="VZI203" s="639"/>
      <c r="VZJ203" s="639"/>
      <c r="VZK203" s="639"/>
      <c r="VZL203" s="639"/>
      <c r="VZM203" s="639"/>
      <c r="VZN203" s="639"/>
      <c r="VZO203" s="639"/>
      <c r="VZP203" s="639"/>
      <c r="VZQ203" s="639"/>
      <c r="VZR203" s="639"/>
      <c r="VZS203" s="639"/>
      <c r="VZT203" s="639"/>
      <c r="VZU203" s="639"/>
      <c r="VZV203" s="639"/>
      <c r="VZW203" s="639"/>
      <c r="VZX203" s="639"/>
      <c r="VZY203" s="639"/>
      <c r="VZZ203" s="639"/>
      <c r="WAA203" s="639"/>
      <c r="WAB203" s="639"/>
      <c r="WAC203" s="639"/>
      <c r="WAD203" s="639"/>
      <c r="WAE203" s="639"/>
      <c r="WAF203" s="639"/>
      <c r="WAG203" s="639"/>
      <c r="WAH203" s="639"/>
      <c r="WAI203" s="639"/>
      <c r="WAJ203" s="639"/>
      <c r="WAK203" s="639"/>
      <c r="WAL203" s="639"/>
      <c r="WAM203" s="639"/>
      <c r="WAN203" s="639"/>
      <c r="WAO203" s="639"/>
      <c r="WAP203" s="639"/>
      <c r="WAQ203" s="639"/>
      <c r="WAR203" s="639"/>
      <c r="WAS203" s="639"/>
      <c r="WAT203" s="639"/>
      <c r="WAU203" s="639"/>
      <c r="WAV203" s="639"/>
      <c r="WAW203" s="639"/>
      <c r="WAX203" s="639"/>
      <c r="WAY203" s="639"/>
      <c r="WAZ203" s="639"/>
      <c r="WBA203" s="639"/>
      <c r="WBB203" s="639"/>
      <c r="WBC203" s="639"/>
      <c r="WBD203" s="639"/>
      <c r="WBE203" s="639"/>
      <c r="WBF203" s="639"/>
      <c r="WBG203" s="639"/>
      <c r="WBH203" s="639"/>
      <c r="WBI203" s="639"/>
      <c r="WBJ203" s="639"/>
      <c r="WBK203" s="639"/>
      <c r="WBL203" s="639"/>
      <c r="WBM203" s="639"/>
      <c r="WBN203" s="639"/>
      <c r="WBO203" s="639"/>
      <c r="WBP203" s="639"/>
      <c r="WBQ203" s="639"/>
      <c r="WBR203" s="639"/>
      <c r="WBS203" s="639"/>
      <c r="WBT203" s="639"/>
      <c r="WBU203" s="639"/>
      <c r="WBV203" s="639"/>
      <c r="WBW203" s="639"/>
      <c r="WBX203" s="639"/>
      <c r="WBY203" s="639"/>
      <c r="WBZ203" s="639"/>
      <c r="WCA203" s="639"/>
      <c r="WCB203" s="639"/>
      <c r="WCC203" s="639"/>
      <c r="WCD203" s="639"/>
      <c r="WCE203" s="639"/>
      <c r="WCF203" s="639"/>
      <c r="WCG203" s="639"/>
      <c r="WCH203" s="639"/>
      <c r="WCI203" s="639"/>
      <c r="WCJ203" s="639"/>
      <c r="WCK203" s="639"/>
      <c r="WCL203" s="639"/>
      <c r="WCM203" s="639"/>
      <c r="WCN203" s="639"/>
      <c r="WCO203" s="639"/>
      <c r="WCP203" s="639"/>
      <c r="WCQ203" s="639"/>
      <c r="WCR203" s="639"/>
      <c r="WCS203" s="639"/>
      <c r="WCT203" s="639"/>
      <c r="WCU203" s="639"/>
      <c r="WCV203" s="639"/>
      <c r="WCW203" s="639"/>
      <c r="WCX203" s="639"/>
      <c r="WCY203" s="639"/>
      <c r="WCZ203" s="639"/>
      <c r="WDA203" s="639"/>
      <c r="WDB203" s="639"/>
      <c r="WDC203" s="639"/>
      <c r="WDD203" s="639"/>
      <c r="WDE203" s="639"/>
      <c r="WDF203" s="639"/>
      <c r="WDG203" s="639"/>
      <c r="WDH203" s="639"/>
      <c r="WDI203" s="639"/>
      <c r="WDJ203" s="639"/>
      <c r="WDK203" s="639"/>
      <c r="WDL203" s="639"/>
      <c r="WDM203" s="639"/>
      <c r="WDN203" s="639"/>
      <c r="WDO203" s="639"/>
      <c r="WDP203" s="639"/>
      <c r="WDQ203" s="639"/>
      <c r="WDR203" s="639"/>
      <c r="WDS203" s="639"/>
      <c r="WDT203" s="639"/>
      <c r="WDU203" s="639"/>
      <c r="WDV203" s="639"/>
      <c r="WDW203" s="639"/>
      <c r="WDX203" s="639"/>
      <c r="WDY203" s="639"/>
      <c r="WDZ203" s="639"/>
      <c r="WEA203" s="639"/>
      <c r="WEB203" s="639"/>
      <c r="WEC203" s="639"/>
      <c r="WED203" s="639"/>
      <c r="WEE203" s="639"/>
      <c r="WEF203" s="639"/>
      <c r="WEG203" s="639"/>
      <c r="WEH203" s="639"/>
      <c r="WEI203" s="639"/>
      <c r="WEJ203" s="639"/>
      <c r="WEK203" s="639"/>
      <c r="WEL203" s="639"/>
      <c r="WEM203" s="639"/>
      <c r="WEN203" s="639"/>
      <c r="WEO203" s="639"/>
      <c r="WEP203" s="639"/>
      <c r="WEQ203" s="639"/>
      <c r="WER203" s="639"/>
      <c r="WES203" s="639"/>
      <c r="WET203" s="639"/>
      <c r="WEU203" s="639"/>
      <c r="WEV203" s="639"/>
      <c r="WEW203" s="639"/>
      <c r="WEX203" s="639"/>
      <c r="WEY203" s="639"/>
      <c r="WEZ203" s="639"/>
      <c r="WFA203" s="639"/>
      <c r="WFB203" s="639"/>
      <c r="WFC203" s="639"/>
      <c r="WFD203" s="639"/>
      <c r="WFE203" s="639"/>
      <c r="WFF203" s="639"/>
      <c r="WFG203" s="639"/>
      <c r="WFH203" s="639"/>
      <c r="WFI203" s="639"/>
      <c r="WFJ203" s="639"/>
      <c r="WFK203" s="639"/>
      <c r="WFL203" s="639"/>
      <c r="WFM203" s="639"/>
      <c r="WFN203" s="639"/>
      <c r="WFO203" s="639"/>
      <c r="WFP203" s="639"/>
      <c r="WFQ203" s="639"/>
      <c r="WFR203" s="639"/>
      <c r="WFS203" s="639"/>
      <c r="WFT203" s="639"/>
      <c r="WFU203" s="639"/>
      <c r="WFV203" s="639"/>
      <c r="WFW203" s="639"/>
      <c r="WFX203" s="639"/>
      <c r="WFY203" s="639"/>
      <c r="WFZ203" s="639"/>
      <c r="WGA203" s="639"/>
      <c r="WGB203" s="639"/>
      <c r="WGC203" s="639"/>
      <c r="WGD203" s="639"/>
      <c r="WGE203" s="639"/>
      <c r="WGF203" s="639"/>
      <c r="WGG203" s="639"/>
      <c r="WGH203" s="639"/>
      <c r="WGI203" s="639"/>
      <c r="WGJ203" s="639"/>
      <c r="WGK203" s="639"/>
      <c r="WGL203" s="639"/>
      <c r="WGM203" s="639"/>
      <c r="WGN203" s="639"/>
      <c r="WGO203" s="639"/>
      <c r="WGP203" s="639"/>
      <c r="WGQ203" s="639"/>
      <c r="WGR203" s="639"/>
      <c r="WGS203" s="639"/>
      <c r="WGT203" s="639"/>
      <c r="WGU203" s="639"/>
      <c r="WGV203" s="639"/>
      <c r="WGW203" s="639"/>
      <c r="WGX203" s="639"/>
      <c r="WGY203" s="639"/>
      <c r="WGZ203" s="639"/>
      <c r="WHA203" s="639"/>
      <c r="WHB203" s="639"/>
      <c r="WHC203" s="639"/>
      <c r="WHD203" s="639"/>
      <c r="WHE203" s="639"/>
      <c r="WHF203" s="639"/>
      <c r="WHG203" s="639"/>
      <c r="WHH203" s="639"/>
      <c r="WHI203" s="639"/>
      <c r="WHJ203" s="639"/>
      <c r="WHK203" s="639"/>
      <c r="WHL203" s="639"/>
      <c r="WHM203" s="639"/>
      <c r="WHN203" s="639"/>
      <c r="WHO203" s="639"/>
      <c r="WHP203" s="639"/>
      <c r="WHQ203" s="639"/>
      <c r="WHR203" s="639"/>
      <c r="WHS203" s="639"/>
      <c r="WHT203" s="639"/>
      <c r="WHU203" s="639"/>
      <c r="WHV203" s="639"/>
      <c r="WHW203" s="639"/>
      <c r="WHX203" s="639"/>
      <c r="WHY203" s="639"/>
      <c r="WHZ203" s="639"/>
      <c r="WIA203" s="639"/>
      <c r="WIB203" s="639"/>
      <c r="WIC203" s="639"/>
      <c r="WID203" s="639"/>
      <c r="WIE203" s="639"/>
      <c r="WIF203" s="639"/>
      <c r="WIG203" s="639"/>
      <c r="WIH203" s="639"/>
      <c r="WII203" s="639"/>
      <c r="WIJ203" s="639"/>
      <c r="WIK203" s="639"/>
      <c r="WIL203" s="639"/>
      <c r="WIM203" s="639"/>
      <c r="WIN203" s="639"/>
      <c r="WIO203" s="639"/>
      <c r="WIP203" s="639"/>
      <c r="WIQ203" s="639"/>
      <c r="WIR203" s="639"/>
      <c r="WIS203" s="639"/>
      <c r="WIT203" s="639"/>
      <c r="WIU203" s="639"/>
      <c r="WIV203" s="639"/>
      <c r="WIW203" s="639"/>
      <c r="WIX203" s="639"/>
      <c r="WIY203" s="639"/>
      <c r="WIZ203" s="639"/>
      <c r="WJA203" s="639"/>
      <c r="WJB203" s="639"/>
      <c r="WJC203" s="639"/>
      <c r="WJD203" s="639"/>
      <c r="WJE203" s="639"/>
      <c r="WJF203" s="639"/>
      <c r="WJG203" s="639"/>
      <c r="WJH203" s="639"/>
      <c r="WJI203" s="639"/>
      <c r="WJJ203" s="639"/>
      <c r="WJK203" s="639"/>
      <c r="WJL203" s="639"/>
      <c r="WJM203" s="639"/>
      <c r="WJN203" s="639"/>
      <c r="WJO203" s="639"/>
      <c r="WJP203" s="639"/>
      <c r="WJQ203" s="639"/>
      <c r="WJR203" s="639"/>
      <c r="WJS203" s="639"/>
      <c r="WJT203" s="639"/>
      <c r="WJU203" s="639"/>
      <c r="WJV203" s="639"/>
      <c r="WJW203" s="639"/>
      <c r="WJX203" s="639"/>
      <c r="WJY203" s="639"/>
      <c r="WJZ203" s="639"/>
      <c r="WKA203" s="639"/>
      <c r="WKB203" s="639"/>
      <c r="WKC203" s="639"/>
      <c r="WKD203" s="639"/>
      <c r="WKE203" s="639"/>
      <c r="WKF203" s="639"/>
      <c r="WKG203" s="639"/>
      <c r="WKH203" s="639"/>
      <c r="WKI203" s="639"/>
      <c r="WKJ203" s="639"/>
      <c r="WKK203" s="639"/>
      <c r="WKL203" s="639"/>
      <c r="WKM203" s="639"/>
      <c r="WKN203" s="639"/>
      <c r="WKO203" s="639"/>
      <c r="WKP203" s="639"/>
      <c r="WKQ203" s="639"/>
      <c r="WKR203" s="639"/>
      <c r="WKS203" s="639"/>
      <c r="WKT203" s="639"/>
      <c r="WKU203" s="639"/>
      <c r="WKV203" s="639"/>
      <c r="WKW203" s="639"/>
      <c r="WKX203" s="639"/>
      <c r="WKY203" s="639"/>
      <c r="WKZ203" s="639"/>
      <c r="WLA203" s="639"/>
      <c r="WLB203" s="639"/>
      <c r="WLC203" s="639"/>
      <c r="WLD203" s="639"/>
      <c r="WLE203" s="639"/>
      <c r="WLF203" s="639"/>
      <c r="WLG203" s="639"/>
      <c r="WLH203" s="639"/>
      <c r="WLI203" s="639"/>
      <c r="WLJ203" s="639"/>
      <c r="WLK203" s="639"/>
      <c r="WLL203" s="639"/>
      <c r="WLM203" s="639"/>
      <c r="WLN203" s="639"/>
      <c r="WLO203" s="639"/>
      <c r="WLP203" s="639"/>
      <c r="WLQ203" s="639"/>
      <c r="WLR203" s="639"/>
      <c r="WLS203" s="639"/>
      <c r="WLT203" s="639"/>
      <c r="WLU203" s="639"/>
      <c r="WLV203" s="639"/>
      <c r="WLW203" s="639"/>
      <c r="WLX203" s="639"/>
      <c r="WLY203" s="639"/>
      <c r="WLZ203" s="639"/>
      <c r="WMA203" s="639"/>
      <c r="WMB203" s="639"/>
      <c r="WMC203" s="639"/>
      <c r="WMD203" s="639"/>
      <c r="WME203" s="639"/>
      <c r="WMF203" s="639"/>
      <c r="WMG203" s="639"/>
      <c r="WMH203" s="639"/>
      <c r="WMI203" s="639"/>
      <c r="WMJ203" s="639"/>
      <c r="WMK203" s="639"/>
      <c r="WML203" s="639"/>
      <c r="WMM203" s="639"/>
      <c r="WMN203" s="639"/>
      <c r="WMO203" s="639"/>
      <c r="WMP203" s="639"/>
      <c r="WMQ203" s="639"/>
      <c r="WMR203" s="639"/>
      <c r="WMS203" s="639"/>
      <c r="WMT203" s="639"/>
      <c r="WMU203" s="639"/>
      <c r="WMV203" s="639"/>
      <c r="WMW203" s="639"/>
      <c r="WMX203" s="639"/>
      <c r="WMY203" s="639"/>
      <c r="WMZ203" s="639"/>
      <c r="WNA203" s="639"/>
      <c r="WNB203" s="639"/>
      <c r="WNC203" s="639"/>
      <c r="WND203" s="639"/>
      <c r="WNE203" s="639"/>
      <c r="WNF203" s="639"/>
      <c r="WNG203" s="639"/>
      <c r="WNH203" s="639"/>
      <c r="WNI203" s="639"/>
      <c r="WNJ203" s="639"/>
      <c r="WNK203" s="639"/>
      <c r="WNL203" s="639"/>
      <c r="WNM203" s="639"/>
      <c r="WNN203" s="639"/>
      <c r="WNO203" s="639"/>
      <c r="WNP203" s="639"/>
      <c r="WNQ203" s="639"/>
      <c r="WNR203" s="639"/>
      <c r="WNS203" s="639"/>
      <c r="WNT203" s="639"/>
      <c r="WNU203" s="639"/>
      <c r="WNV203" s="639"/>
      <c r="WNW203" s="639"/>
      <c r="WNX203" s="639"/>
      <c r="WNY203" s="639"/>
      <c r="WNZ203" s="639"/>
      <c r="WOA203" s="639"/>
      <c r="WOB203" s="639"/>
      <c r="WOC203" s="639"/>
      <c r="WOD203" s="639"/>
      <c r="WOE203" s="639"/>
      <c r="WOF203" s="639"/>
      <c r="WOG203" s="639"/>
      <c r="WOH203" s="639"/>
      <c r="WOI203" s="639"/>
      <c r="WOJ203" s="639"/>
      <c r="WOK203" s="639"/>
      <c r="WOL203" s="639"/>
      <c r="WOM203" s="639"/>
      <c r="WON203" s="639"/>
      <c r="WOO203" s="639"/>
      <c r="WOP203" s="639"/>
      <c r="WOQ203" s="639"/>
      <c r="WOR203" s="639"/>
      <c r="WOS203" s="639"/>
      <c r="WOT203" s="639"/>
      <c r="WOU203" s="639"/>
      <c r="WOV203" s="639"/>
      <c r="WOW203" s="639"/>
      <c r="WOX203" s="639"/>
      <c r="WOY203" s="639"/>
      <c r="WOZ203" s="639"/>
      <c r="WPA203" s="639"/>
      <c r="WPB203" s="639"/>
      <c r="WPC203" s="639"/>
      <c r="WPD203" s="639"/>
      <c r="WPE203" s="639"/>
      <c r="WPF203" s="639"/>
      <c r="WPG203" s="639"/>
      <c r="WPH203" s="639"/>
      <c r="WPI203" s="639"/>
      <c r="WPJ203" s="639"/>
      <c r="WPK203" s="639"/>
      <c r="WPL203" s="639"/>
      <c r="WPM203" s="639"/>
      <c r="WPN203" s="639"/>
      <c r="WPO203" s="639"/>
      <c r="WPP203" s="639"/>
      <c r="WPQ203" s="639"/>
      <c r="WPR203" s="639"/>
      <c r="WPS203" s="639"/>
      <c r="WPT203" s="639"/>
      <c r="WPU203" s="639"/>
      <c r="WPV203" s="639"/>
      <c r="WPW203" s="639"/>
      <c r="WPX203" s="639"/>
      <c r="WPY203" s="639"/>
      <c r="WPZ203" s="639"/>
      <c r="WQA203" s="639"/>
      <c r="WQB203" s="639"/>
      <c r="WQC203" s="639"/>
      <c r="WQD203" s="639"/>
      <c r="WQE203" s="639"/>
      <c r="WQF203" s="639"/>
      <c r="WQG203" s="639"/>
      <c r="WQH203" s="639"/>
      <c r="WQI203" s="639"/>
      <c r="WQJ203" s="639"/>
      <c r="WQK203" s="639"/>
      <c r="WQL203" s="639"/>
      <c r="WQM203" s="639"/>
      <c r="WQN203" s="639"/>
      <c r="WQO203" s="639"/>
      <c r="WQP203" s="639"/>
      <c r="WQQ203" s="639"/>
      <c r="WQR203" s="639"/>
      <c r="WQS203" s="639"/>
      <c r="WQT203" s="639"/>
      <c r="WQU203" s="639"/>
      <c r="WQV203" s="639"/>
      <c r="WQW203" s="639"/>
      <c r="WQX203" s="639"/>
      <c r="WQY203" s="639"/>
      <c r="WQZ203" s="639"/>
      <c r="WRA203" s="639"/>
      <c r="WRB203" s="639"/>
      <c r="WRC203" s="639"/>
      <c r="WRD203" s="639"/>
      <c r="WRE203" s="639"/>
      <c r="WRF203" s="639"/>
      <c r="WRG203" s="639"/>
      <c r="WRH203" s="639"/>
      <c r="WRI203" s="639"/>
      <c r="WRJ203" s="639"/>
      <c r="WRK203" s="639"/>
      <c r="WRL203" s="639"/>
      <c r="WRM203" s="639"/>
      <c r="WRN203" s="639"/>
      <c r="WRO203" s="639"/>
      <c r="WRP203" s="639"/>
      <c r="WRQ203" s="639"/>
      <c r="WRR203" s="639"/>
      <c r="WRS203" s="639"/>
      <c r="WRT203" s="639"/>
      <c r="WRU203" s="639"/>
      <c r="WRV203" s="639"/>
      <c r="WRW203" s="639"/>
      <c r="WRX203" s="639"/>
      <c r="WRY203" s="639"/>
      <c r="WRZ203" s="639"/>
      <c r="WSA203" s="639"/>
      <c r="WSB203" s="639"/>
      <c r="WSC203" s="639"/>
      <c r="WSD203" s="639"/>
      <c r="WSE203" s="639"/>
      <c r="WSF203" s="639"/>
      <c r="WSG203" s="639"/>
      <c r="WSH203" s="639"/>
      <c r="WSI203" s="639"/>
      <c r="WSJ203" s="639"/>
      <c r="WSK203" s="639"/>
      <c r="WSL203" s="639"/>
      <c r="WSM203" s="639"/>
      <c r="WSN203" s="639"/>
      <c r="WSO203" s="639"/>
      <c r="WSP203" s="639"/>
      <c r="WSQ203" s="639"/>
      <c r="WSR203" s="639"/>
      <c r="WSS203" s="639"/>
      <c r="WST203" s="639"/>
      <c r="WSU203" s="639"/>
      <c r="WSV203" s="639"/>
      <c r="WSW203" s="639"/>
      <c r="WSX203" s="639"/>
      <c r="WSY203" s="639"/>
      <c r="WSZ203" s="639"/>
      <c r="WTA203" s="639"/>
      <c r="WTB203" s="639"/>
      <c r="WTC203" s="639"/>
      <c r="WTD203" s="639"/>
      <c r="WTE203" s="639"/>
      <c r="WTF203" s="639"/>
      <c r="WTG203" s="639"/>
      <c r="WTH203" s="639"/>
      <c r="WTI203" s="639"/>
      <c r="WTJ203" s="639"/>
      <c r="WTK203" s="639"/>
      <c r="WTL203" s="639"/>
      <c r="WTM203" s="639"/>
      <c r="WTN203" s="639"/>
      <c r="WTO203" s="639"/>
      <c r="WTP203" s="639"/>
      <c r="WTQ203" s="639"/>
      <c r="WTR203" s="639"/>
      <c r="WTS203" s="639"/>
      <c r="WTT203" s="639"/>
      <c r="WTU203" s="639"/>
      <c r="WTV203" s="639"/>
      <c r="WTW203" s="639"/>
      <c r="WTX203" s="639"/>
      <c r="WTY203" s="639"/>
      <c r="WTZ203" s="639"/>
      <c r="WUA203" s="639"/>
      <c r="WUB203" s="639"/>
      <c r="WUC203" s="639"/>
      <c r="WUD203" s="639"/>
      <c r="WUE203" s="639"/>
      <c r="WUF203" s="639"/>
      <c r="WUG203" s="639"/>
      <c r="WUH203" s="639"/>
      <c r="WUI203" s="639"/>
      <c r="WUJ203" s="639"/>
      <c r="WUK203" s="639"/>
      <c r="WUL203" s="639"/>
      <c r="WUM203" s="639"/>
      <c r="WUN203" s="639"/>
      <c r="WUO203" s="639"/>
      <c r="WUP203" s="639"/>
      <c r="WUQ203" s="639"/>
      <c r="WUR203" s="639"/>
      <c r="WUS203" s="639"/>
      <c r="WUT203" s="639"/>
      <c r="WUU203" s="639"/>
      <c r="WUV203" s="639"/>
      <c r="WUW203" s="639"/>
      <c r="WUX203" s="639"/>
      <c r="WUY203" s="639"/>
      <c r="WUZ203" s="639"/>
      <c r="WVA203" s="639"/>
      <c r="WVB203" s="639"/>
      <c r="WVC203" s="639"/>
      <c r="WVD203" s="639"/>
      <c r="WVE203" s="639"/>
      <c r="WVF203" s="639"/>
      <c r="WVG203" s="639"/>
      <c r="WVH203" s="639"/>
      <c r="WVI203" s="639"/>
      <c r="WVJ203" s="639"/>
      <c r="WVK203" s="639"/>
      <c r="WVL203" s="639"/>
      <c r="WVM203" s="639"/>
      <c r="WVN203" s="639"/>
      <c r="WVO203" s="639"/>
      <c r="WVP203" s="639"/>
      <c r="WVQ203" s="639"/>
      <c r="WVR203" s="639"/>
      <c r="WVS203" s="639"/>
      <c r="WVT203" s="639"/>
      <c r="WVU203" s="639"/>
      <c r="WVV203" s="639"/>
      <c r="WVW203" s="639"/>
      <c r="WVX203" s="639"/>
      <c r="WVY203" s="639"/>
      <c r="WVZ203" s="639"/>
      <c r="WWA203" s="639"/>
      <c r="WWB203" s="639"/>
      <c r="WWC203" s="639"/>
      <c r="WWD203" s="639"/>
      <c r="WWE203" s="639"/>
      <c r="WWF203" s="639"/>
      <c r="WWG203" s="639"/>
      <c r="WWH203" s="639"/>
      <c r="WWI203" s="639"/>
      <c r="WWJ203" s="639"/>
      <c r="WWK203" s="639"/>
      <c r="WWL203" s="639"/>
      <c r="WWM203" s="639"/>
      <c r="WWN203" s="639"/>
      <c r="WWO203" s="639"/>
      <c r="WWP203" s="639"/>
      <c r="WWQ203" s="639"/>
      <c r="WWR203" s="639"/>
      <c r="WWS203" s="639"/>
      <c r="WWT203" s="639"/>
      <c r="WWU203" s="639"/>
      <c r="WWV203" s="639"/>
      <c r="WWW203" s="639"/>
      <c r="WWX203" s="639"/>
      <c r="WWY203" s="639"/>
      <c r="WWZ203" s="639"/>
      <c r="WXA203" s="639"/>
      <c r="WXB203" s="639"/>
      <c r="WXC203" s="639"/>
      <c r="WXD203" s="639"/>
      <c r="WXE203" s="639"/>
      <c r="WXF203" s="639"/>
      <c r="WXG203" s="639"/>
      <c r="WXH203" s="639"/>
      <c r="WXI203" s="639"/>
      <c r="WXJ203" s="639"/>
      <c r="WXK203" s="639"/>
      <c r="WXL203" s="639"/>
      <c r="WXM203" s="639"/>
      <c r="WXN203" s="639"/>
      <c r="WXO203" s="639"/>
      <c r="WXP203" s="639"/>
      <c r="WXQ203" s="639"/>
      <c r="WXR203" s="639"/>
      <c r="WXS203" s="639"/>
      <c r="WXT203" s="639"/>
      <c r="WXU203" s="639"/>
      <c r="WXV203" s="639"/>
      <c r="WXW203" s="639"/>
      <c r="WXX203" s="639"/>
      <c r="WXY203" s="639"/>
      <c r="WXZ203" s="639"/>
      <c r="WYA203" s="639"/>
      <c r="WYB203" s="639"/>
      <c r="WYC203" s="639"/>
      <c r="WYD203" s="639"/>
      <c r="WYE203" s="639"/>
      <c r="WYF203" s="639"/>
      <c r="WYG203" s="639"/>
      <c r="WYH203" s="639"/>
      <c r="WYI203" s="639"/>
      <c r="WYJ203" s="639"/>
      <c r="WYK203" s="639"/>
      <c r="WYL203" s="639"/>
      <c r="WYM203" s="639"/>
      <c r="WYN203" s="639"/>
      <c r="WYO203" s="639"/>
      <c r="WYP203" s="639"/>
      <c r="WYQ203" s="639"/>
      <c r="WYR203" s="639"/>
      <c r="WYS203" s="639"/>
      <c r="WYT203" s="639"/>
      <c r="WYU203" s="639"/>
      <c r="WYV203" s="639"/>
      <c r="WYW203" s="639"/>
      <c r="WYX203" s="639"/>
      <c r="WYY203" s="639"/>
      <c r="WYZ203" s="639"/>
      <c r="WZA203" s="639"/>
      <c r="WZB203" s="639"/>
      <c r="WZC203" s="639"/>
      <c r="WZD203" s="639"/>
      <c r="WZE203" s="639"/>
      <c r="WZF203" s="639"/>
      <c r="WZG203" s="639"/>
      <c r="WZH203" s="639"/>
      <c r="WZI203" s="639"/>
      <c r="WZJ203" s="639"/>
      <c r="WZK203" s="639"/>
      <c r="WZL203" s="639"/>
      <c r="WZM203" s="639"/>
      <c r="WZN203" s="639"/>
      <c r="WZO203" s="639"/>
      <c r="WZP203" s="639"/>
      <c r="WZQ203" s="639"/>
      <c r="WZR203" s="639"/>
      <c r="WZS203" s="639"/>
      <c r="WZT203" s="639"/>
      <c r="WZU203" s="639"/>
      <c r="WZV203" s="639"/>
      <c r="WZW203" s="639"/>
      <c r="WZX203" s="639"/>
      <c r="WZY203" s="639"/>
      <c r="WZZ203" s="639"/>
      <c r="XAA203" s="639"/>
      <c r="XAB203" s="639"/>
      <c r="XAC203" s="639"/>
      <c r="XAD203" s="639"/>
      <c r="XAE203" s="639"/>
      <c r="XAF203" s="639"/>
      <c r="XAG203" s="639"/>
      <c r="XAH203" s="639"/>
      <c r="XAI203" s="639"/>
      <c r="XAJ203" s="639"/>
      <c r="XAK203" s="639"/>
      <c r="XAL203" s="639"/>
      <c r="XAM203" s="639"/>
      <c r="XAN203" s="639"/>
      <c r="XAO203" s="639"/>
      <c r="XAP203" s="639"/>
      <c r="XAQ203" s="639"/>
      <c r="XAR203" s="639"/>
      <c r="XAS203" s="639"/>
      <c r="XAT203" s="639"/>
      <c r="XAU203" s="639"/>
      <c r="XAV203" s="639"/>
      <c r="XAW203" s="639"/>
      <c r="XAX203" s="639"/>
      <c r="XAY203" s="639"/>
      <c r="XAZ203" s="639"/>
      <c r="XBA203" s="639"/>
      <c r="XBB203" s="639"/>
      <c r="XBC203" s="639"/>
      <c r="XBD203" s="639"/>
      <c r="XBE203" s="639"/>
      <c r="XBF203" s="639"/>
      <c r="XBG203" s="639"/>
      <c r="XBH203" s="639"/>
      <c r="XBI203" s="639"/>
      <c r="XBJ203" s="639"/>
      <c r="XBK203" s="639"/>
      <c r="XBL203" s="639"/>
      <c r="XBM203" s="639"/>
      <c r="XBN203" s="639"/>
      <c r="XBO203" s="639"/>
      <c r="XBP203" s="639"/>
      <c r="XBQ203" s="639"/>
      <c r="XBR203" s="639"/>
      <c r="XBS203" s="639"/>
      <c r="XBT203" s="639"/>
      <c r="XBU203" s="639"/>
      <c r="XBV203" s="639"/>
      <c r="XBW203" s="639"/>
      <c r="XBX203" s="639"/>
      <c r="XBY203" s="639"/>
      <c r="XBZ203" s="639"/>
      <c r="XCA203" s="639"/>
      <c r="XCB203" s="639"/>
      <c r="XCC203" s="639"/>
      <c r="XCD203" s="639"/>
      <c r="XCE203" s="639"/>
      <c r="XCF203" s="639"/>
      <c r="XCG203" s="639"/>
      <c r="XCH203" s="639"/>
      <c r="XCI203" s="639"/>
      <c r="XCJ203" s="639"/>
      <c r="XCK203" s="639"/>
      <c r="XCL203" s="639"/>
      <c r="XCM203" s="639"/>
      <c r="XCN203" s="639"/>
      <c r="XCO203" s="639"/>
      <c r="XCP203" s="639"/>
      <c r="XCQ203" s="639"/>
      <c r="XCR203" s="639"/>
      <c r="XCS203" s="639"/>
      <c r="XCT203" s="639"/>
      <c r="XCU203" s="639"/>
      <c r="XCV203" s="639"/>
      <c r="XCW203" s="639"/>
      <c r="XCX203" s="639"/>
      <c r="XCY203" s="639"/>
      <c r="XCZ203" s="639"/>
      <c r="XDA203" s="639"/>
      <c r="XDB203" s="639"/>
      <c r="XDC203" s="639"/>
      <c r="XDD203" s="639"/>
      <c r="XDE203" s="639"/>
      <c r="XDF203" s="639"/>
      <c r="XDG203" s="639"/>
      <c r="XDH203" s="639"/>
      <c r="XDI203" s="639"/>
      <c r="XDJ203" s="639"/>
      <c r="XDK203" s="639"/>
      <c r="XDL203" s="639"/>
      <c r="XDM203" s="639"/>
      <c r="XDN203" s="639"/>
      <c r="XDO203" s="639"/>
      <c r="XDP203" s="639"/>
      <c r="XDQ203" s="639"/>
      <c r="XDR203" s="639"/>
      <c r="XDS203" s="639"/>
      <c r="XDT203" s="639"/>
      <c r="XDU203" s="639"/>
      <c r="XDV203" s="639"/>
      <c r="XDW203" s="639"/>
      <c r="XDX203" s="639"/>
      <c r="XDY203" s="639"/>
      <c r="XDZ203" s="639"/>
      <c r="XEA203" s="639"/>
      <c r="XEB203" s="639"/>
      <c r="XEC203" s="639"/>
      <c r="XED203" s="639"/>
      <c r="XEE203" s="639"/>
      <c r="XEF203" s="639"/>
      <c r="XEG203" s="639"/>
      <c r="XEH203" s="639"/>
      <c r="XEI203" s="639"/>
      <c r="XEJ203" s="639"/>
      <c r="XEK203" s="639"/>
      <c r="XEL203" s="639"/>
      <c r="XEM203" s="639"/>
      <c r="XEN203" s="639"/>
      <c r="XEO203" s="639"/>
      <c r="XEP203" s="639"/>
      <c r="XEQ203" s="639"/>
      <c r="XER203" s="639"/>
      <c r="XES203" s="639"/>
      <c r="XET203" s="639"/>
      <c r="XEU203" s="639"/>
      <c r="XEV203" s="639"/>
      <c r="XEW203" s="639"/>
      <c r="XEX203" s="639"/>
      <c r="XEY203" s="639"/>
      <c r="XEZ203" s="639"/>
      <c r="XFA203" s="639"/>
      <c r="XFB203" s="639"/>
      <c r="XFC203" s="639"/>
    </row>
    <row r="204" spans="1:16383" s="614" customFormat="1" ht="19.5" customHeight="1">
      <c r="A204" s="667" t="s">
        <v>996</v>
      </c>
      <c r="B204" s="1245">
        <v>0.42499999999999999</v>
      </c>
      <c r="C204" s="667" t="s">
        <v>1057</v>
      </c>
      <c r="D204" s="667" t="s">
        <v>1115</v>
      </c>
      <c r="E204" s="673"/>
      <c r="F204" s="639"/>
      <c r="G204" s="639"/>
      <c r="H204" s="639"/>
      <c r="I204" s="639"/>
      <c r="J204" s="639"/>
      <c r="K204" s="639"/>
      <c r="L204" s="639"/>
      <c r="M204" s="639"/>
      <c r="N204" s="639"/>
      <c r="O204" s="639"/>
      <c r="P204" s="639"/>
      <c r="Q204" s="639"/>
      <c r="R204" s="639"/>
      <c r="S204" s="639"/>
      <c r="T204" s="639"/>
      <c r="U204" s="639"/>
      <c r="V204" s="639"/>
      <c r="W204" s="639"/>
      <c r="X204" s="639"/>
      <c r="Y204" s="639"/>
      <c r="Z204" s="639"/>
      <c r="AA204" s="639"/>
      <c r="AB204" s="639"/>
      <c r="AC204" s="639"/>
      <c r="AD204" s="639"/>
      <c r="AE204" s="639"/>
      <c r="AF204" s="639"/>
      <c r="AG204" s="639"/>
      <c r="AH204" s="639"/>
      <c r="AI204" s="639"/>
      <c r="AJ204" s="639"/>
      <c r="AK204" s="639"/>
      <c r="AL204" s="639"/>
      <c r="AM204" s="639"/>
      <c r="AN204" s="639"/>
      <c r="AO204" s="639"/>
      <c r="AP204" s="639"/>
      <c r="AQ204" s="639"/>
      <c r="AR204" s="639"/>
      <c r="AS204" s="639"/>
      <c r="AT204" s="639"/>
      <c r="AU204" s="639"/>
      <c r="AV204" s="639"/>
      <c r="AW204" s="639"/>
      <c r="AX204" s="639"/>
      <c r="AY204" s="639"/>
      <c r="AZ204" s="639"/>
      <c r="BA204" s="639"/>
      <c r="BB204" s="639"/>
      <c r="BC204" s="639"/>
      <c r="BD204" s="639"/>
      <c r="BE204" s="639"/>
      <c r="BF204" s="639"/>
      <c r="BG204" s="639"/>
      <c r="BH204" s="639"/>
      <c r="BI204" s="639"/>
      <c r="BJ204" s="639"/>
      <c r="BK204" s="639"/>
      <c r="BL204" s="639"/>
      <c r="BM204" s="639"/>
      <c r="BN204" s="639"/>
      <c r="BO204" s="639"/>
      <c r="BP204" s="639"/>
      <c r="BQ204" s="639"/>
      <c r="BR204" s="639"/>
      <c r="BS204" s="639"/>
      <c r="BT204" s="639"/>
      <c r="BU204" s="639"/>
      <c r="BV204" s="639"/>
      <c r="BW204" s="639"/>
      <c r="BX204" s="639"/>
      <c r="BY204" s="639"/>
      <c r="BZ204" s="639"/>
      <c r="CA204" s="639"/>
      <c r="CB204" s="639"/>
      <c r="CC204" s="639"/>
      <c r="CD204" s="639"/>
      <c r="CE204" s="639"/>
      <c r="CF204" s="639"/>
      <c r="CG204" s="639"/>
      <c r="CH204" s="639"/>
      <c r="CI204" s="639"/>
      <c r="CJ204" s="639"/>
      <c r="CK204" s="639"/>
      <c r="CL204" s="639"/>
      <c r="CM204" s="639"/>
      <c r="CN204" s="639"/>
      <c r="CO204" s="639"/>
      <c r="CP204" s="639"/>
      <c r="CQ204" s="639"/>
      <c r="CR204" s="639"/>
      <c r="CS204" s="639"/>
      <c r="CT204" s="639"/>
      <c r="CU204" s="639"/>
      <c r="CV204" s="639"/>
      <c r="CW204" s="639"/>
      <c r="CX204" s="639"/>
      <c r="CY204" s="639"/>
      <c r="CZ204" s="639"/>
      <c r="DA204" s="639"/>
      <c r="DB204" s="639"/>
      <c r="DC204" s="639"/>
      <c r="DD204" s="639"/>
      <c r="DE204" s="639"/>
      <c r="DF204" s="639"/>
      <c r="DG204" s="639"/>
      <c r="DH204" s="639"/>
      <c r="DI204" s="639"/>
      <c r="DJ204" s="639"/>
      <c r="DK204" s="639"/>
      <c r="DL204" s="639"/>
      <c r="DM204" s="639"/>
      <c r="DN204" s="639"/>
      <c r="DO204" s="639"/>
      <c r="DP204" s="639"/>
      <c r="DQ204" s="639"/>
      <c r="DR204" s="639"/>
      <c r="DS204" s="639"/>
      <c r="DT204" s="639"/>
      <c r="DU204" s="639"/>
      <c r="DV204" s="639"/>
      <c r="DW204" s="639"/>
      <c r="DX204" s="639"/>
      <c r="DY204" s="639"/>
      <c r="DZ204" s="639"/>
      <c r="EA204" s="639"/>
      <c r="EB204" s="639"/>
      <c r="EC204" s="639"/>
      <c r="ED204" s="639"/>
      <c r="EE204" s="639"/>
      <c r="EF204" s="639"/>
      <c r="EG204" s="639"/>
      <c r="EH204" s="639"/>
      <c r="EI204" s="639"/>
      <c r="EJ204" s="639"/>
      <c r="EK204" s="639"/>
      <c r="EL204" s="639"/>
      <c r="EM204" s="639"/>
      <c r="EN204" s="639"/>
      <c r="EO204" s="639"/>
      <c r="EP204" s="639"/>
      <c r="EQ204" s="639"/>
      <c r="ER204" s="639"/>
      <c r="ES204" s="639"/>
      <c r="ET204" s="639"/>
      <c r="EU204" s="639"/>
      <c r="EV204" s="639"/>
      <c r="EW204" s="639"/>
      <c r="EX204" s="639"/>
      <c r="EY204" s="639"/>
      <c r="EZ204" s="639"/>
      <c r="FA204" s="639"/>
      <c r="FB204" s="639"/>
      <c r="FC204" s="639"/>
      <c r="FD204" s="639"/>
      <c r="FE204" s="639"/>
      <c r="FF204" s="639"/>
      <c r="FG204" s="639"/>
      <c r="FH204" s="639"/>
      <c r="FI204" s="639"/>
      <c r="FJ204" s="639"/>
      <c r="FK204" s="639"/>
      <c r="FL204" s="639"/>
      <c r="FM204" s="639"/>
      <c r="FN204" s="639"/>
      <c r="FO204" s="639"/>
      <c r="FP204" s="639"/>
      <c r="FQ204" s="639"/>
      <c r="FR204" s="639"/>
      <c r="FS204" s="639"/>
      <c r="FT204" s="639"/>
      <c r="FU204" s="639"/>
      <c r="FV204" s="639"/>
      <c r="FW204" s="639"/>
      <c r="FX204" s="639"/>
      <c r="FY204" s="639"/>
      <c r="FZ204" s="639"/>
      <c r="GA204" s="639"/>
      <c r="GB204" s="639"/>
      <c r="GC204" s="639"/>
      <c r="GD204" s="639"/>
      <c r="GE204" s="639"/>
      <c r="GF204" s="639"/>
      <c r="GG204" s="639"/>
      <c r="GH204" s="639"/>
      <c r="GI204" s="639"/>
      <c r="GJ204" s="639"/>
      <c r="GK204" s="639"/>
      <c r="GL204" s="639"/>
      <c r="GM204" s="639"/>
      <c r="GN204" s="639"/>
      <c r="GO204" s="639"/>
      <c r="GP204" s="639"/>
      <c r="GQ204" s="639"/>
      <c r="GR204" s="639"/>
      <c r="GS204" s="639"/>
      <c r="GT204" s="639"/>
      <c r="GU204" s="639"/>
      <c r="GV204" s="639"/>
      <c r="GW204" s="639"/>
      <c r="GX204" s="639"/>
      <c r="GY204" s="639"/>
      <c r="GZ204" s="639"/>
      <c r="HA204" s="639"/>
      <c r="HB204" s="639"/>
      <c r="HC204" s="639"/>
      <c r="HD204" s="639"/>
      <c r="HE204" s="639"/>
      <c r="HF204" s="639"/>
      <c r="HG204" s="639"/>
      <c r="HH204" s="639"/>
      <c r="HI204" s="639"/>
      <c r="HJ204" s="639"/>
      <c r="HK204" s="639"/>
      <c r="HL204" s="639"/>
      <c r="HM204" s="639"/>
      <c r="HN204" s="639"/>
      <c r="HO204" s="639"/>
      <c r="HP204" s="639"/>
      <c r="HQ204" s="639"/>
      <c r="HR204" s="639"/>
      <c r="HS204" s="639"/>
      <c r="HT204" s="639"/>
      <c r="HU204" s="639"/>
      <c r="HV204" s="639"/>
      <c r="HW204" s="639"/>
      <c r="HX204" s="639"/>
      <c r="HY204" s="639"/>
      <c r="HZ204" s="639"/>
      <c r="IA204" s="639"/>
      <c r="IB204" s="639"/>
      <c r="IC204" s="639"/>
      <c r="ID204" s="639"/>
      <c r="IE204" s="639"/>
      <c r="IF204" s="639"/>
      <c r="IG204" s="639"/>
      <c r="IH204" s="639"/>
      <c r="II204" s="639"/>
      <c r="IJ204" s="639"/>
      <c r="IK204" s="639"/>
      <c r="IL204" s="639"/>
      <c r="IM204" s="639"/>
      <c r="IN204" s="639"/>
      <c r="IO204" s="639"/>
      <c r="IP204" s="639"/>
      <c r="IQ204" s="639"/>
      <c r="IR204" s="639"/>
      <c r="IS204" s="639"/>
      <c r="IT204" s="639"/>
      <c r="IU204" s="639"/>
      <c r="IV204" s="639"/>
      <c r="IW204" s="639"/>
      <c r="IX204" s="639"/>
      <c r="IY204" s="639"/>
      <c r="IZ204" s="639"/>
      <c r="JA204" s="639"/>
      <c r="JB204" s="639"/>
      <c r="JC204" s="639"/>
      <c r="JD204" s="639"/>
      <c r="JE204" s="639"/>
      <c r="JF204" s="639"/>
      <c r="JG204" s="639"/>
      <c r="JH204" s="639"/>
      <c r="JI204" s="639"/>
      <c r="JJ204" s="639"/>
      <c r="JK204" s="639"/>
      <c r="JL204" s="639"/>
      <c r="JM204" s="639"/>
      <c r="JN204" s="639"/>
      <c r="JO204" s="639"/>
      <c r="JP204" s="639"/>
      <c r="JQ204" s="639"/>
      <c r="JR204" s="639"/>
      <c r="JS204" s="639"/>
      <c r="JT204" s="639"/>
      <c r="JU204" s="639"/>
      <c r="JV204" s="639"/>
      <c r="JW204" s="639"/>
      <c r="JX204" s="639"/>
      <c r="JY204" s="639"/>
      <c r="JZ204" s="639"/>
      <c r="KA204" s="639"/>
      <c r="KB204" s="639"/>
      <c r="KC204" s="639"/>
      <c r="KD204" s="639"/>
      <c r="KE204" s="639"/>
      <c r="KF204" s="639"/>
      <c r="KG204" s="639"/>
      <c r="KH204" s="639"/>
      <c r="KI204" s="639"/>
      <c r="KJ204" s="639"/>
      <c r="KK204" s="639"/>
      <c r="KL204" s="639"/>
      <c r="KM204" s="639"/>
      <c r="KN204" s="639"/>
      <c r="KO204" s="639"/>
      <c r="KP204" s="639"/>
      <c r="KQ204" s="639"/>
      <c r="KR204" s="639"/>
      <c r="KS204" s="639"/>
      <c r="KT204" s="639"/>
      <c r="KU204" s="639"/>
      <c r="KV204" s="639"/>
      <c r="KW204" s="639"/>
      <c r="KX204" s="639"/>
      <c r="KY204" s="639"/>
      <c r="KZ204" s="639"/>
      <c r="LA204" s="639"/>
      <c r="LB204" s="639"/>
      <c r="LC204" s="639"/>
      <c r="LD204" s="639"/>
      <c r="LE204" s="639"/>
      <c r="LF204" s="639"/>
      <c r="LG204" s="639"/>
      <c r="LH204" s="639"/>
      <c r="LI204" s="639"/>
      <c r="LJ204" s="639"/>
      <c r="LK204" s="639"/>
      <c r="LL204" s="639"/>
      <c r="LM204" s="639"/>
      <c r="LN204" s="639"/>
      <c r="LO204" s="639"/>
      <c r="LP204" s="639"/>
      <c r="LQ204" s="639"/>
      <c r="LR204" s="639"/>
      <c r="LS204" s="639"/>
      <c r="LT204" s="639"/>
      <c r="LU204" s="639"/>
      <c r="LV204" s="639"/>
      <c r="LW204" s="639"/>
      <c r="LX204" s="639"/>
      <c r="LY204" s="639"/>
      <c r="LZ204" s="639"/>
      <c r="MA204" s="639"/>
      <c r="MB204" s="639"/>
      <c r="MC204" s="639"/>
      <c r="MD204" s="639"/>
      <c r="ME204" s="639"/>
      <c r="MF204" s="639"/>
      <c r="MG204" s="639"/>
      <c r="MH204" s="639"/>
      <c r="MI204" s="639"/>
      <c r="MJ204" s="639"/>
      <c r="MK204" s="639"/>
      <c r="ML204" s="639"/>
      <c r="MM204" s="639"/>
      <c r="MN204" s="639"/>
      <c r="MO204" s="639"/>
      <c r="MP204" s="639"/>
      <c r="MQ204" s="639"/>
      <c r="MR204" s="639"/>
      <c r="MS204" s="639"/>
      <c r="MT204" s="639"/>
      <c r="MU204" s="639"/>
      <c r="MV204" s="639"/>
      <c r="MW204" s="639"/>
      <c r="MX204" s="639"/>
      <c r="MY204" s="639"/>
      <c r="MZ204" s="639"/>
      <c r="NA204" s="639"/>
      <c r="NB204" s="639"/>
      <c r="NC204" s="639"/>
      <c r="ND204" s="639"/>
      <c r="NE204" s="639"/>
      <c r="NF204" s="639"/>
      <c r="NG204" s="639"/>
      <c r="NH204" s="639"/>
      <c r="NI204" s="639"/>
      <c r="NJ204" s="639"/>
      <c r="NK204" s="639"/>
      <c r="NL204" s="639"/>
      <c r="NM204" s="639"/>
      <c r="NN204" s="639"/>
      <c r="NO204" s="639"/>
      <c r="NP204" s="639"/>
      <c r="NQ204" s="639"/>
      <c r="NR204" s="639"/>
      <c r="NS204" s="639"/>
      <c r="NT204" s="639"/>
      <c r="NU204" s="639"/>
      <c r="NV204" s="639"/>
      <c r="NW204" s="639"/>
      <c r="NX204" s="639"/>
      <c r="NY204" s="639"/>
      <c r="NZ204" s="639"/>
      <c r="OA204" s="639"/>
      <c r="OB204" s="639"/>
      <c r="OC204" s="639"/>
      <c r="OD204" s="639"/>
      <c r="OE204" s="639"/>
      <c r="OF204" s="639"/>
      <c r="OG204" s="639"/>
      <c r="OH204" s="639"/>
      <c r="OI204" s="639"/>
      <c r="OJ204" s="639"/>
      <c r="OK204" s="639"/>
      <c r="OL204" s="639"/>
      <c r="OM204" s="639"/>
      <c r="ON204" s="639"/>
      <c r="OO204" s="639"/>
      <c r="OP204" s="639"/>
      <c r="OQ204" s="639"/>
      <c r="OR204" s="639"/>
      <c r="OS204" s="639"/>
      <c r="OT204" s="639"/>
      <c r="OU204" s="639"/>
      <c r="OV204" s="639"/>
      <c r="OW204" s="639"/>
      <c r="OX204" s="639"/>
      <c r="OY204" s="639"/>
      <c r="OZ204" s="639"/>
      <c r="PA204" s="639"/>
      <c r="PB204" s="639"/>
      <c r="PC204" s="639"/>
      <c r="PD204" s="639"/>
      <c r="PE204" s="639"/>
      <c r="PF204" s="639"/>
      <c r="PG204" s="639"/>
      <c r="PH204" s="639"/>
      <c r="PI204" s="639"/>
      <c r="PJ204" s="639"/>
      <c r="PK204" s="639"/>
      <c r="PL204" s="639"/>
      <c r="PM204" s="639"/>
      <c r="PN204" s="639"/>
      <c r="PO204" s="639"/>
      <c r="PP204" s="639"/>
      <c r="PQ204" s="639"/>
      <c r="PR204" s="639"/>
      <c r="PS204" s="639"/>
      <c r="PT204" s="639"/>
      <c r="PU204" s="639"/>
      <c r="PV204" s="639"/>
      <c r="PW204" s="639"/>
      <c r="PX204" s="639"/>
      <c r="PY204" s="639"/>
      <c r="PZ204" s="639"/>
      <c r="QA204" s="639"/>
      <c r="QB204" s="639"/>
      <c r="QC204" s="639"/>
      <c r="QD204" s="639"/>
      <c r="QE204" s="639"/>
      <c r="QF204" s="639"/>
      <c r="QG204" s="639"/>
      <c r="QH204" s="639"/>
      <c r="QI204" s="639"/>
      <c r="QJ204" s="639"/>
      <c r="QK204" s="639"/>
      <c r="QL204" s="639"/>
      <c r="QM204" s="639"/>
      <c r="QN204" s="639"/>
      <c r="QO204" s="639"/>
      <c r="QP204" s="639"/>
      <c r="QQ204" s="639"/>
      <c r="QR204" s="639"/>
      <c r="QS204" s="639"/>
      <c r="QT204" s="639"/>
      <c r="QU204" s="639"/>
      <c r="QV204" s="639"/>
      <c r="QW204" s="639"/>
      <c r="QX204" s="639"/>
      <c r="QY204" s="639"/>
      <c r="QZ204" s="639"/>
      <c r="RA204" s="639"/>
      <c r="RB204" s="639"/>
      <c r="RC204" s="639"/>
      <c r="RD204" s="639"/>
      <c r="RE204" s="639"/>
      <c r="RF204" s="639"/>
      <c r="RG204" s="639"/>
      <c r="RH204" s="639"/>
      <c r="RI204" s="639"/>
      <c r="RJ204" s="639"/>
      <c r="RK204" s="639"/>
      <c r="RL204" s="639"/>
      <c r="RM204" s="639"/>
      <c r="RN204" s="639"/>
      <c r="RO204" s="639"/>
      <c r="RP204" s="639"/>
      <c r="RQ204" s="639"/>
      <c r="RR204" s="639"/>
      <c r="RS204" s="639"/>
      <c r="RT204" s="639"/>
      <c r="RU204" s="639"/>
      <c r="RV204" s="639"/>
      <c r="RW204" s="639"/>
      <c r="RX204" s="639"/>
      <c r="RY204" s="639"/>
      <c r="RZ204" s="639"/>
      <c r="SA204" s="639"/>
      <c r="SB204" s="639"/>
      <c r="SC204" s="639"/>
      <c r="SD204" s="639"/>
      <c r="SE204" s="639"/>
      <c r="SF204" s="639"/>
      <c r="SG204" s="639"/>
      <c r="SH204" s="639"/>
      <c r="SI204" s="639"/>
      <c r="SJ204" s="639"/>
      <c r="SK204" s="639"/>
      <c r="SL204" s="639"/>
      <c r="SM204" s="639"/>
      <c r="SN204" s="639"/>
      <c r="SO204" s="639"/>
      <c r="SP204" s="639"/>
      <c r="SQ204" s="639"/>
      <c r="SR204" s="639"/>
      <c r="SS204" s="639"/>
      <c r="ST204" s="639"/>
      <c r="SU204" s="639"/>
      <c r="SV204" s="639"/>
      <c r="SW204" s="639"/>
      <c r="SX204" s="639"/>
      <c r="SY204" s="639"/>
      <c r="SZ204" s="639"/>
      <c r="TA204" s="639"/>
      <c r="TB204" s="639"/>
      <c r="TC204" s="639"/>
      <c r="TD204" s="639"/>
      <c r="TE204" s="639"/>
      <c r="TF204" s="639"/>
      <c r="TG204" s="639"/>
      <c r="TH204" s="639"/>
      <c r="TI204" s="639"/>
      <c r="TJ204" s="639"/>
      <c r="TK204" s="639"/>
      <c r="TL204" s="639"/>
      <c r="TM204" s="639"/>
      <c r="TN204" s="639"/>
      <c r="TO204" s="639"/>
      <c r="TP204" s="639"/>
      <c r="TQ204" s="639"/>
      <c r="TR204" s="639"/>
      <c r="TS204" s="639"/>
      <c r="TT204" s="639"/>
      <c r="TU204" s="639"/>
      <c r="TV204" s="639"/>
      <c r="TW204" s="639"/>
      <c r="TX204" s="639"/>
      <c r="TY204" s="639"/>
      <c r="TZ204" s="639"/>
      <c r="UA204" s="639"/>
      <c r="UB204" s="639"/>
      <c r="UC204" s="639"/>
      <c r="UD204" s="639"/>
      <c r="UE204" s="639"/>
      <c r="UF204" s="639"/>
      <c r="UG204" s="639"/>
      <c r="UH204" s="639"/>
      <c r="UI204" s="639"/>
      <c r="UJ204" s="639"/>
      <c r="UK204" s="639"/>
      <c r="UL204" s="639"/>
      <c r="UM204" s="639"/>
      <c r="UN204" s="639"/>
      <c r="UO204" s="639"/>
      <c r="UP204" s="639"/>
      <c r="UQ204" s="639"/>
      <c r="UR204" s="639"/>
      <c r="US204" s="639"/>
      <c r="UT204" s="639"/>
      <c r="UU204" s="639"/>
      <c r="UV204" s="639"/>
      <c r="UW204" s="639"/>
      <c r="UX204" s="639"/>
      <c r="UY204" s="639"/>
      <c r="UZ204" s="639"/>
      <c r="VA204" s="639"/>
      <c r="VB204" s="639"/>
      <c r="VC204" s="639"/>
      <c r="VD204" s="639"/>
      <c r="VE204" s="639"/>
      <c r="VF204" s="639"/>
      <c r="VG204" s="639"/>
      <c r="VH204" s="639"/>
      <c r="VI204" s="639"/>
      <c r="VJ204" s="639"/>
      <c r="VK204" s="639"/>
      <c r="VL204" s="639"/>
      <c r="VM204" s="639"/>
      <c r="VN204" s="639"/>
      <c r="VO204" s="639"/>
      <c r="VP204" s="639"/>
      <c r="VQ204" s="639"/>
      <c r="VR204" s="639"/>
      <c r="VS204" s="639"/>
      <c r="VT204" s="639"/>
      <c r="VU204" s="639"/>
      <c r="VV204" s="639"/>
      <c r="VW204" s="639"/>
      <c r="VX204" s="639"/>
      <c r="VY204" s="639"/>
      <c r="VZ204" s="639"/>
      <c r="WA204" s="639"/>
      <c r="WB204" s="639"/>
      <c r="WC204" s="639"/>
      <c r="WD204" s="639"/>
      <c r="WE204" s="639"/>
      <c r="WF204" s="639"/>
      <c r="WG204" s="639"/>
      <c r="WH204" s="639"/>
      <c r="WI204" s="639"/>
      <c r="WJ204" s="639"/>
      <c r="WK204" s="639"/>
      <c r="WL204" s="639"/>
      <c r="WM204" s="639"/>
      <c r="WN204" s="639"/>
      <c r="WO204" s="639"/>
      <c r="WP204" s="639"/>
      <c r="WQ204" s="639"/>
      <c r="WR204" s="639"/>
      <c r="WS204" s="639"/>
      <c r="WT204" s="639"/>
      <c r="WU204" s="639"/>
      <c r="WV204" s="639"/>
      <c r="WW204" s="639"/>
      <c r="WX204" s="639"/>
      <c r="WY204" s="639"/>
      <c r="WZ204" s="639"/>
      <c r="XA204" s="639"/>
      <c r="XB204" s="639"/>
      <c r="XC204" s="639"/>
      <c r="XD204" s="639"/>
      <c r="XE204" s="639"/>
      <c r="XF204" s="639"/>
      <c r="XG204" s="639"/>
      <c r="XH204" s="639"/>
      <c r="XI204" s="639"/>
      <c r="XJ204" s="639"/>
      <c r="XK204" s="639"/>
      <c r="XL204" s="639"/>
      <c r="XM204" s="639"/>
      <c r="XN204" s="639"/>
      <c r="XO204" s="639"/>
      <c r="XP204" s="639"/>
      <c r="XQ204" s="639"/>
      <c r="XR204" s="639"/>
      <c r="XS204" s="639"/>
      <c r="XT204" s="639"/>
      <c r="XU204" s="639"/>
      <c r="XV204" s="639"/>
      <c r="XW204" s="639"/>
      <c r="XX204" s="639"/>
      <c r="XY204" s="639"/>
      <c r="XZ204" s="639"/>
      <c r="YA204" s="639"/>
      <c r="YB204" s="639"/>
      <c r="YC204" s="639"/>
      <c r="YD204" s="639"/>
      <c r="YE204" s="639"/>
      <c r="YF204" s="639"/>
      <c r="YG204" s="639"/>
      <c r="YH204" s="639"/>
      <c r="YI204" s="639"/>
      <c r="YJ204" s="639"/>
      <c r="YK204" s="639"/>
      <c r="YL204" s="639"/>
      <c r="YM204" s="639"/>
      <c r="YN204" s="639"/>
      <c r="YO204" s="639"/>
      <c r="YP204" s="639"/>
      <c r="YQ204" s="639"/>
      <c r="YR204" s="639"/>
      <c r="YS204" s="639"/>
      <c r="YT204" s="639"/>
      <c r="YU204" s="639"/>
      <c r="YV204" s="639"/>
      <c r="YW204" s="639"/>
      <c r="YX204" s="639"/>
      <c r="YY204" s="639"/>
      <c r="YZ204" s="639"/>
      <c r="ZA204" s="639"/>
      <c r="ZB204" s="639"/>
      <c r="ZC204" s="639"/>
      <c r="ZD204" s="639"/>
      <c r="ZE204" s="639"/>
      <c r="ZF204" s="639"/>
      <c r="ZG204" s="639"/>
      <c r="ZH204" s="639"/>
      <c r="ZI204" s="639"/>
      <c r="ZJ204" s="639"/>
      <c r="ZK204" s="639"/>
      <c r="ZL204" s="639"/>
      <c r="ZM204" s="639"/>
      <c r="ZN204" s="639"/>
      <c r="ZO204" s="639"/>
      <c r="ZP204" s="639"/>
      <c r="ZQ204" s="639"/>
      <c r="ZR204" s="639"/>
      <c r="ZS204" s="639"/>
      <c r="ZT204" s="639"/>
      <c r="ZU204" s="639"/>
      <c r="ZV204" s="639"/>
      <c r="ZW204" s="639"/>
      <c r="ZX204" s="639"/>
      <c r="ZY204" s="639"/>
      <c r="ZZ204" s="639"/>
      <c r="AAA204" s="639"/>
      <c r="AAB204" s="639"/>
      <c r="AAC204" s="639"/>
      <c r="AAD204" s="639"/>
      <c r="AAE204" s="639"/>
      <c r="AAF204" s="639"/>
      <c r="AAG204" s="639"/>
      <c r="AAH204" s="639"/>
      <c r="AAI204" s="639"/>
      <c r="AAJ204" s="639"/>
      <c r="AAK204" s="639"/>
      <c r="AAL204" s="639"/>
      <c r="AAM204" s="639"/>
      <c r="AAN204" s="639"/>
      <c r="AAO204" s="639"/>
      <c r="AAP204" s="639"/>
      <c r="AAQ204" s="639"/>
      <c r="AAR204" s="639"/>
      <c r="AAS204" s="639"/>
      <c r="AAT204" s="639"/>
      <c r="AAU204" s="639"/>
      <c r="AAV204" s="639"/>
      <c r="AAW204" s="639"/>
      <c r="AAX204" s="639"/>
      <c r="AAY204" s="639"/>
      <c r="AAZ204" s="639"/>
      <c r="ABA204" s="639"/>
      <c r="ABB204" s="639"/>
      <c r="ABC204" s="639"/>
      <c r="ABD204" s="639"/>
      <c r="ABE204" s="639"/>
      <c r="ABF204" s="639"/>
      <c r="ABG204" s="639"/>
      <c r="ABH204" s="639"/>
      <c r="ABI204" s="639"/>
      <c r="ABJ204" s="639"/>
      <c r="ABK204" s="639"/>
      <c r="ABL204" s="639"/>
      <c r="ABM204" s="639"/>
      <c r="ABN204" s="639"/>
      <c r="ABO204" s="639"/>
      <c r="ABP204" s="639"/>
      <c r="ABQ204" s="639"/>
      <c r="ABR204" s="639"/>
      <c r="ABS204" s="639"/>
      <c r="ABT204" s="639"/>
      <c r="ABU204" s="639"/>
      <c r="ABV204" s="639"/>
      <c r="ABW204" s="639"/>
      <c r="ABX204" s="639"/>
      <c r="ABY204" s="639"/>
      <c r="ABZ204" s="639"/>
      <c r="ACA204" s="639"/>
      <c r="ACB204" s="639"/>
      <c r="ACC204" s="639"/>
      <c r="ACD204" s="639"/>
      <c r="ACE204" s="639"/>
      <c r="ACF204" s="639"/>
      <c r="ACG204" s="639"/>
      <c r="ACH204" s="639"/>
      <c r="ACI204" s="639"/>
      <c r="ACJ204" s="639"/>
      <c r="ACK204" s="639"/>
      <c r="ACL204" s="639"/>
      <c r="ACM204" s="639"/>
      <c r="ACN204" s="639"/>
      <c r="ACO204" s="639"/>
      <c r="ACP204" s="639"/>
      <c r="ACQ204" s="639"/>
      <c r="ACR204" s="639"/>
      <c r="ACS204" s="639"/>
      <c r="ACT204" s="639"/>
      <c r="ACU204" s="639"/>
      <c r="ACV204" s="639"/>
      <c r="ACW204" s="639"/>
      <c r="ACX204" s="639"/>
      <c r="ACY204" s="639"/>
      <c r="ACZ204" s="639"/>
      <c r="ADA204" s="639"/>
      <c r="ADB204" s="639"/>
      <c r="ADC204" s="639"/>
      <c r="ADD204" s="639"/>
      <c r="ADE204" s="639"/>
      <c r="ADF204" s="639"/>
      <c r="ADG204" s="639"/>
      <c r="ADH204" s="639"/>
      <c r="ADI204" s="639"/>
      <c r="ADJ204" s="639"/>
      <c r="ADK204" s="639"/>
      <c r="ADL204" s="639"/>
      <c r="ADM204" s="639"/>
      <c r="ADN204" s="639"/>
      <c r="ADO204" s="639"/>
      <c r="ADP204" s="639"/>
      <c r="ADQ204" s="639"/>
      <c r="ADR204" s="639"/>
      <c r="ADS204" s="639"/>
      <c r="ADT204" s="639"/>
      <c r="ADU204" s="639"/>
      <c r="ADV204" s="639"/>
      <c r="ADW204" s="639"/>
      <c r="ADX204" s="639"/>
      <c r="ADY204" s="639"/>
      <c r="ADZ204" s="639"/>
      <c r="AEA204" s="639"/>
      <c r="AEB204" s="639"/>
      <c r="AEC204" s="639"/>
      <c r="AED204" s="639"/>
      <c r="AEE204" s="639"/>
      <c r="AEF204" s="639"/>
      <c r="AEG204" s="639"/>
      <c r="AEH204" s="639"/>
      <c r="AEI204" s="639"/>
      <c r="AEJ204" s="639"/>
      <c r="AEK204" s="639"/>
      <c r="AEL204" s="639"/>
      <c r="AEM204" s="639"/>
      <c r="AEN204" s="639"/>
      <c r="AEO204" s="639"/>
      <c r="AEP204" s="639"/>
      <c r="AEQ204" s="639"/>
      <c r="AER204" s="639"/>
      <c r="AES204" s="639"/>
      <c r="AET204" s="639"/>
      <c r="AEU204" s="639"/>
      <c r="AEV204" s="639"/>
      <c r="AEW204" s="639"/>
      <c r="AEX204" s="639"/>
      <c r="AEY204" s="639"/>
      <c r="AEZ204" s="639"/>
      <c r="AFA204" s="639"/>
      <c r="AFB204" s="639"/>
      <c r="AFC204" s="639"/>
      <c r="AFD204" s="639"/>
      <c r="AFE204" s="639"/>
      <c r="AFF204" s="639"/>
      <c r="AFG204" s="639"/>
      <c r="AFH204" s="639"/>
      <c r="AFI204" s="639"/>
      <c r="AFJ204" s="639"/>
      <c r="AFK204" s="639"/>
      <c r="AFL204" s="639"/>
      <c r="AFM204" s="639"/>
      <c r="AFN204" s="639"/>
      <c r="AFO204" s="639"/>
      <c r="AFP204" s="639"/>
      <c r="AFQ204" s="639"/>
      <c r="AFR204" s="639"/>
      <c r="AFS204" s="639"/>
      <c r="AFT204" s="639"/>
      <c r="AFU204" s="639"/>
      <c r="AFV204" s="639"/>
      <c r="AFW204" s="639"/>
      <c r="AFX204" s="639"/>
      <c r="AFY204" s="639"/>
      <c r="AFZ204" s="639"/>
      <c r="AGA204" s="639"/>
      <c r="AGB204" s="639"/>
      <c r="AGC204" s="639"/>
      <c r="AGD204" s="639"/>
      <c r="AGE204" s="639"/>
      <c r="AGF204" s="639"/>
      <c r="AGG204" s="639"/>
      <c r="AGH204" s="639"/>
      <c r="AGI204" s="639"/>
      <c r="AGJ204" s="639"/>
      <c r="AGK204" s="639"/>
      <c r="AGL204" s="639"/>
      <c r="AGM204" s="639"/>
      <c r="AGN204" s="639"/>
      <c r="AGO204" s="639"/>
      <c r="AGP204" s="639"/>
      <c r="AGQ204" s="639"/>
      <c r="AGR204" s="639"/>
      <c r="AGS204" s="639"/>
      <c r="AGT204" s="639"/>
      <c r="AGU204" s="639"/>
      <c r="AGV204" s="639"/>
      <c r="AGW204" s="639"/>
      <c r="AGX204" s="639"/>
      <c r="AGY204" s="639"/>
      <c r="AGZ204" s="639"/>
      <c r="AHA204" s="639"/>
      <c r="AHB204" s="639"/>
      <c r="AHC204" s="639"/>
      <c r="AHD204" s="639"/>
      <c r="AHE204" s="639"/>
      <c r="AHF204" s="639"/>
      <c r="AHG204" s="639"/>
      <c r="AHH204" s="639"/>
      <c r="AHI204" s="639"/>
      <c r="AHJ204" s="639"/>
      <c r="AHK204" s="639"/>
      <c r="AHL204" s="639"/>
      <c r="AHM204" s="639"/>
      <c r="AHN204" s="639"/>
      <c r="AHO204" s="639"/>
      <c r="AHP204" s="639"/>
      <c r="AHQ204" s="639"/>
      <c r="AHR204" s="639"/>
      <c r="AHS204" s="639"/>
      <c r="AHT204" s="639"/>
      <c r="AHU204" s="639"/>
      <c r="AHV204" s="639"/>
      <c r="AHW204" s="639"/>
      <c r="AHX204" s="639"/>
      <c r="AHY204" s="639"/>
      <c r="AHZ204" s="639"/>
      <c r="AIA204" s="639"/>
      <c r="AIB204" s="639"/>
      <c r="AIC204" s="639"/>
      <c r="AID204" s="639"/>
      <c r="AIE204" s="639"/>
      <c r="AIF204" s="639"/>
      <c r="AIG204" s="639"/>
      <c r="AIH204" s="639"/>
      <c r="AII204" s="639"/>
      <c r="AIJ204" s="639"/>
      <c r="AIK204" s="639"/>
      <c r="AIL204" s="639"/>
      <c r="AIM204" s="639"/>
      <c r="AIN204" s="639"/>
      <c r="AIO204" s="639"/>
      <c r="AIP204" s="639"/>
      <c r="AIQ204" s="639"/>
      <c r="AIR204" s="639"/>
      <c r="AIS204" s="639"/>
      <c r="AIT204" s="639"/>
      <c r="AIU204" s="639"/>
      <c r="AIV204" s="639"/>
      <c r="AIW204" s="639"/>
      <c r="AIX204" s="639"/>
      <c r="AIY204" s="639"/>
      <c r="AIZ204" s="639"/>
      <c r="AJA204" s="639"/>
      <c r="AJB204" s="639"/>
      <c r="AJC204" s="639"/>
      <c r="AJD204" s="639"/>
      <c r="AJE204" s="639"/>
      <c r="AJF204" s="639"/>
      <c r="AJG204" s="639"/>
      <c r="AJH204" s="639"/>
      <c r="AJI204" s="639"/>
      <c r="AJJ204" s="639"/>
      <c r="AJK204" s="639"/>
      <c r="AJL204" s="639"/>
      <c r="AJM204" s="639"/>
      <c r="AJN204" s="639"/>
      <c r="AJO204" s="639"/>
      <c r="AJP204" s="639"/>
      <c r="AJQ204" s="639"/>
      <c r="AJR204" s="639"/>
      <c r="AJS204" s="639"/>
      <c r="AJT204" s="639"/>
      <c r="AJU204" s="639"/>
      <c r="AJV204" s="639"/>
      <c r="AJW204" s="639"/>
      <c r="AJX204" s="639"/>
      <c r="AJY204" s="639"/>
      <c r="AJZ204" s="639"/>
      <c r="AKA204" s="639"/>
      <c r="AKB204" s="639"/>
      <c r="AKC204" s="639"/>
      <c r="AKD204" s="639"/>
      <c r="AKE204" s="639"/>
      <c r="AKF204" s="639"/>
      <c r="AKG204" s="639"/>
      <c r="AKH204" s="639"/>
      <c r="AKI204" s="639"/>
      <c r="AKJ204" s="639"/>
      <c r="AKK204" s="639"/>
      <c r="AKL204" s="639"/>
      <c r="AKM204" s="639"/>
      <c r="AKN204" s="639"/>
      <c r="AKO204" s="639"/>
      <c r="AKP204" s="639"/>
      <c r="AKQ204" s="639"/>
      <c r="AKR204" s="639"/>
      <c r="AKS204" s="639"/>
      <c r="AKT204" s="639"/>
      <c r="AKU204" s="639"/>
      <c r="AKV204" s="639"/>
      <c r="AKW204" s="639"/>
      <c r="AKX204" s="639"/>
      <c r="AKY204" s="639"/>
      <c r="AKZ204" s="639"/>
      <c r="ALA204" s="639"/>
      <c r="ALB204" s="639"/>
      <c r="ALC204" s="639"/>
      <c r="ALD204" s="639"/>
      <c r="ALE204" s="639"/>
      <c r="ALF204" s="639"/>
      <c r="ALG204" s="639"/>
      <c r="ALH204" s="639"/>
      <c r="ALI204" s="639"/>
      <c r="ALJ204" s="639"/>
      <c r="ALK204" s="639"/>
      <c r="ALL204" s="639"/>
      <c r="ALM204" s="639"/>
      <c r="ALN204" s="639"/>
      <c r="ALO204" s="639"/>
      <c r="ALP204" s="639"/>
      <c r="ALQ204" s="639"/>
      <c r="ALR204" s="639"/>
      <c r="ALS204" s="639"/>
      <c r="ALT204" s="639"/>
      <c r="ALU204" s="639"/>
      <c r="ALV204" s="639"/>
      <c r="ALW204" s="639"/>
      <c r="ALX204" s="639"/>
      <c r="ALY204" s="639"/>
      <c r="ALZ204" s="639"/>
      <c r="AMA204" s="639"/>
      <c r="AMB204" s="639"/>
      <c r="AMC204" s="639"/>
      <c r="AMD204" s="639"/>
      <c r="AME204" s="639"/>
      <c r="AMF204" s="639"/>
      <c r="AMG204" s="639"/>
      <c r="AMH204" s="639"/>
      <c r="AMI204" s="639"/>
      <c r="AMJ204" s="639"/>
      <c r="AMK204" s="639"/>
      <c r="AML204" s="639"/>
      <c r="AMM204" s="639"/>
      <c r="AMN204" s="639"/>
      <c r="AMO204" s="639"/>
      <c r="AMP204" s="639"/>
      <c r="AMQ204" s="639"/>
      <c r="AMR204" s="639"/>
      <c r="AMS204" s="639"/>
      <c r="AMT204" s="639"/>
      <c r="AMU204" s="639"/>
      <c r="AMV204" s="639"/>
      <c r="AMW204" s="639"/>
      <c r="AMX204" s="639"/>
      <c r="AMY204" s="639"/>
      <c r="AMZ204" s="639"/>
      <c r="ANA204" s="639"/>
      <c r="ANB204" s="639"/>
      <c r="ANC204" s="639"/>
      <c r="AND204" s="639"/>
      <c r="ANE204" s="639"/>
      <c r="ANF204" s="639"/>
      <c r="ANG204" s="639"/>
      <c r="ANH204" s="639"/>
      <c r="ANI204" s="639"/>
      <c r="ANJ204" s="639"/>
      <c r="ANK204" s="639"/>
      <c r="ANL204" s="639"/>
      <c r="ANM204" s="639"/>
      <c r="ANN204" s="639"/>
      <c r="ANO204" s="639"/>
      <c r="ANP204" s="639"/>
      <c r="ANQ204" s="639"/>
      <c r="ANR204" s="639"/>
      <c r="ANS204" s="639"/>
      <c r="ANT204" s="639"/>
      <c r="ANU204" s="639"/>
      <c r="ANV204" s="639"/>
      <c r="ANW204" s="639"/>
      <c r="ANX204" s="639"/>
      <c r="ANY204" s="639"/>
      <c r="ANZ204" s="639"/>
      <c r="AOA204" s="639"/>
      <c r="AOB204" s="639"/>
      <c r="AOC204" s="639"/>
      <c r="AOD204" s="639"/>
      <c r="AOE204" s="639"/>
      <c r="AOF204" s="639"/>
      <c r="AOG204" s="639"/>
      <c r="AOH204" s="639"/>
      <c r="AOI204" s="639"/>
      <c r="AOJ204" s="639"/>
      <c r="AOK204" s="639"/>
      <c r="AOL204" s="639"/>
      <c r="AOM204" s="639"/>
      <c r="AON204" s="639"/>
      <c r="AOO204" s="639"/>
      <c r="AOP204" s="639"/>
      <c r="AOQ204" s="639"/>
      <c r="AOR204" s="639"/>
      <c r="AOS204" s="639"/>
      <c r="AOT204" s="639"/>
      <c r="AOU204" s="639"/>
      <c r="AOV204" s="639"/>
      <c r="AOW204" s="639"/>
      <c r="AOX204" s="639"/>
      <c r="AOY204" s="639"/>
      <c r="AOZ204" s="639"/>
      <c r="APA204" s="639"/>
      <c r="APB204" s="639"/>
      <c r="APC204" s="639"/>
      <c r="APD204" s="639"/>
      <c r="APE204" s="639"/>
      <c r="APF204" s="639"/>
      <c r="APG204" s="639"/>
      <c r="APH204" s="639"/>
      <c r="API204" s="639"/>
      <c r="APJ204" s="639"/>
      <c r="APK204" s="639"/>
      <c r="APL204" s="639"/>
      <c r="APM204" s="639"/>
      <c r="APN204" s="639"/>
      <c r="APO204" s="639"/>
      <c r="APP204" s="639"/>
      <c r="APQ204" s="639"/>
      <c r="APR204" s="639"/>
      <c r="APS204" s="639"/>
      <c r="APT204" s="639"/>
      <c r="APU204" s="639"/>
      <c r="APV204" s="639"/>
      <c r="APW204" s="639"/>
      <c r="APX204" s="639"/>
      <c r="APY204" s="639"/>
      <c r="APZ204" s="639"/>
      <c r="AQA204" s="639"/>
      <c r="AQB204" s="639"/>
      <c r="AQC204" s="639"/>
      <c r="AQD204" s="639"/>
      <c r="AQE204" s="639"/>
      <c r="AQF204" s="639"/>
      <c r="AQG204" s="639"/>
      <c r="AQH204" s="639"/>
      <c r="AQI204" s="639"/>
      <c r="AQJ204" s="639"/>
      <c r="AQK204" s="639"/>
      <c r="AQL204" s="639"/>
      <c r="AQM204" s="639"/>
      <c r="AQN204" s="639"/>
      <c r="AQO204" s="639"/>
      <c r="AQP204" s="639"/>
      <c r="AQQ204" s="639"/>
      <c r="AQR204" s="639"/>
      <c r="AQS204" s="639"/>
      <c r="AQT204" s="639"/>
      <c r="AQU204" s="639"/>
      <c r="AQV204" s="639"/>
      <c r="AQW204" s="639"/>
      <c r="AQX204" s="639"/>
      <c r="AQY204" s="639"/>
      <c r="AQZ204" s="639"/>
      <c r="ARA204" s="639"/>
      <c r="ARB204" s="639"/>
      <c r="ARC204" s="639"/>
      <c r="ARD204" s="639"/>
      <c r="ARE204" s="639"/>
      <c r="ARF204" s="639"/>
      <c r="ARG204" s="639"/>
      <c r="ARH204" s="639"/>
      <c r="ARI204" s="639"/>
      <c r="ARJ204" s="639"/>
      <c r="ARK204" s="639"/>
      <c r="ARL204" s="639"/>
      <c r="ARM204" s="639"/>
      <c r="ARN204" s="639"/>
      <c r="ARO204" s="639"/>
      <c r="ARP204" s="639"/>
      <c r="ARQ204" s="639"/>
      <c r="ARR204" s="639"/>
      <c r="ARS204" s="639"/>
      <c r="ART204" s="639"/>
      <c r="ARU204" s="639"/>
      <c r="ARV204" s="639"/>
      <c r="ARW204" s="639"/>
      <c r="ARX204" s="639"/>
      <c r="ARY204" s="639"/>
      <c r="ARZ204" s="639"/>
      <c r="ASA204" s="639"/>
      <c r="ASB204" s="639"/>
      <c r="ASC204" s="639"/>
      <c r="ASD204" s="639"/>
      <c r="ASE204" s="639"/>
      <c r="ASF204" s="639"/>
      <c r="ASG204" s="639"/>
      <c r="ASH204" s="639"/>
      <c r="ASI204" s="639"/>
      <c r="ASJ204" s="639"/>
      <c r="ASK204" s="639"/>
      <c r="ASL204" s="639"/>
      <c r="ASM204" s="639"/>
      <c r="ASN204" s="639"/>
      <c r="ASO204" s="639"/>
      <c r="ASP204" s="639"/>
      <c r="ASQ204" s="639"/>
      <c r="ASR204" s="639"/>
      <c r="ASS204" s="639"/>
      <c r="AST204" s="639"/>
      <c r="ASU204" s="639"/>
      <c r="ASV204" s="639"/>
      <c r="ASW204" s="639"/>
      <c r="ASX204" s="639"/>
      <c r="ASY204" s="639"/>
      <c r="ASZ204" s="639"/>
      <c r="ATA204" s="639"/>
      <c r="ATB204" s="639"/>
      <c r="ATC204" s="639"/>
      <c r="ATD204" s="639"/>
      <c r="ATE204" s="639"/>
      <c r="ATF204" s="639"/>
      <c r="ATG204" s="639"/>
      <c r="ATH204" s="639"/>
      <c r="ATI204" s="639"/>
      <c r="ATJ204" s="639"/>
      <c r="ATK204" s="639"/>
      <c r="ATL204" s="639"/>
      <c r="ATM204" s="639"/>
      <c r="ATN204" s="639"/>
      <c r="ATO204" s="639"/>
      <c r="ATP204" s="639"/>
      <c r="ATQ204" s="639"/>
      <c r="ATR204" s="639"/>
      <c r="ATS204" s="639"/>
      <c r="ATT204" s="639"/>
      <c r="ATU204" s="639"/>
      <c r="ATV204" s="639"/>
      <c r="ATW204" s="639"/>
      <c r="ATX204" s="639"/>
      <c r="ATY204" s="639"/>
      <c r="ATZ204" s="639"/>
      <c r="AUA204" s="639"/>
      <c r="AUB204" s="639"/>
      <c r="AUC204" s="639"/>
      <c r="AUD204" s="639"/>
      <c r="AUE204" s="639"/>
      <c r="AUF204" s="639"/>
      <c r="AUG204" s="639"/>
      <c r="AUH204" s="639"/>
      <c r="AUI204" s="639"/>
      <c r="AUJ204" s="639"/>
      <c r="AUK204" s="639"/>
      <c r="AUL204" s="639"/>
      <c r="AUM204" s="639"/>
      <c r="AUN204" s="639"/>
      <c r="AUO204" s="639"/>
      <c r="AUP204" s="639"/>
      <c r="AUQ204" s="639"/>
      <c r="AUR204" s="639"/>
      <c r="AUS204" s="639"/>
      <c r="AUT204" s="639"/>
      <c r="AUU204" s="639"/>
      <c r="AUV204" s="639"/>
      <c r="AUW204" s="639"/>
      <c r="AUX204" s="639"/>
      <c r="AUY204" s="639"/>
      <c r="AUZ204" s="639"/>
      <c r="AVA204" s="639"/>
      <c r="AVB204" s="639"/>
      <c r="AVC204" s="639"/>
      <c r="AVD204" s="639"/>
      <c r="AVE204" s="639"/>
      <c r="AVF204" s="639"/>
      <c r="AVG204" s="639"/>
      <c r="AVH204" s="639"/>
      <c r="AVI204" s="639"/>
      <c r="AVJ204" s="639"/>
      <c r="AVK204" s="639"/>
      <c r="AVL204" s="639"/>
      <c r="AVM204" s="639"/>
      <c r="AVN204" s="639"/>
      <c r="AVO204" s="639"/>
      <c r="AVP204" s="639"/>
      <c r="AVQ204" s="639"/>
      <c r="AVR204" s="639"/>
      <c r="AVS204" s="639"/>
      <c r="AVT204" s="639"/>
      <c r="AVU204" s="639"/>
      <c r="AVV204" s="639"/>
      <c r="AVW204" s="639"/>
      <c r="AVX204" s="639"/>
      <c r="AVY204" s="639"/>
      <c r="AVZ204" s="639"/>
      <c r="AWA204" s="639"/>
      <c r="AWB204" s="639"/>
      <c r="AWC204" s="639"/>
      <c r="AWD204" s="639"/>
      <c r="AWE204" s="639"/>
      <c r="AWF204" s="639"/>
      <c r="AWG204" s="639"/>
      <c r="AWH204" s="639"/>
      <c r="AWI204" s="639"/>
      <c r="AWJ204" s="639"/>
      <c r="AWK204" s="639"/>
      <c r="AWL204" s="639"/>
      <c r="AWM204" s="639"/>
      <c r="AWN204" s="639"/>
      <c r="AWO204" s="639"/>
      <c r="AWP204" s="639"/>
      <c r="AWQ204" s="639"/>
      <c r="AWR204" s="639"/>
      <c r="AWS204" s="639"/>
      <c r="AWT204" s="639"/>
      <c r="AWU204" s="639"/>
      <c r="AWV204" s="639"/>
      <c r="AWW204" s="639"/>
      <c r="AWX204" s="639"/>
      <c r="AWY204" s="639"/>
      <c r="AWZ204" s="639"/>
      <c r="AXA204" s="639"/>
      <c r="AXB204" s="639"/>
      <c r="AXC204" s="639"/>
      <c r="AXD204" s="639"/>
      <c r="AXE204" s="639"/>
      <c r="AXF204" s="639"/>
      <c r="AXG204" s="639"/>
      <c r="AXH204" s="639"/>
      <c r="AXI204" s="639"/>
      <c r="AXJ204" s="639"/>
      <c r="AXK204" s="639"/>
      <c r="AXL204" s="639"/>
      <c r="AXM204" s="639"/>
      <c r="AXN204" s="639"/>
      <c r="AXO204" s="639"/>
      <c r="AXP204" s="639"/>
      <c r="AXQ204" s="639"/>
      <c r="AXR204" s="639"/>
      <c r="AXS204" s="639"/>
      <c r="AXT204" s="639"/>
      <c r="AXU204" s="639"/>
      <c r="AXV204" s="639"/>
      <c r="AXW204" s="639"/>
      <c r="AXX204" s="639"/>
      <c r="AXY204" s="639"/>
      <c r="AXZ204" s="639"/>
      <c r="AYA204" s="639"/>
      <c r="AYB204" s="639"/>
      <c r="AYC204" s="639"/>
      <c r="AYD204" s="639"/>
      <c r="AYE204" s="639"/>
      <c r="AYF204" s="639"/>
      <c r="AYG204" s="639"/>
      <c r="AYH204" s="639"/>
      <c r="AYI204" s="639"/>
      <c r="AYJ204" s="639"/>
      <c r="AYK204" s="639"/>
      <c r="AYL204" s="639"/>
      <c r="AYM204" s="639"/>
      <c r="AYN204" s="639"/>
      <c r="AYO204" s="639"/>
      <c r="AYP204" s="639"/>
      <c r="AYQ204" s="639"/>
      <c r="AYR204" s="639"/>
      <c r="AYS204" s="639"/>
      <c r="AYT204" s="639"/>
      <c r="AYU204" s="639"/>
      <c r="AYV204" s="639"/>
      <c r="AYW204" s="639"/>
      <c r="AYX204" s="639"/>
      <c r="AYY204" s="639"/>
      <c r="AYZ204" s="639"/>
      <c r="AZA204" s="639"/>
      <c r="AZB204" s="639"/>
      <c r="AZC204" s="639"/>
      <c r="AZD204" s="639"/>
      <c r="AZE204" s="639"/>
      <c r="AZF204" s="639"/>
      <c r="AZG204" s="639"/>
      <c r="AZH204" s="639"/>
      <c r="AZI204" s="639"/>
      <c r="AZJ204" s="639"/>
      <c r="AZK204" s="639"/>
      <c r="AZL204" s="639"/>
      <c r="AZM204" s="639"/>
      <c r="AZN204" s="639"/>
      <c r="AZO204" s="639"/>
      <c r="AZP204" s="639"/>
      <c r="AZQ204" s="639"/>
      <c r="AZR204" s="639"/>
      <c r="AZS204" s="639"/>
      <c r="AZT204" s="639"/>
      <c r="AZU204" s="639"/>
      <c r="AZV204" s="639"/>
      <c r="AZW204" s="639"/>
      <c r="AZX204" s="639"/>
      <c r="AZY204" s="639"/>
      <c r="AZZ204" s="639"/>
      <c r="BAA204" s="639"/>
      <c r="BAB204" s="639"/>
      <c r="BAC204" s="639"/>
      <c r="BAD204" s="639"/>
      <c r="BAE204" s="639"/>
      <c r="BAF204" s="639"/>
      <c r="BAG204" s="639"/>
      <c r="BAH204" s="639"/>
      <c r="BAI204" s="639"/>
      <c r="BAJ204" s="639"/>
      <c r="BAK204" s="639"/>
      <c r="BAL204" s="639"/>
      <c r="BAM204" s="639"/>
      <c r="BAN204" s="639"/>
      <c r="BAO204" s="639"/>
      <c r="BAP204" s="639"/>
      <c r="BAQ204" s="639"/>
      <c r="BAR204" s="639"/>
      <c r="BAS204" s="639"/>
      <c r="BAT204" s="639"/>
      <c r="BAU204" s="639"/>
      <c r="BAV204" s="639"/>
      <c r="BAW204" s="639"/>
      <c r="BAX204" s="639"/>
      <c r="BAY204" s="639"/>
      <c r="BAZ204" s="639"/>
      <c r="BBA204" s="639"/>
      <c r="BBB204" s="639"/>
      <c r="BBC204" s="639"/>
      <c r="BBD204" s="639"/>
      <c r="BBE204" s="639"/>
      <c r="BBF204" s="639"/>
      <c r="BBG204" s="639"/>
      <c r="BBH204" s="639"/>
      <c r="BBI204" s="639"/>
      <c r="BBJ204" s="639"/>
      <c r="BBK204" s="639"/>
      <c r="BBL204" s="639"/>
      <c r="BBM204" s="639"/>
      <c r="BBN204" s="639"/>
      <c r="BBO204" s="639"/>
      <c r="BBP204" s="639"/>
      <c r="BBQ204" s="639"/>
      <c r="BBR204" s="639"/>
      <c r="BBS204" s="639"/>
      <c r="BBT204" s="639"/>
      <c r="BBU204" s="639"/>
      <c r="BBV204" s="639"/>
      <c r="BBW204" s="639"/>
      <c r="BBX204" s="639"/>
      <c r="BBY204" s="639"/>
      <c r="BBZ204" s="639"/>
      <c r="BCA204" s="639"/>
      <c r="BCB204" s="639"/>
      <c r="BCC204" s="639"/>
      <c r="BCD204" s="639"/>
      <c r="BCE204" s="639"/>
      <c r="BCF204" s="639"/>
      <c r="BCG204" s="639"/>
      <c r="BCH204" s="639"/>
      <c r="BCI204" s="639"/>
      <c r="BCJ204" s="639"/>
      <c r="BCK204" s="639"/>
      <c r="BCL204" s="639"/>
      <c r="BCM204" s="639"/>
      <c r="BCN204" s="639"/>
      <c r="BCO204" s="639"/>
      <c r="BCP204" s="639"/>
      <c r="BCQ204" s="639"/>
      <c r="BCR204" s="639"/>
      <c r="BCS204" s="639"/>
      <c r="BCT204" s="639"/>
      <c r="BCU204" s="639"/>
      <c r="BCV204" s="639"/>
      <c r="BCW204" s="639"/>
      <c r="BCX204" s="639"/>
      <c r="BCY204" s="639"/>
      <c r="BCZ204" s="639"/>
      <c r="BDA204" s="639"/>
      <c r="BDB204" s="639"/>
      <c r="BDC204" s="639"/>
      <c r="BDD204" s="639"/>
      <c r="BDE204" s="639"/>
      <c r="BDF204" s="639"/>
      <c r="BDG204" s="639"/>
      <c r="BDH204" s="639"/>
      <c r="BDI204" s="639"/>
      <c r="BDJ204" s="639"/>
      <c r="BDK204" s="639"/>
      <c r="BDL204" s="639"/>
      <c r="BDM204" s="639"/>
      <c r="BDN204" s="639"/>
      <c r="BDO204" s="639"/>
      <c r="BDP204" s="639"/>
      <c r="BDQ204" s="639"/>
      <c r="BDR204" s="639"/>
      <c r="BDS204" s="639"/>
      <c r="BDT204" s="639"/>
      <c r="BDU204" s="639"/>
      <c r="BDV204" s="639"/>
      <c r="BDW204" s="639"/>
      <c r="BDX204" s="639"/>
      <c r="BDY204" s="639"/>
      <c r="BDZ204" s="639"/>
      <c r="BEA204" s="639"/>
      <c r="BEB204" s="639"/>
      <c r="BEC204" s="639"/>
      <c r="BED204" s="639"/>
      <c r="BEE204" s="639"/>
      <c r="BEF204" s="639"/>
      <c r="BEG204" s="639"/>
      <c r="BEH204" s="639"/>
      <c r="BEI204" s="639"/>
      <c r="BEJ204" s="639"/>
      <c r="BEK204" s="639"/>
      <c r="BEL204" s="639"/>
      <c r="BEM204" s="639"/>
      <c r="BEN204" s="639"/>
      <c r="BEO204" s="639"/>
      <c r="BEP204" s="639"/>
      <c r="BEQ204" s="639"/>
      <c r="BER204" s="639"/>
      <c r="BES204" s="639"/>
      <c r="BET204" s="639"/>
      <c r="BEU204" s="639"/>
      <c r="BEV204" s="639"/>
      <c r="BEW204" s="639"/>
      <c r="BEX204" s="639"/>
      <c r="BEY204" s="639"/>
      <c r="BEZ204" s="639"/>
      <c r="BFA204" s="639"/>
      <c r="BFB204" s="639"/>
      <c r="BFC204" s="639"/>
      <c r="BFD204" s="639"/>
      <c r="BFE204" s="639"/>
      <c r="BFF204" s="639"/>
      <c r="BFG204" s="639"/>
      <c r="BFH204" s="639"/>
      <c r="BFI204" s="639"/>
      <c r="BFJ204" s="639"/>
      <c r="BFK204" s="639"/>
      <c r="BFL204" s="639"/>
      <c r="BFM204" s="639"/>
      <c r="BFN204" s="639"/>
      <c r="BFO204" s="639"/>
      <c r="BFP204" s="639"/>
      <c r="BFQ204" s="639"/>
      <c r="BFR204" s="639"/>
      <c r="BFS204" s="639"/>
      <c r="BFT204" s="639"/>
      <c r="BFU204" s="639"/>
      <c r="BFV204" s="639"/>
      <c r="BFW204" s="639"/>
      <c r="BFX204" s="639"/>
      <c r="BFY204" s="639"/>
      <c r="BFZ204" s="639"/>
      <c r="BGA204" s="639"/>
      <c r="BGB204" s="639"/>
      <c r="BGC204" s="639"/>
      <c r="BGD204" s="639"/>
      <c r="BGE204" s="639"/>
      <c r="BGF204" s="639"/>
      <c r="BGG204" s="639"/>
      <c r="BGH204" s="639"/>
      <c r="BGI204" s="639"/>
      <c r="BGJ204" s="639"/>
      <c r="BGK204" s="639"/>
      <c r="BGL204" s="639"/>
      <c r="BGM204" s="639"/>
      <c r="BGN204" s="639"/>
      <c r="BGO204" s="639"/>
      <c r="BGP204" s="639"/>
      <c r="BGQ204" s="639"/>
      <c r="BGR204" s="639"/>
      <c r="BGS204" s="639"/>
      <c r="BGT204" s="639"/>
      <c r="BGU204" s="639"/>
      <c r="BGV204" s="639"/>
      <c r="BGW204" s="639"/>
      <c r="BGX204" s="639"/>
      <c r="BGY204" s="639"/>
      <c r="BGZ204" s="639"/>
      <c r="BHA204" s="639"/>
      <c r="BHB204" s="639"/>
      <c r="BHC204" s="639"/>
      <c r="BHD204" s="639"/>
      <c r="BHE204" s="639"/>
      <c r="BHF204" s="639"/>
      <c r="BHG204" s="639"/>
      <c r="BHH204" s="639"/>
      <c r="BHI204" s="639"/>
      <c r="BHJ204" s="639"/>
      <c r="BHK204" s="639"/>
      <c r="BHL204" s="639"/>
      <c r="BHM204" s="639"/>
      <c r="BHN204" s="639"/>
      <c r="BHO204" s="639"/>
      <c r="BHP204" s="639"/>
      <c r="BHQ204" s="639"/>
      <c r="BHR204" s="639"/>
      <c r="BHS204" s="639"/>
      <c r="BHT204" s="639"/>
      <c r="BHU204" s="639"/>
      <c r="BHV204" s="639"/>
      <c r="BHW204" s="639"/>
      <c r="BHX204" s="639"/>
      <c r="BHY204" s="639"/>
      <c r="BHZ204" s="639"/>
      <c r="BIA204" s="639"/>
      <c r="BIB204" s="639"/>
      <c r="BIC204" s="639"/>
      <c r="BID204" s="639"/>
      <c r="BIE204" s="639"/>
      <c r="BIF204" s="639"/>
      <c r="BIG204" s="639"/>
      <c r="BIH204" s="639"/>
      <c r="BII204" s="639"/>
      <c r="BIJ204" s="639"/>
      <c r="BIK204" s="639"/>
      <c r="BIL204" s="639"/>
      <c r="BIM204" s="639"/>
      <c r="BIN204" s="639"/>
      <c r="BIO204" s="639"/>
      <c r="BIP204" s="639"/>
      <c r="BIQ204" s="639"/>
      <c r="BIR204" s="639"/>
      <c r="BIS204" s="639"/>
      <c r="BIT204" s="639"/>
      <c r="BIU204" s="639"/>
      <c r="BIV204" s="639"/>
      <c r="BIW204" s="639"/>
      <c r="BIX204" s="639"/>
      <c r="BIY204" s="639"/>
      <c r="BIZ204" s="639"/>
      <c r="BJA204" s="639"/>
      <c r="BJB204" s="639"/>
      <c r="BJC204" s="639"/>
      <c r="BJD204" s="639"/>
      <c r="BJE204" s="639"/>
      <c r="BJF204" s="639"/>
      <c r="BJG204" s="639"/>
      <c r="BJH204" s="639"/>
      <c r="BJI204" s="639"/>
      <c r="BJJ204" s="639"/>
      <c r="BJK204" s="639"/>
      <c r="BJL204" s="639"/>
      <c r="BJM204" s="639"/>
      <c r="BJN204" s="639"/>
      <c r="BJO204" s="639"/>
      <c r="BJP204" s="639"/>
      <c r="BJQ204" s="639"/>
      <c r="BJR204" s="639"/>
      <c r="BJS204" s="639"/>
      <c r="BJT204" s="639"/>
      <c r="BJU204" s="639"/>
      <c r="BJV204" s="639"/>
      <c r="BJW204" s="639"/>
      <c r="BJX204" s="639"/>
      <c r="BJY204" s="639"/>
      <c r="BJZ204" s="639"/>
      <c r="BKA204" s="639"/>
      <c r="BKB204" s="639"/>
      <c r="BKC204" s="639"/>
      <c r="BKD204" s="639"/>
      <c r="BKE204" s="639"/>
      <c r="BKF204" s="639"/>
      <c r="BKG204" s="639"/>
      <c r="BKH204" s="639"/>
      <c r="BKI204" s="639"/>
      <c r="BKJ204" s="639"/>
      <c r="BKK204" s="639"/>
      <c r="BKL204" s="639"/>
      <c r="BKM204" s="639"/>
      <c r="BKN204" s="639"/>
      <c r="BKO204" s="639"/>
      <c r="BKP204" s="639"/>
      <c r="BKQ204" s="639"/>
      <c r="BKR204" s="639"/>
      <c r="BKS204" s="639"/>
      <c r="BKT204" s="639"/>
      <c r="BKU204" s="639"/>
      <c r="BKV204" s="639"/>
      <c r="BKW204" s="639"/>
      <c r="BKX204" s="639"/>
      <c r="BKY204" s="639"/>
      <c r="BKZ204" s="639"/>
      <c r="BLA204" s="639"/>
      <c r="BLB204" s="639"/>
      <c r="BLC204" s="639"/>
      <c r="BLD204" s="639"/>
      <c r="BLE204" s="639"/>
      <c r="BLF204" s="639"/>
      <c r="BLG204" s="639"/>
      <c r="BLH204" s="639"/>
      <c r="BLI204" s="639"/>
      <c r="BLJ204" s="639"/>
      <c r="BLK204" s="639"/>
      <c r="BLL204" s="639"/>
      <c r="BLM204" s="639"/>
      <c r="BLN204" s="639"/>
      <c r="BLO204" s="639"/>
      <c r="BLP204" s="639"/>
      <c r="BLQ204" s="639"/>
      <c r="BLR204" s="639"/>
      <c r="BLS204" s="639"/>
      <c r="BLT204" s="639"/>
      <c r="BLU204" s="639"/>
      <c r="BLV204" s="639"/>
      <c r="BLW204" s="639"/>
      <c r="BLX204" s="639"/>
      <c r="BLY204" s="639"/>
      <c r="BLZ204" s="639"/>
      <c r="BMA204" s="639"/>
      <c r="BMB204" s="639"/>
      <c r="BMC204" s="639"/>
      <c r="BMD204" s="639"/>
      <c r="BME204" s="639"/>
      <c r="BMF204" s="639"/>
      <c r="BMG204" s="639"/>
      <c r="BMH204" s="639"/>
      <c r="BMI204" s="639"/>
      <c r="BMJ204" s="639"/>
      <c r="BMK204" s="639"/>
      <c r="BML204" s="639"/>
      <c r="BMM204" s="639"/>
      <c r="BMN204" s="639"/>
      <c r="BMO204" s="639"/>
      <c r="BMP204" s="639"/>
      <c r="BMQ204" s="639"/>
      <c r="BMR204" s="639"/>
      <c r="BMS204" s="639"/>
      <c r="BMT204" s="639"/>
      <c r="BMU204" s="639"/>
      <c r="BMV204" s="639"/>
      <c r="BMW204" s="639"/>
      <c r="BMX204" s="639"/>
      <c r="BMY204" s="639"/>
      <c r="BMZ204" s="639"/>
      <c r="BNA204" s="639"/>
      <c r="BNB204" s="639"/>
      <c r="BNC204" s="639"/>
      <c r="BND204" s="639"/>
      <c r="BNE204" s="639"/>
      <c r="BNF204" s="639"/>
      <c r="BNG204" s="639"/>
      <c r="BNH204" s="639"/>
      <c r="BNI204" s="639"/>
      <c r="BNJ204" s="639"/>
      <c r="BNK204" s="639"/>
      <c r="BNL204" s="639"/>
      <c r="BNM204" s="639"/>
      <c r="BNN204" s="639"/>
      <c r="BNO204" s="639"/>
      <c r="BNP204" s="639"/>
      <c r="BNQ204" s="639"/>
      <c r="BNR204" s="639"/>
      <c r="BNS204" s="639"/>
      <c r="BNT204" s="639"/>
      <c r="BNU204" s="639"/>
      <c r="BNV204" s="639"/>
      <c r="BNW204" s="639"/>
      <c r="BNX204" s="639"/>
      <c r="BNY204" s="639"/>
      <c r="BNZ204" s="639"/>
      <c r="BOA204" s="639"/>
      <c r="BOB204" s="639"/>
      <c r="BOC204" s="639"/>
      <c r="BOD204" s="639"/>
      <c r="BOE204" s="639"/>
      <c r="BOF204" s="639"/>
      <c r="BOG204" s="639"/>
      <c r="BOH204" s="639"/>
      <c r="BOI204" s="639"/>
      <c r="BOJ204" s="639"/>
      <c r="BOK204" s="639"/>
      <c r="BOL204" s="639"/>
      <c r="BOM204" s="639"/>
      <c r="BON204" s="639"/>
      <c r="BOO204" s="639"/>
      <c r="BOP204" s="639"/>
      <c r="BOQ204" s="639"/>
      <c r="BOR204" s="639"/>
      <c r="BOS204" s="639"/>
      <c r="BOT204" s="639"/>
      <c r="BOU204" s="639"/>
      <c r="BOV204" s="639"/>
      <c r="BOW204" s="639"/>
      <c r="BOX204" s="639"/>
      <c r="BOY204" s="639"/>
      <c r="BOZ204" s="639"/>
      <c r="BPA204" s="639"/>
      <c r="BPB204" s="639"/>
      <c r="BPC204" s="639"/>
      <c r="BPD204" s="639"/>
      <c r="BPE204" s="639"/>
      <c r="BPF204" s="639"/>
      <c r="BPG204" s="639"/>
      <c r="BPH204" s="639"/>
      <c r="BPI204" s="639"/>
      <c r="BPJ204" s="639"/>
      <c r="BPK204" s="639"/>
      <c r="BPL204" s="639"/>
      <c r="BPM204" s="639"/>
      <c r="BPN204" s="639"/>
      <c r="BPO204" s="639"/>
      <c r="BPP204" s="639"/>
      <c r="BPQ204" s="639"/>
      <c r="BPR204" s="639"/>
      <c r="BPS204" s="639"/>
      <c r="BPT204" s="639"/>
      <c r="BPU204" s="639"/>
      <c r="BPV204" s="639"/>
      <c r="BPW204" s="639"/>
      <c r="BPX204" s="639"/>
      <c r="BPY204" s="639"/>
      <c r="BPZ204" s="639"/>
      <c r="BQA204" s="639"/>
      <c r="BQB204" s="639"/>
      <c r="BQC204" s="639"/>
      <c r="BQD204" s="639"/>
      <c r="BQE204" s="639"/>
      <c r="BQF204" s="639"/>
      <c r="BQG204" s="639"/>
      <c r="BQH204" s="639"/>
      <c r="BQI204" s="639"/>
      <c r="BQJ204" s="639"/>
      <c r="BQK204" s="639"/>
      <c r="BQL204" s="639"/>
      <c r="BQM204" s="639"/>
      <c r="BQN204" s="639"/>
      <c r="BQO204" s="639"/>
      <c r="BQP204" s="639"/>
      <c r="BQQ204" s="639"/>
      <c r="BQR204" s="639"/>
      <c r="BQS204" s="639"/>
      <c r="BQT204" s="639"/>
      <c r="BQU204" s="639"/>
      <c r="BQV204" s="639"/>
      <c r="BQW204" s="639"/>
      <c r="BQX204" s="639"/>
      <c r="BQY204" s="639"/>
      <c r="BQZ204" s="639"/>
      <c r="BRA204" s="639"/>
      <c r="BRB204" s="639"/>
      <c r="BRC204" s="639"/>
      <c r="BRD204" s="639"/>
      <c r="BRE204" s="639"/>
      <c r="BRF204" s="639"/>
      <c r="BRG204" s="639"/>
      <c r="BRH204" s="639"/>
      <c r="BRI204" s="639"/>
      <c r="BRJ204" s="639"/>
      <c r="BRK204" s="639"/>
      <c r="BRL204" s="639"/>
      <c r="BRM204" s="639"/>
      <c r="BRN204" s="639"/>
      <c r="BRO204" s="639"/>
      <c r="BRP204" s="639"/>
      <c r="BRQ204" s="639"/>
      <c r="BRR204" s="639"/>
      <c r="BRS204" s="639"/>
      <c r="BRT204" s="639"/>
      <c r="BRU204" s="639"/>
      <c r="BRV204" s="639"/>
      <c r="BRW204" s="639"/>
      <c r="BRX204" s="639"/>
      <c r="BRY204" s="639"/>
      <c r="BRZ204" s="639"/>
      <c r="BSA204" s="639"/>
      <c r="BSB204" s="639"/>
      <c r="BSC204" s="639"/>
      <c r="BSD204" s="639"/>
      <c r="BSE204" s="639"/>
      <c r="BSF204" s="639"/>
      <c r="BSG204" s="639"/>
      <c r="BSH204" s="639"/>
      <c r="BSI204" s="639"/>
      <c r="BSJ204" s="639"/>
      <c r="BSK204" s="639"/>
      <c r="BSL204" s="639"/>
      <c r="BSM204" s="639"/>
      <c r="BSN204" s="639"/>
      <c r="BSO204" s="639"/>
      <c r="BSP204" s="639"/>
      <c r="BSQ204" s="639"/>
      <c r="BSR204" s="639"/>
      <c r="BSS204" s="639"/>
      <c r="BST204" s="639"/>
      <c r="BSU204" s="639"/>
      <c r="BSV204" s="639"/>
      <c r="BSW204" s="639"/>
      <c r="BSX204" s="639"/>
      <c r="BSY204" s="639"/>
      <c r="BSZ204" s="639"/>
      <c r="BTA204" s="639"/>
      <c r="BTB204" s="639"/>
      <c r="BTC204" s="639"/>
      <c r="BTD204" s="639"/>
      <c r="BTE204" s="639"/>
      <c r="BTF204" s="639"/>
      <c r="BTG204" s="639"/>
      <c r="BTH204" s="639"/>
      <c r="BTI204" s="639"/>
      <c r="BTJ204" s="639"/>
      <c r="BTK204" s="639"/>
      <c r="BTL204" s="639"/>
      <c r="BTM204" s="639"/>
      <c r="BTN204" s="639"/>
      <c r="BTO204" s="639"/>
      <c r="BTP204" s="639"/>
      <c r="BTQ204" s="639"/>
      <c r="BTR204" s="639"/>
      <c r="BTS204" s="639"/>
      <c r="BTT204" s="639"/>
      <c r="BTU204" s="639"/>
      <c r="BTV204" s="639"/>
      <c r="BTW204" s="639"/>
      <c r="BTX204" s="639"/>
      <c r="BTY204" s="639"/>
      <c r="BTZ204" s="639"/>
      <c r="BUA204" s="639"/>
      <c r="BUB204" s="639"/>
      <c r="BUC204" s="639"/>
      <c r="BUD204" s="639"/>
      <c r="BUE204" s="639"/>
      <c r="BUF204" s="639"/>
      <c r="BUG204" s="639"/>
      <c r="BUH204" s="639"/>
      <c r="BUI204" s="639"/>
      <c r="BUJ204" s="639"/>
      <c r="BUK204" s="639"/>
      <c r="BUL204" s="639"/>
      <c r="BUM204" s="639"/>
      <c r="BUN204" s="639"/>
      <c r="BUO204" s="639"/>
      <c r="BUP204" s="639"/>
      <c r="BUQ204" s="639"/>
      <c r="BUR204" s="639"/>
      <c r="BUS204" s="639"/>
      <c r="BUT204" s="639"/>
      <c r="BUU204" s="639"/>
      <c r="BUV204" s="639"/>
      <c r="BUW204" s="639"/>
      <c r="BUX204" s="639"/>
      <c r="BUY204" s="639"/>
      <c r="BUZ204" s="639"/>
      <c r="BVA204" s="639"/>
      <c r="BVB204" s="639"/>
      <c r="BVC204" s="639"/>
      <c r="BVD204" s="639"/>
      <c r="BVE204" s="639"/>
      <c r="BVF204" s="639"/>
      <c r="BVG204" s="639"/>
      <c r="BVH204" s="639"/>
      <c r="BVI204" s="639"/>
      <c r="BVJ204" s="639"/>
      <c r="BVK204" s="639"/>
      <c r="BVL204" s="639"/>
      <c r="BVM204" s="639"/>
      <c r="BVN204" s="639"/>
      <c r="BVO204" s="639"/>
      <c r="BVP204" s="639"/>
      <c r="BVQ204" s="639"/>
      <c r="BVR204" s="639"/>
      <c r="BVS204" s="639"/>
      <c r="BVT204" s="639"/>
      <c r="BVU204" s="639"/>
      <c r="BVV204" s="639"/>
      <c r="BVW204" s="639"/>
      <c r="BVX204" s="639"/>
      <c r="BVY204" s="639"/>
      <c r="BVZ204" s="639"/>
      <c r="BWA204" s="639"/>
      <c r="BWB204" s="639"/>
      <c r="BWC204" s="639"/>
      <c r="BWD204" s="639"/>
      <c r="BWE204" s="639"/>
      <c r="BWF204" s="639"/>
      <c r="BWG204" s="639"/>
      <c r="BWH204" s="639"/>
      <c r="BWI204" s="639"/>
      <c r="BWJ204" s="639"/>
      <c r="BWK204" s="639"/>
      <c r="BWL204" s="639"/>
      <c r="BWM204" s="639"/>
      <c r="BWN204" s="639"/>
      <c r="BWO204" s="639"/>
      <c r="BWP204" s="639"/>
      <c r="BWQ204" s="639"/>
      <c r="BWR204" s="639"/>
      <c r="BWS204" s="639"/>
      <c r="BWT204" s="639"/>
      <c r="BWU204" s="639"/>
      <c r="BWV204" s="639"/>
      <c r="BWW204" s="639"/>
      <c r="BWX204" s="639"/>
      <c r="BWY204" s="639"/>
      <c r="BWZ204" s="639"/>
      <c r="BXA204" s="639"/>
      <c r="BXB204" s="639"/>
      <c r="BXC204" s="639"/>
      <c r="BXD204" s="639"/>
      <c r="BXE204" s="639"/>
      <c r="BXF204" s="639"/>
      <c r="BXG204" s="639"/>
      <c r="BXH204" s="639"/>
      <c r="BXI204" s="639"/>
      <c r="BXJ204" s="639"/>
      <c r="BXK204" s="639"/>
      <c r="BXL204" s="639"/>
      <c r="BXM204" s="639"/>
      <c r="BXN204" s="639"/>
      <c r="BXO204" s="639"/>
      <c r="BXP204" s="639"/>
      <c r="BXQ204" s="639"/>
      <c r="BXR204" s="639"/>
      <c r="BXS204" s="639"/>
      <c r="BXT204" s="639"/>
      <c r="BXU204" s="639"/>
      <c r="BXV204" s="639"/>
      <c r="BXW204" s="639"/>
      <c r="BXX204" s="639"/>
      <c r="BXY204" s="639"/>
      <c r="BXZ204" s="639"/>
      <c r="BYA204" s="639"/>
      <c r="BYB204" s="639"/>
      <c r="BYC204" s="639"/>
      <c r="BYD204" s="639"/>
      <c r="BYE204" s="639"/>
      <c r="BYF204" s="639"/>
      <c r="BYG204" s="639"/>
      <c r="BYH204" s="639"/>
      <c r="BYI204" s="639"/>
      <c r="BYJ204" s="639"/>
      <c r="BYK204" s="639"/>
      <c r="BYL204" s="639"/>
      <c r="BYM204" s="639"/>
      <c r="BYN204" s="639"/>
      <c r="BYO204" s="639"/>
      <c r="BYP204" s="639"/>
      <c r="BYQ204" s="639"/>
      <c r="BYR204" s="639"/>
      <c r="BYS204" s="639"/>
      <c r="BYT204" s="639"/>
      <c r="BYU204" s="639"/>
      <c r="BYV204" s="639"/>
      <c r="BYW204" s="639"/>
      <c r="BYX204" s="639"/>
      <c r="BYY204" s="639"/>
      <c r="BYZ204" s="639"/>
      <c r="BZA204" s="639"/>
      <c r="BZB204" s="639"/>
      <c r="BZC204" s="639"/>
      <c r="BZD204" s="639"/>
      <c r="BZE204" s="639"/>
      <c r="BZF204" s="639"/>
      <c r="BZG204" s="639"/>
      <c r="BZH204" s="639"/>
      <c r="BZI204" s="639"/>
      <c r="BZJ204" s="639"/>
      <c r="BZK204" s="639"/>
      <c r="BZL204" s="639"/>
      <c r="BZM204" s="639"/>
      <c r="BZN204" s="639"/>
      <c r="BZO204" s="639"/>
      <c r="BZP204" s="639"/>
      <c r="BZQ204" s="639"/>
      <c r="BZR204" s="639"/>
      <c r="BZS204" s="639"/>
      <c r="BZT204" s="639"/>
      <c r="BZU204" s="639"/>
      <c r="BZV204" s="639"/>
      <c r="BZW204" s="639"/>
      <c r="BZX204" s="639"/>
      <c r="BZY204" s="639"/>
      <c r="BZZ204" s="639"/>
      <c r="CAA204" s="639"/>
      <c r="CAB204" s="639"/>
      <c r="CAC204" s="639"/>
      <c r="CAD204" s="639"/>
      <c r="CAE204" s="639"/>
      <c r="CAF204" s="639"/>
      <c r="CAG204" s="639"/>
      <c r="CAH204" s="639"/>
      <c r="CAI204" s="639"/>
      <c r="CAJ204" s="639"/>
      <c r="CAK204" s="639"/>
      <c r="CAL204" s="639"/>
      <c r="CAM204" s="639"/>
      <c r="CAN204" s="639"/>
      <c r="CAO204" s="639"/>
      <c r="CAP204" s="639"/>
      <c r="CAQ204" s="639"/>
      <c r="CAR204" s="639"/>
      <c r="CAS204" s="639"/>
      <c r="CAT204" s="639"/>
      <c r="CAU204" s="639"/>
      <c r="CAV204" s="639"/>
      <c r="CAW204" s="639"/>
      <c r="CAX204" s="639"/>
      <c r="CAY204" s="639"/>
      <c r="CAZ204" s="639"/>
      <c r="CBA204" s="639"/>
      <c r="CBB204" s="639"/>
      <c r="CBC204" s="639"/>
      <c r="CBD204" s="639"/>
      <c r="CBE204" s="639"/>
      <c r="CBF204" s="639"/>
      <c r="CBG204" s="639"/>
      <c r="CBH204" s="639"/>
      <c r="CBI204" s="639"/>
      <c r="CBJ204" s="639"/>
      <c r="CBK204" s="639"/>
      <c r="CBL204" s="639"/>
      <c r="CBM204" s="639"/>
      <c r="CBN204" s="639"/>
      <c r="CBO204" s="639"/>
      <c r="CBP204" s="639"/>
      <c r="CBQ204" s="639"/>
      <c r="CBR204" s="639"/>
      <c r="CBS204" s="639"/>
      <c r="CBT204" s="639"/>
      <c r="CBU204" s="639"/>
      <c r="CBV204" s="639"/>
      <c r="CBW204" s="639"/>
      <c r="CBX204" s="639"/>
      <c r="CBY204" s="639"/>
      <c r="CBZ204" s="639"/>
      <c r="CCA204" s="639"/>
      <c r="CCB204" s="639"/>
      <c r="CCC204" s="639"/>
      <c r="CCD204" s="639"/>
      <c r="CCE204" s="639"/>
      <c r="CCF204" s="639"/>
      <c r="CCG204" s="639"/>
      <c r="CCH204" s="639"/>
      <c r="CCI204" s="639"/>
      <c r="CCJ204" s="639"/>
      <c r="CCK204" s="639"/>
      <c r="CCL204" s="639"/>
      <c r="CCM204" s="639"/>
      <c r="CCN204" s="639"/>
      <c r="CCO204" s="639"/>
      <c r="CCP204" s="639"/>
      <c r="CCQ204" s="639"/>
      <c r="CCR204" s="639"/>
      <c r="CCS204" s="639"/>
      <c r="CCT204" s="639"/>
      <c r="CCU204" s="639"/>
      <c r="CCV204" s="639"/>
      <c r="CCW204" s="639"/>
      <c r="CCX204" s="639"/>
      <c r="CCY204" s="639"/>
      <c r="CCZ204" s="639"/>
      <c r="CDA204" s="639"/>
      <c r="CDB204" s="639"/>
      <c r="CDC204" s="639"/>
      <c r="CDD204" s="639"/>
      <c r="CDE204" s="639"/>
      <c r="CDF204" s="639"/>
      <c r="CDG204" s="639"/>
      <c r="CDH204" s="639"/>
      <c r="CDI204" s="639"/>
      <c r="CDJ204" s="639"/>
      <c r="CDK204" s="639"/>
      <c r="CDL204" s="639"/>
      <c r="CDM204" s="639"/>
      <c r="CDN204" s="639"/>
      <c r="CDO204" s="639"/>
      <c r="CDP204" s="639"/>
      <c r="CDQ204" s="639"/>
      <c r="CDR204" s="639"/>
      <c r="CDS204" s="639"/>
      <c r="CDT204" s="639"/>
      <c r="CDU204" s="639"/>
      <c r="CDV204" s="639"/>
      <c r="CDW204" s="639"/>
      <c r="CDX204" s="639"/>
      <c r="CDY204" s="639"/>
      <c r="CDZ204" s="639"/>
      <c r="CEA204" s="639"/>
      <c r="CEB204" s="639"/>
      <c r="CEC204" s="639"/>
      <c r="CED204" s="639"/>
      <c r="CEE204" s="639"/>
      <c r="CEF204" s="639"/>
      <c r="CEG204" s="639"/>
      <c r="CEH204" s="639"/>
      <c r="CEI204" s="639"/>
      <c r="CEJ204" s="639"/>
      <c r="CEK204" s="639"/>
      <c r="CEL204" s="639"/>
      <c r="CEM204" s="639"/>
      <c r="CEN204" s="639"/>
      <c r="CEO204" s="639"/>
      <c r="CEP204" s="639"/>
      <c r="CEQ204" s="639"/>
      <c r="CER204" s="639"/>
      <c r="CES204" s="639"/>
      <c r="CET204" s="639"/>
      <c r="CEU204" s="639"/>
      <c r="CEV204" s="639"/>
      <c r="CEW204" s="639"/>
      <c r="CEX204" s="639"/>
      <c r="CEY204" s="639"/>
      <c r="CEZ204" s="639"/>
      <c r="CFA204" s="639"/>
      <c r="CFB204" s="639"/>
      <c r="CFC204" s="639"/>
      <c r="CFD204" s="639"/>
      <c r="CFE204" s="639"/>
      <c r="CFF204" s="639"/>
      <c r="CFG204" s="639"/>
      <c r="CFH204" s="639"/>
      <c r="CFI204" s="639"/>
      <c r="CFJ204" s="639"/>
      <c r="CFK204" s="639"/>
      <c r="CFL204" s="639"/>
      <c r="CFM204" s="639"/>
      <c r="CFN204" s="639"/>
      <c r="CFO204" s="639"/>
      <c r="CFP204" s="639"/>
      <c r="CFQ204" s="639"/>
      <c r="CFR204" s="639"/>
      <c r="CFS204" s="639"/>
      <c r="CFT204" s="639"/>
      <c r="CFU204" s="639"/>
      <c r="CFV204" s="639"/>
      <c r="CFW204" s="639"/>
      <c r="CFX204" s="639"/>
      <c r="CFY204" s="639"/>
      <c r="CFZ204" s="639"/>
      <c r="CGA204" s="639"/>
      <c r="CGB204" s="639"/>
      <c r="CGC204" s="639"/>
      <c r="CGD204" s="639"/>
      <c r="CGE204" s="639"/>
      <c r="CGF204" s="639"/>
      <c r="CGG204" s="639"/>
      <c r="CGH204" s="639"/>
      <c r="CGI204" s="639"/>
      <c r="CGJ204" s="639"/>
      <c r="CGK204" s="639"/>
      <c r="CGL204" s="639"/>
      <c r="CGM204" s="639"/>
      <c r="CGN204" s="639"/>
      <c r="CGO204" s="639"/>
      <c r="CGP204" s="639"/>
      <c r="CGQ204" s="639"/>
      <c r="CGR204" s="639"/>
      <c r="CGS204" s="639"/>
      <c r="CGT204" s="639"/>
      <c r="CGU204" s="639"/>
      <c r="CGV204" s="639"/>
      <c r="CGW204" s="639"/>
      <c r="CGX204" s="639"/>
      <c r="CGY204" s="639"/>
      <c r="CGZ204" s="639"/>
      <c r="CHA204" s="639"/>
      <c r="CHB204" s="639"/>
      <c r="CHC204" s="639"/>
      <c r="CHD204" s="639"/>
      <c r="CHE204" s="639"/>
      <c r="CHF204" s="639"/>
      <c r="CHG204" s="639"/>
      <c r="CHH204" s="639"/>
      <c r="CHI204" s="639"/>
      <c r="CHJ204" s="639"/>
      <c r="CHK204" s="639"/>
      <c r="CHL204" s="639"/>
      <c r="CHM204" s="639"/>
      <c r="CHN204" s="639"/>
      <c r="CHO204" s="639"/>
      <c r="CHP204" s="639"/>
      <c r="CHQ204" s="639"/>
      <c r="CHR204" s="639"/>
      <c r="CHS204" s="639"/>
      <c r="CHT204" s="639"/>
      <c r="CHU204" s="639"/>
      <c r="CHV204" s="639"/>
      <c r="CHW204" s="639"/>
      <c r="CHX204" s="639"/>
      <c r="CHY204" s="639"/>
      <c r="CHZ204" s="639"/>
      <c r="CIA204" s="639"/>
      <c r="CIB204" s="639"/>
      <c r="CIC204" s="639"/>
      <c r="CID204" s="639"/>
      <c r="CIE204" s="639"/>
      <c r="CIF204" s="639"/>
      <c r="CIG204" s="639"/>
      <c r="CIH204" s="639"/>
      <c r="CII204" s="639"/>
      <c r="CIJ204" s="639"/>
      <c r="CIK204" s="639"/>
      <c r="CIL204" s="639"/>
      <c r="CIM204" s="639"/>
      <c r="CIN204" s="639"/>
      <c r="CIO204" s="639"/>
      <c r="CIP204" s="639"/>
      <c r="CIQ204" s="639"/>
      <c r="CIR204" s="639"/>
      <c r="CIS204" s="639"/>
      <c r="CIT204" s="639"/>
      <c r="CIU204" s="639"/>
      <c r="CIV204" s="639"/>
      <c r="CIW204" s="639"/>
      <c r="CIX204" s="639"/>
      <c r="CIY204" s="639"/>
      <c r="CIZ204" s="639"/>
      <c r="CJA204" s="639"/>
      <c r="CJB204" s="639"/>
      <c r="CJC204" s="639"/>
      <c r="CJD204" s="639"/>
      <c r="CJE204" s="639"/>
      <c r="CJF204" s="639"/>
      <c r="CJG204" s="639"/>
      <c r="CJH204" s="639"/>
      <c r="CJI204" s="639"/>
      <c r="CJJ204" s="639"/>
      <c r="CJK204" s="639"/>
      <c r="CJL204" s="639"/>
      <c r="CJM204" s="639"/>
      <c r="CJN204" s="639"/>
      <c r="CJO204" s="639"/>
      <c r="CJP204" s="639"/>
      <c r="CJQ204" s="639"/>
      <c r="CJR204" s="639"/>
      <c r="CJS204" s="639"/>
      <c r="CJT204" s="639"/>
      <c r="CJU204" s="639"/>
      <c r="CJV204" s="639"/>
      <c r="CJW204" s="639"/>
      <c r="CJX204" s="639"/>
      <c r="CJY204" s="639"/>
      <c r="CJZ204" s="639"/>
      <c r="CKA204" s="639"/>
      <c r="CKB204" s="639"/>
      <c r="CKC204" s="639"/>
      <c r="CKD204" s="639"/>
      <c r="CKE204" s="639"/>
      <c r="CKF204" s="639"/>
      <c r="CKG204" s="639"/>
      <c r="CKH204" s="639"/>
      <c r="CKI204" s="639"/>
      <c r="CKJ204" s="639"/>
      <c r="CKK204" s="639"/>
      <c r="CKL204" s="639"/>
      <c r="CKM204" s="639"/>
      <c r="CKN204" s="639"/>
      <c r="CKO204" s="639"/>
      <c r="CKP204" s="639"/>
      <c r="CKQ204" s="639"/>
      <c r="CKR204" s="639"/>
      <c r="CKS204" s="639"/>
      <c r="CKT204" s="639"/>
      <c r="CKU204" s="639"/>
      <c r="CKV204" s="639"/>
      <c r="CKW204" s="639"/>
      <c r="CKX204" s="639"/>
      <c r="CKY204" s="639"/>
      <c r="CKZ204" s="639"/>
      <c r="CLA204" s="639"/>
      <c r="CLB204" s="639"/>
      <c r="CLC204" s="639"/>
      <c r="CLD204" s="639"/>
      <c r="CLE204" s="639"/>
      <c r="CLF204" s="639"/>
      <c r="CLG204" s="639"/>
      <c r="CLH204" s="639"/>
      <c r="CLI204" s="639"/>
      <c r="CLJ204" s="639"/>
      <c r="CLK204" s="639"/>
      <c r="CLL204" s="639"/>
      <c r="CLM204" s="639"/>
      <c r="CLN204" s="639"/>
      <c r="CLO204" s="639"/>
      <c r="CLP204" s="639"/>
      <c r="CLQ204" s="639"/>
      <c r="CLR204" s="639"/>
      <c r="CLS204" s="639"/>
      <c r="CLT204" s="639"/>
      <c r="CLU204" s="639"/>
      <c r="CLV204" s="639"/>
      <c r="CLW204" s="639"/>
      <c r="CLX204" s="639"/>
      <c r="CLY204" s="639"/>
      <c r="CLZ204" s="639"/>
      <c r="CMA204" s="639"/>
      <c r="CMB204" s="639"/>
      <c r="CMC204" s="639"/>
      <c r="CMD204" s="639"/>
      <c r="CME204" s="639"/>
      <c r="CMF204" s="639"/>
      <c r="CMG204" s="639"/>
      <c r="CMH204" s="639"/>
      <c r="CMI204" s="639"/>
      <c r="CMJ204" s="639"/>
      <c r="CMK204" s="639"/>
      <c r="CML204" s="639"/>
      <c r="CMM204" s="639"/>
      <c r="CMN204" s="639"/>
      <c r="CMO204" s="639"/>
      <c r="CMP204" s="639"/>
      <c r="CMQ204" s="639"/>
      <c r="CMR204" s="639"/>
      <c r="CMS204" s="639"/>
      <c r="CMT204" s="639"/>
      <c r="CMU204" s="639"/>
      <c r="CMV204" s="639"/>
      <c r="CMW204" s="639"/>
      <c r="CMX204" s="639"/>
      <c r="CMY204" s="639"/>
      <c r="CMZ204" s="639"/>
      <c r="CNA204" s="639"/>
      <c r="CNB204" s="639"/>
      <c r="CNC204" s="639"/>
      <c r="CND204" s="639"/>
      <c r="CNE204" s="639"/>
      <c r="CNF204" s="639"/>
      <c r="CNG204" s="639"/>
      <c r="CNH204" s="639"/>
      <c r="CNI204" s="639"/>
      <c r="CNJ204" s="639"/>
      <c r="CNK204" s="639"/>
      <c r="CNL204" s="639"/>
      <c r="CNM204" s="639"/>
      <c r="CNN204" s="639"/>
      <c r="CNO204" s="639"/>
      <c r="CNP204" s="639"/>
      <c r="CNQ204" s="639"/>
      <c r="CNR204" s="639"/>
      <c r="CNS204" s="639"/>
      <c r="CNT204" s="639"/>
      <c r="CNU204" s="639"/>
      <c r="CNV204" s="639"/>
      <c r="CNW204" s="639"/>
      <c r="CNX204" s="639"/>
      <c r="CNY204" s="639"/>
      <c r="CNZ204" s="639"/>
      <c r="COA204" s="639"/>
      <c r="COB204" s="639"/>
      <c r="COC204" s="639"/>
      <c r="COD204" s="639"/>
      <c r="COE204" s="639"/>
      <c r="COF204" s="639"/>
      <c r="COG204" s="639"/>
      <c r="COH204" s="639"/>
      <c r="COI204" s="639"/>
      <c r="COJ204" s="639"/>
      <c r="COK204" s="639"/>
      <c r="COL204" s="639"/>
      <c r="COM204" s="639"/>
      <c r="CON204" s="639"/>
      <c r="COO204" s="639"/>
      <c r="COP204" s="639"/>
      <c r="COQ204" s="639"/>
      <c r="COR204" s="639"/>
      <c r="COS204" s="639"/>
      <c r="COT204" s="639"/>
      <c r="COU204" s="639"/>
      <c r="COV204" s="639"/>
      <c r="COW204" s="639"/>
      <c r="COX204" s="639"/>
      <c r="COY204" s="639"/>
      <c r="COZ204" s="639"/>
      <c r="CPA204" s="639"/>
      <c r="CPB204" s="639"/>
      <c r="CPC204" s="639"/>
      <c r="CPD204" s="639"/>
      <c r="CPE204" s="639"/>
      <c r="CPF204" s="639"/>
      <c r="CPG204" s="639"/>
      <c r="CPH204" s="639"/>
      <c r="CPI204" s="639"/>
      <c r="CPJ204" s="639"/>
      <c r="CPK204" s="639"/>
      <c r="CPL204" s="639"/>
      <c r="CPM204" s="639"/>
      <c r="CPN204" s="639"/>
      <c r="CPO204" s="639"/>
      <c r="CPP204" s="639"/>
      <c r="CPQ204" s="639"/>
      <c r="CPR204" s="639"/>
      <c r="CPS204" s="639"/>
      <c r="CPT204" s="639"/>
      <c r="CPU204" s="639"/>
      <c r="CPV204" s="639"/>
      <c r="CPW204" s="639"/>
      <c r="CPX204" s="639"/>
      <c r="CPY204" s="639"/>
      <c r="CPZ204" s="639"/>
      <c r="CQA204" s="639"/>
      <c r="CQB204" s="639"/>
      <c r="CQC204" s="639"/>
      <c r="CQD204" s="639"/>
      <c r="CQE204" s="639"/>
      <c r="CQF204" s="639"/>
      <c r="CQG204" s="639"/>
      <c r="CQH204" s="639"/>
      <c r="CQI204" s="639"/>
      <c r="CQJ204" s="639"/>
      <c r="CQK204" s="639"/>
      <c r="CQL204" s="639"/>
      <c r="CQM204" s="639"/>
      <c r="CQN204" s="639"/>
      <c r="CQO204" s="639"/>
      <c r="CQP204" s="639"/>
      <c r="CQQ204" s="639"/>
      <c r="CQR204" s="639"/>
      <c r="CQS204" s="639"/>
      <c r="CQT204" s="639"/>
      <c r="CQU204" s="639"/>
      <c r="CQV204" s="639"/>
      <c r="CQW204" s="639"/>
      <c r="CQX204" s="639"/>
      <c r="CQY204" s="639"/>
      <c r="CQZ204" s="639"/>
      <c r="CRA204" s="639"/>
      <c r="CRB204" s="639"/>
      <c r="CRC204" s="639"/>
      <c r="CRD204" s="639"/>
      <c r="CRE204" s="639"/>
      <c r="CRF204" s="639"/>
      <c r="CRG204" s="639"/>
      <c r="CRH204" s="639"/>
      <c r="CRI204" s="639"/>
      <c r="CRJ204" s="639"/>
      <c r="CRK204" s="639"/>
      <c r="CRL204" s="639"/>
      <c r="CRM204" s="639"/>
      <c r="CRN204" s="639"/>
      <c r="CRO204" s="639"/>
      <c r="CRP204" s="639"/>
      <c r="CRQ204" s="639"/>
      <c r="CRR204" s="639"/>
      <c r="CRS204" s="639"/>
      <c r="CRT204" s="639"/>
      <c r="CRU204" s="639"/>
      <c r="CRV204" s="639"/>
      <c r="CRW204" s="639"/>
      <c r="CRX204" s="639"/>
      <c r="CRY204" s="639"/>
      <c r="CRZ204" s="639"/>
      <c r="CSA204" s="639"/>
      <c r="CSB204" s="639"/>
      <c r="CSC204" s="639"/>
      <c r="CSD204" s="639"/>
      <c r="CSE204" s="639"/>
      <c r="CSF204" s="639"/>
      <c r="CSG204" s="639"/>
      <c r="CSH204" s="639"/>
      <c r="CSI204" s="639"/>
      <c r="CSJ204" s="639"/>
      <c r="CSK204" s="639"/>
      <c r="CSL204" s="639"/>
      <c r="CSM204" s="639"/>
      <c r="CSN204" s="639"/>
      <c r="CSO204" s="639"/>
      <c r="CSP204" s="639"/>
      <c r="CSQ204" s="639"/>
      <c r="CSR204" s="639"/>
      <c r="CSS204" s="639"/>
      <c r="CST204" s="639"/>
      <c r="CSU204" s="639"/>
      <c r="CSV204" s="639"/>
      <c r="CSW204" s="639"/>
      <c r="CSX204" s="639"/>
      <c r="CSY204" s="639"/>
      <c r="CSZ204" s="639"/>
      <c r="CTA204" s="639"/>
      <c r="CTB204" s="639"/>
      <c r="CTC204" s="639"/>
      <c r="CTD204" s="639"/>
      <c r="CTE204" s="639"/>
      <c r="CTF204" s="639"/>
      <c r="CTG204" s="639"/>
      <c r="CTH204" s="639"/>
      <c r="CTI204" s="639"/>
      <c r="CTJ204" s="639"/>
      <c r="CTK204" s="639"/>
      <c r="CTL204" s="639"/>
      <c r="CTM204" s="639"/>
      <c r="CTN204" s="639"/>
      <c r="CTO204" s="639"/>
      <c r="CTP204" s="639"/>
      <c r="CTQ204" s="639"/>
      <c r="CTR204" s="639"/>
      <c r="CTS204" s="639"/>
      <c r="CTT204" s="639"/>
      <c r="CTU204" s="639"/>
      <c r="CTV204" s="639"/>
      <c r="CTW204" s="639"/>
      <c r="CTX204" s="639"/>
      <c r="CTY204" s="639"/>
      <c r="CTZ204" s="639"/>
      <c r="CUA204" s="639"/>
      <c r="CUB204" s="639"/>
      <c r="CUC204" s="639"/>
      <c r="CUD204" s="639"/>
      <c r="CUE204" s="639"/>
      <c r="CUF204" s="639"/>
      <c r="CUG204" s="639"/>
      <c r="CUH204" s="639"/>
      <c r="CUI204" s="639"/>
      <c r="CUJ204" s="639"/>
      <c r="CUK204" s="639"/>
      <c r="CUL204" s="639"/>
      <c r="CUM204" s="639"/>
      <c r="CUN204" s="639"/>
      <c r="CUO204" s="639"/>
      <c r="CUP204" s="639"/>
      <c r="CUQ204" s="639"/>
      <c r="CUR204" s="639"/>
      <c r="CUS204" s="639"/>
      <c r="CUT204" s="639"/>
      <c r="CUU204" s="639"/>
      <c r="CUV204" s="639"/>
      <c r="CUW204" s="639"/>
      <c r="CUX204" s="639"/>
      <c r="CUY204" s="639"/>
      <c r="CUZ204" s="639"/>
      <c r="CVA204" s="639"/>
      <c r="CVB204" s="639"/>
      <c r="CVC204" s="639"/>
      <c r="CVD204" s="639"/>
      <c r="CVE204" s="639"/>
      <c r="CVF204" s="639"/>
      <c r="CVG204" s="639"/>
      <c r="CVH204" s="639"/>
      <c r="CVI204" s="639"/>
      <c r="CVJ204" s="639"/>
      <c r="CVK204" s="639"/>
      <c r="CVL204" s="639"/>
      <c r="CVM204" s="639"/>
      <c r="CVN204" s="639"/>
      <c r="CVO204" s="639"/>
      <c r="CVP204" s="639"/>
      <c r="CVQ204" s="639"/>
      <c r="CVR204" s="639"/>
      <c r="CVS204" s="639"/>
      <c r="CVT204" s="639"/>
      <c r="CVU204" s="639"/>
      <c r="CVV204" s="639"/>
      <c r="CVW204" s="639"/>
      <c r="CVX204" s="639"/>
      <c r="CVY204" s="639"/>
      <c r="CVZ204" s="639"/>
      <c r="CWA204" s="639"/>
      <c r="CWB204" s="639"/>
      <c r="CWC204" s="639"/>
      <c r="CWD204" s="639"/>
      <c r="CWE204" s="639"/>
      <c r="CWF204" s="639"/>
      <c r="CWG204" s="639"/>
      <c r="CWH204" s="639"/>
      <c r="CWI204" s="639"/>
      <c r="CWJ204" s="639"/>
      <c r="CWK204" s="639"/>
      <c r="CWL204" s="639"/>
      <c r="CWM204" s="639"/>
      <c r="CWN204" s="639"/>
      <c r="CWO204" s="639"/>
      <c r="CWP204" s="639"/>
      <c r="CWQ204" s="639"/>
      <c r="CWR204" s="639"/>
      <c r="CWS204" s="639"/>
      <c r="CWT204" s="639"/>
      <c r="CWU204" s="639"/>
      <c r="CWV204" s="639"/>
      <c r="CWW204" s="639"/>
      <c r="CWX204" s="639"/>
      <c r="CWY204" s="639"/>
      <c r="CWZ204" s="639"/>
      <c r="CXA204" s="639"/>
      <c r="CXB204" s="639"/>
      <c r="CXC204" s="639"/>
      <c r="CXD204" s="639"/>
      <c r="CXE204" s="639"/>
      <c r="CXF204" s="639"/>
      <c r="CXG204" s="639"/>
      <c r="CXH204" s="639"/>
      <c r="CXI204" s="639"/>
      <c r="CXJ204" s="639"/>
      <c r="CXK204" s="639"/>
      <c r="CXL204" s="639"/>
      <c r="CXM204" s="639"/>
      <c r="CXN204" s="639"/>
      <c r="CXO204" s="639"/>
      <c r="CXP204" s="639"/>
      <c r="CXQ204" s="639"/>
      <c r="CXR204" s="639"/>
      <c r="CXS204" s="639"/>
      <c r="CXT204" s="639"/>
      <c r="CXU204" s="639"/>
      <c r="CXV204" s="639"/>
      <c r="CXW204" s="639"/>
      <c r="CXX204" s="639"/>
      <c r="CXY204" s="639"/>
      <c r="CXZ204" s="639"/>
      <c r="CYA204" s="639"/>
      <c r="CYB204" s="639"/>
      <c r="CYC204" s="639"/>
      <c r="CYD204" s="639"/>
      <c r="CYE204" s="639"/>
      <c r="CYF204" s="639"/>
      <c r="CYG204" s="639"/>
      <c r="CYH204" s="639"/>
      <c r="CYI204" s="639"/>
      <c r="CYJ204" s="639"/>
      <c r="CYK204" s="639"/>
      <c r="CYL204" s="639"/>
      <c r="CYM204" s="639"/>
      <c r="CYN204" s="639"/>
      <c r="CYO204" s="639"/>
      <c r="CYP204" s="639"/>
      <c r="CYQ204" s="639"/>
      <c r="CYR204" s="639"/>
      <c r="CYS204" s="639"/>
      <c r="CYT204" s="639"/>
      <c r="CYU204" s="639"/>
      <c r="CYV204" s="639"/>
      <c r="CYW204" s="639"/>
      <c r="CYX204" s="639"/>
      <c r="CYY204" s="639"/>
      <c r="CYZ204" s="639"/>
      <c r="CZA204" s="639"/>
      <c r="CZB204" s="639"/>
      <c r="CZC204" s="639"/>
      <c r="CZD204" s="639"/>
      <c r="CZE204" s="639"/>
      <c r="CZF204" s="639"/>
      <c r="CZG204" s="639"/>
      <c r="CZH204" s="639"/>
      <c r="CZI204" s="639"/>
      <c r="CZJ204" s="639"/>
      <c r="CZK204" s="639"/>
      <c r="CZL204" s="639"/>
      <c r="CZM204" s="639"/>
      <c r="CZN204" s="639"/>
      <c r="CZO204" s="639"/>
      <c r="CZP204" s="639"/>
      <c r="CZQ204" s="639"/>
      <c r="CZR204" s="639"/>
      <c r="CZS204" s="639"/>
      <c r="CZT204" s="639"/>
      <c r="CZU204" s="639"/>
      <c r="CZV204" s="639"/>
      <c r="CZW204" s="639"/>
      <c r="CZX204" s="639"/>
      <c r="CZY204" s="639"/>
      <c r="CZZ204" s="639"/>
      <c r="DAA204" s="639"/>
      <c r="DAB204" s="639"/>
      <c r="DAC204" s="639"/>
      <c r="DAD204" s="639"/>
      <c r="DAE204" s="639"/>
      <c r="DAF204" s="639"/>
      <c r="DAG204" s="639"/>
      <c r="DAH204" s="639"/>
      <c r="DAI204" s="639"/>
      <c r="DAJ204" s="639"/>
      <c r="DAK204" s="639"/>
      <c r="DAL204" s="639"/>
      <c r="DAM204" s="639"/>
      <c r="DAN204" s="639"/>
      <c r="DAO204" s="639"/>
      <c r="DAP204" s="639"/>
      <c r="DAQ204" s="639"/>
      <c r="DAR204" s="639"/>
      <c r="DAS204" s="639"/>
      <c r="DAT204" s="639"/>
      <c r="DAU204" s="639"/>
      <c r="DAV204" s="639"/>
      <c r="DAW204" s="639"/>
      <c r="DAX204" s="639"/>
      <c r="DAY204" s="639"/>
      <c r="DAZ204" s="639"/>
      <c r="DBA204" s="639"/>
      <c r="DBB204" s="639"/>
      <c r="DBC204" s="639"/>
      <c r="DBD204" s="639"/>
      <c r="DBE204" s="639"/>
      <c r="DBF204" s="639"/>
      <c r="DBG204" s="639"/>
      <c r="DBH204" s="639"/>
      <c r="DBI204" s="639"/>
      <c r="DBJ204" s="639"/>
      <c r="DBK204" s="639"/>
      <c r="DBL204" s="639"/>
      <c r="DBM204" s="639"/>
      <c r="DBN204" s="639"/>
      <c r="DBO204" s="639"/>
      <c r="DBP204" s="639"/>
      <c r="DBQ204" s="639"/>
      <c r="DBR204" s="639"/>
      <c r="DBS204" s="639"/>
      <c r="DBT204" s="639"/>
      <c r="DBU204" s="639"/>
      <c r="DBV204" s="639"/>
      <c r="DBW204" s="639"/>
      <c r="DBX204" s="639"/>
      <c r="DBY204" s="639"/>
      <c r="DBZ204" s="639"/>
      <c r="DCA204" s="639"/>
      <c r="DCB204" s="639"/>
      <c r="DCC204" s="639"/>
      <c r="DCD204" s="639"/>
      <c r="DCE204" s="639"/>
      <c r="DCF204" s="639"/>
      <c r="DCG204" s="639"/>
      <c r="DCH204" s="639"/>
      <c r="DCI204" s="639"/>
      <c r="DCJ204" s="639"/>
      <c r="DCK204" s="639"/>
      <c r="DCL204" s="639"/>
      <c r="DCM204" s="639"/>
      <c r="DCN204" s="639"/>
      <c r="DCO204" s="639"/>
      <c r="DCP204" s="639"/>
      <c r="DCQ204" s="639"/>
      <c r="DCR204" s="639"/>
      <c r="DCS204" s="639"/>
      <c r="DCT204" s="639"/>
      <c r="DCU204" s="639"/>
      <c r="DCV204" s="639"/>
      <c r="DCW204" s="639"/>
      <c r="DCX204" s="639"/>
      <c r="DCY204" s="639"/>
      <c r="DCZ204" s="639"/>
      <c r="DDA204" s="639"/>
      <c r="DDB204" s="639"/>
      <c r="DDC204" s="639"/>
      <c r="DDD204" s="639"/>
      <c r="DDE204" s="639"/>
      <c r="DDF204" s="639"/>
      <c r="DDG204" s="639"/>
      <c r="DDH204" s="639"/>
      <c r="DDI204" s="639"/>
      <c r="DDJ204" s="639"/>
      <c r="DDK204" s="639"/>
      <c r="DDL204" s="639"/>
      <c r="DDM204" s="639"/>
      <c r="DDN204" s="639"/>
      <c r="DDO204" s="639"/>
      <c r="DDP204" s="639"/>
      <c r="DDQ204" s="639"/>
      <c r="DDR204" s="639"/>
      <c r="DDS204" s="639"/>
      <c r="DDT204" s="639"/>
      <c r="DDU204" s="639"/>
      <c r="DDV204" s="639"/>
      <c r="DDW204" s="639"/>
      <c r="DDX204" s="639"/>
      <c r="DDY204" s="639"/>
      <c r="DDZ204" s="639"/>
      <c r="DEA204" s="639"/>
      <c r="DEB204" s="639"/>
      <c r="DEC204" s="639"/>
      <c r="DED204" s="639"/>
      <c r="DEE204" s="639"/>
      <c r="DEF204" s="639"/>
      <c r="DEG204" s="639"/>
      <c r="DEH204" s="639"/>
      <c r="DEI204" s="639"/>
      <c r="DEJ204" s="639"/>
      <c r="DEK204" s="639"/>
      <c r="DEL204" s="639"/>
      <c r="DEM204" s="639"/>
      <c r="DEN204" s="639"/>
      <c r="DEO204" s="639"/>
      <c r="DEP204" s="639"/>
      <c r="DEQ204" s="639"/>
      <c r="DER204" s="639"/>
      <c r="DES204" s="639"/>
      <c r="DET204" s="639"/>
      <c r="DEU204" s="639"/>
      <c r="DEV204" s="639"/>
      <c r="DEW204" s="639"/>
      <c r="DEX204" s="639"/>
      <c r="DEY204" s="639"/>
      <c r="DEZ204" s="639"/>
      <c r="DFA204" s="639"/>
      <c r="DFB204" s="639"/>
      <c r="DFC204" s="639"/>
      <c r="DFD204" s="639"/>
      <c r="DFE204" s="639"/>
      <c r="DFF204" s="639"/>
      <c r="DFG204" s="639"/>
      <c r="DFH204" s="639"/>
      <c r="DFI204" s="639"/>
      <c r="DFJ204" s="639"/>
      <c r="DFK204" s="639"/>
      <c r="DFL204" s="639"/>
      <c r="DFM204" s="639"/>
      <c r="DFN204" s="639"/>
      <c r="DFO204" s="639"/>
      <c r="DFP204" s="639"/>
      <c r="DFQ204" s="639"/>
      <c r="DFR204" s="639"/>
      <c r="DFS204" s="639"/>
      <c r="DFT204" s="639"/>
      <c r="DFU204" s="639"/>
      <c r="DFV204" s="639"/>
      <c r="DFW204" s="639"/>
      <c r="DFX204" s="639"/>
      <c r="DFY204" s="639"/>
      <c r="DFZ204" s="639"/>
      <c r="DGA204" s="639"/>
      <c r="DGB204" s="639"/>
      <c r="DGC204" s="639"/>
      <c r="DGD204" s="639"/>
      <c r="DGE204" s="639"/>
      <c r="DGF204" s="639"/>
      <c r="DGG204" s="639"/>
      <c r="DGH204" s="639"/>
      <c r="DGI204" s="639"/>
      <c r="DGJ204" s="639"/>
      <c r="DGK204" s="639"/>
      <c r="DGL204" s="639"/>
      <c r="DGM204" s="639"/>
      <c r="DGN204" s="639"/>
      <c r="DGO204" s="639"/>
      <c r="DGP204" s="639"/>
      <c r="DGQ204" s="639"/>
      <c r="DGR204" s="639"/>
      <c r="DGS204" s="639"/>
      <c r="DGT204" s="639"/>
      <c r="DGU204" s="639"/>
      <c r="DGV204" s="639"/>
      <c r="DGW204" s="639"/>
      <c r="DGX204" s="639"/>
      <c r="DGY204" s="639"/>
      <c r="DGZ204" s="639"/>
      <c r="DHA204" s="639"/>
      <c r="DHB204" s="639"/>
      <c r="DHC204" s="639"/>
      <c r="DHD204" s="639"/>
      <c r="DHE204" s="639"/>
      <c r="DHF204" s="639"/>
      <c r="DHG204" s="639"/>
      <c r="DHH204" s="639"/>
      <c r="DHI204" s="639"/>
      <c r="DHJ204" s="639"/>
      <c r="DHK204" s="639"/>
      <c r="DHL204" s="639"/>
      <c r="DHM204" s="639"/>
      <c r="DHN204" s="639"/>
      <c r="DHO204" s="639"/>
      <c r="DHP204" s="639"/>
      <c r="DHQ204" s="639"/>
      <c r="DHR204" s="639"/>
      <c r="DHS204" s="639"/>
      <c r="DHT204" s="639"/>
      <c r="DHU204" s="639"/>
      <c r="DHV204" s="639"/>
      <c r="DHW204" s="639"/>
      <c r="DHX204" s="639"/>
      <c r="DHY204" s="639"/>
      <c r="DHZ204" s="639"/>
      <c r="DIA204" s="639"/>
      <c r="DIB204" s="639"/>
      <c r="DIC204" s="639"/>
      <c r="DID204" s="639"/>
      <c r="DIE204" s="639"/>
      <c r="DIF204" s="639"/>
      <c r="DIG204" s="639"/>
      <c r="DIH204" s="639"/>
      <c r="DII204" s="639"/>
      <c r="DIJ204" s="639"/>
      <c r="DIK204" s="639"/>
      <c r="DIL204" s="639"/>
      <c r="DIM204" s="639"/>
      <c r="DIN204" s="639"/>
      <c r="DIO204" s="639"/>
      <c r="DIP204" s="639"/>
      <c r="DIQ204" s="639"/>
      <c r="DIR204" s="639"/>
      <c r="DIS204" s="639"/>
      <c r="DIT204" s="639"/>
      <c r="DIU204" s="639"/>
      <c r="DIV204" s="639"/>
      <c r="DIW204" s="639"/>
      <c r="DIX204" s="639"/>
      <c r="DIY204" s="639"/>
      <c r="DIZ204" s="639"/>
      <c r="DJA204" s="639"/>
      <c r="DJB204" s="639"/>
      <c r="DJC204" s="639"/>
      <c r="DJD204" s="639"/>
      <c r="DJE204" s="639"/>
      <c r="DJF204" s="639"/>
      <c r="DJG204" s="639"/>
      <c r="DJH204" s="639"/>
      <c r="DJI204" s="639"/>
      <c r="DJJ204" s="639"/>
      <c r="DJK204" s="639"/>
      <c r="DJL204" s="639"/>
      <c r="DJM204" s="639"/>
      <c r="DJN204" s="639"/>
      <c r="DJO204" s="639"/>
      <c r="DJP204" s="639"/>
      <c r="DJQ204" s="639"/>
      <c r="DJR204" s="639"/>
      <c r="DJS204" s="639"/>
      <c r="DJT204" s="639"/>
      <c r="DJU204" s="639"/>
      <c r="DJV204" s="639"/>
      <c r="DJW204" s="639"/>
      <c r="DJX204" s="639"/>
      <c r="DJY204" s="639"/>
      <c r="DJZ204" s="639"/>
      <c r="DKA204" s="639"/>
      <c r="DKB204" s="639"/>
      <c r="DKC204" s="639"/>
      <c r="DKD204" s="639"/>
      <c r="DKE204" s="639"/>
      <c r="DKF204" s="639"/>
      <c r="DKG204" s="639"/>
      <c r="DKH204" s="639"/>
      <c r="DKI204" s="639"/>
      <c r="DKJ204" s="639"/>
      <c r="DKK204" s="639"/>
      <c r="DKL204" s="639"/>
      <c r="DKM204" s="639"/>
      <c r="DKN204" s="639"/>
      <c r="DKO204" s="639"/>
      <c r="DKP204" s="639"/>
      <c r="DKQ204" s="639"/>
      <c r="DKR204" s="639"/>
      <c r="DKS204" s="639"/>
      <c r="DKT204" s="639"/>
      <c r="DKU204" s="639"/>
      <c r="DKV204" s="639"/>
      <c r="DKW204" s="639"/>
      <c r="DKX204" s="639"/>
      <c r="DKY204" s="639"/>
      <c r="DKZ204" s="639"/>
      <c r="DLA204" s="639"/>
      <c r="DLB204" s="639"/>
      <c r="DLC204" s="639"/>
      <c r="DLD204" s="639"/>
      <c r="DLE204" s="639"/>
      <c r="DLF204" s="639"/>
      <c r="DLG204" s="639"/>
      <c r="DLH204" s="639"/>
      <c r="DLI204" s="639"/>
      <c r="DLJ204" s="639"/>
      <c r="DLK204" s="639"/>
      <c r="DLL204" s="639"/>
      <c r="DLM204" s="639"/>
      <c r="DLN204" s="639"/>
      <c r="DLO204" s="639"/>
      <c r="DLP204" s="639"/>
      <c r="DLQ204" s="639"/>
      <c r="DLR204" s="639"/>
      <c r="DLS204" s="639"/>
      <c r="DLT204" s="639"/>
      <c r="DLU204" s="639"/>
      <c r="DLV204" s="639"/>
      <c r="DLW204" s="639"/>
      <c r="DLX204" s="639"/>
      <c r="DLY204" s="639"/>
      <c r="DLZ204" s="639"/>
      <c r="DMA204" s="639"/>
      <c r="DMB204" s="639"/>
      <c r="DMC204" s="639"/>
      <c r="DMD204" s="639"/>
      <c r="DME204" s="639"/>
      <c r="DMF204" s="639"/>
      <c r="DMG204" s="639"/>
      <c r="DMH204" s="639"/>
      <c r="DMI204" s="639"/>
      <c r="DMJ204" s="639"/>
      <c r="DMK204" s="639"/>
      <c r="DML204" s="639"/>
      <c r="DMM204" s="639"/>
      <c r="DMN204" s="639"/>
      <c r="DMO204" s="639"/>
      <c r="DMP204" s="639"/>
      <c r="DMQ204" s="639"/>
      <c r="DMR204" s="639"/>
      <c r="DMS204" s="639"/>
      <c r="DMT204" s="639"/>
      <c r="DMU204" s="639"/>
      <c r="DMV204" s="639"/>
      <c r="DMW204" s="639"/>
      <c r="DMX204" s="639"/>
      <c r="DMY204" s="639"/>
      <c r="DMZ204" s="639"/>
      <c r="DNA204" s="639"/>
      <c r="DNB204" s="639"/>
      <c r="DNC204" s="639"/>
      <c r="DND204" s="639"/>
      <c r="DNE204" s="639"/>
      <c r="DNF204" s="639"/>
      <c r="DNG204" s="639"/>
      <c r="DNH204" s="639"/>
      <c r="DNI204" s="639"/>
      <c r="DNJ204" s="639"/>
      <c r="DNK204" s="639"/>
      <c r="DNL204" s="639"/>
      <c r="DNM204" s="639"/>
      <c r="DNN204" s="639"/>
      <c r="DNO204" s="639"/>
      <c r="DNP204" s="639"/>
      <c r="DNQ204" s="639"/>
      <c r="DNR204" s="639"/>
      <c r="DNS204" s="639"/>
      <c r="DNT204" s="639"/>
      <c r="DNU204" s="639"/>
      <c r="DNV204" s="639"/>
      <c r="DNW204" s="639"/>
      <c r="DNX204" s="639"/>
      <c r="DNY204" s="639"/>
      <c r="DNZ204" s="639"/>
      <c r="DOA204" s="639"/>
      <c r="DOB204" s="639"/>
      <c r="DOC204" s="639"/>
      <c r="DOD204" s="639"/>
      <c r="DOE204" s="639"/>
      <c r="DOF204" s="639"/>
      <c r="DOG204" s="639"/>
      <c r="DOH204" s="639"/>
      <c r="DOI204" s="639"/>
      <c r="DOJ204" s="639"/>
      <c r="DOK204" s="639"/>
      <c r="DOL204" s="639"/>
      <c r="DOM204" s="639"/>
      <c r="DON204" s="639"/>
      <c r="DOO204" s="639"/>
      <c r="DOP204" s="639"/>
      <c r="DOQ204" s="639"/>
      <c r="DOR204" s="639"/>
      <c r="DOS204" s="639"/>
      <c r="DOT204" s="639"/>
      <c r="DOU204" s="639"/>
      <c r="DOV204" s="639"/>
      <c r="DOW204" s="639"/>
      <c r="DOX204" s="639"/>
      <c r="DOY204" s="639"/>
      <c r="DOZ204" s="639"/>
      <c r="DPA204" s="639"/>
      <c r="DPB204" s="639"/>
      <c r="DPC204" s="639"/>
      <c r="DPD204" s="639"/>
      <c r="DPE204" s="639"/>
      <c r="DPF204" s="639"/>
      <c r="DPG204" s="639"/>
      <c r="DPH204" s="639"/>
      <c r="DPI204" s="639"/>
      <c r="DPJ204" s="639"/>
      <c r="DPK204" s="639"/>
      <c r="DPL204" s="639"/>
      <c r="DPM204" s="639"/>
      <c r="DPN204" s="639"/>
      <c r="DPO204" s="639"/>
      <c r="DPP204" s="639"/>
      <c r="DPQ204" s="639"/>
      <c r="DPR204" s="639"/>
      <c r="DPS204" s="639"/>
      <c r="DPT204" s="639"/>
      <c r="DPU204" s="639"/>
      <c r="DPV204" s="639"/>
      <c r="DPW204" s="639"/>
      <c r="DPX204" s="639"/>
      <c r="DPY204" s="639"/>
      <c r="DPZ204" s="639"/>
      <c r="DQA204" s="639"/>
      <c r="DQB204" s="639"/>
      <c r="DQC204" s="639"/>
      <c r="DQD204" s="639"/>
      <c r="DQE204" s="639"/>
      <c r="DQF204" s="639"/>
      <c r="DQG204" s="639"/>
      <c r="DQH204" s="639"/>
      <c r="DQI204" s="639"/>
      <c r="DQJ204" s="639"/>
      <c r="DQK204" s="639"/>
      <c r="DQL204" s="639"/>
      <c r="DQM204" s="639"/>
      <c r="DQN204" s="639"/>
      <c r="DQO204" s="639"/>
      <c r="DQP204" s="639"/>
      <c r="DQQ204" s="639"/>
      <c r="DQR204" s="639"/>
      <c r="DQS204" s="639"/>
      <c r="DQT204" s="639"/>
      <c r="DQU204" s="639"/>
      <c r="DQV204" s="639"/>
      <c r="DQW204" s="639"/>
      <c r="DQX204" s="639"/>
      <c r="DQY204" s="639"/>
      <c r="DQZ204" s="639"/>
      <c r="DRA204" s="639"/>
      <c r="DRB204" s="639"/>
      <c r="DRC204" s="639"/>
      <c r="DRD204" s="639"/>
      <c r="DRE204" s="639"/>
      <c r="DRF204" s="639"/>
      <c r="DRG204" s="639"/>
      <c r="DRH204" s="639"/>
      <c r="DRI204" s="639"/>
      <c r="DRJ204" s="639"/>
      <c r="DRK204" s="639"/>
      <c r="DRL204" s="639"/>
      <c r="DRM204" s="639"/>
      <c r="DRN204" s="639"/>
      <c r="DRO204" s="639"/>
      <c r="DRP204" s="639"/>
      <c r="DRQ204" s="639"/>
      <c r="DRR204" s="639"/>
      <c r="DRS204" s="639"/>
      <c r="DRT204" s="639"/>
      <c r="DRU204" s="639"/>
      <c r="DRV204" s="639"/>
      <c r="DRW204" s="639"/>
      <c r="DRX204" s="639"/>
      <c r="DRY204" s="639"/>
      <c r="DRZ204" s="639"/>
      <c r="DSA204" s="639"/>
      <c r="DSB204" s="639"/>
      <c r="DSC204" s="639"/>
      <c r="DSD204" s="639"/>
      <c r="DSE204" s="639"/>
      <c r="DSF204" s="639"/>
      <c r="DSG204" s="639"/>
      <c r="DSH204" s="639"/>
      <c r="DSI204" s="639"/>
      <c r="DSJ204" s="639"/>
      <c r="DSK204" s="639"/>
      <c r="DSL204" s="639"/>
      <c r="DSM204" s="639"/>
      <c r="DSN204" s="639"/>
      <c r="DSO204" s="639"/>
      <c r="DSP204" s="639"/>
      <c r="DSQ204" s="639"/>
      <c r="DSR204" s="639"/>
      <c r="DSS204" s="639"/>
      <c r="DST204" s="639"/>
      <c r="DSU204" s="639"/>
      <c r="DSV204" s="639"/>
      <c r="DSW204" s="639"/>
      <c r="DSX204" s="639"/>
      <c r="DSY204" s="639"/>
      <c r="DSZ204" s="639"/>
      <c r="DTA204" s="639"/>
      <c r="DTB204" s="639"/>
      <c r="DTC204" s="639"/>
      <c r="DTD204" s="639"/>
      <c r="DTE204" s="639"/>
      <c r="DTF204" s="639"/>
      <c r="DTG204" s="639"/>
      <c r="DTH204" s="639"/>
      <c r="DTI204" s="639"/>
      <c r="DTJ204" s="639"/>
      <c r="DTK204" s="639"/>
      <c r="DTL204" s="639"/>
      <c r="DTM204" s="639"/>
      <c r="DTN204" s="639"/>
      <c r="DTO204" s="639"/>
      <c r="DTP204" s="639"/>
      <c r="DTQ204" s="639"/>
      <c r="DTR204" s="639"/>
      <c r="DTS204" s="639"/>
      <c r="DTT204" s="639"/>
      <c r="DTU204" s="639"/>
      <c r="DTV204" s="639"/>
      <c r="DTW204" s="639"/>
      <c r="DTX204" s="639"/>
      <c r="DTY204" s="639"/>
      <c r="DTZ204" s="639"/>
      <c r="DUA204" s="639"/>
      <c r="DUB204" s="639"/>
      <c r="DUC204" s="639"/>
      <c r="DUD204" s="639"/>
      <c r="DUE204" s="639"/>
      <c r="DUF204" s="639"/>
      <c r="DUG204" s="639"/>
      <c r="DUH204" s="639"/>
      <c r="DUI204" s="639"/>
      <c r="DUJ204" s="639"/>
      <c r="DUK204" s="639"/>
      <c r="DUL204" s="639"/>
      <c r="DUM204" s="639"/>
      <c r="DUN204" s="639"/>
      <c r="DUO204" s="639"/>
      <c r="DUP204" s="639"/>
      <c r="DUQ204" s="639"/>
      <c r="DUR204" s="639"/>
      <c r="DUS204" s="639"/>
      <c r="DUT204" s="639"/>
      <c r="DUU204" s="639"/>
      <c r="DUV204" s="639"/>
      <c r="DUW204" s="639"/>
      <c r="DUX204" s="639"/>
      <c r="DUY204" s="639"/>
      <c r="DUZ204" s="639"/>
      <c r="DVA204" s="639"/>
      <c r="DVB204" s="639"/>
      <c r="DVC204" s="639"/>
      <c r="DVD204" s="639"/>
      <c r="DVE204" s="639"/>
      <c r="DVF204" s="639"/>
      <c r="DVG204" s="639"/>
      <c r="DVH204" s="639"/>
      <c r="DVI204" s="639"/>
      <c r="DVJ204" s="639"/>
      <c r="DVK204" s="639"/>
      <c r="DVL204" s="639"/>
      <c r="DVM204" s="639"/>
      <c r="DVN204" s="639"/>
      <c r="DVO204" s="639"/>
      <c r="DVP204" s="639"/>
      <c r="DVQ204" s="639"/>
      <c r="DVR204" s="639"/>
      <c r="DVS204" s="639"/>
      <c r="DVT204" s="639"/>
      <c r="DVU204" s="639"/>
      <c r="DVV204" s="639"/>
      <c r="DVW204" s="639"/>
      <c r="DVX204" s="639"/>
      <c r="DVY204" s="639"/>
      <c r="DVZ204" s="639"/>
      <c r="DWA204" s="639"/>
      <c r="DWB204" s="639"/>
      <c r="DWC204" s="639"/>
      <c r="DWD204" s="639"/>
      <c r="DWE204" s="639"/>
      <c r="DWF204" s="639"/>
      <c r="DWG204" s="639"/>
      <c r="DWH204" s="639"/>
      <c r="DWI204" s="639"/>
      <c r="DWJ204" s="639"/>
      <c r="DWK204" s="639"/>
      <c r="DWL204" s="639"/>
      <c r="DWM204" s="639"/>
      <c r="DWN204" s="639"/>
      <c r="DWO204" s="639"/>
      <c r="DWP204" s="639"/>
      <c r="DWQ204" s="639"/>
      <c r="DWR204" s="639"/>
      <c r="DWS204" s="639"/>
      <c r="DWT204" s="639"/>
      <c r="DWU204" s="639"/>
      <c r="DWV204" s="639"/>
      <c r="DWW204" s="639"/>
      <c r="DWX204" s="639"/>
      <c r="DWY204" s="639"/>
      <c r="DWZ204" s="639"/>
      <c r="DXA204" s="639"/>
      <c r="DXB204" s="639"/>
      <c r="DXC204" s="639"/>
      <c r="DXD204" s="639"/>
      <c r="DXE204" s="639"/>
      <c r="DXF204" s="639"/>
      <c r="DXG204" s="639"/>
      <c r="DXH204" s="639"/>
      <c r="DXI204" s="639"/>
      <c r="DXJ204" s="639"/>
      <c r="DXK204" s="639"/>
      <c r="DXL204" s="639"/>
      <c r="DXM204" s="639"/>
      <c r="DXN204" s="639"/>
      <c r="DXO204" s="639"/>
      <c r="DXP204" s="639"/>
      <c r="DXQ204" s="639"/>
      <c r="DXR204" s="639"/>
      <c r="DXS204" s="639"/>
      <c r="DXT204" s="639"/>
      <c r="DXU204" s="639"/>
      <c r="DXV204" s="639"/>
      <c r="DXW204" s="639"/>
      <c r="DXX204" s="639"/>
      <c r="DXY204" s="639"/>
      <c r="DXZ204" s="639"/>
      <c r="DYA204" s="639"/>
      <c r="DYB204" s="639"/>
      <c r="DYC204" s="639"/>
      <c r="DYD204" s="639"/>
      <c r="DYE204" s="639"/>
      <c r="DYF204" s="639"/>
      <c r="DYG204" s="639"/>
      <c r="DYH204" s="639"/>
      <c r="DYI204" s="639"/>
      <c r="DYJ204" s="639"/>
      <c r="DYK204" s="639"/>
      <c r="DYL204" s="639"/>
      <c r="DYM204" s="639"/>
      <c r="DYN204" s="639"/>
      <c r="DYO204" s="639"/>
      <c r="DYP204" s="639"/>
      <c r="DYQ204" s="639"/>
      <c r="DYR204" s="639"/>
      <c r="DYS204" s="639"/>
      <c r="DYT204" s="639"/>
      <c r="DYU204" s="639"/>
      <c r="DYV204" s="639"/>
      <c r="DYW204" s="639"/>
      <c r="DYX204" s="639"/>
      <c r="DYY204" s="639"/>
      <c r="DYZ204" s="639"/>
      <c r="DZA204" s="639"/>
      <c r="DZB204" s="639"/>
      <c r="DZC204" s="639"/>
      <c r="DZD204" s="639"/>
      <c r="DZE204" s="639"/>
      <c r="DZF204" s="639"/>
      <c r="DZG204" s="639"/>
      <c r="DZH204" s="639"/>
      <c r="DZI204" s="639"/>
      <c r="DZJ204" s="639"/>
      <c r="DZK204" s="639"/>
      <c r="DZL204" s="639"/>
      <c r="DZM204" s="639"/>
      <c r="DZN204" s="639"/>
      <c r="DZO204" s="639"/>
      <c r="DZP204" s="639"/>
      <c r="DZQ204" s="639"/>
      <c r="DZR204" s="639"/>
      <c r="DZS204" s="639"/>
      <c r="DZT204" s="639"/>
      <c r="DZU204" s="639"/>
      <c r="DZV204" s="639"/>
      <c r="DZW204" s="639"/>
      <c r="DZX204" s="639"/>
      <c r="DZY204" s="639"/>
      <c r="DZZ204" s="639"/>
      <c r="EAA204" s="639"/>
      <c r="EAB204" s="639"/>
      <c r="EAC204" s="639"/>
      <c r="EAD204" s="639"/>
      <c r="EAE204" s="639"/>
      <c r="EAF204" s="639"/>
      <c r="EAG204" s="639"/>
      <c r="EAH204" s="639"/>
      <c r="EAI204" s="639"/>
      <c r="EAJ204" s="639"/>
      <c r="EAK204" s="639"/>
      <c r="EAL204" s="639"/>
      <c r="EAM204" s="639"/>
      <c r="EAN204" s="639"/>
      <c r="EAO204" s="639"/>
      <c r="EAP204" s="639"/>
      <c r="EAQ204" s="639"/>
      <c r="EAR204" s="639"/>
      <c r="EAS204" s="639"/>
      <c r="EAT204" s="639"/>
      <c r="EAU204" s="639"/>
      <c r="EAV204" s="639"/>
      <c r="EAW204" s="639"/>
      <c r="EAX204" s="639"/>
      <c r="EAY204" s="639"/>
      <c r="EAZ204" s="639"/>
      <c r="EBA204" s="639"/>
      <c r="EBB204" s="639"/>
      <c r="EBC204" s="639"/>
      <c r="EBD204" s="639"/>
      <c r="EBE204" s="639"/>
      <c r="EBF204" s="639"/>
      <c r="EBG204" s="639"/>
      <c r="EBH204" s="639"/>
      <c r="EBI204" s="639"/>
      <c r="EBJ204" s="639"/>
      <c r="EBK204" s="639"/>
      <c r="EBL204" s="639"/>
      <c r="EBM204" s="639"/>
      <c r="EBN204" s="639"/>
      <c r="EBO204" s="639"/>
      <c r="EBP204" s="639"/>
      <c r="EBQ204" s="639"/>
      <c r="EBR204" s="639"/>
      <c r="EBS204" s="639"/>
      <c r="EBT204" s="639"/>
      <c r="EBU204" s="639"/>
      <c r="EBV204" s="639"/>
      <c r="EBW204" s="639"/>
      <c r="EBX204" s="639"/>
      <c r="EBY204" s="639"/>
      <c r="EBZ204" s="639"/>
      <c r="ECA204" s="639"/>
      <c r="ECB204" s="639"/>
      <c r="ECC204" s="639"/>
      <c r="ECD204" s="639"/>
      <c r="ECE204" s="639"/>
      <c r="ECF204" s="639"/>
      <c r="ECG204" s="639"/>
      <c r="ECH204" s="639"/>
      <c r="ECI204" s="639"/>
      <c r="ECJ204" s="639"/>
      <c r="ECK204" s="639"/>
      <c r="ECL204" s="639"/>
      <c r="ECM204" s="639"/>
      <c r="ECN204" s="639"/>
      <c r="ECO204" s="639"/>
      <c r="ECP204" s="639"/>
      <c r="ECQ204" s="639"/>
      <c r="ECR204" s="639"/>
      <c r="ECS204" s="639"/>
      <c r="ECT204" s="639"/>
      <c r="ECU204" s="639"/>
      <c r="ECV204" s="639"/>
      <c r="ECW204" s="639"/>
      <c r="ECX204" s="639"/>
      <c r="ECY204" s="639"/>
      <c r="ECZ204" s="639"/>
      <c r="EDA204" s="639"/>
      <c r="EDB204" s="639"/>
      <c r="EDC204" s="639"/>
      <c r="EDD204" s="639"/>
      <c r="EDE204" s="639"/>
      <c r="EDF204" s="639"/>
      <c r="EDG204" s="639"/>
      <c r="EDH204" s="639"/>
      <c r="EDI204" s="639"/>
      <c r="EDJ204" s="639"/>
      <c r="EDK204" s="639"/>
      <c r="EDL204" s="639"/>
      <c r="EDM204" s="639"/>
      <c r="EDN204" s="639"/>
      <c r="EDO204" s="639"/>
      <c r="EDP204" s="639"/>
      <c r="EDQ204" s="639"/>
      <c r="EDR204" s="639"/>
      <c r="EDS204" s="639"/>
      <c r="EDT204" s="639"/>
      <c r="EDU204" s="639"/>
      <c r="EDV204" s="639"/>
      <c r="EDW204" s="639"/>
      <c r="EDX204" s="639"/>
      <c r="EDY204" s="639"/>
      <c r="EDZ204" s="639"/>
      <c r="EEA204" s="639"/>
      <c r="EEB204" s="639"/>
      <c r="EEC204" s="639"/>
      <c r="EED204" s="639"/>
      <c r="EEE204" s="639"/>
      <c r="EEF204" s="639"/>
      <c r="EEG204" s="639"/>
      <c r="EEH204" s="639"/>
      <c r="EEI204" s="639"/>
      <c r="EEJ204" s="639"/>
      <c r="EEK204" s="639"/>
      <c r="EEL204" s="639"/>
      <c r="EEM204" s="639"/>
      <c r="EEN204" s="639"/>
      <c r="EEO204" s="639"/>
      <c r="EEP204" s="639"/>
      <c r="EEQ204" s="639"/>
      <c r="EER204" s="639"/>
      <c r="EES204" s="639"/>
      <c r="EET204" s="639"/>
      <c r="EEU204" s="639"/>
      <c r="EEV204" s="639"/>
      <c r="EEW204" s="639"/>
      <c r="EEX204" s="639"/>
      <c r="EEY204" s="639"/>
      <c r="EEZ204" s="639"/>
      <c r="EFA204" s="639"/>
      <c r="EFB204" s="639"/>
      <c r="EFC204" s="639"/>
      <c r="EFD204" s="639"/>
      <c r="EFE204" s="639"/>
      <c r="EFF204" s="639"/>
      <c r="EFG204" s="639"/>
      <c r="EFH204" s="639"/>
      <c r="EFI204" s="639"/>
      <c r="EFJ204" s="639"/>
      <c r="EFK204" s="639"/>
      <c r="EFL204" s="639"/>
      <c r="EFM204" s="639"/>
      <c r="EFN204" s="639"/>
      <c r="EFO204" s="639"/>
      <c r="EFP204" s="639"/>
      <c r="EFQ204" s="639"/>
      <c r="EFR204" s="639"/>
      <c r="EFS204" s="639"/>
      <c r="EFT204" s="639"/>
      <c r="EFU204" s="639"/>
      <c r="EFV204" s="639"/>
      <c r="EFW204" s="639"/>
      <c r="EFX204" s="639"/>
      <c r="EFY204" s="639"/>
      <c r="EFZ204" s="639"/>
      <c r="EGA204" s="639"/>
      <c r="EGB204" s="639"/>
      <c r="EGC204" s="639"/>
      <c r="EGD204" s="639"/>
      <c r="EGE204" s="639"/>
      <c r="EGF204" s="639"/>
      <c r="EGG204" s="639"/>
      <c r="EGH204" s="639"/>
      <c r="EGI204" s="639"/>
      <c r="EGJ204" s="639"/>
      <c r="EGK204" s="639"/>
      <c r="EGL204" s="639"/>
      <c r="EGM204" s="639"/>
      <c r="EGN204" s="639"/>
      <c r="EGO204" s="639"/>
      <c r="EGP204" s="639"/>
      <c r="EGQ204" s="639"/>
      <c r="EGR204" s="639"/>
      <c r="EGS204" s="639"/>
      <c r="EGT204" s="639"/>
      <c r="EGU204" s="639"/>
      <c r="EGV204" s="639"/>
      <c r="EGW204" s="639"/>
      <c r="EGX204" s="639"/>
      <c r="EGY204" s="639"/>
      <c r="EGZ204" s="639"/>
      <c r="EHA204" s="639"/>
      <c r="EHB204" s="639"/>
      <c r="EHC204" s="639"/>
      <c r="EHD204" s="639"/>
      <c r="EHE204" s="639"/>
      <c r="EHF204" s="639"/>
      <c r="EHG204" s="639"/>
      <c r="EHH204" s="639"/>
      <c r="EHI204" s="639"/>
      <c r="EHJ204" s="639"/>
      <c r="EHK204" s="639"/>
      <c r="EHL204" s="639"/>
      <c r="EHM204" s="639"/>
      <c r="EHN204" s="639"/>
      <c r="EHO204" s="639"/>
      <c r="EHP204" s="639"/>
      <c r="EHQ204" s="639"/>
      <c r="EHR204" s="639"/>
      <c r="EHS204" s="639"/>
      <c r="EHT204" s="639"/>
      <c r="EHU204" s="639"/>
      <c r="EHV204" s="639"/>
      <c r="EHW204" s="639"/>
      <c r="EHX204" s="639"/>
      <c r="EHY204" s="639"/>
      <c r="EHZ204" s="639"/>
      <c r="EIA204" s="639"/>
      <c r="EIB204" s="639"/>
      <c r="EIC204" s="639"/>
      <c r="EID204" s="639"/>
      <c r="EIE204" s="639"/>
      <c r="EIF204" s="639"/>
      <c r="EIG204" s="639"/>
      <c r="EIH204" s="639"/>
      <c r="EII204" s="639"/>
      <c r="EIJ204" s="639"/>
      <c r="EIK204" s="639"/>
      <c r="EIL204" s="639"/>
      <c r="EIM204" s="639"/>
      <c r="EIN204" s="639"/>
      <c r="EIO204" s="639"/>
      <c r="EIP204" s="639"/>
      <c r="EIQ204" s="639"/>
      <c r="EIR204" s="639"/>
      <c r="EIS204" s="639"/>
      <c r="EIT204" s="639"/>
      <c r="EIU204" s="639"/>
      <c r="EIV204" s="639"/>
      <c r="EIW204" s="639"/>
      <c r="EIX204" s="639"/>
      <c r="EIY204" s="639"/>
      <c r="EIZ204" s="639"/>
      <c r="EJA204" s="639"/>
      <c r="EJB204" s="639"/>
      <c r="EJC204" s="639"/>
      <c r="EJD204" s="639"/>
      <c r="EJE204" s="639"/>
      <c r="EJF204" s="639"/>
      <c r="EJG204" s="639"/>
      <c r="EJH204" s="639"/>
      <c r="EJI204" s="639"/>
      <c r="EJJ204" s="639"/>
      <c r="EJK204" s="639"/>
      <c r="EJL204" s="639"/>
      <c r="EJM204" s="639"/>
      <c r="EJN204" s="639"/>
      <c r="EJO204" s="639"/>
      <c r="EJP204" s="639"/>
      <c r="EJQ204" s="639"/>
      <c r="EJR204" s="639"/>
      <c r="EJS204" s="639"/>
      <c r="EJT204" s="639"/>
      <c r="EJU204" s="639"/>
      <c r="EJV204" s="639"/>
      <c r="EJW204" s="639"/>
      <c r="EJX204" s="639"/>
      <c r="EJY204" s="639"/>
      <c r="EJZ204" s="639"/>
      <c r="EKA204" s="639"/>
      <c r="EKB204" s="639"/>
      <c r="EKC204" s="639"/>
      <c r="EKD204" s="639"/>
      <c r="EKE204" s="639"/>
      <c r="EKF204" s="639"/>
      <c r="EKG204" s="639"/>
      <c r="EKH204" s="639"/>
      <c r="EKI204" s="639"/>
      <c r="EKJ204" s="639"/>
      <c r="EKK204" s="639"/>
      <c r="EKL204" s="639"/>
      <c r="EKM204" s="639"/>
      <c r="EKN204" s="639"/>
      <c r="EKO204" s="639"/>
      <c r="EKP204" s="639"/>
      <c r="EKQ204" s="639"/>
      <c r="EKR204" s="639"/>
      <c r="EKS204" s="639"/>
      <c r="EKT204" s="639"/>
      <c r="EKU204" s="639"/>
      <c r="EKV204" s="639"/>
      <c r="EKW204" s="639"/>
      <c r="EKX204" s="639"/>
      <c r="EKY204" s="639"/>
      <c r="EKZ204" s="639"/>
      <c r="ELA204" s="639"/>
      <c r="ELB204" s="639"/>
      <c r="ELC204" s="639"/>
      <c r="ELD204" s="639"/>
      <c r="ELE204" s="639"/>
      <c r="ELF204" s="639"/>
      <c r="ELG204" s="639"/>
      <c r="ELH204" s="639"/>
      <c r="ELI204" s="639"/>
      <c r="ELJ204" s="639"/>
      <c r="ELK204" s="639"/>
      <c r="ELL204" s="639"/>
      <c r="ELM204" s="639"/>
      <c r="ELN204" s="639"/>
      <c r="ELO204" s="639"/>
      <c r="ELP204" s="639"/>
      <c r="ELQ204" s="639"/>
      <c r="ELR204" s="639"/>
      <c r="ELS204" s="639"/>
      <c r="ELT204" s="639"/>
      <c r="ELU204" s="639"/>
      <c r="ELV204" s="639"/>
      <c r="ELW204" s="639"/>
      <c r="ELX204" s="639"/>
      <c r="ELY204" s="639"/>
      <c r="ELZ204" s="639"/>
      <c r="EMA204" s="639"/>
      <c r="EMB204" s="639"/>
      <c r="EMC204" s="639"/>
      <c r="EMD204" s="639"/>
      <c r="EME204" s="639"/>
      <c r="EMF204" s="639"/>
      <c r="EMG204" s="639"/>
      <c r="EMH204" s="639"/>
      <c r="EMI204" s="639"/>
      <c r="EMJ204" s="639"/>
      <c r="EMK204" s="639"/>
      <c r="EML204" s="639"/>
      <c r="EMM204" s="639"/>
      <c r="EMN204" s="639"/>
      <c r="EMO204" s="639"/>
      <c r="EMP204" s="639"/>
      <c r="EMQ204" s="639"/>
      <c r="EMR204" s="639"/>
      <c r="EMS204" s="639"/>
      <c r="EMT204" s="639"/>
      <c r="EMU204" s="639"/>
      <c r="EMV204" s="639"/>
      <c r="EMW204" s="639"/>
      <c r="EMX204" s="639"/>
      <c r="EMY204" s="639"/>
      <c r="EMZ204" s="639"/>
      <c r="ENA204" s="639"/>
      <c r="ENB204" s="639"/>
      <c r="ENC204" s="639"/>
      <c r="END204" s="639"/>
      <c r="ENE204" s="639"/>
      <c r="ENF204" s="639"/>
      <c r="ENG204" s="639"/>
      <c r="ENH204" s="639"/>
      <c r="ENI204" s="639"/>
      <c r="ENJ204" s="639"/>
      <c r="ENK204" s="639"/>
      <c r="ENL204" s="639"/>
      <c r="ENM204" s="639"/>
      <c r="ENN204" s="639"/>
      <c r="ENO204" s="639"/>
      <c r="ENP204" s="639"/>
      <c r="ENQ204" s="639"/>
      <c r="ENR204" s="639"/>
      <c r="ENS204" s="639"/>
      <c r="ENT204" s="639"/>
      <c r="ENU204" s="639"/>
      <c r="ENV204" s="639"/>
      <c r="ENW204" s="639"/>
      <c r="ENX204" s="639"/>
      <c r="ENY204" s="639"/>
      <c r="ENZ204" s="639"/>
      <c r="EOA204" s="639"/>
      <c r="EOB204" s="639"/>
      <c r="EOC204" s="639"/>
      <c r="EOD204" s="639"/>
      <c r="EOE204" s="639"/>
      <c r="EOF204" s="639"/>
      <c r="EOG204" s="639"/>
      <c r="EOH204" s="639"/>
      <c r="EOI204" s="639"/>
      <c r="EOJ204" s="639"/>
      <c r="EOK204" s="639"/>
      <c r="EOL204" s="639"/>
      <c r="EOM204" s="639"/>
      <c r="EON204" s="639"/>
      <c r="EOO204" s="639"/>
      <c r="EOP204" s="639"/>
      <c r="EOQ204" s="639"/>
      <c r="EOR204" s="639"/>
      <c r="EOS204" s="639"/>
      <c r="EOT204" s="639"/>
      <c r="EOU204" s="639"/>
      <c r="EOV204" s="639"/>
      <c r="EOW204" s="639"/>
      <c r="EOX204" s="639"/>
      <c r="EOY204" s="639"/>
      <c r="EOZ204" s="639"/>
      <c r="EPA204" s="639"/>
      <c r="EPB204" s="639"/>
      <c r="EPC204" s="639"/>
      <c r="EPD204" s="639"/>
      <c r="EPE204" s="639"/>
      <c r="EPF204" s="639"/>
      <c r="EPG204" s="639"/>
      <c r="EPH204" s="639"/>
      <c r="EPI204" s="639"/>
      <c r="EPJ204" s="639"/>
      <c r="EPK204" s="639"/>
      <c r="EPL204" s="639"/>
      <c r="EPM204" s="639"/>
      <c r="EPN204" s="639"/>
      <c r="EPO204" s="639"/>
      <c r="EPP204" s="639"/>
      <c r="EPQ204" s="639"/>
      <c r="EPR204" s="639"/>
      <c r="EPS204" s="639"/>
      <c r="EPT204" s="639"/>
      <c r="EPU204" s="639"/>
      <c r="EPV204" s="639"/>
      <c r="EPW204" s="639"/>
      <c r="EPX204" s="639"/>
      <c r="EPY204" s="639"/>
      <c r="EPZ204" s="639"/>
      <c r="EQA204" s="639"/>
      <c r="EQB204" s="639"/>
      <c r="EQC204" s="639"/>
      <c r="EQD204" s="639"/>
      <c r="EQE204" s="639"/>
      <c r="EQF204" s="639"/>
      <c r="EQG204" s="639"/>
      <c r="EQH204" s="639"/>
      <c r="EQI204" s="639"/>
      <c r="EQJ204" s="639"/>
      <c r="EQK204" s="639"/>
      <c r="EQL204" s="639"/>
      <c r="EQM204" s="639"/>
      <c r="EQN204" s="639"/>
      <c r="EQO204" s="639"/>
      <c r="EQP204" s="639"/>
      <c r="EQQ204" s="639"/>
      <c r="EQR204" s="639"/>
      <c r="EQS204" s="639"/>
      <c r="EQT204" s="639"/>
      <c r="EQU204" s="639"/>
      <c r="EQV204" s="639"/>
      <c r="EQW204" s="639"/>
      <c r="EQX204" s="639"/>
      <c r="EQY204" s="639"/>
      <c r="EQZ204" s="639"/>
      <c r="ERA204" s="639"/>
      <c r="ERB204" s="639"/>
      <c r="ERC204" s="639"/>
      <c r="ERD204" s="639"/>
      <c r="ERE204" s="639"/>
      <c r="ERF204" s="639"/>
      <c r="ERG204" s="639"/>
      <c r="ERH204" s="639"/>
      <c r="ERI204" s="639"/>
      <c r="ERJ204" s="639"/>
      <c r="ERK204" s="639"/>
      <c r="ERL204" s="639"/>
      <c r="ERM204" s="639"/>
      <c r="ERN204" s="639"/>
      <c r="ERO204" s="639"/>
      <c r="ERP204" s="639"/>
      <c r="ERQ204" s="639"/>
      <c r="ERR204" s="639"/>
      <c r="ERS204" s="639"/>
      <c r="ERT204" s="639"/>
      <c r="ERU204" s="639"/>
      <c r="ERV204" s="639"/>
      <c r="ERW204" s="639"/>
      <c r="ERX204" s="639"/>
      <c r="ERY204" s="639"/>
      <c r="ERZ204" s="639"/>
      <c r="ESA204" s="639"/>
      <c r="ESB204" s="639"/>
      <c r="ESC204" s="639"/>
      <c r="ESD204" s="639"/>
      <c r="ESE204" s="639"/>
      <c r="ESF204" s="639"/>
      <c r="ESG204" s="639"/>
      <c r="ESH204" s="639"/>
      <c r="ESI204" s="639"/>
      <c r="ESJ204" s="639"/>
      <c r="ESK204" s="639"/>
      <c r="ESL204" s="639"/>
      <c r="ESM204" s="639"/>
      <c r="ESN204" s="639"/>
      <c r="ESO204" s="639"/>
      <c r="ESP204" s="639"/>
      <c r="ESQ204" s="639"/>
      <c r="ESR204" s="639"/>
      <c r="ESS204" s="639"/>
      <c r="EST204" s="639"/>
      <c r="ESU204" s="639"/>
      <c r="ESV204" s="639"/>
      <c r="ESW204" s="639"/>
      <c r="ESX204" s="639"/>
      <c r="ESY204" s="639"/>
      <c r="ESZ204" s="639"/>
      <c r="ETA204" s="639"/>
      <c r="ETB204" s="639"/>
      <c r="ETC204" s="639"/>
      <c r="ETD204" s="639"/>
      <c r="ETE204" s="639"/>
      <c r="ETF204" s="639"/>
      <c r="ETG204" s="639"/>
      <c r="ETH204" s="639"/>
      <c r="ETI204" s="639"/>
      <c r="ETJ204" s="639"/>
      <c r="ETK204" s="639"/>
      <c r="ETL204" s="639"/>
      <c r="ETM204" s="639"/>
      <c r="ETN204" s="639"/>
      <c r="ETO204" s="639"/>
      <c r="ETP204" s="639"/>
      <c r="ETQ204" s="639"/>
      <c r="ETR204" s="639"/>
      <c r="ETS204" s="639"/>
      <c r="ETT204" s="639"/>
      <c r="ETU204" s="639"/>
      <c r="ETV204" s="639"/>
      <c r="ETW204" s="639"/>
      <c r="ETX204" s="639"/>
      <c r="ETY204" s="639"/>
      <c r="ETZ204" s="639"/>
      <c r="EUA204" s="639"/>
      <c r="EUB204" s="639"/>
      <c r="EUC204" s="639"/>
      <c r="EUD204" s="639"/>
      <c r="EUE204" s="639"/>
      <c r="EUF204" s="639"/>
      <c r="EUG204" s="639"/>
      <c r="EUH204" s="639"/>
      <c r="EUI204" s="639"/>
      <c r="EUJ204" s="639"/>
      <c r="EUK204" s="639"/>
      <c r="EUL204" s="639"/>
      <c r="EUM204" s="639"/>
      <c r="EUN204" s="639"/>
      <c r="EUO204" s="639"/>
      <c r="EUP204" s="639"/>
      <c r="EUQ204" s="639"/>
      <c r="EUR204" s="639"/>
      <c r="EUS204" s="639"/>
      <c r="EUT204" s="639"/>
      <c r="EUU204" s="639"/>
      <c r="EUV204" s="639"/>
      <c r="EUW204" s="639"/>
      <c r="EUX204" s="639"/>
      <c r="EUY204" s="639"/>
      <c r="EUZ204" s="639"/>
      <c r="EVA204" s="639"/>
      <c r="EVB204" s="639"/>
      <c r="EVC204" s="639"/>
      <c r="EVD204" s="639"/>
      <c r="EVE204" s="639"/>
      <c r="EVF204" s="639"/>
      <c r="EVG204" s="639"/>
      <c r="EVH204" s="639"/>
      <c r="EVI204" s="639"/>
      <c r="EVJ204" s="639"/>
      <c r="EVK204" s="639"/>
      <c r="EVL204" s="639"/>
      <c r="EVM204" s="639"/>
      <c r="EVN204" s="639"/>
      <c r="EVO204" s="639"/>
      <c r="EVP204" s="639"/>
      <c r="EVQ204" s="639"/>
      <c r="EVR204" s="639"/>
      <c r="EVS204" s="639"/>
      <c r="EVT204" s="639"/>
      <c r="EVU204" s="639"/>
      <c r="EVV204" s="639"/>
      <c r="EVW204" s="639"/>
      <c r="EVX204" s="639"/>
      <c r="EVY204" s="639"/>
      <c r="EVZ204" s="639"/>
      <c r="EWA204" s="639"/>
      <c r="EWB204" s="639"/>
      <c r="EWC204" s="639"/>
      <c r="EWD204" s="639"/>
      <c r="EWE204" s="639"/>
      <c r="EWF204" s="639"/>
      <c r="EWG204" s="639"/>
      <c r="EWH204" s="639"/>
      <c r="EWI204" s="639"/>
      <c r="EWJ204" s="639"/>
      <c r="EWK204" s="639"/>
      <c r="EWL204" s="639"/>
      <c r="EWM204" s="639"/>
      <c r="EWN204" s="639"/>
      <c r="EWO204" s="639"/>
      <c r="EWP204" s="639"/>
      <c r="EWQ204" s="639"/>
      <c r="EWR204" s="639"/>
      <c r="EWS204" s="639"/>
      <c r="EWT204" s="639"/>
      <c r="EWU204" s="639"/>
      <c r="EWV204" s="639"/>
      <c r="EWW204" s="639"/>
      <c r="EWX204" s="639"/>
      <c r="EWY204" s="639"/>
      <c r="EWZ204" s="639"/>
      <c r="EXA204" s="639"/>
      <c r="EXB204" s="639"/>
      <c r="EXC204" s="639"/>
      <c r="EXD204" s="639"/>
      <c r="EXE204" s="639"/>
      <c r="EXF204" s="639"/>
      <c r="EXG204" s="639"/>
      <c r="EXH204" s="639"/>
      <c r="EXI204" s="639"/>
      <c r="EXJ204" s="639"/>
      <c r="EXK204" s="639"/>
      <c r="EXL204" s="639"/>
      <c r="EXM204" s="639"/>
      <c r="EXN204" s="639"/>
      <c r="EXO204" s="639"/>
      <c r="EXP204" s="639"/>
      <c r="EXQ204" s="639"/>
      <c r="EXR204" s="639"/>
      <c r="EXS204" s="639"/>
      <c r="EXT204" s="639"/>
      <c r="EXU204" s="639"/>
      <c r="EXV204" s="639"/>
      <c r="EXW204" s="639"/>
      <c r="EXX204" s="639"/>
      <c r="EXY204" s="639"/>
      <c r="EXZ204" s="639"/>
      <c r="EYA204" s="639"/>
      <c r="EYB204" s="639"/>
      <c r="EYC204" s="639"/>
      <c r="EYD204" s="639"/>
      <c r="EYE204" s="639"/>
      <c r="EYF204" s="639"/>
      <c r="EYG204" s="639"/>
      <c r="EYH204" s="639"/>
      <c r="EYI204" s="639"/>
      <c r="EYJ204" s="639"/>
      <c r="EYK204" s="639"/>
      <c r="EYL204" s="639"/>
      <c r="EYM204" s="639"/>
      <c r="EYN204" s="639"/>
      <c r="EYO204" s="639"/>
      <c r="EYP204" s="639"/>
      <c r="EYQ204" s="639"/>
      <c r="EYR204" s="639"/>
      <c r="EYS204" s="639"/>
      <c r="EYT204" s="639"/>
      <c r="EYU204" s="639"/>
      <c r="EYV204" s="639"/>
      <c r="EYW204" s="639"/>
      <c r="EYX204" s="639"/>
      <c r="EYY204" s="639"/>
      <c r="EYZ204" s="639"/>
      <c r="EZA204" s="639"/>
      <c r="EZB204" s="639"/>
      <c r="EZC204" s="639"/>
      <c r="EZD204" s="639"/>
      <c r="EZE204" s="639"/>
      <c r="EZF204" s="639"/>
      <c r="EZG204" s="639"/>
      <c r="EZH204" s="639"/>
      <c r="EZI204" s="639"/>
      <c r="EZJ204" s="639"/>
      <c r="EZK204" s="639"/>
      <c r="EZL204" s="639"/>
      <c r="EZM204" s="639"/>
      <c r="EZN204" s="639"/>
      <c r="EZO204" s="639"/>
      <c r="EZP204" s="639"/>
      <c r="EZQ204" s="639"/>
      <c r="EZR204" s="639"/>
      <c r="EZS204" s="639"/>
      <c r="EZT204" s="639"/>
      <c r="EZU204" s="639"/>
      <c r="EZV204" s="639"/>
      <c r="EZW204" s="639"/>
      <c r="EZX204" s="639"/>
      <c r="EZY204" s="639"/>
      <c r="EZZ204" s="639"/>
      <c r="FAA204" s="639"/>
      <c r="FAB204" s="639"/>
      <c r="FAC204" s="639"/>
      <c r="FAD204" s="639"/>
      <c r="FAE204" s="639"/>
      <c r="FAF204" s="639"/>
      <c r="FAG204" s="639"/>
      <c r="FAH204" s="639"/>
      <c r="FAI204" s="639"/>
      <c r="FAJ204" s="639"/>
      <c r="FAK204" s="639"/>
      <c r="FAL204" s="639"/>
      <c r="FAM204" s="639"/>
      <c r="FAN204" s="639"/>
      <c r="FAO204" s="639"/>
      <c r="FAP204" s="639"/>
      <c r="FAQ204" s="639"/>
      <c r="FAR204" s="639"/>
      <c r="FAS204" s="639"/>
      <c r="FAT204" s="639"/>
      <c r="FAU204" s="639"/>
      <c r="FAV204" s="639"/>
      <c r="FAW204" s="639"/>
      <c r="FAX204" s="639"/>
      <c r="FAY204" s="639"/>
      <c r="FAZ204" s="639"/>
      <c r="FBA204" s="639"/>
      <c r="FBB204" s="639"/>
      <c r="FBC204" s="639"/>
      <c r="FBD204" s="639"/>
      <c r="FBE204" s="639"/>
      <c r="FBF204" s="639"/>
      <c r="FBG204" s="639"/>
      <c r="FBH204" s="639"/>
      <c r="FBI204" s="639"/>
      <c r="FBJ204" s="639"/>
      <c r="FBK204" s="639"/>
      <c r="FBL204" s="639"/>
      <c r="FBM204" s="639"/>
      <c r="FBN204" s="639"/>
      <c r="FBO204" s="639"/>
      <c r="FBP204" s="639"/>
      <c r="FBQ204" s="639"/>
      <c r="FBR204" s="639"/>
      <c r="FBS204" s="639"/>
      <c r="FBT204" s="639"/>
      <c r="FBU204" s="639"/>
      <c r="FBV204" s="639"/>
      <c r="FBW204" s="639"/>
      <c r="FBX204" s="639"/>
      <c r="FBY204" s="639"/>
      <c r="FBZ204" s="639"/>
      <c r="FCA204" s="639"/>
      <c r="FCB204" s="639"/>
      <c r="FCC204" s="639"/>
      <c r="FCD204" s="639"/>
      <c r="FCE204" s="639"/>
      <c r="FCF204" s="639"/>
      <c r="FCG204" s="639"/>
      <c r="FCH204" s="639"/>
      <c r="FCI204" s="639"/>
      <c r="FCJ204" s="639"/>
      <c r="FCK204" s="639"/>
      <c r="FCL204" s="639"/>
      <c r="FCM204" s="639"/>
      <c r="FCN204" s="639"/>
      <c r="FCO204" s="639"/>
      <c r="FCP204" s="639"/>
      <c r="FCQ204" s="639"/>
      <c r="FCR204" s="639"/>
      <c r="FCS204" s="639"/>
      <c r="FCT204" s="639"/>
      <c r="FCU204" s="639"/>
      <c r="FCV204" s="639"/>
      <c r="FCW204" s="639"/>
      <c r="FCX204" s="639"/>
      <c r="FCY204" s="639"/>
      <c r="FCZ204" s="639"/>
      <c r="FDA204" s="639"/>
      <c r="FDB204" s="639"/>
      <c r="FDC204" s="639"/>
      <c r="FDD204" s="639"/>
      <c r="FDE204" s="639"/>
      <c r="FDF204" s="639"/>
      <c r="FDG204" s="639"/>
      <c r="FDH204" s="639"/>
      <c r="FDI204" s="639"/>
      <c r="FDJ204" s="639"/>
      <c r="FDK204" s="639"/>
      <c r="FDL204" s="639"/>
      <c r="FDM204" s="639"/>
      <c r="FDN204" s="639"/>
      <c r="FDO204" s="639"/>
      <c r="FDP204" s="639"/>
      <c r="FDQ204" s="639"/>
      <c r="FDR204" s="639"/>
      <c r="FDS204" s="639"/>
      <c r="FDT204" s="639"/>
      <c r="FDU204" s="639"/>
      <c r="FDV204" s="639"/>
      <c r="FDW204" s="639"/>
      <c r="FDX204" s="639"/>
      <c r="FDY204" s="639"/>
      <c r="FDZ204" s="639"/>
      <c r="FEA204" s="639"/>
      <c r="FEB204" s="639"/>
      <c r="FEC204" s="639"/>
      <c r="FED204" s="639"/>
      <c r="FEE204" s="639"/>
      <c r="FEF204" s="639"/>
      <c r="FEG204" s="639"/>
      <c r="FEH204" s="639"/>
      <c r="FEI204" s="639"/>
      <c r="FEJ204" s="639"/>
      <c r="FEK204" s="639"/>
      <c r="FEL204" s="639"/>
      <c r="FEM204" s="639"/>
      <c r="FEN204" s="639"/>
      <c r="FEO204" s="639"/>
      <c r="FEP204" s="639"/>
      <c r="FEQ204" s="639"/>
      <c r="FER204" s="639"/>
      <c r="FES204" s="639"/>
      <c r="FET204" s="639"/>
      <c r="FEU204" s="639"/>
      <c r="FEV204" s="639"/>
      <c r="FEW204" s="639"/>
      <c r="FEX204" s="639"/>
      <c r="FEY204" s="639"/>
      <c r="FEZ204" s="639"/>
      <c r="FFA204" s="639"/>
      <c r="FFB204" s="639"/>
      <c r="FFC204" s="639"/>
      <c r="FFD204" s="639"/>
      <c r="FFE204" s="639"/>
      <c r="FFF204" s="639"/>
      <c r="FFG204" s="639"/>
      <c r="FFH204" s="639"/>
      <c r="FFI204" s="639"/>
      <c r="FFJ204" s="639"/>
      <c r="FFK204" s="639"/>
      <c r="FFL204" s="639"/>
      <c r="FFM204" s="639"/>
      <c r="FFN204" s="639"/>
      <c r="FFO204" s="639"/>
      <c r="FFP204" s="639"/>
      <c r="FFQ204" s="639"/>
      <c r="FFR204" s="639"/>
      <c r="FFS204" s="639"/>
      <c r="FFT204" s="639"/>
      <c r="FFU204" s="639"/>
      <c r="FFV204" s="639"/>
      <c r="FFW204" s="639"/>
      <c r="FFX204" s="639"/>
      <c r="FFY204" s="639"/>
      <c r="FFZ204" s="639"/>
      <c r="FGA204" s="639"/>
      <c r="FGB204" s="639"/>
      <c r="FGC204" s="639"/>
      <c r="FGD204" s="639"/>
      <c r="FGE204" s="639"/>
      <c r="FGF204" s="639"/>
      <c r="FGG204" s="639"/>
      <c r="FGH204" s="639"/>
      <c r="FGI204" s="639"/>
      <c r="FGJ204" s="639"/>
      <c r="FGK204" s="639"/>
      <c r="FGL204" s="639"/>
      <c r="FGM204" s="639"/>
      <c r="FGN204" s="639"/>
      <c r="FGO204" s="639"/>
      <c r="FGP204" s="639"/>
      <c r="FGQ204" s="639"/>
      <c r="FGR204" s="639"/>
      <c r="FGS204" s="639"/>
      <c r="FGT204" s="639"/>
      <c r="FGU204" s="639"/>
      <c r="FGV204" s="639"/>
      <c r="FGW204" s="639"/>
      <c r="FGX204" s="639"/>
      <c r="FGY204" s="639"/>
      <c r="FGZ204" s="639"/>
      <c r="FHA204" s="639"/>
      <c r="FHB204" s="639"/>
      <c r="FHC204" s="639"/>
      <c r="FHD204" s="639"/>
      <c r="FHE204" s="639"/>
      <c r="FHF204" s="639"/>
      <c r="FHG204" s="639"/>
      <c r="FHH204" s="639"/>
      <c r="FHI204" s="639"/>
      <c r="FHJ204" s="639"/>
      <c r="FHK204" s="639"/>
      <c r="FHL204" s="639"/>
      <c r="FHM204" s="639"/>
      <c r="FHN204" s="639"/>
      <c r="FHO204" s="639"/>
      <c r="FHP204" s="639"/>
      <c r="FHQ204" s="639"/>
      <c r="FHR204" s="639"/>
      <c r="FHS204" s="639"/>
      <c r="FHT204" s="639"/>
      <c r="FHU204" s="639"/>
      <c r="FHV204" s="639"/>
      <c r="FHW204" s="639"/>
      <c r="FHX204" s="639"/>
      <c r="FHY204" s="639"/>
      <c r="FHZ204" s="639"/>
      <c r="FIA204" s="639"/>
      <c r="FIB204" s="639"/>
      <c r="FIC204" s="639"/>
      <c r="FID204" s="639"/>
      <c r="FIE204" s="639"/>
      <c r="FIF204" s="639"/>
      <c r="FIG204" s="639"/>
      <c r="FIH204" s="639"/>
      <c r="FII204" s="639"/>
      <c r="FIJ204" s="639"/>
      <c r="FIK204" s="639"/>
      <c r="FIL204" s="639"/>
      <c r="FIM204" s="639"/>
      <c r="FIN204" s="639"/>
      <c r="FIO204" s="639"/>
      <c r="FIP204" s="639"/>
      <c r="FIQ204" s="639"/>
      <c r="FIR204" s="639"/>
      <c r="FIS204" s="639"/>
      <c r="FIT204" s="639"/>
      <c r="FIU204" s="639"/>
      <c r="FIV204" s="639"/>
      <c r="FIW204" s="639"/>
      <c r="FIX204" s="639"/>
      <c r="FIY204" s="639"/>
      <c r="FIZ204" s="639"/>
      <c r="FJA204" s="639"/>
      <c r="FJB204" s="639"/>
      <c r="FJC204" s="639"/>
      <c r="FJD204" s="639"/>
      <c r="FJE204" s="639"/>
      <c r="FJF204" s="639"/>
      <c r="FJG204" s="639"/>
      <c r="FJH204" s="639"/>
      <c r="FJI204" s="639"/>
      <c r="FJJ204" s="639"/>
      <c r="FJK204" s="639"/>
      <c r="FJL204" s="639"/>
      <c r="FJM204" s="639"/>
      <c r="FJN204" s="639"/>
      <c r="FJO204" s="639"/>
      <c r="FJP204" s="639"/>
      <c r="FJQ204" s="639"/>
      <c r="FJR204" s="639"/>
      <c r="FJS204" s="639"/>
      <c r="FJT204" s="639"/>
      <c r="FJU204" s="639"/>
      <c r="FJV204" s="639"/>
      <c r="FJW204" s="639"/>
      <c r="FJX204" s="639"/>
      <c r="FJY204" s="639"/>
      <c r="FJZ204" s="639"/>
      <c r="FKA204" s="639"/>
      <c r="FKB204" s="639"/>
      <c r="FKC204" s="639"/>
      <c r="FKD204" s="639"/>
      <c r="FKE204" s="639"/>
      <c r="FKF204" s="639"/>
      <c r="FKG204" s="639"/>
      <c r="FKH204" s="639"/>
      <c r="FKI204" s="639"/>
      <c r="FKJ204" s="639"/>
      <c r="FKK204" s="639"/>
      <c r="FKL204" s="639"/>
      <c r="FKM204" s="639"/>
      <c r="FKN204" s="639"/>
      <c r="FKO204" s="639"/>
      <c r="FKP204" s="639"/>
      <c r="FKQ204" s="639"/>
      <c r="FKR204" s="639"/>
      <c r="FKS204" s="639"/>
      <c r="FKT204" s="639"/>
      <c r="FKU204" s="639"/>
      <c r="FKV204" s="639"/>
      <c r="FKW204" s="639"/>
      <c r="FKX204" s="639"/>
      <c r="FKY204" s="639"/>
      <c r="FKZ204" s="639"/>
      <c r="FLA204" s="639"/>
      <c r="FLB204" s="639"/>
      <c r="FLC204" s="639"/>
      <c r="FLD204" s="639"/>
      <c r="FLE204" s="639"/>
      <c r="FLF204" s="639"/>
      <c r="FLG204" s="639"/>
      <c r="FLH204" s="639"/>
      <c r="FLI204" s="639"/>
      <c r="FLJ204" s="639"/>
      <c r="FLK204" s="639"/>
      <c r="FLL204" s="639"/>
      <c r="FLM204" s="639"/>
      <c r="FLN204" s="639"/>
      <c r="FLO204" s="639"/>
      <c r="FLP204" s="639"/>
      <c r="FLQ204" s="639"/>
      <c r="FLR204" s="639"/>
      <c r="FLS204" s="639"/>
      <c r="FLT204" s="639"/>
      <c r="FLU204" s="639"/>
      <c r="FLV204" s="639"/>
      <c r="FLW204" s="639"/>
      <c r="FLX204" s="639"/>
      <c r="FLY204" s="639"/>
      <c r="FLZ204" s="639"/>
      <c r="FMA204" s="639"/>
      <c r="FMB204" s="639"/>
      <c r="FMC204" s="639"/>
      <c r="FMD204" s="639"/>
      <c r="FME204" s="639"/>
      <c r="FMF204" s="639"/>
      <c r="FMG204" s="639"/>
      <c r="FMH204" s="639"/>
      <c r="FMI204" s="639"/>
      <c r="FMJ204" s="639"/>
      <c r="FMK204" s="639"/>
      <c r="FML204" s="639"/>
      <c r="FMM204" s="639"/>
      <c r="FMN204" s="639"/>
      <c r="FMO204" s="639"/>
      <c r="FMP204" s="639"/>
      <c r="FMQ204" s="639"/>
      <c r="FMR204" s="639"/>
      <c r="FMS204" s="639"/>
      <c r="FMT204" s="639"/>
      <c r="FMU204" s="639"/>
      <c r="FMV204" s="639"/>
      <c r="FMW204" s="639"/>
      <c r="FMX204" s="639"/>
      <c r="FMY204" s="639"/>
      <c r="FMZ204" s="639"/>
      <c r="FNA204" s="639"/>
      <c r="FNB204" s="639"/>
      <c r="FNC204" s="639"/>
      <c r="FND204" s="639"/>
      <c r="FNE204" s="639"/>
      <c r="FNF204" s="639"/>
      <c r="FNG204" s="639"/>
      <c r="FNH204" s="639"/>
      <c r="FNI204" s="639"/>
      <c r="FNJ204" s="639"/>
      <c r="FNK204" s="639"/>
      <c r="FNL204" s="639"/>
      <c r="FNM204" s="639"/>
      <c r="FNN204" s="639"/>
      <c r="FNO204" s="639"/>
      <c r="FNP204" s="639"/>
      <c r="FNQ204" s="639"/>
      <c r="FNR204" s="639"/>
      <c r="FNS204" s="639"/>
      <c r="FNT204" s="639"/>
      <c r="FNU204" s="639"/>
      <c r="FNV204" s="639"/>
      <c r="FNW204" s="639"/>
      <c r="FNX204" s="639"/>
      <c r="FNY204" s="639"/>
      <c r="FNZ204" s="639"/>
      <c r="FOA204" s="639"/>
      <c r="FOB204" s="639"/>
      <c r="FOC204" s="639"/>
      <c r="FOD204" s="639"/>
      <c r="FOE204" s="639"/>
      <c r="FOF204" s="639"/>
      <c r="FOG204" s="639"/>
      <c r="FOH204" s="639"/>
      <c r="FOI204" s="639"/>
      <c r="FOJ204" s="639"/>
      <c r="FOK204" s="639"/>
      <c r="FOL204" s="639"/>
      <c r="FOM204" s="639"/>
      <c r="FON204" s="639"/>
      <c r="FOO204" s="639"/>
      <c r="FOP204" s="639"/>
      <c r="FOQ204" s="639"/>
      <c r="FOR204" s="639"/>
      <c r="FOS204" s="639"/>
      <c r="FOT204" s="639"/>
      <c r="FOU204" s="639"/>
      <c r="FOV204" s="639"/>
      <c r="FOW204" s="639"/>
      <c r="FOX204" s="639"/>
      <c r="FOY204" s="639"/>
      <c r="FOZ204" s="639"/>
      <c r="FPA204" s="639"/>
      <c r="FPB204" s="639"/>
      <c r="FPC204" s="639"/>
      <c r="FPD204" s="639"/>
      <c r="FPE204" s="639"/>
      <c r="FPF204" s="639"/>
      <c r="FPG204" s="639"/>
      <c r="FPH204" s="639"/>
      <c r="FPI204" s="639"/>
      <c r="FPJ204" s="639"/>
      <c r="FPK204" s="639"/>
      <c r="FPL204" s="639"/>
      <c r="FPM204" s="639"/>
      <c r="FPN204" s="639"/>
      <c r="FPO204" s="639"/>
      <c r="FPP204" s="639"/>
      <c r="FPQ204" s="639"/>
      <c r="FPR204" s="639"/>
      <c r="FPS204" s="639"/>
      <c r="FPT204" s="639"/>
      <c r="FPU204" s="639"/>
      <c r="FPV204" s="639"/>
      <c r="FPW204" s="639"/>
      <c r="FPX204" s="639"/>
      <c r="FPY204" s="639"/>
      <c r="FPZ204" s="639"/>
      <c r="FQA204" s="639"/>
      <c r="FQB204" s="639"/>
      <c r="FQC204" s="639"/>
      <c r="FQD204" s="639"/>
      <c r="FQE204" s="639"/>
      <c r="FQF204" s="639"/>
      <c r="FQG204" s="639"/>
      <c r="FQH204" s="639"/>
      <c r="FQI204" s="639"/>
      <c r="FQJ204" s="639"/>
      <c r="FQK204" s="639"/>
      <c r="FQL204" s="639"/>
      <c r="FQM204" s="639"/>
      <c r="FQN204" s="639"/>
      <c r="FQO204" s="639"/>
      <c r="FQP204" s="639"/>
      <c r="FQQ204" s="639"/>
      <c r="FQR204" s="639"/>
      <c r="FQS204" s="639"/>
      <c r="FQT204" s="639"/>
      <c r="FQU204" s="639"/>
      <c r="FQV204" s="639"/>
      <c r="FQW204" s="639"/>
      <c r="FQX204" s="639"/>
      <c r="FQY204" s="639"/>
      <c r="FQZ204" s="639"/>
      <c r="FRA204" s="639"/>
      <c r="FRB204" s="639"/>
      <c r="FRC204" s="639"/>
      <c r="FRD204" s="639"/>
      <c r="FRE204" s="639"/>
      <c r="FRF204" s="639"/>
      <c r="FRG204" s="639"/>
      <c r="FRH204" s="639"/>
      <c r="FRI204" s="639"/>
      <c r="FRJ204" s="639"/>
      <c r="FRK204" s="639"/>
      <c r="FRL204" s="639"/>
      <c r="FRM204" s="639"/>
      <c r="FRN204" s="639"/>
      <c r="FRO204" s="639"/>
      <c r="FRP204" s="639"/>
      <c r="FRQ204" s="639"/>
      <c r="FRR204" s="639"/>
      <c r="FRS204" s="639"/>
      <c r="FRT204" s="639"/>
      <c r="FRU204" s="639"/>
      <c r="FRV204" s="639"/>
      <c r="FRW204" s="639"/>
      <c r="FRX204" s="639"/>
      <c r="FRY204" s="639"/>
      <c r="FRZ204" s="639"/>
      <c r="FSA204" s="639"/>
      <c r="FSB204" s="639"/>
      <c r="FSC204" s="639"/>
      <c r="FSD204" s="639"/>
      <c r="FSE204" s="639"/>
      <c r="FSF204" s="639"/>
      <c r="FSG204" s="639"/>
      <c r="FSH204" s="639"/>
      <c r="FSI204" s="639"/>
      <c r="FSJ204" s="639"/>
      <c r="FSK204" s="639"/>
      <c r="FSL204" s="639"/>
      <c r="FSM204" s="639"/>
      <c r="FSN204" s="639"/>
      <c r="FSO204" s="639"/>
      <c r="FSP204" s="639"/>
      <c r="FSQ204" s="639"/>
      <c r="FSR204" s="639"/>
      <c r="FSS204" s="639"/>
      <c r="FST204" s="639"/>
      <c r="FSU204" s="639"/>
      <c r="FSV204" s="639"/>
      <c r="FSW204" s="639"/>
      <c r="FSX204" s="639"/>
      <c r="FSY204" s="639"/>
      <c r="FSZ204" s="639"/>
      <c r="FTA204" s="639"/>
      <c r="FTB204" s="639"/>
      <c r="FTC204" s="639"/>
      <c r="FTD204" s="639"/>
      <c r="FTE204" s="639"/>
      <c r="FTF204" s="639"/>
      <c r="FTG204" s="639"/>
      <c r="FTH204" s="639"/>
      <c r="FTI204" s="639"/>
      <c r="FTJ204" s="639"/>
      <c r="FTK204" s="639"/>
      <c r="FTL204" s="639"/>
      <c r="FTM204" s="639"/>
      <c r="FTN204" s="639"/>
      <c r="FTO204" s="639"/>
      <c r="FTP204" s="639"/>
      <c r="FTQ204" s="639"/>
      <c r="FTR204" s="639"/>
      <c r="FTS204" s="639"/>
      <c r="FTT204" s="639"/>
      <c r="FTU204" s="639"/>
      <c r="FTV204" s="639"/>
      <c r="FTW204" s="639"/>
      <c r="FTX204" s="639"/>
      <c r="FTY204" s="639"/>
      <c r="FTZ204" s="639"/>
      <c r="FUA204" s="639"/>
      <c r="FUB204" s="639"/>
      <c r="FUC204" s="639"/>
      <c r="FUD204" s="639"/>
      <c r="FUE204" s="639"/>
      <c r="FUF204" s="639"/>
      <c r="FUG204" s="639"/>
      <c r="FUH204" s="639"/>
      <c r="FUI204" s="639"/>
      <c r="FUJ204" s="639"/>
      <c r="FUK204" s="639"/>
      <c r="FUL204" s="639"/>
      <c r="FUM204" s="639"/>
      <c r="FUN204" s="639"/>
      <c r="FUO204" s="639"/>
      <c r="FUP204" s="639"/>
      <c r="FUQ204" s="639"/>
      <c r="FUR204" s="639"/>
      <c r="FUS204" s="639"/>
      <c r="FUT204" s="639"/>
      <c r="FUU204" s="639"/>
      <c r="FUV204" s="639"/>
      <c r="FUW204" s="639"/>
      <c r="FUX204" s="639"/>
      <c r="FUY204" s="639"/>
      <c r="FUZ204" s="639"/>
      <c r="FVA204" s="639"/>
      <c r="FVB204" s="639"/>
      <c r="FVC204" s="639"/>
      <c r="FVD204" s="639"/>
      <c r="FVE204" s="639"/>
      <c r="FVF204" s="639"/>
      <c r="FVG204" s="639"/>
      <c r="FVH204" s="639"/>
      <c r="FVI204" s="639"/>
      <c r="FVJ204" s="639"/>
      <c r="FVK204" s="639"/>
      <c r="FVL204" s="639"/>
      <c r="FVM204" s="639"/>
      <c r="FVN204" s="639"/>
      <c r="FVO204" s="639"/>
      <c r="FVP204" s="639"/>
      <c r="FVQ204" s="639"/>
      <c r="FVR204" s="639"/>
      <c r="FVS204" s="639"/>
      <c r="FVT204" s="639"/>
      <c r="FVU204" s="639"/>
      <c r="FVV204" s="639"/>
      <c r="FVW204" s="639"/>
      <c r="FVX204" s="639"/>
      <c r="FVY204" s="639"/>
      <c r="FVZ204" s="639"/>
      <c r="FWA204" s="639"/>
      <c r="FWB204" s="639"/>
      <c r="FWC204" s="639"/>
      <c r="FWD204" s="639"/>
      <c r="FWE204" s="639"/>
      <c r="FWF204" s="639"/>
      <c r="FWG204" s="639"/>
      <c r="FWH204" s="639"/>
      <c r="FWI204" s="639"/>
      <c r="FWJ204" s="639"/>
      <c r="FWK204" s="639"/>
      <c r="FWL204" s="639"/>
      <c r="FWM204" s="639"/>
      <c r="FWN204" s="639"/>
      <c r="FWO204" s="639"/>
      <c r="FWP204" s="639"/>
      <c r="FWQ204" s="639"/>
      <c r="FWR204" s="639"/>
      <c r="FWS204" s="639"/>
      <c r="FWT204" s="639"/>
      <c r="FWU204" s="639"/>
      <c r="FWV204" s="639"/>
      <c r="FWW204" s="639"/>
      <c r="FWX204" s="639"/>
      <c r="FWY204" s="639"/>
      <c r="FWZ204" s="639"/>
      <c r="FXA204" s="639"/>
      <c r="FXB204" s="639"/>
      <c r="FXC204" s="639"/>
      <c r="FXD204" s="639"/>
      <c r="FXE204" s="639"/>
      <c r="FXF204" s="639"/>
      <c r="FXG204" s="639"/>
      <c r="FXH204" s="639"/>
      <c r="FXI204" s="639"/>
      <c r="FXJ204" s="639"/>
      <c r="FXK204" s="639"/>
      <c r="FXL204" s="639"/>
      <c r="FXM204" s="639"/>
      <c r="FXN204" s="639"/>
      <c r="FXO204" s="639"/>
      <c r="FXP204" s="639"/>
      <c r="FXQ204" s="639"/>
      <c r="FXR204" s="639"/>
      <c r="FXS204" s="639"/>
      <c r="FXT204" s="639"/>
      <c r="FXU204" s="639"/>
      <c r="FXV204" s="639"/>
      <c r="FXW204" s="639"/>
      <c r="FXX204" s="639"/>
      <c r="FXY204" s="639"/>
      <c r="FXZ204" s="639"/>
      <c r="FYA204" s="639"/>
      <c r="FYB204" s="639"/>
      <c r="FYC204" s="639"/>
      <c r="FYD204" s="639"/>
      <c r="FYE204" s="639"/>
      <c r="FYF204" s="639"/>
      <c r="FYG204" s="639"/>
      <c r="FYH204" s="639"/>
      <c r="FYI204" s="639"/>
      <c r="FYJ204" s="639"/>
      <c r="FYK204" s="639"/>
      <c r="FYL204" s="639"/>
      <c r="FYM204" s="639"/>
      <c r="FYN204" s="639"/>
      <c r="FYO204" s="639"/>
      <c r="FYP204" s="639"/>
      <c r="FYQ204" s="639"/>
      <c r="FYR204" s="639"/>
      <c r="FYS204" s="639"/>
      <c r="FYT204" s="639"/>
      <c r="FYU204" s="639"/>
      <c r="FYV204" s="639"/>
      <c r="FYW204" s="639"/>
      <c r="FYX204" s="639"/>
      <c r="FYY204" s="639"/>
      <c r="FYZ204" s="639"/>
      <c r="FZA204" s="639"/>
      <c r="FZB204" s="639"/>
      <c r="FZC204" s="639"/>
      <c r="FZD204" s="639"/>
      <c r="FZE204" s="639"/>
      <c r="FZF204" s="639"/>
      <c r="FZG204" s="639"/>
      <c r="FZH204" s="639"/>
      <c r="FZI204" s="639"/>
      <c r="FZJ204" s="639"/>
      <c r="FZK204" s="639"/>
      <c r="FZL204" s="639"/>
      <c r="FZM204" s="639"/>
      <c r="FZN204" s="639"/>
      <c r="FZO204" s="639"/>
      <c r="FZP204" s="639"/>
      <c r="FZQ204" s="639"/>
      <c r="FZR204" s="639"/>
      <c r="FZS204" s="639"/>
      <c r="FZT204" s="639"/>
      <c r="FZU204" s="639"/>
      <c r="FZV204" s="639"/>
      <c r="FZW204" s="639"/>
      <c r="FZX204" s="639"/>
      <c r="FZY204" s="639"/>
      <c r="FZZ204" s="639"/>
      <c r="GAA204" s="639"/>
      <c r="GAB204" s="639"/>
      <c r="GAC204" s="639"/>
      <c r="GAD204" s="639"/>
      <c r="GAE204" s="639"/>
      <c r="GAF204" s="639"/>
      <c r="GAG204" s="639"/>
      <c r="GAH204" s="639"/>
      <c r="GAI204" s="639"/>
      <c r="GAJ204" s="639"/>
      <c r="GAK204" s="639"/>
      <c r="GAL204" s="639"/>
      <c r="GAM204" s="639"/>
      <c r="GAN204" s="639"/>
      <c r="GAO204" s="639"/>
      <c r="GAP204" s="639"/>
      <c r="GAQ204" s="639"/>
      <c r="GAR204" s="639"/>
      <c r="GAS204" s="639"/>
      <c r="GAT204" s="639"/>
      <c r="GAU204" s="639"/>
      <c r="GAV204" s="639"/>
      <c r="GAW204" s="639"/>
      <c r="GAX204" s="639"/>
      <c r="GAY204" s="639"/>
      <c r="GAZ204" s="639"/>
      <c r="GBA204" s="639"/>
      <c r="GBB204" s="639"/>
      <c r="GBC204" s="639"/>
      <c r="GBD204" s="639"/>
      <c r="GBE204" s="639"/>
      <c r="GBF204" s="639"/>
      <c r="GBG204" s="639"/>
      <c r="GBH204" s="639"/>
      <c r="GBI204" s="639"/>
      <c r="GBJ204" s="639"/>
      <c r="GBK204" s="639"/>
      <c r="GBL204" s="639"/>
      <c r="GBM204" s="639"/>
      <c r="GBN204" s="639"/>
      <c r="GBO204" s="639"/>
      <c r="GBP204" s="639"/>
      <c r="GBQ204" s="639"/>
      <c r="GBR204" s="639"/>
      <c r="GBS204" s="639"/>
      <c r="GBT204" s="639"/>
      <c r="GBU204" s="639"/>
      <c r="GBV204" s="639"/>
      <c r="GBW204" s="639"/>
      <c r="GBX204" s="639"/>
      <c r="GBY204" s="639"/>
      <c r="GBZ204" s="639"/>
      <c r="GCA204" s="639"/>
      <c r="GCB204" s="639"/>
      <c r="GCC204" s="639"/>
      <c r="GCD204" s="639"/>
      <c r="GCE204" s="639"/>
      <c r="GCF204" s="639"/>
      <c r="GCG204" s="639"/>
      <c r="GCH204" s="639"/>
      <c r="GCI204" s="639"/>
      <c r="GCJ204" s="639"/>
      <c r="GCK204" s="639"/>
      <c r="GCL204" s="639"/>
      <c r="GCM204" s="639"/>
      <c r="GCN204" s="639"/>
      <c r="GCO204" s="639"/>
      <c r="GCP204" s="639"/>
      <c r="GCQ204" s="639"/>
      <c r="GCR204" s="639"/>
      <c r="GCS204" s="639"/>
      <c r="GCT204" s="639"/>
      <c r="GCU204" s="639"/>
      <c r="GCV204" s="639"/>
      <c r="GCW204" s="639"/>
      <c r="GCX204" s="639"/>
      <c r="GCY204" s="639"/>
      <c r="GCZ204" s="639"/>
      <c r="GDA204" s="639"/>
      <c r="GDB204" s="639"/>
      <c r="GDC204" s="639"/>
      <c r="GDD204" s="639"/>
      <c r="GDE204" s="639"/>
      <c r="GDF204" s="639"/>
      <c r="GDG204" s="639"/>
      <c r="GDH204" s="639"/>
      <c r="GDI204" s="639"/>
      <c r="GDJ204" s="639"/>
      <c r="GDK204" s="639"/>
      <c r="GDL204" s="639"/>
      <c r="GDM204" s="639"/>
      <c r="GDN204" s="639"/>
      <c r="GDO204" s="639"/>
      <c r="GDP204" s="639"/>
      <c r="GDQ204" s="639"/>
      <c r="GDR204" s="639"/>
      <c r="GDS204" s="639"/>
      <c r="GDT204" s="639"/>
      <c r="GDU204" s="639"/>
      <c r="GDV204" s="639"/>
      <c r="GDW204" s="639"/>
      <c r="GDX204" s="639"/>
      <c r="GDY204" s="639"/>
      <c r="GDZ204" s="639"/>
      <c r="GEA204" s="639"/>
      <c r="GEB204" s="639"/>
      <c r="GEC204" s="639"/>
      <c r="GED204" s="639"/>
      <c r="GEE204" s="639"/>
      <c r="GEF204" s="639"/>
      <c r="GEG204" s="639"/>
      <c r="GEH204" s="639"/>
      <c r="GEI204" s="639"/>
      <c r="GEJ204" s="639"/>
      <c r="GEK204" s="639"/>
      <c r="GEL204" s="639"/>
      <c r="GEM204" s="639"/>
      <c r="GEN204" s="639"/>
      <c r="GEO204" s="639"/>
      <c r="GEP204" s="639"/>
      <c r="GEQ204" s="639"/>
      <c r="GER204" s="639"/>
      <c r="GES204" s="639"/>
      <c r="GET204" s="639"/>
      <c r="GEU204" s="639"/>
      <c r="GEV204" s="639"/>
      <c r="GEW204" s="639"/>
      <c r="GEX204" s="639"/>
      <c r="GEY204" s="639"/>
      <c r="GEZ204" s="639"/>
      <c r="GFA204" s="639"/>
      <c r="GFB204" s="639"/>
      <c r="GFC204" s="639"/>
      <c r="GFD204" s="639"/>
      <c r="GFE204" s="639"/>
      <c r="GFF204" s="639"/>
      <c r="GFG204" s="639"/>
      <c r="GFH204" s="639"/>
      <c r="GFI204" s="639"/>
      <c r="GFJ204" s="639"/>
      <c r="GFK204" s="639"/>
      <c r="GFL204" s="639"/>
      <c r="GFM204" s="639"/>
      <c r="GFN204" s="639"/>
      <c r="GFO204" s="639"/>
      <c r="GFP204" s="639"/>
      <c r="GFQ204" s="639"/>
      <c r="GFR204" s="639"/>
      <c r="GFS204" s="639"/>
      <c r="GFT204" s="639"/>
      <c r="GFU204" s="639"/>
      <c r="GFV204" s="639"/>
      <c r="GFW204" s="639"/>
      <c r="GFX204" s="639"/>
      <c r="GFY204" s="639"/>
      <c r="GFZ204" s="639"/>
      <c r="GGA204" s="639"/>
      <c r="GGB204" s="639"/>
      <c r="GGC204" s="639"/>
      <c r="GGD204" s="639"/>
      <c r="GGE204" s="639"/>
      <c r="GGF204" s="639"/>
      <c r="GGG204" s="639"/>
      <c r="GGH204" s="639"/>
      <c r="GGI204" s="639"/>
      <c r="GGJ204" s="639"/>
      <c r="GGK204" s="639"/>
      <c r="GGL204" s="639"/>
      <c r="GGM204" s="639"/>
      <c r="GGN204" s="639"/>
      <c r="GGO204" s="639"/>
      <c r="GGP204" s="639"/>
      <c r="GGQ204" s="639"/>
      <c r="GGR204" s="639"/>
      <c r="GGS204" s="639"/>
      <c r="GGT204" s="639"/>
      <c r="GGU204" s="639"/>
      <c r="GGV204" s="639"/>
      <c r="GGW204" s="639"/>
      <c r="GGX204" s="639"/>
      <c r="GGY204" s="639"/>
      <c r="GGZ204" s="639"/>
      <c r="GHA204" s="639"/>
      <c r="GHB204" s="639"/>
      <c r="GHC204" s="639"/>
      <c r="GHD204" s="639"/>
      <c r="GHE204" s="639"/>
      <c r="GHF204" s="639"/>
      <c r="GHG204" s="639"/>
      <c r="GHH204" s="639"/>
      <c r="GHI204" s="639"/>
      <c r="GHJ204" s="639"/>
      <c r="GHK204" s="639"/>
      <c r="GHL204" s="639"/>
      <c r="GHM204" s="639"/>
      <c r="GHN204" s="639"/>
      <c r="GHO204" s="639"/>
      <c r="GHP204" s="639"/>
      <c r="GHQ204" s="639"/>
      <c r="GHR204" s="639"/>
      <c r="GHS204" s="639"/>
      <c r="GHT204" s="639"/>
      <c r="GHU204" s="639"/>
      <c r="GHV204" s="639"/>
      <c r="GHW204" s="639"/>
      <c r="GHX204" s="639"/>
      <c r="GHY204" s="639"/>
      <c r="GHZ204" s="639"/>
      <c r="GIA204" s="639"/>
      <c r="GIB204" s="639"/>
      <c r="GIC204" s="639"/>
      <c r="GID204" s="639"/>
      <c r="GIE204" s="639"/>
      <c r="GIF204" s="639"/>
      <c r="GIG204" s="639"/>
      <c r="GIH204" s="639"/>
      <c r="GII204" s="639"/>
      <c r="GIJ204" s="639"/>
      <c r="GIK204" s="639"/>
      <c r="GIL204" s="639"/>
      <c r="GIM204" s="639"/>
      <c r="GIN204" s="639"/>
      <c r="GIO204" s="639"/>
      <c r="GIP204" s="639"/>
      <c r="GIQ204" s="639"/>
      <c r="GIR204" s="639"/>
      <c r="GIS204" s="639"/>
      <c r="GIT204" s="639"/>
      <c r="GIU204" s="639"/>
      <c r="GIV204" s="639"/>
      <c r="GIW204" s="639"/>
      <c r="GIX204" s="639"/>
      <c r="GIY204" s="639"/>
      <c r="GIZ204" s="639"/>
      <c r="GJA204" s="639"/>
      <c r="GJB204" s="639"/>
      <c r="GJC204" s="639"/>
      <c r="GJD204" s="639"/>
      <c r="GJE204" s="639"/>
      <c r="GJF204" s="639"/>
      <c r="GJG204" s="639"/>
      <c r="GJH204" s="639"/>
      <c r="GJI204" s="639"/>
      <c r="GJJ204" s="639"/>
      <c r="GJK204" s="639"/>
      <c r="GJL204" s="639"/>
      <c r="GJM204" s="639"/>
      <c r="GJN204" s="639"/>
      <c r="GJO204" s="639"/>
      <c r="GJP204" s="639"/>
      <c r="GJQ204" s="639"/>
      <c r="GJR204" s="639"/>
      <c r="GJS204" s="639"/>
      <c r="GJT204" s="639"/>
      <c r="GJU204" s="639"/>
      <c r="GJV204" s="639"/>
      <c r="GJW204" s="639"/>
      <c r="GJX204" s="639"/>
      <c r="GJY204" s="639"/>
      <c r="GJZ204" s="639"/>
      <c r="GKA204" s="639"/>
      <c r="GKB204" s="639"/>
      <c r="GKC204" s="639"/>
      <c r="GKD204" s="639"/>
      <c r="GKE204" s="639"/>
      <c r="GKF204" s="639"/>
      <c r="GKG204" s="639"/>
      <c r="GKH204" s="639"/>
      <c r="GKI204" s="639"/>
      <c r="GKJ204" s="639"/>
      <c r="GKK204" s="639"/>
      <c r="GKL204" s="639"/>
      <c r="GKM204" s="639"/>
      <c r="GKN204" s="639"/>
      <c r="GKO204" s="639"/>
      <c r="GKP204" s="639"/>
      <c r="GKQ204" s="639"/>
      <c r="GKR204" s="639"/>
      <c r="GKS204" s="639"/>
      <c r="GKT204" s="639"/>
      <c r="GKU204" s="639"/>
      <c r="GKV204" s="639"/>
      <c r="GKW204" s="639"/>
      <c r="GKX204" s="639"/>
      <c r="GKY204" s="639"/>
      <c r="GKZ204" s="639"/>
      <c r="GLA204" s="639"/>
      <c r="GLB204" s="639"/>
      <c r="GLC204" s="639"/>
      <c r="GLD204" s="639"/>
      <c r="GLE204" s="639"/>
      <c r="GLF204" s="639"/>
      <c r="GLG204" s="639"/>
      <c r="GLH204" s="639"/>
      <c r="GLI204" s="639"/>
      <c r="GLJ204" s="639"/>
      <c r="GLK204" s="639"/>
      <c r="GLL204" s="639"/>
      <c r="GLM204" s="639"/>
      <c r="GLN204" s="639"/>
      <c r="GLO204" s="639"/>
      <c r="GLP204" s="639"/>
      <c r="GLQ204" s="639"/>
      <c r="GLR204" s="639"/>
      <c r="GLS204" s="639"/>
      <c r="GLT204" s="639"/>
      <c r="GLU204" s="639"/>
      <c r="GLV204" s="639"/>
      <c r="GLW204" s="639"/>
      <c r="GLX204" s="639"/>
      <c r="GLY204" s="639"/>
      <c r="GLZ204" s="639"/>
      <c r="GMA204" s="639"/>
      <c r="GMB204" s="639"/>
      <c r="GMC204" s="639"/>
      <c r="GMD204" s="639"/>
      <c r="GME204" s="639"/>
      <c r="GMF204" s="639"/>
      <c r="GMG204" s="639"/>
      <c r="GMH204" s="639"/>
      <c r="GMI204" s="639"/>
      <c r="GMJ204" s="639"/>
      <c r="GMK204" s="639"/>
      <c r="GML204" s="639"/>
      <c r="GMM204" s="639"/>
      <c r="GMN204" s="639"/>
      <c r="GMO204" s="639"/>
      <c r="GMP204" s="639"/>
      <c r="GMQ204" s="639"/>
      <c r="GMR204" s="639"/>
      <c r="GMS204" s="639"/>
      <c r="GMT204" s="639"/>
      <c r="GMU204" s="639"/>
      <c r="GMV204" s="639"/>
      <c r="GMW204" s="639"/>
      <c r="GMX204" s="639"/>
      <c r="GMY204" s="639"/>
      <c r="GMZ204" s="639"/>
      <c r="GNA204" s="639"/>
      <c r="GNB204" s="639"/>
      <c r="GNC204" s="639"/>
      <c r="GND204" s="639"/>
      <c r="GNE204" s="639"/>
      <c r="GNF204" s="639"/>
      <c r="GNG204" s="639"/>
      <c r="GNH204" s="639"/>
      <c r="GNI204" s="639"/>
      <c r="GNJ204" s="639"/>
      <c r="GNK204" s="639"/>
      <c r="GNL204" s="639"/>
      <c r="GNM204" s="639"/>
      <c r="GNN204" s="639"/>
      <c r="GNO204" s="639"/>
      <c r="GNP204" s="639"/>
      <c r="GNQ204" s="639"/>
      <c r="GNR204" s="639"/>
      <c r="GNS204" s="639"/>
      <c r="GNT204" s="639"/>
      <c r="GNU204" s="639"/>
      <c r="GNV204" s="639"/>
      <c r="GNW204" s="639"/>
      <c r="GNX204" s="639"/>
      <c r="GNY204" s="639"/>
      <c r="GNZ204" s="639"/>
      <c r="GOA204" s="639"/>
      <c r="GOB204" s="639"/>
      <c r="GOC204" s="639"/>
      <c r="GOD204" s="639"/>
      <c r="GOE204" s="639"/>
      <c r="GOF204" s="639"/>
      <c r="GOG204" s="639"/>
      <c r="GOH204" s="639"/>
      <c r="GOI204" s="639"/>
      <c r="GOJ204" s="639"/>
      <c r="GOK204" s="639"/>
      <c r="GOL204" s="639"/>
      <c r="GOM204" s="639"/>
      <c r="GON204" s="639"/>
      <c r="GOO204" s="639"/>
      <c r="GOP204" s="639"/>
      <c r="GOQ204" s="639"/>
      <c r="GOR204" s="639"/>
      <c r="GOS204" s="639"/>
      <c r="GOT204" s="639"/>
      <c r="GOU204" s="639"/>
      <c r="GOV204" s="639"/>
      <c r="GOW204" s="639"/>
      <c r="GOX204" s="639"/>
      <c r="GOY204" s="639"/>
      <c r="GOZ204" s="639"/>
      <c r="GPA204" s="639"/>
      <c r="GPB204" s="639"/>
      <c r="GPC204" s="639"/>
      <c r="GPD204" s="639"/>
      <c r="GPE204" s="639"/>
      <c r="GPF204" s="639"/>
      <c r="GPG204" s="639"/>
      <c r="GPH204" s="639"/>
      <c r="GPI204" s="639"/>
      <c r="GPJ204" s="639"/>
      <c r="GPK204" s="639"/>
      <c r="GPL204" s="639"/>
      <c r="GPM204" s="639"/>
      <c r="GPN204" s="639"/>
      <c r="GPO204" s="639"/>
      <c r="GPP204" s="639"/>
      <c r="GPQ204" s="639"/>
      <c r="GPR204" s="639"/>
      <c r="GPS204" s="639"/>
      <c r="GPT204" s="639"/>
      <c r="GPU204" s="639"/>
      <c r="GPV204" s="639"/>
      <c r="GPW204" s="639"/>
      <c r="GPX204" s="639"/>
      <c r="GPY204" s="639"/>
      <c r="GPZ204" s="639"/>
      <c r="GQA204" s="639"/>
      <c r="GQB204" s="639"/>
      <c r="GQC204" s="639"/>
      <c r="GQD204" s="639"/>
      <c r="GQE204" s="639"/>
      <c r="GQF204" s="639"/>
      <c r="GQG204" s="639"/>
      <c r="GQH204" s="639"/>
      <c r="GQI204" s="639"/>
      <c r="GQJ204" s="639"/>
      <c r="GQK204" s="639"/>
      <c r="GQL204" s="639"/>
      <c r="GQM204" s="639"/>
      <c r="GQN204" s="639"/>
      <c r="GQO204" s="639"/>
      <c r="GQP204" s="639"/>
      <c r="GQQ204" s="639"/>
      <c r="GQR204" s="639"/>
      <c r="GQS204" s="639"/>
      <c r="GQT204" s="639"/>
      <c r="GQU204" s="639"/>
      <c r="GQV204" s="639"/>
      <c r="GQW204" s="639"/>
      <c r="GQX204" s="639"/>
      <c r="GQY204" s="639"/>
      <c r="GQZ204" s="639"/>
      <c r="GRA204" s="639"/>
      <c r="GRB204" s="639"/>
      <c r="GRC204" s="639"/>
      <c r="GRD204" s="639"/>
      <c r="GRE204" s="639"/>
      <c r="GRF204" s="639"/>
      <c r="GRG204" s="639"/>
      <c r="GRH204" s="639"/>
      <c r="GRI204" s="639"/>
      <c r="GRJ204" s="639"/>
      <c r="GRK204" s="639"/>
      <c r="GRL204" s="639"/>
      <c r="GRM204" s="639"/>
      <c r="GRN204" s="639"/>
      <c r="GRO204" s="639"/>
      <c r="GRP204" s="639"/>
      <c r="GRQ204" s="639"/>
      <c r="GRR204" s="639"/>
      <c r="GRS204" s="639"/>
      <c r="GRT204" s="639"/>
      <c r="GRU204" s="639"/>
      <c r="GRV204" s="639"/>
      <c r="GRW204" s="639"/>
      <c r="GRX204" s="639"/>
      <c r="GRY204" s="639"/>
      <c r="GRZ204" s="639"/>
      <c r="GSA204" s="639"/>
      <c r="GSB204" s="639"/>
      <c r="GSC204" s="639"/>
      <c r="GSD204" s="639"/>
      <c r="GSE204" s="639"/>
      <c r="GSF204" s="639"/>
      <c r="GSG204" s="639"/>
      <c r="GSH204" s="639"/>
      <c r="GSI204" s="639"/>
      <c r="GSJ204" s="639"/>
      <c r="GSK204" s="639"/>
      <c r="GSL204" s="639"/>
      <c r="GSM204" s="639"/>
      <c r="GSN204" s="639"/>
      <c r="GSO204" s="639"/>
      <c r="GSP204" s="639"/>
      <c r="GSQ204" s="639"/>
      <c r="GSR204" s="639"/>
      <c r="GSS204" s="639"/>
      <c r="GST204" s="639"/>
      <c r="GSU204" s="639"/>
      <c r="GSV204" s="639"/>
      <c r="GSW204" s="639"/>
      <c r="GSX204" s="639"/>
      <c r="GSY204" s="639"/>
      <c r="GSZ204" s="639"/>
      <c r="GTA204" s="639"/>
      <c r="GTB204" s="639"/>
      <c r="GTC204" s="639"/>
      <c r="GTD204" s="639"/>
      <c r="GTE204" s="639"/>
      <c r="GTF204" s="639"/>
      <c r="GTG204" s="639"/>
      <c r="GTH204" s="639"/>
      <c r="GTI204" s="639"/>
      <c r="GTJ204" s="639"/>
      <c r="GTK204" s="639"/>
      <c r="GTL204" s="639"/>
      <c r="GTM204" s="639"/>
      <c r="GTN204" s="639"/>
      <c r="GTO204" s="639"/>
      <c r="GTP204" s="639"/>
      <c r="GTQ204" s="639"/>
      <c r="GTR204" s="639"/>
      <c r="GTS204" s="639"/>
      <c r="GTT204" s="639"/>
      <c r="GTU204" s="639"/>
      <c r="GTV204" s="639"/>
      <c r="GTW204" s="639"/>
      <c r="GTX204" s="639"/>
      <c r="GTY204" s="639"/>
      <c r="GTZ204" s="639"/>
      <c r="GUA204" s="639"/>
      <c r="GUB204" s="639"/>
      <c r="GUC204" s="639"/>
      <c r="GUD204" s="639"/>
      <c r="GUE204" s="639"/>
      <c r="GUF204" s="639"/>
      <c r="GUG204" s="639"/>
      <c r="GUH204" s="639"/>
      <c r="GUI204" s="639"/>
      <c r="GUJ204" s="639"/>
      <c r="GUK204" s="639"/>
      <c r="GUL204" s="639"/>
      <c r="GUM204" s="639"/>
      <c r="GUN204" s="639"/>
      <c r="GUO204" s="639"/>
      <c r="GUP204" s="639"/>
      <c r="GUQ204" s="639"/>
      <c r="GUR204" s="639"/>
      <c r="GUS204" s="639"/>
      <c r="GUT204" s="639"/>
      <c r="GUU204" s="639"/>
      <c r="GUV204" s="639"/>
      <c r="GUW204" s="639"/>
      <c r="GUX204" s="639"/>
      <c r="GUY204" s="639"/>
      <c r="GUZ204" s="639"/>
      <c r="GVA204" s="639"/>
      <c r="GVB204" s="639"/>
      <c r="GVC204" s="639"/>
      <c r="GVD204" s="639"/>
      <c r="GVE204" s="639"/>
      <c r="GVF204" s="639"/>
      <c r="GVG204" s="639"/>
      <c r="GVH204" s="639"/>
      <c r="GVI204" s="639"/>
      <c r="GVJ204" s="639"/>
      <c r="GVK204" s="639"/>
      <c r="GVL204" s="639"/>
      <c r="GVM204" s="639"/>
      <c r="GVN204" s="639"/>
      <c r="GVO204" s="639"/>
      <c r="GVP204" s="639"/>
      <c r="GVQ204" s="639"/>
      <c r="GVR204" s="639"/>
      <c r="GVS204" s="639"/>
      <c r="GVT204" s="639"/>
      <c r="GVU204" s="639"/>
      <c r="GVV204" s="639"/>
      <c r="GVW204" s="639"/>
      <c r="GVX204" s="639"/>
      <c r="GVY204" s="639"/>
      <c r="GVZ204" s="639"/>
      <c r="GWA204" s="639"/>
      <c r="GWB204" s="639"/>
      <c r="GWC204" s="639"/>
      <c r="GWD204" s="639"/>
      <c r="GWE204" s="639"/>
      <c r="GWF204" s="639"/>
      <c r="GWG204" s="639"/>
      <c r="GWH204" s="639"/>
      <c r="GWI204" s="639"/>
      <c r="GWJ204" s="639"/>
      <c r="GWK204" s="639"/>
      <c r="GWL204" s="639"/>
      <c r="GWM204" s="639"/>
      <c r="GWN204" s="639"/>
      <c r="GWO204" s="639"/>
      <c r="GWP204" s="639"/>
      <c r="GWQ204" s="639"/>
      <c r="GWR204" s="639"/>
      <c r="GWS204" s="639"/>
      <c r="GWT204" s="639"/>
      <c r="GWU204" s="639"/>
      <c r="GWV204" s="639"/>
      <c r="GWW204" s="639"/>
      <c r="GWX204" s="639"/>
      <c r="GWY204" s="639"/>
      <c r="GWZ204" s="639"/>
      <c r="GXA204" s="639"/>
      <c r="GXB204" s="639"/>
      <c r="GXC204" s="639"/>
      <c r="GXD204" s="639"/>
      <c r="GXE204" s="639"/>
      <c r="GXF204" s="639"/>
      <c r="GXG204" s="639"/>
      <c r="GXH204" s="639"/>
      <c r="GXI204" s="639"/>
      <c r="GXJ204" s="639"/>
      <c r="GXK204" s="639"/>
      <c r="GXL204" s="639"/>
      <c r="GXM204" s="639"/>
      <c r="GXN204" s="639"/>
      <c r="GXO204" s="639"/>
      <c r="GXP204" s="639"/>
      <c r="GXQ204" s="639"/>
      <c r="GXR204" s="639"/>
      <c r="GXS204" s="639"/>
      <c r="GXT204" s="639"/>
      <c r="GXU204" s="639"/>
      <c r="GXV204" s="639"/>
      <c r="GXW204" s="639"/>
      <c r="GXX204" s="639"/>
      <c r="GXY204" s="639"/>
      <c r="GXZ204" s="639"/>
      <c r="GYA204" s="639"/>
      <c r="GYB204" s="639"/>
      <c r="GYC204" s="639"/>
      <c r="GYD204" s="639"/>
      <c r="GYE204" s="639"/>
      <c r="GYF204" s="639"/>
      <c r="GYG204" s="639"/>
      <c r="GYH204" s="639"/>
      <c r="GYI204" s="639"/>
      <c r="GYJ204" s="639"/>
      <c r="GYK204" s="639"/>
      <c r="GYL204" s="639"/>
      <c r="GYM204" s="639"/>
      <c r="GYN204" s="639"/>
      <c r="GYO204" s="639"/>
      <c r="GYP204" s="639"/>
      <c r="GYQ204" s="639"/>
      <c r="GYR204" s="639"/>
      <c r="GYS204" s="639"/>
      <c r="GYT204" s="639"/>
      <c r="GYU204" s="639"/>
      <c r="GYV204" s="639"/>
      <c r="GYW204" s="639"/>
      <c r="GYX204" s="639"/>
      <c r="GYY204" s="639"/>
      <c r="GYZ204" s="639"/>
      <c r="GZA204" s="639"/>
      <c r="GZB204" s="639"/>
      <c r="GZC204" s="639"/>
      <c r="GZD204" s="639"/>
      <c r="GZE204" s="639"/>
      <c r="GZF204" s="639"/>
      <c r="GZG204" s="639"/>
      <c r="GZH204" s="639"/>
      <c r="GZI204" s="639"/>
      <c r="GZJ204" s="639"/>
      <c r="GZK204" s="639"/>
      <c r="GZL204" s="639"/>
      <c r="GZM204" s="639"/>
      <c r="GZN204" s="639"/>
      <c r="GZO204" s="639"/>
      <c r="GZP204" s="639"/>
      <c r="GZQ204" s="639"/>
      <c r="GZR204" s="639"/>
      <c r="GZS204" s="639"/>
      <c r="GZT204" s="639"/>
      <c r="GZU204" s="639"/>
      <c r="GZV204" s="639"/>
      <c r="GZW204" s="639"/>
      <c r="GZX204" s="639"/>
      <c r="GZY204" s="639"/>
      <c r="GZZ204" s="639"/>
      <c r="HAA204" s="639"/>
      <c r="HAB204" s="639"/>
      <c r="HAC204" s="639"/>
      <c r="HAD204" s="639"/>
      <c r="HAE204" s="639"/>
      <c r="HAF204" s="639"/>
      <c r="HAG204" s="639"/>
      <c r="HAH204" s="639"/>
      <c r="HAI204" s="639"/>
      <c r="HAJ204" s="639"/>
      <c r="HAK204" s="639"/>
      <c r="HAL204" s="639"/>
      <c r="HAM204" s="639"/>
      <c r="HAN204" s="639"/>
      <c r="HAO204" s="639"/>
      <c r="HAP204" s="639"/>
      <c r="HAQ204" s="639"/>
      <c r="HAR204" s="639"/>
      <c r="HAS204" s="639"/>
      <c r="HAT204" s="639"/>
      <c r="HAU204" s="639"/>
      <c r="HAV204" s="639"/>
      <c r="HAW204" s="639"/>
      <c r="HAX204" s="639"/>
      <c r="HAY204" s="639"/>
      <c r="HAZ204" s="639"/>
      <c r="HBA204" s="639"/>
      <c r="HBB204" s="639"/>
      <c r="HBC204" s="639"/>
      <c r="HBD204" s="639"/>
      <c r="HBE204" s="639"/>
      <c r="HBF204" s="639"/>
      <c r="HBG204" s="639"/>
      <c r="HBH204" s="639"/>
      <c r="HBI204" s="639"/>
      <c r="HBJ204" s="639"/>
      <c r="HBK204" s="639"/>
      <c r="HBL204" s="639"/>
      <c r="HBM204" s="639"/>
      <c r="HBN204" s="639"/>
      <c r="HBO204" s="639"/>
      <c r="HBP204" s="639"/>
      <c r="HBQ204" s="639"/>
      <c r="HBR204" s="639"/>
      <c r="HBS204" s="639"/>
      <c r="HBT204" s="639"/>
      <c r="HBU204" s="639"/>
      <c r="HBV204" s="639"/>
      <c r="HBW204" s="639"/>
      <c r="HBX204" s="639"/>
      <c r="HBY204" s="639"/>
      <c r="HBZ204" s="639"/>
      <c r="HCA204" s="639"/>
      <c r="HCB204" s="639"/>
      <c r="HCC204" s="639"/>
      <c r="HCD204" s="639"/>
      <c r="HCE204" s="639"/>
      <c r="HCF204" s="639"/>
      <c r="HCG204" s="639"/>
      <c r="HCH204" s="639"/>
      <c r="HCI204" s="639"/>
      <c r="HCJ204" s="639"/>
      <c r="HCK204" s="639"/>
      <c r="HCL204" s="639"/>
      <c r="HCM204" s="639"/>
      <c r="HCN204" s="639"/>
      <c r="HCO204" s="639"/>
      <c r="HCP204" s="639"/>
      <c r="HCQ204" s="639"/>
      <c r="HCR204" s="639"/>
      <c r="HCS204" s="639"/>
      <c r="HCT204" s="639"/>
      <c r="HCU204" s="639"/>
      <c r="HCV204" s="639"/>
      <c r="HCW204" s="639"/>
      <c r="HCX204" s="639"/>
      <c r="HCY204" s="639"/>
      <c r="HCZ204" s="639"/>
      <c r="HDA204" s="639"/>
      <c r="HDB204" s="639"/>
      <c r="HDC204" s="639"/>
      <c r="HDD204" s="639"/>
      <c r="HDE204" s="639"/>
      <c r="HDF204" s="639"/>
      <c r="HDG204" s="639"/>
      <c r="HDH204" s="639"/>
      <c r="HDI204" s="639"/>
      <c r="HDJ204" s="639"/>
      <c r="HDK204" s="639"/>
      <c r="HDL204" s="639"/>
      <c r="HDM204" s="639"/>
      <c r="HDN204" s="639"/>
      <c r="HDO204" s="639"/>
      <c r="HDP204" s="639"/>
      <c r="HDQ204" s="639"/>
      <c r="HDR204" s="639"/>
      <c r="HDS204" s="639"/>
      <c r="HDT204" s="639"/>
      <c r="HDU204" s="639"/>
      <c r="HDV204" s="639"/>
      <c r="HDW204" s="639"/>
      <c r="HDX204" s="639"/>
      <c r="HDY204" s="639"/>
      <c r="HDZ204" s="639"/>
      <c r="HEA204" s="639"/>
      <c r="HEB204" s="639"/>
      <c r="HEC204" s="639"/>
      <c r="HED204" s="639"/>
      <c r="HEE204" s="639"/>
      <c r="HEF204" s="639"/>
      <c r="HEG204" s="639"/>
      <c r="HEH204" s="639"/>
      <c r="HEI204" s="639"/>
      <c r="HEJ204" s="639"/>
      <c r="HEK204" s="639"/>
      <c r="HEL204" s="639"/>
      <c r="HEM204" s="639"/>
      <c r="HEN204" s="639"/>
      <c r="HEO204" s="639"/>
      <c r="HEP204" s="639"/>
      <c r="HEQ204" s="639"/>
      <c r="HER204" s="639"/>
      <c r="HES204" s="639"/>
      <c r="HET204" s="639"/>
      <c r="HEU204" s="639"/>
      <c r="HEV204" s="639"/>
      <c r="HEW204" s="639"/>
      <c r="HEX204" s="639"/>
      <c r="HEY204" s="639"/>
      <c r="HEZ204" s="639"/>
      <c r="HFA204" s="639"/>
      <c r="HFB204" s="639"/>
      <c r="HFC204" s="639"/>
      <c r="HFD204" s="639"/>
      <c r="HFE204" s="639"/>
      <c r="HFF204" s="639"/>
      <c r="HFG204" s="639"/>
      <c r="HFH204" s="639"/>
      <c r="HFI204" s="639"/>
      <c r="HFJ204" s="639"/>
      <c r="HFK204" s="639"/>
      <c r="HFL204" s="639"/>
      <c r="HFM204" s="639"/>
      <c r="HFN204" s="639"/>
      <c r="HFO204" s="639"/>
      <c r="HFP204" s="639"/>
      <c r="HFQ204" s="639"/>
      <c r="HFR204" s="639"/>
      <c r="HFS204" s="639"/>
      <c r="HFT204" s="639"/>
      <c r="HFU204" s="639"/>
      <c r="HFV204" s="639"/>
      <c r="HFW204" s="639"/>
      <c r="HFX204" s="639"/>
      <c r="HFY204" s="639"/>
      <c r="HFZ204" s="639"/>
      <c r="HGA204" s="639"/>
      <c r="HGB204" s="639"/>
      <c r="HGC204" s="639"/>
      <c r="HGD204" s="639"/>
      <c r="HGE204" s="639"/>
      <c r="HGF204" s="639"/>
      <c r="HGG204" s="639"/>
      <c r="HGH204" s="639"/>
      <c r="HGI204" s="639"/>
      <c r="HGJ204" s="639"/>
      <c r="HGK204" s="639"/>
      <c r="HGL204" s="639"/>
      <c r="HGM204" s="639"/>
      <c r="HGN204" s="639"/>
      <c r="HGO204" s="639"/>
      <c r="HGP204" s="639"/>
      <c r="HGQ204" s="639"/>
      <c r="HGR204" s="639"/>
      <c r="HGS204" s="639"/>
      <c r="HGT204" s="639"/>
      <c r="HGU204" s="639"/>
      <c r="HGV204" s="639"/>
      <c r="HGW204" s="639"/>
      <c r="HGX204" s="639"/>
      <c r="HGY204" s="639"/>
      <c r="HGZ204" s="639"/>
      <c r="HHA204" s="639"/>
      <c r="HHB204" s="639"/>
      <c r="HHC204" s="639"/>
      <c r="HHD204" s="639"/>
      <c r="HHE204" s="639"/>
      <c r="HHF204" s="639"/>
      <c r="HHG204" s="639"/>
      <c r="HHH204" s="639"/>
      <c r="HHI204" s="639"/>
      <c r="HHJ204" s="639"/>
      <c r="HHK204" s="639"/>
      <c r="HHL204" s="639"/>
      <c r="HHM204" s="639"/>
      <c r="HHN204" s="639"/>
      <c r="HHO204" s="639"/>
      <c r="HHP204" s="639"/>
      <c r="HHQ204" s="639"/>
      <c r="HHR204" s="639"/>
      <c r="HHS204" s="639"/>
      <c r="HHT204" s="639"/>
      <c r="HHU204" s="639"/>
      <c r="HHV204" s="639"/>
      <c r="HHW204" s="639"/>
      <c r="HHX204" s="639"/>
      <c r="HHY204" s="639"/>
      <c r="HHZ204" s="639"/>
      <c r="HIA204" s="639"/>
      <c r="HIB204" s="639"/>
      <c r="HIC204" s="639"/>
      <c r="HID204" s="639"/>
      <c r="HIE204" s="639"/>
      <c r="HIF204" s="639"/>
      <c r="HIG204" s="639"/>
      <c r="HIH204" s="639"/>
      <c r="HII204" s="639"/>
      <c r="HIJ204" s="639"/>
      <c r="HIK204" s="639"/>
      <c r="HIL204" s="639"/>
      <c r="HIM204" s="639"/>
      <c r="HIN204" s="639"/>
      <c r="HIO204" s="639"/>
      <c r="HIP204" s="639"/>
      <c r="HIQ204" s="639"/>
      <c r="HIR204" s="639"/>
      <c r="HIS204" s="639"/>
      <c r="HIT204" s="639"/>
      <c r="HIU204" s="639"/>
      <c r="HIV204" s="639"/>
      <c r="HIW204" s="639"/>
      <c r="HIX204" s="639"/>
      <c r="HIY204" s="639"/>
      <c r="HIZ204" s="639"/>
      <c r="HJA204" s="639"/>
      <c r="HJB204" s="639"/>
      <c r="HJC204" s="639"/>
      <c r="HJD204" s="639"/>
      <c r="HJE204" s="639"/>
      <c r="HJF204" s="639"/>
      <c r="HJG204" s="639"/>
      <c r="HJH204" s="639"/>
      <c r="HJI204" s="639"/>
      <c r="HJJ204" s="639"/>
      <c r="HJK204" s="639"/>
      <c r="HJL204" s="639"/>
      <c r="HJM204" s="639"/>
      <c r="HJN204" s="639"/>
      <c r="HJO204" s="639"/>
      <c r="HJP204" s="639"/>
      <c r="HJQ204" s="639"/>
      <c r="HJR204" s="639"/>
      <c r="HJS204" s="639"/>
      <c r="HJT204" s="639"/>
      <c r="HJU204" s="639"/>
      <c r="HJV204" s="639"/>
      <c r="HJW204" s="639"/>
      <c r="HJX204" s="639"/>
      <c r="HJY204" s="639"/>
      <c r="HJZ204" s="639"/>
      <c r="HKA204" s="639"/>
      <c r="HKB204" s="639"/>
      <c r="HKC204" s="639"/>
      <c r="HKD204" s="639"/>
      <c r="HKE204" s="639"/>
      <c r="HKF204" s="639"/>
      <c r="HKG204" s="639"/>
      <c r="HKH204" s="639"/>
      <c r="HKI204" s="639"/>
      <c r="HKJ204" s="639"/>
      <c r="HKK204" s="639"/>
      <c r="HKL204" s="639"/>
      <c r="HKM204" s="639"/>
      <c r="HKN204" s="639"/>
      <c r="HKO204" s="639"/>
      <c r="HKP204" s="639"/>
      <c r="HKQ204" s="639"/>
      <c r="HKR204" s="639"/>
      <c r="HKS204" s="639"/>
      <c r="HKT204" s="639"/>
      <c r="HKU204" s="639"/>
      <c r="HKV204" s="639"/>
      <c r="HKW204" s="639"/>
      <c r="HKX204" s="639"/>
      <c r="HKY204" s="639"/>
      <c r="HKZ204" s="639"/>
      <c r="HLA204" s="639"/>
      <c r="HLB204" s="639"/>
      <c r="HLC204" s="639"/>
      <c r="HLD204" s="639"/>
      <c r="HLE204" s="639"/>
      <c r="HLF204" s="639"/>
      <c r="HLG204" s="639"/>
      <c r="HLH204" s="639"/>
      <c r="HLI204" s="639"/>
      <c r="HLJ204" s="639"/>
      <c r="HLK204" s="639"/>
      <c r="HLL204" s="639"/>
      <c r="HLM204" s="639"/>
      <c r="HLN204" s="639"/>
      <c r="HLO204" s="639"/>
      <c r="HLP204" s="639"/>
      <c r="HLQ204" s="639"/>
      <c r="HLR204" s="639"/>
      <c r="HLS204" s="639"/>
      <c r="HLT204" s="639"/>
      <c r="HLU204" s="639"/>
      <c r="HLV204" s="639"/>
      <c r="HLW204" s="639"/>
      <c r="HLX204" s="639"/>
      <c r="HLY204" s="639"/>
      <c r="HLZ204" s="639"/>
      <c r="HMA204" s="639"/>
      <c r="HMB204" s="639"/>
      <c r="HMC204" s="639"/>
      <c r="HMD204" s="639"/>
      <c r="HME204" s="639"/>
      <c r="HMF204" s="639"/>
      <c r="HMG204" s="639"/>
      <c r="HMH204" s="639"/>
      <c r="HMI204" s="639"/>
      <c r="HMJ204" s="639"/>
      <c r="HMK204" s="639"/>
      <c r="HML204" s="639"/>
      <c r="HMM204" s="639"/>
      <c r="HMN204" s="639"/>
      <c r="HMO204" s="639"/>
      <c r="HMP204" s="639"/>
      <c r="HMQ204" s="639"/>
      <c r="HMR204" s="639"/>
      <c r="HMS204" s="639"/>
      <c r="HMT204" s="639"/>
      <c r="HMU204" s="639"/>
      <c r="HMV204" s="639"/>
      <c r="HMW204" s="639"/>
      <c r="HMX204" s="639"/>
      <c r="HMY204" s="639"/>
      <c r="HMZ204" s="639"/>
      <c r="HNA204" s="639"/>
      <c r="HNB204" s="639"/>
      <c r="HNC204" s="639"/>
      <c r="HND204" s="639"/>
      <c r="HNE204" s="639"/>
      <c r="HNF204" s="639"/>
      <c r="HNG204" s="639"/>
      <c r="HNH204" s="639"/>
      <c r="HNI204" s="639"/>
      <c r="HNJ204" s="639"/>
      <c r="HNK204" s="639"/>
      <c r="HNL204" s="639"/>
      <c r="HNM204" s="639"/>
      <c r="HNN204" s="639"/>
      <c r="HNO204" s="639"/>
      <c r="HNP204" s="639"/>
      <c r="HNQ204" s="639"/>
      <c r="HNR204" s="639"/>
      <c r="HNS204" s="639"/>
      <c r="HNT204" s="639"/>
      <c r="HNU204" s="639"/>
      <c r="HNV204" s="639"/>
      <c r="HNW204" s="639"/>
      <c r="HNX204" s="639"/>
      <c r="HNY204" s="639"/>
      <c r="HNZ204" s="639"/>
      <c r="HOA204" s="639"/>
      <c r="HOB204" s="639"/>
      <c r="HOC204" s="639"/>
      <c r="HOD204" s="639"/>
      <c r="HOE204" s="639"/>
      <c r="HOF204" s="639"/>
      <c r="HOG204" s="639"/>
      <c r="HOH204" s="639"/>
      <c r="HOI204" s="639"/>
      <c r="HOJ204" s="639"/>
      <c r="HOK204" s="639"/>
      <c r="HOL204" s="639"/>
      <c r="HOM204" s="639"/>
      <c r="HON204" s="639"/>
      <c r="HOO204" s="639"/>
      <c r="HOP204" s="639"/>
      <c r="HOQ204" s="639"/>
      <c r="HOR204" s="639"/>
      <c r="HOS204" s="639"/>
      <c r="HOT204" s="639"/>
      <c r="HOU204" s="639"/>
      <c r="HOV204" s="639"/>
      <c r="HOW204" s="639"/>
      <c r="HOX204" s="639"/>
      <c r="HOY204" s="639"/>
      <c r="HOZ204" s="639"/>
      <c r="HPA204" s="639"/>
      <c r="HPB204" s="639"/>
      <c r="HPC204" s="639"/>
      <c r="HPD204" s="639"/>
      <c r="HPE204" s="639"/>
      <c r="HPF204" s="639"/>
      <c r="HPG204" s="639"/>
      <c r="HPH204" s="639"/>
      <c r="HPI204" s="639"/>
      <c r="HPJ204" s="639"/>
      <c r="HPK204" s="639"/>
      <c r="HPL204" s="639"/>
      <c r="HPM204" s="639"/>
      <c r="HPN204" s="639"/>
      <c r="HPO204" s="639"/>
      <c r="HPP204" s="639"/>
      <c r="HPQ204" s="639"/>
      <c r="HPR204" s="639"/>
      <c r="HPS204" s="639"/>
      <c r="HPT204" s="639"/>
      <c r="HPU204" s="639"/>
      <c r="HPV204" s="639"/>
      <c r="HPW204" s="639"/>
      <c r="HPX204" s="639"/>
      <c r="HPY204" s="639"/>
      <c r="HPZ204" s="639"/>
      <c r="HQA204" s="639"/>
      <c r="HQB204" s="639"/>
      <c r="HQC204" s="639"/>
      <c r="HQD204" s="639"/>
      <c r="HQE204" s="639"/>
      <c r="HQF204" s="639"/>
      <c r="HQG204" s="639"/>
      <c r="HQH204" s="639"/>
      <c r="HQI204" s="639"/>
      <c r="HQJ204" s="639"/>
      <c r="HQK204" s="639"/>
      <c r="HQL204" s="639"/>
      <c r="HQM204" s="639"/>
      <c r="HQN204" s="639"/>
      <c r="HQO204" s="639"/>
      <c r="HQP204" s="639"/>
      <c r="HQQ204" s="639"/>
      <c r="HQR204" s="639"/>
      <c r="HQS204" s="639"/>
      <c r="HQT204" s="639"/>
      <c r="HQU204" s="639"/>
      <c r="HQV204" s="639"/>
      <c r="HQW204" s="639"/>
      <c r="HQX204" s="639"/>
      <c r="HQY204" s="639"/>
      <c r="HQZ204" s="639"/>
      <c r="HRA204" s="639"/>
      <c r="HRB204" s="639"/>
      <c r="HRC204" s="639"/>
      <c r="HRD204" s="639"/>
      <c r="HRE204" s="639"/>
      <c r="HRF204" s="639"/>
      <c r="HRG204" s="639"/>
      <c r="HRH204" s="639"/>
      <c r="HRI204" s="639"/>
      <c r="HRJ204" s="639"/>
      <c r="HRK204" s="639"/>
      <c r="HRL204" s="639"/>
      <c r="HRM204" s="639"/>
      <c r="HRN204" s="639"/>
      <c r="HRO204" s="639"/>
      <c r="HRP204" s="639"/>
      <c r="HRQ204" s="639"/>
      <c r="HRR204" s="639"/>
      <c r="HRS204" s="639"/>
      <c r="HRT204" s="639"/>
      <c r="HRU204" s="639"/>
      <c r="HRV204" s="639"/>
      <c r="HRW204" s="639"/>
      <c r="HRX204" s="639"/>
      <c r="HRY204" s="639"/>
      <c r="HRZ204" s="639"/>
      <c r="HSA204" s="639"/>
      <c r="HSB204" s="639"/>
      <c r="HSC204" s="639"/>
      <c r="HSD204" s="639"/>
      <c r="HSE204" s="639"/>
      <c r="HSF204" s="639"/>
      <c r="HSG204" s="639"/>
      <c r="HSH204" s="639"/>
      <c r="HSI204" s="639"/>
      <c r="HSJ204" s="639"/>
      <c r="HSK204" s="639"/>
      <c r="HSL204" s="639"/>
      <c r="HSM204" s="639"/>
      <c r="HSN204" s="639"/>
      <c r="HSO204" s="639"/>
      <c r="HSP204" s="639"/>
      <c r="HSQ204" s="639"/>
      <c r="HSR204" s="639"/>
      <c r="HSS204" s="639"/>
      <c r="HST204" s="639"/>
      <c r="HSU204" s="639"/>
      <c r="HSV204" s="639"/>
      <c r="HSW204" s="639"/>
      <c r="HSX204" s="639"/>
      <c r="HSY204" s="639"/>
      <c r="HSZ204" s="639"/>
      <c r="HTA204" s="639"/>
      <c r="HTB204" s="639"/>
      <c r="HTC204" s="639"/>
      <c r="HTD204" s="639"/>
      <c r="HTE204" s="639"/>
      <c r="HTF204" s="639"/>
      <c r="HTG204" s="639"/>
      <c r="HTH204" s="639"/>
      <c r="HTI204" s="639"/>
      <c r="HTJ204" s="639"/>
      <c r="HTK204" s="639"/>
      <c r="HTL204" s="639"/>
      <c r="HTM204" s="639"/>
      <c r="HTN204" s="639"/>
      <c r="HTO204" s="639"/>
      <c r="HTP204" s="639"/>
      <c r="HTQ204" s="639"/>
      <c r="HTR204" s="639"/>
      <c r="HTS204" s="639"/>
      <c r="HTT204" s="639"/>
      <c r="HTU204" s="639"/>
      <c r="HTV204" s="639"/>
      <c r="HTW204" s="639"/>
      <c r="HTX204" s="639"/>
      <c r="HTY204" s="639"/>
      <c r="HTZ204" s="639"/>
      <c r="HUA204" s="639"/>
      <c r="HUB204" s="639"/>
      <c r="HUC204" s="639"/>
      <c r="HUD204" s="639"/>
      <c r="HUE204" s="639"/>
      <c r="HUF204" s="639"/>
      <c r="HUG204" s="639"/>
      <c r="HUH204" s="639"/>
      <c r="HUI204" s="639"/>
      <c r="HUJ204" s="639"/>
      <c r="HUK204" s="639"/>
      <c r="HUL204" s="639"/>
      <c r="HUM204" s="639"/>
      <c r="HUN204" s="639"/>
      <c r="HUO204" s="639"/>
      <c r="HUP204" s="639"/>
      <c r="HUQ204" s="639"/>
      <c r="HUR204" s="639"/>
      <c r="HUS204" s="639"/>
      <c r="HUT204" s="639"/>
      <c r="HUU204" s="639"/>
      <c r="HUV204" s="639"/>
      <c r="HUW204" s="639"/>
      <c r="HUX204" s="639"/>
      <c r="HUY204" s="639"/>
      <c r="HUZ204" s="639"/>
      <c r="HVA204" s="639"/>
      <c r="HVB204" s="639"/>
      <c r="HVC204" s="639"/>
      <c r="HVD204" s="639"/>
      <c r="HVE204" s="639"/>
      <c r="HVF204" s="639"/>
      <c r="HVG204" s="639"/>
      <c r="HVH204" s="639"/>
      <c r="HVI204" s="639"/>
      <c r="HVJ204" s="639"/>
      <c r="HVK204" s="639"/>
      <c r="HVL204" s="639"/>
      <c r="HVM204" s="639"/>
      <c r="HVN204" s="639"/>
      <c r="HVO204" s="639"/>
      <c r="HVP204" s="639"/>
      <c r="HVQ204" s="639"/>
      <c r="HVR204" s="639"/>
      <c r="HVS204" s="639"/>
      <c r="HVT204" s="639"/>
      <c r="HVU204" s="639"/>
      <c r="HVV204" s="639"/>
      <c r="HVW204" s="639"/>
      <c r="HVX204" s="639"/>
      <c r="HVY204" s="639"/>
      <c r="HVZ204" s="639"/>
      <c r="HWA204" s="639"/>
      <c r="HWB204" s="639"/>
      <c r="HWC204" s="639"/>
      <c r="HWD204" s="639"/>
      <c r="HWE204" s="639"/>
      <c r="HWF204" s="639"/>
      <c r="HWG204" s="639"/>
      <c r="HWH204" s="639"/>
      <c r="HWI204" s="639"/>
      <c r="HWJ204" s="639"/>
      <c r="HWK204" s="639"/>
      <c r="HWL204" s="639"/>
      <c r="HWM204" s="639"/>
      <c r="HWN204" s="639"/>
      <c r="HWO204" s="639"/>
      <c r="HWP204" s="639"/>
      <c r="HWQ204" s="639"/>
      <c r="HWR204" s="639"/>
      <c r="HWS204" s="639"/>
      <c r="HWT204" s="639"/>
      <c r="HWU204" s="639"/>
      <c r="HWV204" s="639"/>
      <c r="HWW204" s="639"/>
      <c r="HWX204" s="639"/>
      <c r="HWY204" s="639"/>
      <c r="HWZ204" s="639"/>
      <c r="HXA204" s="639"/>
      <c r="HXB204" s="639"/>
      <c r="HXC204" s="639"/>
      <c r="HXD204" s="639"/>
      <c r="HXE204" s="639"/>
      <c r="HXF204" s="639"/>
      <c r="HXG204" s="639"/>
      <c r="HXH204" s="639"/>
      <c r="HXI204" s="639"/>
      <c r="HXJ204" s="639"/>
      <c r="HXK204" s="639"/>
      <c r="HXL204" s="639"/>
      <c r="HXM204" s="639"/>
      <c r="HXN204" s="639"/>
      <c r="HXO204" s="639"/>
      <c r="HXP204" s="639"/>
      <c r="HXQ204" s="639"/>
      <c r="HXR204" s="639"/>
      <c r="HXS204" s="639"/>
      <c r="HXT204" s="639"/>
      <c r="HXU204" s="639"/>
      <c r="HXV204" s="639"/>
      <c r="HXW204" s="639"/>
      <c r="HXX204" s="639"/>
      <c r="HXY204" s="639"/>
      <c r="HXZ204" s="639"/>
      <c r="HYA204" s="639"/>
      <c r="HYB204" s="639"/>
      <c r="HYC204" s="639"/>
      <c r="HYD204" s="639"/>
      <c r="HYE204" s="639"/>
      <c r="HYF204" s="639"/>
      <c r="HYG204" s="639"/>
      <c r="HYH204" s="639"/>
      <c r="HYI204" s="639"/>
      <c r="HYJ204" s="639"/>
      <c r="HYK204" s="639"/>
      <c r="HYL204" s="639"/>
      <c r="HYM204" s="639"/>
      <c r="HYN204" s="639"/>
      <c r="HYO204" s="639"/>
      <c r="HYP204" s="639"/>
      <c r="HYQ204" s="639"/>
      <c r="HYR204" s="639"/>
      <c r="HYS204" s="639"/>
      <c r="HYT204" s="639"/>
      <c r="HYU204" s="639"/>
      <c r="HYV204" s="639"/>
      <c r="HYW204" s="639"/>
      <c r="HYX204" s="639"/>
      <c r="HYY204" s="639"/>
      <c r="HYZ204" s="639"/>
      <c r="HZA204" s="639"/>
      <c r="HZB204" s="639"/>
      <c r="HZC204" s="639"/>
      <c r="HZD204" s="639"/>
      <c r="HZE204" s="639"/>
      <c r="HZF204" s="639"/>
      <c r="HZG204" s="639"/>
      <c r="HZH204" s="639"/>
      <c r="HZI204" s="639"/>
      <c r="HZJ204" s="639"/>
      <c r="HZK204" s="639"/>
      <c r="HZL204" s="639"/>
      <c r="HZM204" s="639"/>
      <c r="HZN204" s="639"/>
      <c r="HZO204" s="639"/>
      <c r="HZP204" s="639"/>
      <c r="HZQ204" s="639"/>
      <c r="HZR204" s="639"/>
      <c r="HZS204" s="639"/>
      <c r="HZT204" s="639"/>
      <c r="HZU204" s="639"/>
      <c r="HZV204" s="639"/>
      <c r="HZW204" s="639"/>
      <c r="HZX204" s="639"/>
      <c r="HZY204" s="639"/>
      <c r="HZZ204" s="639"/>
      <c r="IAA204" s="639"/>
      <c r="IAB204" s="639"/>
      <c r="IAC204" s="639"/>
      <c r="IAD204" s="639"/>
      <c r="IAE204" s="639"/>
      <c r="IAF204" s="639"/>
      <c r="IAG204" s="639"/>
      <c r="IAH204" s="639"/>
      <c r="IAI204" s="639"/>
      <c r="IAJ204" s="639"/>
      <c r="IAK204" s="639"/>
      <c r="IAL204" s="639"/>
      <c r="IAM204" s="639"/>
      <c r="IAN204" s="639"/>
      <c r="IAO204" s="639"/>
      <c r="IAP204" s="639"/>
      <c r="IAQ204" s="639"/>
      <c r="IAR204" s="639"/>
      <c r="IAS204" s="639"/>
      <c r="IAT204" s="639"/>
      <c r="IAU204" s="639"/>
      <c r="IAV204" s="639"/>
      <c r="IAW204" s="639"/>
      <c r="IAX204" s="639"/>
      <c r="IAY204" s="639"/>
      <c r="IAZ204" s="639"/>
      <c r="IBA204" s="639"/>
      <c r="IBB204" s="639"/>
      <c r="IBC204" s="639"/>
      <c r="IBD204" s="639"/>
      <c r="IBE204" s="639"/>
      <c r="IBF204" s="639"/>
      <c r="IBG204" s="639"/>
      <c r="IBH204" s="639"/>
      <c r="IBI204" s="639"/>
      <c r="IBJ204" s="639"/>
      <c r="IBK204" s="639"/>
      <c r="IBL204" s="639"/>
      <c r="IBM204" s="639"/>
      <c r="IBN204" s="639"/>
      <c r="IBO204" s="639"/>
      <c r="IBP204" s="639"/>
      <c r="IBQ204" s="639"/>
      <c r="IBR204" s="639"/>
      <c r="IBS204" s="639"/>
      <c r="IBT204" s="639"/>
      <c r="IBU204" s="639"/>
      <c r="IBV204" s="639"/>
      <c r="IBW204" s="639"/>
      <c r="IBX204" s="639"/>
      <c r="IBY204" s="639"/>
      <c r="IBZ204" s="639"/>
      <c r="ICA204" s="639"/>
      <c r="ICB204" s="639"/>
      <c r="ICC204" s="639"/>
      <c r="ICD204" s="639"/>
      <c r="ICE204" s="639"/>
      <c r="ICF204" s="639"/>
      <c r="ICG204" s="639"/>
      <c r="ICH204" s="639"/>
      <c r="ICI204" s="639"/>
      <c r="ICJ204" s="639"/>
      <c r="ICK204" s="639"/>
      <c r="ICL204" s="639"/>
      <c r="ICM204" s="639"/>
      <c r="ICN204" s="639"/>
      <c r="ICO204" s="639"/>
      <c r="ICP204" s="639"/>
      <c r="ICQ204" s="639"/>
      <c r="ICR204" s="639"/>
      <c r="ICS204" s="639"/>
      <c r="ICT204" s="639"/>
      <c r="ICU204" s="639"/>
      <c r="ICV204" s="639"/>
      <c r="ICW204" s="639"/>
      <c r="ICX204" s="639"/>
      <c r="ICY204" s="639"/>
      <c r="ICZ204" s="639"/>
      <c r="IDA204" s="639"/>
      <c r="IDB204" s="639"/>
      <c r="IDC204" s="639"/>
      <c r="IDD204" s="639"/>
      <c r="IDE204" s="639"/>
      <c r="IDF204" s="639"/>
      <c r="IDG204" s="639"/>
      <c r="IDH204" s="639"/>
      <c r="IDI204" s="639"/>
      <c r="IDJ204" s="639"/>
      <c r="IDK204" s="639"/>
      <c r="IDL204" s="639"/>
      <c r="IDM204" s="639"/>
      <c r="IDN204" s="639"/>
      <c r="IDO204" s="639"/>
      <c r="IDP204" s="639"/>
      <c r="IDQ204" s="639"/>
      <c r="IDR204" s="639"/>
      <c r="IDS204" s="639"/>
      <c r="IDT204" s="639"/>
      <c r="IDU204" s="639"/>
      <c r="IDV204" s="639"/>
      <c r="IDW204" s="639"/>
      <c r="IDX204" s="639"/>
      <c r="IDY204" s="639"/>
      <c r="IDZ204" s="639"/>
      <c r="IEA204" s="639"/>
      <c r="IEB204" s="639"/>
      <c r="IEC204" s="639"/>
      <c r="IED204" s="639"/>
      <c r="IEE204" s="639"/>
      <c r="IEF204" s="639"/>
      <c r="IEG204" s="639"/>
      <c r="IEH204" s="639"/>
      <c r="IEI204" s="639"/>
      <c r="IEJ204" s="639"/>
      <c r="IEK204" s="639"/>
      <c r="IEL204" s="639"/>
      <c r="IEM204" s="639"/>
      <c r="IEN204" s="639"/>
      <c r="IEO204" s="639"/>
      <c r="IEP204" s="639"/>
      <c r="IEQ204" s="639"/>
      <c r="IER204" s="639"/>
      <c r="IES204" s="639"/>
      <c r="IET204" s="639"/>
      <c r="IEU204" s="639"/>
      <c r="IEV204" s="639"/>
      <c r="IEW204" s="639"/>
      <c r="IEX204" s="639"/>
      <c r="IEY204" s="639"/>
      <c r="IEZ204" s="639"/>
      <c r="IFA204" s="639"/>
      <c r="IFB204" s="639"/>
      <c r="IFC204" s="639"/>
      <c r="IFD204" s="639"/>
      <c r="IFE204" s="639"/>
      <c r="IFF204" s="639"/>
      <c r="IFG204" s="639"/>
      <c r="IFH204" s="639"/>
      <c r="IFI204" s="639"/>
      <c r="IFJ204" s="639"/>
      <c r="IFK204" s="639"/>
      <c r="IFL204" s="639"/>
      <c r="IFM204" s="639"/>
      <c r="IFN204" s="639"/>
      <c r="IFO204" s="639"/>
      <c r="IFP204" s="639"/>
      <c r="IFQ204" s="639"/>
      <c r="IFR204" s="639"/>
      <c r="IFS204" s="639"/>
      <c r="IFT204" s="639"/>
      <c r="IFU204" s="639"/>
      <c r="IFV204" s="639"/>
      <c r="IFW204" s="639"/>
      <c r="IFX204" s="639"/>
      <c r="IFY204" s="639"/>
      <c r="IFZ204" s="639"/>
      <c r="IGA204" s="639"/>
      <c r="IGB204" s="639"/>
      <c r="IGC204" s="639"/>
      <c r="IGD204" s="639"/>
      <c r="IGE204" s="639"/>
      <c r="IGF204" s="639"/>
      <c r="IGG204" s="639"/>
      <c r="IGH204" s="639"/>
      <c r="IGI204" s="639"/>
      <c r="IGJ204" s="639"/>
      <c r="IGK204" s="639"/>
      <c r="IGL204" s="639"/>
      <c r="IGM204" s="639"/>
      <c r="IGN204" s="639"/>
      <c r="IGO204" s="639"/>
      <c r="IGP204" s="639"/>
      <c r="IGQ204" s="639"/>
      <c r="IGR204" s="639"/>
      <c r="IGS204" s="639"/>
      <c r="IGT204" s="639"/>
      <c r="IGU204" s="639"/>
      <c r="IGV204" s="639"/>
      <c r="IGW204" s="639"/>
      <c r="IGX204" s="639"/>
      <c r="IGY204" s="639"/>
      <c r="IGZ204" s="639"/>
      <c r="IHA204" s="639"/>
      <c r="IHB204" s="639"/>
      <c r="IHC204" s="639"/>
      <c r="IHD204" s="639"/>
      <c r="IHE204" s="639"/>
      <c r="IHF204" s="639"/>
      <c r="IHG204" s="639"/>
      <c r="IHH204" s="639"/>
      <c r="IHI204" s="639"/>
      <c r="IHJ204" s="639"/>
      <c r="IHK204" s="639"/>
      <c r="IHL204" s="639"/>
      <c r="IHM204" s="639"/>
      <c r="IHN204" s="639"/>
      <c r="IHO204" s="639"/>
      <c r="IHP204" s="639"/>
      <c r="IHQ204" s="639"/>
      <c r="IHR204" s="639"/>
      <c r="IHS204" s="639"/>
      <c r="IHT204" s="639"/>
      <c r="IHU204" s="639"/>
      <c r="IHV204" s="639"/>
      <c r="IHW204" s="639"/>
      <c r="IHX204" s="639"/>
      <c r="IHY204" s="639"/>
      <c r="IHZ204" s="639"/>
      <c r="IIA204" s="639"/>
      <c r="IIB204" s="639"/>
      <c r="IIC204" s="639"/>
      <c r="IID204" s="639"/>
      <c r="IIE204" s="639"/>
      <c r="IIF204" s="639"/>
      <c r="IIG204" s="639"/>
      <c r="IIH204" s="639"/>
      <c r="III204" s="639"/>
      <c r="IIJ204" s="639"/>
      <c r="IIK204" s="639"/>
      <c r="IIL204" s="639"/>
      <c r="IIM204" s="639"/>
      <c r="IIN204" s="639"/>
      <c r="IIO204" s="639"/>
      <c r="IIP204" s="639"/>
      <c r="IIQ204" s="639"/>
      <c r="IIR204" s="639"/>
      <c r="IIS204" s="639"/>
      <c r="IIT204" s="639"/>
      <c r="IIU204" s="639"/>
      <c r="IIV204" s="639"/>
      <c r="IIW204" s="639"/>
      <c r="IIX204" s="639"/>
      <c r="IIY204" s="639"/>
      <c r="IIZ204" s="639"/>
      <c r="IJA204" s="639"/>
      <c r="IJB204" s="639"/>
      <c r="IJC204" s="639"/>
      <c r="IJD204" s="639"/>
      <c r="IJE204" s="639"/>
      <c r="IJF204" s="639"/>
      <c r="IJG204" s="639"/>
      <c r="IJH204" s="639"/>
      <c r="IJI204" s="639"/>
      <c r="IJJ204" s="639"/>
      <c r="IJK204" s="639"/>
      <c r="IJL204" s="639"/>
      <c r="IJM204" s="639"/>
      <c r="IJN204" s="639"/>
      <c r="IJO204" s="639"/>
      <c r="IJP204" s="639"/>
      <c r="IJQ204" s="639"/>
      <c r="IJR204" s="639"/>
      <c r="IJS204" s="639"/>
      <c r="IJT204" s="639"/>
      <c r="IJU204" s="639"/>
      <c r="IJV204" s="639"/>
      <c r="IJW204" s="639"/>
      <c r="IJX204" s="639"/>
      <c r="IJY204" s="639"/>
      <c r="IJZ204" s="639"/>
      <c r="IKA204" s="639"/>
      <c r="IKB204" s="639"/>
      <c r="IKC204" s="639"/>
      <c r="IKD204" s="639"/>
      <c r="IKE204" s="639"/>
      <c r="IKF204" s="639"/>
      <c r="IKG204" s="639"/>
      <c r="IKH204" s="639"/>
      <c r="IKI204" s="639"/>
      <c r="IKJ204" s="639"/>
      <c r="IKK204" s="639"/>
      <c r="IKL204" s="639"/>
      <c r="IKM204" s="639"/>
      <c r="IKN204" s="639"/>
      <c r="IKO204" s="639"/>
      <c r="IKP204" s="639"/>
      <c r="IKQ204" s="639"/>
      <c r="IKR204" s="639"/>
      <c r="IKS204" s="639"/>
      <c r="IKT204" s="639"/>
      <c r="IKU204" s="639"/>
      <c r="IKV204" s="639"/>
      <c r="IKW204" s="639"/>
      <c r="IKX204" s="639"/>
      <c r="IKY204" s="639"/>
      <c r="IKZ204" s="639"/>
      <c r="ILA204" s="639"/>
      <c r="ILB204" s="639"/>
      <c r="ILC204" s="639"/>
      <c r="ILD204" s="639"/>
      <c r="ILE204" s="639"/>
      <c r="ILF204" s="639"/>
      <c r="ILG204" s="639"/>
      <c r="ILH204" s="639"/>
      <c r="ILI204" s="639"/>
      <c r="ILJ204" s="639"/>
      <c r="ILK204" s="639"/>
      <c r="ILL204" s="639"/>
      <c r="ILM204" s="639"/>
      <c r="ILN204" s="639"/>
      <c r="ILO204" s="639"/>
      <c r="ILP204" s="639"/>
      <c r="ILQ204" s="639"/>
      <c r="ILR204" s="639"/>
      <c r="ILS204" s="639"/>
      <c r="ILT204" s="639"/>
      <c r="ILU204" s="639"/>
      <c r="ILV204" s="639"/>
      <c r="ILW204" s="639"/>
      <c r="ILX204" s="639"/>
      <c r="ILY204" s="639"/>
      <c r="ILZ204" s="639"/>
      <c r="IMA204" s="639"/>
      <c r="IMB204" s="639"/>
      <c r="IMC204" s="639"/>
      <c r="IMD204" s="639"/>
      <c r="IME204" s="639"/>
      <c r="IMF204" s="639"/>
      <c r="IMG204" s="639"/>
      <c r="IMH204" s="639"/>
      <c r="IMI204" s="639"/>
      <c r="IMJ204" s="639"/>
      <c r="IMK204" s="639"/>
      <c r="IML204" s="639"/>
      <c r="IMM204" s="639"/>
      <c r="IMN204" s="639"/>
      <c r="IMO204" s="639"/>
      <c r="IMP204" s="639"/>
      <c r="IMQ204" s="639"/>
      <c r="IMR204" s="639"/>
      <c r="IMS204" s="639"/>
      <c r="IMT204" s="639"/>
      <c r="IMU204" s="639"/>
      <c r="IMV204" s="639"/>
      <c r="IMW204" s="639"/>
      <c r="IMX204" s="639"/>
      <c r="IMY204" s="639"/>
      <c r="IMZ204" s="639"/>
      <c r="INA204" s="639"/>
      <c r="INB204" s="639"/>
      <c r="INC204" s="639"/>
      <c r="IND204" s="639"/>
      <c r="INE204" s="639"/>
      <c r="INF204" s="639"/>
      <c r="ING204" s="639"/>
      <c r="INH204" s="639"/>
      <c r="INI204" s="639"/>
      <c r="INJ204" s="639"/>
      <c r="INK204" s="639"/>
      <c r="INL204" s="639"/>
      <c r="INM204" s="639"/>
      <c r="INN204" s="639"/>
      <c r="INO204" s="639"/>
      <c r="INP204" s="639"/>
      <c r="INQ204" s="639"/>
      <c r="INR204" s="639"/>
      <c r="INS204" s="639"/>
      <c r="INT204" s="639"/>
      <c r="INU204" s="639"/>
      <c r="INV204" s="639"/>
      <c r="INW204" s="639"/>
      <c r="INX204" s="639"/>
      <c r="INY204" s="639"/>
      <c r="INZ204" s="639"/>
      <c r="IOA204" s="639"/>
      <c r="IOB204" s="639"/>
      <c r="IOC204" s="639"/>
      <c r="IOD204" s="639"/>
      <c r="IOE204" s="639"/>
      <c r="IOF204" s="639"/>
      <c r="IOG204" s="639"/>
      <c r="IOH204" s="639"/>
      <c r="IOI204" s="639"/>
      <c r="IOJ204" s="639"/>
      <c r="IOK204" s="639"/>
      <c r="IOL204" s="639"/>
      <c r="IOM204" s="639"/>
      <c r="ION204" s="639"/>
      <c r="IOO204" s="639"/>
      <c r="IOP204" s="639"/>
      <c r="IOQ204" s="639"/>
      <c r="IOR204" s="639"/>
      <c r="IOS204" s="639"/>
      <c r="IOT204" s="639"/>
      <c r="IOU204" s="639"/>
      <c r="IOV204" s="639"/>
      <c r="IOW204" s="639"/>
      <c r="IOX204" s="639"/>
      <c r="IOY204" s="639"/>
      <c r="IOZ204" s="639"/>
      <c r="IPA204" s="639"/>
      <c r="IPB204" s="639"/>
      <c r="IPC204" s="639"/>
      <c r="IPD204" s="639"/>
      <c r="IPE204" s="639"/>
      <c r="IPF204" s="639"/>
      <c r="IPG204" s="639"/>
      <c r="IPH204" s="639"/>
      <c r="IPI204" s="639"/>
      <c r="IPJ204" s="639"/>
      <c r="IPK204" s="639"/>
      <c r="IPL204" s="639"/>
      <c r="IPM204" s="639"/>
      <c r="IPN204" s="639"/>
      <c r="IPO204" s="639"/>
      <c r="IPP204" s="639"/>
      <c r="IPQ204" s="639"/>
      <c r="IPR204" s="639"/>
      <c r="IPS204" s="639"/>
      <c r="IPT204" s="639"/>
      <c r="IPU204" s="639"/>
      <c r="IPV204" s="639"/>
      <c r="IPW204" s="639"/>
      <c r="IPX204" s="639"/>
      <c r="IPY204" s="639"/>
      <c r="IPZ204" s="639"/>
      <c r="IQA204" s="639"/>
      <c r="IQB204" s="639"/>
      <c r="IQC204" s="639"/>
      <c r="IQD204" s="639"/>
      <c r="IQE204" s="639"/>
      <c r="IQF204" s="639"/>
      <c r="IQG204" s="639"/>
      <c r="IQH204" s="639"/>
      <c r="IQI204" s="639"/>
      <c r="IQJ204" s="639"/>
      <c r="IQK204" s="639"/>
      <c r="IQL204" s="639"/>
      <c r="IQM204" s="639"/>
      <c r="IQN204" s="639"/>
      <c r="IQO204" s="639"/>
      <c r="IQP204" s="639"/>
      <c r="IQQ204" s="639"/>
      <c r="IQR204" s="639"/>
      <c r="IQS204" s="639"/>
      <c r="IQT204" s="639"/>
      <c r="IQU204" s="639"/>
      <c r="IQV204" s="639"/>
      <c r="IQW204" s="639"/>
      <c r="IQX204" s="639"/>
      <c r="IQY204" s="639"/>
      <c r="IQZ204" s="639"/>
      <c r="IRA204" s="639"/>
      <c r="IRB204" s="639"/>
      <c r="IRC204" s="639"/>
      <c r="IRD204" s="639"/>
      <c r="IRE204" s="639"/>
      <c r="IRF204" s="639"/>
      <c r="IRG204" s="639"/>
      <c r="IRH204" s="639"/>
      <c r="IRI204" s="639"/>
      <c r="IRJ204" s="639"/>
      <c r="IRK204" s="639"/>
      <c r="IRL204" s="639"/>
      <c r="IRM204" s="639"/>
      <c r="IRN204" s="639"/>
      <c r="IRO204" s="639"/>
      <c r="IRP204" s="639"/>
      <c r="IRQ204" s="639"/>
      <c r="IRR204" s="639"/>
      <c r="IRS204" s="639"/>
      <c r="IRT204" s="639"/>
      <c r="IRU204" s="639"/>
      <c r="IRV204" s="639"/>
      <c r="IRW204" s="639"/>
      <c r="IRX204" s="639"/>
      <c r="IRY204" s="639"/>
      <c r="IRZ204" s="639"/>
      <c r="ISA204" s="639"/>
      <c r="ISB204" s="639"/>
      <c r="ISC204" s="639"/>
      <c r="ISD204" s="639"/>
      <c r="ISE204" s="639"/>
      <c r="ISF204" s="639"/>
      <c r="ISG204" s="639"/>
      <c r="ISH204" s="639"/>
      <c r="ISI204" s="639"/>
      <c r="ISJ204" s="639"/>
      <c r="ISK204" s="639"/>
      <c r="ISL204" s="639"/>
      <c r="ISM204" s="639"/>
      <c r="ISN204" s="639"/>
      <c r="ISO204" s="639"/>
      <c r="ISP204" s="639"/>
      <c r="ISQ204" s="639"/>
      <c r="ISR204" s="639"/>
      <c r="ISS204" s="639"/>
      <c r="IST204" s="639"/>
      <c r="ISU204" s="639"/>
      <c r="ISV204" s="639"/>
      <c r="ISW204" s="639"/>
      <c r="ISX204" s="639"/>
      <c r="ISY204" s="639"/>
      <c r="ISZ204" s="639"/>
      <c r="ITA204" s="639"/>
      <c r="ITB204" s="639"/>
      <c r="ITC204" s="639"/>
      <c r="ITD204" s="639"/>
      <c r="ITE204" s="639"/>
      <c r="ITF204" s="639"/>
      <c r="ITG204" s="639"/>
      <c r="ITH204" s="639"/>
      <c r="ITI204" s="639"/>
      <c r="ITJ204" s="639"/>
      <c r="ITK204" s="639"/>
      <c r="ITL204" s="639"/>
      <c r="ITM204" s="639"/>
      <c r="ITN204" s="639"/>
      <c r="ITO204" s="639"/>
      <c r="ITP204" s="639"/>
      <c r="ITQ204" s="639"/>
      <c r="ITR204" s="639"/>
      <c r="ITS204" s="639"/>
      <c r="ITT204" s="639"/>
      <c r="ITU204" s="639"/>
      <c r="ITV204" s="639"/>
      <c r="ITW204" s="639"/>
      <c r="ITX204" s="639"/>
      <c r="ITY204" s="639"/>
      <c r="ITZ204" s="639"/>
      <c r="IUA204" s="639"/>
      <c r="IUB204" s="639"/>
      <c r="IUC204" s="639"/>
      <c r="IUD204" s="639"/>
      <c r="IUE204" s="639"/>
      <c r="IUF204" s="639"/>
      <c r="IUG204" s="639"/>
      <c r="IUH204" s="639"/>
      <c r="IUI204" s="639"/>
      <c r="IUJ204" s="639"/>
      <c r="IUK204" s="639"/>
      <c r="IUL204" s="639"/>
      <c r="IUM204" s="639"/>
      <c r="IUN204" s="639"/>
      <c r="IUO204" s="639"/>
      <c r="IUP204" s="639"/>
      <c r="IUQ204" s="639"/>
      <c r="IUR204" s="639"/>
      <c r="IUS204" s="639"/>
      <c r="IUT204" s="639"/>
      <c r="IUU204" s="639"/>
      <c r="IUV204" s="639"/>
      <c r="IUW204" s="639"/>
      <c r="IUX204" s="639"/>
      <c r="IUY204" s="639"/>
      <c r="IUZ204" s="639"/>
      <c r="IVA204" s="639"/>
      <c r="IVB204" s="639"/>
      <c r="IVC204" s="639"/>
      <c r="IVD204" s="639"/>
      <c r="IVE204" s="639"/>
      <c r="IVF204" s="639"/>
      <c r="IVG204" s="639"/>
      <c r="IVH204" s="639"/>
      <c r="IVI204" s="639"/>
      <c r="IVJ204" s="639"/>
      <c r="IVK204" s="639"/>
      <c r="IVL204" s="639"/>
      <c r="IVM204" s="639"/>
      <c r="IVN204" s="639"/>
      <c r="IVO204" s="639"/>
      <c r="IVP204" s="639"/>
      <c r="IVQ204" s="639"/>
      <c r="IVR204" s="639"/>
      <c r="IVS204" s="639"/>
      <c r="IVT204" s="639"/>
      <c r="IVU204" s="639"/>
      <c r="IVV204" s="639"/>
      <c r="IVW204" s="639"/>
      <c r="IVX204" s="639"/>
      <c r="IVY204" s="639"/>
      <c r="IVZ204" s="639"/>
      <c r="IWA204" s="639"/>
      <c r="IWB204" s="639"/>
      <c r="IWC204" s="639"/>
      <c r="IWD204" s="639"/>
      <c r="IWE204" s="639"/>
      <c r="IWF204" s="639"/>
      <c r="IWG204" s="639"/>
      <c r="IWH204" s="639"/>
      <c r="IWI204" s="639"/>
      <c r="IWJ204" s="639"/>
      <c r="IWK204" s="639"/>
      <c r="IWL204" s="639"/>
      <c r="IWM204" s="639"/>
      <c r="IWN204" s="639"/>
      <c r="IWO204" s="639"/>
      <c r="IWP204" s="639"/>
      <c r="IWQ204" s="639"/>
      <c r="IWR204" s="639"/>
      <c r="IWS204" s="639"/>
      <c r="IWT204" s="639"/>
      <c r="IWU204" s="639"/>
      <c r="IWV204" s="639"/>
      <c r="IWW204" s="639"/>
      <c r="IWX204" s="639"/>
      <c r="IWY204" s="639"/>
      <c r="IWZ204" s="639"/>
      <c r="IXA204" s="639"/>
      <c r="IXB204" s="639"/>
      <c r="IXC204" s="639"/>
      <c r="IXD204" s="639"/>
      <c r="IXE204" s="639"/>
      <c r="IXF204" s="639"/>
      <c r="IXG204" s="639"/>
      <c r="IXH204" s="639"/>
      <c r="IXI204" s="639"/>
      <c r="IXJ204" s="639"/>
      <c r="IXK204" s="639"/>
      <c r="IXL204" s="639"/>
      <c r="IXM204" s="639"/>
      <c r="IXN204" s="639"/>
      <c r="IXO204" s="639"/>
      <c r="IXP204" s="639"/>
      <c r="IXQ204" s="639"/>
      <c r="IXR204" s="639"/>
      <c r="IXS204" s="639"/>
      <c r="IXT204" s="639"/>
      <c r="IXU204" s="639"/>
      <c r="IXV204" s="639"/>
      <c r="IXW204" s="639"/>
      <c r="IXX204" s="639"/>
      <c r="IXY204" s="639"/>
      <c r="IXZ204" s="639"/>
      <c r="IYA204" s="639"/>
      <c r="IYB204" s="639"/>
      <c r="IYC204" s="639"/>
      <c r="IYD204" s="639"/>
      <c r="IYE204" s="639"/>
      <c r="IYF204" s="639"/>
      <c r="IYG204" s="639"/>
      <c r="IYH204" s="639"/>
      <c r="IYI204" s="639"/>
      <c r="IYJ204" s="639"/>
      <c r="IYK204" s="639"/>
      <c r="IYL204" s="639"/>
      <c r="IYM204" s="639"/>
      <c r="IYN204" s="639"/>
      <c r="IYO204" s="639"/>
      <c r="IYP204" s="639"/>
      <c r="IYQ204" s="639"/>
      <c r="IYR204" s="639"/>
      <c r="IYS204" s="639"/>
      <c r="IYT204" s="639"/>
      <c r="IYU204" s="639"/>
      <c r="IYV204" s="639"/>
      <c r="IYW204" s="639"/>
      <c r="IYX204" s="639"/>
      <c r="IYY204" s="639"/>
      <c r="IYZ204" s="639"/>
      <c r="IZA204" s="639"/>
      <c r="IZB204" s="639"/>
      <c r="IZC204" s="639"/>
      <c r="IZD204" s="639"/>
      <c r="IZE204" s="639"/>
      <c r="IZF204" s="639"/>
      <c r="IZG204" s="639"/>
      <c r="IZH204" s="639"/>
      <c r="IZI204" s="639"/>
      <c r="IZJ204" s="639"/>
      <c r="IZK204" s="639"/>
      <c r="IZL204" s="639"/>
      <c r="IZM204" s="639"/>
      <c r="IZN204" s="639"/>
      <c r="IZO204" s="639"/>
      <c r="IZP204" s="639"/>
      <c r="IZQ204" s="639"/>
      <c r="IZR204" s="639"/>
      <c r="IZS204" s="639"/>
      <c r="IZT204" s="639"/>
      <c r="IZU204" s="639"/>
      <c r="IZV204" s="639"/>
      <c r="IZW204" s="639"/>
      <c r="IZX204" s="639"/>
      <c r="IZY204" s="639"/>
      <c r="IZZ204" s="639"/>
      <c r="JAA204" s="639"/>
      <c r="JAB204" s="639"/>
      <c r="JAC204" s="639"/>
      <c r="JAD204" s="639"/>
      <c r="JAE204" s="639"/>
      <c r="JAF204" s="639"/>
      <c r="JAG204" s="639"/>
      <c r="JAH204" s="639"/>
      <c r="JAI204" s="639"/>
      <c r="JAJ204" s="639"/>
      <c r="JAK204" s="639"/>
      <c r="JAL204" s="639"/>
      <c r="JAM204" s="639"/>
      <c r="JAN204" s="639"/>
      <c r="JAO204" s="639"/>
      <c r="JAP204" s="639"/>
      <c r="JAQ204" s="639"/>
      <c r="JAR204" s="639"/>
      <c r="JAS204" s="639"/>
      <c r="JAT204" s="639"/>
      <c r="JAU204" s="639"/>
      <c r="JAV204" s="639"/>
      <c r="JAW204" s="639"/>
      <c r="JAX204" s="639"/>
      <c r="JAY204" s="639"/>
      <c r="JAZ204" s="639"/>
      <c r="JBA204" s="639"/>
      <c r="JBB204" s="639"/>
      <c r="JBC204" s="639"/>
      <c r="JBD204" s="639"/>
      <c r="JBE204" s="639"/>
      <c r="JBF204" s="639"/>
      <c r="JBG204" s="639"/>
      <c r="JBH204" s="639"/>
      <c r="JBI204" s="639"/>
      <c r="JBJ204" s="639"/>
      <c r="JBK204" s="639"/>
      <c r="JBL204" s="639"/>
      <c r="JBM204" s="639"/>
      <c r="JBN204" s="639"/>
      <c r="JBO204" s="639"/>
      <c r="JBP204" s="639"/>
      <c r="JBQ204" s="639"/>
      <c r="JBR204" s="639"/>
      <c r="JBS204" s="639"/>
      <c r="JBT204" s="639"/>
      <c r="JBU204" s="639"/>
      <c r="JBV204" s="639"/>
      <c r="JBW204" s="639"/>
      <c r="JBX204" s="639"/>
      <c r="JBY204" s="639"/>
      <c r="JBZ204" s="639"/>
      <c r="JCA204" s="639"/>
      <c r="JCB204" s="639"/>
      <c r="JCC204" s="639"/>
      <c r="JCD204" s="639"/>
      <c r="JCE204" s="639"/>
      <c r="JCF204" s="639"/>
      <c r="JCG204" s="639"/>
      <c r="JCH204" s="639"/>
      <c r="JCI204" s="639"/>
      <c r="JCJ204" s="639"/>
      <c r="JCK204" s="639"/>
      <c r="JCL204" s="639"/>
      <c r="JCM204" s="639"/>
      <c r="JCN204" s="639"/>
      <c r="JCO204" s="639"/>
      <c r="JCP204" s="639"/>
      <c r="JCQ204" s="639"/>
      <c r="JCR204" s="639"/>
      <c r="JCS204" s="639"/>
      <c r="JCT204" s="639"/>
      <c r="JCU204" s="639"/>
      <c r="JCV204" s="639"/>
      <c r="JCW204" s="639"/>
      <c r="JCX204" s="639"/>
      <c r="JCY204" s="639"/>
      <c r="JCZ204" s="639"/>
      <c r="JDA204" s="639"/>
      <c r="JDB204" s="639"/>
      <c r="JDC204" s="639"/>
      <c r="JDD204" s="639"/>
      <c r="JDE204" s="639"/>
      <c r="JDF204" s="639"/>
      <c r="JDG204" s="639"/>
      <c r="JDH204" s="639"/>
      <c r="JDI204" s="639"/>
      <c r="JDJ204" s="639"/>
      <c r="JDK204" s="639"/>
      <c r="JDL204" s="639"/>
      <c r="JDM204" s="639"/>
      <c r="JDN204" s="639"/>
      <c r="JDO204" s="639"/>
      <c r="JDP204" s="639"/>
      <c r="JDQ204" s="639"/>
      <c r="JDR204" s="639"/>
      <c r="JDS204" s="639"/>
      <c r="JDT204" s="639"/>
      <c r="JDU204" s="639"/>
      <c r="JDV204" s="639"/>
      <c r="JDW204" s="639"/>
      <c r="JDX204" s="639"/>
      <c r="JDY204" s="639"/>
      <c r="JDZ204" s="639"/>
      <c r="JEA204" s="639"/>
      <c r="JEB204" s="639"/>
      <c r="JEC204" s="639"/>
      <c r="JED204" s="639"/>
      <c r="JEE204" s="639"/>
      <c r="JEF204" s="639"/>
      <c r="JEG204" s="639"/>
      <c r="JEH204" s="639"/>
      <c r="JEI204" s="639"/>
      <c r="JEJ204" s="639"/>
      <c r="JEK204" s="639"/>
      <c r="JEL204" s="639"/>
      <c r="JEM204" s="639"/>
      <c r="JEN204" s="639"/>
      <c r="JEO204" s="639"/>
      <c r="JEP204" s="639"/>
      <c r="JEQ204" s="639"/>
      <c r="JER204" s="639"/>
      <c r="JES204" s="639"/>
      <c r="JET204" s="639"/>
      <c r="JEU204" s="639"/>
      <c r="JEV204" s="639"/>
      <c r="JEW204" s="639"/>
      <c r="JEX204" s="639"/>
      <c r="JEY204" s="639"/>
      <c r="JEZ204" s="639"/>
      <c r="JFA204" s="639"/>
      <c r="JFB204" s="639"/>
      <c r="JFC204" s="639"/>
      <c r="JFD204" s="639"/>
      <c r="JFE204" s="639"/>
      <c r="JFF204" s="639"/>
      <c r="JFG204" s="639"/>
      <c r="JFH204" s="639"/>
      <c r="JFI204" s="639"/>
      <c r="JFJ204" s="639"/>
      <c r="JFK204" s="639"/>
      <c r="JFL204" s="639"/>
      <c r="JFM204" s="639"/>
      <c r="JFN204" s="639"/>
      <c r="JFO204" s="639"/>
      <c r="JFP204" s="639"/>
      <c r="JFQ204" s="639"/>
      <c r="JFR204" s="639"/>
      <c r="JFS204" s="639"/>
      <c r="JFT204" s="639"/>
      <c r="JFU204" s="639"/>
      <c r="JFV204" s="639"/>
      <c r="JFW204" s="639"/>
      <c r="JFX204" s="639"/>
      <c r="JFY204" s="639"/>
      <c r="JFZ204" s="639"/>
      <c r="JGA204" s="639"/>
      <c r="JGB204" s="639"/>
      <c r="JGC204" s="639"/>
      <c r="JGD204" s="639"/>
      <c r="JGE204" s="639"/>
      <c r="JGF204" s="639"/>
      <c r="JGG204" s="639"/>
      <c r="JGH204" s="639"/>
      <c r="JGI204" s="639"/>
      <c r="JGJ204" s="639"/>
      <c r="JGK204" s="639"/>
      <c r="JGL204" s="639"/>
      <c r="JGM204" s="639"/>
      <c r="JGN204" s="639"/>
      <c r="JGO204" s="639"/>
      <c r="JGP204" s="639"/>
      <c r="JGQ204" s="639"/>
      <c r="JGR204" s="639"/>
      <c r="JGS204" s="639"/>
      <c r="JGT204" s="639"/>
      <c r="JGU204" s="639"/>
      <c r="JGV204" s="639"/>
      <c r="JGW204" s="639"/>
      <c r="JGX204" s="639"/>
      <c r="JGY204" s="639"/>
      <c r="JGZ204" s="639"/>
      <c r="JHA204" s="639"/>
      <c r="JHB204" s="639"/>
      <c r="JHC204" s="639"/>
      <c r="JHD204" s="639"/>
      <c r="JHE204" s="639"/>
      <c r="JHF204" s="639"/>
      <c r="JHG204" s="639"/>
      <c r="JHH204" s="639"/>
      <c r="JHI204" s="639"/>
      <c r="JHJ204" s="639"/>
      <c r="JHK204" s="639"/>
      <c r="JHL204" s="639"/>
      <c r="JHM204" s="639"/>
      <c r="JHN204" s="639"/>
      <c r="JHO204" s="639"/>
      <c r="JHP204" s="639"/>
      <c r="JHQ204" s="639"/>
      <c r="JHR204" s="639"/>
      <c r="JHS204" s="639"/>
      <c r="JHT204" s="639"/>
      <c r="JHU204" s="639"/>
      <c r="JHV204" s="639"/>
      <c r="JHW204" s="639"/>
      <c r="JHX204" s="639"/>
      <c r="JHY204" s="639"/>
      <c r="JHZ204" s="639"/>
      <c r="JIA204" s="639"/>
      <c r="JIB204" s="639"/>
      <c r="JIC204" s="639"/>
      <c r="JID204" s="639"/>
      <c r="JIE204" s="639"/>
      <c r="JIF204" s="639"/>
      <c r="JIG204" s="639"/>
      <c r="JIH204" s="639"/>
      <c r="JII204" s="639"/>
      <c r="JIJ204" s="639"/>
      <c r="JIK204" s="639"/>
      <c r="JIL204" s="639"/>
      <c r="JIM204" s="639"/>
      <c r="JIN204" s="639"/>
      <c r="JIO204" s="639"/>
      <c r="JIP204" s="639"/>
      <c r="JIQ204" s="639"/>
      <c r="JIR204" s="639"/>
      <c r="JIS204" s="639"/>
      <c r="JIT204" s="639"/>
      <c r="JIU204" s="639"/>
      <c r="JIV204" s="639"/>
      <c r="JIW204" s="639"/>
      <c r="JIX204" s="639"/>
      <c r="JIY204" s="639"/>
      <c r="JIZ204" s="639"/>
      <c r="JJA204" s="639"/>
      <c r="JJB204" s="639"/>
      <c r="JJC204" s="639"/>
      <c r="JJD204" s="639"/>
      <c r="JJE204" s="639"/>
      <c r="JJF204" s="639"/>
      <c r="JJG204" s="639"/>
      <c r="JJH204" s="639"/>
      <c r="JJI204" s="639"/>
      <c r="JJJ204" s="639"/>
      <c r="JJK204" s="639"/>
      <c r="JJL204" s="639"/>
      <c r="JJM204" s="639"/>
      <c r="JJN204" s="639"/>
      <c r="JJO204" s="639"/>
      <c r="JJP204" s="639"/>
      <c r="JJQ204" s="639"/>
      <c r="JJR204" s="639"/>
      <c r="JJS204" s="639"/>
      <c r="JJT204" s="639"/>
      <c r="JJU204" s="639"/>
      <c r="JJV204" s="639"/>
      <c r="JJW204" s="639"/>
      <c r="JJX204" s="639"/>
      <c r="JJY204" s="639"/>
      <c r="JJZ204" s="639"/>
      <c r="JKA204" s="639"/>
      <c r="JKB204" s="639"/>
      <c r="JKC204" s="639"/>
      <c r="JKD204" s="639"/>
      <c r="JKE204" s="639"/>
      <c r="JKF204" s="639"/>
      <c r="JKG204" s="639"/>
      <c r="JKH204" s="639"/>
      <c r="JKI204" s="639"/>
      <c r="JKJ204" s="639"/>
      <c r="JKK204" s="639"/>
      <c r="JKL204" s="639"/>
      <c r="JKM204" s="639"/>
      <c r="JKN204" s="639"/>
      <c r="JKO204" s="639"/>
      <c r="JKP204" s="639"/>
      <c r="JKQ204" s="639"/>
      <c r="JKR204" s="639"/>
      <c r="JKS204" s="639"/>
      <c r="JKT204" s="639"/>
      <c r="JKU204" s="639"/>
      <c r="JKV204" s="639"/>
      <c r="JKW204" s="639"/>
      <c r="JKX204" s="639"/>
      <c r="JKY204" s="639"/>
      <c r="JKZ204" s="639"/>
      <c r="JLA204" s="639"/>
      <c r="JLB204" s="639"/>
      <c r="JLC204" s="639"/>
      <c r="JLD204" s="639"/>
      <c r="JLE204" s="639"/>
      <c r="JLF204" s="639"/>
      <c r="JLG204" s="639"/>
      <c r="JLH204" s="639"/>
      <c r="JLI204" s="639"/>
      <c r="JLJ204" s="639"/>
      <c r="JLK204" s="639"/>
      <c r="JLL204" s="639"/>
      <c r="JLM204" s="639"/>
      <c r="JLN204" s="639"/>
      <c r="JLO204" s="639"/>
      <c r="JLP204" s="639"/>
      <c r="JLQ204" s="639"/>
      <c r="JLR204" s="639"/>
      <c r="JLS204" s="639"/>
      <c r="JLT204" s="639"/>
      <c r="JLU204" s="639"/>
      <c r="JLV204" s="639"/>
      <c r="JLW204" s="639"/>
      <c r="JLX204" s="639"/>
      <c r="JLY204" s="639"/>
      <c r="JLZ204" s="639"/>
      <c r="JMA204" s="639"/>
      <c r="JMB204" s="639"/>
      <c r="JMC204" s="639"/>
      <c r="JMD204" s="639"/>
      <c r="JME204" s="639"/>
      <c r="JMF204" s="639"/>
      <c r="JMG204" s="639"/>
      <c r="JMH204" s="639"/>
      <c r="JMI204" s="639"/>
      <c r="JMJ204" s="639"/>
      <c r="JMK204" s="639"/>
      <c r="JML204" s="639"/>
      <c r="JMM204" s="639"/>
      <c r="JMN204" s="639"/>
      <c r="JMO204" s="639"/>
      <c r="JMP204" s="639"/>
      <c r="JMQ204" s="639"/>
      <c r="JMR204" s="639"/>
      <c r="JMS204" s="639"/>
      <c r="JMT204" s="639"/>
      <c r="JMU204" s="639"/>
      <c r="JMV204" s="639"/>
      <c r="JMW204" s="639"/>
      <c r="JMX204" s="639"/>
      <c r="JMY204" s="639"/>
      <c r="JMZ204" s="639"/>
      <c r="JNA204" s="639"/>
      <c r="JNB204" s="639"/>
      <c r="JNC204" s="639"/>
      <c r="JND204" s="639"/>
      <c r="JNE204" s="639"/>
      <c r="JNF204" s="639"/>
      <c r="JNG204" s="639"/>
      <c r="JNH204" s="639"/>
      <c r="JNI204" s="639"/>
      <c r="JNJ204" s="639"/>
      <c r="JNK204" s="639"/>
      <c r="JNL204" s="639"/>
      <c r="JNM204" s="639"/>
      <c r="JNN204" s="639"/>
      <c r="JNO204" s="639"/>
      <c r="JNP204" s="639"/>
      <c r="JNQ204" s="639"/>
      <c r="JNR204" s="639"/>
      <c r="JNS204" s="639"/>
      <c r="JNT204" s="639"/>
      <c r="JNU204" s="639"/>
      <c r="JNV204" s="639"/>
      <c r="JNW204" s="639"/>
      <c r="JNX204" s="639"/>
      <c r="JNY204" s="639"/>
      <c r="JNZ204" s="639"/>
      <c r="JOA204" s="639"/>
      <c r="JOB204" s="639"/>
      <c r="JOC204" s="639"/>
      <c r="JOD204" s="639"/>
      <c r="JOE204" s="639"/>
      <c r="JOF204" s="639"/>
      <c r="JOG204" s="639"/>
      <c r="JOH204" s="639"/>
      <c r="JOI204" s="639"/>
      <c r="JOJ204" s="639"/>
      <c r="JOK204" s="639"/>
      <c r="JOL204" s="639"/>
      <c r="JOM204" s="639"/>
      <c r="JON204" s="639"/>
      <c r="JOO204" s="639"/>
      <c r="JOP204" s="639"/>
      <c r="JOQ204" s="639"/>
      <c r="JOR204" s="639"/>
      <c r="JOS204" s="639"/>
      <c r="JOT204" s="639"/>
      <c r="JOU204" s="639"/>
      <c r="JOV204" s="639"/>
      <c r="JOW204" s="639"/>
      <c r="JOX204" s="639"/>
      <c r="JOY204" s="639"/>
      <c r="JOZ204" s="639"/>
      <c r="JPA204" s="639"/>
      <c r="JPB204" s="639"/>
      <c r="JPC204" s="639"/>
      <c r="JPD204" s="639"/>
      <c r="JPE204" s="639"/>
      <c r="JPF204" s="639"/>
      <c r="JPG204" s="639"/>
      <c r="JPH204" s="639"/>
      <c r="JPI204" s="639"/>
      <c r="JPJ204" s="639"/>
      <c r="JPK204" s="639"/>
      <c r="JPL204" s="639"/>
      <c r="JPM204" s="639"/>
      <c r="JPN204" s="639"/>
      <c r="JPO204" s="639"/>
      <c r="JPP204" s="639"/>
      <c r="JPQ204" s="639"/>
      <c r="JPR204" s="639"/>
      <c r="JPS204" s="639"/>
      <c r="JPT204" s="639"/>
      <c r="JPU204" s="639"/>
      <c r="JPV204" s="639"/>
      <c r="JPW204" s="639"/>
      <c r="JPX204" s="639"/>
      <c r="JPY204" s="639"/>
      <c r="JPZ204" s="639"/>
      <c r="JQA204" s="639"/>
      <c r="JQB204" s="639"/>
      <c r="JQC204" s="639"/>
      <c r="JQD204" s="639"/>
      <c r="JQE204" s="639"/>
      <c r="JQF204" s="639"/>
      <c r="JQG204" s="639"/>
      <c r="JQH204" s="639"/>
      <c r="JQI204" s="639"/>
      <c r="JQJ204" s="639"/>
      <c r="JQK204" s="639"/>
      <c r="JQL204" s="639"/>
      <c r="JQM204" s="639"/>
      <c r="JQN204" s="639"/>
      <c r="JQO204" s="639"/>
      <c r="JQP204" s="639"/>
      <c r="JQQ204" s="639"/>
      <c r="JQR204" s="639"/>
      <c r="JQS204" s="639"/>
      <c r="JQT204" s="639"/>
      <c r="JQU204" s="639"/>
      <c r="JQV204" s="639"/>
      <c r="JQW204" s="639"/>
      <c r="JQX204" s="639"/>
      <c r="JQY204" s="639"/>
      <c r="JQZ204" s="639"/>
      <c r="JRA204" s="639"/>
      <c r="JRB204" s="639"/>
      <c r="JRC204" s="639"/>
      <c r="JRD204" s="639"/>
      <c r="JRE204" s="639"/>
      <c r="JRF204" s="639"/>
      <c r="JRG204" s="639"/>
      <c r="JRH204" s="639"/>
      <c r="JRI204" s="639"/>
      <c r="JRJ204" s="639"/>
      <c r="JRK204" s="639"/>
      <c r="JRL204" s="639"/>
      <c r="JRM204" s="639"/>
      <c r="JRN204" s="639"/>
      <c r="JRO204" s="639"/>
      <c r="JRP204" s="639"/>
      <c r="JRQ204" s="639"/>
      <c r="JRR204" s="639"/>
      <c r="JRS204" s="639"/>
      <c r="JRT204" s="639"/>
      <c r="JRU204" s="639"/>
      <c r="JRV204" s="639"/>
      <c r="JRW204" s="639"/>
      <c r="JRX204" s="639"/>
      <c r="JRY204" s="639"/>
      <c r="JRZ204" s="639"/>
      <c r="JSA204" s="639"/>
      <c r="JSB204" s="639"/>
      <c r="JSC204" s="639"/>
      <c r="JSD204" s="639"/>
      <c r="JSE204" s="639"/>
      <c r="JSF204" s="639"/>
      <c r="JSG204" s="639"/>
      <c r="JSH204" s="639"/>
      <c r="JSI204" s="639"/>
      <c r="JSJ204" s="639"/>
      <c r="JSK204" s="639"/>
      <c r="JSL204" s="639"/>
      <c r="JSM204" s="639"/>
      <c r="JSN204" s="639"/>
      <c r="JSO204" s="639"/>
      <c r="JSP204" s="639"/>
      <c r="JSQ204" s="639"/>
      <c r="JSR204" s="639"/>
      <c r="JSS204" s="639"/>
      <c r="JST204" s="639"/>
      <c r="JSU204" s="639"/>
      <c r="JSV204" s="639"/>
      <c r="JSW204" s="639"/>
      <c r="JSX204" s="639"/>
      <c r="JSY204" s="639"/>
      <c r="JSZ204" s="639"/>
      <c r="JTA204" s="639"/>
      <c r="JTB204" s="639"/>
      <c r="JTC204" s="639"/>
      <c r="JTD204" s="639"/>
      <c r="JTE204" s="639"/>
      <c r="JTF204" s="639"/>
      <c r="JTG204" s="639"/>
      <c r="JTH204" s="639"/>
      <c r="JTI204" s="639"/>
      <c r="JTJ204" s="639"/>
      <c r="JTK204" s="639"/>
      <c r="JTL204" s="639"/>
      <c r="JTM204" s="639"/>
      <c r="JTN204" s="639"/>
      <c r="JTO204" s="639"/>
      <c r="JTP204" s="639"/>
      <c r="JTQ204" s="639"/>
      <c r="JTR204" s="639"/>
      <c r="JTS204" s="639"/>
      <c r="JTT204" s="639"/>
      <c r="JTU204" s="639"/>
      <c r="JTV204" s="639"/>
      <c r="JTW204" s="639"/>
      <c r="JTX204" s="639"/>
      <c r="JTY204" s="639"/>
      <c r="JTZ204" s="639"/>
      <c r="JUA204" s="639"/>
      <c r="JUB204" s="639"/>
      <c r="JUC204" s="639"/>
      <c r="JUD204" s="639"/>
      <c r="JUE204" s="639"/>
      <c r="JUF204" s="639"/>
      <c r="JUG204" s="639"/>
      <c r="JUH204" s="639"/>
      <c r="JUI204" s="639"/>
      <c r="JUJ204" s="639"/>
      <c r="JUK204" s="639"/>
      <c r="JUL204" s="639"/>
      <c r="JUM204" s="639"/>
      <c r="JUN204" s="639"/>
      <c r="JUO204" s="639"/>
      <c r="JUP204" s="639"/>
      <c r="JUQ204" s="639"/>
      <c r="JUR204" s="639"/>
      <c r="JUS204" s="639"/>
      <c r="JUT204" s="639"/>
      <c r="JUU204" s="639"/>
      <c r="JUV204" s="639"/>
      <c r="JUW204" s="639"/>
      <c r="JUX204" s="639"/>
      <c r="JUY204" s="639"/>
      <c r="JUZ204" s="639"/>
      <c r="JVA204" s="639"/>
      <c r="JVB204" s="639"/>
      <c r="JVC204" s="639"/>
      <c r="JVD204" s="639"/>
      <c r="JVE204" s="639"/>
      <c r="JVF204" s="639"/>
      <c r="JVG204" s="639"/>
      <c r="JVH204" s="639"/>
      <c r="JVI204" s="639"/>
      <c r="JVJ204" s="639"/>
      <c r="JVK204" s="639"/>
      <c r="JVL204" s="639"/>
      <c r="JVM204" s="639"/>
      <c r="JVN204" s="639"/>
      <c r="JVO204" s="639"/>
      <c r="JVP204" s="639"/>
      <c r="JVQ204" s="639"/>
      <c r="JVR204" s="639"/>
      <c r="JVS204" s="639"/>
      <c r="JVT204" s="639"/>
      <c r="JVU204" s="639"/>
      <c r="JVV204" s="639"/>
      <c r="JVW204" s="639"/>
      <c r="JVX204" s="639"/>
      <c r="JVY204" s="639"/>
      <c r="JVZ204" s="639"/>
      <c r="JWA204" s="639"/>
      <c r="JWB204" s="639"/>
      <c r="JWC204" s="639"/>
      <c r="JWD204" s="639"/>
      <c r="JWE204" s="639"/>
      <c r="JWF204" s="639"/>
      <c r="JWG204" s="639"/>
      <c r="JWH204" s="639"/>
      <c r="JWI204" s="639"/>
      <c r="JWJ204" s="639"/>
      <c r="JWK204" s="639"/>
      <c r="JWL204" s="639"/>
      <c r="JWM204" s="639"/>
      <c r="JWN204" s="639"/>
      <c r="JWO204" s="639"/>
      <c r="JWP204" s="639"/>
      <c r="JWQ204" s="639"/>
      <c r="JWR204" s="639"/>
      <c r="JWS204" s="639"/>
      <c r="JWT204" s="639"/>
      <c r="JWU204" s="639"/>
      <c r="JWV204" s="639"/>
      <c r="JWW204" s="639"/>
      <c r="JWX204" s="639"/>
      <c r="JWY204" s="639"/>
      <c r="JWZ204" s="639"/>
      <c r="JXA204" s="639"/>
      <c r="JXB204" s="639"/>
      <c r="JXC204" s="639"/>
      <c r="JXD204" s="639"/>
      <c r="JXE204" s="639"/>
      <c r="JXF204" s="639"/>
      <c r="JXG204" s="639"/>
      <c r="JXH204" s="639"/>
      <c r="JXI204" s="639"/>
      <c r="JXJ204" s="639"/>
      <c r="JXK204" s="639"/>
      <c r="JXL204" s="639"/>
      <c r="JXM204" s="639"/>
      <c r="JXN204" s="639"/>
      <c r="JXO204" s="639"/>
      <c r="JXP204" s="639"/>
      <c r="JXQ204" s="639"/>
      <c r="JXR204" s="639"/>
      <c r="JXS204" s="639"/>
      <c r="JXT204" s="639"/>
      <c r="JXU204" s="639"/>
      <c r="JXV204" s="639"/>
      <c r="JXW204" s="639"/>
      <c r="JXX204" s="639"/>
      <c r="JXY204" s="639"/>
      <c r="JXZ204" s="639"/>
      <c r="JYA204" s="639"/>
      <c r="JYB204" s="639"/>
      <c r="JYC204" s="639"/>
      <c r="JYD204" s="639"/>
      <c r="JYE204" s="639"/>
      <c r="JYF204" s="639"/>
      <c r="JYG204" s="639"/>
      <c r="JYH204" s="639"/>
      <c r="JYI204" s="639"/>
      <c r="JYJ204" s="639"/>
      <c r="JYK204" s="639"/>
      <c r="JYL204" s="639"/>
      <c r="JYM204" s="639"/>
      <c r="JYN204" s="639"/>
      <c r="JYO204" s="639"/>
      <c r="JYP204" s="639"/>
      <c r="JYQ204" s="639"/>
      <c r="JYR204" s="639"/>
      <c r="JYS204" s="639"/>
      <c r="JYT204" s="639"/>
      <c r="JYU204" s="639"/>
      <c r="JYV204" s="639"/>
      <c r="JYW204" s="639"/>
      <c r="JYX204" s="639"/>
      <c r="JYY204" s="639"/>
      <c r="JYZ204" s="639"/>
      <c r="JZA204" s="639"/>
      <c r="JZB204" s="639"/>
      <c r="JZC204" s="639"/>
      <c r="JZD204" s="639"/>
      <c r="JZE204" s="639"/>
      <c r="JZF204" s="639"/>
      <c r="JZG204" s="639"/>
      <c r="JZH204" s="639"/>
      <c r="JZI204" s="639"/>
      <c r="JZJ204" s="639"/>
      <c r="JZK204" s="639"/>
      <c r="JZL204" s="639"/>
      <c r="JZM204" s="639"/>
      <c r="JZN204" s="639"/>
      <c r="JZO204" s="639"/>
      <c r="JZP204" s="639"/>
      <c r="JZQ204" s="639"/>
      <c r="JZR204" s="639"/>
      <c r="JZS204" s="639"/>
      <c r="JZT204" s="639"/>
      <c r="JZU204" s="639"/>
      <c r="JZV204" s="639"/>
      <c r="JZW204" s="639"/>
      <c r="JZX204" s="639"/>
      <c r="JZY204" s="639"/>
      <c r="JZZ204" s="639"/>
      <c r="KAA204" s="639"/>
      <c r="KAB204" s="639"/>
      <c r="KAC204" s="639"/>
      <c r="KAD204" s="639"/>
      <c r="KAE204" s="639"/>
      <c r="KAF204" s="639"/>
      <c r="KAG204" s="639"/>
      <c r="KAH204" s="639"/>
      <c r="KAI204" s="639"/>
      <c r="KAJ204" s="639"/>
      <c r="KAK204" s="639"/>
      <c r="KAL204" s="639"/>
      <c r="KAM204" s="639"/>
      <c r="KAN204" s="639"/>
      <c r="KAO204" s="639"/>
      <c r="KAP204" s="639"/>
      <c r="KAQ204" s="639"/>
      <c r="KAR204" s="639"/>
      <c r="KAS204" s="639"/>
      <c r="KAT204" s="639"/>
      <c r="KAU204" s="639"/>
      <c r="KAV204" s="639"/>
      <c r="KAW204" s="639"/>
      <c r="KAX204" s="639"/>
      <c r="KAY204" s="639"/>
      <c r="KAZ204" s="639"/>
      <c r="KBA204" s="639"/>
      <c r="KBB204" s="639"/>
      <c r="KBC204" s="639"/>
      <c r="KBD204" s="639"/>
      <c r="KBE204" s="639"/>
      <c r="KBF204" s="639"/>
      <c r="KBG204" s="639"/>
      <c r="KBH204" s="639"/>
      <c r="KBI204" s="639"/>
      <c r="KBJ204" s="639"/>
      <c r="KBK204" s="639"/>
      <c r="KBL204" s="639"/>
      <c r="KBM204" s="639"/>
      <c r="KBN204" s="639"/>
      <c r="KBO204" s="639"/>
      <c r="KBP204" s="639"/>
      <c r="KBQ204" s="639"/>
      <c r="KBR204" s="639"/>
      <c r="KBS204" s="639"/>
      <c r="KBT204" s="639"/>
      <c r="KBU204" s="639"/>
      <c r="KBV204" s="639"/>
      <c r="KBW204" s="639"/>
      <c r="KBX204" s="639"/>
      <c r="KBY204" s="639"/>
      <c r="KBZ204" s="639"/>
      <c r="KCA204" s="639"/>
      <c r="KCB204" s="639"/>
      <c r="KCC204" s="639"/>
      <c r="KCD204" s="639"/>
      <c r="KCE204" s="639"/>
      <c r="KCF204" s="639"/>
      <c r="KCG204" s="639"/>
      <c r="KCH204" s="639"/>
      <c r="KCI204" s="639"/>
      <c r="KCJ204" s="639"/>
      <c r="KCK204" s="639"/>
      <c r="KCL204" s="639"/>
      <c r="KCM204" s="639"/>
      <c r="KCN204" s="639"/>
      <c r="KCO204" s="639"/>
      <c r="KCP204" s="639"/>
      <c r="KCQ204" s="639"/>
      <c r="KCR204" s="639"/>
      <c r="KCS204" s="639"/>
      <c r="KCT204" s="639"/>
      <c r="KCU204" s="639"/>
      <c r="KCV204" s="639"/>
      <c r="KCW204" s="639"/>
      <c r="KCX204" s="639"/>
      <c r="KCY204" s="639"/>
      <c r="KCZ204" s="639"/>
      <c r="KDA204" s="639"/>
      <c r="KDB204" s="639"/>
      <c r="KDC204" s="639"/>
      <c r="KDD204" s="639"/>
      <c r="KDE204" s="639"/>
      <c r="KDF204" s="639"/>
      <c r="KDG204" s="639"/>
      <c r="KDH204" s="639"/>
      <c r="KDI204" s="639"/>
      <c r="KDJ204" s="639"/>
      <c r="KDK204" s="639"/>
      <c r="KDL204" s="639"/>
      <c r="KDM204" s="639"/>
      <c r="KDN204" s="639"/>
      <c r="KDO204" s="639"/>
      <c r="KDP204" s="639"/>
      <c r="KDQ204" s="639"/>
      <c r="KDR204" s="639"/>
      <c r="KDS204" s="639"/>
      <c r="KDT204" s="639"/>
      <c r="KDU204" s="639"/>
      <c r="KDV204" s="639"/>
      <c r="KDW204" s="639"/>
      <c r="KDX204" s="639"/>
      <c r="KDY204" s="639"/>
      <c r="KDZ204" s="639"/>
      <c r="KEA204" s="639"/>
      <c r="KEB204" s="639"/>
      <c r="KEC204" s="639"/>
      <c r="KED204" s="639"/>
      <c r="KEE204" s="639"/>
      <c r="KEF204" s="639"/>
      <c r="KEG204" s="639"/>
      <c r="KEH204" s="639"/>
      <c r="KEI204" s="639"/>
      <c r="KEJ204" s="639"/>
      <c r="KEK204" s="639"/>
      <c r="KEL204" s="639"/>
      <c r="KEM204" s="639"/>
      <c r="KEN204" s="639"/>
      <c r="KEO204" s="639"/>
      <c r="KEP204" s="639"/>
      <c r="KEQ204" s="639"/>
      <c r="KER204" s="639"/>
      <c r="KES204" s="639"/>
      <c r="KET204" s="639"/>
      <c r="KEU204" s="639"/>
      <c r="KEV204" s="639"/>
      <c r="KEW204" s="639"/>
      <c r="KEX204" s="639"/>
      <c r="KEY204" s="639"/>
      <c r="KEZ204" s="639"/>
      <c r="KFA204" s="639"/>
      <c r="KFB204" s="639"/>
      <c r="KFC204" s="639"/>
      <c r="KFD204" s="639"/>
      <c r="KFE204" s="639"/>
      <c r="KFF204" s="639"/>
      <c r="KFG204" s="639"/>
      <c r="KFH204" s="639"/>
      <c r="KFI204" s="639"/>
      <c r="KFJ204" s="639"/>
      <c r="KFK204" s="639"/>
      <c r="KFL204" s="639"/>
      <c r="KFM204" s="639"/>
      <c r="KFN204" s="639"/>
      <c r="KFO204" s="639"/>
      <c r="KFP204" s="639"/>
      <c r="KFQ204" s="639"/>
      <c r="KFR204" s="639"/>
      <c r="KFS204" s="639"/>
      <c r="KFT204" s="639"/>
      <c r="KFU204" s="639"/>
      <c r="KFV204" s="639"/>
      <c r="KFW204" s="639"/>
      <c r="KFX204" s="639"/>
      <c r="KFY204" s="639"/>
      <c r="KFZ204" s="639"/>
      <c r="KGA204" s="639"/>
      <c r="KGB204" s="639"/>
      <c r="KGC204" s="639"/>
      <c r="KGD204" s="639"/>
      <c r="KGE204" s="639"/>
      <c r="KGF204" s="639"/>
      <c r="KGG204" s="639"/>
      <c r="KGH204" s="639"/>
      <c r="KGI204" s="639"/>
      <c r="KGJ204" s="639"/>
      <c r="KGK204" s="639"/>
      <c r="KGL204" s="639"/>
      <c r="KGM204" s="639"/>
      <c r="KGN204" s="639"/>
      <c r="KGO204" s="639"/>
      <c r="KGP204" s="639"/>
      <c r="KGQ204" s="639"/>
      <c r="KGR204" s="639"/>
      <c r="KGS204" s="639"/>
      <c r="KGT204" s="639"/>
      <c r="KGU204" s="639"/>
      <c r="KGV204" s="639"/>
      <c r="KGW204" s="639"/>
      <c r="KGX204" s="639"/>
      <c r="KGY204" s="639"/>
      <c r="KGZ204" s="639"/>
      <c r="KHA204" s="639"/>
      <c r="KHB204" s="639"/>
      <c r="KHC204" s="639"/>
      <c r="KHD204" s="639"/>
      <c r="KHE204" s="639"/>
      <c r="KHF204" s="639"/>
      <c r="KHG204" s="639"/>
      <c r="KHH204" s="639"/>
      <c r="KHI204" s="639"/>
      <c r="KHJ204" s="639"/>
      <c r="KHK204" s="639"/>
      <c r="KHL204" s="639"/>
      <c r="KHM204" s="639"/>
      <c r="KHN204" s="639"/>
      <c r="KHO204" s="639"/>
      <c r="KHP204" s="639"/>
      <c r="KHQ204" s="639"/>
      <c r="KHR204" s="639"/>
      <c r="KHS204" s="639"/>
      <c r="KHT204" s="639"/>
      <c r="KHU204" s="639"/>
      <c r="KHV204" s="639"/>
      <c r="KHW204" s="639"/>
      <c r="KHX204" s="639"/>
      <c r="KHY204" s="639"/>
      <c r="KHZ204" s="639"/>
      <c r="KIA204" s="639"/>
      <c r="KIB204" s="639"/>
      <c r="KIC204" s="639"/>
      <c r="KID204" s="639"/>
      <c r="KIE204" s="639"/>
      <c r="KIF204" s="639"/>
      <c r="KIG204" s="639"/>
      <c r="KIH204" s="639"/>
      <c r="KII204" s="639"/>
      <c r="KIJ204" s="639"/>
      <c r="KIK204" s="639"/>
      <c r="KIL204" s="639"/>
      <c r="KIM204" s="639"/>
      <c r="KIN204" s="639"/>
      <c r="KIO204" s="639"/>
      <c r="KIP204" s="639"/>
      <c r="KIQ204" s="639"/>
      <c r="KIR204" s="639"/>
      <c r="KIS204" s="639"/>
      <c r="KIT204" s="639"/>
      <c r="KIU204" s="639"/>
      <c r="KIV204" s="639"/>
      <c r="KIW204" s="639"/>
      <c r="KIX204" s="639"/>
      <c r="KIY204" s="639"/>
      <c r="KIZ204" s="639"/>
      <c r="KJA204" s="639"/>
      <c r="KJB204" s="639"/>
      <c r="KJC204" s="639"/>
      <c r="KJD204" s="639"/>
      <c r="KJE204" s="639"/>
      <c r="KJF204" s="639"/>
      <c r="KJG204" s="639"/>
      <c r="KJH204" s="639"/>
      <c r="KJI204" s="639"/>
      <c r="KJJ204" s="639"/>
      <c r="KJK204" s="639"/>
      <c r="KJL204" s="639"/>
      <c r="KJM204" s="639"/>
      <c r="KJN204" s="639"/>
      <c r="KJO204" s="639"/>
      <c r="KJP204" s="639"/>
      <c r="KJQ204" s="639"/>
      <c r="KJR204" s="639"/>
      <c r="KJS204" s="639"/>
      <c r="KJT204" s="639"/>
      <c r="KJU204" s="639"/>
      <c r="KJV204" s="639"/>
      <c r="KJW204" s="639"/>
      <c r="KJX204" s="639"/>
      <c r="KJY204" s="639"/>
      <c r="KJZ204" s="639"/>
      <c r="KKA204" s="639"/>
      <c r="KKB204" s="639"/>
      <c r="KKC204" s="639"/>
      <c r="KKD204" s="639"/>
      <c r="KKE204" s="639"/>
      <c r="KKF204" s="639"/>
      <c r="KKG204" s="639"/>
      <c r="KKH204" s="639"/>
      <c r="KKI204" s="639"/>
      <c r="KKJ204" s="639"/>
      <c r="KKK204" s="639"/>
      <c r="KKL204" s="639"/>
      <c r="KKM204" s="639"/>
      <c r="KKN204" s="639"/>
      <c r="KKO204" s="639"/>
      <c r="KKP204" s="639"/>
      <c r="KKQ204" s="639"/>
      <c r="KKR204" s="639"/>
      <c r="KKS204" s="639"/>
      <c r="KKT204" s="639"/>
      <c r="KKU204" s="639"/>
      <c r="KKV204" s="639"/>
      <c r="KKW204" s="639"/>
      <c r="KKX204" s="639"/>
      <c r="KKY204" s="639"/>
      <c r="KKZ204" s="639"/>
      <c r="KLA204" s="639"/>
      <c r="KLB204" s="639"/>
      <c r="KLC204" s="639"/>
      <c r="KLD204" s="639"/>
      <c r="KLE204" s="639"/>
      <c r="KLF204" s="639"/>
      <c r="KLG204" s="639"/>
      <c r="KLH204" s="639"/>
      <c r="KLI204" s="639"/>
      <c r="KLJ204" s="639"/>
      <c r="KLK204" s="639"/>
      <c r="KLL204" s="639"/>
      <c r="KLM204" s="639"/>
      <c r="KLN204" s="639"/>
      <c r="KLO204" s="639"/>
      <c r="KLP204" s="639"/>
      <c r="KLQ204" s="639"/>
      <c r="KLR204" s="639"/>
      <c r="KLS204" s="639"/>
      <c r="KLT204" s="639"/>
      <c r="KLU204" s="639"/>
      <c r="KLV204" s="639"/>
      <c r="KLW204" s="639"/>
      <c r="KLX204" s="639"/>
      <c r="KLY204" s="639"/>
      <c r="KLZ204" s="639"/>
      <c r="KMA204" s="639"/>
      <c r="KMB204" s="639"/>
      <c r="KMC204" s="639"/>
      <c r="KMD204" s="639"/>
      <c r="KME204" s="639"/>
      <c r="KMF204" s="639"/>
      <c r="KMG204" s="639"/>
      <c r="KMH204" s="639"/>
      <c r="KMI204" s="639"/>
      <c r="KMJ204" s="639"/>
      <c r="KMK204" s="639"/>
      <c r="KML204" s="639"/>
      <c r="KMM204" s="639"/>
      <c r="KMN204" s="639"/>
      <c r="KMO204" s="639"/>
      <c r="KMP204" s="639"/>
      <c r="KMQ204" s="639"/>
      <c r="KMR204" s="639"/>
      <c r="KMS204" s="639"/>
      <c r="KMT204" s="639"/>
      <c r="KMU204" s="639"/>
      <c r="KMV204" s="639"/>
      <c r="KMW204" s="639"/>
      <c r="KMX204" s="639"/>
      <c r="KMY204" s="639"/>
      <c r="KMZ204" s="639"/>
      <c r="KNA204" s="639"/>
      <c r="KNB204" s="639"/>
      <c r="KNC204" s="639"/>
      <c r="KND204" s="639"/>
      <c r="KNE204" s="639"/>
      <c r="KNF204" s="639"/>
      <c r="KNG204" s="639"/>
      <c r="KNH204" s="639"/>
      <c r="KNI204" s="639"/>
      <c r="KNJ204" s="639"/>
      <c r="KNK204" s="639"/>
      <c r="KNL204" s="639"/>
      <c r="KNM204" s="639"/>
      <c r="KNN204" s="639"/>
      <c r="KNO204" s="639"/>
      <c r="KNP204" s="639"/>
      <c r="KNQ204" s="639"/>
      <c r="KNR204" s="639"/>
      <c r="KNS204" s="639"/>
      <c r="KNT204" s="639"/>
      <c r="KNU204" s="639"/>
      <c r="KNV204" s="639"/>
      <c r="KNW204" s="639"/>
      <c r="KNX204" s="639"/>
      <c r="KNY204" s="639"/>
      <c r="KNZ204" s="639"/>
      <c r="KOA204" s="639"/>
      <c r="KOB204" s="639"/>
      <c r="KOC204" s="639"/>
      <c r="KOD204" s="639"/>
      <c r="KOE204" s="639"/>
      <c r="KOF204" s="639"/>
      <c r="KOG204" s="639"/>
      <c r="KOH204" s="639"/>
      <c r="KOI204" s="639"/>
      <c r="KOJ204" s="639"/>
      <c r="KOK204" s="639"/>
      <c r="KOL204" s="639"/>
      <c r="KOM204" s="639"/>
      <c r="KON204" s="639"/>
      <c r="KOO204" s="639"/>
      <c r="KOP204" s="639"/>
      <c r="KOQ204" s="639"/>
      <c r="KOR204" s="639"/>
      <c r="KOS204" s="639"/>
      <c r="KOT204" s="639"/>
      <c r="KOU204" s="639"/>
      <c r="KOV204" s="639"/>
      <c r="KOW204" s="639"/>
      <c r="KOX204" s="639"/>
      <c r="KOY204" s="639"/>
      <c r="KOZ204" s="639"/>
      <c r="KPA204" s="639"/>
      <c r="KPB204" s="639"/>
      <c r="KPC204" s="639"/>
      <c r="KPD204" s="639"/>
      <c r="KPE204" s="639"/>
      <c r="KPF204" s="639"/>
      <c r="KPG204" s="639"/>
      <c r="KPH204" s="639"/>
      <c r="KPI204" s="639"/>
      <c r="KPJ204" s="639"/>
      <c r="KPK204" s="639"/>
      <c r="KPL204" s="639"/>
      <c r="KPM204" s="639"/>
      <c r="KPN204" s="639"/>
      <c r="KPO204" s="639"/>
      <c r="KPP204" s="639"/>
      <c r="KPQ204" s="639"/>
      <c r="KPR204" s="639"/>
      <c r="KPS204" s="639"/>
      <c r="KPT204" s="639"/>
      <c r="KPU204" s="639"/>
      <c r="KPV204" s="639"/>
      <c r="KPW204" s="639"/>
      <c r="KPX204" s="639"/>
      <c r="KPY204" s="639"/>
      <c r="KPZ204" s="639"/>
      <c r="KQA204" s="639"/>
      <c r="KQB204" s="639"/>
      <c r="KQC204" s="639"/>
      <c r="KQD204" s="639"/>
      <c r="KQE204" s="639"/>
      <c r="KQF204" s="639"/>
      <c r="KQG204" s="639"/>
      <c r="KQH204" s="639"/>
      <c r="KQI204" s="639"/>
      <c r="KQJ204" s="639"/>
      <c r="KQK204" s="639"/>
      <c r="KQL204" s="639"/>
      <c r="KQM204" s="639"/>
      <c r="KQN204" s="639"/>
      <c r="KQO204" s="639"/>
      <c r="KQP204" s="639"/>
      <c r="KQQ204" s="639"/>
      <c r="KQR204" s="639"/>
      <c r="KQS204" s="639"/>
      <c r="KQT204" s="639"/>
      <c r="KQU204" s="639"/>
      <c r="KQV204" s="639"/>
      <c r="KQW204" s="639"/>
      <c r="KQX204" s="639"/>
      <c r="KQY204" s="639"/>
      <c r="KQZ204" s="639"/>
      <c r="KRA204" s="639"/>
      <c r="KRB204" s="639"/>
      <c r="KRC204" s="639"/>
      <c r="KRD204" s="639"/>
      <c r="KRE204" s="639"/>
      <c r="KRF204" s="639"/>
      <c r="KRG204" s="639"/>
      <c r="KRH204" s="639"/>
      <c r="KRI204" s="639"/>
      <c r="KRJ204" s="639"/>
      <c r="KRK204" s="639"/>
      <c r="KRL204" s="639"/>
      <c r="KRM204" s="639"/>
      <c r="KRN204" s="639"/>
      <c r="KRO204" s="639"/>
      <c r="KRP204" s="639"/>
      <c r="KRQ204" s="639"/>
      <c r="KRR204" s="639"/>
      <c r="KRS204" s="639"/>
      <c r="KRT204" s="639"/>
      <c r="KRU204" s="639"/>
      <c r="KRV204" s="639"/>
      <c r="KRW204" s="639"/>
      <c r="KRX204" s="639"/>
      <c r="KRY204" s="639"/>
      <c r="KRZ204" s="639"/>
      <c r="KSA204" s="639"/>
      <c r="KSB204" s="639"/>
      <c r="KSC204" s="639"/>
      <c r="KSD204" s="639"/>
      <c r="KSE204" s="639"/>
      <c r="KSF204" s="639"/>
      <c r="KSG204" s="639"/>
      <c r="KSH204" s="639"/>
      <c r="KSI204" s="639"/>
      <c r="KSJ204" s="639"/>
      <c r="KSK204" s="639"/>
      <c r="KSL204" s="639"/>
      <c r="KSM204" s="639"/>
      <c r="KSN204" s="639"/>
      <c r="KSO204" s="639"/>
      <c r="KSP204" s="639"/>
      <c r="KSQ204" s="639"/>
      <c r="KSR204" s="639"/>
      <c r="KSS204" s="639"/>
      <c r="KST204" s="639"/>
      <c r="KSU204" s="639"/>
      <c r="KSV204" s="639"/>
      <c r="KSW204" s="639"/>
      <c r="KSX204" s="639"/>
      <c r="KSY204" s="639"/>
      <c r="KSZ204" s="639"/>
      <c r="KTA204" s="639"/>
      <c r="KTB204" s="639"/>
      <c r="KTC204" s="639"/>
      <c r="KTD204" s="639"/>
      <c r="KTE204" s="639"/>
      <c r="KTF204" s="639"/>
      <c r="KTG204" s="639"/>
      <c r="KTH204" s="639"/>
      <c r="KTI204" s="639"/>
      <c r="KTJ204" s="639"/>
      <c r="KTK204" s="639"/>
      <c r="KTL204" s="639"/>
      <c r="KTM204" s="639"/>
      <c r="KTN204" s="639"/>
      <c r="KTO204" s="639"/>
      <c r="KTP204" s="639"/>
      <c r="KTQ204" s="639"/>
      <c r="KTR204" s="639"/>
      <c r="KTS204" s="639"/>
      <c r="KTT204" s="639"/>
      <c r="KTU204" s="639"/>
      <c r="KTV204" s="639"/>
      <c r="KTW204" s="639"/>
      <c r="KTX204" s="639"/>
      <c r="KTY204" s="639"/>
      <c r="KTZ204" s="639"/>
      <c r="KUA204" s="639"/>
      <c r="KUB204" s="639"/>
      <c r="KUC204" s="639"/>
      <c r="KUD204" s="639"/>
      <c r="KUE204" s="639"/>
      <c r="KUF204" s="639"/>
      <c r="KUG204" s="639"/>
      <c r="KUH204" s="639"/>
      <c r="KUI204" s="639"/>
      <c r="KUJ204" s="639"/>
      <c r="KUK204" s="639"/>
      <c r="KUL204" s="639"/>
      <c r="KUM204" s="639"/>
      <c r="KUN204" s="639"/>
      <c r="KUO204" s="639"/>
      <c r="KUP204" s="639"/>
      <c r="KUQ204" s="639"/>
      <c r="KUR204" s="639"/>
      <c r="KUS204" s="639"/>
      <c r="KUT204" s="639"/>
      <c r="KUU204" s="639"/>
      <c r="KUV204" s="639"/>
      <c r="KUW204" s="639"/>
      <c r="KUX204" s="639"/>
      <c r="KUY204" s="639"/>
      <c r="KUZ204" s="639"/>
      <c r="KVA204" s="639"/>
      <c r="KVB204" s="639"/>
      <c r="KVC204" s="639"/>
      <c r="KVD204" s="639"/>
      <c r="KVE204" s="639"/>
      <c r="KVF204" s="639"/>
      <c r="KVG204" s="639"/>
      <c r="KVH204" s="639"/>
      <c r="KVI204" s="639"/>
      <c r="KVJ204" s="639"/>
      <c r="KVK204" s="639"/>
      <c r="KVL204" s="639"/>
      <c r="KVM204" s="639"/>
      <c r="KVN204" s="639"/>
      <c r="KVO204" s="639"/>
      <c r="KVP204" s="639"/>
      <c r="KVQ204" s="639"/>
      <c r="KVR204" s="639"/>
      <c r="KVS204" s="639"/>
      <c r="KVT204" s="639"/>
      <c r="KVU204" s="639"/>
      <c r="KVV204" s="639"/>
      <c r="KVW204" s="639"/>
      <c r="KVX204" s="639"/>
      <c r="KVY204" s="639"/>
      <c r="KVZ204" s="639"/>
      <c r="KWA204" s="639"/>
      <c r="KWB204" s="639"/>
      <c r="KWC204" s="639"/>
      <c r="KWD204" s="639"/>
      <c r="KWE204" s="639"/>
      <c r="KWF204" s="639"/>
      <c r="KWG204" s="639"/>
      <c r="KWH204" s="639"/>
      <c r="KWI204" s="639"/>
      <c r="KWJ204" s="639"/>
      <c r="KWK204" s="639"/>
      <c r="KWL204" s="639"/>
      <c r="KWM204" s="639"/>
      <c r="KWN204" s="639"/>
      <c r="KWO204" s="639"/>
      <c r="KWP204" s="639"/>
      <c r="KWQ204" s="639"/>
      <c r="KWR204" s="639"/>
      <c r="KWS204" s="639"/>
      <c r="KWT204" s="639"/>
      <c r="KWU204" s="639"/>
      <c r="KWV204" s="639"/>
      <c r="KWW204" s="639"/>
      <c r="KWX204" s="639"/>
      <c r="KWY204" s="639"/>
      <c r="KWZ204" s="639"/>
      <c r="KXA204" s="639"/>
      <c r="KXB204" s="639"/>
      <c r="KXC204" s="639"/>
      <c r="KXD204" s="639"/>
      <c r="KXE204" s="639"/>
      <c r="KXF204" s="639"/>
      <c r="KXG204" s="639"/>
      <c r="KXH204" s="639"/>
      <c r="KXI204" s="639"/>
      <c r="KXJ204" s="639"/>
      <c r="KXK204" s="639"/>
      <c r="KXL204" s="639"/>
      <c r="KXM204" s="639"/>
      <c r="KXN204" s="639"/>
      <c r="KXO204" s="639"/>
      <c r="KXP204" s="639"/>
      <c r="KXQ204" s="639"/>
      <c r="KXR204" s="639"/>
      <c r="KXS204" s="639"/>
      <c r="KXT204" s="639"/>
      <c r="KXU204" s="639"/>
      <c r="KXV204" s="639"/>
      <c r="KXW204" s="639"/>
      <c r="KXX204" s="639"/>
      <c r="KXY204" s="639"/>
      <c r="KXZ204" s="639"/>
      <c r="KYA204" s="639"/>
      <c r="KYB204" s="639"/>
      <c r="KYC204" s="639"/>
      <c r="KYD204" s="639"/>
      <c r="KYE204" s="639"/>
      <c r="KYF204" s="639"/>
      <c r="KYG204" s="639"/>
      <c r="KYH204" s="639"/>
      <c r="KYI204" s="639"/>
      <c r="KYJ204" s="639"/>
      <c r="KYK204" s="639"/>
      <c r="KYL204" s="639"/>
      <c r="KYM204" s="639"/>
      <c r="KYN204" s="639"/>
      <c r="KYO204" s="639"/>
      <c r="KYP204" s="639"/>
      <c r="KYQ204" s="639"/>
      <c r="KYR204" s="639"/>
      <c r="KYS204" s="639"/>
      <c r="KYT204" s="639"/>
      <c r="KYU204" s="639"/>
      <c r="KYV204" s="639"/>
      <c r="KYW204" s="639"/>
      <c r="KYX204" s="639"/>
      <c r="KYY204" s="639"/>
      <c r="KYZ204" s="639"/>
      <c r="KZA204" s="639"/>
      <c r="KZB204" s="639"/>
      <c r="KZC204" s="639"/>
      <c r="KZD204" s="639"/>
      <c r="KZE204" s="639"/>
      <c r="KZF204" s="639"/>
      <c r="KZG204" s="639"/>
      <c r="KZH204" s="639"/>
      <c r="KZI204" s="639"/>
      <c r="KZJ204" s="639"/>
      <c r="KZK204" s="639"/>
      <c r="KZL204" s="639"/>
      <c r="KZM204" s="639"/>
      <c r="KZN204" s="639"/>
      <c r="KZO204" s="639"/>
      <c r="KZP204" s="639"/>
      <c r="KZQ204" s="639"/>
      <c r="KZR204" s="639"/>
      <c r="KZS204" s="639"/>
      <c r="KZT204" s="639"/>
      <c r="KZU204" s="639"/>
      <c r="KZV204" s="639"/>
      <c r="KZW204" s="639"/>
      <c r="KZX204" s="639"/>
      <c r="KZY204" s="639"/>
      <c r="KZZ204" s="639"/>
      <c r="LAA204" s="639"/>
      <c r="LAB204" s="639"/>
      <c r="LAC204" s="639"/>
      <c r="LAD204" s="639"/>
      <c r="LAE204" s="639"/>
      <c r="LAF204" s="639"/>
      <c r="LAG204" s="639"/>
      <c r="LAH204" s="639"/>
      <c r="LAI204" s="639"/>
      <c r="LAJ204" s="639"/>
      <c r="LAK204" s="639"/>
      <c r="LAL204" s="639"/>
      <c r="LAM204" s="639"/>
      <c r="LAN204" s="639"/>
      <c r="LAO204" s="639"/>
      <c r="LAP204" s="639"/>
      <c r="LAQ204" s="639"/>
      <c r="LAR204" s="639"/>
      <c r="LAS204" s="639"/>
      <c r="LAT204" s="639"/>
      <c r="LAU204" s="639"/>
      <c r="LAV204" s="639"/>
      <c r="LAW204" s="639"/>
      <c r="LAX204" s="639"/>
      <c r="LAY204" s="639"/>
      <c r="LAZ204" s="639"/>
      <c r="LBA204" s="639"/>
      <c r="LBB204" s="639"/>
      <c r="LBC204" s="639"/>
      <c r="LBD204" s="639"/>
      <c r="LBE204" s="639"/>
      <c r="LBF204" s="639"/>
      <c r="LBG204" s="639"/>
      <c r="LBH204" s="639"/>
      <c r="LBI204" s="639"/>
      <c r="LBJ204" s="639"/>
      <c r="LBK204" s="639"/>
      <c r="LBL204" s="639"/>
      <c r="LBM204" s="639"/>
      <c r="LBN204" s="639"/>
      <c r="LBO204" s="639"/>
      <c r="LBP204" s="639"/>
      <c r="LBQ204" s="639"/>
      <c r="LBR204" s="639"/>
      <c r="LBS204" s="639"/>
      <c r="LBT204" s="639"/>
      <c r="LBU204" s="639"/>
      <c r="LBV204" s="639"/>
      <c r="LBW204" s="639"/>
      <c r="LBX204" s="639"/>
      <c r="LBY204" s="639"/>
      <c r="LBZ204" s="639"/>
      <c r="LCA204" s="639"/>
      <c r="LCB204" s="639"/>
      <c r="LCC204" s="639"/>
      <c r="LCD204" s="639"/>
      <c r="LCE204" s="639"/>
      <c r="LCF204" s="639"/>
      <c r="LCG204" s="639"/>
      <c r="LCH204" s="639"/>
      <c r="LCI204" s="639"/>
      <c r="LCJ204" s="639"/>
      <c r="LCK204" s="639"/>
      <c r="LCL204" s="639"/>
      <c r="LCM204" s="639"/>
      <c r="LCN204" s="639"/>
      <c r="LCO204" s="639"/>
      <c r="LCP204" s="639"/>
      <c r="LCQ204" s="639"/>
      <c r="LCR204" s="639"/>
      <c r="LCS204" s="639"/>
      <c r="LCT204" s="639"/>
      <c r="LCU204" s="639"/>
      <c r="LCV204" s="639"/>
      <c r="LCW204" s="639"/>
      <c r="LCX204" s="639"/>
      <c r="LCY204" s="639"/>
      <c r="LCZ204" s="639"/>
      <c r="LDA204" s="639"/>
      <c r="LDB204" s="639"/>
      <c r="LDC204" s="639"/>
      <c r="LDD204" s="639"/>
      <c r="LDE204" s="639"/>
      <c r="LDF204" s="639"/>
      <c r="LDG204" s="639"/>
      <c r="LDH204" s="639"/>
      <c r="LDI204" s="639"/>
      <c r="LDJ204" s="639"/>
      <c r="LDK204" s="639"/>
      <c r="LDL204" s="639"/>
      <c r="LDM204" s="639"/>
      <c r="LDN204" s="639"/>
      <c r="LDO204" s="639"/>
      <c r="LDP204" s="639"/>
      <c r="LDQ204" s="639"/>
      <c r="LDR204" s="639"/>
      <c r="LDS204" s="639"/>
      <c r="LDT204" s="639"/>
      <c r="LDU204" s="639"/>
      <c r="LDV204" s="639"/>
      <c r="LDW204" s="639"/>
      <c r="LDX204" s="639"/>
      <c r="LDY204" s="639"/>
      <c r="LDZ204" s="639"/>
      <c r="LEA204" s="639"/>
      <c r="LEB204" s="639"/>
      <c r="LEC204" s="639"/>
      <c r="LED204" s="639"/>
      <c r="LEE204" s="639"/>
      <c r="LEF204" s="639"/>
      <c r="LEG204" s="639"/>
      <c r="LEH204" s="639"/>
      <c r="LEI204" s="639"/>
      <c r="LEJ204" s="639"/>
      <c r="LEK204" s="639"/>
      <c r="LEL204" s="639"/>
      <c r="LEM204" s="639"/>
      <c r="LEN204" s="639"/>
      <c r="LEO204" s="639"/>
      <c r="LEP204" s="639"/>
      <c r="LEQ204" s="639"/>
      <c r="LER204" s="639"/>
      <c r="LES204" s="639"/>
      <c r="LET204" s="639"/>
      <c r="LEU204" s="639"/>
      <c r="LEV204" s="639"/>
      <c r="LEW204" s="639"/>
      <c r="LEX204" s="639"/>
      <c r="LEY204" s="639"/>
      <c r="LEZ204" s="639"/>
      <c r="LFA204" s="639"/>
      <c r="LFB204" s="639"/>
      <c r="LFC204" s="639"/>
      <c r="LFD204" s="639"/>
      <c r="LFE204" s="639"/>
      <c r="LFF204" s="639"/>
      <c r="LFG204" s="639"/>
      <c r="LFH204" s="639"/>
      <c r="LFI204" s="639"/>
      <c r="LFJ204" s="639"/>
      <c r="LFK204" s="639"/>
      <c r="LFL204" s="639"/>
      <c r="LFM204" s="639"/>
      <c r="LFN204" s="639"/>
      <c r="LFO204" s="639"/>
      <c r="LFP204" s="639"/>
      <c r="LFQ204" s="639"/>
      <c r="LFR204" s="639"/>
      <c r="LFS204" s="639"/>
      <c r="LFT204" s="639"/>
      <c r="LFU204" s="639"/>
      <c r="LFV204" s="639"/>
      <c r="LFW204" s="639"/>
      <c r="LFX204" s="639"/>
      <c r="LFY204" s="639"/>
      <c r="LFZ204" s="639"/>
      <c r="LGA204" s="639"/>
      <c r="LGB204" s="639"/>
      <c r="LGC204" s="639"/>
      <c r="LGD204" s="639"/>
      <c r="LGE204" s="639"/>
      <c r="LGF204" s="639"/>
      <c r="LGG204" s="639"/>
      <c r="LGH204" s="639"/>
      <c r="LGI204" s="639"/>
      <c r="LGJ204" s="639"/>
      <c r="LGK204" s="639"/>
      <c r="LGL204" s="639"/>
      <c r="LGM204" s="639"/>
      <c r="LGN204" s="639"/>
      <c r="LGO204" s="639"/>
      <c r="LGP204" s="639"/>
      <c r="LGQ204" s="639"/>
      <c r="LGR204" s="639"/>
      <c r="LGS204" s="639"/>
      <c r="LGT204" s="639"/>
      <c r="LGU204" s="639"/>
      <c r="LGV204" s="639"/>
      <c r="LGW204" s="639"/>
      <c r="LGX204" s="639"/>
      <c r="LGY204" s="639"/>
      <c r="LGZ204" s="639"/>
      <c r="LHA204" s="639"/>
      <c r="LHB204" s="639"/>
      <c r="LHC204" s="639"/>
      <c r="LHD204" s="639"/>
      <c r="LHE204" s="639"/>
      <c r="LHF204" s="639"/>
      <c r="LHG204" s="639"/>
      <c r="LHH204" s="639"/>
      <c r="LHI204" s="639"/>
      <c r="LHJ204" s="639"/>
      <c r="LHK204" s="639"/>
      <c r="LHL204" s="639"/>
      <c r="LHM204" s="639"/>
      <c r="LHN204" s="639"/>
      <c r="LHO204" s="639"/>
      <c r="LHP204" s="639"/>
      <c r="LHQ204" s="639"/>
      <c r="LHR204" s="639"/>
      <c r="LHS204" s="639"/>
      <c r="LHT204" s="639"/>
      <c r="LHU204" s="639"/>
      <c r="LHV204" s="639"/>
      <c r="LHW204" s="639"/>
      <c r="LHX204" s="639"/>
      <c r="LHY204" s="639"/>
      <c r="LHZ204" s="639"/>
      <c r="LIA204" s="639"/>
      <c r="LIB204" s="639"/>
      <c r="LIC204" s="639"/>
      <c r="LID204" s="639"/>
      <c r="LIE204" s="639"/>
      <c r="LIF204" s="639"/>
      <c r="LIG204" s="639"/>
      <c r="LIH204" s="639"/>
      <c r="LII204" s="639"/>
      <c r="LIJ204" s="639"/>
      <c r="LIK204" s="639"/>
      <c r="LIL204" s="639"/>
      <c r="LIM204" s="639"/>
      <c r="LIN204" s="639"/>
      <c r="LIO204" s="639"/>
      <c r="LIP204" s="639"/>
      <c r="LIQ204" s="639"/>
      <c r="LIR204" s="639"/>
      <c r="LIS204" s="639"/>
      <c r="LIT204" s="639"/>
      <c r="LIU204" s="639"/>
      <c r="LIV204" s="639"/>
      <c r="LIW204" s="639"/>
      <c r="LIX204" s="639"/>
      <c r="LIY204" s="639"/>
      <c r="LIZ204" s="639"/>
      <c r="LJA204" s="639"/>
      <c r="LJB204" s="639"/>
      <c r="LJC204" s="639"/>
      <c r="LJD204" s="639"/>
      <c r="LJE204" s="639"/>
      <c r="LJF204" s="639"/>
      <c r="LJG204" s="639"/>
      <c r="LJH204" s="639"/>
      <c r="LJI204" s="639"/>
      <c r="LJJ204" s="639"/>
      <c r="LJK204" s="639"/>
      <c r="LJL204" s="639"/>
      <c r="LJM204" s="639"/>
      <c r="LJN204" s="639"/>
      <c r="LJO204" s="639"/>
      <c r="LJP204" s="639"/>
      <c r="LJQ204" s="639"/>
      <c r="LJR204" s="639"/>
      <c r="LJS204" s="639"/>
      <c r="LJT204" s="639"/>
      <c r="LJU204" s="639"/>
      <c r="LJV204" s="639"/>
      <c r="LJW204" s="639"/>
      <c r="LJX204" s="639"/>
      <c r="LJY204" s="639"/>
      <c r="LJZ204" s="639"/>
      <c r="LKA204" s="639"/>
      <c r="LKB204" s="639"/>
      <c r="LKC204" s="639"/>
      <c r="LKD204" s="639"/>
      <c r="LKE204" s="639"/>
      <c r="LKF204" s="639"/>
      <c r="LKG204" s="639"/>
      <c r="LKH204" s="639"/>
      <c r="LKI204" s="639"/>
      <c r="LKJ204" s="639"/>
      <c r="LKK204" s="639"/>
      <c r="LKL204" s="639"/>
      <c r="LKM204" s="639"/>
      <c r="LKN204" s="639"/>
      <c r="LKO204" s="639"/>
      <c r="LKP204" s="639"/>
      <c r="LKQ204" s="639"/>
      <c r="LKR204" s="639"/>
      <c r="LKS204" s="639"/>
      <c r="LKT204" s="639"/>
      <c r="LKU204" s="639"/>
      <c r="LKV204" s="639"/>
      <c r="LKW204" s="639"/>
      <c r="LKX204" s="639"/>
      <c r="LKY204" s="639"/>
      <c r="LKZ204" s="639"/>
      <c r="LLA204" s="639"/>
      <c r="LLB204" s="639"/>
      <c r="LLC204" s="639"/>
      <c r="LLD204" s="639"/>
      <c r="LLE204" s="639"/>
      <c r="LLF204" s="639"/>
      <c r="LLG204" s="639"/>
      <c r="LLH204" s="639"/>
      <c r="LLI204" s="639"/>
      <c r="LLJ204" s="639"/>
      <c r="LLK204" s="639"/>
      <c r="LLL204" s="639"/>
      <c r="LLM204" s="639"/>
      <c r="LLN204" s="639"/>
      <c r="LLO204" s="639"/>
      <c r="LLP204" s="639"/>
      <c r="LLQ204" s="639"/>
      <c r="LLR204" s="639"/>
      <c r="LLS204" s="639"/>
      <c r="LLT204" s="639"/>
      <c r="LLU204" s="639"/>
      <c r="LLV204" s="639"/>
      <c r="LLW204" s="639"/>
      <c r="LLX204" s="639"/>
      <c r="LLY204" s="639"/>
      <c r="LLZ204" s="639"/>
      <c r="LMA204" s="639"/>
      <c r="LMB204" s="639"/>
      <c r="LMC204" s="639"/>
      <c r="LMD204" s="639"/>
      <c r="LME204" s="639"/>
      <c r="LMF204" s="639"/>
      <c r="LMG204" s="639"/>
      <c r="LMH204" s="639"/>
      <c r="LMI204" s="639"/>
      <c r="LMJ204" s="639"/>
      <c r="LMK204" s="639"/>
      <c r="LML204" s="639"/>
      <c r="LMM204" s="639"/>
      <c r="LMN204" s="639"/>
      <c r="LMO204" s="639"/>
      <c r="LMP204" s="639"/>
      <c r="LMQ204" s="639"/>
      <c r="LMR204" s="639"/>
      <c r="LMS204" s="639"/>
      <c r="LMT204" s="639"/>
      <c r="LMU204" s="639"/>
      <c r="LMV204" s="639"/>
      <c r="LMW204" s="639"/>
      <c r="LMX204" s="639"/>
      <c r="LMY204" s="639"/>
      <c r="LMZ204" s="639"/>
      <c r="LNA204" s="639"/>
      <c r="LNB204" s="639"/>
      <c r="LNC204" s="639"/>
      <c r="LND204" s="639"/>
      <c r="LNE204" s="639"/>
      <c r="LNF204" s="639"/>
      <c r="LNG204" s="639"/>
      <c r="LNH204" s="639"/>
      <c r="LNI204" s="639"/>
      <c r="LNJ204" s="639"/>
      <c r="LNK204" s="639"/>
      <c r="LNL204" s="639"/>
      <c r="LNM204" s="639"/>
      <c r="LNN204" s="639"/>
      <c r="LNO204" s="639"/>
      <c r="LNP204" s="639"/>
      <c r="LNQ204" s="639"/>
      <c r="LNR204" s="639"/>
      <c r="LNS204" s="639"/>
      <c r="LNT204" s="639"/>
      <c r="LNU204" s="639"/>
      <c r="LNV204" s="639"/>
      <c r="LNW204" s="639"/>
      <c r="LNX204" s="639"/>
      <c r="LNY204" s="639"/>
      <c r="LNZ204" s="639"/>
      <c r="LOA204" s="639"/>
      <c r="LOB204" s="639"/>
      <c r="LOC204" s="639"/>
      <c r="LOD204" s="639"/>
      <c r="LOE204" s="639"/>
      <c r="LOF204" s="639"/>
      <c r="LOG204" s="639"/>
      <c r="LOH204" s="639"/>
      <c r="LOI204" s="639"/>
      <c r="LOJ204" s="639"/>
      <c r="LOK204" s="639"/>
      <c r="LOL204" s="639"/>
      <c r="LOM204" s="639"/>
      <c r="LON204" s="639"/>
      <c r="LOO204" s="639"/>
      <c r="LOP204" s="639"/>
      <c r="LOQ204" s="639"/>
      <c r="LOR204" s="639"/>
      <c r="LOS204" s="639"/>
      <c r="LOT204" s="639"/>
      <c r="LOU204" s="639"/>
      <c r="LOV204" s="639"/>
      <c r="LOW204" s="639"/>
      <c r="LOX204" s="639"/>
      <c r="LOY204" s="639"/>
      <c r="LOZ204" s="639"/>
      <c r="LPA204" s="639"/>
      <c r="LPB204" s="639"/>
      <c r="LPC204" s="639"/>
      <c r="LPD204" s="639"/>
      <c r="LPE204" s="639"/>
      <c r="LPF204" s="639"/>
      <c r="LPG204" s="639"/>
      <c r="LPH204" s="639"/>
      <c r="LPI204" s="639"/>
      <c r="LPJ204" s="639"/>
      <c r="LPK204" s="639"/>
      <c r="LPL204" s="639"/>
      <c r="LPM204" s="639"/>
      <c r="LPN204" s="639"/>
      <c r="LPO204" s="639"/>
      <c r="LPP204" s="639"/>
      <c r="LPQ204" s="639"/>
      <c r="LPR204" s="639"/>
      <c r="LPS204" s="639"/>
      <c r="LPT204" s="639"/>
      <c r="LPU204" s="639"/>
      <c r="LPV204" s="639"/>
      <c r="LPW204" s="639"/>
      <c r="LPX204" s="639"/>
      <c r="LPY204" s="639"/>
      <c r="LPZ204" s="639"/>
      <c r="LQA204" s="639"/>
      <c r="LQB204" s="639"/>
      <c r="LQC204" s="639"/>
      <c r="LQD204" s="639"/>
      <c r="LQE204" s="639"/>
      <c r="LQF204" s="639"/>
      <c r="LQG204" s="639"/>
      <c r="LQH204" s="639"/>
      <c r="LQI204" s="639"/>
      <c r="LQJ204" s="639"/>
      <c r="LQK204" s="639"/>
      <c r="LQL204" s="639"/>
      <c r="LQM204" s="639"/>
      <c r="LQN204" s="639"/>
      <c r="LQO204" s="639"/>
      <c r="LQP204" s="639"/>
      <c r="LQQ204" s="639"/>
      <c r="LQR204" s="639"/>
      <c r="LQS204" s="639"/>
      <c r="LQT204" s="639"/>
      <c r="LQU204" s="639"/>
      <c r="LQV204" s="639"/>
      <c r="LQW204" s="639"/>
      <c r="LQX204" s="639"/>
      <c r="LQY204" s="639"/>
      <c r="LQZ204" s="639"/>
      <c r="LRA204" s="639"/>
      <c r="LRB204" s="639"/>
      <c r="LRC204" s="639"/>
      <c r="LRD204" s="639"/>
      <c r="LRE204" s="639"/>
      <c r="LRF204" s="639"/>
      <c r="LRG204" s="639"/>
      <c r="LRH204" s="639"/>
      <c r="LRI204" s="639"/>
      <c r="LRJ204" s="639"/>
      <c r="LRK204" s="639"/>
      <c r="LRL204" s="639"/>
      <c r="LRM204" s="639"/>
      <c r="LRN204" s="639"/>
      <c r="LRO204" s="639"/>
      <c r="LRP204" s="639"/>
      <c r="LRQ204" s="639"/>
      <c r="LRR204" s="639"/>
      <c r="LRS204" s="639"/>
      <c r="LRT204" s="639"/>
      <c r="LRU204" s="639"/>
      <c r="LRV204" s="639"/>
      <c r="LRW204" s="639"/>
      <c r="LRX204" s="639"/>
      <c r="LRY204" s="639"/>
      <c r="LRZ204" s="639"/>
      <c r="LSA204" s="639"/>
      <c r="LSB204" s="639"/>
      <c r="LSC204" s="639"/>
      <c r="LSD204" s="639"/>
      <c r="LSE204" s="639"/>
      <c r="LSF204" s="639"/>
      <c r="LSG204" s="639"/>
      <c r="LSH204" s="639"/>
      <c r="LSI204" s="639"/>
      <c r="LSJ204" s="639"/>
      <c r="LSK204" s="639"/>
      <c r="LSL204" s="639"/>
      <c r="LSM204" s="639"/>
      <c r="LSN204" s="639"/>
      <c r="LSO204" s="639"/>
      <c r="LSP204" s="639"/>
      <c r="LSQ204" s="639"/>
      <c r="LSR204" s="639"/>
      <c r="LSS204" s="639"/>
      <c r="LST204" s="639"/>
      <c r="LSU204" s="639"/>
      <c r="LSV204" s="639"/>
      <c r="LSW204" s="639"/>
      <c r="LSX204" s="639"/>
      <c r="LSY204" s="639"/>
      <c r="LSZ204" s="639"/>
      <c r="LTA204" s="639"/>
      <c r="LTB204" s="639"/>
      <c r="LTC204" s="639"/>
      <c r="LTD204" s="639"/>
      <c r="LTE204" s="639"/>
      <c r="LTF204" s="639"/>
      <c r="LTG204" s="639"/>
      <c r="LTH204" s="639"/>
      <c r="LTI204" s="639"/>
      <c r="LTJ204" s="639"/>
      <c r="LTK204" s="639"/>
      <c r="LTL204" s="639"/>
      <c r="LTM204" s="639"/>
      <c r="LTN204" s="639"/>
      <c r="LTO204" s="639"/>
      <c r="LTP204" s="639"/>
      <c r="LTQ204" s="639"/>
      <c r="LTR204" s="639"/>
      <c r="LTS204" s="639"/>
      <c r="LTT204" s="639"/>
      <c r="LTU204" s="639"/>
      <c r="LTV204" s="639"/>
      <c r="LTW204" s="639"/>
      <c r="LTX204" s="639"/>
      <c r="LTY204" s="639"/>
      <c r="LTZ204" s="639"/>
      <c r="LUA204" s="639"/>
      <c r="LUB204" s="639"/>
      <c r="LUC204" s="639"/>
      <c r="LUD204" s="639"/>
      <c r="LUE204" s="639"/>
      <c r="LUF204" s="639"/>
      <c r="LUG204" s="639"/>
      <c r="LUH204" s="639"/>
      <c r="LUI204" s="639"/>
      <c r="LUJ204" s="639"/>
      <c r="LUK204" s="639"/>
      <c r="LUL204" s="639"/>
      <c r="LUM204" s="639"/>
      <c r="LUN204" s="639"/>
      <c r="LUO204" s="639"/>
      <c r="LUP204" s="639"/>
      <c r="LUQ204" s="639"/>
      <c r="LUR204" s="639"/>
      <c r="LUS204" s="639"/>
      <c r="LUT204" s="639"/>
      <c r="LUU204" s="639"/>
      <c r="LUV204" s="639"/>
      <c r="LUW204" s="639"/>
      <c r="LUX204" s="639"/>
      <c r="LUY204" s="639"/>
      <c r="LUZ204" s="639"/>
      <c r="LVA204" s="639"/>
      <c r="LVB204" s="639"/>
      <c r="LVC204" s="639"/>
      <c r="LVD204" s="639"/>
      <c r="LVE204" s="639"/>
      <c r="LVF204" s="639"/>
      <c r="LVG204" s="639"/>
      <c r="LVH204" s="639"/>
      <c r="LVI204" s="639"/>
      <c r="LVJ204" s="639"/>
      <c r="LVK204" s="639"/>
      <c r="LVL204" s="639"/>
      <c r="LVM204" s="639"/>
      <c r="LVN204" s="639"/>
      <c r="LVO204" s="639"/>
      <c r="LVP204" s="639"/>
      <c r="LVQ204" s="639"/>
      <c r="LVR204" s="639"/>
      <c r="LVS204" s="639"/>
      <c r="LVT204" s="639"/>
      <c r="LVU204" s="639"/>
      <c r="LVV204" s="639"/>
      <c r="LVW204" s="639"/>
      <c r="LVX204" s="639"/>
      <c r="LVY204" s="639"/>
      <c r="LVZ204" s="639"/>
      <c r="LWA204" s="639"/>
      <c r="LWB204" s="639"/>
      <c r="LWC204" s="639"/>
      <c r="LWD204" s="639"/>
      <c r="LWE204" s="639"/>
      <c r="LWF204" s="639"/>
      <c r="LWG204" s="639"/>
      <c r="LWH204" s="639"/>
      <c r="LWI204" s="639"/>
      <c r="LWJ204" s="639"/>
      <c r="LWK204" s="639"/>
      <c r="LWL204" s="639"/>
      <c r="LWM204" s="639"/>
      <c r="LWN204" s="639"/>
      <c r="LWO204" s="639"/>
      <c r="LWP204" s="639"/>
      <c r="LWQ204" s="639"/>
      <c r="LWR204" s="639"/>
      <c r="LWS204" s="639"/>
      <c r="LWT204" s="639"/>
      <c r="LWU204" s="639"/>
      <c r="LWV204" s="639"/>
      <c r="LWW204" s="639"/>
      <c r="LWX204" s="639"/>
      <c r="LWY204" s="639"/>
      <c r="LWZ204" s="639"/>
      <c r="LXA204" s="639"/>
      <c r="LXB204" s="639"/>
      <c r="LXC204" s="639"/>
      <c r="LXD204" s="639"/>
      <c r="LXE204" s="639"/>
      <c r="LXF204" s="639"/>
      <c r="LXG204" s="639"/>
      <c r="LXH204" s="639"/>
      <c r="LXI204" s="639"/>
      <c r="LXJ204" s="639"/>
      <c r="LXK204" s="639"/>
      <c r="LXL204" s="639"/>
      <c r="LXM204" s="639"/>
      <c r="LXN204" s="639"/>
      <c r="LXO204" s="639"/>
      <c r="LXP204" s="639"/>
      <c r="LXQ204" s="639"/>
      <c r="LXR204" s="639"/>
      <c r="LXS204" s="639"/>
      <c r="LXT204" s="639"/>
      <c r="LXU204" s="639"/>
      <c r="LXV204" s="639"/>
      <c r="LXW204" s="639"/>
      <c r="LXX204" s="639"/>
      <c r="LXY204" s="639"/>
      <c r="LXZ204" s="639"/>
      <c r="LYA204" s="639"/>
      <c r="LYB204" s="639"/>
      <c r="LYC204" s="639"/>
      <c r="LYD204" s="639"/>
      <c r="LYE204" s="639"/>
      <c r="LYF204" s="639"/>
      <c r="LYG204" s="639"/>
      <c r="LYH204" s="639"/>
      <c r="LYI204" s="639"/>
      <c r="LYJ204" s="639"/>
      <c r="LYK204" s="639"/>
      <c r="LYL204" s="639"/>
      <c r="LYM204" s="639"/>
      <c r="LYN204" s="639"/>
      <c r="LYO204" s="639"/>
      <c r="LYP204" s="639"/>
      <c r="LYQ204" s="639"/>
      <c r="LYR204" s="639"/>
      <c r="LYS204" s="639"/>
      <c r="LYT204" s="639"/>
      <c r="LYU204" s="639"/>
      <c r="LYV204" s="639"/>
      <c r="LYW204" s="639"/>
      <c r="LYX204" s="639"/>
      <c r="LYY204" s="639"/>
      <c r="LYZ204" s="639"/>
      <c r="LZA204" s="639"/>
      <c r="LZB204" s="639"/>
      <c r="LZC204" s="639"/>
      <c r="LZD204" s="639"/>
      <c r="LZE204" s="639"/>
      <c r="LZF204" s="639"/>
      <c r="LZG204" s="639"/>
      <c r="LZH204" s="639"/>
      <c r="LZI204" s="639"/>
      <c r="LZJ204" s="639"/>
      <c r="LZK204" s="639"/>
      <c r="LZL204" s="639"/>
      <c r="LZM204" s="639"/>
      <c r="LZN204" s="639"/>
      <c r="LZO204" s="639"/>
      <c r="LZP204" s="639"/>
      <c r="LZQ204" s="639"/>
      <c r="LZR204" s="639"/>
      <c r="LZS204" s="639"/>
      <c r="LZT204" s="639"/>
      <c r="LZU204" s="639"/>
      <c r="LZV204" s="639"/>
      <c r="LZW204" s="639"/>
      <c r="LZX204" s="639"/>
      <c r="LZY204" s="639"/>
      <c r="LZZ204" s="639"/>
      <c r="MAA204" s="639"/>
      <c r="MAB204" s="639"/>
      <c r="MAC204" s="639"/>
      <c r="MAD204" s="639"/>
      <c r="MAE204" s="639"/>
      <c r="MAF204" s="639"/>
      <c r="MAG204" s="639"/>
      <c r="MAH204" s="639"/>
      <c r="MAI204" s="639"/>
      <c r="MAJ204" s="639"/>
      <c r="MAK204" s="639"/>
      <c r="MAL204" s="639"/>
      <c r="MAM204" s="639"/>
      <c r="MAN204" s="639"/>
      <c r="MAO204" s="639"/>
      <c r="MAP204" s="639"/>
      <c r="MAQ204" s="639"/>
      <c r="MAR204" s="639"/>
      <c r="MAS204" s="639"/>
      <c r="MAT204" s="639"/>
      <c r="MAU204" s="639"/>
      <c r="MAV204" s="639"/>
      <c r="MAW204" s="639"/>
      <c r="MAX204" s="639"/>
      <c r="MAY204" s="639"/>
      <c r="MAZ204" s="639"/>
      <c r="MBA204" s="639"/>
      <c r="MBB204" s="639"/>
      <c r="MBC204" s="639"/>
      <c r="MBD204" s="639"/>
      <c r="MBE204" s="639"/>
      <c r="MBF204" s="639"/>
      <c r="MBG204" s="639"/>
      <c r="MBH204" s="639"/>
      <c r="MBI204" s="639"/>
      <c r="MBJ204" s="639"/>
      <c r="MBK204" s="639"/>
      <c r="MBL204" s="639"/>
      <c r="MBM204" s="639"/>
      <c r="MBN204" s="639"/>
      <c r="MBO204" s="639"/>
      <c r="MBP204" s="639"/>
      <c r="MBQ204" s="639"/>
      <c r="MBR204" s="639"/>
      <c r="MBS204" s="639"/>
      <c r="MBT204" s="639"/>
      <c r="MBU204" s="639"/>
      <c r="MBV204" s="639"/>
      <c r="MBW204" s="639"/>
      <c r="MBX204" s="639"/>
      <c r="MBY204" s="639"/>
      <c r="MBZ204" s="639"/>
      <c r="MCA204" s="639"/>
      <c r="MCB204" s="639"/>
      <c r="MCC204" s="639"/>
      <c r="MCD204" s="639"/>
      <c r="MCE204" s="639"/>
      <c r="MCF204" s="639"/>
      <c r="MCG204" s="639"/>
      <c r="MCH204" s="639"/>
      <c r="MCI204" s="639"/>
      <c r="MCJ204" s="639"/>
      <c r="MCK204" s="639"/>
      <c r="MCL204" s="639"/>
      <c r="MCM204" s="639"/>
      <c r="MCN204" s="639"/>
      <c r="MCO204" s="639"/>
      <c r="MCP204" s="639"/>
      <c r="MCQ204" s="639"/>
      <c r="MCR204" s="639"/>
      <c r="MCS204" s="639"/>
      <c r="MCT204" s="639"/>
      <c r="MCU204" s="639"/>
      <c r="MCV204" s="639"/>
      <c r="MCW204" s="639"/>
      <c r="MCX204" s="639"/>
      <c r="MCY204" s="639"/>
      <c r="MCZ204" s="639"/>
      <c r="MDA204" s="639"/>
      <c r="MDB204" s="639"/>
      <c r="MDC204" s="639"/>
      <c r="MDD204" s="639"/>
      <c r="MDE204" s="639"/>
      <c r="MDF204" s="639"/>
      <c r="MDG204" s="639"/>
      <c r="MDH204" s="639"/>
      <c r="MDI204" s="639"/>
      <c r="MDJ204" s="639"/>
      <c r="MDK204" s="639"/>
      <c r="MDL204" s="639"/>
      <c r="MDM204" s="639"/>
      <c r="MDN204" s="639"/>
      <c r="MDO204" s="639"/>
      <c r="MDP204" s="639"/>
      <c r="MDQ204" s="639"/>
      <c r="MDR204" s="639"/>
      <c r="MDS204" s="639"/>
      <c r="MDT204" s="639"/>
      <c r="MDU204" s="639"/>
      <c r="MDV204" s="639"/>
      <c r="MDW204" s="639"/>
      <c r="MDX204" s="639"/>
      <c r="MDY204" s="639"/>
      <c r="MDZ204" s="639"/>
      <c r="MEA204" s="639"/>
      <c r="MEB204" s="639"/>
      <c r="MEC204" s="639"/>
      <c r="MED204" s="639"/>
      <c r="MEE204" s="639"/>
      <c r="MEF204" s="639"/>
      <c r="MEG204" s="639"/>
      <c r="MEH204" s="639"/>
      <c r="MEI204" s="639"/>
      <c r="MEJ204" s="639"/>
      <c r="MEK204" s="639"/>
      <c r="MEL204" s="639"/>
      <c r="MEM204" s="639"/>
      <c r="MEN204" s="639"/>
      <c r="MEO204" s="639"/>
      <c r="MEP204" s="639"/>
      <c r="MEQ204" s="639"/>
      <c r="MER204" s="639"/>
      <c r="MES204" s="639"/>
      <c r="MET204" s="639"/>
      <c r="MEU204" s="639"/>
      <c r="MEV204" s="639"/>
      <c r="MEW204" s="639"/>
      <c r="MEX204" s="639"/>
      <c r="MEY204" s="639"/>
      <c r="MEZ204" s="639"/>
      <c r="MFA204" s="639"/>
      <c r="MFB204" s="639"/>
      <c r="MFC204" s="639"/>
      <c r="MFD204" s="639"/>
      <c r="MFE204" s="639"/>
      <c r="MFF204" s="639"/>
      <c r="MFG204" s="639"/>
      <c r="MFH204" s="639"/>
      <c r="MFI204" s="639"/>
      <c r="MFJ204" s="639"/>
      <c r="MFK204" s="639"/>
      <c r="MFL204" s="639"/>
      <c r="MFM204" s="639"/>
      <c r="MFN204" s="639"/>
      <c r="MFO204" s="639"/>
      <c r="MFP204" s="639"/>
      <c r="MFQ204" s="639"/>
      <c r="MFR204" s="639"/>
      <c r="MFS204" s="639"/>
      <c r="MFT204" s="639"/>
      <c r="MFU204" s="639"/>
      <c r="MFV204" s="639"/>
      <c r="MFW204" s="639"/>
      <c r="MFX204" s="639"/>
      <c r="MFY204" s="639"/>
      <c r="MFZ204" s="639"/>
      <c r="MGA204" s="639"/>
      <c r="MGB204" s="639"/>
      <c r="MGC204" s="639"/>
      <c r="MGD204" s="639"/>
      <c r="MGE204" s="639"/>
      <c r="MGF204" s="639"/>
      <c r="MGG204" s="639"/>
      <c r="MGH204" s="639"/>
      <c r="MGI204" s="639"/>
      <c r="MGJ204" s="639"/>
      <c r="MGK204" s="639"/>
      <c r="MGL204" s="639"/>
      <c r="MGM204" s="639"/>
      <c r="MGN204" s="639"/>
      <c r="MGO204" s="639"/>
      <c r="MGP204" s="639"/>
      <c r="MGQ204" s="639"/>
      <c r="MGR204" s="639"/>
      <c r="MGS204" s="639"/>
      <c r="MGT204" s="639"/>
      <c r="MGU204" s="639"/>
      <c r="MGV204" s="639"/>
      <c r="MGW204" s="639"/>
      <c r="MGX204" s="639"/>
      <c r="MGY204" s="639"/>
      <c r="MGZ204" s="639"/>
      <c r="MHA204" s="639"/>
      <c r="MHB204" s="639"/>
      <c r="MHC204" s="639"/>
      <c r="MHD204" s="639"/>
      <c r="MHE204" s="639"/>
      <c r="MHF204" s="639"/>
      <c r="MHG204" s="639"/>
      <c r="MHH204" s="639"/>
      <c r="MHI204" s="639"/>
      <c r="MHJ204" s="639"/>
      <c r="MHK204" s="639"/>
      <c r="MHL204" s="639"/>
      <c r="MHM204" s="639"/>
      <c r="MHN204" s="639"/>
      <c r="MHO204" s="639"/>
      <c r="MHP204" s="639"/>
      <c r="MHQ204" s="639"/>
      <c r="MHR204" s="639"/>
      <c r="MHS204" s="639"/>
      <c r="MHT204" s="639"/>
      <c r="MHU204" s="639"/>
      <c r="MHV204" s="639"/>
      <c r="MHW204" s="639"/>
      <c r="MHX204" s="639"/>
      <c r="MHY204" s="639"/>
      <c r="MHZ204" s="639"/>
      <c r="MIA204" s="639"/>
      <c r="MIB204" s="639"/>
      <c r="MIC204" s="639"/>
      <c r="MID204" s="639"/>
      <c r="MIE204" s="639"/>
      <c r="MIF204" s="639"/>
      <c r="MIG204" s="639"/>
      <c r="MIH204" s="639"/>
      <c r="MII204" s="639"/>
      <c r="MIJ204" s="639"/>
      <c r="MIK204" s="639"/>
      <c r="MIL204" s="639"/>
      <c r="MIM204" s="639"/>
      <c r="MIN204" s="639"/>
      <c r="MIO204" s="639"/>
      <c r="MIP204" s="639"/>
      <c r="MIQ204" s="639"/>
      <c r="MIR204" s="639"/>
      <c r="MIS204" s="639"/>
      <c r="MIT204" s="639"/>
      <c r="MIU204" s="639"/>
      <c r="MIV204" s="639"/>
      <c r="MIW204" s="639"/>
      <c r="MIX204" s="639"/>
      <c r="MIY204" s="639"/>
      <c r="MIZ204" s="639"/>
      <c r="MJA204" s="639"/>
      <c r="MJB204" s="639"/>
      <c r="MJC204" s="639"/>
      <c r="MJD204" s="639"/>
      <c r="MJE204" s="639"/>
      <c r="MJF204" s="639"/>
      <c r="MJG204" s="639"/>
      <c r="MJH204" s="639"/>
      <c r="MJI204" s="639"/>
      <c r="MJJ204" s="639"/>
      <c r="MJK204" s="639"/>
      <c r="MJL204" s="639"/>
      <c r="MJM204" s="639"/>
      <c r="MJN204" s="639"/>
      <c r="MJO204" s="639"/>
      <c r="MJP204" s="639"/>
      <c r="MJQ204" s="639"/>
      <c r="MJR204" s="639"/>
      <c r="MJS204" s="639"/>
      <c r="MJT204" s="639"/>
      <c r="MJU204" s="639"/>
      <c r="MJV204" s="639"/>
      <c r="MJW204" s="639"/>
      <c r="MJX204" s="639"/>
      <c r="MJY204" s="639"/>
      <c r="MJZ204" s="639"/>
      <c r="MKA204" s="639"/>
      <c r="MKB204" s="639"/>
      <c r="MKC204" s="639"/>
      <c r="MKD204" s="639"/>
      <c r="MKE204" s="639"/>
      <c r="MKF204" s="639"/>
      <c r="MKG204" s="639"/>
      <c r="MKH204" s="639"/>
      <c r="MKI204" s="639"/>
      <c r="MKJ204" s="639"/>
      <c r="MKK204" s="639"/>
      <c r="MKL204" s="639"/>
      <c r="MKM204" s="639"/>
      <c r="MKN204" s="639"/>
      <c r="MKO204" s="639"/>
      <c r="MKP204" s="639"/>
      <c r="MKQ204" s="639"/>
      <c r="MKR204" s="639"/>
      <c r="MKS204" s="639"/>
      <c r="MKT204" s="639"/>
      <c r="MKU204" s="639"/>
      <c r="MKV204" s="639"/>
      <c r="MKW204" s="639"/>
      <c r="MKX204" s="639"/>
      <c r="MKY204" s="639"/>
      <c r="MKZ204" s="639"/>
      <c r="MLA204" s="639"/>
      <c r="MLB204" s="639"/>
      <c r="MLC204" s="639"/>
      <c r="MLD204" s="639"/>
      <c r="MLE204" s="639"/>
      <c r="MLF204" s="639"/>
      <c r="MLG204" s="639"/>
      <c r="MLH204" s="639"/>
      <c r="MLI204" s="639"/>
      <c r="MLJ204" s="639"/>
      <c r="MLK204" s="639"/>
      <c r="MLL204" s="639"/>
      <c r="MLM204" s="639"/>
      <c r="MLN204" s="639"/>
      <c r="MLO204" s="639"/>
      <c r="MLP204" s="639"/>
      <c r="MLQ204" s="639"/>
      <c r="MLR204" s="639"/>
      <c r="MLS204" s="639"/>
      <c r="MLT204" s="639"/>
      <c r="MLU204" s="639"/>
      <c r="MLV204" s="639"/>
      <c r="MLW204" s="639"/>
      <c r="MLX204" s="639"/>
      <c r="MLY204" s="639"/>
      <c r="MLZ204" s="639"/>
      <c r="MMA204" s="639"/>
      <c r="MMB204" s="639"/>
      <c r="MMC204" s="639"/>
      <c r="MMD204" s="639"/>
      <c r="MME204" s="639"/>
      <c r="MMF204" s="639"/>
      <c r="MMG204" s="639"/>
      <c r="MMH204" s="639"/>
      <c r="MMI204" s="639"/>
      <c r="MMJ204" s="639"/>
      <c r="MMK204" s="639"/>
      <c r="MML204" s="639"/>
      <c r="MMM204" s="639"/>
      <c r="MMN204" s="639"/>
      <c r="MMO204" s="639"/>
      <c r="MMP204" s="639"/>
      <c r="MMQ204" s="639"/>
      <c r="MMR204" s="639"/>
      <c r="MMS204" s="639"/>
      <c r="MMT204" s="639"/>
      <c r="MMU204" s="639"/>
      <c r="MMV204" s="639"/>
      <c r="MMW204" s="639"/>
      <c r="MMX204" s="639"/>
      <c r="MMY204" s="639"/>
      <c r="MMZ204" s="639"/>
      <c r="MNA204" s="639"/>
      <c r="MNB204" s="639"/>
      <c r="MNC204" s="639"/>
      <c r="MND204" s="639"/>
      <c r="MNE204" s="639"/>
      <c r="MNF204" s="639"/>
      <c r="MNG204" s="639"/>
      <c r="MNH204" s="639"/>
      <c r="MNI204" s="639"/>
      <c r="MNJ204" s="639"/>
      <c r="MNK204" s="639"/>
      <c r="MNL204" s="639"/>
      <c r="MNM204" s="639"/>
      <c r="MNN204" s="639"/>
      <c r="MNO204" s="639"/>
      <c r="MNP204" s="639"/>
      <c r="MNQ204" s="639"/>
      <c r="MNR204" s="639"/>
      <c r="MNS204" s="639"/>
      <c r="MNT204" s="639"/>
      <c r="MNU204" s="639"/>
      <c r="MNV204" s="639"/>
      <c r="MNW204" s="639"/>
      <c r="MNX204" s="639"/>
      <c r="MNY204" s="639"/>
      <c r="MNZ204" s="639"/>
      <c r="MOA204" s="639"/>
      <c r="MOB204" s="639"/>
      <c r="MOC204" s="639"/>
      <c r="MOD204" s="639"/>
      <c r="MOE204" s="639"/>
      <c r="MOF204" s="639"/>
      <c r="MOG204" s="639"/>
      <c r="MOH204" s="639"/>
      <c r="MOI204" s="639"/>
      <c r="MOJ204" s="639"/>
      <c r="MOK204" s="639"/>
      <c r="MOL204" s="639"/>
      <c r="MOM204" s="639"/>
      <c r="MON204" s="639"/>
      <c r="MOO204" s="639"/>
      <c r="MOP204" s="639"/>
      <c r="MOQ204" s="639"/>
      <c r="MOR204" s="639"/>
      <c r="MOS204" s="639"/>
      <c r="MOT204" s="639"/>
      <c r="MOU204" s="639"/>
      <c r="MOV204" s="639"/>
      <c r="MOW204" s="639"/>
      <c r="MOX204" s="639"/>
      <c r="MOY204" s="639"/>
      <c r="MOZ204" s="639"/>
      <c r="MPA204" s="639"/>
      <c r="MPB204" s="639"/>
      <c r="MPC204" s="639"/>
      <c r="MPD204" s="639"/>
      <c r="MPE204" s="639"/>
      <c r="MPF204" s="639"/>
      <c r="MPG204" s="639"/>
      <c r="MPH204" s="639"/>
      <c r="MPI204" s="639"/>
      <c r="MPJ204" s="639"/>
      <c r="MPK204" s="639"/>
      <c r="MPL204" s="639"/>
      <c r="MPM204" s="639"/>
      <c r="MPN204" s="639"/>
      <c r="MPO204" s="639"/>
      <c r="MPP204" s="639"/>
      <c r="MPQ204" s="639"/>
      <c r="MPR204" s="639"/>
      <c r="MPS204" s="639"/>
      <c r="MPT204" s="639"/>
      <c r="MPU204" s="639"/>
      <c r="MPV204" s="639"/>
      <c r="MPW204" s="639"/>
      <c r="MPX204" s="639"/>
      <c r="MPY204" s="639"/>
      <c r="MPZ204" s="639"/>
      <c r="MQA204" s="639"/>
      <c r="MQB204" s="639"/>
      <c r="MQC204" s="639"/>
      <c r="MQD204" s="639"/>
      <c r="MQE204" s="639"/>
      <c r="MQF204" s="639"/>
      <c r="MQG204" s="639"/>
      <c r="MQH204" s="639"/>
      <c r="MQI204" s="639"/>
      <c r="MQJ204" s="639"/>
      <c r="MQK204" s="639"/>
      <c r="MQL204" s="639"/>
      <c r="MQM204" s="639"/>
      <c r="MQN204" s="639"/>
      <c r="MQO204" s="639"/>
      <c r="MQP204" s="639"/>
      <c r="MQQ204" s="639"/>
      <c r="MQR204" s="639"/>
      <c r="MQS204" s="639"/>
      <c r="MQT204" s="639"/>
      <c r="MQU204" s="639"/>
      <c r="MQV204" s="639"/>
      <c r="MQW204" s="639"/>
      <c r="MQX204" s="639"/>
      <c r="MQY204" s="639"/>
      <c r="MQZ204" s="639"/>
      <c r="MRA204" s="639"/>
      <c r="MRB204" s="639"/>
      <c r="MRC204" s="639"/>
      <c r="MRD204" s="639"/>
      <c r="MRE204" s="639"/>
      <c r="MRF204" s="639"/>
      <c r="MRG204" s="639"/>
      <c r="MRH204" s="639"/>
      <c r="MRI204" s="639"/>
      <c r="MRJ204" s="639"/>
      <c r="MRK204" s="639"/>
      <c r="MRL204" s="639"/>
      <c r="MRM204" s="639"/>
      <c r="MRN204" s="639"/>
      <c r="MRO204" s="639"/>
      <c r="MRP204" s="639"/>
      <c r="MRQ204" s="639"/>
      <c r="MRR204" s="639"/>
      <c r="MRS204" s="639"/>
      <c r="MRT204" s="639"/>
      <c r="MRU204" s="639"/>
      <c r="MRV204" s="639"/>
      <c r="MRW204" s="639"/>
      <c r="MRX204" s="639"/>
      <c r="MRY204" s="639"/>
      <c r="MRZ204" s="639"/>
      <c r="MSA204" s="639"/>
      <c r="MSB204" s="639"/>
      <c r="MSC204" s="639"/>
      <c r="MSD204" s="639"/>
      <c r="MSE204" s="639"/>
      <c r="MSF204" s="639"/>
      <c r="MSG204" s="639"/>
      <c r="MSH204" s="639"/>
      <c r="MSI204" s="639"/>
      <c r="MSJ204" s="639"/>
      <c r="MSK204" s="639"/>
      <c r="MSL204" s="639"/>
      <c r="MSM204" s="639"/>
      <c r="MSN204" s="639"/>
      <c r="MSO204" s="639"/>
      <c r="MSP204" s="639"/>
      <c r="MSQ204" s="639"/>
      <c r="MSR204" s="639"/>
      <c r="MSS204" s="639"/>
      <c r="MST204" s="639"/>
      <c r="MSU204" s="639"/>
      <c r="MSV204" s="639"/>
      <c r="MSW204" s="639"/>
      <c r="MSX204" s="639"/>
      <c r="MSY204" s="639"/>
      <c r="MSZ204" s="639"/>
      <c r="MTA204" s="639"/>
      <c r="MTB204" s="639"/>
      <c r="MTC204" s="639"/>
      <c r="MTD204" s="639"/>
      <c r="MTE204" s="639"/>
      <c r="MTF204" s="639"/>
      <c r="MTG204" s="639"/>
      <c r="MTH204" s="639"/>
      <c r="MTI204" s="639"/>
      <c r="MTJ204" s="639"/>
      <c r="MTK204" s="639"/>
      <c r="MTL204" s="639"/>
      <c r="MTM204" s="639"/>
      <c r="MTN204" s="639"/>
      <c r="MTO204" s="639"/>
      <c r="MTP204" s="639"/>
      <c r="MTQ204" s="639"/>
      <c r="MTR204" s="639"/>
      <c r="MTS204" s="639"/>
      <c r="MTT204" s="639"/>
      <c r="MTU204" s="639"/>
      <c r="MTV204" s="639"/>
      <c r="MTW204" s="639"/>
      <c r="MTX204" s="639"/>
      <c r="MTY204" s="639"/>
      <c r="MTZ204" s="639"/>
      <c r="MUA204" s="639"/>
      <c r="MUB204" s="639"/>
      <c r="MUC204" s="639"/>
      <c r="MUD204" s="639"/>
      <c r="MUE204" s="639"/>
      <c r="MUF204" s="639"/>
      <c r="MUG204" s="639"/>
      <c r="MUH204" s="639"/>
      <c r="MUI204" s="639"/>
      <c r="MUJ204" s="639"/>
      <c r="MUK204" s="639"/>
      <c r="MUL204" s="639"/>
      <c r="MUM204" s="639"/>
      <c r="MUN204" s="639"/>
      <c r="MUO204" s="639"/>
      <c r="MUP204" s="639"/>
      <c r="MUQ204" s="639"/>
      <c r="MUR204" s="639"/>
      <c r="MUS204" s="639"/>
      <c r="MUT204" s="639"/>
      <c r="MUU204" s="639"/>
      <c r="MUV204" s="639"/>
      <c r="MUW204" s="639"/>
      <c r="MUX204" s="639"/>
      <c r="MUY204" s="639"/>
      <c r="MUZ204" s="639"/>
      <c r="MVA204" s="639"/>
      <c r="MVB204" s="639"/>
      <c r="MVC204" s="639"/>
      <c r="MVD204" s="639"/>
      <c r="MVE204" s="639"/>
      <c r="MVF204" s="639"/>
      <c r="MVG204" s="639"/>
      <c r="MVH204" s="639"/>
      <c r="MVI204" s="639"/>
      <c r="MVJ204" s="639"/>
      <c r="MVK204" s="639"/>
      <c r="MVL204" s="639"/>
      <c r="MVM204" s="639"/>
      <c r="MVN204" s="639"/>
      <c r="MVO204" s="639"/>
      <c r="MVP204" s="639"/>
      <c r="MVQ204" s="639"/>
      <c r="MVR204" s="639"/>
      <c r="MVS204" s="639"/>
      <c r="MVT204" s="639"/>
      <c r="MVU204" s="639"/>
      <c r="MVV204" s="639"/>
      <c r="MVW204" s="639"/>
      <c r="MVX204" s="639"/>
      <c r="MVY204" s="639"/>
      <c r="MVZ204" s="639"/>
      <c r="MWA204" s="639"/>
      <c r="MWB204" s="639"/>
      <c r="MWC204" s="639"/>
      <c r="MWD204" s="639"/>
      <c r="MWE204" s="639"/>
      <c r="MWF204" s="639"/>
      <c r="MWG204" s="639"/>
      <c r="MWH204" s="639"/>
      <c r="MWI204" s="639"/>
      <c r="MWJ204" s="639"/>
      <c r="MWK204" s="639"/>
      <c r="MWL204" s="639"/>
      <c r="MWM204" s="639"/>
      <c r="MWN204" s="639"/>
      <c r="MWO204" s="639"/>
      <c r="MWP204" s="639"/>
      <c r="MWQ204" s="639"/>
      <c r="MWR204" s="639"/>
      <c r="MWS204" s="639"/>
      <c r="MWT204" s="639"/>
      <c r="MWU204" s="639"/>
      <c r="MWV204" s="639"/>
      <c r="MWW204" s="639"/>
      <c r="MWX204" s="639"/>
      <c r="MWY204" s="639"/>
      <c r="MWZ204" s="639"/>
      <c r="MXA204" s="639"/>
      <c r="MXB204" s="639"/>
      <c r="MXC204" s="639"/>
      <c r="MXD204" s="639"/>
      <c r="MXE204" s="639"/>
      <c r="MXF204" s="639"/>
      <c r="MXG204" s="639"/>
      <c r="MXH204" s="639"/>
      <c r="MXI204" s="639"/>
      <c r="MXJ204" s="639"/>
      <c r="MXK204" s="639"/>
      <c r="MXL204" s="639"/>
      <c r="MXM204" s="639"/>
      <c r="MXN204" s="639"/>
      <c r="MXO204" s="639"/>
      <c r="MXP204" s="639"/>
      <c r="MXQ204" s="639"/>
      <c r="MXR204" s="639"/>
      <c r="MXS204" s="639"/>
      <c r="MXT204" s="639"/>
      <c r="MXU204" s="639"/>
      <c r="MXV204" s="639"/>
      <c r="MXW204" s="639"/>
      <c r="MXX204" s="639"/>
      <c r="MXY204" s="639"/>
      <c r="MXZ204" s="639"/>
      <c r="MYA204" s="639"/>
      <c r="MYB204" s="639"/>
      <c r="MYC204" s="639"/>
      <c r="MYD204" s="639"/>
      <c r="MYE204" s="639"/>
      <c r="MYF204" s="639"/>
      <c r="MYG204" s="639"/>
      <c r="MYH204" s="639"/>
      <c r="MYI204" s="639"/>
      <c r="MYJ204" s="639"/>
      <c r="MYK204" s="639"/>
      <c r="MYL204" s="639"/>
      <c r="MYM204" s="639"/>
      <c r="MYN204" s="639"/>
      <c r="MYO204" s="639"/>
      <c r="MYP204" s="639"/>
      <c r="MYQ204" s="639"/>
      <c r="MYR204" s="639"/>
      <c r="MYS204" s="639"/>
      <c r="MYT204" s="639"/>
      <c r="MYU204" s="639"/>
      <c r="MYV204" s="639"/>
      <c r="MYW204" s="639"/>
      <c r="MYX204" s="639"/>
      <c r="MYY204" s="639"/>
      <c r="MYZ204" s="639"/>
      <c r="MZA204" s="639"/>
      <c r="MZB204" s="639"/>
      <c r="MZC204" s="639"/>
      <c r="MZD204" s="639"/>
      <c r="MZE204" s="639"/>
      <c r="MZF204" s="639"/>
      <c r="MZG204" s="639"/>
      <c r="MZH204" s="639"/>
      <c r="MZI204" s="639"/>
      <c r="MZJ204" s="639"/>
      <c r="MZK204" s="639"/>
      <c r="MZL204" s="639"/>
      <c r="MZM204" s="639"/>
      <c r="MZN204" s="639"/>
      <c r="MZO204" s="639"/>
      <c r="MZP204" s="639"/>
      <c r="MZQ204" s="639"/>
      <c r="MZR204" s="639"/>
      <c r="MZS204" s="639"/>
      <c r="MZT204" s="639"/>
      <c r="MZU204" s="639"/>
      <c r="MZV204" s="639"/>
      <c r="MZW204" s="639"/>
      <c r="MZX204" s="639"/>
      <c r="MZY204" s="639"/>
      <c r="MZZ204" s="639"/>
      <c r="NAA204" s="639"/>
      <c r="NAB204" s="639"/>
      <c r="NAC204" s="639"/>
      <c r="NAD204" s="639"/>
      <c r="NAE204" s="639"/>
      <c r="NAF204" s="639"/>
      <c r="NAG204" s="639"/>
      <c r="NAH204" s="639"/>
      <c r="NAI204" s="639"/>
      <c r="NAJ204" s="639"/>
      <c r="NAK204" s="639"/>
      <c r="NAL204" s="639"/>
      <c r="NAM204" s="639"/>
      <c r="NAN204" s="639"/>
      <c r="NAO204" s="639"/>
      <c r="NAP204" s="639"/>
      <c r="NAQ204" s="639"/>
      <c r="NAR204" s="639"/>
      <c r="NAS204" s="639"/>
      <c r="NAT204" s="639"/>
      <c r="NAU204" s="639"/>
      <c r="NAV204" s="639"/>
      <c r="NAW204" s="639"/>
      <c r="NAX204" s="639"/>
      <c r="NAY204" s="639"/>
      <c r="NAZ204" s="639"/>
      <c r="NBA204" s="639"/>
      <c r="NBB204" s="639"/>
      <c r="NBC204" s="639"/>
      <c r="NBD204" s="639"/>
      <c r="NBE204" s="639"/>
      <c r="NBF204" s="639"/>
      <c r="NBG204" s="639"/>
      <c r="NBH204" s="639"/>
      <c r="NBI204" s="639"/>
      <c r="NBJ204" s="639"/>
      <c r="NBK204" s="639"/>
      <c r="NBL204" s="639"/>
      <c r="NBM204" s="639"/>
      <c r="NBN204" s="639"/>
      <c r="NBO204" s="639"/>
      <c r="NBP204" s="639"/>
      <c r="NBQ204" s="639"/>
      <c r="NBR204" s="639"/>
      <c r="NBS204" s="639"/>
      <c r="NBT204" s="639"/>
      <c r="NBU204" s="639"/>
      <c r="NBV204" s="639"/>
      <c r="NBW204" s="639"/>
      <c r="NBX204" s="639"/>
      <c r="NBY204" s="639"/>
      <c r="NBZ204" s="639"/>
      <c r="NCA204" s="639"/>
      <c r="NCB204" s="639"/>
      <c r="NCC204" s="639"/>
      <c r="NCD204" s="639"/>
      <c r="NCE204" s="639"/>
      <c r="NCF204" s="639"/>
      <c r="NCG204" s="639"/>
      <c r="NCH204" s="639"/>
      <c r="NCI204" s="639"/>
      <c r="NCJ204" s="639"/>
      <c r="NCK204" s="639"/>
      <c r="NCL204" s="639"/>
      <c r="NCM204" s="639"/>
      <c r="NCN204" s="639"/>
      <c r="NCO204" s="639"/>
      <c r="NCP204" s="639"/>
      <c r="NCQ204" s="639"/>
      <c r="NCR204" s="639"/>
      <c r="NCS204" s="639"/>
      <c r="NCT204" s="639"/>
      <c r="NCU204" s="639"/>
      <c r="NCV204" s="639"/>
      <c r="NCW204" s="639"/>
      <c r="NCX204" s="639"/>
      <c r="NCY204" s="639"/>
      <c r="NCZ204" s="639"/>
      <c r="NDA204" s="639"/>
      <c r="NDB204" s="639"/>
      <c r="NDC204" s="639"/>
      <c r="NDD204" s="639"/>
      <c r="NDE204" s="639"/>
      <c r="NDF204" s="639"/>
      <c r="NDG204" s="639"/>
      <c r="NDH204" s="639"/>
      <c r="NDI204" s="639"/>
      <c r="NDJ204" s="639"/>
      <c r="NDK204" s="639"/>
      <c r="NDL204" s="639"/>
      <c r="NDM204" s="639"/>
      <c r="NDN204" s="639"/>
      <c r="NDO204" s="639"/>
      <c r="NDP204" s="639"/>
      <c r="NDQ204" s="639"/>
      <c r="NDR204" s="639"/>
      <c r="NDS204" s="639"/>
      <c r="NDT204" s="639"/>
      <c r="NDU204" s="639"/>
      <c r="NDV204" s="639"/>
      <c r="NDW204" s="639"/>
      <c r="NDX204" s="639"/>
      <c r="NDY204" s="639"/>
      <c r="NDZ204" s="639"/>
      <c r="NEA204" s="639"/>
      <c r="NEB204" s="639"/>
      <c r="NEC204" s="639"/>
      <c r="NED204" s="639"/>
      <c r="NEE204" s="639"/>
      <c r="NEF204" s="639"/>
      <c r="NEG204" s="639"/>
      <c r="NEH204" s="639"/>
      <c r="NEI204" s="639"/>
      <c r="NEJ204" s="639"/>
      <c r="NEK204" s="639"/>
      <c r="NEL204" s="639"/>
      <c r="NEM204" s="639"/>
      <c r="NEN204" s="639"/>
      <c r="NEO204" s="639"/>
      <c r="NEP204" s="639"/>
      <c r="NEQ204" s="639"/>
      <c r="NER204" s="639"/>
      <c r="NES204" s="639"/>
      <c r="NET204" s="639"/>
      <c r="NEU204" s="639"/>
      <c r="NEV204" s="639"/>
      <c r="NEW204" s="639"/>
      <c r="NEX204" s="639"/>
      <c r="NEY204" s="639"/>
      <c r="NEZ204" s="639"/>
      <c r="NFA204" s="639"/>
      <c r="NFB204" s="639"/>
      <c r="NFC204" s="639"/>
      <c r="NFD204" s="639"/>
      <c r="NFE204" s="639"/>
      <c r="NFF204" s="639"/>
      <c r="NFG204" s="639"/>
      <c r="NFH204" s="639"/>
      <c r="NFI204" s="639"/>
      <c r="NFJ204" s="639"/>
      <c r="NFK204" s="639"/>
      <c r="NFL204" s="639"/>
      <c r="NFM204" s="639"/>
      <c r="NFN204" s="639"/>
      <c r="NFO204" s="639"/>
      <c r="NFP204" s="639"/>
      <c r="NFQ204" s="639"/>
      <c r="NFR204" s="639"/>
      <c r="NFS204" s="639"/>
      <c r="NFT204" s="639"/>
      <c r="NFU204" s="639"/>
      <c r="NFV204" s="639"/>
      <c r="NFW204" s="639"/>
      <c r="NFX204" s="639"/>
      <c r="NFY204" s="639"/>
      <c r="NFZ204" s="639"/>
      <c r="NGA204" s="639"/>
      <c r="NGB204" s="639"/>
      <c r="NGC204" s="639"/>
      <c r="NGD204" s="639"/>
      <c r="NGE204" s="639"/>
      <c r="NGF204" s="639"/>
      <c r="NGG204" s="639"/>
      <c r="NGH204" s="639"/>
      <c r="NGI204" s="639"/>
      <c r="NGJ204" s="639"/>
      <c r="NGK204" s="639"/>
      <c r="NGL204" s="639"/>
      <c r="NGM204" s="639"/>
      <c r="NGN204" s="639"/>
      <c r="NGO204" s="639"/>
      <c r="NGP204" s="639"/>
      <c r="NGQ204" s="639"/>
      <c r="NGR204" s="639"/>
      <c r="NGS204" s="639"/>
      <c r="NGT204" s="639"/>
      <c r="NGU204" s="639"/>
      <c r="NGV204" s="639"/>
      <c r="NGW204" s="639"/>
      <c r="NGX204" s="639"/>
      <c r="NGY204" s="639"/>
      <c r="NGZ204" s="639"/>
      <c r="NHA204" s="639"/>
      <c r="NHB204" s="639"/>
      <c r="NHC204" s="639"/>
      <c r="NHD204" s="639"/>
      <c r="NHE204" s="639"/>
      <c r="NHF204" s="639"/>
      <c r="NHG204" s="639"/>
      <c r="NHH204" s="639"/>
      <c r="NHI204" s="639"/>
      <c r="NHJ204" s="639"/>
      <c r="NHK204" s="639"/>
      <c r="NHL204" s="639"/>
      <c r="NHM204" s="639"/>
      <c r="NHN204" s="639"/>
      <c r="NHO204" s="639"/>
      <c r="NHP204" s="639"/>
      <c r="NHQ204" s="639"/>
      <c r="NHR204" s="639"/>
      <c r="NHS204" s="639"/>
      <c r="NHT204" s="639"/>
      <c r="NHU204" s="639"/>
      <c r="NHV204" s="639"/>
      <c r="NHW204" s="639"/>
      <c r="NHX204" s="639"/>
      <c r="NHY204" s="639"/>
      <c r="NHZ204" s="639"/>
      <c r="NIA204" s="639"/>
      <c r="NIB204" s="639"/>
      <c r="NIC204" s="639"/>
      <c r="NID204" s="639"/>
      <c r="NIE204" s="639"/>
      <c r="NIF204" s="639"/>
      <c r="NIG204" s="639"/>
      <c r="NIH204" s="639"/>
      <c r="NII204" s="639"/>
      <c r="NIJ204" s="639"/>
      <c r="NIK204" s="639"/>
      <c r="NIL204" s="639"/>
      <c r="NIM204" s="639"/>
      <c r="NIN204" s="639"/>
      <c r="NIO204" s="639"/>
      <c r="NIP204" s="639"/>
      <c r="NIQ204" s="639"/>
      <c r="NIR204" s="639"/>
      <c r="NIS204" s="639"/>
      <c r="NIT204" s="639"/>
      <c r="NIU204" s="639"/>
      <c r="NIV204" s="639"/>
      <c r="NIW204" s="639"/>
      <c r="NIX204" s="639"/>
      <c r="NIY204" s="639"/>
      <c r="NIZ204" s="639"/>
      <c r="NJA204" s="639"/>
      <c r="NJB204" s="639"/>
      <c r="NJC204" s="639"/>
      <c r="NJD204" s="639"/>
      <c r="NJE204" s="639"/>
      <c r="NJF204" s="639"/>
      <c r="NJG204" s="639"/>
      <c r="NJH204" s="639"/>
      <c r="NJI204" s="639"/>
      <c r="NJJ204" s="639"/>
      <c r="NJK204" s="639"/>
      <c r="NJL204" s="639"/>
      <c r="NJM204" s="639"/>
      <c r="NJN204" s="639"/>
      <c r="NJO204" s="639"/>
      <c r="NJP204" s="639"/>
      <c r="NJQ204" s="639"/>
      <c r="NJR204" s="639"/>
      <c r="NJS204" s="639"/>
      <c r="NJT204" s="639"/>
      <c r="NJU204" s="639"/>
      <c r="NJV204" s="639"/>
      <c r="NJW204" s="639"/>
      <c r="NJX204" s="639"/>
      <c r="NJY204" s="639"/>
      <c r="NJZ204" s="639"/>
      <c r="NKA204" s="639"/>
      <c r="NKB204" s="639"/>
      <c r="NKC204" s="639"/>
      <c r="NKD204" s="639"/>
      <c r="NKE204" s="639"/>
      <c r="NKF204" s="639"/>
      <c r="NKG204" s="639"/>
      <c r="NKH204" s="639"/>
      <c r="NKI204" s="639"/>
      <c r="NKJ204" s="639"/>
      <c r="NKK204" s="639"/>
      <c r="NKL204" s="639"/>
      <c r="NKM204" s="639"/>
      <c r="NKN204" s="639"/>
      <c r="NKO204" s="639"/>
      <c r="NKP204" s="639"/>
      <c r="NKQ204" s="639"/>
      <c r="NKR204" s="639"/>
      <c r="NKS204" s="639"/>
      <c r="NKT204" s="639"/>
      <c r="NKU204" s="639"/>
      <c r="NKV204" s="639"/>
      <c r="NKW204" s="639"/>
      <c r="NKX204" s="639"/>
      <c r="NKY204" s="639"/>
      <c r="NKZ204" s="639"/>
      <c r="NLA204" s="639"/>
      <c r="NLB204" s="639"/>
      <c r="NLC204" s="639"/>
      <c r="NLD204" s="639"/>
      <c r="NLE204" s="639"/>
      <c r="NLF204" s="639"/>
      <c r="NLG204" s="639"/>
      <c r="NLH204" s="639"/>
      <c r="NLI204" s="639"/>
      <c r="NLJ204" s="639"/>
      <c r="NLK204" s="639"/>
      <c r="NLL204" s="639"/>
      <c r="NLM204" s="639"/>
      <c r="NLN204" s="639"/>
      <c r="NLO204" s="639"/>
      <c r="NLP204" s="639"/>
      <c r="NLQ204" s="639"/>
      <c r="NLR204" s="639"/>
      <c r="NLS204" s="639"/>
      <c r="NLT204" s="639"/>
      <c r="NLU204" s="639"/>
      <c r="NLV204" s="639"/>
      <c r="NLW204" s="639"/>
      <c r="NLX204" s="639"/>
      <c r="NLY204" s="639"/>
      <c r="NLZ204" s="639"/>
      <c r="NMA204" s="639"/>
      <c r="NMB204" s="639"/>
      <c r="NMC204" s="639"/>
      <c r="NMD204" s="639"/>
      <c r="NME204" s="639"/>
      <c r="NMF204" s="639"/>
      <c r="NMG204" s="639"/>
      <c r="NMH204" s="639"/>
      <c r="NMI204" s="639"/>
      <c r="NMJ204" s="639"/>
      <c r="NMK204" s="639"/>
      <c r="NML204" s="639"/>
      <c r="NMM204" s="639"/>
      <c r="NMN204" s="639"/>
      <c r="NMO204" s="639"/>
      <c r="NMP204" s="639"/>
      <c r="NMQ204" s="639"/>
      <c r="NMR204" s="639"/>
      <c r="NMS204" s="639"/>
      <c r="NMT204" s="639"/>
      <c r="NMU204" s="639"/>
      <c r="NMV204" s="639"/>
      <c r="NMW204" s="639"/>
      <c r="NMX204" s="639"/>
      <c r="NMY204" s="639"/>
      <c r="NMZ204" s="639"/>
      <c r="NNA204" s="639"/>
      <c r="NNB204" s="639"/>
      <c r="NNC204" s="639"/>
      <c r="NND204" s="639"/>
      <c r="NNE204" s="639"/>
      <c r="NNF204" s="639"/>
      <c r="NNG204" s="639"/>
      <c r="NNH204" s="639"/>
      <c r="NNI204" s="639"/>
      <c r="NNJ204" s="639"/>
      <c r="NNK204" s="639"/>
      <c r="NNL204" s="639"/>
      <c r="NNM204" s="639"/>
      <c r="NNN204" s="639"/>
      <c r="NNO204" s="639"/>
      <c r="NNP204" s="639"/>
      <c r="NNQ204" s="639"/>
      <c r="NNR204" s="639"/>
      <c r="NNS204" s="639"/>
      <c r="NNT204" s="639"/>
      <c r="NNU204" s="639"/>
      <c r="NNV204" s="639"/>
      <c r="NNW204" s="639"/>
      <c r="NNX204" s="639"/>
      <c r="NNY204" s="639"/>
      <c r="NNZ204" s="639"/>
      <c r="NOA204" s="639"/>
      <c r="NOB204" s="639"/>
      <c r="NOC204" s="639"/>
      <c r="NOD204" s="639"/>
      <c r="NOE204" s="639"/>
      <c r="NOF204" s="639"/>
      <c r="NOG204" s="639"/>
      <c r="NOH204" s="639"/>
      <c r="NOI204" s="639"/>
      <c r="NOJ204" s="639"/>
      <c r="NOK204" s="639"/>
      <c r="NOL204" s="639"/>
      <c r="NOM204" s="639"/>
      <c r="NON204" s="639"/>
      <c r="NOO204" s="639"/>
      <c r="NOP204" s="639"/>
      <c r="NOQ204" s="639"/>
      <c r="NOR204" s="639"/>
      <c r="NOS204" s="639"/>
      <c r="NOT204" s="639"/>
      <c r="NOU204" s="639"/>
      <c r="NOV204" s="639"/>
      <c r="NOW204" s="639"/>
      <c r="NOX204" s="639"/>
      <c r="NOY204" s="639"/>
      <c r="NOZ204" s="639"/>
      <c r="NPA204" s="639"/>
      <c r="NPB204" s="639"/>
      <c r="NPC204" s="639"/>
      <c r="NPD204" s="639"/>
      <c r="NPE204" s="639"/>
      <c r="NPF204" s="639"/>
      <c r="NPG204" s="639"/>
      <c r="NPH204" s="639"/>
      <c r="NPI204" s="639"/>
      <c r="NPJ204" s="639"/>
      <c r="NPK204" s="639"/>
      <c r="NPL204" s="639"/>
      <c r="NPM204" s="639"/>
      <c r="NPN204" s="639"/>
      <c r="NPO204" s="639"/>
      <c r="NPP204" s="639"/>
      <c r="NPQ204" s="639"/>
      <c r="NPR204" s="639"/>
      <c r="NPS204" s="639"/>
      <c r="NPT204" s="639"/>
      <c r="NPU204" s="639"/>
      <c r="NPV204" s="639"/>
      <c r="NPW204" s="639"/>
      <c r="NPX204" s="639"/>
      <c r="NPY204" s="639"/>
      <c r="NPZ204" s="639"/>
      <c r="NQA204" s="639"/>
      <c r="NQB204" s="639"/>
      <c r="NQC204" s="639"/>
      <c r="NQD204" s="639"/>
      <c r="NQE204" s="639"/>
      <c r="NQF204" s="639"/>
      <c r="NQG204" s="639"/>
      <c r="NQH204" s="639"/>
      <c r="NQI204" s="639"/>
      <c r="NQJ204" s="639"/>
      <c r="NQK204" s="639"/>
      <c r="NQL204" s="639"/>
      <c r="NQM204" s="639"/>
      <c r="NQN204" s="639"/>
      <c r="NQO204" s="639"/>
      <c r="NQP204" s="639"/>
      <c r="NQQ204" s="639"/>
      <c r="NQR204" s="639"/>
      <c r="NQS204" s="639"/>
      <c r="NQT204" s="639"/>
      <c r="NQU204" s="639"/>
      <c r="NQV204" s="639"/>
      <c r="NQW204" s="639"/>
      <c r="NQX204" s="639"/>
      <c r="NQY204" s="639"/>
      <c r="NQZ204" s="639"/>
      <c r="NRA204" s="639"/>
      <c r="NRB204" s="639"/>
      <c r="NRC204" s="639"/>
      <c r="NRD204" s="639"/>
      <c r="NRE204" s="639"/>
      <c r="NRF204" s="639"/>
      <c r="NRG204" s="639"/>
      <c r="NRH204" s="639"/>
      <c r="NRI204" s="639"/>
      <c r="NRJ204" s="639"/>
      <c r="NRK204" s="639"/>
      <c r="NRL204" s="639"/>
      <c r="NRM204" s="639"/>
      <c r="NRN204" s="639"/>
      <c r="NRO204" s="639"/>
      <c r="NRP204" s="639"/>
      <c r="NRQ204" s="639"/>
      <c r="NRR204" s="639"/>
      <c r="NRS204" s="639"/>
      <c r="NRT204" s="639"/>
      <c r="NRU204" s="639"/>
      <c r="NRV204" s="639"/>
      <c r="NRW204" s="639"/>
      <c r="NRX204" s="639"/>
      <c r="NRY204" s="639"/>
      <c r="NRZ204" s="639"/>
      <c r="NSA204" s="639"/>
      <c r="NSB204" s="639"/>
      <c r="NSC204" s="639"/>
      <c r="NSD204" s="639"/>
      <c r="NSE204" s="639"/>
      <c r="NSF204" s="639"/>
      <c r="NSG204" s="639"/>
      <c r="NSH204" s="639"/>
      <c r="NSI204" s="639"/>
      <c r="NSJ204" s="639"/>
      <c r="NSK204" s="639"/>
      <c r="NSL204" s="639"/>
      <c r="NSM204" s="639"/>
      <c r="NSN204" s="639"/>
      <c r="NSO204" s="639"/>
      <c r="NSP204" s="639"/>
      <c r="NSQ204" s="639"/>
      <c r="NSR204" s="639"/>
      <c r="NSS204" s="639"/>
      <c r="NST204" s="639"/>
      <c r="NSU204" s="639"/>
      <c r="NSV204" s="639"/>
      <c r="NSW204" s="639"/>
      <c r="NSX204" s="639"/>
      <c r="NSY204" s="639"/>
      <c r="NSZ204" s="639"/>
      <c r="NTA204" s="639"/>
      <c r="NTB204" s="639"/>
      <c r="NTC204" s="639"/>
      <c r="NTD204" s="639"/>
      <c r="NTE204" s="639"/>
      <c r="NTF204" s="639"/>
      <c r="NTG204" s="639"/>
      <c r="NTH204" s="639"/>
      <c r="NTI204" s="639"/>
      <c r="NTJ204" s="639"/>
      <c r="NTK204" s="639"/>
      <c r="NTL204" s="639"/>
      <c r="NTM204" s="639"/>
      <c r="NTN204" s="639"/>
      <c r="NTO204" s="639"/>
      <c r="NTP204" s="639"/>
      <c r="NTQ204" s="639"/>
      <c r="NTR204" s="639"/>
      <c r="NTS204" s="639"/>
      <c r="NTT204" s="639"/>
      <c r="NTU204" s="639"/>
      <c r="NTV204" s="639"/>
      <c r="NTW204" s="639"/>
      <c r="NTX204" s="639"/>
      <c r="NTY204" s="639"/>
      <c r="NTZ204" s="639"/>
      <c r="NUA204" s="639"/>
      <c r="NUB204" s="639"/>
      <c r="NUC204" s="639"/>
      <c r="NUD204" s="639"/>
      <c r="NUE204" s="639"/>
      <c r="NUF204" s="639"/>
      <c r="NUG204" s="639"/>
      <c r="NUH204" s="639"/>
      <c r="NUI204" s="639"/>
      <c r="NUJ204" s="639"/>
      <c r="NUK204" s="639"/>
      <c r="NUL204" s="639"/>
      <c r="NUM204" s="639"/>
      <c r="NUN204" s="639"/>
      <c r="NUO204" s="639"/>
      <c r="NUP204" s="639"/>
      <c r="NUQ204" s="639"/>
      <c r="NUR204" s="639"/>
      <c r="NUS204" s="639"/>
      <c r="NUT204" s="639"/>
      <c r="NUU204" s="639"/>
      <c r="NUV204" s="639"/>
      <c r="NUW204" s="639"/>
      <c r="NUX204" s="639"/>
      <c r="NUY204" s="639"/>
      <c r="NUZ204" s="639"/>
      <c r="NVA204" s="639"/>
      <c r="NVB204" s="639"/>
      <c r="NVC204" s="639"/>
      <c r="NVD204" s="639"/>
      <c r="NVE204" s="639"/>
      <c r="NVF204" s="639"/>
      <c r="NVG204" s="639"/>
      <c r="NVH204" s="639"/>
      <c r="NVI204" s="639"/>
      <c r="NVJ204" s="639"/>
      <c r="NVK204" s="639"/>
      <c r="NVL204" s="639"/>
      <c r="NVM204" s="639"/>
      <c r="NVN204" s="639"/>
      <c r="NVO204" s="639"/>
      <c r="NVP204" s="639"/>
      <c r="NVQ204" s="639"/>
      <c r="NVR204" s="639"/>
      <c r="NVS204" s="639"/>
      <c r="NVT204" s="639"/>
      <c r="NVU204" s="639"/>
      <c r="NVV204" s="639"/>
      <c r="NVW204" s="639"/>
      <c r="NVX204" s="639"/>
      <c r="NVY204" s="639"/>
      <c r="NVZ204" s="639"/>
      <c r="NWA204" s="639"/>
      <c r="NWB204" s="639"/>
      <c r="NWC204" s="639"/>
      <c r="NWD204" s="639"/>
      <c r="NWE204" s="639"/>
      <c r="NWF204" s="639"/>
      <c r="NWG204" s="639"/>
      <c r="NWH204" s="639"/>
      <c r="NWI204" s="639"/>
      <c r="NWJ204" s="639"/>
      <c r="NWK204" s="639"/>
      <c r="NWL204" s="639"/>
      <c r="NWM204" s="639"/>
      <c r="NWN204" s="639"/>
      <c r="NWO204" s="639"/>
      <c r="NWP204" s="639"/>
      <c r="NWQ204" s="639"/>
      <c r="NWR204" s="639"/>
      <c r="NWS204" s="639"/>
      <c r="NWT204" s="639"/>
      <c r="NWU204" s="639"/>
      <c r="NWV204" s="639"/>
      <c r="NWW204" s="639"/>
      <c r="NWX204" s="639"/>
      <c r="NWY204" s="639"/>
      <c r="NWZ204" s="639"/>
      <c r="NXA204" s="639"/>
      <c r="NXB204" s="639"/>
      <c r="NXC204" s="639"/>
      <c r="NXD204" s="639"/>
      <c r="NXE204" s="639"/>
      <c r="NXF204" s="639"/>
      <c r="NXG204" s="639"/>
      <c r="NXH204" s="639"/>
      <c r="NXI204" s="639"/>
      <c r="NXJ204" s="639"/>
      <c r="NXK204" s="639"/>
      <c r="NXL204" s="639"/>
      <c r="NXM204" s="639"/>
      <c r="NXN204" s="639"/>
      <c r="NXO204" s="639"/>
      <c r="NXP204" s="639"/>
      <c r="NXQ204" s="639"/>
      <c r="NXR204" s="639"/>
      <c r="NXS204" s="639"/>
      <c r="NXT204" s="639"/>
      <c r="NXU204" s="639"/>
      <c r="NXV204" s="639"/>
      <c r="NXW204" s="639"/>
      <c r="NXX204" s="639"/>
      <c r="NXY204" s="639"/>
      <c r="NXZ204" s="639"/>
      <c r="NYA204" s="639"/>
      <c r="NYB204" s="639"/>
      <c r="NYC204" s="639"/>
      <c r="NYD204" s="639"/>
      <c r="NYE204" s="639"/>
      <c r="NYF204" s="639"/>
      <c r="NYG204" s="639"/>
      <c r="NYH204" s="639"/>
      <c r="NYI204" s="639"/>
      <c r="NYJ204" s="639"/>
      <c r="NYK204" s="639"/>
      <c r="NYL204" s="639"/>
      <c r="NYM204" s="639"/>
      <c r="NYN204" s="639"/>
      <c r="NYO204" s="639"/>
      <c r="NYP204" s="639"/>
      <c r="NYQ204" s="639"/>
      <c r="NYR204" s="639"/>
      <c r="NYS204" s="639"/>
      <c r="NYT204" s="639"/>
      <c r="NYU204" s="639"/>
      <c r="NYV204" s="639"/>
      <c r="NYW204" s="639"/>
      <c r="NYX204" s="639"/>
      <c r="NYY204" s="639"/>
      <c r="NYZ204" s="639"/>
      <c r="NZA204" s="639"/>
      <c r="NZB204" s="639"/>
      <c r="NZC204" s="639"/>
      <c r="NZD204" s="639"/>
      <c r="NZE204" s="639"/>
      <c r="NZF204" s="639"/>
      <c r="NZG204" s="639"/>
      <c r="NZH204" s="639"/>
      <c r="NZI204" s="639"/>
      <c r="NZJ204" s="639"/>
      <c r="NZK204" s="639"/>
      <c r="NZL204" s="639"/>
      <c r="NZM204" s="639"/>
      <c r="NZN204" s="639"/>
      <c r="NZO204" s="639"/>
      <c r="NZP204" s="639"/>
      <c r="NZQ204" s="639"/>
      <c r="NZR204" s="639"/>
      <c r="NZS204" s="639"/>
      <c r="NZT204" s="639"/>
      <c r="NZU204" s="639"/>
      <c r="NZV204" s="639"/>
      <c r="NZW204" s="639"/>
      <c r="NZX204" s="639"/>
      <c r="NZY204" s="639"/>
      <c r="NZZ204" s="639"/>
      <c r="OAA204" s="639"/>
      <c r="OAB204" s="639"/>
      <c r="OAC204" s="639"/>
      <c r="OAD204" s="639"/>
      <c r="OAE204" s="639"/>
      <c r="OAF204" s="639"/>
      <c r="OAG204" s="639"/>
      <c r="OAH204" s="639"/>
      <c r="OAI204" s="639"/>
      <c r="OAJ204" s="639"/>
      <c r="OAK204" s="639"/>
      <c r="OAL204" s="639"/>
      <c r="OAM204" s="639"/>
      <c r="OAN204" s="639"/>
      <c r="OAO204" s="639"/>
      <c r="OAP204" s="639"/>
      <c r="OAQ204" s="639"/>
      <c r="OAR204" s="639"/>
      <c r="OAS204" s="639"/>
      <c r="OAT204" s="639"/>
      <c r="OAU204" s="639"/>
      <c r="OAV204" s="639"/>
      <c r="OAW204" s="639"/>
      <c r="OAX204" s="639"/>
      <c r="OAY204" s="639"/>
      <c r="OAZ204" s="639"/>
      <c r="OBA204" s="639"/>
      <c r="OBB204" s="639"/>
      <c r="OBC204" s="639"/>
      <c r="OBD204" s="639"/>
      <c r="OBE204" s="639"/>
      <c r="OBF204" s="639"/>
      <c r="OBG204" s="639"/>
      <c r="OBH204" s="639"/>
      <c r="OBI204" s="639"/>
      <c r="OBJ204" s="639"/>
      <c r="OBK204" s="639"/>
      <c r="OBL204" s="639"/>
      <c r="OBM204" s="639"/>
      <c r="OBN204" s="639"/>
      <c r="OBO204" s="639"/>
      <c r="OBP204" s="639"/>
      <c r="OBQ204" s="639"/>
      <c r="OBR204" s="639"/>
      <c r="OBS204" s="639"/>
      <c r="OBT204" s="639"/>
      <c r="OBU204" s="639"/>
      <c r="OBV204" s="639"/>
      <c r="OBW204" s="639"/>
      <c r="OBX204" s="639"/>
      <c r="OBY204" s="639"/>
      <c r="OBZ204" s="639"/>
      <c r="OCA204" s="639"/>
      <c r="OCB204" s="639"/>
      <c r="OCC204" s="639"/>
      <c r="OCD204" s="639"/>
      <c r="OCE204" s="639"/>
      <c r="OCF204" s="639"/>
      <c r="OCG204" s="639"/>
      <c r="OCH204" s="639"/>
      <c r="OCI204" s="639"/>
      <c r="OCJ204" s="639"/>
      <c r="OCK204" s="639"/>
      <c r="OCL204" s="639"/>
      <c r="OCM204" s="639"/>
      <c r="OCN204" s="639"/>
      <c r="OCO204" s="639"/>
      <c r="OCP204" s="639"/>
      <c r="OCQ204" s="639"/>
      <c r="OCR204" s="639"/>
      <c r="OCS204" s="639"/>
      <c r="OCT204" s="639"/>
      <c r="OCU204" s="639"/>
      <c r="OCV204" s="639"/>
      <c r="OCW204" s="639"/>
      <c r="OCX204" s="639"/>
      <c r="OCY204" s="639"/>
      <c r="OCZ204" s="639"/>
      <c r="ODA204" s="639"/>
      <c r="ODB204" s="639"/>
      <c r="ODC204" s="639"/>
      <c r="ODD204" s="639"/>
      <c r="ODE204" s="639"/>
      <c r="ODF204" s="639"/>
      <c r="ODG204" s="639"/>
      <c r="ODH204" s="639"/>
      <c r="ODI204" s="639"/>
      <c r="ODJ204" s="639"/>
      <c r="ODK204" s="639"/>
      <c r="ODL204" s="639"/>
      <c r="ODM204" s="639"/>
      <c r="ODN204" s="639"/>
      <c r="ODO204" s="639"/>
      <c r="ODP204" s="639"/>
      <c r="ODQ204" s="639"/>
      <c r="ODR204" s="639"/>
      <c r="ODS204" s="639"/>
      <c r="ODT204" s="639"/>
      <c r="ODU204" s="639"/>
      <c r="ODV204" s="639"/>
      <c r="ODW204" s="639"/>
      <c r="ODX204" s="639"/>
      <c r="ODY204" s="639"/>
      <c r="ODZ204" s="639"/>
      <c r="OEA204" s="639"/>
      <c r="OEB204" s="639"/>
      <c r="OEC204" s="639"/>
      <c r="OED204" s="639"/>
      <c r="OEE204" s="639"/>
      <c r="OEF204" s="639"/>
      <c r="OEG204" s="639"/>
      <c r="OEH204" s="639"/>
      <c r="OEI204" s="639"/>
      <c r="OEJ204" s="639"/>
      <c r="OEK204" s="639"/>
      <c r="OEL204" s="639"/>
      <c r="OEM204" s="639"/>
      <c r="OEN204" s="639"/>
      <c r="OEO204" s="639"/>
      <c r="OEP204" s="639"/>
      <c r="OEQ204" s="639"/>
      <c r="OER204" s="639"/>
      <c r="OES204" s="639"/>
      <c r="OET204" s="639"/>
      <c r="OEU204" s="639"/>
      <c r="OEV204" s="639"/>
      <c r="OEW204" s="639"/>
      <c r="OEX204" s="639"/>
      <c r="OEY204" s="639"/>
      <c r="OEZ204" s="639"/>
      <c r="OFA204" s="639"/>
      <c r="OFB204" s="639"/>
      <c r="OFC204" s="639"/>
      <c r="OFD204" s="639"/>
      <c r="OFE204" s="639"/>
      <c r="OFF204" s="639"/>
      <c r="OFG204" s="639"/>
      <c r="OFH204" s="639"/>
      <c r="OFI204" s="639"/>
      <c r="OFJ204" s="639"/>
      <c r="OFK204" s="639"/>
      <c r="OFL204" s="639"/>
      <c r="OFM204" s="639"/>
      <c r="OFN204" s="639"/>
      <c r="OFO204" s="639"/>
      <c r="OFP204" s="639"/>
      <c r="OFQ204" s="639"/>
      <c r="OFR204" s="639"/>
      <c r="OFS204" s="639"/>
      <c r="OFT204" s="639"/>
      <c r="OFU204" s="639"/>
      <c r="OFV204" s="639"/>
      <c r="OFW204" s="639"/>
      <c r="OFX204" s="639"/>
      <c r="OFY204" s="639"/>
      <c r="OFZ204" s="639"/>
      <c r="OGA204" s="639"/>
      <c r="OGB204" s="639"/>
      <c r="OGC204" s="639"/>
      <c r="OGD204" s="639"/>
      <c r="OGE204" s="639"/>
      <c r="OGF204" s="639"/>
      <c r="OGG204" s="639"/>
      <c r="OGH204" s="639"/>
      <c r="OGI204" s="639"/>
      <c r="OGJ204" s="639"/>
      <c r="OGK204" s="639"/>
      <c r="OGL204" s="639"/>
      <c r="OGM204" s="639"/>
      <c r="OGN204" s="639"/>
      <c r="OGO204" s="639"/>
      <c r="OGP204" s="639"/>
      <c r="OGQ204" s="639"/>
      <c r="OGR204" s="639"/>
      <c r="OGS204" s="639"/>
      <c r="OGT204" s="639"/>
      <c r="OGU204" s="639"/>
      <c r="OGV204" s="639"/>
      <c r="OGW204" s="639"/>
      <c r="OGX204" s="639"/>
      <c r="OGY204" s="639"/>
      <c r="OGZ204" s="639"/>
      <c r="OHA204" s="639"/>
      <c r="OHB204" s="639"/>
      <c r="OHC204" s="639"/>
      <c r="OHD204" s="639"/>
      <c r="OHE204" s="639"/>
      <c r="OHF204" s="639"/>
      <c r="OHG204" s="639"/>
      <c r="OHH204" s="639"/>
      <c r="OHI204" s="639"/>
      <c r="OHJ204" s="639"/>
      <c r="OHK204" s="639"/>
      <c r="OHL204" s="639"/>
      <c r="OHM204" s="639"/>
      <c r="OHN204" s="639"/>
      <c r="OHO204" s="639"/>
      <c r="OHP204" s="639"/>
      <c r="OHQ204" s="639"/>
      <c r="OHR204" s="639"/>
      <c r="OHS204" s="639"/>
      <c r="OHT204" s="639"/>
      <c r="OHU204" s="639"/>
      <c r="OHV204" s="639"/>
      <c r="OHW204" s="639"/>
      <c r="OHX204" s="639"/>
      <c r="OHY204" s="639"/>
      <c r="OHZ204" s="639"/>
      <c r="OIA204" s="639"/>
      <c r="OIB204" s="639"/>
      <c r="OIC204" s="639"/>
      <c r="OID204" s="639"/>
      <c r="OIE204" s="639"/>
      <c r="OIF204" s="639"/>
      <c r="OIG204" s="639"/>
      <c r="OIH204" s="639"/>
      <c r="OII204" s="639"/>
      <c r="OIJ204" s="639"/>
      <c r="OIK204" s="639"/>
      <c r="OIL204" s="639"/>
      <c r="OIM204" s="639"/>
      <c r="OIN204" s="639"/>
      <c r="OIO204" s="639"/>
      <c r="OIP204" s="639"/>
      <c r="OIQ204" s="639"/>
      <c r="OIR204" s="639"/>
      <c r="OIS204" s="639"/>
      <c r="OIT204" s="639"/>
      <c r="OIU204" s="639"/>
      <c r="OIV204" s="639"/>
      <c r="OIW204" s="639"/>
      <c r="OIX204" s="639"/>
      <c r="OIY204" s="639"/>
      <c r="OIZ204" s="639"/>
      <c r="OJA204" s="639"/>
      <c r="OJB204" s="639"/>
      <c r="OJC204" s="639"/>
      <c r="OJD204" s="639"/>
      <c r="OJE204" s="639"/>
      <c r="OJF204" s="639"/>
      <c r="OJG204" s="639"/>
      <c r="OJH204" s="639"/>
      <c r="OJI204" s="639"/>
      <c r="OJJ204" s="639"/>
      <c r="OJK204" s="639"/>
      <c r="OJL204" s="639"/>
      <c r="OJM204" s="639"/>
      <c r="OJN204" s="639"/>
      <c r="OJO204" s="639"/>
      <c r="OJP204" s="639"/>
      <c r="OJQ204" s="639"/>
      <c r="OJR204" s="639"/>
      <c r="OJS204" s="639"/>
      <c r="OJT204" s="639"/>
      <c r="OJU204" s="639"/>
      <c r="OJV204" s="639"/>
      <c r="OJW204" s="639"/>
      <c r="OJX204" s="639"/>
      <c r="OJY204" s="639"/>
      <c r="OJZ204" s="639"/>
      <c r="OKA204" s="639"/>
      <c r="OKB204" s="639"/>
      <c r="OKC204" s="639"/>
      <c r="OKD204" s="639"/>
      <c r="OKE204" s="639"/>
      <c r="OKF204" s="639"/>
      <c r="OKG204" s="639"/>
      <c r="OKH204" s="639"/>
      <c r="OKI204" s="639"/>
      <c r="OKJ204" s="639"/>
      <c r="OKK204" s="639"/>
      <c r="OKL204" s="639"/>
      <c r="OKM204" s="639"/>
      <c r="OKN204" s="639"/>
      <c r="OKO204" s="639"/>
      <c r="OKP204" s="639"/>
      <c r="OKQ204" s="639"/>
      <c r="OKR204" s="639"/>
      <c r="OKS204" s="639"/>
      <c r="OKT204" s="639"/>
      <c r="OKU204" s="639"/>
      <c r="OKV204" s="639"/>
      <c r="OKW204" s="639"/>
      <c r="OKX204" s="639"/>
      <c r="OKY204" s="639"/>
      <c r="OKZ204" s="639"/>
      <c r="OLA204" s="639"/>
      <c r="OLB204" s="639"/>
      <c r="OLC204" s="639"/>
      <c r="OLD204" s="639"/>
      <c r="OLE204" s="639"/>
      <c r="OLF204" s="639"/>
      <c r="OLG204" s="639"/>
      <c r="OLH204" s="639"/>
      <c r="OLI204" s="639"/>
      <c r="OLJ204" s="639"/>
      <c r="OLK204" s="639"/>
      <c r="OLL204" s="639"/>
      <c r="OLM204" s="639"/>
      <c r="OLN204" s="639"/>
      <c r="OLO204" s="639"/>
      <c r="OLP204" s="639"/>
      <c r="OLQ204" s="639"/>
      <c r="OLR204" s="639"/>
      <c r="OLS204" s="639"/>
      <c r="OLT204" s="639"/>
      <c r="OLU204" s="639"/>
      <c r="OLV204" s="639"/>
      <c r="OLW204" s="639"/>
      <c r="OLX204" s="639"/>
      <c r="OLY204" s="639"/>
      <c r="OLZ204" s="639"/>
      <c r="OMA204" s="639"/>
      <c r="OMB204" s="639"/>
      <c r="OMC204" s="639"/>
      <c r="OMD204" s="639"/>
      <c r="OME204" s="639"/>
      <c r="OMF204" s="639"/>
      <c r="OMG204" s="639"/>
      <c r="OMH204" s="639"/>
      <c r="OMI204" s="639"/>
      <c r="OMJ204" s="639"/>
      <c r="OMK204" s="639"/>
      <c r="OML204" s="639"/>
      <c r="OMM204" s="639"/>
      <c r="OMN204" s="639"/>
      <c r="OMO204" s="639"/>
      <c r="OMP204" s="639"/>
      <c r="OMQ204" s="639"/>
      <c r="OMR204" s="639"/>
      <c r="OMS204" s="639"/>
      <c r="OMT204" s="639"/>
      <c r="OMU204" s="639"/>
      <c r="OMV204" s="639"/>
      <c r="OMW204" s="639"/>
      <c r="OMX204" s="639"/>
      <c r="OMY204" s="639"/>
      <c r="OMZ204" s="639"/>
      <c r="ONA204" s="639"/>
      <c r="ONB204" s="639"/>
      <c r="ONC204" s="639"/>
      <c r="OND204" s="639"/>
      <c r="ONE204" s="639"/>
      <c r="ONF204" s="639"/>
      <c r="ONG204" s="639"/>
      <c r="ONH204" s="639"/>
      <c r="ONI204" s="639"/>
      <c r="ONJ204" s="639"/>
      <c r="ONK204" s="639"/>
      <c r="ONL204" s="639"/>
      <c r="ONM204" s="639"/>
      <c r="ONN204" s="639"/>
      <c r="ONO204" s="639"/>
      <c r="ONP204" s="639"/>
      <c r="ONQ204" s="639"/>
      <c r="ONR204" s="639"/>
      <c r="ONS204" s="639"/>
      <c r="ONT204" s="639"/>
      <c r="ONU204" s="639"/>
      <c r="ONV204" s="639"/>
      <c r="ONW204" s="639"/>
      <c r="ONX204" s="639"/>
      <c r="ONY204" s="639"/>
      <c r="ONZ204" s="639"/>
      <c r="OOA204" s="639"/>
      <c r="OOB204" s="639"/>
      <c r="OOC204" s="639"/>
      <c r="OOD204" s="639"/>
      <c r="OOE204" s="639"/>
      <c r="OOF204" s="639"/>
      <c r="OOG204" s="639"/>
      <c r="OOH204" s="639"/>
      <c r="OOI204" s="639"/>
      <c r="OOJ204" s="639"/>
      <c r="OOK204" s="639"/>
      <c r="OOL204" s="639"/>
      <c r="OOM204" s="639"/>
      <c r="OON204" s="639"/>
      <c r="OOO204" s="639"/>
      <c r="OOP204" s="639"/>
      <c r="OOQ204" s="639"/>
      <c r="OOR204" s="639"/>
      <c r="OOS204" s="639"/>
      <c r="OOT204" s="639"/>
      <c r="OOU204" s="639"/>
      <c r="OOV204" s="639"/>
      <c r="OOW204" s="639"/>
      <c r="OOX204" s="639"/>
      <c r="OOY204" s="639"/>
      <c r="OOZ204" s="639"/>
      <c r="OPA204" s="639"/>
      <c r="OPB204" s="639"/>
      <c r="OPC204" s="639"/>
      <c r="OPD204" s="639"/>
      <c r="OPE204" s="639"/>
      <c r="OPF204" s="639"/>
      <c r="OPG204" s="639"/>
      <c r="OPH204" s="639"/>
      <c r="OPI204" s="639"/>
      <c r="OPJ204" s="639"/>
      <c r="OPK204" s="639"/>
      <c r="OPL204" s="639"/>
      <c r="OPM204" s="639"/>
      <c r="OPN204" s="639"/>
      <c r="OPO204" s="639"/>
      <c r="OPP204" s="639"/>
      <c r="OPQ204" s="639"/>
      <c r="OPR204" s="639"/>
      <c r="OPS204" s="639"/>
      <c r="OPT204" s="639"/>
      <c r="OPU204" s="639"/>
      <c r="OPV204" s="639"/>
      <c r="OPW204" s="639"/>
      <c r="OPX204" s="639"/>
      <c r="OPY204" s="639"/>
      <c r="OPZ204" s="639"/>
      <c r="OQA204" s="639"/>
      <c r="OQB204" s="639"/>
      <c r="OQC204" s="639"/>
      <c r="OQD204" s="639"/>
      <c r="OQE204" s="639"/>
      <c r="OQF204" s="639"/>
      <c r="OQG204" s="639"/>
      <c r="OQH204" s="639"/>
      <c r="OQI204" s="639"/>
      <c r="OQJ204" s="639"/>
      <c r="OQK204" s="639"/>
      <c r="OQL204" s="639"/>
      <c r="OQM204" s="639"/>
      <c r="OQN204" s="639"/>
      <c r="OQO204" s="639"/>
      <c r="OQP204" s="639"/>
      <c r="OQQ204" s="639"/>
      <c r="OQR204" s="639"/>
      <c r="OQS204" s="639"/>
      <c r="OQT204" s="639"/>
      <c r="OQU204" s="639"/>
      <c r="OQV204" s="639"/>
      <c r="OQW204" s="639"/>
      <c r="OQX204" s="639"/>
      <c r="OQY204" s="639"/>
      <c r="OQZ204" s="639"/>
      <c r="ORA204" s="639"/>
      <c r="ORB204" s="639"/>
      <c r="ORC204" s="639"/>
      <c r="ORD204" s="639"/>
      <c r="ORE204" s="639"/>
      <c r="ORF204" s="639"/>
      <c r="ORG204" s="639"/>
      <c r="ORH204" s="639"/>
      <c r="ORI204" s="639"/>
      <c r="ORJ204" s="639"/>
      <c r="ORK204" s="639"/>
      <c r="ORL204" s="639"/>
      <c r="ORM204" s="639"/>
      <c r="ORN204" s="639"/>
      <c r="ORO204" s="639"/>
      <c r="ORP204" s="639"/>
      <c r="ORQ204" s="639"/>
      <c r="ORR204" s="639"/>
      <c r="ORS204" s="639"/>
      <c r="ORT204" s="639"/>
      <c r="ORU204" s="639"/>
      <c r="ORV204" s="639"/>
      <c r="ORW204" s="639"/>
      <c r="ORX204" s="639"/>
      <c r="ORY204" s="639"/>
      <c r="ORZ204" s="639"/>
      <c r="OSA204" s="639"/>
      <c r="OSB204" s="639"/>
      <c r="OSC204" s="639"/>
      <c r="OSD204" s="639"/>
      <c r="OSE204" s="639"/>
      <c r="OSF204" s="639"/>
      <c r="OSG204" s="639"/>
      <c r="OSH204" s="639"/>
      <c r="OSI204" s="639"/>
      <c r="OSJ204" s="639"/>
      <c r="OSK204" s="639"/>
      <c r="OSL204" s="639"/>
      <c r="OSM204" s="639"/>
      <c r="OSN204" s="639"/>
      <c r="OSO204" s="639"/>
      <c r="OSP204" s="639"/>
      <c r="OSQ204" s="639"/>
      <c r="OSR204" s="639"/>
      <c r="OSS204" s="639"/>
      <c r="OST204" s="639"/>
      <c r="OSU204" s="639"/>
      <c r="OSV204" s="639"/>
      <c r="OSW204" s="639"/>
      <c r="OSX204" s="639"/>
      <c r="OSY204" s="639"/>
      <c r="OSZ204" s="639"/>
      <c r="OTA204" s="639"/>
      <c r="OTB204" s="639"/>
      <c r="OTC204" s="639"/>
      <c r="OTD204" s="639"/>
      <c r="OTE204" s="639"/>
      <c r="OTF204" s="639"/>
      <c r="OTG204" s="639"/>
      <c r="OTH204" s="639"/>
      <c r="OTI204" s="639"/>
      <c r="OTJ204" s="639"/>
      <c r="OTK204" s="639"/>
      <c r="OTL204" s="639"/>
      <c r="OTM204" s="639"/>
      <c r="OTN204" s="639"/>
      <c r="OTO204" s="639"/>
      <c r="OTP204" s="639"/>
      <c r="OTQ204" s="639"/>
      <c r="OTR204" s="639"/>
      <c r="OTS204" s="639"/>
      <c r="OTT204" s="639"/>
      <c r="OTU204" s="639"/>
      <c r="OTV204" s="639"/>
      <c r="OTW204" s="639"/>
      <c r="OTX204" s="639"/>
      <c r="OTY204" s="639"/>
      <c r="OTZ204" s="639"/>
      <c r="OUA204" s="639"/>
      <c r="OUB204" s="639"/>
      <c r="OUC204" s="639"/>
      <c r="OUD204" s="639"/>
      <c r="OUE204" s="639"/>
      <c r="OUF204" s="639"/>
      <c r="OUG204" s="639"/>
      <c r="OUH204" s="639"/>
      <c r="OUI204" s="639"/>
      <c r="OUJ204" s="639"/>
      <c r="OUK204" s="639"/>
      <c r="OUL204" s="639"/>
      <c r="OUM204" s="639"/>
      <c r="OUN204" s="639"/>
      <c r="OUO204" s="639"/>
      <c r="OUP204" s="639"/>
      <c r="OUQ204" s="639"/>
      <c r="OUR204" s="639"/>
      <c r="OUS204" s="639"/>
      <c r="OUT204" s="639"/>
      <c r="OUU204" s="639"/>
      <c r="OUV204" s="639"/>
      <c r="OUW204" s="639"/>
      <c r="OUX204" s="639"/>
      <c r="OUY204" s="639"/>
      <c r="OUZ204" s="639"/>
      <c r="OVA204" s="639"/>
      <c r="OVB204" s="639"/>
      <c r="OVC204" s="639"/>
      <c r="OVD204" s="639"/>
      <c r="OVE204" s="639"/>
      <c r="OVF204" s="639"/>
      <c r="OVG204" s="639"/>
      <c r="OVH204" s="639"/>
      <c r="OVI204" s="639"/>
      <c r="OVJ204" s="639"/>
      <c r="OVK204" s="639"/>
      <c r="OVL204" s="639"/>
      <c r="OVM204" s="639"/>
      <c r="OVN204" s="639"/>
      <c r="OVO204" s="639"/>
      <c r="OVP204" s="639"/>
      <c r="OVQ204" s="639"/>
      <c r="OVR204" s="639"/>
      <c r="OVS204" s="639"/>
      <c r="OVT204" s="639"/>
      <c r="OVU204" s="639"/>
      <c r="OVV204" s="639"/>
      <c r="OVW204" s="639"/>
      <c r="OVX204" s="639"/>
      <c r="OVY204" s="639"/>
      <c r="OVZ204" s="639"/>
      <c r="OWA204" s="639"/>
      <c r="OWB204" s="639"/>
      <c r="OWC204" s="639"/>
      <c r="OWD204" s="639"/>
      <c r="OWE204" s="639"/>
      <c r="OWF204" s="639"/>
      <c r="OWG204" s="639"/>
      <c r="OWH204" s="639"/>
      <c r="OWI204" s="639"/>
      <c r="OWJ204" s="639"/>
      <c r="OWK204" s="639"/>
      <c r="OWL204" s="639"/>
      <c r="OWM204" s="639"/>
      <c r="OWN204" s="639"/>
      <c r="OWO204" s="639"/>
      <c r="OWP204" s="639"/>
      <c r="OWQ204" s="639"/>
      <c r="OWR204" s="639"/>
      <c r="OWS204" s="639"/>
      <c r="OWT204" s="639"/>
      <c r="OWU204" s="639"/>
      <c r="OWV204" s="639"/>
      <c r="OWW204" s="639"/>
      <c r="OWX204" s="639"/>
      <c r="OWY204" s="639"/>
      <c r="OWZ204" s="639"/>
      <c r="OXA204" s="639"/>
      <c r="OXB204" s="639"/>
      <c r="OXC204" s="639"/>
      <c r="OXD204" s="639"/>
      <c r="OXE204" s="639"/>
      <c r="OXF204" s="639"/>
      <c r="OXG204" s="639"/>
      <c r="OXH204" s="639"/>
      <c r="OXI204" s="639"/>
      <c r="OXJ204" s="639"/>
      <c r="OXK204" s="639"/>
      <c r="OXL204" s="639"/>
      <c r="OXM204" s="639"/>
      <c r="OXN204" s="639"/>
      <c r="OXO204" s="639"/>
      <c r="OXP204" s="639"/>
      <c r="OXQ204" s="639"/>
      <c r="OXR204" s="639"/>
      <c r="OXS204" s="639"/>
      <c r="OXT204" s="639"/>
      <c r="OXU204" s="639"/>
      <c r="OXV204" s="639"/>
      <c r="OXW204" s="639"/>
      <c r="OXX204" s="639"/>
      <c r="OXY204" s="639"/>
      <c r="OXZ204" s="639"/>
      <c r="OYA204" s="639"/>
      <c r="OYB204" s="639"/>
      <c r="OYC204" s="639"/>
      <c r="OYD204" s="639"/>
      <c r="OYE204" s="639"/>
      <c r="OYF204" s="639"/>
      <c r="OYG204" s="639"/>
      <c r="OYH204" s="639"/>
      <c r="OYI204" s="639"/>
      <c r="OYJ204" s="639"/>
      <c r="OYK204" s="639"/>
      <c r="OYL204" s="639"/>
      <c r="OYM204" s="639"/>
      <c r="OYN204" s="639"/>
      <c r="OYO204" s="639"/>
      <c r="OYP204" s="639"/>
      <c r="OYQ204" s="639"/>
      <c r="OYR204" s="639"/>
      <c r="OYS204" s="639"/>
      <c r="OYT204" s="639"/>
      <c r="OYU204" s="639"/>
      <c r="OYV204" s="639"/>
      <c r="OYW204" s="639"/>
      <c r="OYX204" s="639"/>
      <c r="OYY204" s="639"/>
      <c r="OYZ204" s="639"/>
      <c r="OZA204" s="639"/>
      <c r="OZB204" s="639"/>
      <c r="OZC204" s="639"/>
      <c r="OZD204" s="639"/>
      <c r="OZE204" s="639"/>
      <c r="OZF204" s="639"/>
      <c r="OZG204" s="639"/>
      <c r="OZH204" s="639"/>
      <c r="OZI204" s="639"/>
      <c r="OZJ204" s="639"/>
      <c r="OZK204" s="639"/>
      <c r="OZL204" s="639"/>
      <c r="OZM204" s="639"/>
      <c r="OZN204" s="639"/>
      <c r="OZO204" s="639"/>
      <c r="OZP204" s="639"/>
      <c r="OZQ204" s="639"/>
      <c r="OZR204" s="639"/>
      <c r="OZS204" s="639"/>
      <c r="OZT204" s="639"/>
      <c r="OZU204" s="639"/>
      <c r="OZV204" s="639"/>
      <c r="OZW204" s="639"/>
      <c r="OZX204" s="639"/>
      <c r="OZY204" s="639"/>
      <c r="OZZ204" s="639"/>
      <c r="PAA204" s="639"/>
      <c r="PAB204" s="639"/>
      <c r="PAC204" s="639"/>
      <c r="PAD204" s="639"/>
      <c r="PAE204" s="639"/>
      <c r="PAF204" s="639"/>
      <c r="PAG204" s="639"/>
      <c r="PAH204" s="639"/>
      <c r="PAI204" s="639"/>
      <c r="PAJ204" s="639"/>
      <c r="PAK204" s="639"/>
      <c r="PAL204" s="639"/>
      <c r="PAM204" s="639"/>
      <c r="PAN204" s="639"/>
      <c r="PAO204" s="639"/>
      <c r="PAP204" s="639"/>
      <c r="PAQ204" s="639"/>
      <c r="PAR204" s="639"/>
      <c r="PAS204" s="639"/>
      <c r="PAT204" s="639"/>
      <c r="PAU204" s="639"/>
      <c r="PAV204" s="639"/>
      <c r="PAW204" s="639"/>
      <c r="PAX204" s="639"/>
      <c r="PAY204" s="639"/>
      <c r="PAZ204" s="639"/>
      <c r="PBA204" s="639"/>
      <c r="PBB204" s="639"/>
      <c r="PBC204" s="639"/>
      <c r="PBD204" s="639"/>
      <c r="PBE204" s="639"/>
      <c r="PBF204" s="639"/>
      <c r="PBG204" s="639"/>
      <c r="PBH204" s="639"/>
      <c r="PBI204" s="639"/>
      <c r="PBJ204" s="639"/>
      <c r="PBK204" s="639"/>
      <c r="PBL204" s="639"/>
      <c r="PBM204" s="639"/>
      <c r="PBN204" s="639"/>
      <c r="PBO204" s="639"/>
      <c r="PBP204" s="639"/>
      <c r="PBQ204" s="639"/>
      <c r="PBR204" s="639"/>
      <c r="PBS204" s="639"/>
      <c r="PBT204" s="639"/>
      <c r="PBU204" s="639"/>
      <c r="PBV204" s="639"/>
      <c r="PBW204" s="639"/>
      <c r="PBX204" s="639"/>
      <c r="PBY204" s="639"/>
      <c r="PBZ204" s="639"/>
      <c r="PCA204" s="639"/>
      <c r="PCB204" s="639"/>
      <c r="PCC204" s="639"/>
      <c r="PCD204" s="639"/>
      <c r="PCE204" s="639"/>
      <c r="PCF204" s="639"/>
      <c r="PCG204" s="639"/>
      <c r="PCH204" s="639"/>
      <c r="PCI204" s="639"/>
      <c r="PCJ204" s="639"/>
      <c r="PCK204" s="639"/>
      <c r="PCL204" s="639"/>
      <c r="PCM204" s="639"/>
      <c r="PCN204" s="639"/>
      <c r="PCO204" s="639"/>
      <c r="PCP204" s="639"/>
      <c r="PCQ204" s="639"/>
      <c r="PCR204" s="639"/>
      <c r="PCS204" s="639"/>
      <c r="PCT204" s="639"/>
      <c r="PCU204" s="639"/>
      <c r="PCV204" s="639"/>
      <c r="PCW204" s="639"/>
      <c r="PCX204" s="639"/>
      <c r="PCY204" s="639"/>
      <c r="PCZ204" s="639"/>
      <c r="PDA204" s="639"/>
      <c r="PDB204" s="639"/>
      <c r="PDC204" s="639"/>
      <c r="PDD204" s="639"/>
      <c r="PDE204" s="639"/>
      <c r="PDF204" s="639"/>
      <c r="PDG204" s="639"/>
      <c r="PDH204" s="639"/>
      <c r="PDI204" s="639"/>
      <c r="PDJ204" s="639"/>
      <c r="PDK204" s="639"/>
      <c r="PDL204" s="639"/>
      <c r="PDM204" s="639"/>
      <c r="PDN204" s="639"/>
      <c r="PDO204" s="639"/>
      <c r="PDP204" s="639"/>
      <c r="PDQ204" s="639"/>
      <c r="PDR204" s="639"/>
      <c r="PDS204" s="639"/>
      <c r="PDT204" s="639"/>
      <c r="PDU204" s="639"/>
      <c r="PDV204" s="639"/>
      <c r="PDW204" s="639"/>
      <c r="PDX204" s="639"/>
      <c r="PDY204" s="639"/>
      <c r="PDZ204" s="639"/>
      <c r="PEA204" s="639"/>
      <c r="PEB204" s="639"/>
      <c r="PEC204" s="639"/>
      <c r="PED204" s="639"/>
      <c r="PEE204" s="639"/>
      <c r="PEF204" s="639"/>
      <c r="PEG204" s="639"/>
      <c r="PEH204" s="639"/>
      <c r="PEI204" s="639"/>
      <c r="PEJ204" s="639"/>
      <c r="PEK204" s="639"/>
      <c r="PEL204" s="639"/>
      <c r="PEM204" s="639"/>
      <c r="PEN204" s="639"/>
      <c r="PEO204" s="639"/>
      <c r="PEP204" s="639"/>
      <c r="PEQ204" s="639"/>
      <c r="PER204" s="639"/>
      <c r="PES204" s="639"/>
      <c r="PET204" s="639"/>
      <c r="PEU204" s="639"/>
      <c r="PEV204" s="639"/>
      <c r="PEW204" s="639"/>
      <c r="PEX204" s="639"/>
      <c r="PEY204" s="639"/>
      <c r="PEZ204" s="639"/>
      <c r="PFA204" s="639"/>
      <c r="PFB204" s="639"/>
      <c r="PFC204" s="639"/>
      <c r="PFD204" s="639"/>
      <c r="PFE204" s="639"/>
      <c r="PFF204" s="639"/>
      <c r="PFG204" s="639"/>
      <c r="PFH204" s="639"/>
      <c r="PFI204" s="639"/>
      <c r="PFJ204" s="639"/>
      <c r="PFK204" s="639"/>
      <c r="PFL204" s="639"/>
      <c r="PFM204" s="639"/>
      <c r="PFN204" s="639"/>
      <c r="PFO204" s="639"/>
      <c r="PFP204" s="639"/>
      <c r="PFQ204" s="639"/>
      <c r="PFR204" s="639"/>
      <c r="PFS204" s="639"/>
      <c r="PFT204" s="639"/>
      <c r="PFU204" s="639"/>
      <c r="PFV204" s="639"/>
      <c r="PFW204" s="639"/>
      <c r="PFX204" s="639"/>
      <c r="PFY204" s="639"/>
      <c r="PFZ204" s="639"/>
      <c r="PGA204" s="639"/>
      <c r="PGB204" s="639"/>
      <c r="PGC204" s="639"/>
      <c r="PGD204" s="639"/>
      <c r="PGE204" s="639"/>
      <c r="PGF204" s="639"/>
      <c r="PGG204" s="639"/>
      <c r="PGH204" s="639"/>
      <c r="PGI204" s="639"/>
      <c r="PGJ204" s="639"/>
      <c r="PGK204" s="639"/>
      <c r="PGL204" s="639"/>
      <c r="PGM204" s="639"/>
      <c r="PGN204" s="639"/>
      <c r="PGO204" s="639"/>
      <c r="PGP204" s="639"/>
      <c r="PGQ204" s="639"/>
      <c r="PGR204" s="639"/>
      <c r="PGS204" s="639"/>
      <c r="PGT204" s="639"/>
      <c r="PGU204" s="639"/>
      <c r="PGV204" s="639"/>
      <c r="PGW204" s="639"/>
      <c r="PGX204" s="639"/>
      <c r="PGY204" s="639"/>
      <c r="PGZ204" s="639"/>
      <c r="PHA204" s="639"/>
      <c r="PHB204" s="639"/>
      <c r="PHC204" s="639"/>
      <c r="PHD204" s="639"/>
      <c r="PHE204" s="639"/>
      <c r="PHF204" s="639"/>
      <c r="PHG204" s="639"/>
      <c r="PHH204" s="639"/>
      <c r="PHI204" s="639"/>
      <c r="PHJ204" s="639"/>
      <c r="PHK204" s="639"/>
      <c r="PHL204" s="639"/>
      <c r="PHM204" s="639"/>
      <c r="PHN204" s="639"/>
      <c r="PHO204" s="639"/>
      <c r="PHP204" s="639"/>
      <c r="PHQ204" s="639"/>
      <c r="PHR204" s="639"/>
      <c r="PHS204" s="639"/>
      <c r="PHT204" s="639"/>
      <c r="PHU204" s="639"/>
      <c r="PHV204" s="639"/>
      <c r="PHW204" s="639"/>
      <c r="PHX204" s="639"/>
      <c r="PHY204" s="639"/>
      <c r="PHZ204" s="639"/>
      <c r="PIA204" s="639"/>
      <c r="PIB204" s="639"/>
      <c r="PIC204" s="639"/>
      <c r="PID204" s="639"/>
      <c r="PIE204" s="639"/>
      <c r="PIF204" s="639"/>
      <c r="PIG204" s="639"/>
      <c r="PIH204" s="639"/>
      <c r="PII204" s="639"/>
      <c r="PIJ204" s="639"/>
      <c r="PIK204" s="639"/>
      <c r="PIL204" s="639"/>
      <c r="PIM204" s="639"/>
      <c r="PIN204" s="639"/>
      <c r="PIO204" s="639"/>
      <c r="PIP204" s="639"/>
      <c r="PIQ204" s="639"/>
      <c r="PIR204" s="639"/>
      <c r="PIS204" s="639"/>
      <c r="PIT204" s="639"/>
      <c r="PIU204" s="639"/>
      <c r="PIV204" s="639"/>
      <c r="PIW204" s="639"/>
      <c r="PIX204" s="639"/>
      <c r="PIY204" s="639"/>
      <c r="PIZ204" s="639"/>
      <c r="PJA204" s="639"/>
      <c r="PJB204" s="639"/>
      <c r="PJC204" s="639"/>
      <c r="PJD204" s="639"/>
      <c r="PJE204" s="639"/>
      <c r="PJF204" s="639"/>
      <c r="PJG204" s="639"/>
      <c r="PJH204" s="639"/>
      <c r="PJI204" s="639"/>
      <c r="PJJ204" s="639"/>
      <c r="PJK204" s="639"/>
      <c r="PJL204" s="639"/>
      <c r="PJM204" s="639"/>
      <c r="PJN204" s="639"/>
      <c r="PJO204" s="639"/>
      <c r="PJP204" s="639"/>
      <c r="PJQ204" s="639"/>
      <c r="PJR204" s="639"/>
      <c r="PJS204" s="639"/>
      <c r="PJT204" s="639"/>
      <c r="PJU204" s="639"/>
      <c r="PJV204" s="639"/>
      <c r="PJW204" s="639"/>
      <c r="PJX204" s="639"/>
      <c r="PJY204" s="639"/>
      <c r="PJZ204" s="639"/>
      <c r="PKA204" s="639"/>
      <c r="PKB204" s="639"/>
      <c r="PKC204" s="639"/>
      <c r="PKD204" s="639"/>
      <c r="PKE204" s="639"/>
      <c r="PKF204" s="639"/>
      <c r="PKG204" s="639"/>
      <c r="PKH204" s="639"/>
      <c r="PKI204" s="639"/>
      <c r="PKJ204" s="639"/>
      <c r="PKK204" s="639"/>
      <c r="PKL204" s="639"/>
      <c r="PKM204" s="639"/>
      <c r="PKN204" s="639"/>
      <c r="PKO204" s="639"/>
      <c r="PKP204" s="639"/>
      <c r="PKQ204" s="639"/>
      <c r="PKR204" s="639"/>
      <c r="PKS204" s="639"/>
      <c r="PKT204" s="639"/>
      <c r="PKU204" s="639"/>
      <c r="PKV204" s="639"/>
      <c r="PKW204" s="639"/>
      <c r="PKX204" s="639"/>
      <c r="PKY204" s="639"/>
      <c r="PKZ204" s="639"/>
      <c r="PLA204" s="639"/>
      <c r="PLB204" s="639"/>
      <c r="PLC204" s="639"/>
      <c r="PLD204" s="639"/>
      <c r="PLE204" s="639"/>
      <c r="PLF204" s="639"/>
      <c r="PLG204" s="639"/>
      <c r="PLH204" s="639"/>
      <c r="PLI204" s="639"/>
      <c r="PLJ204" s="639"/>
      <c r="PLK204" s="639"/>
      <c r="PLL204" s="639"/>
      <c r="PLM204" s="639"/>
      <c r="PLN204" s="639"/>
      <c r="PLO204" s="639"/>
      <c r="PLP204" s="639"/>
      <c r="PLQ204" s="639"/>
      <c r="PLR204" s="639"/>
      <c r="PLS204" s="639"/>
      <c r="PLT204" s="639"/>
      <c r="PLU204" s="639"/>
      <c r="PLV204" s="639"/>
      <c r="PLW204" s="639"/>
      <c r="PLX204" s="639"/>
      <c r="PLY204" s="639"/>
      <c r="PLZ204" s="639"/>
      <c r="PMA204" s="639"/>
      <c r="PMB204" s="639"/>
      <c r="PMC204" s="639"/>
      <c r="PMD204" s="639"/>
      <c r="PME204" s="639"/>
      <c r="PMF204" s="639"/>
      <c r="PMG204" s="639"/>
      <c r="PMH204" s="639"/>
      <c r="PMI204" s="639"/>
      <c r="PMJ204" s="639"/>
      <c r="PMK204" s="639"/>
      <c r="PML204" s="639"/>
      <c r="PMM204" s="639"/>
      <c r="PMN204" s="639"/>
      <c r="PMO204" s="639"/>
      <c r="PMP204" s="639"/>
      <c r="PMQ204" s="639"/>
      <c r="PMR204" s="639"/>
      <c r="PMS204" s="639"/>
      <c r="PMT204" s="639"/>
      <c r="PMU204" s="639"/>
      <c r="PMV204" s="639"/>
      <c r="PMW204" s="639"/>
      <c r="PMX204" s="639"/>
      <c r="PMY204" s="639"/>
      <c r="PMZ204" s="639"/>
      <c r="PNA204" s="639"/>
      <c r="PNB204" s="639"/>
      <c r="PNC204" s="639"/>
      <c r="PND204" s="639"/>
      <c r="PNE204" s="639"/>
      <c r="PNF204" s="639"/>
      <c r="PNG204" s="639"/>
      <c r="PNH204" s="639"/>
      <c r="PNI204" s="639"/>
      <c r="PNJ204" s="639"/>
      <c r="PNK204" s="639"/>
      <c r="PNL204" s="639"/>
      <c r="PNM204" s="639"/>
      <c r="PNN204" s="639"/>
      <c r="PNO204" s="639"/>
      <c r="PNP204" s="639"/>
      <c r="PNQ204" s="639"/>
      <c r="PNR204" s="639"/>
      <c r="PNS204" s="639"/>
      <c r="PNT204" s="639"/>
      <c r="PNU204" s="639"/>
      <c r="PNV204" s="639"/>
      <c r="PNW204" s="639"/>
      <c r="PNX204" s="639"/>
      <c r="PNY204" s="639"/>
      <c r="PNZ204" s="639"/>
      <c r="POA204" s="639"/>
      <c r="POB204" s="639"/>
      <c r="POC204" s="639"/>
      <c r="POD204" s="639"/>
      <c r="POE204" s="639"/>
      <c r="POF204" s="639"/>
      <c r="POG204" s="639"/>
      <c r="POH204" s="639"/>
      <c r="POI204" s="639"/>
      <c r="POJ204" s="639"/>
      <c r="POK204" s="639"/>
      <c r="POL204" s="639"/>
      <c r="POM204" s="639"/>
      <c r="PON204" s="639"/>
      <c r="POO204" s="639"/>
      <c r="POP204" s="639"/>
      <c r="POQ204" s="639"/>
      <c r="POR204" s="639"/>
      <c r="POS204" s="639"/>
      <c r="POT204" s="639"/>
      <c r="POU204" s="639"/>
      <c r="POV204" s="639"/>
      <c r="POW204" s="639"/>
      <c r="POX204" s="639"/>
      <c r="POY204" s="639"/>
      <c r="POZ204" s="639"/>
      <c r="PPA204" s="639"/>
      <c r="PPB204" s="639"/>
      <c r="PPC204" s="639"/>
      <c r="PPD204" s="639"/>
      <c r="PPE204" s="639"/>
      <c r="PPF204" s="639"/>
      <c r="PPG204" s="639"/>
      <c r="PPH204" s="639"/>
      <c r="PPI204" s="639"/>
      <c r="PPJ204" s="639"/>
      <c r="PPK204" s="639"/>
      <c r="PPL204" s="639"/>
      <c r="PPM204" s="639"/>
      <c r="PPN204" s="639"/>
      <c r="PPO204" s="639"/>
      <c r="PPP204" s="639"/>
      <c r="PPQ204" s="639"/>
      <c r="PPR204" s="639"/>
      <c r="PPS204" s="639"/>
      <c r="PPT204" s="639"/>
      <c r="PPU204" s="639"/>
      <c r="PPV204" s="639"/>
      <c r="PPW204" s="639"/>
      <c r="PPX204" s="639"/>
      <c r="PPY204" s="639"/>
      <c r="PPZ204" s="639"/>
      <c r="PQA204" s="639"/>
      <c r="PQB204" s="639"/>
      <c r="PQC204" s="639"/>
      <c r="PQD204" s="639"/>
      <c r="PQE204" s="639"/>
      <c r="PQF204" s="639"/>
      <c r="PQG204" s="639"/>
      <c r="PQH204" s="639"/>
      <c r="PQI204" s="639"/>
      <c r="PQJ204" s="639"/>
      <c r="PQK204" s="639"/>
      <c r="PQL204" s="639"/>
      <c r="PQM204" s="639"/>
      <c r="PQN204" s="639"/>
      <c r="PQO204" s="639"/>
      <c r="PQP204" s="639"/>
      <c r="PQQ204" s="639"/>
      <c r="PQR204" s="639"/>
      <c r="PQS204" s="639"/>
      <c r="PQT204" s="639"/>
      <c r="PQU204" s="639"/>
      <c r="PQV204" s="639"/>
      <c r="PQW204" s="639"/>
      <c r="PQX204" s="639"/>
      <c r="PQY204" s="639"/>
      <c r="PQZ204" s="639"/>
      <c r="PRA204" s="639"/>
      <c r="PRB204" s="639"/>
      <c r="PRC204" s="639"/>
      <c r="PRD204" s="639"/>
      <c r="PRE204" s="639"/>
      <c r="PRF204" s="639"/>
      <c r="PRG204" s="639"/>
      <c r="PRH204" s="639"/>
      <c r="PRI204" s="639"/>
      <c r="PRJ204" s="639"/>
      <c r="PRK204" s="639"/>
      <c r="PRL204" s="639"/>
      <c r="PRM204" s="639"/>
      <c r="PRN204" s="639"/>
      <c r="PRO204" s="639"/>
      <c r="PRP204" s="639"/>
      <c r="PRQ204" s="639"/>
      <c r="PRR204" s="639"/>
      <c r="PRS204" s="639"/>
      <c r="PRT204" s="639"/>
      <c r="PRU204" s="639"/>
      <c r="PRV204" s="639"/>
      <c r="PRW204" s="639"/>
      <c r="PRX204" s="639"/>
      <c r="PRY204" s="639"/>
      <c r="PRZ204" s="639"/>
      <c r="PSA204" s="639"/>
      <c r="PSB204" s="639"/>
      <c r="PSC204" s="639"/>
      <c r="PSD204" s="639"/>
      <c r="PSE204" s="639"/>
      <c r="PSF204" s="639"/>
      <c r="PSG204" s="639"/>
      <c r="PSH204" s="639"/>
      <c r="PSI204" s="639"/>
      <c r="PSJ204" s="639"/>
      <c r="PSK204" s="639"/>
      <c r="PSL204" s="639"/>
      <c r="PSM204" s="639"/>
      <c r="PSN204" s="639"/>
      <c r="PSO204" s="639"/>
      <c r="PSP204" s="639"/>
      <c r="PSQ204" s="639"/>
      <c r="PSR204" s="639"/>
      <c r="PSS204" s="639"/>
      <c r="PST204" s="639"/>
      <c r="PSU204" s="639"/>
      <c r="PSV204" s="639"/>
      <c r="PSW204" s="639"/>
      <c r="PSX204" s="639"/>
      <c r="PSY204" s="639"/>
      <c r="PSZ204" s="639"/>
      <c r="PTA204" s="639"/>
      <c r="PTB204" s="639"/>
      <c r="PTC204" s="639"/>
      <c r="PTD204" s="639"/>
      <c r="PTE204" s="639"/>
      <c r="PTF204" s="639"/>
      <c r="PTG204" s="639"/>
      <c r="PTH204" s="639"/>
      <c r="PTI204" s="639"/>
      <c r="PTJ204" s="639"/>
      <c r="PTK204" s="639"/>
      <c r="PTL204" s="639"/>
      <c r="PTM204" s="639"/>
      <c r="PTN204" s="639"/>
      <c r="PTO204" s="639"/>
      <c r="PTP204" s="639"/>
      <c r="PTQ204" s="639"/>
      <c r="PTR204" s="639"/>
      <c r="PTS204" s="639"/>
      <c r="PTT204" s="639"/>
      <c r="PTU204" s="639"/>
      <c r="PTV204" s="639"/>
      <c r="PTW204" s="639"/>
      <c r="PTX204" s="639"/>
      <c r="PTY204" s="639"/>
      <c r="PTZ204" s="639"/>
      <c r="PUA204" s="639"/>
      <c r="PUB204" s="639"/>
      <c r="PUC204" s="639"/>
      <c r="PUD204" s="639"/>
      <c r="PUE204" s="639"/>
      <c r="PUF204" s="639"/>
      <c r="PUG204" s="639"/>
      <c r="PUH204" s="639"/>
      <c r="PUI204" s="639"/>
      <c r="PUJ204" s="639"/>
      <c r="PUK204" s="639"/>
      <c r="PUL204" s="639"/>
      <c r="PUM204" s="639"/>
      <c r="PUN204" s="639"/>
      <c r="PUO204" s="639"/>
      <c r="PUP204" s="639"/>
      <c r="PUQ204" s="639"/>
      <c r="PUR204" s="639"/>
      <c r="PUS204" s="639"/>
      <c r="PUT204" s="639"/>
      <c r="PUU204" s="639"/>
      <c r="PUV204" s="639"/>
      <c r="PUW204" s="639"/>
      <c r="PUX204" s="639"/>
      <c r="PUY204" s="639"/>
      <c r="PUZ204" s="639"/>
      <c r="PVA204" s="639"/>
      <c r="PVB204" s="639"/>
      <c r="PVC204" s="639"/>
      <c r="PVD204" s="639"/>
      <c r="PVE204" s="639"/>
      <c r="PVF204" s="639"/>
      <c r="PVG204" s="639"/>
      <c r="PVH204" s="639"/>
      <c r="PVI204" s="639"/>
      <c r="PVJ204" s="639"/>
      <c r="PVK204" s="639"/>
      <c r="PVL204" s="639"/>
      <c r="PVM204" s="639"/>
      <c r="PVN204" s="639"/>
      <c r="PVO204" s="639"/>
      <c r="PVP204" s="639"/>
      <c r="PVQ204" s="639"/>
      <c r="PVR204" s="639"/>
      <c r="PVS204" s="639"/>
      <c r="PVT204" s="639"/>
      <c r="PVU204" s="639"/>
      <c r="PVV204" s="639"/>
      <c r="PVW204" s="639"/>
      <c r="PVX204" s="639"/>
      <c r="PVY204" s="639"/>
      <c r="PVZ204" s="639"/>
      <c r="PWA204" s="639"/>
      <c r="PWB204" s="639"/>
      <c r="PWC204" s="639"/>
      <c r="PWD204" s="639"/>
      <c r="PWE204" s="639"/>
      <c r="PWF204" s="639"/>
      <c r="PWG204" s="639"/>
      <c r="PWH204" s="639"/>
      <c r="PWI204" s="639"/>
      <c r="PWJ204" s="639"/>
      <c r="PWK204" s="639"/>
      <c r="PWL204" s="639"/>
      <c r="PWM204" s="639"/>
      <c r="PWN204" s="639"/>
      <c r="PWO204" s="639"/>
      <c r="PWP204" s="639"/>
      <c r="PWQ204" s="639"/>
      <c r="PWR204" s="639"/>
      <c r="PWS204" s="639"/>
      <c r="PWT204" s="639"/>
      <c r="PWU204" s="639"/>
      <c r="PWV204" s="639"/>
      <c r="PWW204" s="639"/>
      <c r="PWX204" s="639"/>
      <c r="PWY204" s="639"/>
      <c r="PWZ204" s="639"/>
      <c r="PXA204" s="639"/>
      <c r="PXB204" s="639"/>
      <c r="PXC204" s="639"/>
      <c r="PXD204" s="639"/>
      <c r="PXE204" s="639"/>
      <c r="PXF204" s="639"/>
      <c r="PXG204" s="639"/>
      <c r="PXH204" s="639"/>
      <c r="PXI204" s="639"/>
      <c r="PXJ204" s="639"/>
      <c r="PXK204" s="639"/>
      <c r="PXL204" s="639"/>
      <c r="PXM204" s="639"/>
      <c r="PXN204" s="639"/>
      <c r="PXO204" s="639"/>
      <c r="PXP204" s="639"/>
      <c r="PXQ204" s="639"/>
      <c r="PXR204" s="639"/>
      <c r="PXS204" s="639"/>
      <c r="PXT204" s="639"/>
      <c r="PXU204" s="639"/>
      <c r="PXV204" s="639"/>
      <c r="PXW204" s="639"/>
      <c r="PXX204" s="639"/>
      <c r="PXY204" s="639"/>
      <c r="PXZ204" s="639"/>
      <c r="PYA204" s="639"/>
      <c r="PYB204" s="639"/>
      <c r="PYC204" s="639"/>
      <c r="PYD204" s="639"/>
      <c r="PYE204" s="639"/>
      <c r="PYF204" s="639"/>
      <c r="PYG204" s="639"/>
      <c r="PYH204" s="639"/>
      <c r="PYI204" s="639"/>
      <c r="PYJ204" s="639"/>
      <c r="PYK204" s="639"/>
      <c r="PYL204" s="639"/>
      <c r="PYM204" s="639"/>
      <c r="PYN204" s="639"/>
      <c r="PYO204" s="639"/>
      <c r="PYP204" s="639"/>
      <c r="PYQ204" s="639"/>
      <c r="PYR204" s="639"/>
      <c r="PYS204" s="639"/>
      <c r="PYT204" s="639"/>
      <c r="PYU204" s="639"/>
      <c r="PYV204" s="639"/>
      <c r="PYW204" s="639"/>
      <c r="PYX204" s="639"/>
      <c r="PYY204" s="639"/>
      <c r="PYZ204" s="639"/>
      <c r="PZA204" s="639"/>
      <c r="PZB204" s="639"/>
      <c r="PZC204" s="639"/>
      <c r="PZD204" s="639"/>
      <c r="PZE204" s="639"/>
      <c r="PZF204" s="639"/>
      <c r="PZG204" s="639"/>
      <c r="PZH204" s="639"/>
      <c r="PZI204" s="639"/>
      <c r="PZJ204" s="639"/>
      <c r="PZK204" s="639"/>
      <c r="PZL204" s="639"/>
      <c r="PZM204" s="639"/>
      <c r="PZN204" s="639"/>
      <c r="PZO204" s="639"/>
      <c r="PZP204" s="639"/>
      <c r="PZQ204" s="639"/>
      <c r="PZR204" s="639"/>
      <c r="PZS204" s="639"/>
      <c r="PZT204" s="639"/>
      <c r="PZU204" s="639"/>
      <c r="PZV204" s="639"/>
      <c r="PZW204" s="639"/>
      <c r="PZX204" s="639"/>
      <c r="PZY204" s="639"/>
      <c r="PZZ204" s="639"/>
      <c r="QAA204" s="639"/>
      <c r="QAB204" s="639"/>
      <c r="QAC204" s="639"/>
      <c r="QAD204" s="639"/>
      <c r="QAE204" s="639"/>
      <c r="QAF204" s="639"/>
      <c r="QAG204" s="639"/>
      <c r="QAH204" s="639"/>
      <c r="QAI204" s="639"/>
      <c r="QAJ204" s="639"/>
      <c r="QAK204" s="639"/>
      <c r="QAL204" s="639"/>
      <c r="QAM204" s="639"/>
      <c r="QAN204" s="639"/>
      <c r="QAO204" s="639"/>
      <c r="QAP204" s="639"/>
      <c r="QAQ204" s="639"/>
      <c r="QAR204" s="639"/>
      <c r="QAS204" s="639"/>
      <c r="QAT204" s="639"/>
      <c r="QAU204" s="639"/>
      <c r="QAV204" s="639"/>
      <c r="QAW204" s="639"/>
      <c r="QAX204" s="639"/>
      <c r="QAY204" s="639"/>
      <c r="QAZ204" s="639"/>
      <c r="QBA204" s="639"/>
      <c r="QBB204" s="639"/>
      <c r="QBC204" s="639"/>
      <c r="QBD204" s="639"/>
      <c r="QBE204" s="639"/>
      <c r="QBF204" s="639"/>
      <c r="QBG204" s="639"/>
      <c r="QBH204" s="639"/>
      <c r="QBI204" s="639"/>
      <c r="QBJ204" s="639"/>
      <c r="QBK204" s="639"/>
      <c r="QBL204" s="639"/>
      <c r="QBM204" s="639"/>
      <c r="QBN204" s="639"/>
      <c r="QBO204" s="639"/>
      <c r="QBP204" s="639"/>
      <c r="QBQ204" s="639"/>
      <c r="QBR204" s="639"/>
      <c r="QBS204" s="639"/>
      <c r="QBT204" s="639"/>
      <c r="QBU204" s="639"/>
      <c r="QBV204" s="639"/>
      <c r="QBW204" s="639"/>
      <c r="QBX204" s="639"/>
      <c r="QBY204" s="639"/>
      <c r="QBZ204" s="639"/>
      <c r="QCA204" s="639"/>
      <c r="QCB204" s="639"/>
      <c r="QCC204" s="639"/>
      <c r="QCD204" s="639"/>
      <c r="QCE204" s="639"/>
      <c r="QCF204" s="639"/>
      <c r="QCG204" s="639"/>
      <c r="QCH204" s="639"/>
      <c r="QCI204" s="639"/>
      <c r="QCJ204" s="639"/>
      <c r="QCK204" s="639"/>
      <c r="QCL204" s="639"/>
      <c r="QCM204" s="639"/>
      <c r="QCN204" s="639"/>
      <c r="QCO204" s="639"/>
      <c r="QCP204" s="639"/>
      <c r="QCQ204" s="639"/>
      <c r="QCR204" s="639"/>
      <c r="QCS204" s="639"/>
      <c r="QCT204" s="639"/>
      <c r="QCU204" s="639"/>
      <c r="QCV204" s="639"/>
      <c r="QCW204" s="639"/>
      <c r="QCX204" s="639"/>
      <c r="QCY204" s="639"/>
      <c r="QCZ204" s="639"/>
      <c r="QDA204" s="639"/>
      <c r="QDB204" s="639"/>
      <c r="QDC204" s="639"/>
      <c r="QDD204" s="639"/>
      <c r="QDE204" s="639"/>
      <c r="QDF204" s="639"/>
      <c r="QDG204" s="639"/>
      <c r="QDH204" s="639"/>
      <c r="QDI204" s="639"/>
      <c r="QDJ204" s="639"/>
      <c r="QDK204" s="639"/>
      <c r="QDL204" s="639"/>
      <c r="QDM204" s="639"/>
      <c r="QDN204" s="639"/>
      <c r="QDO204" s="639"/>
      <c r="QDP204" s="639"/>
      <c r="QDQ204" s="639"/>
      <c r="QDR204" s="639"/>
      <c r="QDS204" s="639"/>
      <c r="QDT204" s="639"/>
      <c r="QDU204" s="639"/>
      <c r="QDV204" s="639"/>
      <c r="QDW204" s="639"/>
      <c r="QDX204" s="639"/>
      <c r="QDY204" s="639"/>
      <c r="QDZ204" s="639"/>
      <c r="QEA204" s="639"/>
      <c r="QEB204" s="639"/>
      <c r="QEC204" s="639"/>
      <c r="QED204" s="639"/>
      <c r="QEE204" s="639"/>
      <c r="QEF204" s="639"/>
      <c r="QEG204" s="639"/>
      <c r="QEH204" s="639"/>
      <c r="QEI204" s="639"/>
      <c r="QEJ204" s="639"/>
      <c r="QEK204" s="639"/>
      <c r="QEL204" s="639"/>
      <c r="QEM204" s="639"/>
      <c r="QEN204" s="639"/>
      <c r="QEO204" s="639"/>
      <c r="QEP204" s="639"/>
      <c r="QEQ204" s="639"/>
      <c r="QER204" s="639"/>
      <c r="QES204" s="639"/>
      <c r="QET204" s="639"/>
      <c r="QEU204" s="639"/>
      <c r="QEV204" s="639"/>
      <c r="QEW204" s="639"/>
      <c r="QEX204" s="639"/>
      <c r="QEY204" s="639"/>
      <c r="QEZ204" s="639"/>
      <c r="QFA204" s="639"/>
      <c r="QFB204" s="639"/>
      <c r="QFC204" s="639"/>
      <c r="QFD204" s="639"/>
      <c r="QFE204" s="639"/>
      <c r="QFF204" s="639"/>
      <c r="QFG204" s="639"/>
      <c r="QFH204" s="639"/>
      <c r="QFI204" s="639"/>
      <c r="QFJ204" s="639"/>
      <c r="QFK204" s="639"/>
      <c r="QFL204" s="639"/>
      <c r="QFM204" s="639"/>
      <c r="QFN204" s="639"/>
      <c r="QFO204" s="639"/>
      <c r="QFP204" s="639"/>
      <c r="QFQ204" s="639"/>
      <c r="QFR204" s="639"/>
      <c r="QFS204" s="639"/>
      <c r="QFT204" s="639"/>
      <c r="QFU204" s="639"/>
      <c r="QFV204" s="639"/>
      <c r="QFW204" s="639"/>
      <c r="QFX204" s="639"/>
      <c r="QFY204" s="639"/>
      <c r="QFZ204" s="639"/>
      <c r="QGA204" s="639"/>
      <c r="QGB204" s="639"/>
      <c r="QGC204" s="639"/>
      <c r="QGD204" s="639"/>
      <c r="QGE204" s="639"/>
      <c r="QGF204" s="639"/>
      <c r="QGG204" s="639"/>
      <c r="QGH204" s="639"/>
      <c r="QGI204" s="639"/>
      <c r="QGJ204" s="639"/>
      <c r="QGK204" s="639"/>
      <c r="QGL204" s="639"/>
      <c r="QGM204" s="639"/>
      <c r="QGN204" s="639"/>
      <c r="QGO204" s="639"/>
      <c r="QGP204" s="639"/>
      <c r="QGQ204" s="639"/>
      <c r="QGR204" s="639"/>
      <c r="QGS204" s="639"/>
      <c r="QGT204" s="639"/>
      <c r="QGU204" s="639"/>
      <c r="QGV204" s="639"/>
      <c r="QGW204" s="639"/>
      <c r="QGX204" s="639"/>
      <c r="QGY204" s="639"/>
      <c r="QGZ204" s="639"/>
      <c r="QHA204" s="639"/>
      <c r="QHB204" s="639"/>
      <c r="QHC204" s="639"/>
      <c r="QHD204" s="639"/>
      <c r="QHE204" s="639"/>
      <c r="QHF204" s="639"/>
      <c r="QHG204" s="639"/>
      <c r="QHH204" s="639"/>
      <c r="QHI204" s="639"/>
      <c r="QHJ204" s="639"/>
      <c r="QHK204" s="639"/>
      <c r="QHL204" s="639"/>
      <c r="QHM204" s="639"/>
      <c r="QHN204" s="639"/>
      <c r="QHO204" s="639"/>
      <c r="QHP204" s="639"/>
      <c r="QHQ204" s="639"/>
      <c r="QHR204" s="639"/>
      <c r="QHS204" s="639"/>
      <c r="QHT204" s="639"/>
      <c r="QHU204" s="639"/>
      <c r="QHV204" s="639"/>
      <c r="QHW204" s="639"/>
      <c r="QHX204" s="639"/>
      <c r="QHY204" s="639"/>
      <c r="QHZ204" s="639"/>
      <c r="QIA204" s="639"/>
      <c r="QIB204" s="639"/>
      <c r="QIC204" s="639"/>
      <c r="QID204" s="639"/>
      <c r="QIE204" s="639"/>
      <c r="QIF204" s="639"/>
      <c r="QIG204" s="639"/>
      <c r="QIH204" s="639"/>
      <c r="QII204" s="639"/>
      <c r="QIJ204" s="639"/>
      <c r="QIK204" s="639"/>
      <c r="QIL204" s="639"/>
      <c r="QIM204" s="639"/>
      <c r="QIN204" s="639"/>
      <c r="QIO204" s="639"/>
      <c r="QIP204" s="639"/>
      <c r="QIQ204" s="639"/>
      <c r="QIR204" s="639"/>
      <c r="QIS204" s="639"/>
      <c r="QIT204" s="639"/>
      <c r="QIU204" s="639"/>
      <c r="QIV204" s="639"/>
      <c r="QIW204" s="639"/>
      <c r="QIX204" s="639"/>
      <c r="QIY204" s="639"/>
      <c r="QIZ204" s="639"/>
      <c r="QJA204" s="639"/>
      <c r="QJB204" s="639"/>
      <c r="QJC204" s="639"/>
      <c r="QJD204" s="639"/>
      <c r="QJE204" s="639"/>
      <c r="QJF204" s="639"/>
      <c r="QJG204" s="639"/>
      <c r="QJH204" s="639"/>
      <c r="QJI204" s="639"/>
      <c r="QJJ204" s="639"/>
      <c r="QJK204" s="639"/>
      <c r="QJL204" s="639"/>
      <c r="QJM204" s="639"/>
      <c r="QJN204" s="639"/>
      <c r="QJO204" s="639"/>
      <c r="QJP204" s="639"/>
      <c r="QJQ204" s="639"/>
      <c r="QJR204" s="639"/>
      <c r="QJS204" s="639"/>
      <c r="QJT204" s="639"/>
      <c r="QJU204" s="639"/>
      <c r="QJV204" s="639"/>
      <c r="QJW204" s="639"/>
      <c r="QJX204" s="639"/>
      <c r="QJY204" s="639"/>
      <c r="QJZ204" s="639"/>
      <c r="QKA204" s="639"/>
      <c r="QKB204" s="639"/>
      <c r="QKC204" s="639"/>
      <c r="QKD204" s="639"/>
      <c r="QKE204" s="639"/>
      <c r="QKF204" s="639"/>
      <c r="QKG204" s="639"/>
      <c r="QKH204" s="639"/>
      <c r="QKI204" s="639"/>
      <c r="QKJ204" s="639"/>
      <c r="QKK204" s="639"/>
      <c r="QKL204" s="639"/>
      <c r="QKM204" s="639"/>
      <c r="QKN204" s="639"/>
      <c r="QKO204" s="639"/>
      <c r="QKP204" s="639"/>
      <c r="QKQ204" s="639"/>
      <c r="QKR204" s="639"/>
      <c r="QKS204" s="639"/>
      <c r="QKT204" s="639"/>
      <c r="QKU204" s="639"/>
      <c r="QKV204" s="639"/>
      <c r="QKW204" s="639"/>
      <c r="QKX204" s="639"/>
      <c r="QKY204" s="639"/>
      <c r="QKZ204" s="639"/>
      <c r="QLA204" s="639"/>
      <c r="QLB204" s="639"/>
      <c r="QLC204" s="639"/>
      <c r="QLD204" s="639"/>
      <c r="QLE204" s="639"/>
      <c r="QLF204" s="639"/>
      <c r="QLG204" s="639"/>
      <c r="QLH204" s="639"/>
      <c r="QLI204" s="639"/>
      <c r="QLJ204" s="639"/>
      <c r="QLK204" s="639"/>
      <c r="QLL204" s="639"/>
      <c r="QLM204" s="639"/>
      <c r="QLN204" s="639"/>
      <c r="QLO204" s="639"/>
      <c r="QLP204" s="639"/>
      <c r="QLQ204" s="639"/>
      <c r="QLR204" s="639"/>
      <c r="QLS204" s="639"/>
      <c r="QLT204" s="639"/>
      <c r="QLU204" s="639"/>
      <c r="QLV204" s="639"/>
      <c r="QLW204" s="639"/>
      <c r="QLX204" s="639"/>
      <c r="QLY204" s="639"/>
      <c r="QLZ204" s="639"/>
      <c r="QMA204" s="639"/>
      <c r="QMB204" s="639"/>
      <c r="QMC204" s="639"/>
      <c r="QMD204" s="639"/>
      <c r="QME204" s="639"/>
      <c r="QMF204" s="639"/>
      <c r="QMG204" s="639"/>
      <c r="QMH204" s="639"/>
      <c r="QMI204" s="639"/>
      <c r="QMJ204" s="639"/>
      <c r="QMK204" s="639"/>
      <c r="QML204" s="639"/>
      <c r="QMM204" s="639"/>
      <c r="QMN204" s="639"/>
      <c r="QMO204" s="639"/>
      <c r="QMP204" s="639"/>
      <c r="QMQ204" s="639"/>
      <c r="QMR204" s="639"/>
      <c r="QMS204" s="639"/>
      <c r="QMT204" s="639"/>
      <c r="QMU204" s="639"/>
      <c r="QMV204" s="639"/>
      <c r="QMW204" s="639"/>
      <c r="QMX204" s="639"/>
      <c r="QMY204" s="639"/>
      <c r="QMZ204" s="639"/>
      <c r="QNA204" s="639"/>
      <c r="QNB204" s="639"/>
      <c r="QNC204" s="639"/>
      <c r="QND204" s="639"/>
      <c r="QNE204" s="639"/>
      <c r="QNF204" s="639"/>
      <c r="QNG204" s="639"/>
      <c r="QNH204" s="639"/>
      <c r="QNI204" s="639"/>
      <c r="QNJ204" s="639"/>
      <c r="QNK204" s="639"/>
      <c r="QNL204" s="639"/>
      <c r="QNM204" s="639"/>
      <c r="QNN204" s="639"/>
      <c r="QNO204" s="639"/>
      <c r="QNP204" s="639"/>
      <c r="QNQ204" s="639"/>
      <c r="QNR204" s="639"/>
      <c r="QNS204" s="639"/>
      <c r="QNT204" s="639"/>
      <c r="QNU204" s="639"/>
      <c r="QNV204" s="639"/>
      <c r="QNW204" s="639"/>
      <c r="QNX204" s="639"/>
      <c r="QNY204" s="639"/>
      <c r="QNZ204" s="639"/>
      <c r="QOA204" s="639"/>
      <c r="QOB204" s="639"/>
      <c r="QOC204" s="639"/>
      <c r="QOD204" s="639"/>
      <c r="QOE204" s="639"/>
      <c r="QOF204" s="639"/>
      <c r="QOG204" s="639"/>
      <c r="QOH204" s="639"/>
      <c r="QOI204" s="639"/>
      <c r="QOJ204" s="639"/>
      <c r="QOK204" s="639"/>
      <c r="QOL204" s="639"/>
      <c r="QOM204" s="639"/>
      <c r="QON204" s="639"/>
      <c r="QOO204" s="639"/>
      <c r="QOP204" s="639"/>
      <c r="QOQ204" s="639"/>
      <c r="QOR204" s="639"/>
      <c r="QOS204" s="639"/>
      <c r="QOT204" s="639"/>
      <c r="QOU204" s="639"/>
      <c r="QOV204" s="639"/>
      <c r="QOW204" s="639"/>
      <c r="QOX204" s="639"/>
      <c r="QOY204" s="639"/>
      <c r="QOZ204" s="639"/>
      <c r="QPA204" s="639"/>
      <c r="QPB204" s="639"/>
      <c r="QPC204" s="639"/>
      <c r="QPD204" s="639"/>
      <c r="QPE204" s="639"/>
      <c r="QPF204" s="639"/>
      <c r="QPG204" s="639"/>
      <c r="QPH204" s="639"/>
      <c r="QPI204" s="639"/>
      <c r="QPJ204" s="639"/>
      <c r="QPK204" s="639"/>
      <c r="QPL204" s="639"/>
      <c r="QPM204" s="639"/>
      <c r="QPN204" s="639"/>
      <c r="QPO204" s="639"/>
      <c r="QPP204" s="639"/>
      <c r="QPQ204" s="639"/>
      <c r="QPR204" s="639"/>
      <c r="QPS204" s="639"/>
      <c r="QPT204" s="639"/>
      <c r="QPU204" s="639"/>
      <c r="QPV204" s="639"/>
      <c r="QPW204" s="639"/>
      <c r="QPX204" s="639"/>
      <c r="QPY204" s="639"/>
      <c r="QPZ204" s="639"/>
      <c r="QQA204" s="639"/>
      <c r="QQB204" s="639"/>
      <c r="QQC204" s="639"/>
      <c r="QQD204" s="639"/>
      <c r="QQE204" s="639"/>
      <c r="QQF204" s="639"/>
      <c r="QQG204" s="639"/>
      <c r="QQH204" s="639"/>
      <c r="QQI204" s="639"/>
      <c r="QQJ204" s="639"/>
      <c r="QQK204" s="639"/>
      <c r="QQL204" s="639"/>
      <c r="QQM204" s="639"/>
      <c r="QQN204" s="639"/>
      <c r="QQO204" s="639"/>
      <c r="QQP204" s="639"/>
      <c r="QQQ204" s="639"/>
      <c r="QQR204" s="639"/>
      <c r="QQS204" s="639"/>
      <c r="QQT204" s="639"/>
      <c r="QQU204" s="639"/>
      <c r="QQV204" s="639"/>
      <c r="QQW204" s="639"/>
      <c r="QQX204" s="639"/>
      <c r="QQY204" s="639"/>
      <c r="QQZ204" s="639"/>
      <c r="QRA204" s="639"/>
      <c r="QRB204" s="639"/>
      <c r="QRC204" s="639"/>
      <c r="QRD204" s="639"/>
      <c r="QRE204" s="639"/>
      <c r="QRF204" s="639"/>
      <c r="QRG204" s="639"/>
      <c r="QRH204" s="639"/>
      <c r="QRI204" s="639"/>
      <c r="QRJ204" s="639"/>
      <c r="QRK204" s="639"/>
      <c r="QRL204" s="639"/>
      <c r="QRM204" s="639"/>
      <c r="QRN204" s="639"/>
      <c r="QRO204" s="639"/>
      <c r="QRP204" s="639"/>
      <c r="QRQ204" s="639"/>
      <c r="QRR204" s="639"/>
      <c r="QRS204" s="639"/>
      <c r="QRT204" s="639"/>
      <c r="QRU204" s="639"/>
      <c r="QRV204" s="639"/>
      <c r="QRW204" s="639"/>
      <c r="QRX204" s="639"/>
      <c r="QRY204" s="639"/>
      <c r="QRZ204" s="639"/>
      <c r="QSA204" s="639"/>
      <c r="QSB204" s="639"/>
      <c r="QSC204" s="639"/>
      <c r="QSD204" s="639"/>
      <c r="QSE204" s="639"/>
      <c r="QSF204" s="639"/>
      <c r="QSG204" s="639"/>
      <c r="QSH204" s="639"/>
      <c r="QSI204" s="639"/>
      <c r="QSJ204" s="639"/>
      <c r="QSK204" s="639"/>
      <c r="QSL204" s="639"/>
      <c r="QSM204" s="639"/>
      <c r="QSN204" s="639"/>
      <c r="QSO204" s="639"/>
      <c r="QSP204" s="639"/>
      <c r="QSQ204" s="639"/>
      <c r="QSR204" s="639"/>
      <c r="QSS204" s="639"/>
      <c r="QST204" s="639"/>
      <c r="QSU204" s="639"/>
      <c r="QSV204" s="639"/>
      <c r="QSW204" s="639"/>
      <c r="QSX204" s="639"/>
      <c r="QSY204" s="639"/>
      <c r="QSZ204" s="639"/>
      <c r="QTA204" s="639"/>
      <c r="QTB204" s="639"/>
      <c r="QTC204" s="639"/>
      <c r="QTD204" s="639"/>
      <c r="QTE204" s="639"/>
      <c r="QTF204" s="639"/>
      <c r="QTG204" s="639"/>
      <c r="QTH204" s="639"/>
      <c r="QTI204" s="639"/>
      <c r="QTJ204" s="639"/>
      <c r="QTK204" s="639"/>
      <c r="QTL204" s="639"/>
      <c r="QTM204" s="639"/>
      <c r="QTN204" s="639"/>
      <c r="QTO204" s="639"/>
      <c r="QTP204" s="639"/>
      <c r="QTQ204" s="639"/>
      <c r="QTR204" s="639"/>
      <c r="QTS204" s="639"/>
      <c r="QTT204" s="639"/>
      <c r="QTU204" s="639"/>
      <c r="QTV204" s="639"/>
      <c r="QTW204" s="639"/>
      <c r="QTX204" s="639"/>
      <c r="QTY204" s="639"/>
      <c r="QTZ204" s="639"/>
      <c r="QUA204" s="639"/>
      <c r="QUB204" s="639"/>
      <c r="QUC204" s="639"/>
      <c r="QUD204" s="639"/>
      <c r="QUE204" s="639"/>
      <c r="QUF204" s="639"/>
      <c r="QUG204" s="639"/>
      <c r="QUH204" s="639"/>
      <c r="QUI204" s="639"/>
      <c r="QUJ204" s="639"/>
      <c r="QUK204" s="639"/>
      <c r="QUL204" s="639"/>
      <c r="QUM204" s="639"/>
      <c r="QUN204" s="639"/>
      <c r="QUO204" s="639"/>
      <c r="QUP204" s="639"/>
      <c r="QUQ204" s="639"/>
      <c r="QUR204" s="639"/>
      <c r="QUS204" s="639"/>
      <c r="QUT204" s="639"/>
      <c r="QUU204" s="639"/>
      <c r="QUV204" s="639"/>
      <c r="QUW204" s="639"/>
      <c r="QUX204" s="639"/>
      <c r="QUY204" s="639"/>
      <c r="QUZ204" s="639"/>
      <c r="QVA204" s="639"/>
      <c r="QVB204" s="639"/>
      <c r="QVC204" s="639"/>
      <c r="QVD204" s="639"/>
      <c r="QVE204" s="639"/>
      <c r="QVF204" s="639"/>
      <c r="QVG204" s="639"/>
      <c r="QVH204" s="639"/>
      <c r="QVI204" s="639"/>
      <c r="QVJ204" s="639"/>
      <c r="QVK204" s="639"/>
      <c r="QVL204" s="639"/>
      <c r="QVM204" s="639"/>
      <c r="QVN204" s="639"/>
      <c r="QVO204" s="639"/>
      <c r="QVP204" s="639"/>
      <c r="QVQ204" s="639"/>
      <c r="QVR204" s="639"/>
      <c r="QVS204" s="639"/>
      <c r="QVT204" s="639"/>
      <c r="QVU204" s="639"/>
      <c r="QVV204" s="639"/>
      <c r="QVW204" s="639"/>
      <c r="QVX204" s="639"/>
      <c r="QVY204" s="639"/>
      <c r="QVZ204" s="639"/>
      <c r="QWA204" s="639"/>
      <c r="QWB204" s="639"/>
      <c r="QWC204" s="639"/>
      <c r="QWD204" s="639"/>
      <c r="QWE204" s="639"/>
      <c r="QWF204" s="639"/>
      <c r="QWG204" s="639"/>
      <c r="QWH204" s="639"/>
      <c r="QWI204" s="639"/>
      <c r="QWJ204" s="639"/>
      <c r="QWK204" s="639"/>
      <c r="QWL204" s="639"/>
      <c r="QWM204" s="639"/>
      <c r="QWN204" s="639"/>
      <c r="QWO204" s="639"/>
      <c r="QWP204" s="639"/>
      <c r="QWQ204" s="639"/>
      <c r="QWR204" s="639"/>
      <c r="QWS204" s="639"/>
      <c r="QWT204" s="639"/>
      <c r="QWU204" s="639"/>
      <c r="QWV204" s="639"/>
      <c r="QWW204" s="639"/>
      <c r="QWX204" s="639"/>
      <c r="QWY204" s="639"/>
      <c r="QWZ204" s="639"/>
      <c r="QXA204" s="639"/>
      <c r="QXB204" s="639"/>
      <c r="QXC204" s="639"/>
      <c r="QXD204" s="639"/>
      <c r="QXE204" s="639"/>
      <c r="QXF204" s="639"/>
      <c r="QXG204" s="639"/>
      <c r="QXH204" s="639"/>
      <c r="QXI204" s="639"/>
      <c r="QXJ204" s="639"/>
      <c r="QXK204" s="639"/>
      <c r="QXL204" s="639"/>
      <c r="QXM204" s="639"/>
      <c r="QXN204" s="639"/>
      <c r="QXO204" s="639"/>
      <c r="QXP204" s="639"/>
      <c r="QXQ204" s="639"/>
      <c r="QXR204" s="639"/>
      <c r="QXS204" s="639"/>
      <c r="QXT204" s="639"/>
      <c r="QXU204" s="639"/>
      <c r="QXV204" s="639"/>
      <c r="QXW204" s="639"/>
      <c r="QXX204" s="639"/>
      <c r="QXY204" s="639"/>
      <c r="QXZ204" s="639"/>
      <c r="QYA204" s="639"/>
      <c r="QYB204" s="639"/>
      <c r="QYC204" s="639"/>
      <c r="QYD204" s="639"/>
      <c r="QYE204" s="639"/>
      <c r="QYF204" s="639"/>
      <c r="QYG204" s="639"/>
      <c r="QYH204" s="639"/>
      <c r="QYI204" s="639"/>
      <c r="QYJ204" s="639"/>
      <c r="QYK204" s="639"/>
      <c r="QYL204" s="639"/>
      <c r="QYM204" s="639"/>
      <c r="QYN204" s="639"/>
      <c r="QYO204" s="639"/>
      <c r="QYP204" s="639"/>
      <c r="QYQ204" s="639"/>
      <c r="QYR204" s="639"/>
      <c r="QYS204" s="639"/>
      <c r="QYT204" s="639"/>
      <c r="QYU204" s="639"/>
      <c r="QYV204" s="639"/>
      <c r="QYW204" s="639"/>
      <c r="QYX204" s="639"/>
      <c r="QYY204" s="639"/>
      <c r="QYZ204" s="639"/>
      <c r="QZA204" s="639"/>
      <c r="QZB204" s="639"/>
      <c r="QZC204" s="639"/>
      <c r="QZD204" s="639"/>
      <c r="QZE204" s="639"/>
      <c r="QZF204" s="639"/>
      <c r="QZG204" s="639"/>
      <c r="QZH204" s="639"/>
      <c r="QZI204" s="639"/>
      <c r="QZJ204" s="639"/>
      <c r="QZK204" s="639"/>
      <c r="QZL204" s="639"/>
      <c r="QZM204" s="639"/>
      <c r="QZN204" s="639"/>
      <c r="QZO204" s="639"/>
      <c r="QZP204" s="639"/>
      <c r="QZQ204" s="639"/>
      <c r="QZR204" s="639"/>
      <c r="QZS204" s="639"/>
      <c r="QZT204" s="639"/>
      <c r="QZU204" s="639"/>
      <c r="QZV204" s="639"/>
      <c r="QZW204" s="639"/>
      <c r="QZX204" s="639"/>
      <c r="QZY204" s="639"/>
      <c r="QZZ204" s="639"/>
      <c r="RAA204" s="639"/>
      <c r="RAB204" s="639"/>
      <c r="RAC204" s="639"/>
      <c r="RAD204" s="639"/>
      <c r="RAE204" s="639"/>
      <c r="RAF204" s="639"/>
      <c r="RAG204" s="639"/>
      <c r="RAH204" s="639"/>
      <c r="RAI204" s="639"/>
      <c r="RAJ204" s="639"/>
      <c r="RAK204" s="639"/>
      <c r="RAL204" s="639"/>
      <c r="RAM204" s="639"/>
      <c r="RAN204" s="639"/>
      <c r="RAO204" s="639"/>
      <c r="RAP204" s="639"/>
      <c r="RAQ204" s="639"/>
      <c r="RAR204" s="639"/>
      <c r="RAS204" s="639"/>
      <c r="RAT204" s="639"/>
      <c r="RAU204" s="639"/>
      <c r="RAV204" s="639"/>
      <c r="RAW204" s="639"/>
      <c r="RAX204" s="639"/>
      <c r="RAY204" s="639"/>
      <c r="RAZ204" s="639"/>
      <c r="RBA204" s="639"/>
      <c r="RBB204" s="639"/>
      <c r="RBC204" s="639"/>
      <c r="RBD204" s="639"/>
      <c r="RBE204" s="639"/>
      <c r="RBF204" s="639"/>
      <c r="RBG204" s="639"/>
      <c r="RBH204" s="639"/>
      <c r="RBI204" s="639"/>
      <c r="RBJ204" s="639"/>
      <c r="RBK204" s="639"/>
      <c r="RBL204" s="639"/>
      <c r="RBM204" s="639"/>
      <c r="RBN204" s="639"/>
      <c r="RBO204" s="639"/>
      <c r="RBP204" s="639"/>
      <c r="RBQ204" s="639"/>
      <c r="RBR204" s="639"/>
      <c r="RBS204" s="639"/>
      <c r="RBT204" s="639"/>
      <c r="RBU204" s="639"/>
      <c r="RBV204" s="639"/>
      <c r="RBW204" s="639"/>
      <c r="RBX204" s="639"/>
      <c r="RBY204" s="639"/>
      <c r="RBZ204" s="639"/>
      <c r="RCA204" s="639"/>
      <c r="RCB204" s="639"/>
      <c r="RCC204" s="639"/>
      <c r="RCD204" s="639"/>
      <c r="RCE204" s="639"/>
      <c r="RCF204" s="639"/>
      <c r="RCG204" s="639"/>
      <c r="RCH204" s="639"/>
      <c r="RCI204" s="639"/>
      <c r="RCJ204" s="639"/>
      <c r="RCK204" s="639"/>
      <c r="RCL204" s="639"/>
      <c r="RCM204" s="639"/>
      <c r="RCN204" s="639"/>
      <c r="RCO204" s="639"/>
      <c r="RCP204" s="639"/>
      <c r="RCQ204" s="639"/>
      <c r="RCR204" s="639"/>
      <c r="RCS204" s="639"/>
      <c r="RCT204" s="639"/>
      <c r="RCU204" s="639"/>
      <c r="RCV204" s="639"/>
      <c r="RCW204" s="639"/>
      <c r="RCX204" s="639"/>
      <c r="RCY204" s="639"/>
      <c r="RCZ204" s="639"/>
      <c r="RDA204" s="639"/>
      <c r="RDB204" s="639"/>
      <c r="RDC204" s="639"/>
      <c r="RDD204" s="639"/>
      <c r="RDE204" s="639"/>
      <c r="RDF204" s="639"/>
      <c r="RDG204" s="639"/>
      <c r="RDH204" s="639"/>
      <c r="RDI204" s="639"/>
      <c r="RDJ204" s="639"/>
      <c r="RDK204" s="639"/>
      <c r="RDL204" s="639"/>
      <c r="RDM204" s="639"/>
      <c r="RDN204" s="639"/>
      <c r="RDO204" s="639"/>
      <c r="RDP204" s="639"/>
      <c r="RDQ204" s="639"/>
      <c r="RDR204" s="639"/>
      <c r="RDS204" s="639"/>
      <c r="RDT204" s="639"/>
      <c r="RDU204" s="639"/>
      <c r="RDV204" s="639"/>
      <c r="RDW204" s="639"/>
      <c r="RDX204" s="639"/>
      <c r="RDY204" s="639"/>
      <c r="RDZ204" s="639"/>
      <c r="REA204" s="639"/>
      <c r="REB204" s="639"/>
      <c r="REC204" s="639"/>
      <c r="RED204" s="639"/>
      <c r="REE204" s="639"/>
      <c r="REF204" s="639"/>
      <c r="REG204" s="639"/>
      <c r="REH204" s="639"/>
      <c r="REI204" s="639"/>
      <c r="REJ204" s="639"/>
      <c r="REK204" s="639"/>
      <c r="REL204" s="639"/>
      <c r="REM204" s="639"/>
      <c r="REN204" s="639"/>
      <c r="REO204" s="639"/>
      <c r="REP204" s="639"/>
      <c r="REQ204" s="639"/>
      <c r="RER204" s="639"/>
      <c r="RES204" s="639"/>
      <c r="RET204" s="639"/>
      <c r="REU204" s="639"/>
      <c r="REV204" s="639"/>
      <c r="REW204" s="639"/>
      <c r="REX204" s="639"/>
      <c r="REY204" s="639"/>
      <c r="REZ204" s="639"/>
      <c r="RFA204" s="639"/>
      <c r="RFB204" s="639"/>
      <c r="RFC204" s="639"/>
      <c r="RFD204" s="639"/>
      <c r="RFE204" s="639"/>
      <c r="RFF204" s="639"/>
      <c r="RFG204" s="639"/>
      <c r="RFH204" s="639"/>
      <c r="RFI204" s="639"/>
      <c r="RFJ204" s="639"/>
      <c r="RFK204" s="639"/>
      <c r="RFL204" s="639"/>
      <c r="RFM204" s="639"/>
      <c r="RFN204" s="639"/>
      <c r="RFO204" s="639"/>
      <c r="RFP204" s="639"/>
      <c r="RFQ204" s="639"/>
      <c r="RFR204" s="639"/>
      <c r="RFS204" s="639"/>
      <c r="RFT204" s="639"/>
      <c r="RFU204" s="639"/>
      <c r="RFV204" s="639"/>
      <c r="RFW204" s="639"/>
      <c r="RFX204" s="639"/>
      <c r="RFY204" s="639"/>
      <c r="RFZ204" s="639"/>
      <c r="RGA204" s="639"/>
      <c r="RGB204" s="639"/>
      <c r="RGC204" s="639"/>
      <c r="RGD204" s="639"/>
      <c r="RGE204" s="639"/>
      <c r="RGF204" s="639"/>
      <c r="RGG204" s="639"/>
      <c r="RGH204" s="639"/>
      <c r="RGI204" s="639"/>
      <c r="RGJ204" s="639"/>
      <c r="RGK204" s="639"/>
      <c r="RGL204" s="639"/>
      <c r="RGM204" s="639"/>
      <c r="RGN204" s="639"/>
      <c r="RGO204" s="639"/>
      <c r="RGP204" s="639"/>
      <c r="RGQ204" s="639"/>
      <c r="RGR204" s="639"/>
      <c r="RGS204" s="639"/>
      <c r="RGT204" s="639"/>
      <c r="RGU204" s="639"/>
      <c r="RGV204" s="639"/>
      <c r="RGW204" s="639"/>
      <c r="RGX204" s="639"/>
      <c r="RGY204" s="639"/>
      <c r="RGZ204" s="639"/>
      <c r="RHA204" s="639"/>
      <c r="RHB204" s="639"/>
      <c r="RHC204" s="639"/>
      <c r="RHD204" s="639"/>
      <c r="RHE204" s="639"/>
      <c r="RHF204" s="639"/>
      <c r="RHG204" s="639"/>
      <c r="RHH204" s="639"/>
      <c r="RHI204" s="639"/>
      <c r="RHJ204" s="639"/>
      <c r="RHK204" s="639"/>
      <c r="RHL204" s="639"/>
      <c r="RHM204" s="639"/>
      <c r="RHN204" s="639"/>
      <c r="RHO204" s="639"/>
      <c r="RHP204" s="639"/>
      <c r="RHQ204" s="639"/>
      <c r="RHR204" s="639"/>
      <c r="RHS204" s="639"/>
      <c r="RHT204" s="639"/>
      <c r="RHU204" s="639"/>
      <c r="RHV204" s="639"/>
      <c r="RHW204" s="639"/>
      <c r="RHX204" s="639"/>
      <c r="RHY204" s="639"/>
      <c r="RHZ204" s="639"/>
      <c r="RIA204" s="639"/>
      <c r="RIB204" s="639"/>
      <c r="RIC204" s="639"/>
      <c r="RID204" s="639"/>
      <c r="RIE204" s="639"/>
      <c r="RIF204" s="639"/>
      <c r="RIG204" s="639"/>
      <c r="RIH204" s="639"/>
      <c r="RII204" s="639"/>
      <c r="RIJ204" s="639"/>
      <c r="RIK204" s="639"/>
      <c r="RIL204" s="639"/>
      <c r="RIM204" s="639"/>
      <c r="RIN204" s="639"/>
      <c r="RIO204" s="639"/>
      <c r="RIP204" s="639"/>
      <c r="RIQ204" s="639"/>
      <c r="RIR204" s="639"/>
      <c r="RIS204" s="639"/>
      <c r="RIT204" s="639"/>
      <c r="RIU204" s="639"/>
      <c r="RIV204" s="639"/>
      <c r="RIW204" s="639"/>
      <c r="RIX204" s="639"/>
      <c r="RIY204" s="639"/>
      <c r="RIZ204" s="639"/>
      <c r="RJA204" s="639"/>
      <c r="RJB204" s="639"/>
      <c r="RJC204" s="639"/>
      <c r="RJD204" s="639"/>
      <c r="RJE204" s="639"/>
      <c r="RJF204" s="639"/>
      <c r="RJG204" s="639"/>
      <c r="RJH204" s="639"/>
      <c r="RJI204" s="639"/>
      <c r="RJJ204" s="639"/>
      <c r="RJK204" s="639"/>
      <c r="RJL204" s="639"/>
      <c r="RJM204" s="639"/>
      <c r="RJN204" s="639"/>
      <c r="RJO204" s="639"/>
      <c r="RJP204" s="639"/>
      <c r="RJQ204" s="639"/>
      <c r="RJR204" s="639"/>
      <c r="RJS204" s="639"/>
      <c r="RJT204" s="639"/>
      <c r="RJU204" s="639"/>
      <c r="RJV204" s="639"/>
      <c r="RJW204" s="639"/>
      <c r="RJX204" s="639"/>
      <c r="RJY204" s="639"/>
      <c r="RJZ204" s="639"/>
      <c r="RKA204" s="639"/>
      <c r="RKB204" s="639"/>
      <c r="RKC204" s="639"/>
      <c r="RKD204" s="639"/>
      <c r="RKE204" s="639"/>
      <c r="RKF204" s="639"/>
      <c r="RKG204" s="639"/>
      <c r="RKH204" s="639"/>
      <c r="RKI204" s="639"/>
      <c r="RKJ204" s="639"/>
      <c r="RKK204" s="639"/>
      <c r="RKL204" s="639"/>
      <c r="RKM204" s="639"/>
      <c r="RKN204" s="639"/>
      <c r="RKO204" s="639"/>
      <c r="RKP204" s="639"/>
      <c r="RKQ204" s="639"/>
      <c r="RKR204" s="639"/>
      <c r="RKS204" s="639"/>
      <c r="RKT204" s="639"/>
      <c r="RKU204" s="639"/>
      <c r="RKV204" s="639"/>
      <c r="RKW204" s="639"/>
      <c r="RKX204" s="639"/>
      <c r="RKY204" s="639"/>
      <c r="RKZ204" s="639"/>
      <c r="RLA204" s="639"/>
      <c r="RLB204" s="639"/>
      <c r="RLC204" s="639"/>
      <c r="RLD204" s="639"/>
      <c r="RLE204" s="639"/>
      <c r="RLF204" s="639"/>
      <c r="RLG204" s="639"/>
      <c r="RLH204" s="639"/>
      <c r="RLI204" s="639"/>
      <c r="RLJ204" s="639"/>
      <c r="RLK204" s="639"/>
      <c r="RLL204" s="639"/>
      <c r="RLM204" s="639"/>
      <c r="RLN204" s="639"/>
      <c r="RLO204" s="639"/>
      <c r="RLP204" s="639"/>
      <c r="RLQ204" s="639"/>
      <c r="RLR204" s="639"/>
      <c r="RLS204" s="639"/>
      <c r="RLT204" s="639"/>
      <c r="RLU204" s="639"/>
      <c r="RLV204" s="639"/>
      <c r="RLW204" s="639"/>
      <c r="RLX204" s="639"/>
      <c r="RLY204" s="639"/>
      <c r="RLZ204" s="639"/>
      <c r="RMA204" s="639"/>
      <c r="RMB204" s="639"/>
      <c r="RMC204" s="639"/>
      <c r="RMD204" s="639"/>
      <c r="RME204" s="639"/>
      <c r="RMF204" s="639"/>
      <c r="RMG204" s="639"/>
      <c r="RMH204" s="639"/>
      <c r="RMI204" s="639"/>
      <c r="RMJ204" s="639"/>
      <c r="RMK204" s="639"/>
      <c r="RML204" s="639"/>
      <c r="RMM204" s="639"/>
      <c r="RMN204" s="639"/>
      <c r="RMO204" s="639"/>
      <c r="RMP204" s="639"/>
      <c r="RMQ204" s="639"/>
      <c r="RMR204" s="639"/>
      <c r="RMS204" s="639"/>
      <c r="RMT204" s="639"/>
      <c r="RMU204" s="639"/>
      <c r="RMV204" s="639"/>
      <c r="RMW204" s="639"/>
      <c r="RMX204" s="639"/>
      <c r="RMY204" s="639"/>
      <c r="RMZ204" s="639"/>
      <c r="RNA204" s="639"/>
      <c r="RNB204" s="639"/>
      <c r="RNC204" s="639"/>
      <c r="RND204" s="639"/>
      <c r="RNE204" s="639"/>
      <c r="RNF204" s="639"/>
      <c r="RNG204" s="639"/>
      <c r="RNH204" s="639"/>
      <c r="RNI204" s="639"/>
      <c r="RNJ204" s="639"/>
      <c r="RNK204" s="639"/>
      <c r="RNL204" s="639"/>
      <c r="RNM204" s="639"/>
      <c r="RNN204" s="639"/>
      <c r="RNO204" s="639"/>
      <c r="RNP204" s="639"/>
      <c r="RNQ204" s="639"/>
      <c r="RNR204" s="639"/>
      <c r="RNS204" s="639"/>
      <c r="RNT204" s="639"/>
      <c r="RNU204" s="639"/>
      <c r="RNV204" s="639"/>
      <c r="RNW204" s="639"/>
      <c r="RNX204" s="639"/>
      <c r="RNY204" s="639"/>
      <c r="RNZ204" s="639"/>
      <c r="ROA204" s="639"/>
      <c r="ROB204" s="639"/>
      <c r="ROC204" s="639"/>
      <c r="ROD204" s="639"/>
      <c r="ROE204" s="639"/>
      <c r="ROF204" s="639"/>
      <c r="ROG204" s="639"/>
      <c r="ROH204" s="639"/>
      <c r="ROI204" s="639"/>
      <c r="ROJ204" s="639"/>
      <c r="ROK204" s="639"/>
      <c r="ROL204" s="639"/>
      <c r="ROM204" s="639"/>
      <c r="RON204" s="639"/>
      <c r="ROO204" s="639"/>
      <c r="ROP204" s="639"/>
      <c r="ROQ204" s="639"/>
      <c r="ROR204" s="639"/>
      <c r="ROS204" s="639"/>
      <c r="ROT204" s="639"/>
      <c r="ROU204" s="639"/>
      <c r="ROV204" s="639"/>
      <c r="ROW204" s="639"/>
      <c r="ROX204" s="639"/>
      <c r="ROY204" s="639"/>
      <c r="ROZ204" s="639"/>
      <c r="RPA204" s="639"/>
      <c r="RPB204" s="639"/>
      <c r="RPC204" s="639"/>
      <c r="RPD204" s="639"/>
      <c r="RPE204" s="639"/>
      <c r="RPF204" s="639"/>
      <c r="RPG204" s="639"/>
      <c r="RPH204" s="639"/>
      <c r="RPI204" s="639"/>
      <c r="RPJ204" s="639"/>
      <c r="RPK204" s="639"/>
      <c r="RPL204" s="639"/>
      <c r="RPM204" s="639"/>
      <c r="RPN204" s="639"/>
      <c r="RPO204" s="639"/>
      <c r="RPP204" s="639"/>
      <c r="RPQ204" s="639"/>
      <c r="RPR204" s="639"/>
      <c r="RPS204" s="639"/>
      <c r="RPT204" s="639"/>
      <c r="RPU204" s="639"/>
      <c r="RPV204" s="639"/>
      <c r="RPW204" s="639"/>
      <c r="RPX204" s="639"/>
      <c r="RPY204" s="639"/>
      <c r="RPZ204" s="639"/>
      <c r="RQA204" s="639"/>
      <c r="RQB204" s="639"/>
      <c r="RQC204" s="639"/>
      <c r="RQD204" s="639"/>
      <c r="RQE204" s="639"/>
      <c r="RQF204" s="639"/>
      <c r="RQG204" s="639"/>
      <c r="RQH204" s="639"/>
      <c r="RQI204" s="639"/>
      <c r="RQJ204" s="639"/>
      <c r="RQK204" s="639"/>
      <c r="RQL204" s="639"/>
      <c r="RQM204" s="639"/>
      <c r="RQN204" s="639"/>
      <c r="RQO204" s="639"/>
      <c r="RQP204" s="639"/>
      <c r="RQQ204" s="639"/>
      <c r="RQR204" s="639"/>
      <c r="RQS204" s="639"/>
      <c r="RQT204" s="639"/>
      <c r="RQU204" s="639"/>
      <c r="RQV204" s="639"/>
      <c r="RQW204" s="639"/>
      <c r="RQX204" s="639"/>
      <c r="RQY204" s="639"/>
      <c r="RQZ204" s="639"/>
      <c r="RRA204" s="639"/>
      <c r="RRB204" s="639"/>
      <c r="RRC204" s="639"/>
      <c r="RRD204" s="639"/>
      <c r="RRE204" s="639"/>
      <c r="RRF204" s="639"/>
      <c r="RRG204" s="639"/>
      <c r="RRH204" s="639"/>
      <c r="RRI204" s="639"/>
      <c r="RRJ204" s="639"/>
      <c r="RRK204" s="639"/>
      <c r="RRL204" s="639"/>
      <c r="RRM204" s="639"/>
      <c r="RRN204" s="639"/>
      <c r="RRO204" s="639"/>
      <c r="RRP204" s="639"/>
      <c r="RRQ204" s="639"/>
      <c r="RRR204" s="639"/>
      <c r="RRS204" s="639"/>
      <c r="RRT204" s="639"/>
      <c r="RRU204" s="639"/>
      <c r="RRV204" s="639"/>
      <c r="RRW204" s="639"/>
      <c r="RRX204" s="639"/>
      <c r="RRY204" s="639"/>
      <c r="RRZ204" s="639"/>
      <c r="RSA204" s="639"/>
      <c r="RSB204" s="639"/>
      <c r="RSC204" s="639"/>
      <c r="RSD204" s="639"/>
      <c r="RSE204" s="639"/>
      <c r="RSF204" s="639"/>
      <c r="RSG204" s="639"/>
      <c r="RSH204" s="639"/>
      <c r="RSI204" s="639"/>
      <c r="RSJ204" s="639"/>
      <c r="RSK204" s="639"/>
      <c r="RSL204" s="639"/>
      <c r="RSM204" s="639"/>
      <c r="RSN204" s="639"/>
      <c r="RSO204" s="639"/>
      <c r="RSP204" s="639"/>
      <c r="RSQ204" s="639"/>
      <c r="RSR204" s="639"/>
      <c r="RSS204" s="639"/>
      <c r="RST204" s="639"/>
      <c r="RSU204" s="639"/>
      <c r="RSV204" s="639"/>
      <c r="RSW204" s="639"/>
      <c r="RSX204" s="639"/>
      <c r="RSY204" s="639"/>
      <c r="RSZ204" s="639"/>
      <c r="RTA204" s="639"/>
      <c r="RTB204" s="639"/>
      <c r="RTC204" s="639"/>
      <c r="RTD204" s="639"/>
      <c r="RTE204" s="639"/>
      <c r="RTF204" s="639"/>
      <c r="RTG204" s="639"/>
      <c r="RTH204" s="639"/>
      <c r="RTI204" s="639"/>
      <c r="RTJ204" s="639"/>
      <c r="RTK204" s="639"/>
      <c r="RTL204" s="639"/>
      <c r="RTM204" s="639"/>
      <c r="RTN204" s="639"/>
      <c r="RTO204" s="639"/>
      <c r="RTP204" s="639"/>
      <c r="RTQ204" s="639"/>
      <c r="RTR204" s="639"/>
      <c r="RTS204" s="639"/>
      <c r="RTT204" s="639"/>
      <c r="RTU204" s="639"/>
      <c r="RTV204" s="639"/>
      <c r="RTW204" s="639"/>
      <c r="RTX204" s="639"/>
      <c r="RTY204" s="639"/>
      <c r="RTZ204" s="639"/>
      <c r="RUA204" s="639"/>
      <c r="RUB204" s="639"/>
      <c r="RUC204" s="639"/>
      <c r="RUD204" s="639"/>
      <c r="RUE204" s="639"/>
      <c r="RUF204" s="639"/>
      <c r="RUG204" s="639"/>
      <c r="RUH204" s="639"/>
      <c r="RUI204" s="639"/>
      <c r="RUJ204" s="639"/>
      <c r="RUK204" s="639"/>
      <c r="RUL204" s="639"/>
      <c r="RUM204" s="639"/>
      <c r="RUN204" s="639"/>
      <c r="RUO204" s="639"/>
      <c r="RUP204" s="639"/>
      <c r="RUQ204" s="639"/>
      <c r="RUR204" s="639"/>
      <c r="RUS204" s="639"/>
      <c r="RUT204" s="639"/>
      <c r="RUU204" s="639"/>
      <c r="RUV204" s="639"/>
      <c r="RUW204" s="639"/>
      <c r="RUX204" s="639"/>
      <c r="RUY204" s="639"/>
      <c r="RUZ204" s="639"/>
      <c r="RVA204" s="639"/>
      <c r="RVB204" s="639"/>
      <c r="RVC204" s="639"/>
      <c r="RVD204" s="639"/>
      <c r="RVE204" s="639"/>
      <c r="RVF204" s="639"/>
      <c r="RVG204" s="639"/>
      <c r="RVH204" s="639"/>
      <c r="RVI204" s="639"/>
      <c r="RVJ204" s="639"/>
      <c r="RVK204" s="639"/>
      <c r="RVL204" s="639"/>
      <c r="RVM204" s="639"/>
      <c r="RVN204" s="639"/>
      <c r="RVO204" s="639"/>
      <c r="RVP204" s="639"/>
      <c r="RVQ204" s="639"/>
      <c r="RVR204" s="639"/>
      <c r="RVS204" s="639"/>
      <c r="RVT204" s="639"/>
      <c r="RVU204" s="639"/>
      <c r="RVV204" s="639"/>
      <c r="RVW204" s="639"/>
      <c r="RVX204" s="639"/>
      <c r="RVY204" s="639"/>
      <c r="RVZ204" s="639"/>
      <c r="RWA204" s="639"/>
      <c r="RWB204" s="639"/>
      <c r="RWC204" s="639"/>
      <c r="RWD204" s="639"/>
      <c r="RWE204" s="639"/>
      <c r="RWF204" s="639"/>
      <c r="RWG204" s="639"/>
      <c r="RWH204" s="639"/>
      <c r="RWI204" s="639"/>
      <c r="RWJ204" s="639"/>
      <c r="RWK204" s="639"/>
      <c r="RWL204" s="639"/>
      <c r="RWM204" s="639"/>
      <c r="RWN204" s="639"/>
      <c r="RWO204" s="639"/>
      <c r="RWP204" s="639"/>
      <c r="RWQ204" s="639"/>
      <c r="RWR204" s="639"/>
      <c r="RWS204" s="639"/>
      <c r="RWT204" s="639"/>
      <c r="RWU204" s="639"/>
      <c r="RWV204" s="639"/>
      <c r="RWW204" s="639"/>
      <c r="RWX204" s="639"/>
      <c r="RWY204" s="639"/>
      <c r="RWZ204" s="639"/>
      <c r="RXA204" s="639"/>
      <c r="RXB204" s="639"/>
      <c r="RXC204" s="639"/>
      <c r="RXD204" s="639"/>
      <c r="RXE204" s="639"/>
      <c r="RXF204" s="639"/>
      <c r="RXG204" s="639"/>
      <c r="RXH204" s="639"/>
      <c r="RXI204" s="639"/>
      <c r="RXJ204" s="639"/>
      <c r="RXK204" s="639"/>
      <c r="RXL204" s="639"/>
      <c r="RXM204" s="639"/>
      <c r="RXN204" s="639"/>
      <c r="RXO204" s="639"/>
      <c r="RXP204" s="639"/>
      <c r="RXQ204" s="639"/>
      <c r="RXR204" s="639"/>
      <c r="RXS204" s="639"/>
      <c r="RXT204" s="639"/>
      <c r="RXU204" s="639"/>
      <c r="RXV204" s="639"/>
      <c r="RXW204" s="639"/>
      <c r="RXX204" s="639"/>
      <c r="RXY204" s="639"/>
      <c r="RXZ204" s="639"/>
      <c r="RYA204" s="639"/>
      <c r="RYB204" s="639"/>
      <c r="RYC204" s="639"/>
      <c r="RYD204" s="639"/>
      <c r="RYE204" s="639"/>
      <c r="RYF204" s="639"/>
      <c r="RYG204" s="639"/>
      <c r="RYH204" s="639"/>
      <c r="RYI204" s="639"/>
      <c r="RYJ204" s="639"/>
      <c r="RYK204" s="639"/>
      <c r="RYL204" s="639"/>
      <c r="RYM204" s="639"/>
      <c r="RYN204" s="639"/>
      <c r="RYO204" s="639"/>
      <c r="RYP204" s="639"/>
      <c r="RYQ204" s="639"/>
      <c r="RYR204" s="639"/>
      <c r="RYS204" s="639"/>
      <c r="RYT204" s="639"/>
      <c r="RYU204" s="639"/>
      <c r="RYV204" s="639"/>
      <c r="RYW204" s="639"/>
      <c r="RYX204" s="639"/>
      <c r="RYY204" s="639"/>
      <c r="RYZ204" s="639"/>
      <c r="RZA204" s="639"/>
      <c r="RZB204" s="639"/>
      <c r="RZC204" s="639"/>
      <c r="RZD204" s="639"/>
      <c r="RZE204" s="639"/>
      <c r="RZF204" s="639"/>
      <c r="RZG204" s="639"/>
      <c r="RZH204" s="639"/>
      <c r="RZI204" s="639"/>
      <c r="RZJ204" s="639"/>
      <c r="RZK204" s="639"/>
      <c r="RZL204" s="639"/>
      <c r="RZM204" s="639"/>
      <c r="RZN204" s="639"/>
      <c r="RZO204" s="639"/>
      <c r="RZP204" s="639"/>
      <c r="RZQ204" s="639"/>
      <c r="RZR204" s="639"/>
      <c r="RZS204" s="639"/>
      <c r="RZT204" s="639"/>
      <c r="RZU204" s="639"/>
      <c r="RZV204" s="639"/>
      <c r="RZW204" s="639"/>
      <c r="RZX204" s="639"/>
      <c r="RZY204" s="639"/>
      <c r="RZZ204" s="639"/>
      <c r="SAA204" s="639"/>
      <c r="SAB204" s="639"/>
      <c r="SAC204" s="639"/>
      <c r="SAD204" s="639"/>
      <c r="SAE204" s="639"/>
      <c r="SAF204" s="639"/>
      <c r="SAG204" s="639"/>
      <c r="SAH204" s="639"/>
      <c r="SAI204" s="639"/>
      <c r="SAJ204" s="639"/>
      <c r="SAK204" s="639"/>
      <c r="SAL204" s="639"/>
      <c r="SAM204" s="639"/>
      <c r="SAN204" s="639"/>
      <c r="SAO204" s="639"/>
      <c r="SAP204" s="639"/>
      <c r="SAQ204" s="639"/>
      <c r="SAR204" s="639"/>
      <c r="SAS204" s="639"/>
      <c r="SAT204" s="639"/>
      <c r="SAU204" s="639"/>
      <c r="SAV204" s="639"/>
      <c r="SAW204" s="639"/>
      <c r="SAX204" s="639"/>
      <c r="SAY204" s="639"/>
      <c r="SAZ204" s="639"/>
      <c r="SBA204" s="639"/>
      <c r="SBB204" s="639"/>
      <c r="SBC204" s="639"/>
      <c r="SBD204" s="639"/>
      <c r="SBE204" s="639"/>
      <c r="SBF204" s="639"/>
      <c r="SBG204" s="639"/>
      <c r="SBH204" s="639"/>
      <c r="SBI204" s="639"/>
      <c r="SBJ204" s="639"/>
      <c r="SBK204" s="639"/>
      <c r="SBL204" s="639"/>
      <c r="SBM204" s="639"/>
      <c r="SBN204" s="639"/>
      <c r="SBO204" s="639"/>
      <c r="SBP204" s="639"/>
      <c r="SBQ204" s="639"/>
      <c r="SBR204" s="639"/>
      <c r="SBS204" s="639"/>
      <c r="SBT204" s="639"/>
      <c r="SBU204" s="639"/>
      <c r="SBV204" s="639"/>
      <c r="SBW204" s="639"/>
      <c r="SBX204" s="639"/>
      <c r="SBY204" s="639"/>
      <c r="SBZ204" s="639"/>
      <c r="SCA204" s="639"/>
      <c r="SCB204" s="639"/>
      <c r="SCC204" s="639"/>
      <c r="SCD204" s="639"/>
      <c r="SCE204" s="639"/>
      <c r="SCF204" s="639"/>
      <c r="SCG204" s="639"/>
      <c r="SCH204" s="639"/>
      <c r="SCI204" s="639"/>
      <c r="SCJ204" s="639"/>
      <c r="SCK204" s="639"/>
      <c r="SCL204" s="639"/>
      <c r="SCM204" s="639"/>
      <c r="SCN204" s="639"/>
      <c r="SCO204" s="639"/>
      <c r="SCP204" s="639"/>
      <c r="SCQ204" s="639"/>
      <c r="SCR204" s="639"/>
      <c r="SCS204" s="639"/>
      <c r="SCT204" s="639"/>
      <c r="SCU204" s="639"/>
      <c r="SCV204" s="639"/>
      <c r="SCW204" s="639"/>
      <c r="SCX204" s="639"/>
      <c r="SCY204" s="639"/>
      <c r="SCZ204" s="639"/>
      <c r="SDA204" s="639"/>
      <c r="SDB204" s="639"/>
      <c r="SDC204" s="639"/>
      <c r="SDD204" s="639"/>
      <c r="SDE204" s="639"/>
      <c r="SDF204" s="639"/>
      <c r="SDG204" s="639"/>
      <c r="SDH204" s="639"/>
      <c r="SDI204" s="639"/>
      <c r="SDJ204" s="639"/>
      <c r="SDK204" s="639"/>
      <c r="SDL204" s="639"/>
      <c r="SDM204" s="639"/>
      <c r="SDN204" s="639"/>
      <c r="SDO204" s="639"/>
      <c r="SDP204" s="639"/>
      <c r="SDQ204" s="639"/>
      <c r="SDR204" s="639"/>
      <c r="SDS204" s="639"/>
      <c r="SDT204" s="639"/>
      <c r="SDU204" s="639"/>
      <c r="SDV204" s="639"/>
      <c r="SDW204" s="639"/>
      <c r="SDX204" s="639"/>
      <c r="SDY204" s="639"/>
      <c r="SDZ204" s="639"/>
      <c r="SEA204" s="639"/>
      <c r="SEB204" s="639"/>
      <c r="SEC204" s="639"/>
      <c r="SED204" s="639"/>
      <c r="SEE204" s="639"/>
      <c r="SEF204" s="639"/>
      <c r="SEG204" s="639"/>
      <c r="SEH204" s="639"/>
      <c r="SEI204" s="639"/>
      <c r="SEJ204" s="639"/>
      <c r="SEK204" s="639"/>
      <c r="SEL204" s="639"/>
      <c r="SEM204" s="639"/>
      <c r="SEN204" s="639"/>
      <c r="SEO204" s="639"/>
      <c r="SEP204" s="639"/>
      <c r="SEQ204" s="639"/>
      <c r="SER204" s="639"/>
      <c r="SES204" s="639"/>
      <c r="SET204" s="639"/>
      <c r="SEU204" s="639"/>
      <c r="SEV204" s="639"/>
      <c r="SEW204" s="639"/>
      <c r="SEX204" s="639"/>
      <c r="SEY204" s="639"/>
      <c r="SEZ204" s="639"/>
      <c r="SFA204" s="639"/>
      <c r="SFB204" s="639"/>
      <c r="SFC204" s="639"/>
      <c r="SFD204" s="639"/>
      <c r="SFE204" s="639"/>
      <c r="SFF204" s="639"/>
      <c r="SFG204" s="639"/>
      <c r="SFH204" s="639"/>
      <c r="SFI204" s="639"/>
      <c r="SFJ204" s="639"/>
      <c r="SFK204" s="639"/>
      <c r="SFL204" s="639"/>
      <c r="SFM204" s="639"/>
      <c r="SFN204" s="639"/>
      <c r="SFO204" s="639"/>
      <c r="SFP204" s="639"/>
      <c r="SFQ204" s="639"/>
      <c r="SFR204" s="639"/>
      <c r="SFS204" s="639"/>
      <c r="SFT204" s="639"/>
      <c r="SFU204" s="639"/>
      <c r="SFV204" s="639"/>
      <c r="SFW204" s="639"/>
      <c r="SFX204" s="639"/>
      <c r="SFY204" s="639"/>
      <c r="SFZ204" s="639"/>
      <c r="SGA204" s="639"/>
      <c r="SGB204" s="639"/>
      <c r="SGC204" s="639"/>
      <c r="SGD204" s="639"/>
      <c r="SGE204" s="639"/>
      <c r="SGF204" s="639"/>
      <c r="SGG204" s="639"/>
      <c r="SGH204" s="639"/>
      <c r="SGI204" s="639"/>
      <c r="SGJ204" s="639"/>
      <c r="SGK204" s="639"/>
      <c r="SGL204" s="639"/>
      <c r="SGM204" s="639"/>
      <c r="SGN204" s="639"/>
      <c r="SGO204" s="639"/>
      <c r="SGP204" s="639"/>
      <c r="SGQ204" s="639"/>
      <c r="SGR204" s="639"/>
      <c r="SGS204" s="639"/>
      <c r="SGT204" s="639"/>
      <c r="SGU204" s="639"/>
      <c r="SGV204" s="639"/>
      <c r="SGW204" s="639"/>
      <c r="SGX204" s="639"/>
      <c r="SGY204" s="639"/>
      <c r="SGZ204" s="639"/>
      <c r="SHA204" s="639"/>
      <c r="SHB204" s="639"/>
      <c r="SHC204" s="639"/>
      <c r="SHD204" s="639"/>
      <c r="SHE204" s="639"/>
      <c r="SHF204" s="639"/>
      <c r="SHG204" s="639"/>
      <c r="SHH204" s="639"/>
      <c r="SHI204" s="639"/>
      <c r="SHJ204" s="639"/>
      <c r="SHK204" s="639"/>
      <c r="SHL204" s="639"/>
      <c r="SHM204" s="639"/>
      <c r="SHN204" s="639"/>
      <c r="SHO204" s="639"/>
      <c r="SHP204" s="639"/>
      <c r="SHQ204" s="639"/>
      <c r="SHR204" s="639"/>
      <c r="SHS204" s="639"/>
      <c r="SHT204" s="639"/>
      <c r="SHU204" s="639"/>
      <c r="SHV204" s="639"/>
      <c r="SHW204" s="639"/>
      <c r="SHX204" s="639"/>
      <c r="SHY204" s="639"/>
      <c r="SHZ204" s="639"/>
      <c r="SIA204" s="639"/>
      <c r="SIB204" s="639"/>
      <c r="SIC204" s="639"/>
      <c r="SID204" s="639"/>
      <c r="SIE204" s="639"/>
      <c r="SIF204" s="639"/>
      <c r="SIG204" s="639"/>
      <c r="SIH204" s="639"/>
      <c r="SII204" s="639"/>
      <c r="SIJ204" s="639"/>
      <c r="SIK204" s="639"/>
      <c r="SIL204" s="639"/>
      <c r="SIM204" s="639"/>
      <c r="SIN204" s="639"/>
      <c r="SIO204" s="639"/>
      <c r="SIP204" s="639"/>
      <c r="SIQ204" s="639"/>
      <c r="SIR204" s="639"/>
      <c r="SIS204" s="639"/>
      <c r="SIT204" s="639"/>
      <c r="SIU204" s="639"/>
      <c r="SIV204" s="639"/>
      <c r="SIW204" s="639"/>
      <c r="SIX204" s="639"/>
      <c r="SIY204" s="639"/>
      <c r="SIZ204" s="639"/>
      <c r="SJA204" s="639"/>
      <c r="SJB204" s="639"/>
      <c r="SJC204" s="639"/>
      <c r="SJD204" s="639"/>
      <c r="SJE204" s="639"/>
      <c r="SJF204" s="639"/>
      <c r="SJG204" s="639"/>
      <c r="SJH204" s="639"/>
      <c r="SJI204" s="639"/>
      <c r="SJJ204" s="639"/>
      <c r="SJK204" s="639"/>
      <c r="SJL204" s="639"/>
      <c r="SJM204" s="639"/>
      <c r="SJN204" s="639"/>
      <c r="SJO204" s="639"/>
      <c r="SJP204" s="639"/>
      <c r="SJQ204" s="639"/>
      <c r="SJR204" s="639"/>
      <c r="SJS204" s="639"/>
      <c r="SJT204" s="639"/>
      <c r="SJU204" s="639"/>
      <c r="SJV204" s="639"/>
      <c r="SJW204" s="639"/>
      <c r="SJX204" s="639"/>
      <c r="SJY204" s="639"/>
      <c r="SJZ204" s="639"/>
      <c r="SKA204" s="639"/>
      <c r="SKB204" s="639"/>
      <c r="SKC204" s="639"/>
      <c r="SKD204" s="639"/>
      <c r="SKE204" s="639"/>
      <c r="SKF204" s="639"/>
      <c r="SKG204" s="639"/>
      <c r="SKH204" s="639"/>
      <c r="SKI204" s="639"/>
      <c r="SKJ204" s="639"/>
      <c r="SKK204" s="639"/>
      <c r="SKL204" s="639"/>
      <c r="SKM204" s="639"/>
      <c r="SKN204" s="639"/>
      <c r="SKO204" s="639"/>
      <c r="SKP204" s="639"/>
      <c r="SKQ204" s="639"/>
      <c r="SKR204" s="639"/>
      <c r="SKS204" s="639"/>
      <c r="SKT204" s="639"/>
      <c r="SKU204" s="639"/>
      <c r="SKV204" s="639"/>
      <c r="SKW204" s="639"/>
      <c r="SKX204" s="639"/>
      <c r="SKY204" s="639"/>
      <c r="SKZ204" s="639"/>
      <c r="SLA204" s="639"/>
      <c r="SLB204" s="639"/>
      <c r="SLC204" s="639"/>
      <c r="SLD204" s="639"/>
      <c r="SLE204" s="639"/>
      <c r="SLF204" s="639"/>
      <c r="SLG204" s="639"/>
      <c r="SLH204" s="639"/>
      <c r="SLI204" s="639"/>
      <c r="SLJ204" s="639"/>
      <c r="SLK204" s="639"/>
      <c r="SLL204" s="639"/>
      <c r="SLM204" s="639"/>
      <c r="SLN204" s="639"/>
      <c r="SLO204" s="639"/>
      <c r="SLP204" s="639"/>
      <c r="SLQ204" s="639"/>
      <c r="SLR204" s="639"/>
      <c r="SLS204" s="639"/>
      <c r="SLT204" s="639"/>
      <c r="SLU204" s="639"/>
      <c r="SLV204" s="639"/>
      <c r="SLW204" s="639"/>
      <c r="SLX204" s="639"/>
      <c r="SLY204" s="639"/>
      <c r="SLZ204" s="639"/>
      <c r="SMA204" s="639"/>
      <c r="SMB204" s="639"/>
      <c r="SMC204" s="639"/>
      <c r="SMD204" s="639"/>
      <c r="SME204" s="639"/>
      <c r="SMF204" s="639"/>
      <c r="SMG204" s="639"/>
      <c r="SMH204" s="639"/>
      <c r="SMI204" s="639"/>
      <c r="SMJ204" s="639"/>
      <c r="SMK204" s="639"/>
      <c r="SML204" s="639"/>
      <c r="SMM204" s="639"/>
      <c r="SMN204" s="639"/>
      <c r="SMO204" s="639"/>
      <c r="SMP204" s="639"/>
      <c r="SMQ204" s="639"/>
      <c r="SMR204" s="639"/>
      <c r="SMS204" s="639"/>
      <c r="SMT204" s="639"/>
      <c r="SMU204" s="639"/>
      <c r="SMV204" s="639"/>
      <c r="SMW204" s="639"/>
      <c r="SMX204" s="639"/>
      <c r="SMY204" s="639"/>
      <c r="SMZ204" s="639"/>
      <c r="SNA204" s="639"/>
      <c r="SNB204" s="639"/>
      <c r="SNC204" s="639"/>
      <c r="SND204" s="639"/>
      <c r="SNE204" s="639"/>
      <c r="SNF204" s="639"/>
      <c r="SNG204" s="639"/>
      <c r="SNH204" s="639"/>
      <c r="SNI204" s="639"/>
      <c r="SNJ204" s="639"/>
      <c r="SNK204" s="639"/>
      <c r="SNL204" s="639"/>
      <c r="SNM204" s="639"/>
      <c r="SNN204" s="639"/>
      <c r="SNO204" s="639"/>
      <c r="SNP204" s="639"/>
      <c r="SNQ204" s="639"/>
      <c r="SNR204" s="639"/>
      <c r="SNS204" s="639"/>
      <c r="SNT204" s="639"/>
      <c r="SNU204" s="639"/>
      <c r="SNV204" s="639"/>
      <c r="SNW204" s="639"/>
      <c r="SNX204" s="639"/>
      <c r="SNY204" s="639"/>
      <c r="SNZ204" s="639"/>
      <c r="SOA204" s="639"/>
      <c r="SOB204" s="639"/>
      <c r="SOC204" s="639"/>
      <c r="SOD204" s="639"/>
      <c r="SOE204" s="639"/>
      <c r="SOF204" s="639"/>
      <c r="SOG204" s="639"/>
      <c r="SOH204" s="639"/>
      <c r="SOI204" s="639"/>
      <c r="SOJ204" s="639"/>
      <c r="SOK204" s="639"/>
      <c r="SOL204" s="639"/>
      <c r="SOM204" s="639"/>
      <c r="SON204" s="639"/>
      <c r="SOO204" s="639"/>
      <c r="SOP204" s="639"/>
      <c r="SOQ204" s="639"/>
      <c r="SOR204" s="639"/>
      <c r="SOS204" s="639"/>
      <c r="SOT204" s="639"/>
      <c r="SOU204" s="639"/>
      <c r="SOV204" s="639"/>
      <c r="SOW204" s="639"/>
      <c r="SOX204" s="639"/>
      <c r="SOY204" s="639"/>
      <c r="SOZ204" s="639"/>
      <c r="SPA204" s="639"/>
      <c r="SPB204" s="639"/>
      <c r="SPC204" s="639"/>
      <c r="SPD204" s="639"/>
      <c r="SPE204" s="639"/>
      <c r="SPF204" s="639"/>
      <c r="SPG204" s="639"/>
      <c r="SPH204" s="639"/>
      <c r="SPI204" s="639"/>
      <c r="SPJ204" s="639"/>
      <c r="SPK204" s="639"/>
      <c r="SPL204" s="639"/>
      <c r="SPM204" s="639"/>
      <c r="SPN204" s="639"/>
      <c r="SPO204" s="639"/>
      <c r="SPP204" s="639"/>
      <c r="SPQ204" s="639"/>
      <c r="SPR204" s="639"/>
      <c r="SPS204" s="639"/>
      <c r="SPT204" s="639"/>
      <c r="SPU204" s="639"/>
      <c r="SPV204" s="639"/>
      <c r="SPW204" s="639"/>
      <c r="SPX204" s="639"/>
      <c r="SPY204" s="639"/>
      <c r="SPZ204" s="639"/>
      <c r="SQA204" s="639"/>
      <c r="SQB204" s="639"/>
      <c r="SQC204" s="639"/>
      <c r="SQD204" s="639"/>
      <c r="SQE204" s="639"/>
      <c r="SQF204" s="639"/>
      <c r="SQG204" s="639"/>
      <c r="SQH204" s="639"/>
      <c r="SQI204" s="639"/>
      <c r="SQJ204" s="639"/>
      <c r="SQK204" s="639"/>
      <c r="SQL204" s="639"/>
      <c r="SQM204" s="639"/>
      <c r="SQN204" s="639"/>
      <c r="SQO204" s="639"/>
      <c r="SQP204" s="639"/>
      <c r="SQQ204" s="639"/>
      <c r="SQR204" s="639"/>
      <c r="SQS204" s="639"/>
      <c r="SQT204" s="639"/>
      <c r="SQU204" s="639"/>
      <c r="SQV204" s="639"/>
      <c r="SQW204" s="639"/>
      <c r="SQX204" s="639"/>
      <c r="SQY204" s="639"/>
      <c r="SQZ204" s="639"/>
      <c r="SRA204" s="639"/>
      <c r="SRB204" s="639"/>
      <c r="SRC204" s="639"/>
      <c r="SRD204" s="639"/>
      <c r="SRE204" s="639"/>
      <c r="SRF204" s="639"/>
      <c r="SRG204" s="639"/>
      <c r="SRH204" s="639"/>
      <c r="SRI204" s="639"/>
      <c r="SRJ204" s="639"/>
      <c r="SRK204" s="639"/>
      <c r="SRL204" s="639"/>
      <c r="SRM204" s="639"/>
      <c r="SRN204" s="639"/>
      <c r="SRO204" s="639"/>
      <c r="SRP204" s="639"/>
      <c r="SRQ204" s="639"/>
      <c r="SRR204" s="639"/>
      <c r="SRS204" s="639"/>
      <c r="SRT204" s="639"/>
      <c r="SRU204" s="639"/>
      <c r="SRV204" s="639"/>
      <c r="SRW204" s="639"/>
      <c r="SRX204" s="639"/>
      <c r="SRY204" s="639"/>
      <c r="SRZ204" s="639"/>
      <c r="SSA204" s="639"/>
      <c r="SSB204" s="639"/>
      <c r="SSC204" s="639"/>
      <c r="SSD204" s="639"/>
      <c r="SSE204" s="639"/>
      <c r="SSF204" s="639"/>
      <c r="SSG204" s="639"/>
      <c r="SSH204" s="639"/>
      <c r="SSI204" s="639"/>
      <c r="SSJ204" s="639"/>
      <c r="SSK204" s="639"/>
      <c r="SSL204" s="639"/>
      <c r="SSM204" s="639"/>
      <c r="SSN204" s="639"/>
      <c r="SSO204" s="639"/>
      <c r="SSP204" s="639"/>
      <c r="SSQ204" s="639"/>
      <c r="SSR204" s="639"/>
      <c r="SSS204" s="639"/>
      <c r="SST204" s="639"/>
      <c r="SSU204" s="639"/>
      <c r="SSV204" s="639"/>
      <c r="SSW204" s="639"/>
      <c r="SSX204" s="639"/>
      <c r="SSY204" s="639"/>
      <c r="SSZ204" s="639"/>
      <c r="STA204" s="639"/>
      <c r="STB204" s="639"/>
      <c r="STC204" s="639"/>
      <c r="STD204" s="639"/>
      <c r="STE204" s="639"/>
      <c r="STF204" s="639"/>
      <c r="STG204" s="639"/>
      <c r="STH204" s="639"/>
      <c r="STI204" s="639"/>
      <c r="STJ204" s="639"/>
      <c r="STK204" s="639"/>
      <c r="STL204" s="639"/>
      <c r="STM204" s="639"/>
      <c r="STN204" s="639"/>
      <c r="STO204" s="639"/>
      <c r="STP204" s="639"/>
      <c r="STQ204" s="639"/>
      <c r="STR204" s="639"/>
      <c r="STS204" s="639"/>
      <c r="STT204" s="639"/>
      <c r="STU204" s="639"/>
      <c r="STV204" s="639"/>
      <c r="STW204" s="639"/>
      <c r="STX204" s="639"/>
      <c r="STY204" s="639"/>
      <c r="STZ204" s="639"/>
      <c r="SUA204" s="639"/>
      <c r="SUB204" s="639"/>
      <c r="SUC204" s="639"/>
      <c r="SUD204" s="639"/>
      <c r="SUE204" s="639"/>
      <c r="SUF204" s="639"/>
      <c r="SUG204" s="639"/>
      <c r="SUH204" s="639"/>
      <c r="SUI204" s="639"/>
      <c r="SUJ204" s="639"/>
      <c r="SUK204" s="639"/>
      <c r="SUL204" s="639"/>
      <c r="SUM204" s="639"/>
      <c r="SUN204" s="639"/>
      <c r="SUO204" s="639"/>
      <c r="SUP204" s="639"/>
      <c r="SUQ204" s="639"/>
      <c r="SUR204" s="639"/>
      <c r="SUS204" s="639"/>
      <c r="SUT204" s="639"/>
      <c r="SUU204" s="639"/>
      <c r="SUV204" s="639"/>
      <c r="SUW204" s="639"/>
      <c r="SUX204" s="639"/>
      <c r="SUY204" s="639"/>
      <c r="SUZ204" s="639"/>
      <c r="SVA204" s="639"/>
      <c r="SVB204" s="639"/>
      <c r="SVC204" s="639"/>
      <c r="SVD204" s="639"/>
      <c r="SVE204" s="639"/>
      <c r="SVF204" s="639"/>
      <c r="SVG204" s="639"/>
      <c r="SVH204" s="639"/>
      <c r="SVI204" s="639"/>
      <c r="SVJ204" s="639"/>
      <c r="SVK204" s="639"/>
      <c r="SVL204" s="639"/>
      <c r="SVM204" s="639"/>
      <c r="SVN204" s="639"/>
      <c r="SVO204" s="639"/>
      <c r="SVP204" s="639"/>
      <c r="SVQ204" s="639"/>
      <c r="SVR204" s="639"/>
      <c r="SVS204" s="639"/>
      <c r="SVT204" s="639"/>
      <c r="SVU204" s="639"/>
      <c r="SVV204" s="639"/>
      <c r="SVW204" s="639"/>
      <c r="SVX204" s="639"/>
      <c r="SVY204" s="639"/>
      <c r="SVZ204" s="639"/>
      <c r="SWA204" s="639"/>
      <c r="SWB204" s="639"/>
      <c r="SWC204" s="639"/>
      <c r="SWD204" s="639"/>
      <c r="SWE204" s="639"/>
      <c r="SWF204" s="639"/>
      <c r="SWG204" s="639"/>
      <c r="SWH204" s="639"/>
      <c r="SWI204" s="639"/>
      <c r="SWJ204" s="639"/>
      <c r="SWK204" s="639"/>
      <c r="SWL204" s="639"/>
      <c r="SWM204" s="639"/>
      <c r="SWN204" s="639"/>
      <c r="SWO204" s="639"/>
      <c r="SWP204" s="639"/>
      <c r="SWQ204" s="639"/>
      <c r="SWR204" s="639"/>
      <c r="SWS204" s="639"/>
      <c r="SWT204" s="639"/>
      <c r="SWU204" s="639"/>
      <c r="SWV204" s="639"/>
      <c r="SWW204" s="639"/>
      <c r="SWX204" s="639"/>
      <c r="SWY204" s="639"/>
      <c r="SWZ204" s="639"/>
      <c r="SXA204" s="639"/>
      <c r="SXB204" s="639"/>
      <c r="SXC204" s="639"/>
      <c r="SXD204" s="639"/>
      <c r="SXE204" s="639"/>
      <c r="SXF204" s="639"/>
      <c r="SXG204" s="639"/>
      <c r="SXH204" s="639"/>
      <c r="SXI204" s="639"/>
      <c r="SXJ204" s="639"/>
      <c r="SXK204" s="639"/>
      <c r="SXL204" s="639"/>
      <c r="SXM204" s="639"/>
      <c r="SXN204" s="639"/>
      <c r="SXO204" s="639"/>
      <c r="SXP204" s="639"/>
      <c r="SXQ204" s="639"/>
      <c r="SXR204" s="639"/>
      <c r="SXS204" s="639"/>
      <c r="SXT204" s="639"/>
      <c r="SXU204" s="639"/>
      <c r="SXV204" s="639"/>
      <c r="SXW204" s="639"/>
      <c r="SXX204" s="639"/>
      <c r="SXY204" s="639"/>
      <c r="SXZ204" s="639"/>
      <c r="SYA204" s="639"/>
      <c r="SYB204" s="639"/>
      <c r="SYC204" s="639"/>
      <c r="SYD204" s="639"/>
      <c r="SYE204" s="639"/>
      <c r="SYF204" s="639"/>
      <c r="SYG204" s="639"/>
      <c r="SYH204" s="639"/>
      <c r="SYI204" s="639"/>
      <c r="SYJ204" s="639"/>
      <c r="SYK204" s="639"/>
      <c r="SYL204" s="639"/>
      <c r="SYM204" s="639"/>
      <c r="SYN204" s="639"/>
      <c r="SYO204" s="639"/>
      <c r="SYP204" s="639"/>
      <c r="SYQ204" s="639"/>
      <c r="SYR204" s="639"/>
      <c r="SYS204" s="639"/>
      <c r="SYT204" s="639"/>
      <c r="SYU204" s="639"/>
      <c r="SYV204" s="639"/>
      <c r="SYW204" s="639"/>
      <c r="SYX204" s="639"/>
      <c r="SYY204" s="639"/>
      <c r="SYZ204" s="639"/>
      <c r="SZA204" s="639"/>
      <c r="SZB204" s="639"/>
      <c r="SZC204" s="639"/>
      <c r="SZD204" s="639"/>
      <c r="SZE204" s="639"/>
      <c r="SZF204" s="639"/>
      <c r="SZG204" s="639"/>
      <c r="SZH204" s="639"/>
      <c r="SZI204" s="639"/>
      <c r="SZJ204" s="639"/>
      <c r="SZK204" s="639"/>
      <c r="SZL204" s="639"/>
      <c r="SZM204" s="639"/>
      <c r="SZN204" s="639"/>
      <c r="SZO204" s="639"/>
      <c r="SZP204" s="639"/>
      <c r="SZQ204" s="639"/>
      <c r="SZR204" s="639"/>
      <c r="SZS204" s="639"/>
      <c r="SZT204" s="639"/>
      <c r="SZU204" s="639"/>
      <c r="SZV204" s="639"/>
      <c r="SZW204" s="639"/>
      <c r="SZX204" s="639"/>
      <c r="SZY204" s="639"/>
      <c r="SZZ204" s="639"/>
      <c r="TAA204" s="639"/>
      <c r="TAB204" s="639"/>
      <c r="TAC204" s="639"/>
      <c r="TAD204" s="639"/>
      <c r="TAE204" s="639"/>
      <c r="TAF204" s="639"/>
      <c r="TAG204" s="639"/>
      <c r="TAH204" s="639"/>
      <c r="TAI204" s="639"/>
      <c r="TAJ204" s="639"/>
      <c r="TAK204" s="639"/>
      <c r="TAL204" s="639"/>
      <c r="TAM204" s="639"/>
      <c r="TAN204" s="639"/>
      <c r="TAO204" s="639"/>
      <c r="TAP204" s="639"/>
      <c r="TAQ204" s="639"/>
      <c r="TAR204" s="639"/>
      <c r="TAS204" s="639"/>
      <c r="TAT204" s="639"/>
      <c r="TAU204" s="639"/>
      <c r="TAV204" s="639"/>
      <c r="TAW204" s="639"/>
      <c r="TAX204" s="639"/>
      <c r="TAY204" s="639"/>
      <c r="TAZ204" s="639"/>
      <c r="TBA204" s="639"/>
      <c r="TBB204" s="639"/>
      <c r="TBC204" s="639"/>
      <c r="TBD204" s="639"/>
      <c r="TBE204" s="639"/>
      <c r="TBF204" s="639"/>
      <c r="TBG204" s="639"/>
      <c r="TBH204" s="639"/>
      <c r="TBI204" s="639"/>
      <c r="TBJ204" s="639"/>
      <c r="TBK204" s="639"/>
      <c r="TBL204" s="639"/>
      <c r="TBM204" s="639"/>
      <c r="TBN204" s="639"/>
      <c r="TBO204" s="639"/>
      <c r="TBP204" s="639"/>
      <c r="TBQ204" s="639"/>
      <c r="TBR204" s="639"/>
      <c r="TBS204" s="639"/>
      <c r="TBT204" s="639"/>
      <c r="TBU204" s="639"/>
      <c r="TBV204" s="639"/>
      <c r="TBW204" s="639"/>
      <c r="TBX204" s="639"/>
      <c r="TBY204" s="639"/>
      <c r="TBZ204" s="639"/>
      <c r="TCA204" s="639"/>
      <c r="TCB204" s="639"/>
      <c r="TCC204" s="639"/>
      <c r="TCD204" s="639"/>
      <c r="TCE204" s="639"/>
      <c r="TCF204" s="639"/>
      <c r="TCG204" s="639"/>
      <c r="TCH204" s="639"/>
      <c r="TCI204" s="639"/>
      <c r="TCJ204" s="639"/>
      <c r="TCK204" s="639"/>
      <c r="TCL204" s="639"/>
      <c r="TCM204" s="639"/>
      <c r="TCN204" s="639"/>
      <c r="TCO204" s="639"/>
      <c r="TCP204" s="639"/>
      <c r="TCQ204" s="639"/>
      <c r="TCR204" s="639"/>
      <c r="TCS204" s="639"/>
      <c r="TCT204" s="639"/>
      <c r="TCU204" s="639"/>
      <c r="TCV204" s="639"/>
      <c r="TCW204" s="639"/>
      <c r="TCX204" s="639"/>
      <c r="TCY204" s="639"/>
      <c r="TCZ204" s="639"/>
      <c r="TDA204" s="639"/>
      <c r="TDB204" s="639"/>
      <c r="TDC204" s="639"/>
      <c r="TDD204" s="639"/>
      <c r="TDE204" s="639"/>
      <c r="TDF204" s="639"/>
      <c r="TDG204" s="639"/>
      <c r="TDH204" s="639"/>
      <c r="TDI204" s="639"/>
      <c r="TDJ204" s="639"/>
      <c r="TDK204" s="639"/>
      <c r="TDL204" s="639"/>
      <c r="TDM204" s="639"/>
      <c r="TDN204" s="639"/>
      <c r="TDO204" s="639"/>
      <c r="TDP204" s="639"/>
      <c r="TDQ204" s="639"/>
      <c r="TDR204" s="639"/>
      <c r="TDS204" s="639"/>
      <c r="TDT204" s="639"/>
      <c r="TDU204" s="639"/>
      <c r="TDV204" s="639"/>
      <c r="TDW204" s="639"/>
      <c r="TDX204" s="639"/>
      <c r="TDY204" s="639"/>
      <c r="TDZ204" s="639"/>
      <c r="TEA204" s="639"/>
      <c r="TEB204" s="639"/>
      <c r="TEC204" s="639"/>
      <c r="TED204" s="639"/>
      <c r="TEE204" s="639"/>
      <c r="TEF204" s="639"/>
      <c r="TEG204" s="639"/>
      <c r="TEH204" s="639"/>
      <c r="TEI204" s="639"/>
      <c r="TEJ204" s="639"/>
      <c r="TEK204" s="639"/>
      <c r="TEL204" s="639"/>
      <c r="TEM204" s="639"/>
      <c r="TEN204" s="639"/>
      <c r="TEO204" s="639"/>
      <c r="TEP204" s="639"/>
      <c r="TEQ204" s="639"/>
      <c r="TER204" s="639"/>
      <c r="TES204" s="639"/>
      <c r="TET204" s="639"/>
      <c r="TEU204" s="639"/>
      <c r="TEV204" s="639"/>
      <c r="TEW204" s="639"/>
      <c r="TEX204" s="639"/>
      <c r="TEY204" s="639"/>
      <c r="TEZ204" s="639"/>
      <c r="TFA204" s="639"/>
      <c r="TFB204" s="639"/>
      <c r="TFC204" s="639"/>
      <c r="TFD204" s="639"/>
      <c r="TFE204" s="639"/>
      <c r="TFF204" s="639"/>
      <c r="TFG204" s="639"/>
      <c r="TFH204" s="639"/>
      <c r="TFI204" s="639"/>
      <c r="TFJ204" s="639"/>
      <c r="TFK204" s="639"/>
      <c r="TFL204" s="639"/>
      <c r="TFM204" s="639"/>
      <c r="TFN204" s="639"/>
      <c r="TFO204" s="639"/>
      <c r="TFP204" s="639"/>
      <c r="TFQ204" s="639"/>
      <c r="TFR204" s="639"/>
      <c r="TFS204" s="639"/>
      <c r="TFT204" s="639"/>
      <c r="TFU204" s="639"/>
      <c r="TFV204" s="639"/>
      <c r="TFW204" s="639"/>
      <c r="TFX204" s="639"/>
      <c r="TFY204" s="639"/>
      <c r="TFZ204" s="639"/>
      <c r="TGA204" s="639"/>
      <c r="TGB204" s="639"/>
      <c r="TGC204" s="639"/>
      <c r="TGD204" s="639"/>
      <c r="TGE204" s="639"/>
      <c r="TGF204" s="639"/>
      <c r="TGG204" s="639"/>
      <c r="TGH204" s="639"/>
      <c r="TGI204" s="639"/>
      <c r="TGJ204" s="639"/>
      <c r="TGK204" s="639"/>
      <c r="TGL204" s="639"/>
      <c r="TGM204" s="639"/>
      <c r="TGN204" s="639"/>
      <c r="TGO204" s="639"/>
      <c r="TGP204" s="639"/>
      <c r="TGQ204" s="639"/>
      <c r="TGR204" s="639"/>
      <c r="TGS204" s="639"/>
      <c r="TGT204" s="639"/>
      <c r="TGU204" s="639"/>
      <c r="TGV204" s="639"/>
      <c r="TGW204" s="639"/>
      <c r="TGX204" s="639"/>
      <c r="TGY204" s="639"/>
      <c r="TGZ204" s="639"/>
      <c r="THA204" s="639"/>
      <c r="THB204" s="639"/>
      <c r="THC204" s="639"/>
      <c r="THD204" s="639"/>
      <c r="THE204" s="639"/>
      <c r="THF204" s="639"/>
      <c r="THG204" s="639"/>
      <c r="THH204" s="639"/>
      <c r="THI204" s="639"/>
      <c r="THJ204" s="639"/>
      <c r="THK204" s="639"/>
      <c r="THL204" s="639"/>
      <c r="THM204" s="639"/>
      <c r="THN204" s="639"/>
      <c r="THO204" s="639"/>
      <c r="THP204" s="639"/>
      <c r="THQ204" s="639"/>
      <c r="THR204" s="639"/>
      <c r="THS204" s="639"/>
      <c r="THT204" s="639"/>
      <c r="THU204" s="639"/>
      <c r="THV204" s="639"/>
      <c r="THW204" s="639"/>
      <c r="THX204" s="639"/>
      <c r="THY204" s="639"/>
      <c r="THZ204" s="639"/>
      <c r="TIA204" s="639"/>
      <c r="TIB204" s="639"/>
      <c r="TIC204" s="639"/>
      <c r="TID204" s="639"/>
      <c r="TIE204" s="639"/>
      <c r="TIF204" s="639"/>
      <c r="TIG204" s="639"/>
      <c r="TIH204" s="639"/>
      <c r="TII204" s="639"/>
      <c r="TIJ204" s="639"/>
      <c r="TIK204" s="639"/>
      <c r="TIL204" s="639"/>
      <c r="TIM204" s="639"/>
      <c r="TIN204" s="639"/>
      <c r="TIO204" s="639"/>
      <c r="TIP204" s="639"/>
      <c r="TIQ204" s="639"/>
      <c r="TIR204" s="639"/>
      <c r="TIS204" s="639"/>
      <c r="TIT204" s="639"/>
      <c r="TIU204" s="639"/>
      <c r="TIV204" s="639"/>
      <c r="TIW204" s="639"/>
      <c r="TIX204" s="639"/>
      <c r="TIY204" s="639"/>
      <c r="TIZ204" s="639"/>
      <c r="TJA204" s="639"/>
      <c r="TJB204" s="639"/>
      <c r="TJC204" s="639"/>
      <c r="TJD204" s="639"/>
      <c r="TJE204" s="639"/>
      <c r="TJF204" s="639"/>
      <c r="TJG204" s="639"/>
      <c r="TJH204" s="639"/>
      <c r="TJI204" s="639"/>
      <c r="TJJ204" s="639"/>
      <c r="TJK204" s="639"/>
      <c r="TJL204" s="639"/>
      <c r="TJM204" s="639"/>
      <c r="TJN204" s="639"/>
      <c r="TJO204" s="639"/>
      <c r="TJP204" s="639"/>
      <c r="TJQ204" s="639"/>
      <c r="TJR204" s="639"/>
      <c r="TJS204" s="639"/>
      <c r="TJT204" s="639"/>
      <c r="TJU204" s="639"/>
      <c r="TJV204" s="639"/>
      <c r="TJW204" s="639"/>
      <c r="TJX204" s="639"/>
      <c r="TJY204" s="639"/>
      <c r="TJZ204" s="639"/>
      <c r="TKA204" s="639"/>
      <c r="TKB204" s="639"/>
      <c r="TKC204" s="639"/>
      <c r="TKD204" s="639"/>
      <c r="TKE204" s="639"/>
      <c r="TKF204" s="639"/>
      <c r="TKG204" s="639"/>
      <c r="TKH204" s="639"/>
      <c r="TKI204" s="639"/>
      <c r="TKJ204" s="639"/>
      <c r="TKK204" s="639"/>
      <c r="TKL204" s="639"/>
      <c r="TKM204" s="639"/>
      <c r="TKN204" s="639"/>
      <c r="TKO204" s="639"/>
      <c r="TKP204" s="639"/>
      <c r="TKQ204" s="639"/>
      <c r="TKR204" s="639"/>
      <c r="TKS204" s="639"/>
      <c r="TKT204" s="639"/>
      <c r="TKU204" s="639"/>
      <c r="TKV204" s="639"/>
      <c r="TKW204" s="639"/>
      <c r="TKX204" s="639"/>
      <c r="TKY204" s="639"/>
      <c r="TKZ204" s="639"/>
      <c r="TLA204" s="639"/>
      <c r="TLB204" s="639"/>
      <c r="TLC204" s="639"/>
      <c r="TLD204" s="639"/>
      <c r="TLE204" s="639"/>
      <c r="TLF204" s="639"/>
      <c r="TLG204" s="639"/>
      <c r="TLH204" s="639"/>
      <c r="TLI204" s="639"/>
      <c r="TLJ204" s="639"/>
      <c r="TLK204" s="639"/>
      <c r="TLL204" s="639"/>
      <c r="TLM204" s="639"/>
      <c r="TLN204" s="639"/>
      <c r="TLO204" s="639"/>
      <c r="TLP204" s="639"/>
      <c r="TLQ204" s="639"/>
      <c r="TLR204" s="639"/>
      <c r="TLS204" s="639"/>
      <c r="TLT204" s="639"/>
      <c r="TLU204" s="639"/>
      <c r="TLV204" s="639"/>
      <c r="TLW204" s="639"/>
      <c r="TLX204" s="639"/>
      <c r="TLY204" s="639"/>
      <c r="TLZ204" s="639"/>
      <c r="TMA204" s="639"/>
      <c r="TMB204" s="639"/>
      <c r="TMC204" s="639"/>
      <c r="TMD204" s="639"/>
      <c r="TME204" s="639"/>
      <c r="TMF204" s="639"/>
      <c r="TMG204" s="639"/>
      <c r="TMH204" s="639"/>
      <c r="TMI204" s="639"/>
      <c r="TMJ204" s="639"/>
      <c r="TMK204" s="639"/>
      <c r="TML204" s="639"/>
      <c r="TMM204" s="639"/>
      <c r="TMN204" s="639"/>
      <c r="TMO204" s="639"/>
      <c r="TMP204" s="639"/>
      <c r="TMQ204" s="639"/>
      <c r="TMR204" s="639"/>
      <c r="TMS204" s="639"/>
      <c r="TMT204" s="639"/>
      <c r="TMU204" s="639"/>
      <c r="TMV204" s="639"/>
      <c r="TMW204" s="639"/>
      <c r="TMX204" s="639"/>
      <c r="TMY204" s="639"/>
      <c r="TMZ204" s="639"/>
      <c r="TNA204" s="639"/>
      <c r="TNB204" s="639"/>
      <c r="TNC204" s="639"/>
      <c r="TND204" s="639"/>
      <c r="TNE204" s="639"/>
      <c r="TNF204" s="639"/>
      <c r="TNG204" s="639"/>
      <c r="TNH204" s="639"/>
      <c r="TNI204" s="639"/>
      <c r="TNJ204" s="639"/>
      <c r="TNK204" s="639"/>
      <c r="TNL204" s="639"/>
      <c r="TNM204" s="639"/>
      <c r="TNN204" s="639"/>
      <c r="TNO204" s="639"/>
      <c r="TNP204" s="639"/>
      <c r="TNQ204" s="639"/>
      <c r="TNR204" s="639"/>
      <c r="TNS204" s="639"/>
      <c r="TNT204" s="639"/>
      <c r="TNU204" s="639"/>
      <c r="TNV204" s="639"/>
      <c r="TNW204" s="639"/>
      <c r="TNX204" s="639"/>
      <c r="TNY204" s="639"/>
      <c r="TNZ204" s="639"/>
      <c r="TOA204" s="639"/>
      <c r="TOB204" s="639"/>
      <c r="TOC204" s="639"/>
      <c r="TOD204" s="639"/>
      <c r="TOE204" s="639"/>
      <c r="TOF204" s="639"/>
      <c r="TOG204" s="639"/>
      <c r="TOH204" s="639"/>
      <c r="TOI204" s="639"/>
      <c r="TOJ204" s="639"/>
      <c r="TOK204" s="639"/>
      <c r="TOL204" s="639"/>
      <c r="TOM204" s="639"/>
      <c r="TON204" s="639"/>
      <c r="TOO204" s="639"/>
      <c r="TOP204" s="639"/>
      <c r="TOQ204" s="639"/>
      <c r="TOR204" s="639"/>
      <c r="TOS204" s="639"/>
      <c r="TOT204" s="639"/>
      <c r="TOU204" s="639"/>
      <c r="TOV204" s="639"/>
      <c r="TOW204" s="639"/>
      <c r="TOX204" s="639"/>
      <c r="TOY204" s="639"/>
      <c r="TOZ204" s="639"/>
      <c r="TPA204" s="639"/>
      <c r="TPB204" s="639"/>
      <c r="TPC204" s="639"/>
      <c r="TPD204" s="639"/>
      <c r="TPE204" s="639"/>
      <c r="TPF204" s="639"/>
      <c r="TPG204" s="639"/>
      <c r="TPH204" s="639"/>
      <c r="TPI204" s="639"/>
      <c r="TPJ204" s="639"/>
      <c r="TPK204" s="639"/>
      <c r="TPL204" s="639"/>
      <c r="TPM204" s="639"/>
      <c r="TPN204" s="639"/>
      <c r="TPO204" s="639"/>
      <c r="TPP204" s="639"/>
      <c r="TPQ204" s="639"/>
      <c r="TPR204" s="639"/>
      <c r="TPS204" s="639"/>
      <c r="TPT204" s="639"/>
      <c r="TPU204" s="639"/>
      <c r="TPV204" s="639"/>
      <c r="TPW204" s="639"/>
      <c r="TPX204" s="639"/>
      <c r="TPY204" s="639"/>
      <c r="TPZ204" s="639"/>
      <c r="TQA204" s="639"/>
      <c r="TQB204" s="639"/>
      <c r="TQC204" s="639"/>
      <c r="TQD204" s="639"/>
      <c r="TQE204" s="639"/>
      <c r="TQF204" s="639"/>
      <c r="TQG204" s="639"/>
      <c r="TQH204" s="639"/>
      <c r="TQI204" s="639"/>
      <c r="TQJ204" s="639"/>
      <c r="TQK204" s="639"/>
      <c r="TQL204" s="639"/>
      <c r="TQM204" s="639"/>
      <c r="TQN204" s="639"/>
      <c r="TQO204" s="639"/>
      <c r="TQP204" s="639"/>
      <c r="TQQ204" s="639"/>
      <c r="TQR204" s="639"/>
      <c r="TQS204" s="639"/>
      <c r="TQT204" s="639"/>
      <c r="TQU204" s="639"/>
      <c r="TQV204" s="639"/>
      <c r="TQW204" s="639"/>
      <c r="TQX204" s="639"/>
      <c r="TQY204" s="639"/>
      <c r="TQZ204" s="639"/>
      <c r="TRA204" s="639"/>
      <c r="TRB204" s="639"/>
      <c r="TRC204" s="639"/>
      <c r="TRD204" s="639"/>
      <c r="TRE204" s="639"/>
      <c r="TRF204" s="639"/>
      <c r="TRG204" s="639"/>
      <c r="TRH204" s="639"/>
      <c r="TRI204" s="639"/>
      <c r="TRJ204" s="639"/>
      <c r="TRK204" s="639"/>
      <c r="TRL204" s="639"/>
      <c r="TRM204" s="639"/>
      <c r="TRN204" s="639"/>
      <c r="TRO204" s="639"/>
      <c r="TRP204" s="639"/>
      <c r="TRQ204" s="639"/>
      <c r="TRR204" s="639"/>
      <c r="TRS204" s="639"/>
      <c r="TRT204" s="639"/>
      <c r="TRU204" s="639"/>
      <c r="TRV204" s="639"/>
      <c r="TRW204" s="639"/>
      <c r="TRX204" s="639"/>
      <c r="TRY204" s="639"/>
      <c r="TRZ204" s="639"/>
      <c r="TSA204" s="639"/>
      <c r="TSB204" s="639"/>
      <c r="TSC204" s="639"/>
      <c r="TSD204" s="639"/>
      <c r="TSE204" s="639"/>
      <c r="TSF204" s="639"/>
      <c r="TSG204" s="639"/>
      <c r="TSH204" s="639"/>
      <c r="TSI204" s="639"/>
      <c r="TSJ204" s="639"/>
      <c r="TSK204" s="639"/>
      <c r="TSL204" s="639"/>
      <c r="TSM204" s="639"/>
      <c r="TSN204" s="639"/>
      <c r="TSO204" s="639"/>
      <c r="TSP204" s="639"/>
      <c r="TSQ204" s="639"/>
      <c r="TSR204" s="639"/>
      <c r="TSS204" s="639"/>
      <c r="TST204" s="639"/>
      <c r="TSU204" s="639"/>
      <c r="TSV204" s="639"/>
      <c r="TSW204" s="639"/>
      <c r="TSX204" s="639"/>
      <c r="TSY204" s="639"/>
      <c r="TSZ204" s="639"/>
      <c r="TTA204" s="639"/>
      <c r="TTB204" s="639"/>
      <c r="TTC204" s="639"/>
      <c r="TTD204" s="639"/>
      <c r="TTE204" s="639"/>
      <c r="TTF204" s="639"/>
      <c r="TTG204" s="639"/>
      <c r="TTH204" s="639"/>
      <c r="TTI204" s="639"/>
      <c r="TTJ204" s="639"/>
      <c r="TTK204" s="639"/>
      <c r="TTL204" s="639"/>
      <c r="TTM204" s="639"/>
      <c r="TTN204" s="639"/>
      <c r="TTO204" s="639"/>
      <c r="TTP204" s="639"/>
      <c r="TTQ204" s="639"/>
      <c r="TTR204" s="639"/>
      <c r="TTS204" s="639"/>
      <c r="TTT204" s="639"/>
      <c r="TTU204" s="639"/>
      <c r="TTV204" s="639"/>
      <c r="TTW204" s="639"/>
      <c r="TTX204" s="639"/>
      <c r="TTY204" s="639"/>
      <c r="TTZ204" s="639"/>
      <c r="TUA204" s="639"/>
      <c r="TUB204" s="639"/>
      <c r="TUC204" s="639"/>
      <c r="TUD204" s="639"/>
      <c r="TUE204" s="639"/>
      <c r="TUF204" s="639"/>
      <c r="TUG204" s="639"/>
      <c r="TUH204" s="639"/>
      <c r="TUI204" s="639"/>
      <c r="TUJ204" s="639"/>
      <c r="TUK204" s="639"/>
      <c r="TUL204" s="639"/>
      <c r="TUM204" s="639"/>
      <c r="TUN204" s="639"/>
      <c r="TUO204" s="639"/>
      <c r="TUP204" s="639"/>
      <c r="TUQ204" s="639"/>
      <c r="TUR204" s="639"/>
      <c r="TUS204" s="639"/>
      <c r="TUT204" s="639"/>
      <c r="TUU204" s="639"/>
      <c r="TUV204" s="639"/>
      <c r="TUW204" s="639"/>
      <c r="TUX204" s="639"/>
      <c r="TUY204" s="639"/>
      <c r="TUZ204" s="639"/>
      <c r="TVA204" s="639"/>
      <c r="TVB204" s="639"/>
      <c r="TVC204" s="639"/>
      <c r="TVD204" s="639"/>
      <c r="TVE204" s="639"/>
      <c r="TVF204" s="639"/>
      <c r="TVG204" s="639"/>
      <c r="TVH204" s="639"/>
      <c r="TVI204" s="639"/>
      <c r="TVJ204" s="639"/>
      <c r="TVK204" s="639"/>
      <c r="TVL204" s="639"/>
      <c r="TVM204" s="639"/>
      <c r="TVN204" s="639"/>
      <c r="TVO204" s="639"/>
      <c r="TVP204" s="639"/>
      <c r="TVQ204" s="639"/>
      <c r="TVR204" s="639"/>
      <c r="TVS204" s="639"/>
      <c r="TVT204" s="639"/>
      <c r="TVU204" s="639"/>
      <c r="TVV204" s="639"/>
      <c r="TVW204" s="639"/>
      <c r="TVX204" s="639"/>
      <c r="TVY204" s="639"/>
      <c r="TVZ204" s="639"/>
      <c r="TWA204" s="639"/>
      <c r="TWB204" s="639"/>
      <c r="TWC204" s="639"/>
      <c r="TWD204" s="639"/>
      <c r="TWE204" s="639"/>
      <c r="TWF204" s="639"/>
      <c r="TWG204" s="639"/>
      <c r="TWH204" s="639"/>
      <c r="TWI204" s="639"/>
      <c r="TWJ204" s="639"/>
      <c r="TWK204" s="639"/>
      <c r="TWL204" s="639"/>
      <c r="TWM204" s="639"/>
      <c r="TWN204" s="639"/>
      <c r="TWO204" s="639"/>
      <c r="TWP204" s="639"/>
      <c r="TWQ204" s="639"/>
      <c r="TWR204" s="639"/>
      <c r="TWS204" s="639"/>
      <c r="TWT204" s="639"/>
      <c r="TWU204" s="639"/>
      <c r="TWV204" s="639"/>
      <c r="TWW204" s="639"/>
      <c r="TWX204" s="639"/>
      <c r="TWY204" s="639"/>
      <c r="TWZ204" s="639"/>
      <c r="TXA204" s="639"/>
      <c r="TXB204" s="639"/>
      <c r="TXC204" s="639"/>
      <c r="TXD204" s="639"/>
      <c r="TXE204" s="639"/>
      <c r="TXF204" s="639"/>
      <c r="TXG204" s="639"/>
      <c r="TXH204" s="639"/>
      <c r="TXI204" s="639"/>
      <c r="TXJ204" s="639"/>
      <c r="TXK204" s="639"/>
      <c r="TXL204" s="639"/>
      <c r="TXM204" s="639"/>
      <c r="TXN204" s="639"/>
      <c r="TXO204" s="639"/>
      <c r="TXP204" s="639"/>
      <c r="TXQ204" s="639"/>
      <c r="TXR204" s="639"/>
      <c r="TXS204" s="639"/>
      <c r="TXT204" s="639"/>
      <c r="TXU204" s="639"/>
      <c r="TXV204" s="639"/>
      <c r="TXW204" s="639"/>
      <c r="TXX204" s="639"/>
      <c r="TXY204" s="639"/>
      <c r="TXZ204" s="639"/>
      <c r="TYA204" s="639"/>
      <c r="TYB204" s="639"/>
      <c r="TYC204" s="639"/>
      <c r="TYD204" s="639"/>
      <c r="TYE204" s="639"/>
      <c r="TYF204" s="639"/>
      <c r="TYG204" s="639"/>
      <c r="TYH204" s="639"/>
      <c r="TYI204" s="639"/>
      <c r="TYJ204" s="639"/>
      <c r="TYK204" s="639"/>
      <c r="TYL204" s="639"/>
      <c r="TYM204" s="639"/>
      <c r="TYN204" s="639"/>
      <c r="TYO204" s="639"/>
      <c r="TYP204" s="639"/>
      <c r="TYQ204" s="639"/>
      <c r="TYR204" s="639"/>
      <c r="TYS204" s="639"/>
      <c r="TYT204" s="639"/>
      <c r="TYU204" s="639"/>
      <c r="TYV204" s="639"/>
      <c r="TYW204" s="639"/>
      <c r="TYX204" s="639"/>
      <c r="TYY204" s="639"/>
      <c r="TYZ204" s="639"/>
      <c r="TZA204" s="639"/>
      <c r="TZB204" s="639"/>
      <c r="TZC204" s="639"/>
      <c r="TZD204" s="639"/>
      <c r="TZE204" s="639"/>
      <c r="TZF204" s="639"/>
      <c r="TZG204" s="639"/>
      <c r="TZH204" s="639"/>
      <c r="TZI204" s="639"/>
      <c r="TZJ204" s="639"/>
      <c r="TZK204" s="639"/>
      <c r="TZL204" s="639"/>
      <c r="TZM204" s="639"/>
      <c r="TZN204" s="639"/>
      <c r="TZO204" s="639"/>
      <c r="TZP204" s="639"/>
      <c r="TZQ204" s="639"/>
      <c r="TZR204" s="639"/>
      <c r="TZS204" s="639"/>
      <c r="TZT204" s="639"/>
      <c r="TZU204" s="639"/>
      <c r="TZV204" s="639"/>
      <c r="TZW204" s="639"/>
      <c r="TZX204" s="639"/>
      <c r="TZY204" s="639"/>
      <c r="TZZ204" s="639"/>
      <c r="UAA204" s="639"/>
      <c r="UAB204" s="639"/>
      <c r="UAC204" s="639"/>
      <c r="UAD204" s="639"/>
      <c r="UAE204" s="639"/>
      <c r="UAF204" s="639"/>
      <c r="UAG204" s="639"/>
      <c r="UAH204" s="639"/>
      <c r="UAI204" s="639"/>
      <c r="UAJ204" s="639"/>
      <c r="UAK204" s="639"/>
      <c r="UAL204" s="639"/>
      <c r="UAM204" s="639"/>
      <c r="UAN204" s="639"/>
      <c r="UAO204" s="639"/>
      <c r="UAP204" s="639"/>
      <c r="UAQ204" s="639"/>
      <c r="UAR204" s="639"/>
      <c r="UAS204" s="639"/>
      <c r="UAT204" s="639"/>
      <c r="UAU204" s="639"/>
      <c r="UAV204" s="639"/>
      <c r="UAW204" s="639"/>
      <c r="UAX204" s="639"/>
      <c r="UAY204" s="639"/>
      <c r="UAZ204" s="639"/>
      <c r="UBA204" s="639"/>
      <c r="UBB204" s="639"/>
      <c r="UBC204" s="639"/>
      <c r="UBD204" s="639"/>
      <c r="UBE204" s="639"/>
      <c r="UBF204" s="639"/>
      <c r="UBG204" s="639"/>
      <c r="UBH204" s="639"/>
      <c r="UBI204" s="639"/>
      <c r="UBJ204" s="639"/>
      <c r="UBK204" s="639"/>
      <c r="UBL204" s="639"/>
      <c r="UBM204" s="639"/>
      <c r="UBN204" s="639"/>
      <c r="UBO204" s="639"/>
      <c r="UBP204" s="639"/>
      <c r="UBQ204" s="639"/>
      <c r="UBR204" s="639"/>
      <c r="UBS204" s="639"/>
      <c r="UBT204" s="639"/>
      <c r="UBU204" s="639"/>
      <c r="UBV204" s="639"/>
      <c r="UBW204" s="639"/>
      <c r="UBX204" s="639"/>
      <c r="UBY204" s="639"/>
      <c r="UBZ204" s="639"/>
      <c r="UCA204" s="639"/>
      <c r="UCB204" s="639"/>
      <c r="UCC204" s="639"/>
      <c r="UCD204" s="639"/>
      <c r="UCE204" s="639"/>
      <c r="UCF204" s="639"/>
      <c r="UCG204" s="639"/>
      <c r="UCH204" s="639"/>
      <c r="UCI204" s="639"/>
      <c r="UCJ204" s="639"/>
      <c r="UCK204" s="639"/>
      <c r="UCL204" s="639"/>
      <c r="UCM204" s="639"/>
      <c r="UCN204" s="639"/>
      <c r="UCO204" s="639"/>
      <c r="UCP204" s="639"/>
      <c r="UCQ204" s="639"/>
      <c r="UCR204" s="639"/>
      <c r="UCS204" s="639"/>
      <c r="UCT204" s="639"/>
      <c r="UCU204" s="639"/>
      <c r="UCV204" s="639"/>
      <c r="UCW204" s="639"/>
      <c r="UCX204" s="639"/>
      <c r="UCY204" s="639"/>
      <c r="UCZ204" s="639"/>
      <c r="UDA204" s="639"/>
      <c r="UDB204" s="639"/>
      <c r="UDC204" s="639"/>
      <c r="UDD204" s="639"/>
      <c r="UDE204" s="639"/>
      <c r="UDF204" s="639"/>
      <c r="UDG204" s="639"/>
      <c r="UDH204" s="639"/>
      <c r="UDI204" s="639"/>
      <c r="UDJ204" s="639"/>
      <c r="UDK204" s="639"/>
      <c r="UDL204" s="639"/>
      <c r="UDM204" s="639"/>
      <c r="UDN204" s="639"/>
      <c r="UDO204" s="639"/>
      <c r="UDP204" s="639"/>
      <c r="UDQ204" s="639"/>
      <c r="UDR204" s="639"/>
      <c r="UDS204" s="639"/>
      <c r="UDT204" s="639"/>
      <c r="UDU204" s="639"/>
      <c r="UDV204" s="639"/>
      <c r="UDW204" s="639"/>
      <c r="UDX204" s="639"/>
      <c r="UDY204" s="639"/>
      <c r="UDZ204" s="639"/>
      <c r="UEA204" s="639"/>
      <c r="UEB204" s="639"/>
      <c r="UEC204" s="639"/>
      <c r="UED204" s="639"/>
      <c r="UEE204" s="639"/>
      <c r="UEF204" s="639"/>
      <c r="UEG204" s="639"/>
      <c r="UEH204" s="639"/>
      <c r="UEI204" s="639"/>
      <c r="UEJ204" s="639"/>
      <c r="UEK204" s="639"/>
      <c r="UEL204" s="639"/>
      <c r="UEM204" s="639"/>
      <c r="UEN204" s="639"/>
      <c r="UEO204" s="639"/>
      <c r="UEP204" s="639"/>
      <c r="UEQ204" s="639"/>
      <c r="UER204" s="639"/>
      <c r="UES204" s="639"/>
      <c r="UET204" s="639"/>
      <c r="UEU204" s="639"/>
      <c r="UEV204" s="639"/>
      <c r="UEW204" s="639"/>
      <c r="UEX204" s="639"/>
      <c r="UEY204" s="639"/>
      <c r="UEZ204" s="639"/>
      <c r="UFA204" s="639"/>
      <c r="UFB204" s="639"/>
      <c r="UFC204" s="639"/>
      <c r="UFD204" s="639"/>
      <c r="UFE204" s="639"/>
      <c r="UFF204" s="639"/>
      <c r="UFG204" s="639"/>
      <c r="UFH204" s="639"/>
      <c r="UFI204" s="639"/>
      <c r="UFJ204" s="639"/>
      <c r="UFK204" s="639"/>
      <c r="UFL204" s="639"/>
      <c r="UFM204" s="639"/>
      <c r="UFN204" s="639"/>
      <c r="UFO204" s="639"/>
      <c r="UFP204" s="639"/>
      <c r="UFQ204" s="639"/>
      <c r="UFR204" s="639"/>
      <c r="UFS204" s="639"/>
      <c r="UFT204" s="639"/>
      <c r="UFU204" s="639"/>
      <c r="UFV204" s="639"/>
      <c r="UFW204" s="639"/>
      <c r="UFX204" s="639"/>
      <c r="UFY204" s="639"/>
      <c r="UFZ204" s="639"/>
      <c r="UGA204" s="639"/>
      <c r="UGB204" s="639"/>
      <c r="UGC204" s="639"/>
      <c r="UGD204" s="639"/>
      <c r="UGE204" s="639"/>
      <c r="UGF204" s="639"/>
      <c r="UGG204" s="639"/>
      <c r="UGH204" s="639"/>
      <c r="UGI204" s="639"/>
      <c r="UGJ204" s="639"/>
      <c r="UGK204" s="639"/>
      <c r="UGL204" s="639"/>
      <c r="UGM204" s="639"/>
      <c r="UGN204" s="639"/>
      <c r="UGO204" s="639"/>
      <c r="UGP204" s="639"/>
      <c r="UGQ204" s="639"/>
      <c r="UGR204" s="639"/>
      <c r="UGS204" s="639"/>
      <c r="UGT204" s="639"/>
      <c r="UGU204" s="639"/>
      <c r="UGV204" s="639"/>
      <c r="UGW204" s="639"/>
      <c r="UGX204" s="639"/>
      <c r="UGY204" s="639"/>
      <c r="UGZ204" s="639"/>
      <c r="UHA204" s="639"/>
      <c r="UHB204" s="639"/>
      <c r="UHC204" s="639"/>
      <c r="UHD204" s="639"/>
      <c r="UHE204" s="639"/>
      <c r="UHF204" s="639"/>
      <c r="UHG204" s="639"/>
      <c r="UHH204" s="639"/>
      <c r="UHI204" s="639"/>
      <c r="UHJ204" s="639"/>
      <c r="UHK204" s="639"/>
      <c r="UHL204" s="639"/>
      <c r="UHM204" s="639"/>
      <c r="UHN204" s="639"/>
      <c r="UHO204" s="639"/>
      <c r="UHP204" s="639"/>
      <c r="UHQ204" s="639"/>
      <c r="UHR204" s="639"/>
      <c r="UHS204" s="639"/>
      <c r="UHT204" s="639"/>
      <c r="UHU204" s="639"/>
      <c r="UHV204" s="639"/>
      <c r="UHW204" s="639"/>
      <c r="UHX204" s="639"/>
      <c r="UHY204" s="639"/>
      <c r="UHZ204" s="639"/>
      <c r="UIA204" s="639"/>
      <c r="UIB204" s="639"/>
      <c r="UIC204" s="639"/>
      <c r="UID204" s="639"/>
      <c r="UIE204" s="639"/>
      <c r="UIF204" s="639"/>
      <c r="UIG204" s="639"/>
      <c r="UIH204" s="639"/>
      <c r="UII204" s="639"/>
      <c r="UIJ204" s="639"/>
      <c r="UIK204" s="639"/>
      <c r="UIL204" s="639"/>
      <c r="UIM204" s="639"/>
      <c r="UIN204" s="639"/>
      <c r="UIO204" s="639"/>
      <c r="UIP204" s="639"/>
      <c r="UIQ204" s="639"/>
      <c r="UIR204" s="639"/>
      <c r="UIS204" s="639"/>
      <c r="UIT204" s="639"/>
      <c r="UIU204" s="639"/>
      <c r="UIV204" s="639"/>
      <c r="UIW204" s="639"/>
      <c r="UIX204" s="639"/>
      <c r="UIY204" s="639"/>
      <c r="UIZ204" s="639"/>
      <c r="UJA204" s="639"/>
      <c r="UJB204" s="639"/>
      <c r="UJC204" s="639"/>
      <c r="UJD204" s="639"/>
      <c r="UJE204" s="639"/>
      <c r="UJF204" s="639"/>
      <c r="UJG204" s="639"/>
      <c r="UJH204" s="639"/>
      <c r="UJI204" s="639"/>
      <c r="UJJ204" s="639"/>
      <c r="UJK204" s="639"/>
      <c r="UJL204" s="639"/>
      <c r="UJM204" s="639"/>
      <c r="UJN204" s="639"/>
      <c r="UJO204" s="639"/>
      <c r="UJP204" s="639"/>
      <c r="UJQ204" s="639"/>
      <c r="UJR204" s="639"/>
      <c r="UJS204" s="639"/>
      <c r="UJT204" s="639"/>
      <c r="UJU204" s="639"/>
      <c r="UJV204" s="639"/>
      <c r="UJW204" s="639"/>
      <c r="UJX204" s="639"/>
      <c r="UJY204" s="639"/>
      <c r="UJZ204" s="639"/>
      <c r="UKA204" s="639"/>
      <c r="UKB204" s="639"/>
      <c r="UKC204" s="639"/>
      <c r="UKD204" s="639"/>
      <c r="UKE204" s="639"/>
      <c r="UKF204" s="639"/>
      <c r="UKG204" s="639"/>
      <c r="UKH204" s="639"/>
      <c r="UKI204" s="639"/>
      <c r="UKJ204" s="639"/>
      <c r="UKK204" s="639"/>
      <c r="UKL204" s="639"/>
      <c r="UKM204" s="639"/>
      <c r="UKN204" s="639"/>
      <c r="UKO204" s="639"/>
      <c r="UKP204" s="639"/>
      <c r="UKQ204" s="639"/>
      <c r="UKR204" s="639"/>
      <c r="UKS204" s="639"/>
      <c r="UKT204" s="639"/>
      <c r="UKU204" s="639"/>
      <c r="UKV204" s="639"/>
      <c r="UKW204" s="639"/>
      <c r="UKX204" s="639"/>
      <c r="UKY204" s="639"/>
      <c r="UKZ204" s="639"/>
      <c r="ULA204" s="639"/>
      <c r="ULB204" s="639"/>
      <c r="ULC204" s="639"/>
      <c r="ULD204" s="639"/>
      <c r="ULE204" s="639"/>
      <c r="ULF204" s="639"/>
      <c r="ULG204" s="639"/>
      <c r="ULH204" s="639"/>
      <c r="ULI204" s="639"/>
      <c r="ULJ204" s="639"/>
      <c r="ULK204" s="639"/>
      <c r="ULL204" s="639"/>
      <c r="ULM204" s="639"/>
      <c r="ULN204" s="639"/>
      <c r="ULO204" s="639"/>
      <c r="ULP204" s="639"/>
      <c r="ULQ204" s="639"/>
      <c r="ULR204" s="639"/>
      <c r="ULS204" s="639"/>
      <c r="ULT204" s="639"/>
      <c r="ULU204" s="639"/>
      <c r="ULV204" s="639"/>
      <c r="ULW204" s="639"/>
      <c r="ULX204" s="639"/>
      <c r="ULY204" s="639"/>
      <c r="ULZ204" s="639"/>
      <c r="UMA204" s="639"/>
      <c r="UMB204" s="639"/>
      <c r="UMC204" s="639"/>
      <c r="UMD204" s="639"/>
      <c r="UME204" s="639"/>
      <c r="UMF204" s="639"/>
      <c r="UMG204" s="639"/>
      <c r="UMH204" s="639"/>
      <c r="UMI204" s="639"/>
      <c r="UMJ204" s="639"/>
      <c r="UMK204" s="639"/>
      <c r="UML204" s="639"/>
      <c r="UMM204" s="639"/>
      <c r="UMN204" s="639"/>
      <c r="UMO204" s="639"/>
      <c r="UMP204" s="639"/>
      <c r="UMQ204" s="639"/>
      <c r="UMR204" s="639"/>
      <c r="UMS204" s="639"/>
      <c r="UMT204" s="639"/>
      <c r="UMU204" s="639"/>
      <c r="UMV204" s="639"/>
      <c r="UMW204" s="639"/>
      <c r="UMX204" s="639"/>
      <c r="UMY204" s="639"/>
      <c r="UMZ204" s="639"/>
      <c r="UNA204" s="639"/>
      <c r="UNB204" s="639"/>
      <c r="UNC204" s="639"/>
      <c r="UND204" s="639"/>
      <c r="UNE204" s="639"/>
      <c r="UNF204" s="639"/>
      <c r="UNG204" s="639"/>
      <c r="UNH204" s="639"/>
      <c r="UNI204" s="639"/>
      <c r="UNJ204" s="639"/>
      <c r="UNK204" s="639"/>
      <c r="UNL204" s="639"/>
      <c r="UNM204" s="639"/>
      <c r="UNN204" s="639"/>
      <c r="UNO204" s="639"/>
      <c r="UNP204" s="639"/>
      <c r="UNQ204" s="639"/>
      <c r="UNR204" s="639"/>
      <c r="UNS204" s="639"/>
      <c r="UNT204" s="639"/>
      <c r="UNU204" s="639"/>
      <c r="UNV204" s="639"/>
      <c r="UNW204" s="639"/>
      <c r="UNX204" s="639"/>
      <c r="UNY204" s="639"/>
      <c r="UNZ204" s="639"/>
      <c r="UOA204" s="639"/>
      <c r="UOB204" s="639"/>
      <c r="UOC204" s="639"/>
      <c r="UOD204" s="639"/>
      <c r="UOE204" s="639"/>
      <c r="UOF204" s="639"/>
      <c r="UOG204" s="639"/>
      <c r="UOH204" s="639"/>
      <c r="UOI204" s="639"/>
      <c r="UOJ204" s="639"/>
      <c r="UOK204" s="639"/>
      <c r="UOL204" s="639"/>
      <c r="UOM204" s="639"/>
      <c r="UON204" s="639"/>
      <c r="UOO204" s="639"/>
      <c r="UOP204" s="639"/>
      <c r="UOQ204" s="639"/>
      <c r="UOR204" s="639"/>
      <c r="UOS204" s="639"/>
      <c r="UOT204" s="639"/>
      <c r="UOU204" s="639"/>
      <c r="UOV204" s="639"/>
      <c r="UOW204" s="639"/>
      <c r="UOX204" s="639"/>
      <c r="UOY204" s="639"/>
      <c r="UOZ204" s="639"/>
      <c r="UPA204" s="639"/>
      <c r="UPB204" s="639"/>
      <c r="UPC204" s="639"/>
      <c r="UPD204" s="639"/>
      <c r="UPE204" s="639"/>
      <c r="UPF204" s="639"/>
      <c r="UPG204" s="639"/>
      <c r="UPH204" s="639"/>
      <c r="UPI204" s="639"/>
      <c r="UPJ204" s="639"/>
      <c r="UPK204" s="639"/>
      <c r="UPL204" s="639"/>
      <c r="UPM204" s="639"/>
      <c r="UPN204" s="639"/>
      <c r="UPO204" s="639"/>
      <c r="UPP204" s="639"/>
      <c r="UPQ204" s="639"/>
      <c r="UPR204" s="639"/>
      <c r="UPS204" s="639"/>
      <c r="UPT204" s="639"/>
      <c r="UPU204" s="639"/>
      <c r="UPV204" s="639"/>
      <c r="UPW204" s="639"/>
      <c r="UPX204" s="639"/>
      <c r="UPY204" s="639"/>
      <c r="UPZ204" s="639"/>
      <c r="UQA204" s="639"/>
      <c r="UQB204" s="639"/>
      <c r="UQC204" s="639"/>
      <c r="UQD204" s="639"/>
      <c r="UQE204" s="639"/>
      <c r="UQF204" s="639"/>
      <c r="UQG204" s="639"/>
      <c r="UQH204" s="639"/>
      <c r="UQI204" s="639"/>
      <c r="UQJ204" s="639"/>
      <c r="UQK204" s="639"/>
      <c r="UQL204" s="639"/>
      <c r="UQM204" s="639"/>
      <c r="UQN204" s="639"/>
      <c r="UQO204" s="639"/>
      <c r="UQP204" s="639"/>
      <c r="UQQ204" s="639"/>
      <c r="UQR204" s="639"/>
      <c r="UQS204" s="639"/>
      <c r="UQT204" s="639"/>
      <c r="UQU204" s="639"/>
      <c r="UQV204" s="639"/>
      <c r="UQW204" s="639"/>
      <c r="UQX204" s="639"/>
      <c r="UQY204" s="639"/>
      <c r="UQZ204" s="639"/>
      <c r="URA204" s="639"/>
      <c r="URB204" s="639"/>
      <c r="URC204" s="639"/>
      <c r="URD204" s="639"/>
      <c r="URE204" s="639"/>
      <c r="URF204" s="639"/>
      <c r="URG204" s="639"/>
      <c r="URH204" s="639"/>
      <c r="URI204" s="639"/>
      <c r="URJ204" s="639"/>
      <c r="URK204" s="639"/>
      <c r="URL204" s="639"/>
      <c r="URM204" s="639"/>
      <c r="URN204" s="639"/>
      <c r="URO204" s="639"/>
      <c r="URP204" s="639"/>
      <c r="URQ204" s="639"/>
      <c r="URR204" s="639"/>
      <c r="URS204" s="639"/>
      <c r="URT204" s="639"/>
      <c r="URU204" s="639"/>
      <c r="URV204" s="639"/>
      <c r="URW204" s="639"/>
      <c r="URX204" s="639"/>
      <c r="URY204" s="639"/>
      <c r="URZ204" s="639"/>
      <c r="USA204" s="639"/>
      <c r="USB204" s="639"/>
      <c r="USC204" s="639"/>
      <c r="USD204" s="639"/>
      <c r="USE204" s="639"/>
      <c r="USF204" s="639"/>
      <c r="USG204" s="639"/>
      <c r="USH204" s="639"/>
      <c r="USI204" s="639"/>
      <c r="USJ204" s="639"/>
      <c r="USK204" s="639"/>
      <c r="USL204" s="639"/>
      <c r="USM204" s="639"/>
      <c r="USN204" s="639"/>
      <c r="USO204" s="639"/>
      <c r="USP204" s="639"/>
      <c r="USQ204" s="639"/>
      <c r="USR204" s="639"/>
      <c r="USS204" s="639"/>
      <c r="UST204" s="639"/>
      <c r="USU204" s="639"/>
      <c r="USV204" s="639"/>
      <c r="USW204" s="639"/>
      <c r="USX204" s="639"/>
      <c r="USY204" s="639"/>
      <c r="USZ204" s="639"/>
      <c r="UTA204" s="639"/>
      <c r="UTB204" s="639"/>
      <c r="UTC204" s="639"/>
      <c r="UTD204" s="639"/>
      <c r="UTE204" s="639"/>
      <c r="UTF204" s="639"/>
      <c r="UTG204" s="639"/>
      <c r="UTH204" s="639"/>
      <c r="UTI204" s="639"/>
      <c r="UTJ204" s="639"/>
      <c r="UTK204" s="639"/>
      <c r="UTL204" s="639"/>
      <c r="UTM204" s="639"/>
      <c r="UTN204" s="639"/>
      <c r="UTO204" s="639"/>
      <c r="UTP204" s="639"/>
      <c r="UTQ204" s="639"/>
      <c r="UTR204" s="639"/>
      <c r="UTS204" s="639"/>
      <c r="UTT204" s="639"/>
      <c r="UTU204" s="639"/>
      <c r="UTV204" s="639"/>
      <c r="UTW204" s="639"/>
      <c r="UTX204" s="639"/>
      <c r="UTY204" s="639"/>
      <c r="UTZ204" s="639"/>
      <c r="UUA204" s="639"/>
      <c r="UUB204" s="639"/>
      <c r="UUC204" s="639"/>
      <c r="UUD204" s="639"/>
      <c r="UUE204" s="639"/>
      <c r="UUF204" s="639"/>
      <c r="UUG204" s="639"/>
      <c r="UUH204" s="639"/>
      <c r="UUI204" s="639"/>
      <c r="UUJ204" s="639"/>
      <c r="UUK204" s="639"/>
      <c r="UUL204" s="639"/>
      <c r="UUM204" s="639"/>
      <c r="UUN204" s="639"/>
      <c r="UUO204" s="639"/>
      <c r="UUP204" s="639"/>
      <c r="UUQ204" s="639"/>
      <c r="UUR204" s="639"/>
      <c r="UUS204" s="639"/>
      <c r="UUT204" s="639"/>
      <c r="UUU204" s="639"/>
      <c r="UUV204" s="639"/>
      <c r="UUW204" s="639"/>
      <c r="UUX204" s="639"/>
      <c r="UUY204" s="639"/>
      <c r="UUZ204" s="639"/>
      <c r="UVA204" s="639"/>
      <c r="UVB204" s="639"/>
      <c r="UVC204" s="639"/>
      <c r="UVD204" s="639"/>
      <c r="UVE204" s="639"/>
      <c r="UVF204" s="639"/>
      <c r="UVG204" s="639"/>
      <c r="UVH204" s="639"/>
      <c r="UVI204" s="639"/>
      <c r="UVJ204" s="639"/>
      <c r="UVK204" s="639"/>
      <c r="UVL204" s="639"/>
      <c r="UVM204" s="639"/>
      <c r="UVN204" s="639"/>
      <c r="UVO204" s="639"/>
      <c r="UVP204" s="639"/>
      <c r="UVQ204" s="639"/>
      <c r="UVR204" s="639"/>
      <c r="UVS204" s="639"/>
      <c r="UVT204" s="639"/>
      <c r="UVU204" s="639"/>
      <c r="UVV204" s="639"/>
      <c r="UVW204" s="639"/>
      <c r="UVX204" s="639"/>
      <c r="UVY204" s="639"/>
      <c r="UVZ204" s="639"/>
      <c r="UWA204" s="639"/>
      <c r="UWB204" s="639"/>
      <c r="UWC204" s="639"/>
      <c r="UWD204" s="639"/>
      <c r="UWE204" s="639"/>
      <c r="UWF204" s="639"/>
      <c r="UWG204" s="639"/>
      <c r="UWH204" s="639"/>
      <c r="UWI204" s="639"/>
      <c r="UWJ204" s="639"/>
      <c r="UWK204" s="639"/>
      <c r="UWL204" s="639"/>
      <c r="UWM204" s="639"/>
      <c r="UWN204" s="639"/>
      <c r="UWO204" s="639"/>
      <c r="UWP204" s="639"/>
      <c r="UWQ204" s="639"/>
      <c r="UWR204" s="639"/>
      <c r="UWS204" s="639"/>
      <c r="UWT204" s="639"/>
      <c r="UWU204" s="639"/>
      <c r="UWV204" s="639"/>
      <c r="UWW204" s="639"/>
      <c r="UWX204" s="639"/>
      <c r="UWY204" s="639"/>
      <c r="UWZ204" s="639"/>
      <c r="UXA204" s="639"/>
      <c r="UXB204" s="639"/>
      <c r="UXC204" s="639"/>
      <c r="UXD204" s="639"/>
      <c r="UXE204" s="639"/>
      <c r="UXF204" s="639"/>
      <c r="UXG204" s="639"/>
      <c r="UXH204" s="639"/>
      <c r="UXI204" s="639"/>
      <c r="UXJ204" s="639"/>
      <c r="UXK204" s="639"/>
      <c r="UXL204" s="639"/>
      <c r="UXM204" s="639"/>
      <c r="UXN204" s="639"/>
      <c r="UXO204" s="639"/>
      <c r="UXP204" s="639"/>
      <c r="UXQ204" s="639"/>
      <c r="UXR204" s="639"/>
      <c r="UXS204" s="639"/>
      <c r="UXT204" s="639"/>
      <c r="UXU204" s="639"/>
      <c r="UXV204" s="639"/>
      <c r="UXW204" s="639"/>
      <c r="UXX204" s="639"/>
      <c r="UXY204" s="639"/>
      <c r="UXZ204" s="639"/>
      <c r="UYA204" s="639"/>
      <c r="UYB204" s="639"/>
      <c r="UYC204" s="639"/>
      <c r="UYD204" s="639"/>
      <c r="UYE204" s="639"/>
      <c r="UYF204" s="639"/>
      <c r="UYG204" s="639"/>
      <c r="UYH204" s="639"/>
      <c r="UYI204" s="639"/>
      <c r="UYJ204" s="639"/>
      <c r="UYK204" s="639"/>
      <c r="UYL204" s="639"/>
      <c r="UYM204" s="639"/>
      <c r="UYN204" s="639"/>
      <c r="UYO204" s="639"/>
      <c r="UYP204" s="639"/>
      <c r="UYQ204" s="639"/>
      <c r="UYR204" s="639"/>
      <c r="UYS204" s="639"/>
      <c r="UYT204" s="639"/>
      <c r="UYU204" s="639"/>
      <c r="UYV204" s="639"/>
      <c r="UYW204" s="639"/>
      <c r="UYX204" s="639"/>
      <c r="UYY204" s="639"/>
      <c r="UYZ204" s="639"/>
      <c r="UZA204" s="639"/>
      <c r="UZB204" s="639"/>
      <c r="UZC204" s="639"/>
      <c r="UZD204" s="639"/>
      <c r="UZE204" s="639"/>
      <c r="UZF204" s="639"/>
      <c r="UZG204" s="639"/>
      <c r="UZH204" s="639"/>
      <c r="UZI204" s="639"/>
      <c r="UZJ204" s="639"/>
      <c r="UZK204" s="639"/>
      <c r="UZL204" s="639"/>
      <c r="UZM204" s="639"/>
      <c r="UZN204" s="639"/>
      <c r="UZO204" s="639"/>
      <c r="UZP204" s="639"/>
      <c r="UZQ204" s="639"/>
      <c r="UZR204" s="639"/>
      <c r="UZS204" s="639"/>
      <c r="UZT204" s="639"/>
      <c r="UZU204" s="639"/>
      <c r="UZV204" s="639"/>
      <c r="UZW204" s="639"/>
      <c r="UZX204" s="639"/>
      <c r="UZY204" s="639"/>
      <c r="UZZ204" s="639"/>
      <c r="VAA204" s="639"/>
      <c r="VAB204" s="639"/>
      <c r="VAC204" s="639"/>
      <c r="VAD204" s="639"/>
      <c r="VAE204" s="639"/>
      <c r="VAF204" s="639"/>
      <c r="VAG204" s="639"/>
      <c r="VAH204" s="639"/>
      <c r="VAI204" s="639"/>
      <c r="VAJ204" s="639"/>
      <c r="VAK204" s="639"/>
      <c r="VAL204" s="639"/>
      <c r="VAM204" s="639"/>
      <c r="VAN204" s="639"/>
      <c r="VAO204" s="639"/>
      <c r="VAP204" s="639"/>
      <c r="VAQ204" s="639"/>
      <c r="VAR204" s="639"/>
      <c r="VAS204" s="639"/>
      <c r="VAT204" s="639"/>
      <c r="VAU204" s="639"/>
      <c r="VAV204" s="639"/>
      <c r="VAW204" s="639"/>
      <c r="VAX204" s="639"/>
      <c r="VAY204" s="639"/>
      <c r="VAZ204" s="639"/>
      <c r="VBA204" s="639"/>
      <c r="VBB204" s="639"/>
      <c r="VBC204" s="639"/>
      <c r="VBD204" s="639"/>
      <c r="VBE204" s="639"/>
      <c r="VBF204" s="639"/>
      <c r="VBG204" s="639"/>
      <c r="VBH204" s="639"/>
      <c r="VBI204" s="639"/>
      <c r="VBJ204" s="639"/>
      <c r="VBK204" s="639"/>
      <c r="VBL204" s="639"/>
      <c r="VBM204" s="639"/>
      <c r="VBN204" s="639"/>
      <c r="VBO204" s="639"/>
      <c r="VBP204" s="639"/>
      <c r="VBQ204" s="639"/>
      <c r="VBR204" s="639"/>
      <c r="VBS204" s="639"/>
      <c r="VBT204" s="639"/>
      <c r="VBU204" s="639"/>
      <c r="VBV204" s="639"/>
      <c r="VBW204" s="639"/>
      <c r="VBX204" s="639"/>
      <c r="VBY204" s="639"/>
      <c r="VBZ204" s="639"/>
      <c r="VCA204" s="639"/>
      <c r="VCB204" s="639"/>
      <c r="VCC204" s="639"/>
      <c r="VCD204" s="639"/>
      <c r="VCE204" s="639"/>
      <c r="VCF204" s="639"/>
      <c r="VCG204" s="639"/>
      <c r="VCH204" s="639"/>
      <c r="VCI204" s="639"/>
      <c r="VCJ204" s="639"/>
      <c r="VCK204" s="639"/>
      <c r="VCL204" s="639"/>
      <c r="VCM204" s="639"/>
      <c r="VCN204" s="639"/>
      <c r="VCO204" s="639"/>
      <c r="VCP204" s="639"/>
      <c r="VCQ204" s="639"/>
      <c r="VCR204" s="639"/>
      <c r="VCS204" s="639"/>
      <c r="VCT204" s="639"/>
      <c r="VCU204" s="639"/>
      <c r="VCV204" s="639"/>
      <c r="VCW204" s="639"/>
      <c r="VCX204" s="639"/>
      <c r="VCY204" s="639"/>
      <c r="VCZ204" s="639"/>
      <c r="VDA204" s="639"/>
      <c r="VDB204" s="639"/>
      <c r="VDC204" s="639"/>
      <c r="VDD204" s="639"/>
      <c r="VDE204" s="639"/>
      <c r="VDF204" s="639"/>
      <c r="VDG204" s="639"/>
      <c r="VDH204" s="639"/>
      <c r="VDI204" s="639"/>
      <c r="VDJ204" s="639"/>
      <c r="VDK204" s="639"/>
      <c r="VDL204" s="639"/>
      <c r="VDM204" s="639"/>
      <c r="VDN204" s="639"/>
      <c r="VDO204" s="639"/>
      <c r="VDP204" s="639"/>
      <c r="VDQ204" s="639"/>
      <c r="VDR204" s="639"/>
      <c r="VDS204" s="639"/>
      <c r="VDT204" s="639"/>
      <c r="VDU204" s="639"/>
      <c r="VDV204" s="639"/>
      <c r="VDW204" s="639"/>
      <c r="VDX204" s="639"/>
      <c r="VDY204" s="639"/>
      <c r="VDZ204" s="639"/>
      <c r="VEA204" s="639"/>
      <c r="VEB204" s="639"/>
      <c r="VEC204" s="639"/>
      <c r="VED204" s="639"/>
      <c r="VEE204" s="639"/>
      <c r="VEF204" s="639"/>
      <c r="VEG204" s="639"/>
      <c r="VEH204" s="639"/>
      <c r="VEI204" s="639"/>
      <c r="VEJ204" s="639"/>
      <c r="VEK204" s="639"/>
      <c r="VEL204" s="639"/>
      <c r="VEM204" s="639"/>
      <c r="VEN204" s="639"/>
      <c r="VEO204" s="639"/>
      <c r="VEP204" s="639"/>
      <c r="VEQ204" s="639"/>
      <c r="VER204" s="639"/>
      <c r="VES204" s="639"/>
      <c r="VET204" s="639"/>
      <c r="VEU204" s="639"/>
      <c r="VEV204" s="639"/>
      <c r="VEW204" s="639"/>
      <c r="VEX204" s="639"/>
      <c r="VEY204" s="639"/>
      <c r="VEZ204" s="639"/>
      <c r="VFA204" s="639"/>
      <c r="VFB204" s="639"/>
      <c r="VFC204" s="639"/>
      <c r="VFD204" s="639"/>
      <c r="VFE204" s="639"/>
      <c r="VFF204" s="639"/>
      <c r="VFG204" s="639"/>
      <c r="VFH204" s="639"/>
      <c r="VFI204" s="639"/>
      <c r="VFJ204" s="639"/>
      <c r="VFK204" s="639"/>
      <c r="VFL204" s="639"/>
      <c r="VFM204" s="639"/>
      <c r="VFN204" s="639"/>
      <c r="VFO204" s="639"/>
      <c r="VFP204" s="639"/>
      <c r="VFQ204" s="639"/>
      <c r="VFR204" s="639"/>
      <c r="VFS204" s="639"/>
      <c r="VFT204" s="639"/>
      <c r="VFU204" s="639"/>
      <c r="VFV204" s="639"/>
      <c r="VFW204" s="639"/>
      <c r="VFX204" s="639"/>
      <c r="VFY204" s="639"/>
      <c r="VFZ204" s="639"/>
      <c r="VGA204" s="639"/>
      <c r="VGB204" s="639"/>
      <c r="VGC204" s="639"/>
      <c r="VGD204" s="639"/>
      <c r="VGE204" s="639"/>
      <c r="VGF204" s="639"/>
      <c r="VGG204" s="639"/>
      <c r="VGH204" s="639"/>
      <c r="VGI204" s="639"/>
      <c r="VGJ204" s="639"/>
      <c r="VGK204" s="639"/>
      <c r="VGL204" s="639"/>
      <c r="VGM204" s="639"/>
      <c r="VGN204" s="639"/>
      <c r="VGO204" s="639"/>
      <c r="VGP204" s="639"/>
      <c r="VGQ204" s="639"/>
      <c r="VGR204" s="639"/>
      <c r="VGS204" s="639"/>
      <c r="VGT204" s="639"/>
      <c r="VGU204" s="639"/>
      <c r="VGV204" s="639"/>
      <c r="VGW204" s="639"/>
      <c r="VGX204" s="639"/>
      <c r="VGY204" s="639"/>
      <c r="VGZ204" s="639"/>
      <c r="VHA204" s="639"/>
      <c r="VHB204" s="639"/>
      <c r="VHC204" s="639"/>
      <c r="VHD204" s="639"/>
      <c r="VHE204" s="639"/>
      <c r="VHF204" s="639"/>
      <c r="VHG204" s="639"/>
      <c r="VHH204" s="639"/>
      <c r="VHI204" s="639"/>
      <c r="VHJ204" s="639"/>
      <c r="VHK204" s="639"/>
      <c r="VHL204" s="639"/>
      <c r="VHM204" s="639"/>
      <c r="VHN204" s="639"/>
      <c r="VHO204" s="639"/>
      <c r="VHP204" s="639"/>
      <c r="VHQ204" s="639"/>
      <c r="VHR204" s="639"/>
      <c r="VHS204" s="639"/>
      <c r="VHT204" s="639"/>
      <c r="VHU204" s="639"/>
      <c r="VHV204" s="639"/>
      <c r="VHW204" s="639"/>
      <c r="VHX204" s="639"/>
      <c r="VHY204" s="639"/>
      <c r="VHZ204" s="639"/>
      <c r="VIA204" s="639"/>
      <c r="VIB204" s="639"/>
      <c r="VIC204" s="639"/>
      <c r="VID204" s="639"/>
      <c r="VIE204" s="639"/>
      <c r="VIF204" s="639"/>
      <c r="VIG204" s="639"/>
      <c r="VIH204" s="639"/>
      <c r="VII204" s="639"/>
      <c r="VIJ204" s="639"/>
      <c r="VIK204" s="639"/>
      <c r="VIL204" s="639"/>
      <c r="VIM204" s="639"/>
      <c r="VIN204" s="639"/>
      <c r="VIO204" s="639"/>
      <c r="VIP204" s="639"/>
      <c r="VIQ204" s="639"/>
      <c r="VIR204" s="639"/>
      <c r="VIS204" s="639"/>
      <c r="VIT204" s="639"/>
      <c r="VIU204" s="639"/>
      <c r="VIV204" s="639"/>
      <c r="VIW204" s="639"/>
      <c r="VIX204" s="639"/>
      <c r="VIY204" s="639"/>
      <c r="VIZ204" s="639"/>
      <c r="VJA204" s="639"/>
      <c r="VJB204" s="639"/>
      <c r="VJC204" s="639"/>
      <c r="VJD204" s="639"/>
      <c r="VJE204" s="639"/>
      <c r="VJF204" s="639"/>
      <c r="VJG204" s="639"/>
      <c r="VJH204" s="639"/>
      <c r="VJI204" s="639"/>
      <c r="VJJ204" s="639"/>
      <c r="VJK204" s="639"/>
      <c r="VJL204" s="639"/>
      <c r="VJM204" s="639"/>
      <c r="VJN204" s="639"/>
      <c r="VJO204" s="639"/>
      <c r="VJP204" s="639"/>
      <c r="VJQ204" s="639"/>
      <c r="VJR204" s="639"/>
      <c r="VJS204" s="639"/>
      <c r="VJT204" s="639"/>
      <c r="VJU204" s="639"/>
      <c r="VJV204" s="639"/>
      <c r="VJW204" s="639"/>
      <c r="VJX204" s="639"/>
      <c r="VJY204" s="639"/>
      <c r="VJZ204" s="639"/>
      <c r="VKA204" s="639"/>
      <c r="VKB204" s="639"/>
      <c r="VKC204" s="639"/>
      <c r="VKD204" s="639"/>
      <c r="VKE204" s="639"/>
      <c r="VKF204" s="639"/>
      <c r="VKG204" s="639"/>
      <c r="VKH204" s="639"/>
      <c r="VKI204" s="639"/>
      <c r="VKJ204" s="639"/>
      <c r="VKK204" s="639"/>
      <c r="VKL204" s="639"/>
      <c r="VKM204" s="639"/>
      <c r="VKN204" s="639"/>
      <c r="VKO204" s="639"/>
      <c r="VKP204" s="639"/>
      <c r="VKQ204" s="639"/>
      <c r="VKR204" s="639"/>
      <c r="VKS204" s="639"/>
      <c r="VKT204" s="639"/>
      <c r="VKU204" s="639"/>
      <c r="VKV204" s="639"/>
      <c r="VKW204" s="639"/>
      <c r="VKX204" s="639"/>
      <c r="VKY204" s="639"/>
      <c r="VKZ204" s="639"/>
      <c r="VLA204" s="639"/>
      <c r="VLB204" s="639"/>
      <c r="VLC204" s="639"/>
      <c r="VLD204" s="639"/>
      <c r="VLE204" s="639"/>
      <c r="VLF204" s="639"/>
      <c r="VLG204" s="639"/>
      <c r="VLH204" s="639"/>
      <c r="VLI204" s="639"/>
      <c r="VLJ204" s="639"/>
      <c r="VLK204" s="639"/>
      <c r="VLL204" s="639"/>
      <c r="VLM204" s="639"/>
      <c r="VLN204" s="639"/>
      <c r="VLO204" s="639"/>
      <c r="VLP204" s="639"/>
      <c r="VLQ204" s="639"/>
      <c r="VLR204" s="639"/>
      <c r="VLS204" s="639"/>
      <c r="VLT204" s="639"/>
      <c r="VLU204" s="639"/>
      <c r="VLV204" s="639"/>
      <c r="VLW204" s="639"/>
      <c r="VLX204" s="639"/>
      <c r="VLY204" s="639"/>
      <c r="VLZ204" s="639"/>
      <c r="VMA204" s="639"/>
      <c r="VMB204" s="639"/>
      <c r="VMC204" s="639"/>
      <c r="VMD204" s="639"/>
      <c r="VME204" s="639"/>
      <c r="VMF204" s="639"/>
      <c r="VMG204" s="639"/>
      <c r="VMH204" s="639"/>
      <c r="VMI204" s="639"/>
      <c r="VMJ204" s="639"/>
      <c r="VMK204" s="639"/>
      <c r="VML204" s="639"/>
      <c r="VMM204" s="639"/>
      <c r="VMN204" s="639"/>
      <c r="VMO204" s="639"/>
      <c r="VMP204" s="639"/>
      <c r="VMQ204" s="639"/>
      <c r="VMR204" s="639"/>
      <c r="VMS204" s="639"/>
      <c r="VMT204" s="639"/>
      <c r="VMU204" s="639"/>
      <c r="VMV204" s="639"/>
      <c r="VMW204" s="639"/>
      <c r="VMX204" s="639"/>
      <c r="VMY204" s="639"/>
      <c r="VMZ204" s="639"/>
      <c r="VNA204" s="639"/>
      <c r="VNB204" s="639"/>
      <c r="VNC204" s="639"/>
      <c r="VND204" s="639"/>
      <c r="VNE204" s="639"/>
      <c r="VNF204" s="639"/>
      <c r="VNG204" s="639"/>
      <c r="VNH204" s="639"/>
      <c r="VNI204" s="639"/>
      <c r="VNJ204" s="639"/>
      <c r="VNK204" s="639"/>
      <c r="VNL204" s="639"/>
      <c r="VNM204" s="639"/>
      <c r="VNN204" s="639"/>
      <c r="VNO204" s="639"/>
      <c r="VNP204" s="639"/>
      <c r="VNQ204" s="639"/>
      <c r="VNR204" s="639"/>
      <c r="VNS204" s="639"/>
      <c r="VNT204" s="639"/>
      <c r="VNU204" s="639"/>
      <c r="VNV204" s="639"/>
      <c r="VNW204" s="639"/>
      <c r="VNX204" s="639"/>
      <c r="VNY204" s="639"/>
      <c r="VNZ204" s="639"/>
      <c r="VOA204" s="639"/>
      <c r="VOB204" s="639"/>
      <c r="VOC204" s="639"/>
      <c r="VOD204" s="639"/>
      <c r="VOE204" s="639"/>
      <c r="VOF204" s="639"/>
      <c r="VOG204" s="639"/>
      <c r="VOH204" s="639"/>
      <c r="VOI204" s="639"/>
      <c r="VOJ204" s="639"/>
      <c r="VOK204" s="639"/>
      <c r="VOL204" s="639"/>
      <c r="VOM204" s="639"/>
      <c r="VON204" s="639"/>
      <c r="VOO204" s="639"/>
      <c r="VOP204" s="639"/>
      <c r="VOQ204" s="639"/>
      <c r="VOR204" s="639"/>
      <c r="VOS204" s="639"/>
      <c r="VOT204" s="639"/>
      <c r="VOU204" s="639"/>
      <c r="VOV204" s="639"/>
      <c r="VOW204" s="639"/>
      <c r="VOX204" s="639"/>
      <c r="VOY204" s="639"/>
      <c r="VOZ204" s="639"/>
      <c r="VPA204" s="639"/>
      <c r="VPB204" s="639"/>
      <c r="VPC204" s="639"/>
      <c r="VPD204" s="639"/>
      <c r="VPE204" s="639"/>
      <c r="VPF204" s="639"/>
      <c r="VPG204" s="639"/>
      <c r="VPH204" s="639"/>
      <c r="VPI204" s="639"/>
      <c r="VPJ204" s="639"/>
      <c r="VPK204" s="639"/>
      <c r="VPL204" s="639"/>
      <c r="VPM204" s="639"/>
      <c r="VPN204" s="639"/>
      <c r="VPO204" s="639"/>
      <c r="VPP204" s="639"/>
      <c r="VPQ204" s="639"/>
      <c r="VPR204" s="639"/>
      <c r="VPS204" s="639"/>
      <c r="VPT204" s="639"/>
      <c r="VPU204" s="639"/>
      <c r="VPV204" s="639"/>
      <c r="VPW204" s="639"/>
      <c r="VPX204" s="639"/>
      <c r="VPY204" s="639"/>
      <c r="VPZ204" s="639"/>
      <c r="VQA204" s="639"/>
      <c r="VQB204" s="639"/>
      <c r="VQC204" s="639"/>
      <c r="VQD204" s="639"/>
      <c r="VQE204" s="639"/>
      <c r="VQF204" s="639"/>
      <c r="VQG204" s="639"/>
      <c r="VQH204" s="639"/>
      <c r="VQI204" s="639"/>
      <c r="VQJ204" s="639"/>
      <c r="VQK204" s="639"/>
      <c r="VQL204" s="639"/>
      <c r="VQM204" s="639"/>
      <c r="VQN204" s="639"/>
      <c r="VQO204" s="639"/>
      <c r="VQP204" s="639"/>
      <c r="VQQ204" s="639"/>
      <c r="VQR204" s="639"/>
      <c r="VQS204" s="639"/>
      <c r="VQT204" s="639"/>
      <c r="VQU204" s="639"/>
      <c r="VQV204" s="639"/>
      <c r="VQW204" s="639"/>
      <c r="VQX204" s="639"/>
      <c r="VQY204" s="639"/>
      <c r="VQZ204" s="639"/>
      <c r="VRA204" s="639"/>
      <c r="VRB204" s="639"/>
      <c r="VRC204" s="639"/>
      <c r="VRD204" s="639"/>
      <c r="VRE204" s="639"/>
      <c r="VRF204" s="639"/>
      <c r="VRG204" s="639"/>
      <c r="VRH204" s="639"/>
      <c r="VRI204" s="639"/>
      <c r="VRJ204" s="639"/>
      <c r="VRK204" s="639"/>
      <c r="VRL204" s="639"/>
      <c r="VRM204" s="639"/>
      <c r="VRN204" s="639"/>
      <c r="VRO204" s="639"/>
      <c r="VRP204" s="639"/>
      <c r="VRQ204" s="639"/>
      <c r="VRR204" s="639"/>
      <c r="VRS204" s="639"/>
      <c r="VRT204" s="639"/>
      <c r="VRU204" s="639"/>
      <c r="VRV204" s="639"/>
      <c r="VRW204" s="639"/>
      <c r="VRX204" s="639"/>
      <c r="VRY204" s="639"/>
      <c r="VRZ204" s="639"/>
      <c r="VSA204" s="639"/>
      <c r="VSB204" s="639"/>
      <c r="VSC204" s="639"/>
      <c r="VSD204" s="639"/>
      <c r="VSE204" s="639"/>
      <c r="VSF204" s="639"/>
      <c r="VSG204" s="639"/>
      <c r="VSH204" s="639"/>
      <c r="VSI204" s="639"/>
      <c r="VSJ204" s="639"/>
      <c r="VSK204" s="639"/>
      <c r="VSL204" s="639"/>
      <c r="VSM204" s="639"/>
      <c r="VSN204" s="639"/>
      <c r="VSO204" s="639"/>
      <c r="VSP204" s="639"/>
      <c r="VSQ204" s="639"/>
      <c r="VSR204" s="639"/>
      <c r="VSS204" s="639"/>
      <c r="VST204" s="639"/>
      <c r="VSU204" s="639"/>
      <c r="VSV204" s="639"/>
      <c r="VSW204" s="639"/>
      <c r="VSX204" s="639"/>
      <c r="VSY204" s="639"/>
      <c r="VSZ204" s="639"/>
      <c r="VTA204" s="639"/>
      <c r="VTB204" s="639"/>
      <c r="VTC204" s="639"/>
      <c r="VTD204" s="639"/>
      <c r="VTE204" s="639"/>
      <c r="VTF204" s="639"/>
      <c r="VTG204" s="639"/>
      <c r="VTH204" s="639"/>
      <c r="VTI204" s="639"/>
      <c r="VTJ204" s="639"/>
      <c r="VTK204" s="639"/>
      <c r="VTL204" s="639"/>
      <c r="VTM204" s="639"/>
      <c r="VTN204" s="639"/>
      <c r="VTO204" s="639"/>
      <c r="VTP204" s="639"/>
      <c r="VTQ204" s="639"/>
      <c r="VTR204" s="639"/>
      <c r="VTS204" s="639"/>
      <c r="VTT204" s="639"/>
      <c r="VTU204" s="639"/>
      <c r="VTV204" s="639"/>
      <c r="VTW204" s="639"/>
      <c r="VTX204" s="639"/>
      <c r="VTY204" s="639"/>
      <c r="VTZ204" s="639"/>
      <c r="VUA204" s="639"/>
      <c r="VUB204" s="639"/>
      <c r="VUC204" s="639"/>
      <c r="VUD204" s="639"/>
      <c r="VUE204" s="639"/>
      <c r="VUF204" s="639"/>
      <c r="VUG204" s="639"/>
      <c r="VUH204" s="639"/>
      <c r="VUI204" s="639"/>
      <c r="VUJ204" s="639"/>
      <c r="VUK204" s="639"/>
      <c r="VUL204" s="639"/>
      <c r="VUM204" s="639"/>
      <c r="VUN204" s="639"/>
      <c r="VUO204" s="639"/>
      <c r="VUP204" s="639"/>
      <c r="VUQ204" s="639"/>
      <c r="VUR204" s="639"/>
      <c r="VUS204" s="639"/>
      <c r="VUT204" s="639"/>
      <c r="VUU204" s="639"/>
      <c r="VUV204" s="639"/>
      <c r="VUW204" s="639"/>
      <c r="VUX204" s="639"/>
      <c r="VUY204" s="639"/>
      <c r="VUZ204" s="639"/>
      <c r="VVA204" s="639"/>
      <c r="VVB204" s="639"/>
      <c r="VVC204" s="639"/>
      <c r="VVD204" s="639"/>
      <c r="VVE204" s="639"/>
      <c r="VVF204" s="639"/>
      <c r="VVG204" s="639"/>
      <c r="VVH204" s="639"/>
      <c r="VVI204" s="639"/>
      <c r="VVJ204" s="639"/>
      <c r="VVK204" s="639"/>
      <c r="VVL204" s="639"/>
      <c r="VVM204" s="639"/>
      <c r="VVN204" s="639"/>
      <c r="VVO204" s="639"/>
      <c r="VVP204" s="639"/>
      <c r="VVQ204" s="639"/>
      <c r="VVR204" s="639"/>
      <c r="VVS204" s="639"/>
      <c r="VVT204" s="639"/>
      <c r="VVU204" s="639"/>
      <c r="VVV204" s="639"/>
      <c r="VVW204" s="639"/>
      <c r="VVX204" s="639"/>
      <c r="VVY204" s="639"/>
      <c r="VVZ204" s="639"/>
      <c r="VWA204" s="639"/>
      <c r="VWB204" s="639"/>
      <c r="VWC204" s="639"/>
      <c r="VWD204" s="639"/>
      <c r="VWE204" s="639"/>
      <c r="VWF204" s="639"/>
      <c r="VWG204" s="639"/>
      <c r="VWH204" s="639"/>
      <c r="VWI204" s="639"/>
      <c r="VWJ204" s="639"/>
      <c r="VWK204" s="639"/>
      <c r="VWL204" s="639"/>
      <c r="VWM204" s="639"/>
      <c r="VWN204" s="639"/>
      <c r="VWO204" s="639"/>
      <c r="VWP204" s="639"/>
      <c r="VWQ204" s="639"/>
      <c r="VWR204" s="639"/>
      <c r="VWS204" s="639"/>
      <c r="VWT204" s="639"/>
      <c r="VWU204" s="639"/>
      <c r="VWV204" s="639"/>
      <c r="VWW204" s="639"/>
      <c r="VWX204" s="639"/>
      <c r="VWY204" s="639"/>
      <c r="VWZ204" s="639"/>
      <c r="VXA204" s="639"/>
      <c r="VXB204" s="639"/>
      <c r="VXC204" s="639"/>
      <c r="VXD204" s="639"/>
      <c r="VXE204" s="639"/>
      <c r="VXF204" s="639"/>
      <c r="VXG204" s="639"/>
      <c r="VXH204" s="639"/>
      <c r="VXI204" s="639"/>
      <c r="VXJ204" s="639"/>
      <c r="VXK204" s="639"/>
      <c r="VXL204" s="639"/>
      <c r="VXM204" s="639"/>
      <c r="VXN204" s="639"/>
      <c r="VXO204" s="639"/>
      <c r="VXP204" s="639"/>
      <c r="VXQ204" s="639"/>
      <c r="VXR204" s="639"/>
      <c r="VXS204" s="639"/>
      <c r="VXT204" s="639"/>
      <c r="VXU204" s="639"/>
      <c r="VXV204" s="639"/>
      <c r="VXW204" s="639"/>
      <c r="VXX204" s="639"/>
      <c r="VXY204" s="639"/>
      <c r="VXZ204" s="639"/>
      <c r="VYA204" s="639"/>
      <c r="VYB204" s="639"/>
      <c r="VYC204" s="639"/>
      <c r="VYD204" s="639"/>
      <c r="VYE204" s="639"/>
      <c r="VYF204" s="639"/>
      <c r="VYG204" s="639"/>
      <c r="VYH204" s="639"/>
      <c r="VYI204" s="639"/>
      <c r="VYJ204" s="639"/>
      <c r="VYK204" s="639"/>
      <c r="VYL204" s="639"/>
      <c r="VYM204" s="639"/>
      <c r="VYN204" s="639"/>
      <c r="VYO204" s="639"/>
      <c r="VYP204" s="639"/>
      <c r="VYQ204" s="639"/>
      <c r="VYR204" s="639"/>
      <c r="VYS204" s="639"/>
      <c r="VYT204" s="639"/>
      <c r="VYU204" s="639"/>
      <c r="VYV204" s="639"/>
      <c r="VYW204" s="639"/>
      <c r="VYX204" s="639"/>
      <c r="VYY204" s="639"/>
      <c r="VYZ204" s="639"/>
      <c r="VZA204" s="639"/>
      <c r="VZB204" s="639"/>
      <c r="VZC204" s="639"/>
      <c r="VZD204" s="639"/>
      <c r="VZE204" s="639"/>
      <c r="VZF204" s="639"/>
      <c r="VZG204" s="639"/>
      <c r="VZH204" s="639"/>
      <c r="VZI204" s="639"/>
      <c r="VZJ204" s="639"/>
      <c r="VZK204" s="639"/>
      <c r="VZL204" s="639"/>
      <c r="VZM204" s="639"/>
      <c r="VZN204" s="639"/>
      <c r="VZO204" s="639"/>
      <c r="VZP204" s="639"/>
      <c r="VZQ204" s="639"/>
      <c r="VZR204" s="639"/>
      <c r="VZS204" s="639"/>
      <c r="VZT204" s="639"/>
      <c r="VZU204" s="639"/>
      <c r="VZV204" s="639"/>
      <c r="VZW204" s="639"/>
      <c r="VZX204" s="639"/>
      <c r="VZY204" s="639"/>
      <c r="VZZ204" s="639"/>
      <c r="WAA204" s="639"/>
      <c r="WAB204" s="639"/>
      <c r="WAC204" s="639"/>
      <c r="WAD204" s="639"/>
      <c r="WAE204" s="639"/>
      <c r="WAF204" s="639"/>
      <c r="WAG204" s="639"/>
      <c r="WAH204" s="639"/>
      <c r="WAI204" s="639"/>
      <c r="WAJ204" s="639"/>
      <c r="WAK204" s="639"/>
      <c r="WAL204" s="639"/>
      <c r="WAM204" s="639"/>
      <c r="WAN204" s="639"/>
      <c r="WAO204" s="639"/>
      <c r="WAP204" s="639"/>
      <c r="WAQ204" s="639"/>
      <c r="WAR204" s="639"/>
      <c r="WAS204" s="639"/>
      <c r="WAT204" s="639"/>
      <c r="WAU204" s="639"/>
      <c r="WAV204" s="639"/>
      <c r="WAW204" s="639"/>
      <c r="WAX204" s="639"/>
      <c r="WAY204" s="639"/>
      <c r="WAZ204" s="639"/>
      <c r="WBA204" s="639"/>
      <c r="WBB204" s="639"/>
      <c r="WBC204" s="639"/>
      <c r="WBD204" s="639"/>
      <c r="WBE204" s="639"/>
      <c r="WBF204" s="639"/>
      <c r="WBG204" s="639"/>
      <c r="WBH204" s="639"/>
      <c r="WBI204" s="639"/>
      <c r="WBJ204" s="639"/>
      <c r="WBK204" s="639"/>
      <c r="WBL204" s="639"/>
      <c r="WBM204" s="639"/>
      <c r="WBN204" s="639"/>
      <c r="WBO204" s="639"/>
      <c r="WBP204" s="639"/>
      <c r="WBQ204" s="639"/>
      <c r="WBR204" s="639"/>
      <c r="WBS204" s="639"/>
      <c r="WBT204" s="639"/>
      <c r="WBU204" s="639"/>
      <c r="WBV204" s="639"/>
      <c r="WBW204" s="639"/>
      <c r="WBX204" s="639"/>
      <c r="WBY204" s="639"/>
      <c r="WBZ204" s="639"/>
      <c r="WCA204" s="639"/>
      <c r="WCB204" s="639"/>
      <c r="WCC204" s="639"/>
      <c r="WCD204" s="639"/>
      <c r="WCE204" s="639"/>
      <c r="WCF204" s="639"/>
      <c r="WCG204" s="639"/>
      <c r="WCH204" s="639"/>
      <c r="WCI204" s="639"/>
      <c r="WCJ204" s="639"/>
      <c r="WCK204" s="639"/>
      <c r="WCL204" s="639"/>
      <c r="WCM204" s="639"/>
      <c r="WCN204" s="639"/>
      <c r="WCO204" s="639"/>
      <c r="WCP204" s="639"/>
      <c r="WCQ204" s="639"/>
      <c r="WCR204" s="639"/>
      <c r="WCS204" s="639"/>
      <c r="WCT204" s="639"/>
      <c r="WCU204" s="639"/>
      <c r="WCV204" s="639"/>
      <c r="WCW204" s="639"/>
      <c r="WCX204" s="639"/>
      <c r="WCY204" s="639"/>
      <c r="WCZ204" s="639"/>
      <c r="WDA204" s="639"/>
      <c r="WDB204" s="639"/>
      <c r="WDC204" s="639"/>
      <c r="WDD204" s="639"/>
      <c r="WDE204" s="639"/>
      <c r="WDF204" s="639"/>
      <c r="WDG204" s="639"/>
      <c r="WDH204" s="639"/>
      <c r="WDI204" s="639"/>
      <c r="WDJ204" s="639"/>
      <c r="WDK204" s="639"/>
      <c r="WDL204" s="639"/>
      <c r="WDM204" s="639"/>
      <c r="WDN204" s="639"/>
      <c r="WDO204" s="639"/>
      <c r="WDP204" s="639"/>
      <c r="WDQ204" s="639"/>
      <c r="WDR204" s="639"/>
      <c r="WDS204" s="639"/>
      <c r="WDT204" s="639"/>
      <c r="WDU204" s="639"/>
      <c r="WDV204" s="639"/>
      <c r="WDW204" s="639"/>
      <c r="WDX204" s="639"/>
      <c r="WDY204" s="639"/>
      <c r="WDZ204" s="639"/>
      <c r="WEA204" s="639"/>
      <c r="WEB204" s="639"/>
      <c r="WEC204" s="639"/>
      <c r="WED204" s="639"/>
      <c r="WEE204" s="639"/>
      <c r="WEF204" s="639"/>
      <c r="WEG204" s="639"/>
      <c r="WEH204" s="639"/>
      <c r="WEI204" s="639"/>
      <c r="WEJ204" s="639"/>
      <c r="WEK204" s="639"/>
      <c r="WEL204" s="639"/>
      <c r="WEM204" s="639"/>
      <c r="WEN204" s="639"/>
      <c r="WEO204" s="639"/>
      <c r="WEP204" s="639"/>
      <c r="WEQ204" s="639"/>
      <c r="WER204" s="639"/>
      <c r="WES204" s="639"/>
      <c r="WET204" s="639"/>
      <c r="WEU204" s="639"/>
      <c r="WEV204" s="639"/>
      <c r="WEW204" s="639"/>
      <c r="WEX204" s="639"/>
      <c r="WEY204" s="639"/>
      <c r="WEZ204" s="639"/>
      <c r="WFA204" s="639"/>
      <c r="WFB204" s="639"/>
      <c r="WFC204" s="639"/>
      <c r="WFD204" s="639"/>
      <c r="WFE204" s="639"/>
      <c r="WFF204" s="639"/>
      <c r="WFG204" s="639"/>
      <c r="WFH204" s="639"/>
      <c r="WFI204" s="639"/>
      <c r="WFJ204" s="639"/>
      <c r="WFK204" s="639"/>
      <c r="WFL204" s="639"/>
      <c r="WFM204" s="639"/>
      <c r="WFN204" s="639"/>
      <c r="WFO204" s="639"/>
      <c r="WFP204" s="639"/>
      <c r="WFQ204" s="639"/>
      <c r="WFR204" s="639"/>
      <c r="WFS204" s="639"/>
      <c r="WFT204" s="639"/>
      <c r="WFU204" s="639"/>
      <c r="WFV204" s="639"/>
      <c r="WFW204" s="639"/>
      <c r="WFX204" s="639"/>
      <c r="WFY204" s="639"/>
      <c r="WFZ204" s="639"/>
      <c r="WGA204" s="639"/>
      <c r="WGB204" s="639"/>
      <c r="WGC204" s="639"/>
      <c r="WGD204" s="639"/>
      <c r="WGE204" s="639"/>
      <c r="WGF204" s="639"/>
      <c r="WGG204" s="639"/>
      <c r="WGH204" s="639"/>
      <c r="WGI204" s="639"/>
      <c r="WGJ204" s="639"/>
      <c r="WGK204" s="639"/>
      <c r="WGL204" s="639"/>
      <c r="WGM204" s="639"/>
      <c r="WGN204" s="639"/>
      <c r="WGO204" s="639"/>
      <c r="WGP204" s="639"/>
      <c r="WGQ204" s="639"/>
      <c r="WGR204" s="639"/>
      <c r="WGS204" s="639"/>
      <c r="WGT204" s="639"/>
      <c r="WGU204" s="639"/>
      <c r="WGV204" s="639"/>
      <c r="WGW204" s="639"/>
      <c r="WGX204" s="639"/>
      <c r="WGY204" s="639"/>
      <c r="WGZ204" s="639"/>
      <c r="WHA204" s="639"/>
      <c r="WHB204" s="639"/>
      <c r="WHC204" s="639"/>
      <c r="WHD204" s="639"/>
      <c r="WHE204" s="639"/>
      <c r="WHF204" s="639"/>
      <c r="WHG204" s="639"/>
      <c r="WHH204" s="639"/>
      <c r="WHI204" s="639"/>
      <c r="WHJ204" s="639"/>
      <c r="WHK204" s="639"/>
      <c r="WHL204" s="639"/>
      <c r="WHM204" s="639"/>
      <c r="WHN204" s="639"/>
      <c r="WHO204" s="639"/>
      <c r="WHP204" s="639"/>
      <c r="WHQ204" s="639"/>
      <c r="WHR204" s="639"/>
      <c r="WHS204" s="639"/>
      <c r="WHT204" s="639"/>
      <c r="WHU204" s="639"/>
      <c r="WHV204" s="639"/>
      <c r="WHW204" s="639"/>
      <c r="WHX204" s="639"/>
      <c r="WHY204" s="639"/>
      <c r="WHZ204" s="639"/>
      <c r="WIA204" s="639"/>
      <c r="WIB204" s="639"/>
      <c r="WIC204" s="639"/>
      <c r="WID204" s="639"/>
      <c r="WIE204" s="639"/>
      <c r="WIF204" s="639"/>
      <c r="WIG204" s="639"/>
      <c r="WIH204" s="639"/>
      <c r="WII204" s="639"/>
      <c r="WIJ204" s="639"/>
      <c r="WIK204" s="639"/>
      <c r="WIL204" s="639"/>
      <c r="WIM204" s="639"/>
      <c r="WIN204" s="639"/>
      <c r="WIO204" s="639"/>
      <c r="WIP204" s="639"/>
      <c r="WIQ204" s="639"/>
      <c r="WIR204" s="639"/>
      <c r="WIS204" s="639"/>
      <c r="WIT204" s="639"/>
      <c r="WIU204" s="639"/>
      <c r="WIV204" s="639"/>
      <c r="WIW204" s="639"/>
      <c r="WIX204" s="639"/>
      <c r="WIY204" s="639"/>
      <c r="WIZ204" s="639"/>
      <c r="WJA204" s="639"/>
      <c r="WJB204" s="639"/>
      <c r="WJC204" s="639"/>
      <c r="WJD204" s="639"/>
      <c r="WJE204" s="639"/>
      <c r="WJF204" s="639"/>
      <c r="WJG204" s="639"/>
      <c r="WJH204" s="639"/>
      <c r="WJI204" s="639"/>
      <c r="WJJ204" s="639"/>
      <c r="WJK204" s="639"/>
      <c r="WJL204" s="639"/>
      <c r="WJM204" s="639"/>
      <c r="WJN204" s="639"/>
      <c r="WJO204" s="639"/>
      <c r="WJP204" s="639"/>
      <c r="WJQ204" s="639"/>
      <c r="WJR204" s="639"/>
      <c r="WJS204" s="639"/>
      <c r="WJT204" s="639"/>
      <c r="WJU204" s="639"/>
      <c r="WJV204" s="639"/>
      <c r="WJW204" s="639"/>
      <c r="WJX204" s="639"/>
      <c r="WJY204" s="639"/>
      <c r="WJZ204" s="639"/>
      <c r="WKA204" s="639"/>
      <c r="WKB204" s="639"/>
      <c r="WKC204" s="639"/>
      <c r="WKD204" s="639"/>
      <c r="WKE204" s="639"/>
      <c r="WKF204" s="639"/>
      <c r="WKG204" s="639"/>
      <c r="WKH204" s="639"/>
      <c r="WKI204" s="639"/>
      <c r="WKJ204" s="639"/>
      <c r="WKK204" s="639"/>
      <c r="WKL204" s="639"/>
      <c r="WKM204" s="639"/>
      <c r="WKN204" s="639"/>
      <c r="WKO204" s="639"/>
      <c r="WKP204" s="639"/>
      <c r="WKQ204" s="639"/>
      <c r="WKR204" s="639"/>
      <c r="WKS204" s="639"/>
      <c r="WKT204" s="639"/>
      <c r="WKU204" s="639"/>
      <c r="WKV204" s="639"/>
      <c r="WKW204" s="639"/>
      <c r="WKX204" s="639"/>
      <c r="WKY204" s="639"/>
      <c r="WKZ204" s="639"/>
      <c r="WLA204" s="639"/>
      <c r="WLB204" s="639"/>
      <c r="WLC204" s="639"/>
      <c r="WLD204" s="639"/>
      <c r="WLE204" s="639"/>
      <c r="WLF204" s="639"/>
      <c r="WLG204" s="639"/>
      <c r="WLH204" s="639"/>
      <c r="WLI204" s="639"/>
      <c r="WLJ204" s="639"/>
      <c r="WLK204" s="639"/>
      <c r="WLL204" s="639"/>
      <c r="WLM204" s="639"/>
      <c r="WLN204" s="639"/>
      <c r="WLO204" s="639"/>
      <c r="WLP204" s="639"/>
      <c r="WLQ204" s="639"/>
      <c r="WLR204" s="639"/>
      <c r="WLS204" s="639"/>
      <c r="WLT204" s="639"/>
      <c r="WLU204" s="639"/>
      <c r="WLV204" s="639"/>
      <c r="WLW204" s="639"/>
      <c r="WLX204" s="639"/>
      <c r="WLY204" s="639"/>
      <c r="WLZ204" s="639"/>
      <c r="WMA204" s="639"/>
      <c r="WMB204" s="639"/>
      <c r="WMC204" s="639"/>
      <c r="WMD204" s="639"/>
      <c r="WME204" s="639"/>
      <c r="WMF204" s="639"/>
      <c r="WMG204" s="639"/>
      <c r="WMH204" s="639"/>
      <c r="WMI204" s="639"/>
      <c r="WMJ204" s="639"/>
      <c r="WMK204" s="639"/>
      <c r="WML204" s="639"/>
      <c r="WMM204" s="639"/>
      <c r="WMN204" s="639"/>
      <c r="WMO204" s="639"/>
      <c r="WMP204" s="639"/>
      <c r="WMQ204" s="639"/>
      <c r="WMR204" s="639"/>
      <c r="WMS204" s="639"/>
      <c r="WMT204" s="639"/>
      <c r="WMU204" s="639"/>
      <c r="WMV204" s="639"/>
      <c r="WMW204" s="639"/>
      <c r="WMX204" s="639"/>
      <c r="WMY204" s="639"/>
      <c r="WMZ204" s="639"/>
      <c r="WNA204" s="639"/>
      <c r="WNB204" s="639"/>
      <c r="WNC204" s="639"/>
      <c r="WND204" s="639"/>
      <c r="WNE204" s="639"/>
      <c r="WNF204" s="639"/>
      <c r="WNG204" s="639"/>
      <c r="WNH204" s="639"/>
      <c r="WNI204" s="639"/>
      <c r="WNJ204" s="639"/>
      <c r="WNK204" s="639"/>
      <c r="WNL204" s="639"/>
      <c r="WNM204" s="639"/>
      <c r="WNN204" s="639"/>
      <c r="WNO204" s="639"/>
      <c r="WNP204" s="639"/>
      <c r="WNQ204" s="639"/>
      <c r="WNR204" s="639"/>
      <c r="WNS204" s="639"/>
      <c r="WNT204" s="639"/>
      <c r="WNU204" s="639"/>
      <c r="WNV204" s="639"/>
      <c r="WNW204" s="639"/>
      <c r="WNX204" s="639"/>
      <c r="WNY204" s="639"/>
      <c r="WNZ204" s="639"/>
      <c r="WOA204" s="639"/>
      <c r="WOB204" s="639"/>
      <c r="WOC204" s="639"/>
      <c r="WOD204" s="639"/>
      <c r="WOE204" s="639"/>
      <c r="WOF204" s="639"/>
      <c r="WOG204" s="639"/>
      <c r="WOH204" s="639"/>
      <c r="WOI204" s="639"/>
      <c r="WOJ204" s="639"/>
      <c r="WOK204" s="639"/>
      <c r="WOL204" s="639"/>
      <c r="WOM204" s="639"/>
      <c r="WON204" s="639"/>
      <c r="WOO204" s="639"/>
      <c r="WOP204" s="639"/>
      <c r="WOQ204" s="639"/>
      <c r="WOR204" s="639"/>
      <c r="WOS204" s="639"/>
      <c r="WOT204" s="639"/>
      <c r="WOU204" s="639"/>
      <c r="WOV204" s="639"/>
      <c r="WOW204" s="639"/>
      <c r="WOX204" s="639"/>
      <c r="WOY204" s="639"/>
      <c r="WOZ204" s="639"/>
      <c r="WPA204" s="639"/>
      <c r="WPB204" s="639"/>
      <c r="WPC204" s="639"/>
      <c r="WPD204" s="639"/>
      <c r="WPE204" s="639"/>
      <c r="WPF204" s="639"/>
      <c r="WPG204" s="639"/>
      <c r="WPH204" s="639"/>
      <c r="WPI204" s="639"/>
      <c r="WPJ204" s="639"/>
      <c r="WPK204" s="639"/>
      <c r="WPL204" s="639"/>
      <c r="WPM204" s="639"/>
      <c r="WPN204" s="639"/>
      <c r="WPO204" s="639"/>
      <c r="WPP204" s="639"/>
      <c r="WPQ204" s="639"/>
      <c r="WPR204" s="639"/>
      <c r="WPS204" s="639"/>
      <c r="WPT204" s="639"/>
      <c r="WPU204" s="639"/>
      <c r="WPV204" s="639"/>
      <c r="WPW204" s="639"/>
      <c r="WPX204" s="639"/>
      <c r="WPY204" s="639"/>
      <c r="WPZ204" s="639"/>
      <c r="WQA204" s="639"/>
      <c r="WQB204" s="639"/>
      <c r="WQC204" s="639"/>
      <c r="WQD204" s="639"/>
      <c r="WQE204" s="639"/>
      <c r="WQF204" s="639"/>
      <c r="WQG204" s="639"/>
      <c r="WQH204" s="639"/>
      <c r="WQI204" s="639"/>
      <c r="WQJ204" s="639"/>
      <c r="WQK204" s="639"/>
      <c r="WQL204" s="639"/>
      <c r="WQM204" s="639"/>
      <c r="WQN204" s="639"/>
      <c r="WQO204" s="639"/>
      <c r="WQP204" s="639"/>
      <c r="WQQ204" s="639"/>
      <c r="WQR204" s="639"/>
      <c r="WQS204" s="639"/>
      <c r="WQT204" s="639"/>
      <c r="WQU204" s="639"/>
      <c r="WQV204" s="639"/>
      <c r="WQW204" s="639"/>
      <c r="WQX204" s="639"/>
      <c r="WQY204" s="639"/>
      <c r="WQZ204" s="639"/>
      <c r="WRA204" s="639"/>
      <c r="WRB204" s="639"/>
      <c r="WRC204" s="639"/>
      <c r="WRD204" s="639"/>
      <c r="WRE204" s="639"/>
      <c r="WRF204" s="639"/>
      <c r="WRG204" s="639"/>
      <c r="WRH204" s="639"/>
      <c r="WRI204" s="639"/>
      <c r="WRJ204" s="639"/>
      <c r="WRK204" s="639"/>
      <c r="WRL204" s="639"/>
      <c r="WRM204" s="639"/>
      <c r="WRN204" s="639"/>
      <c r="WRO204" s="639"/>
      <c r="WRP204" s="639"/>
      <c r="WRQ204" s="639"/>
      <c r="WRR204" s="639"/>
      <c r="WRS204" s="639"/>
      <c r="WRT204" s="639"/>
      <c r="WRU204" s="639"/>
      <c r="WRV204" s="639"/>
      <c r="WRW204" s="639"/>
      <c r="WRX204" s="639"/>
      <c r="WRY204" s="639"/>
      <c r="WRZ204" s="639"/>
      <c r="WSA204" s="639"/>
      <c r="WSB204" s="639"/>
      <c r="WSC204" s="639"/>
      <c r="WSD204" s="639"/>
      <c r="WSE204" s="639"/>
      <c r="WSF204" s="639"/>
      <c r="WSG204" s="639"/>
      <c r="WSH204" s="639"/>
      <c r="WSI204" s="639"/>
      <c r="WSJ204" s="639"/>
      <c r="WSK204" s="639"/>
      <c r="WSL204" s="639"/>
      <c r="WSM204" s="639"/>
      <c r="WSN204" s="639"/>
      <c r="WSO204" s="639"/>
      <c r="WSP204" s="639"/>
      <c r="WSQ204" s="639"/>
      <c r="WSR204" s="639"/>
      <c r="WSS204" s="639"/>
      <c r="WST204" s="639"/>
      <c r="WSU204" s="639"/>
      <c r="WSV204" s="639"/>
      <c r="WSW204" s="639"/>
      <c r="WSX204" s="639"/>
      <c r="WSY204" s="639"/>
      <c r="WSZ204" s="639"/>
      <c r="WTA204" s="639"/>
      <c r="WTB204" s="639"/>
      <c r="WTC204" s="639"/>
      <c r="WTD204" s="639"/>
      <c r="WTE204" s="639"/>
      <c r="WTF204" s="639"/>
      <c r="WTG204" s="639"/>
      <c r="WTH204" s="639"/>
      <c r="WTI204" s="639"/>
      <c r="WTJ204" s="639"/>
      <c r="WTK204" s="639"/>
      <c r="WTL204" s="639"/>
      <c r="WTM204" s="639"/>
      <c r="WTN204" s="639"/>
      <c r="WTO204" s="639"/>
      <c r="WTP204" s="639"/>
      <c r="WTQ204" s="639"/>
      <c r="WTR204" s="639"/>
      <c r="WTS204" s="639"/>
      <c r="WTT204" s="639"/>
      <c r="WTU204" s="639"/>
      <c r="WTV204" s="639"/>
      <c r="WTW204" s="639"/>
      <c r="WTX204" s="639"/>
      <c r="WTY204" s="639"/>
      <c r="WTZ204" s="639"/>
      <c r="WUA204" s="639"/>
      <c r="WUB204" s="639"/>
      <c r="WUC204" s="639"/>
      <c r="WUD204" s="639"/>
      <c r="WUE204" s="639"/>
      <c r="WUF204" s="639"/>
      <c r="WUG204" s="639"/>
      <c r="WUH204" s="639"/>
      <c r="WUI204" s="639"/>
      <c r="WUJ204" s="639"/>
      <c r="WUK204" s="639"/>
      <c r="WUL204" s="639"/>
      <c r="WUM204" s="639"/>
      <c r="WUN204" s="639"/>
      <c r="WUO204" s="639"/>
      <c r="WUP204" s="639"/>
      <c r="WUQ204" s="639"/>
      <c r="WUR204" s="639"/>
      <c r="WUS204" s="639"/>
      <c r="WUT204" s="639"/>
      <c r="WUU204" s="639"/>
      <c r="WUV204" s="639"/>
      <c r="WUW204" s="639"/>
      <c r="WUX204" s="639"/>
      <c r="WUY204" s="639"/>
      <c r="WUZ204" s="639"/>
      <c r="WVA204" s="639"/>
      <c r="WVB204" s="639"/>
      <c r="WVC204" s="639"/>
      <c r="WVD204" s="639"/>
      <c r="WVE204" s="639"/>
      <c r="WVF204" s="639"/>
      <c r="WVG204" s="639"/>
      <c r="WVH204" s="639"/>
      <c r="WVI204" s="639"/>
      <c r="WVJ204" s="639"/>
      <c r="WVK204" s="639"/>
      <c r="WVL204" s="639"/>
      <c r="WVM204" s="639"/>
      <c r="WVN204" s="639"/>
      <c r="WVO204" s="639"/>
      <c r="WVP204" s="639"/>
      <c r="WVQ204" s="639"/>
      <c r="WVR204" s="639"/>
      <c r="WVS204" s="639"/>
      <c r="WVT204" s="639"/>
      <c r="WVU204" s="639"/>
      <c r="WVV204" s="639"/>
      <c r="WVW204" s="639"/>
      <c r="WVX204" s="639"/>
      <c r="WVY204" s="639"/>
      <c r="WVZ204" s="639"/>
      <c r="WWA204" s="639"/>
      <c r="WWB204" s="639"/>
      <c r="WWC204" s="639"/>
      <c r="WWD204" s="639"/>
      <c r="WWE204" s="639"/>
      <c r="WWF204" s="639"/>
      <c r="WWG204" s="639"/>
      <c r="WWH204" s="639"/>
      <c r="WWI204" s="639"/>
      <c r="WWJ204" s="639"/>
      <c r="WWK204" s="639"/>
      <c r="WWL204" s="639"/>
      <c r="WWM204" s="639"/>
      <c r="WWN204" s="639"/>
      <c r="WWO204" s="639"/>
      <c r="WWP204" s="639"/>
      <c r="WWQ204" s="639"/>
      <c r="WWR204" s="639"/>
      <c r="WWS204" s="639"/>
      <c r="WWT204" s="639"/>
      <c r="WWU204" s="639"/>
      <c r="WWV204" s="639"/>
      <c r="WWW204" s="639"/>
      <c r="WWX204" s="639"/>
      <c r="WWY204" s="639"/>
      <c r="WWZ204" s="639"/>
      <c r="WXA204" s="639"/>
      <c r="WXB204" s="639"/>
      <c r="WXC204" s="639"/>
      <c r="WXD204" s="639"/>
      <c r="WXE204" s="639"/>
      <c r="WXF204" s="639"/>
      <c r="WXG204" s="639"/>
      <c r="WXH204" s="639"/>
      <c r="WXI204" s="639"/>
      <c r="WXJ204" s="639"/>
      <c r="WXK204" s="639"/>
      <c r="WXL204" s="639"/>
      <c r="WXM204" s="639"/>
      <c r="WXN204" s="639"/>
      <c r="WXO204" s="639"/>
      <c r="WXP204" s="639"/>
      <c r="WXQ204" s="639"/>
      <c r="WXR204" s="639"/>
      <c r="WXS204" s="639"/>
      <c r="WXT204" s="639"/>
      <c r="WXU204" s="639"/>
      <c r="WXV204" s="639"/>
      <c r="WXW204" s="639"/>
      <c r="WXX204" s="639"/>
      <c r="WXY204" s="639"/>
      <c r="WXZ204" s="639"/>
      <c r="WYA204" s="639"/>
      <c r="WYB204" s="639"/>
      <c r="WYC204" s="639"/>
      <c r="WYD204" s="639"/>
      <c r="WYE204" s="639"/>
      <c r="WYF204" s="639"/>
      <c r="WYG204" s="639"/>
      <c r="WYH204" s="639"/>
      <c r="WYI204" s="639"/>
      <c r="WYJ204" s="639"/>
      <c r="WYK204" s="639"/>
      <c r="WYL204" s="639"/>
      <c r="WYM204" s="639"/>
      <c r="WYN204" s="639"/>
      <c r="WYO204" s="639"/>
      <c r="WYP204" s="639"/>
      <c r="WYQ204" s="639"/>
      <c r="WYR204" s="639"/>
      <c r="WYS204" s="639"/>
      <c r="WYT204" s="639"/>
      <c r="WYU204" s="639"/>
      <c r="WYV204" s="639"/>
      <c r="WYW204" s="639"/>
      <c r="WYX204" s="639"/>
      <c r="WYY204" s="639"/>
      <c r="WYZ204" s="639"/>
      <c r="WZA204" s="639"/>
      <c r="WZB204" s="639"/>
      <c r="WZC204" s="639"/>
      <c r="WZD204" s="639"/>
      <c r="WZE204" s="639"/>
      <c r="WZF204" s="639"/>
      <c r="WZG204" s="639"/>
      <c r="WZH204" s="639"/>
      <c r="WZI204" s="639"/>
      <c r="WZJ204" s="639"/>
      <c r="WZK204" s="639"/>
      <c r="WZL204" s="639"/>
      <c r="WZM204" s="639"/>
      <c r="WZN204" s="639"/>
      <c r="WZO204" s="639"/>
      <c r="WZP204" s="639"/>
      <c r="WZQ204" s="639"/>
      <c r="WZR204" s="639"/>
      <c r="WZS204" s="639"/>
      <c r="WZT204" s="639"/>
      <c r="WZU204" s="639"/>
      <c r="WZV204" s="639"/>
      <c r="WZW204" s="639"/>
      <c r="WZX204" s="639"/>
      <c r="WZY204" s="639"/>
      <c r="WZZ204" s="639"/>
      <c r="XAA204" s="639"/>
      <c r="XAB204" s="639"/>
      <c r="XAC204" s="639"/>
      <c r="XAD204" s="639"/>
      <c r="XAE204" s="639"/>
      <c r="XAF204" s="639"/>
      <c r="XAG204" s="639"/>
      <c r="XAH204" s="639"/>
      <c r="XAI204" s="639"/>
      <c r="XAJ204" s="639"/>
      <c r="XAK204" s="639"/>
      <c r="XAL204" s="639"/>
      <c r="XAM204" s="639"/>
      <c r="XAN204" s="639"/>
      <c r="XAO204" s="639"/>
      <c r="XAP204" s="639"/>
      <c r="XAQ204" s="639"/>
      <c r="XAR204" s="639"/>
      <c r="XAS204" s="639"/>
      <c r="XAT204" s="639"/>
      <c r="XAU204" s="639"/>
      <c r="XAV204" s="639"/>
      <c r="XAW204" s="639"/>
      <c r="XAX204" s="639"/>
      <c r="XAY204" s="639"/>
      <c r="XAZ204" s="639"/>
      <c r="XBA204" s="639"/>
      <c r="XBB204" s="639"/>
      <c r="XBC204" s="639"/>
      <c r="XBD204" s="639"/>
      <c r="XBE204" s="639"/>
      <c r="XBF204" s="639"/>
      <c r="XBG204" s="639"/>
      <c r="XBH204" s="639"/>
      <c r="XBI204" s="639"/>
      <c r="XBJ204" s="639"/>
      <c r="XBK204" s="639"/>
      <c r="XBL204" s="639"/>
      <c r="XBM204" s="639"/>
      <c r="XBN204" s="639"/>
      <c r="XBO204" s="639"/>
      <c r="XBP204" s="639"/>
      <c r="XBQ204" s="639"/>
      <c r="XBR204" s="639"/>
      <c r="XBS204" s="639"/>
      <c r="XBT204" s="639"/>
      <c r="XBU204" s="639"/>
      <c r="XBV204" s="639"/>
      <c r="XBW204" s="639"/>
      <c r="XBX204" s="639"/>
      <c r="XBY204" s="639"/>
      <c r="XBZ204" s="639"/>
      <c r="XCA204" s="639"/>
      <c r="XCB204" s="639"/>
      <c r="XCC204" s="639"/>
      <c r="XCD204" s="639"/>
      <c r="XCE204" s="639"/>
      <c r="XCF204" s="639"/>
      <c r="XCG204" s="639"/>
      <c r="XCH204" s="639"/>
      <c r="XCI204" s="639"/>
      <c r="XCJ204" s="639"/>
      <c r="XCK204" s="639"/>
      <c r="XCL204" s="639"/>
      <c r="XCM204" s="639"/>
      <c r="XCN204" s="639"/>
      <c r="XCO204" s="639"/>
      <c r="XCP204" s="639"/>
      <c r="XCQ204" s="639"/>
      <c r="XCR204" s="639"/>
      <c r="XCS204" s="639"/>
      <c r="XCT204" s="639"/>
      <c r="XCU204" s="639"/>
      <c r="XCV204" s="639"/>
      <c r="XCW204" s="639"/>
      <c r="XCX204" s="639"/>
      <c r="XCY204" s="639"/>
      <c r="XCZ204" s="639"/>
      <c r="XDA204" s="639"/>
      <c r="XDB204" s="639"/>
      <c r="XDC204" s="639"/>
      <c r="XDD204" s="639"/>
      <c r="XDE204" s="639"/>
      <c r="XDF204" s="639"/>
      <c r="XDG204" s="639"/>
      <c r="XDH204" s="639"/>
      <c r="XDI204" s="639"/>
      <c r="XDJ204" s="639"/>
      <c r="XDK204" s="639"/>
      <c r="XDL204" s="639"/>
      <c r="XDM204" s="639"/>
      <c r="XDN204" s="639"/>
      <c r="XDO204" s="639"/>
      <c r="XDP204" s="639"/>
      <c r="XDQ204" s="639"/>
      <c r="XDR204" s="639"/>
      <c r="XDS204" s="639"/>
      <c r="XDT204" s="639"/>
      <c r="XDU204" s="639"/>
      <c r="XDV204" s="639"/>
      <c r="XDW204" s="639"/>
      <c r="XDX204" s="639"/>
      <c r="XDY204" s="639"/>
      <c r="XDZ204" s="639"/>
      <c r="XEA204" s="639"/>
      <c r="XEB204" s="639"/>
      <c r="XEC204" s="639"/>
      <c r="XED204" s="639"/>
      <c r="XEE204" s="639"/>
      <c r="XEF204" s="639"/>
      <c r="XEG204" s="639"/>
      <c r="XEH204" s="639"/>
      <c r="XEI204" s="639"/>
      <c r="XEJ204" s="639"/>
      <c r="XEK204" s="639"/>
      <c r="XEL204" s="639"/>
      <c r="XEM204" s="639"/>
      <c r="XEN204" s="639"/>
      <c r="XEO204" s="639"/>
      <c r="XEP204" s="639"/>
      <c r="XEQ204" s="639"/>
      <c r="XER204" s="639"/>
      <c r="XES204" s="639"/>
      <c r="XET204" s="639"/>
      <c r="XEU204" s="639"/>
      <c r="XEV204" s="639"/>
      <c r="XEW204" s="639"/>
      <c r="XEX204" s="639"/>
      <c r="XEY204" s="639"/>
      <c r="XEZ204" s="639"/>
      <c r="XFA204" s="639"/>
      <c r="XFB204" s="639"/>
      <c r="XFC204" s="639"/>
    </row>
    <row r="205" spans="1:16383" s="1110" customFormat="1" ht="19.5" customHeight="1">
      <c r="A205" s="1141" t="s">
        <v>1296</v>
      </c>
      <c r="B205" s="1245">
        <v>0.25</v>
      </c>
      <c r="C205" s="1141" t="s">
        <v>1057</v>
      </c>
      <c r="D205" s="1141" t="s">
        <v>1115</v>
      </c>
      <c r="E205" s="1133"/>
      <c r="F205" s="1187"/>
      <c r="G205" s="1187"/>
      <c r="H205" s="1187"/>
      <c r="I205" s="1187"/>
      <c r="J205" s="1187"/>
      <c r="K205" s="1187"/>
      <c r="L205" s="1187"/>
      <c r="M205" s="1187"/>
      <c r="N205" s="1187"/>
      <c r="O205" s="1187"/>
      <c r="P205" s="1187"/>
      <c r="Q205" s="1187"/>
      <c r="R205" s="1187"/>
      <c r="S205" s="1187"/>
      <c r="T205" s="1187"/>
      <c r="U205" s="1187"/>
      <c r="V205" s="1187"/>
      <c r="W205" s="1187"/>
      <c r="X205" s="1187"/>
      <c r="Y205" s="1187"/>
      <c r="Z205" s="1187"/>
      <c r="AA205" s="1187"/>
      <c r="AB205" s="1187"/>
      <c r="AC205" s="1187"/>
      <c r="AD205" s="1187"/>
      <c r="AE205" s="1187"/>
      <c r="AF205" s="1187"/>
      <c r="AG205" s="1187"/>
      <c r="AH205" s="1187"/>
      <c r="AI205" s="1187"/>
      <c r="AJ205" s="1187"/>
      <c r="AK205" s="1187"/>
      <c r="AL205" s="1187"/>
      <c r="AM205" s="1187"/>
      <c r="AN205" s="1187"/>
      <c r="AO205" s="1187"/>
      <c r="AP205" s="1187"/>
      <c r="AQ205" s="1187"/>
      <c r="AR205" s="1187"/>
      <c r="AS205" s="1187"/>
      <c r="AT205" s="1187"/>
      <c r="AU205" s="1187"/>
      <c r="AV205" s="1187"/>
      <c r="AW205" s="1187"/>
      <c r="AX205" s="1187"/>
      <c r="AY205" s="1187"/>
      <c r="AZ205" s="1187"/>
      <c r="BA205" s="1187"/>
      <c r="BB205" s="1187"/>
      <c r="BC205" s="1187"/>
      <c r="BD205" s="1187"/>
      <c r="BE205" s="1187"/>
      <c r="BF205" s="1187"/>
      <c r="BG205" s="1187"/>
      <c r="BH205" s="1187"/>
      <c r="BI205" s="1187"/>
      <c r="BJ205" s="1187"/>
      <c r="BK205" s="1187"/>
      <c r="BL205" s="1187"/>
      <c r="BM205" s="1187"/>
      <c r="BN205" s="1187"/>
      <c r="BO205" s="1187"/>
      <c r="BP205" s="1187"/>
      <c r="BQ205" s="1187"/>
      <c r="BR205" s="1187"/>
      <c r="BS205" s="1187"/>
      <c r="BT205" s="1187"/>
      <c r="BU205" s="1187"/>
      <c r="BV205" s="1187"/>
      <c r="BW205" s="1187"/>
      <c r="BX205" s="1187"/>
      <c r="BY205" s="1187"/>
      <c r="BZ205" s="1187"/>
      <c r="CA205" s="1187"/>
      <c r="CB205" s="1187"/>
      <c r="CC205" s="1187"/>
      <c r="CD205" s="1187"/>
      <c r="CE205" s="1187"/>
      <c r="CF205" s="1187"/>
      <c r="CG205" s="1187"/>
      <c r="CH205" s="1187"/>
      <c r="CI205" s="1187"/>
      <c r="CJ205" s="1187"/>
      <c r="CK205" s="1187"/>
      <c r="CL205" s="1187"/>
      <c r="CM205" s="1187"/>
      <c r="CN205" s="1187"/>
      <c r="CO205" s="1187"/>
      <c r="CP205" s="1187"/>
      <c r="CQ205" s="1187"/>
      <c r="CR205" s="1187"/>
      <c r="CS205" s="1187"/>
      <c r="CT205" s="1187"/>
      <c r="CU205" s="1187"/>
      <c r="CV205" s="1187"/>
      <c r="CW205" s="1187"/>
      <c r="CX205" s="1187"/>
      <c r="CY205" s="1187"/>
      <c r="CZ205" s="1187"/>
      <c r="DA205" s="1187"/>
      <c r="DB205" s="1187"/>
      <c r="DC205" s="1187"/>
      <c r="DD205" s="1187"/>
      <c r="DE205" s="1187"/>
      <c r="DF205" s="1187"/>
      <c r="DG205" s="1187"/>
      <c r="DH205" s="1187"/>
      <c r="DI205" s="1187"/>
      <c r="DJ205" s="1187"/>
      <c r="DK205" s="1187"/>
      <c r="DL205" s="1187"/>
      <c r="DM205" s="1187"/>
      <c r="DN205" s="1187"/>
      <c r="DO205" s="1187"/>
      <c r="DP205" s="1187"/>
      <c r="DQ205" s="1187"/>
      <c r="DR205" s="1187"/>
      <c r="DS205" s="1187"/>
      <c r="DT205" s="1187"/>
      <c r="DU205" s="1187"/>
      <c r="DV205" s="1187"/>
      <c r="DW205" s="1187"/>
      <c r="DX205" s="1187"/>
      <c r="DY205" s="1187"/>
      <c r="DZ205" s="1187"/>
      <c r="EA205" s="1187"/>
      <c r="EB205" s="1187"/>
      <c r="EC205" s="1187"/>
      <c r="ED205" s="1187"/>
      <c r="EE205" s="1187"/>
      <c r="EF205" s="1187"/>
      <c r="EG205" s="1187"/>
      <c r="EH205" s="1187"/>
      <c r="EI205" s="1187"/>
      <c r="EJ205" s="1187"/>
      <c r="EK205" s="1187"/>
      <c r="EL205" s="1187"/>
      <c r="EM205" s="1187"/>
      <c r="EN205" s="1187"/>
      <c r="EO205" s="1187"/>
      <c r="EP205" s="1187"/>
      <c r="EQ205" s="1187"/>
      <c r="ER205" s="1187"/>
      <c r="ES205" s="1187"/>
      <c r="ET205" s="1187"/>
      <c r="EU205" s="1187"/>
      <c r="EV205" s="1187"/>
      <c r="EW205" s="1187"/>
      <c r="EX205" s="1187"/>
      <c r="EY205" s="1187"/>
      <c r="EZ205" s="1187"/>
      <c r="FA205" s="1187"/>
      <c r="FB205" s="1187"/>
      <c r="FC205" s="1187"/>
      <c r="FD205" s="1187"/>
      <c r="FE205" s="1187"/>
      <c r="FF205" s="1187"/>
      <c r="FG205" s="1187"/>
      <c r="FH205" s="1187"/>
      <c r="FI205" s="1187"/>
      <c r="FJ205" s="1187"/>
      <c r="FK205" s="1187"/>
      <c r="FL205" s="1187"/>
      <c r="FM205" s="1187"/>
      <c r="FN205" s="1187"/>
      <c r="FO205" s="1187"/>
      <c r="FP205" s="1187"/>
      <c r="FQ205" s="1187"/>
      <c r="FR205" s="1187"/>
      <c r="FS205" s="1187"/>
      <c r="FT205" s="1187"/>
      <c r="FU205" s="1187"/>
      <c r="FV205" s="1187"/>
      <c r="FW205" s="1187"/>
      <c r="FX205" s="1187"/>
      <c r="FY205" s="1187"/>
      <c r="FZ205" s="1187"/>
      <c r="GA205" s="1187"/>
      <c r="GB205" s="1187"/>
      <c r="GC205" s="1187"/>
      <c r="GD205" s="1187"/>
      <c r="GE205" s="1187"/>
      <c r="GF205" s="1187"/>
      <c r="GG205" s="1187"/>
      <c r="GH205" s="1187"/>
      <c r="GI205" s="1187"/>
      <c r="GJ205" s="1187"/>
      <c r="GK205" s="1187"/>
      <c r="GL205" s="1187"/>
      <c r="GM205" s="1187"/>
      <c r="GN205" s="1187"/>
      <c r="GO205" s="1187"/>
      <c r="GP205" s="1187"/>
      <c r="GQ205" s="1187"/>
      <c r="GR205" s="1187"/>
      <c r="GS205" s="1187"/>
      <c r="GT205" s="1187"/>
      <c r="GU205" s="1187"/>
      <c r="GV205" s="1187"/>
      <c r="GW205" s="1187"/>
      <c r="GX205" s="1187"/>
      <c r="GY205" s="1187"/>
      <c r="GZ205" s="1187"/>
      <c r="HA205" s="1187"/>
      <c r="HB205" s="1187"/>
      <c r="HC205" s="1187"/>
      <c r="HD205" s="1187"/>
      <c r="HE205" s="1187"/>
      <c r="HF205" s="1187"/>
      <c r="HG205" s="1187"/>
      <c r="HH205" s="1187"/>
      <c r="HI205" s="1187"/>
      <c r="HJ205" s="1187"/>
      <c r="HK205" s="1187"/>
      <c r="HL205" s="1187"/>
      <c r="HM205" s="1187"/>
      <c r="HN205" s="1187"/>
      <c r="HO205" s="1187"/>
      <c r="HP205" s="1187"/>
      <c r="HQ205" s="1187"/>
      <c r="HR205" s="1187"/>
      <c r="HS205" s="1187"/>
      <c r="HT205" s="1187"/>
      <c r="HU205" s="1187"/>
      <c r="HV205" s="1187"/>
      <c r="HW205" s="1187"/>
      <c r="HX205" s="1187"/>
      <c r="HY205" s="1187"/>
      <c r="HZ205" s="1187"/>
      <c r="IA205" s="1187"/>
      <c r="IB205" s="1187"/>
      <c r="IC205" s="1187"/>
      <c r="ID205" s="1187"/>
      <c r="IE205" s="1187"/>
      <c r="IF205" s="1187"/>
      <c r="IG205" s="1187"/>
      <c r="IH205" s="1187"/>
      <c r="II205" s="1187"/>
      <c r="IJ205" s="1187"/>
      <c r="IK205" s="1187"/>
      <c r="IL205" s="1187"/>
      <c r="IM205" s="1187"/>
      <c r="IN205" s="1187"/>
      <c r="IO205" s="1187"/>
      <c r="IP205" s="1187"/>
      <c r="IQ205" s="1187"/>
      <c r="IR205" s="1187"/>
      <c r="IS205" s="1187"/>
      <c r="IT205" s="1187"/>
      <c r="IU205" s="1187"/>
      <c r="IV205" s="1187"/>
      <c r="IW205" s="1187"/>
      <c r="IX205" s="1187"/>
      <c r="IY205" s="1187"/>
      <c r="IZ205" s="1187"/>
      <c r="JA205" s="1187"/>
      <c r="JB205" s="1187"/>
      <c r="JC205" s="1187"/>
      <c r="JD205" s="1187"/>
      <c r="JE205" s="1187"/>
      <c r="JF205" s="1187"/>
      <c r="JG205" s="1187"/>
      <c r="JH205" s="1187"/>
      <c r="JI205" s="1187"/>
      <c r="JJ205" s="1187"/>
      <c r="JK205" s="1187"/>
      <c r="JL205" s="1187"/>
      <c r="JM205" s="1187"/>
      <c r="JN205" s="1187"/>
      <c r="JO205" s="1187"/>
      <c r="JP205" s="1187"/>
      <c r="JQ205" s="1187"/>
      <c r="JR205" s="1187"/>
      <c r="JS205" s="1187"/>
      <c r="JT205" s="1187"/>
      <c r="JU205" s="1187"/>
      <c r="JV205" s="1187"/>
      <c r="JW205" s="1187"/>
      <c r="JX205" s="1187"/>
      <c r="JY205" s="1187"/>
      <c r="JZ205" s="1187"/>
      <c r="KA205" s="1187"/>
      <c r="KB205" s="1187"/>
      <c r="KC205" s="1187"/>
      <c r="KD205" s="1187"/>
      <c r="KE205" s="1187"/>
      <c r="KF205" s="1187"/>
      <c r="KG205" s="1187"/>
      <c r="KH205" s="1187"/>
      <c r="KI205" s="1187"/>
      <c r="KJ205" s="1187"/>
      <c r="KK205" s="1187"/>
      <c r="KL205" s="1187"/>
      <c r="KM205" s="1187"/>
      <c r="KN205" s="1187"/>
      <c r="KO205" s="1187"/>
      <c r="KP205" s="1187"/>
      <c r="KQ205" s="1187"/>
      <c r="KR205" s="1187"/>
      <c r="KS205" s="1187"/>
      <c r="KT205" s="1187"/>
      <c r="KU205" s="1187"/>
      <c r="KV205" s="1187"/>
      <c r="KW205" s="1187"/>
      <c r="KX205" s="1187"/>
      <c r="KY205" s="1187"/>
      <c r="KZ205" s="1187"/>
      <c r="LA205" s="1187"/>
      <c r="LB205" s="1187"/>
      <c r="LC205" s="1187"/>
      <c r="LD205" s="1187"/>
      <c r="LE205" s="1187"/>
      <c r="LF205" s="1187"/>
      <c r="LG205" s="1187"/>
      <c r="LH205" s="1187"/>
      <c r="LI205" s="1187"/>
      <c r="LJ205" s="1187"/>
      <c r="LK205" s="1187"/>
      <c r="LL205" s="1187"/>
      <c r="LM205" s="1187"/>
      <c r="LN205" s="1187"/>
      <c r="LO205" s="1187"/>
      <c r="LP205" s="1187"/>
      <c r="LQ205" s="1187"/>
      <c r="LR205" s="1187"/>
      <c r="LS205" s="1187"/>
      <c r="LT205" s="1187"/>
      <c r="LU205" s="1187"/>
      <c r="LV205" s="1187"/>
      <c r="LW205" s="1187"/>
      <c r="LX205" s="1187"/>
      <c r="LY205" s="1187"/>
      <c r="LZ205" s="1187"/>
      <c r="MA205" s="1187"/>
      <c r="MB205" s="1187"/>
      <c r="MC205" s="1187"/>
      <c r="MD205" s="1187"/>
      <c r="ME205" s="1187"/>
      <c r="MF205" s="1187"/>
      <c r="MG205" s="1187"/>
      <c r="MH205" s="1187"/>
      <c r="MI205" s="1187"/>
      <c r="MJ205" s="1187"/>
      <c r="MK205" s="1187"/>
      <c r="ML205" s="1187"/>
      <c r="MM205" s="1187"/>
      <c r="MN205" s="1187"/>
      <c r="MO205" s="1187"/>
      <c r="MP205" s="1187"/>
      <c r="MQ205" s="1187"/>
      <c r="MR205" s="1187"/>
      <c r="MS205" s="1187"/>
      <c r="MT205" s="1187"/>
      <c r="MU205" s="1187"/>
      <c r="MV205" s="1187"/>
      <c r="MW205" s="1187"/>
      <c r="MX205" s="1187"/>
      <c r="MY205" s="1187"/>
      <c r="MZ205" s="1187"/>
      <c r="NA205" s="1187"/>
      <c r="NB205" s="1187"/>
      <c r="NC205" s="1187"/>
      <c r="ND205" s="1187"/>
      <c r="NE205" s="1187"/>
      <c r="NF205" s="1187"/>
      <c r="NG205" s="1187"/>
      <c r="NH205" s="1187"/>
      <c r="NI205" s="1187"/>
      <c r="NJ205" s="1187"/>
      <c r="NK205" s="1187"/>
      <c r="NL205" s="1187"/>
      <c r="NM205" s="1187"/>
      <c r="NN205" s="1187"/>
      <c r="NO205" s="1187"/>
      <c r="NP205" s="1187"/>
      <c r="NQ205" s="1187"/>
      <c r="NR205" s="1187"/>
      <c r="NS205" s="1187"/>
      <c r="NT205" s="1187"/>
      <c r="NU205" s="1187"/>
      <c r="NV205" s="1187"/>
      <c r="NW205" s="1187"/>
      <c r="NX205" s="1187"/>
      <c r="NY205" s="1187"/>
      <c r="NZ205" s="1187"/>
      <c r="OA205" s="1187"/>
      <c r="OB205" s="1187"/>
      <c r="OC205" s="1187"/>
      <c r="OD205" s="1187"/>
      <c r="OE205" s="1187"/>
      <c r="OF205" s="1187"/>
      <c r="OG205" s="1187"/>
      <c r="OH205" s="1187"/>
      <c r="OI205" s="1187"/>
      <c r="OJ205" s="1187"/>
      <c r="OK205" s="1187"/>
      <c r="OL205" s="1187"/>
      <c r="OM205" s="1187"/>
      <c r="ON205" s="1187"/>
      <c r="OO205" s="1187"/>
      <c r="OP205" s="1187"/>
      <c r="OQ205" s="1187"/>
      <c r="OR205" s="1187"/>
      <c r="OS205" s="1187"/>
      <c r="OT205" s="1187"/>
      <c r="OU205" s="1187"/>
      <c r="OV205" s="1187"/>
      <c r="OW205" s="1187"/>
      <c r="OX205" s="1187"/>
      <c r="OY205" s="1187"/>
      <c r="OZ205" s="1187"/>
      <c r="PA205" s="1187"/>
      <c r="PB205" s="1187"/>
      <c r="PC205" s="1187"/>
      <c r="PD205" s="1187"/>
      <c r="PE205" s="1187"/>
      <c r="PF205" s="1187"/>
      <c r="PG205" s="1187"/>
      <c r="PH205" s="1187"/>
      <c r="PI205" s="1187"/>
      <c r="PJ205" s="1187"/>
      <c r="PK205" s="1187"/>
      <c r="PL205" s="1187"/>
      <c r="PM205" s="1187"/>
      <c r="PN205" s="1187"/>
      <c r="PO205" s="1187"/>
      <c r="PP205" s="1187"/>
      <c r="PQ205" s="1187"/>
      <c r="PR205" s="1187"/>
      <c r="PS205" s="1187"/>
      <c r="PT205" s="1187"/>
      <c r="PU205" s="1187"/>
      <c r="PV205" s="1187"/>
      <c r="PW205" s="1187"/>
      <c r="PX205" s="1187"/>
      <c r="PY205" s="1187"/>
      <c r="PZ205" s="1187"/>
      <c r="QA205" s="1187"/>
      <c r="QB205" s="1187"/>
      <c r="QC205" s="1187"/>
      <c r="QD205" s="1187"/>
      <c r="QE205" s="1187"/>
      <c r="QF205" s="1187"/>
      <c r="QG205" s="1187"/>
      <c r="QH205" s="1187"/>
      <c r="QI205" s="1187"/>
      <c r="QJ205" s="1187"/>
      <c r="QK205" s="1187"/>
      <c r="QL205" s="1187"/>
      <c r="QM205" s="1187"/>
      <c r="QN205" s="1187"/>
      <c r="QO205" s="1187"/>
      <c r="QP205" s="1187"/>
      <c r="QQ205" s="1187"/>
      <c r="QR205" s="1187"/>
      <c r="QS205" s="1187"/>
      <c r="QT205" s="1187"/>
      <c r="QU205" s="1187"/>
      <c r="QV205" s="1187"/>
      <c r="QW205" s="1187"/>
      <c r="QX205" s="1187"/>
      <c r="QY205" s="1187"/>
      <c r="QZ205" s="1187"/>
      <c r="RA205" s="1187"/>
      <c r="RB205" s="1187"/>
      <c r="RC205" s="1187"/>
      <c r="RD205" s="1187"/>
      <c r="RE205" s="1187"/>
      <c r="RF205" s="1187"/>
      <c r="RG205" s="1187"/>
      <c r="RH205" s="1187"/>
      <c r="RI205" s="1187"/>
      <c r="RJ205" s="1187"/>
      <c r="RK205" s="1187"/>
      <c r="RL205" s="1187"/>
      <c r="RM205" s="1187"/>
      <c r="RN205" s="1187"/>
      <c r="RO205" s="1187"/>
      <c r="RP205" s="1187"/>
      <c r="RQ205" s="1187"/>
      <c r="RR205" s="1187"/>
      <c r="RS205" s="1187"/>
      <c r="RT205" s="1187"/>
      <c r="RU205" s="1187"/>
      <c r="RV205" s="1187"/>
      <c r="RW205" s="1187"/>
      <c r="RX205" s="1187"/>
      <c r="RY205" s="1187"/>
      <c r="RZ205" s="1187"/>
      <c r="SA205" s="1187"/>
      <c r="SB205" s="1187"/>
      <c r="SC205" s="1187"/>
      <c r="SD205" s="1187"/>
      <c r="SE205" s="1187"/>
      <c r="SF205" s="1187"/>
      <c r="SG205" s="1187"/>
      <c r="SH205" s="1187"/>
      <c r="SI205" s="1187"/>
      <c r="SJ205" s="1187"/>
      <c r="SK205" s="1187"/>
      <c r="SL205" s="1187"/>
      <c r="SM205" s="1187"/>
      <c r="SN205" s="1187"/>
      <c r="SO205" s="1187"/>
      <c r="SP205" s="1187"/>
      <c r="SQ205" s="1187"/>
      <c r="SR205" s="1187"/>
      <c r="SS205" s="1187"/>
      <c r="ST205" s="1187"/>
      <c r="SU205" s="1187"/>
      <c r="SV205" s="1187"/>
      <c r="SW205" s="1187"/>
      <c r="SX205" s="1187"/>
      <c r="SY205" s="1187"/>
      <c r="SZ205" s="1187"/>
      <c r="TA205" s="1187"/>
      <c r="TB205" s="1187"/>
      <c r="TC205" s="1187"/>
      <c r="TD205" s="1187"/>
      <c r="TE205" s="1187"/>
      <c r="TF205" s="1187"/>
      <c r="TG205" s="1187"/>
      <c r="TH205" s="1187"/>
      <c r="TI205" s="1187"/>
      <c r="TJ205" s="1187"/>
      <c r="TK205" s="1187"/>
      <c r="TL205" s="1187"/>
      <c r="TM205" s="1187"/>
      <c r="TN205" s="1187"/>
      <c r="TO205" s="1187"/>
      <c r="TP205" s="1187"/>
      <c r="TQ205" s="1187"/>
      <c r="TR205" s="1187"/>
      <c r="TS205" s="1187"/>
      <c r="TT205" s="1187"/>
      <c r="TU205" s="1187"/>
      <c r="TV205" s="1187"/>
      <c r="TW205" s="1187"/>
      <c r="TX205" s="1187"/>
      <c r="TY205" s="1187"/>
      <c r="TZ205" s="1187"/>
      <c r="UA205" s="1187"/>
      <c r="UB205" s="1187"/>
      <c r="UC205" s="1187"/>
      <c r="UD205" s="1187"/>
      <c r="UE205" s="1187"/>
      <c r="UF205" s="1187"/>
      <c r="UG205" s="1187"/>
      <c r="UH205" s="1187"/>
      <c r="UI205" s="1187"/>
      <c r="UJ205" s="1187"/>
      <c r="UK205" s="1187"/>
      <c r="UL205" s="1187"/>
      <c r="UM205" s="1187"/>
      <c r="UN205" s="1187"/>
      <c r="UO205" s="1187"/>
      <c r="UP205" s="1187"/>
      <c r="UQ205" s="1187"/>
      <c r="UR205" s="1187"/>
      <c r="US205" s="1187"/>
      <c r="UT205" s="1187"/>
      <c r="UU205" s="1187"/>
      <c r="UV205" s="1187"/>
      <c r="UW205" s="1187"/>
      <c r="UX205" s="1187"/>
      <c r="UY205" s="1187"/>
      <c r="UZ205" s="1187"/>
      <c r="VA205" s="1187"/>
      <c r="VB205" s="1187"/>
      <c r="VC205" s="1187"/>
      <c r="VD205" s="1187"/>
      <c r="VE205" s="1187"/>
      <c r="VF205" s="1187"/>
      <c r="VG205" s="1187"/>
      <c r="VH205" s="1187"/>
      <c r="VI205" s="1187"/>
      <c r="VJ205" s="1187"/>
      <c r="VK205" s="1187"/>
      <c r="VL205" s="1187"/>
      <c r="VM205" s="1187"/>
      <c r="VN205" s="1187"/>
      <c r="VO205" s="1187"/>
      <c r="VP205" s="1187"/>
      <c r="VQ205" s="1187"/>
      <c r="VR205" s="1187"/>
      <c r="VS205" s="1187"/>
      <c r="VT205" s="1187"/>
      <c r="VU205" s="1187"/>
      <c r="VV205" s="1187"/>
      <c r="VW205" s="1187"/>
      <c r="VX205" s="1187"/>
      <c r="VY205" s="1187"/>
      <c r="VZ205" s="1187"/>
      <c r="WA205" s="1187"/>
      <c r="WB205" s="1187"/>
      <c r="WC205" s="1187"/>
      <c r="WD205" s="1187"/>
      <c r="WE205" s="1187"/>
      <c r="WF205" s="1187"/>
      <c r="WG205" s="1187"/>
      <c r="WH205" s="1187"/>
      <c r="WI205" s="1187"/>
      <c r="WJ205" s="1187"/>
      <c r="WK205" s="1187"/>
      <c r="WL205" s="1187"/>
      <c r="WM205" s="1187"/>
      <c r="WN205" s="1187"/>
      <c r="WO205" s="1187"/>
      <c r="WP205" s="1187"/>
      <c r="WQ205" s="1187"/>
      <c r="WR205" s="1187"/>
      <c r="WS205" s="1187"/>
      <c r="WT205" s="1187"/>
      <c r="WU205" s="1187"/>
      <c r="WV205" s="1187"/>
      <c r="WW205" s="1187"/>
      <c r="WX205" s="1187"/>
      <c r="WY205" s="1187"/>
      <c r="WZ205" s="1187"/>
      <c r="XA205" s="1187"/>
      <c r="XB205" s="1187"/>
      <c r="XC205" s="1187"/>
      <c r="XD205" s="1187"/>
      <c r="XE205" s="1187"/>
      <c r="XF205" s="1187"/>
      <c r="XG205" s="1187"/>
      <c r="XH205" s="1187"/>
      <c r="XI205" s="1187"/>
      <c r="XJ205" s="1187"/>
      <c r="XK205" s="1187"/>
      <c r="XL205" s="1187"/>
      <c r="XM205" s="1187"/>
      <c r="XN205" s="1187"/>
      <c r="XO205" s="1187"/>
      <c r="XP205" s="1187"/>
      <c r="XQ205" s="1187"/>
      <c r="XR205" s="1187"/>
      <c r="XS205" s="1187"/>
      <c r="XT205" s="1187"/>
      <c r="XU205" s="1187"/>
      <c r="XV205" s="1187"/>
      <c r="XW205" s="1187"/>
      <c r="XX205" s="1187"/>
      <c r="XY205" s="1187"/>
      <c r="XZ205" s="1187"/>
      <c r="YA205" s="1187"/>
      <c r="YB205" s="1187"/>
      <c r="YC205" s="1187"/>
      <c r="YD205" s="1187"/>
      <c r="YE205" s="1187"/>
      <c r="YF205" s="1187"/>
      <c r="YG205" s="1187"/>
      <c r="YH205" s="1187"/>
      <c r="YI205" s="1187"/>
      <c r="YJ205" s="1187"/>
      <c r="YK205" s="1187"/>
      <c r="YL205" s="1187"/>
      <c r="YM205" s="1187"/>
      <c r="YN205" s="1187"/>
      <c r="YO205" s="1187"/>
      <c r="YP205" s="1187"/>
      <c r="YQ205" s="1187"/>
      <c r="YR205" s="1187"/>
      <c r="YS205" s="1187"/>
      <c r="YT205" s="1187"/>
      <c r="YU205" s="1187"/>
      <c r="YV205" s="1187"/>
      <c r="YW205" s="1187"/>
      <c r="YX205" s="1187"/>
      <c r="YY205" s="1187"/>
      <c r="YZ205" s="1187"/>
      <c r="ZA205" s="1187"/>
      <c r="ZB205" s="1187"/>
      <c r="ZC205" s="1187"/>
      <c r="ZD205" s="1187"/>
      <c r="ZE205" s="1187"/>
      <c r="ZF205" s="1187"/>
      <c r="ZG205" s="1187"/>
      <c r="ZH205" s="1187"/>
      <c r="ZI205" s="1187"/>
      <c r="ZJ205" s="1187"/>
      <c r="ZK205" s="1187"/>
      <c r="ZL205" s="1187"/>
      <c r="ZM205" s="1187"/>
      <c r="ZN205" s="1187"/>
      <c r="ZO205" s="1187"/>
      <c r="ZP205" s="1187"/>
      <c r="ZQ205" s="1187"/>
      <c r="ZR205" s="1187"/>
      <c r="ZS205" s="1187"/>
      <c r="ZT205" s="1187"/>
      <c r="ZU205" s="1187"/>
      <c r="ZV205" s="1187"/>
      <c r="ZW205" s="1187"/>
      <c r="ZX205" s="1187"/>
      <c r="ZY205" s="1187"/>
      <c r="ZZ205" s="1187"/>
      <c r="AAA205" s="1187"/>
      <c r="AAB205" s="1187"/>
      <c r="AAC205" s="1187"/>
      <c r="AAD205" s="1187"/>
      <c r="AAE205" s="1187"/>
      <c r="AAF205" s="1187"/>
      <c r="AAG205" s="1187"/>
      <c r="AAH205" s="1187"/>
      <c r="AAI205" s="1187"/>
      <c r="AAJ205" s="1187"/>
      <c r="AAK205" s="1187"/>
      <c r="AAL205" s="1187"/>
      <c r="AAM205" s="1187"/>
      <c r="AAN205" s="1187"/>
      <c r="AAO205" s="1187"/>
      <c r="AAP205" s="1187"/>
      <c r="AAQ205" s="1187"/>
      <c r="AAR205" s="1187"/>
      <c r="AAS205" s="1187"/>
      <c r="AAT205" s="1187"/>
      <c r="AAU205" s="1187"/>
      <c r="AAV205" s="1187"/>
      <c r="AAW205" s="1187"/>
      <c r="AAX205" s="1187"/>
      <c r="AAY205" s="1187"/>
      <c r="AAZ205" s="1187"/>
      <c r="ABA205" s="1187"/>
      <c r="ABB205" s="1187"/>
      <c r="ABC205" s="1187"/>
      <c r="ABD205" s="1187"/>
      <c r="ABE205" s="1187"/>
      <c r="ABF205" s="1187"/>
      <c r="ABG205" s="1187"/>
      <c r="ABH205" s="1187"/>
      <c r="ABI205" s="1187"/>
      <c r="ABJ205" s="1187"/>
      <c r="ABK205" s="1187"/>
      <c r="ABL205" s="1187"/>
      <c r="ABM205" s="1187"/>
      <c r="ABN205" s="1187"/>
      <c r="ABO205" s="1187"/>
      <c r="ABP205" s="1187"/>
      <c r="ABQ205" s="1187"/>
      <c r="ABR205" s="1187"/>
      <c r="ABS205" s="1187"/>
      <c r="ABT205" s="1187"/>
      <c r="ABU205" s="1187"/>
      <c r="ABV205" s="1187"/>
      <c r="ABW205" s="1187"/>
      <c r="ABX205" s="1187"/>
      <c r="ABY205" s="1187"/>
      <c r="ABZ205" s="1187"/>
      <c r="ACA205" s="1187"/>
      <c r="ACB205" s="1187"/>
      <c r="ACC205" s="1187"/>
      <c r="ACD205" s="1187"/>
      <c r="ACE205" s="1187"/>
      <c r="ACF205" s="1187"/>
      <c r="ACG205" s="1187"/>
      <c r="ACH205" s="1187"/>
      <c r="ACI205" s="1187"/>
      <c r="ACJ205" s="1187"/>
      <c r="ACK205" s="1187"/>
      <c r="ACL205" s="1187"/>
      <c r="ACM205" s="1187"/>
      <c r="ACN205" s="1187"/>
      <c r="ACO205" s="1187"/>
      <c r="ACP205" s="1187"/>
      <c r="ACQ205" s="1187"/>
      <c r="ACR205" s="1187"/>
      <c r="ACS205" s="1187"/>
      <c r="ACT205" s="1187"/>
      <c r="ACU205" s="1187"/>
      <c r="ACV205" s="1187"/>
      <c r="ACW205" s="1187"/>
      <c r="ACX205" s="1187"/>
      <c r="ACY205" s="1187"/>
      <c r="ACZ205" s="1187"/>
      <c r="ADA205" s="1187"/>
      <c r="ADB205" s="1187"/>
      <c r="ADC205" s="1187"/>
      <c r="ADD205" s="1187"/>
      <c r="ADE205" s="1187"/>
      <c r="ADF205" s="1187"/>
      <c r="ADG205" s="1187"/>
      <c r="ADH205" s="1187"/>
      <c r="ADI205" s="1187"/>
      <c r="ADJ205" s="1187"/>
      <c r="ADK205" s="1187"/>
      <c r="ADL205" s="1187"/>
      <c r="ADM205" s="1187"/>
      <c r="ADN205" s="1187"/>
      <c r="ADO205" s="1187"/>
      <c r="ADP205" s="1187"/>
      <c r="ADQ205" s="1187"/>
      <c r="ADR205" s="1187"/>
      <c r="ADS205" s="1187"/>
      <c r="ADT205" s="1187"/>
      <c r="ADU205" s="1187"/>
      <c r="ADV205" s="1187"/>
      <c r="ADW205" s="1187"/>
      <c r="ADX205" s="1187"/>
      <c r="ADY205" s="1187"/>
      <c r="ADZ205" s="1187"/>
      <c r="AEA205" s="1187"/>
      <c r="AEB205" s="1187"/>
      <c r="AEC205" s="1187"/>
      <c r="AED205" s="1187"/>
      <c r="AEE205" s="1187"/>
      <c r="AEF205" s="1187"/>
      <c r="AEG205" s="1187"/>
      <c r="AEH205" s="1187"/>
      <c r="AEI205" s="1187"/>
      <c r="AEJ205" s="1187"/>
      <c r="AEK205" s="1187"/>
      <c r="AEL205" s="1187"/>
      <c r="AEM205" s="1187"/>
      <c r="AEN205" s="1187"/>
      <c r="AEO205" s="1187"/>
      <c r="AEP205" s="1187"/>
      <c r="AEQ205" s="1187"/>
      <c r="AER205" s="1187"/>
      <c r="AES205" s="1187"/>
      <c r="AET205" s="1187"/>
      <c r="AEU205" s="1187"/>
      <c r="AEV205" s="1187"/>
      <c r="AEW205" s="1187"/>
      <c r="AEX205" s="1187"/>
      <c r="AEY205" s="1187"/>
      <c r="AEZ205" s="1187"/>
      <c r="AFA205" s="1187"/>
      <c r="AFB205" s="1187"/>
      <c r="AFC205" s="1187"/>
      <c r="AFD205" s="1187"/>
      <c r="AFE205" s="1187"/>
      <c r="AFF205" s="1187"/>
      <c r="AFG205" s="1187"/>
      <c r="AFH205" s="1187"/>
      <c r="AFI205" s="1187"/>
      <c r="AFJ205" s="1187"/>
      <c r="AFK205" s="1187"/>
      <c r="AFL205" s="1187"/>
      <c r="AFM205" s="1187"/>
      <c r="AFN205" s="1187"/>
      <c r="AFO205" s="1187"/>
      <c r="AFP205" s="1187"/>
      <c r="AFQ205" s="1187"/>
      <c r="AFR205" s="1187"/>
      <c r="AFS205" s="1187"/>
      <c r="AFT205" s="1187"/>
      <c r="AFU205" s="1187"/>
      <c r="AFV205" s="1187"/>
      <c r="AFW205" s="1187"/>
      <c r="AFX205" s="1187"/>
      <c r="AFY205" s="1187"/>
      <c r="AFZ205" s="1187"/>
      <c r="AGA205" s="1187"/>
      <c r="AGB205" s="1187"/>
      <c r="AGC205" s="1187"/>
      <c r="AGD205" s="1187"/>
      <c r="AGE205" s="1187"/>
      <c r="AGF205" s="1187"/>
      <c r="AGG205" s="1187"/>
      <c r="AGH205" s="1187"/>
      <c r="AGI205" s="1187"/>
      <c r="AGJ205" s="1187"/>
      <c r="AGK205" s="1187"/>
      <c r="AGL205" s="1187"/>
      <c r="AGM205" s="1187"/>
      <c r="AGN205" s="1187"/>
      <c r="AGO205" s="1187"/>
      <c r="AGP205" s="1187"/>
      <c r="AGQ205" s="1187"/>
      <c r="AGR205" s="1187"/>
      <c r="AGS205" s="1187"/>
      <c r="AGT205" s="1187"/>
      <c r="AGU205" s="1187"/>
      <c r="AGV205" s="1187"/>
      <c r="AGW205" s="1187"/>
      <c r="AGX205" s="1187"/>
      <c r="AGY205" s="1187"/>
      <c r="AGZ205" s="1187"/>
      <c r="AHA205" s="1187"/>
      <c r="AHB205" s="1187"/>
      <c r="AHC205" s="1187"/>
      <c r="AHD205" s="1187"/>
      <c r="AHE205" s="1187"/>
      <c r="AHF205" s="1187"/>
      <c r="AHG205" s="1187"/>
      <c r="AHH205" s="1187"/>
      <c r="AHI205" s="1187"/>
      <c r="AHJ205" s="1187"/>
      <c r="AHK205" s="1187"/>
      <c r="AHL205" s="1187"/>
      <c r="AHM205" s="1187"/>
      <c r="AHN205" s="1187"/>
      <c r="AHO205" s="1187"/>
      <c r="AHP205" s="1187"/>
      <c r="AHQ205" s="1187"/>
      <c r="AHR205" s="1187"/>
      <c r="AHS205" s="1187"/>
      <c r="AHT205" s="1187"/>
      <c r="AHU205" s="1187"/>
      <c r="AHV205" s="1187"/>
      <c r="AHW205" s="1187"/>
      <c r="AHX205" s="1187"/>
      <c r="AHY205" s="1187"/>
      <c r="AHZ205" s="1187"/>
      <c r="AIA205" s="1187"/>
      <c r="AIB205" s="1187"/>
      <c r="AIC205" s="1187"/>
      <c r="AID205" s="1187"/>
      <c r="AIE205" s="1187"/>
      <c r="AIF205" s="1187"/>
      <c r="AIG205" s="1187"/>
      <c r="AIH205" s="1187"/>
      <c r="AII205" s="1187"/>
      <c r="AIJ205" s="1187"/>
      <c r="AIK205" s="1187"/>
      <c r="AIL205" s="1187"/>
      <c r="AIM205" s="1187"/>
      <c r="AIN205" s="1187"/>
      <c r="AIO205" s="1187"/>
      <c r="AIP205" s="1187"/>
      <c r="AIQ205" s="1187"/>
      <c r="AIR205" s="1187"/>
      <c r="AIS205" s="1187"/>
      <c r="AIT205" s="1187"/>
      <c r="AIU205" s="1187"/>
      <c r="AIV205" s="1187"/>
      <c r="AIW205" s="1187"/>
      <c r="AIX205" s="1187"/>
      <c r="AIY205" s="1187"/>
      <c r="AIZ205" s="1187"/>
      <c r="AJA205" s="1187"/>
      <c r="AJB205" s="1187"/>
      <c r="AJC205" s="1187"/>
      <c r="AJD205" s="1187"/>
      <c r="AJE205" s="1187"/>
      <c r="AJF205" s="1187"/>
      <c r="AJG205" s="1187"/>
      <c r="AJH205" s="1187"/>
      <c r="AJI205" s="1187"/>
      <c r="AJJ205" s="1187"/>
      <c r="AJK205" s="1187"/>
      <c r="AJL205" s="1187"/>
      <c r="AJM205" s="1187"/>
      <c r="AJN205" s="1187"/>
      <c r="AJO205" s="1187"/>
      <c r="AJP205" s="1187"/>
      <c r="AJQ205" s="1187"/>
      <c r="AJR205" s="1187"/>
      <c r="AJS205" s="1187"/>
      <c r="AJT205" s="1187"/>
      <c r="AJU205" s="1187"/>
      <c r="AJV205" s="1187"/>
      <c r="AJW205" s="1187"/>
      <c r="AJX205" s="1187"/>
      <c r="AJY205" s="1187"/>
      <c r="AJZ205" s="1187"/>
      <c r="AKA205" s="1187"/>
      <c r="AKB205" s="1187"/>
      <c r="AKC205" s="1187"/>
      <c r="AKD205" s="1187"/>
      <c r="AKE205" s="1187"/>
      <c r="AKF205" s="1187"/>
      <c r="AKG205" s="1187"/>
      <c r="AKH205" s="1187"/>
      <c r="AKI205" s="1187"/>
      <c r="AKJ205" s="1187"/>
      <c r="AKK205" s="1187"/>
      <c r="AKL205" s="1187"/>
      <c r="AKM205" s="1187"/>
      <c r="AKN205" s="1187"/>
      <c r="AKO205" s="1187"/>
      <c r="AKP205" s="1187"/>
      <c r="AKQ205" s="1187"/>
      <c r="AKR205" s="1187"/>
      <c r="AKS205" s="1187"/>
      <c r="AKT205" s="1187"/>
      <c r="AKU205" s="1187"/>
      <c r="AKV205" s="1187"/>
      <c r="AKW205" s="1187"/>
      <c r="AKX205" s="1187"/>
      <c r="AKY205" s="1187"/>
      <c r="AKZ205" s="1187"/>
      <c r="ALA205" s="1187"/>
      <c r="ALB205" s="1187"/>
      <c r="ALC205" s="1187"/>
      <c r="ALD205" s="1187"/>
      <c r="ALE205" s="1187"/>
      <c r="ALF205" s="1187"/>
      <c r="ALG205" s="1187"/>
      <c r="ALH205" s="1187"/>
      <c r="ALI205" s="1187"/>
      <c r="ALJ205" s="1187"/>
      <c r="ALK205" s="1187"/>
      <c r="ALL205" s="1187"/>
      <c r="ALM205" s="1187"/>
      <c r="ALN205" s="1187"/>
      <c r="ALO205" s="1187"/>
      <c r="ALP205" s="1187"/>
      <c r="ALQ205" s="1187"/>
      <c r="ALR205" s="1187"/>
      <c r="ALS205" s="1187"/>
      <c r="ALT205" s="1187"/>
      <c r="ALU205" s="1187"/>
      <c r="ALV205" s="1187"/>
      <c r="ALW205" s="1187"/>
      <c r="ALX205" s="1187"/>
      <c r="ALY205" s="1187"/>
      <c r="ALZ205" s="1187"/>
      <c r="AMA205" s="1187"/>
      <c r="AMB205" s="1187"/>
      <c r="AMC205" s="1187"/>
      <c r="AMD205" s="1187"/>
      <c r="AME205" s="1187"/>
      <c r="AMF205" s="1187"/>
      <c r="AMG205" s="1187"/>
      <c r="AMH205" s="1187"/>
      <c r="AMI205" s="1187"/>
      <c r="AMJ205" s="1187"/>
      <c r="AMK205" s="1187"/>
      <c r="AML205" s="1187"/>
      <c r="AMM205" s="1187"/>
      <c r="AMN205" s="1187"/>
      <c r="AMO205" s="1187"/>
      <c r="AMP205" s="1187"/>
      <c r="AMQ205" s="1187"/>
      <c r="AMR205" s="1187"/>
      <c r="AMS205" s="1187"/>
      <c r="AMT205" s="1187"/>
      <c r="AMU205" s="1187"/>
      <c r="AMV205" s="1187"/>
      <c r="AMW205" s="1187"/>
      <c r="AMX205" s="1187"/>
      <c r="AMY205" s="1187"/>
      <c r="AMZ205" s="1187"/>
      <c r="ANA205" s="1187"/>
      <c r="ANB205" s="1187"/>
      <c r="ANC205" s="1187"/>
      <c r="AND205" s="1187"/>
      <c r="ANE205" s="1187"/>
      <c r="ANF205" s="1187"/>
      <c r="ANG205" s="1187"/>
      <c r="ANH205" s="1187"/>
      <c r="ANI205" s="1187"/>
      <c r="ANJ205" s="1187"/>
      <c r="ANK205" s="1187"/>
      <c r="ANL205" s="1187"/>
      <c r="ANM205" s="1187"/>
      <c r="ANN205" s="1187"/>
      <c r="ANO205" s="1187"/>
      <c r="ANP205" s="1187"/>
      <c r="ANQ205" s="1187"/>
      <c r="ANR205" s="1187"/>
      <c r="ANS205" s="1187"/>
      <c r="ANT205" s="1187"/>
      <c r="ANU205" s="1187"/>
      <c r="ANV205" s="1187"/>
      <c r="ANW205" s="1187"/>
      <c r="ANX205" s="1187"/>
      <c r="ANY205" s="1187"/>
      <c r="ANZ205" s="1187"/>
      <c r="AOA205" s="1187"/>
      <c r="AOB205" s="1187"/>
      <c r="AOC205" s="1187"/>
      <c r="AOD205" s="1187"/>
      <c r="AOE205" s="1187"/>
      <c r="AOF205" s="1187"/>
      <c r="AOG205" s="1187"/>
      <c r="AOH205" s="1187"/>
      <c r="AOI205" s="1187"/>
      <c r="AOJ205" s="1187"/>
      <c r="AOK205" s="1187"/>
      <c r="AOL205" s="1187"/>
      <c r="AOM205" s="1187"/>
      <c r="AON205" s="1187"/>
      <c r="AOO205" s="1187"/>
      <c r="AOP205" s="1187"/>
      <c r="AOQ205" s="1187"/>
      <c r="AOR205" s="1187"/>
      <c r="AOS205" s="1187"/>
      <c r="AOT205" s="1187"/>
      <c r="AOU205" s="1187"/>
      <c r="AOV205" s="1187"/>
      <c r="AOW205" s="1187"/>
      <c r="AOX205" s="1187"/>
      <c r="AOY205" s="1187"/>
      <c r="AOZ205" s="1187"/>
      <c r="APA205" s="1187"/>
      <c r="APB205" s="1187"/>
      <c r="APC205" s="1187"/>
      <c r="APD205" s="1187"/>
      <c r="APE205" s="1187"/>
      <c r="APF205" s="1187"/>
      <c r="APG205" s="1187"/>
      <c r="APH205" s="1187"/>
      <c r="API205" s="1187"/>
      <c r="APJ205" s="1187"/>
      <c r="APK205" s="1187"/>
      <c r="APL205" s="1187"/>
      <c r="APM205" s="1187"/>
      <c r="APN205" s="1187"/>
      <c r="APO205" s="1187"/>
      <c r="APP205" s="1187"/>
      <c r="APQ205" s="1187"/>
      <c r="APR205" s="1187"/>
      <c r="APS205" s="1187"/>
      <c r="APT205" s="1187"/>
      <c r="APU205" s="1187"/>
      <c r="APV205" s="1187"/>
      <c r="APW205" s="1187"/>
      <c r="APX205" s="1187"/>
      <c r="APY205" s="1187"/>
      <c r="APZ205" s="1187"/>
      <c r="AQA205" s="1187"/>
      <c r="AQB205" s="1187"/>
      <c r="AQC205" s="1187"/>
      <c r="AQD205" s="1187"/>
      <c r="AQE205" s="1187"/>
      <c r="AQF205" s="1187"/>
      <c r="AQG205" s="1187"/>
      <c r="AQH205" s="1187"/>
      <c r="AQI205" s="1187"/>
      <c r="AQJ205" s="1187"/>
      <c r="AQK205" s="1187"/>
      <c r="AQL205" s="1187"/>
      <c r="AQM205" s="1187"/>
      <c r="AQN205" s="1187"/>
      <c r="AQO205" s="1187"/>
      <c r="AQP205" s="1187"/>
      <c r="AQQ205" s="1187"/>
      <c r="AQR205" s="1187"/>
      <c r="AQS205" s="1187"/>
      <c r="AQT205" s="1187"/>
      <c r="AQU205" s="1187"/>
      <c r="AQV205" s="1187"/>
      <c r="AQW205" s="1187"/>
      <c r="AQX205" s="1187"/>
      <c r="AQY205" s="1187"/>
      <c r="AQZ205" s="1187"/>
      <c r="ARA205" s="1187"/>
      <c r="ARB205" s="1187"/>
      <c r="ARC205" s="1187"/>
      <c r="ARD205" s="1187"/>
      <c r="ARE205" s="1187"/>
      <c r="ARF205" s="1187"/>
      <c r="ARG205" s="1187"/>
      <c r="ARH205" s="1187"/>
      <c r="ARI205" s="1187"/>
      <c r="ARJ205" s="1187"/>
      <c r="ARK205" s="1187"/>
      <c r="ARL205" s="1187"/>
      <c r="ARM205" s="1187"/>
      <c r="ARN205" s="1187"/>
      <c r="ARO205" s="1187"/>
      <c r="ARP205" s="1187"/>
      <c r="ARQ205" s="1187"/>
      <c r="ARR205" s="1187"/>
      <c r="ARS205" s="1187"/>
      <c r="ART205" s="1187"/>
      <c r="ARU205" s="1187"/>
      <c r="ARV205" s="1187"/>
      <c r="ARW205" s="1187"/>
      <c r="ARX205" s="1187"/>
      <c r="ARY205" s="1187"/>
      <c r="ARZ205" s="1187"/>
      <c r="ASA205" s="1187"/>
      <c r="ASB205" s="1187"/>
      <c r="ASC205" s="1187"/>
      <c r="ASD205" s="1187"/>
      <c r="ASE205" s="1187"/>
      <c r="ASF205" s="1187"/>
      <c r="ASG205" s="1187"/>
      <c r="ASH205" s="1187"/>
      <c r="ASI205" s="1187"/>
      <c r="ASJ205" s="1187"/>
      <c r="ASK205" s="1187"/>
      <c r="ASL205" s="1187"/>
      <c r="ASM205" s="1187"/>
      <c r="ASN205" s="1187"/>
      <c r="ASO205" s="1187"/>
      <c r="ASP205" s="1187"/>
      <c r="ASQ205" s="1187"/>
      <c r="ASR205" s="1187"/>
      <c r="ASS205" s="1187"/>
      <c r="AST205" s="1187"/>
      <c r="ASU205" s="1187"/>
      <c r="ASV205" s="1187"/>
      <c r="ASW205" s="1187"/>
      <c r="ASX205" s="1187"/>
      <c r="ASY205" s="1187"/>
      <c r="ASZ205" s="1187"/>
      <c r="ATA205" s="1187"/>
      <c r="ATB205" s="1187"/>
      <c r="ATC205" s="1187"/>
      <c r="ATD205" s="1187"/>
      <c r="ATE205" s="1187"/>
      <c r="ATF205" s="1187"/>
      <c r="ATG205" s="1187"/>
      <c r="ATH205" s="1187"/>
      <c r="ATI205" s="1187"/>
      <c r="ATJ205" s="1187"/>
      <c r="ATK205" s="1187"/>
      <c r="ATL205" s="1187"/>
      <c r="ATM205" s="1187"/>
      <c r="ATN205" s="1187"/>
      <c r="ATO205" s="1187"/>
      <c r="ATP205" s="1187"/>
      <c r="ATQ205" s="1187"/>
      <c r="ATR205" s="1187"/>
      <c r="ATS205" s="1187"/>
      <c r="ATT205" s="1187"/>
      <c r="ATU205" s="1187"/>
      <c r="ATV205" s="1187"/>
      <c r="ATW205" s="1187"/>
      <c r="ATX205" s="1187"/>
      <c r="ATY205" s="1187"/>
      <c r="ATZ205" s="1187"/>
      <c r="AUA205" s="1187"/>
      <c r="AUB205" s="1187"/>
      <c r="AUC205" s="1187"/>
      <c r="AUD205" s="1187"/>
      <c r="AUE205" s="1187"/>
      <c r="AUF205" s="1187"/>
      <c r="AUG205" s="1187"/>
      <c r="AUH205" s="1187"/>
      <c r="AUI205" s="1187"/>
      <c r="AUJ205" s="1187"/>
      <c r="AUK205" s="1187"/>
      <c r="AUL205" s="1187"/>
      <c r="AUM205" s="1187"/>
      <c r="AUN205" s="1187"/>
      <c r="AUO205" s="1187"/>
      <c r="AUP205" s="1187"/>
      <c r="AUQ205" s="1187"/>
      <c r="AUR205" s="1187"/>
      <c r="AUS205" s="1187"/>
      <c r="AUT205" s="1187"/>
      <c r="AUU205" s="1187"/>
      <c r="AUV205" s="1187"/>
      <c r="AUW205" s="1187"/>
      <c r="AUX205" s="1187"/>
      <c r="AUY205" s="1187"/>
      <c r="AUZ205" s="1187"/>
      <c r="AVA205" s="1187"/>
      <c r="AVB205" s="1187"/>
      <c r="AVC205" s="1187"/>
      <c r="AVD205" s="1187"/>
      <c r="AVE205" s="1187"/>
      <c r="AVF205" s="1187"/>
      <c r="AVG205" s="1187"/>
      <c r="AVH205" s="1187"/>
      <c r="AVI205" s="1187"/>
      <c r="AVJ205" s="1187"/>
      <c r="AVK205" s="1187"/>
      <c r="AVL205" s="1187"/>
      <c r="AVM205" s="1187"/>
      <c r="AVN205" s="1187"/>
      <c r="AVO205" s="1187"/>
      <c r="AVP205" s="1187"/>
      <c r="AVQ205" s="1187"/>
      <c r="AVR205" s="1187"/>
      <c r="AVS205" s="1187"/>
      <c r="AVT205" s="1187"/>
      <c r="AVU205" s="1187"/>
      <c r="AVV205" s="1187"/>
      <c r="AVW205" s="1187"/>
      <c r="AVX205" s="1187"/>
      <c r="AVY205" s="1187"/>
      <c r="AVZ205" s="1187"/>
      <c r="AWA205" s="1187"/>
      <c r="AWB205" s="1187"/>
      <c r="AWC205" s="1187"/>
      <c r="AWD205" s="1187"/>
      <c r="AWE205" s="1187"/>
      <c r="AWF205" s="1187"/>
      <c r="AWG205" s="1187"/>
      <c r="AWH205" s="1187"/>
      <c r="AWI205" s="1187"/>
      <c r="AWJ205" s="1187"/>
      <c r="AWK205" s="1187"/>
      <c r="AWL205" s="1187"/>
      <c r="AWM205" s="1187"/>
      <c r="AWN205" s="1187"/>
      <c r="AWO205" s="1187"/>
      <c r="AWP205" s="1187"/>
      <c r="AWQ205" s="1187"/>
      <c r="AWR205" s="1187"/>
      <c r="AWS205" s="1187"/>
      <c r="AWT205" s="1187"/>
      <c r="AWU205" s="1187"/>
      <c r="AWV205" s="1187"/>
      <c r="AWW205" s="1187"/>
      <c r="AWX205" s="1187"/>
      <c r="AWY205" s="1187"/>
      <c r="AWZ205" s="1187"/>
      <c r="AXA205" s="1187"/>
      <c r="AXB205" s="1187"/>
      <c r="AXC205" s="1187"/>
      <c r="AXD205" s="1187"/>
      <c r="AXE205" s="1187"/>
      <c r="AXF205" s="1187"/>
      <c r="AXG205" s="1187"/>
      <c r="AXH205" s="1187"/>
      <c r="AXI205" s="1187"/>
      <c r="AXJ205" s="1187"/>
      <c r="AXK205" s="1187"/>
      <c r="AXL205" s="1187"/>
      <c r="AXM205" s="1187"/>
      <c r="AXN205" s="1187"/>
      <c r="AXO205" s="1187"/>
      <c r="AXP205" s="1187"/>
      <c r="AXQ205" s="1187"/>
      <c r="AXR205" s="1187"/>
      <c r="AXS205" s="1187"/>
      <c r="AXT205" s="1187"/>
      <c r="AXU205" s="1187"/>
      <c r="AXV205" s="1187"/>
      <c r="AXW205" s="1187"/>
      <c r="AXX205" s="1187"/>
      <c r="AXY205" s="1187"/>
      <c r="AXZ205" s="1187"/>
      <c r="AYA205" s="1187"/>
      <c r="AYB205" s="1187"/>
      <c r="AYC205" s="1187"/>
      <c r="AYD205" s="1187"/>
      <c r="AYE205" s="1187"/>
      <c r="AYF205" s="1187"/>
      <c r="AYG205" s="1187"/>
      <c r="AYH205" s="1187"/>
      <c r="AYI205" s="1187"/>
      <c r="AYJ205" s="1187"/>
      <c r="AYK205" s="1187"/>
      <c r="AYL205" s="1187"/>
      <c r="AYM205" s="1187"/>
      <c r="AYN205" s="1187"/>
      <c r="AYO205" s="1187"/>
      <c r="AYP205" s="1187"/>
      <c r="AYQ205" s="1187"/>
      <c r="AYR205" s="1187"/>
      <c r="AYS205" s="1187"/>
      <c r="AYT205" s="1187"/>
      <c r="AYU205" s="1187"/>
      <c r="AYV205" s="1187"/>
      <c r="AYW205" s="1187"/>
      <c r="AYX205" s="1187"/>
      <c r="AYY205" s="1187"/>
      <c r="AYZ205" s="1187"/>
      <c r="AZA205" s="1187"/>
      <c r="AZB205" s="1187"/>
      <c r="AZC205" s="1187"/>
      <c r="AZD205" s="1187"/>
      <c r="AZE205" s="1187"/>
      <c r="AZF205" s="1187"/>
      <c r="AZG205" s="1187"/>
      <c r="AZH205" s="1187"/>
      <c r="AZI205" s="1187"/>
      <c r="AZJ205" s="1187"/>
      <c r="AZK205" s="1187"/>
      <c r="AZL205" s="1187"/>
      <c r="AZM205" s="1187"/>
      <c r="AZN205" s="1187"/>
      <c r="AZO205" s="1187"/>
      <c r="AZP205" s="1187"/>
      <c r="AZQ205" s="1187"/>
      <c r="AZR205" s="1187"/>
      <c r="AZS205" s="1187"/>
      <c r="AZT205" s="1187"/>
      <c r="AZU205" s="1187"/>
      <c r="AZV205" s="1187"/>
      <c r="AZW205" s="1187"/>
      <c r="AZX205" s="1187"/>
      <c r="AZY205" s="1187"/>
      <c r="AZZ205" s="1187"/>
      <c r="BAA205" s="1187"/>
      <c r="BAB205" s="1187"/>
      <c r="BAC205" s="1187"/>
      <c r="BAD205" s="1187"/>
      <c r="BAE205" s="1187"/>
      <c r="BAF205" s="1187"/>
      <c r="BAG205" s="1187"/>
      <c r="BAH205" s="1187"/>
      <c r="BAI205" s="1187"/>
      <c r="BAJ205" s="1187"/>
      <c r="BAK205" s="1187"/>
      <c r="BAL205" s="1187"/>
      <c r="BAM205" s="1187"/>
      <c r="BAN205" s="1187"/>
      <c r="BAO205" s="1187"/>
      <c r="BAP205" s="1187"/>
      <c r="BAQ205" s="1187"/>
      <c r="BAR205" s="1187"/>
      <c r="BAS205" s="1187"/>
      <c r="BAT205" s="1187"/>
      <c r="BAU205" s="1187"/>
      <c r="BAV205" s="1187"/>
      <c r="BAW205" s="1187"/>
      <c r="BAX205" s="1187"/>
      <c r="BAY205" s="1187"/>
      <c r="BAZ205" s="1187"/>
      <c r="BBA205" s="1187"/>
      <c r="BBB205" s="1187"/>
      <c r="BBC205" s="1187"/>
      <c r="BBD205" s="1187"/>
      <c r="BBE205" s="1187"/>
      <c r="BBF205" s="1187"/>
      <c r="BBG205" s="1187"/>
      <c r="BBH205" s="1187"/>
      <c r="BBI205" s="1187"/>
      <c r="BBJ205" s="1187"/>
      <c r="BBK205" s="1187"/>
      <c r="BBL205" s="1187"/>
      <c r="BBM205" s="1187"/>
      <c r="BBN205" s="1187"/>
      <c r="BBO205" s="1187"/>
      <c r="BBP205" s="1187"/>
      <c r="BBQ205" s="1187"/>
      <c r="BBR205" s="1187"/>
      <c r="BBS205" s="1187"/>
      <c r="BBT205" s="1187"/>
      <c r="BBU205" s="1187"/>
      <c r="BBV205" s="1187"/>
      <c r="BBW205" s="1187"/>
      <c r="BBX205" s="1187"/>
      <c r="BBY205" s="1187"/>
      <c r="BBZ205" s="1187"/>
      <c r="BCA205" s="1187"/>
      <c r="BCB205" s="1187"/>
      <c r="BCC205" s="1187"/>
      <c r="BCD205" s="1187"/>
      <c r="BCE205" s="1187"/>
      <c r="BCF205" s="1187"/>
      <c r="BCG205" s="1187"/>
      <c r="BCH205" s="1187"/>
      <c r="BCI205" s="1187"/>
      <c r="BCJ205" s="1187"/>
      <c r="BCK205" s="1187"/>
      <c r="BCL205" s="1187"/>
      <c r="BCM205" s="1187"/>
      <c r="BCN205" s="1187"/>
      <c r="BCO205" s="1187"/>
      <c r="BCP205" s="1187"/>
      <c r="BCQ205" s="1187"/>
      <c r="BCR205" s="1187"/>
      <c r="BCS205" s="1187"/>
      <c r="BCT205" s="1187"/>
      <c r="BCU205" s="1187"/>
      <c r="BCV205" s="1187"/>
      <c r="BCW205" s="1187"/>
      <c r="BCX205" s="1187"/>
      <c r="BCY205" s="1187"/>
      <c r="BCZ205" s="1187"/>
      <c r="BDA205" s="1187"/>
      <c r="BDB205" s="1187"/>
      <c r="BDC205" s="1187"/>
      <c r="BDD205" s="1187"/>
      <c r="BDE205" s="1187"/>
      <c r="BDF205" s="1187"/>
      <c r="BDG205" s="1187"/>
      <c r="BDH205" s="1187"/>
      <c r="BDI205" s="1187"/>
      <c r="BDJ205" s="1187"/>
      <c r="BDK205" s="1187"/>
      <c r="BDL205" s="1187"/>
      <c r="BDM205" s="1187"/>
      <c r="BDN205" s="1187"/>
      <c r="BDO205" s="1187"/>
      <c r="BDP205" s="1187"/>
      <c r="BDQ205" s="1187"/>
      <c r="BDR205" s="1187"/>
      <c r="BDS205" s="1187"/>
      <c r="BDT205" s="1187"/>
      <c r="BDU205" s="1187"/>
      <c r="BDV205" s="1187"/>
      <c r="BDW205" s="1187"/>
      <c r="BDX205" s="1187"/>
      <c r="BDY205" s="1187"/>
      <c r="BDZ205" s="1187"/>
      <c r="BEA205" s="1187"/>
      <c r="BEB205" s="1187"/>
      <c r="BEC205" s="1187"/>
      <c r="BED205" s="1187"/>
      <c r="BEE205" s="1187"/>
      <c r="BEF205" s="1187"/>
      <c r="BEG205" s="1187"/>
      <c r="BEH205" s="1187"/>
      <c r="BEI205" s="1187"/>
      <c r="BEJ205" s="1187"/>
      <c r="BEK205" s="1187"/>
      <c r="BEL205" s="1187"/>
      <c r="BEM205" s="1187"/>
      <c r="BEN205" s="1187"/>
      <c r="BEO205" s="1187"/>
      <c r="BEP205" s="1187"/>
      <c r="BEQ205" s="1187"/>
      <c r="BER205" s="1187"/>
      <c r="BES205" s="1187"/>
      <c r="BET205" s="1187"/>
      <c r="BEU205" s="1187"/>
      <c r="BEV205" s="1187"/>
      <c r="BEW205" s="1187"/>
      <c r="BEX205" s="1187"/>
      <c r="BEY205" s="1187"/>
      <c r="BEZ205" s="1187"/>
      <c r="BFA205" s="1187"/>
      <c r="BFB205" s="1187"/>
      <c r="BFC205" s="1187"/>
      <c r="BFD205" s="1187"/>
      <c r="BFE205" s="1187"/>
      <c r="BFF205" s="1187"/>
      <c r="BFG205" s="1187"/>
      <c r="BFH205" s="1187"/>
      <c r="BFI205" s="1187"/>
      <c r="BFJ205" s="1187"/>
      <c r="BFK205" s="1187"/>
      <c r="BFL205" s="1187"/>
      <c r="BFM205" s="1187"/>
      <c r="BFN205" s="1187"/>
      <c r="BFO205" s="1187"/>
      <c r="BFP205" s="1187"/>
      <c r="BFQ205" s="1187"/>
      <c r="BFR205" s="1187"/>
      <c r="BFS205" s="1187"/>
      <c r="BFT205" s="1187"/>
      <c r="BFU205" s="1187"/>
      <c r="BFV205" s="1187"/>
      <c r="BFW205" s="1187"/>
      <c r="BFX205" s="1187"/>
      <c r="BFY205" s="1187"/>
      <c r="BFZ205" s="1187"/>
      <c r="BGA205" s="1187"/>
      <c r="BGB205" s="1187"/>
      <c r="BGC205" s="1187"/>
      <c r="BGD205" s="1187"/>
      <c r="BGE205" s="1187"/>
      <c r="BGF205" s="1187"/>
      <c r="BGG205" s="1187"/>
      <c r="BGH205" s="1187"/>
      <c r="BGI205" s="1187"/>
      <c r="BGJ205" s="1187"/>
      <c r="BGK205" s="1187"/>
      <c r="BGL205" s="1187"/>
      <c r="BGM205" s="1187"/>
      <c r="BGN205" s="1187"/>
      <c r="BGO205" s="1187"/>
      <c r="BGP205" s="1187"/>
      <c r="BGQ205" s="1187"/>
      <c r="BGR205" s="1187"/>
      <c r="BGS205" s="1187"/>
      <c r="BGT205" s="1187"/>
      <c r="BGU205" s="1187"/>
      <c r="BGV205" s="1187"/>
      <c r="BGW205" s="1187"/>
      <c r="BGX205" s="1187"/>
      <c r="BGY205" s="1187"/>
      <c r="BGZ205" s="1187"/>
      <c r="BHA205" s="1187"/>
      <c r="BHB205" s="1187"/>
      <c r="BHC205" s="1187"/>
      <c r="BHD205" s="1187"/>
      <c r="BHE205" s="1187"/>
      <c r="BHF205" s="1187"/>
      <c r="BHG205" s="1187"/>
      <c r="BHH205" s="1187"/>
      <c r="BHI205" s="1187"/>
      <c r="BHJ205" s="1187"/>
      <c r="BHK205" s="1187"/>
      <c r="BHL205" s="1187"/>
      <c r="BHM205" s="1187"/>
      <c r="BHN205" s="1187"/>
      <c r="BHO205" s="1187"/>
      <c r="BHP205" s="1187"/>
      <c r="BHQ205" s="1187"/>
      <c r="BHR205" s="1187"/>
      <c r="BHS205" s="1187"/>
      <c r="BHT205" s="1187"/>
      <c r="BHU205" s="1187"/>
      <c r="BHV205" s="1187"/>
      <c r="BHW205" s="1187"/>
      <c r="BHX205" s="1187"/>
      <c r="BHY205" s="1187"/>
      <c r="BHZ205" s="1187"/>
      <c r="BIA205" s="1187"/>
      <c r="BIB205" s="1187"/>
      <c r="BIC205" s="1187"/>
      <c r="BID205" s="1187"/>
      <c r="BIE205" s="1187"/>
      <c r="BIF205" s="1187"/>
      <c r="BIG205" s="1187"/>
      <c r="BIH205" s="1187"/>
      <c r="BII205" s="1187"/>
      <c r="BIJ205" s="1187"/>
      <c r="BIK205" s="1187"/>
      <c r="BIL205" s="1187"/>
      <c r="BIM205" s="1187"/>
      <c r="BIN205" s="1187"/>
      <c r="BIO205" s="1187"/>
      <c r="BIP205" s="1187"/>
      <c r="BIQ205" s="1187"/>
      <c r="BIR205" s="1187"/>
      <c r="BIS205" s="1187"/>
      <c r="BIT205" s="1187"/>
      <c r="BIU205" s="1187"/>
      <c r="BIV205" s="1187"/>
      <c r="BIW205" s="1187"/>
      <c r="BIX205" s="1187"/>
      <c r="BIY205" s="1187"/>
      <c r="BIZ205" s="1187"/>
      <c r="BJA205" s="1187"/>
      <c r="BJB205" s="1187"/>
      <c r="BJC205" s="1187"/>
      <c r="BJD205" s="1187"/>
      <c r="BJE205" s="1187"/>
      <c r="BJF205" s="1187"/>
      <c r="BJG205" s="1187"/>
      <c r="BJH205" s="1187"/>
      <c r="BJI205" s="1187"/>
      <c r="BJJ205" s="1187"/>
      <c r="BJK205" s="1187"/>
      <c r="BJL205" s="1187"/>
      <c r="BJM205" s="1187"/>
      <c r="BJN205" s="1187"/>
      <c r="BJO205" s="1187"/>
      <c r="BJP205" s="1187"/>
      <c r="BJQ205" s="1187"/>
      <c r="BJR205" s="1187"/>
      <c r="BJS205" s="1187"/>
      <c r="BJT205" s="1187"/>
      <c r="BJU205" s="1187"/>
      <c r="BJV205" s="1187"/>
      <c r="BJW205" s="1187"/>
      <c r="BJX205" s="1187"/>
      <c r="BJY205" s="1187"/>
      <c r="BJZ205" s="1187"/>
      <c r="BKA205" s="1187"/>
      <c r="BKB205" s="1187"/>
      <c r="BKC205" s="1187"/>
      <c r="BKD205" s="1187"/>
      <c r="BKE205" s="1187"/>
      <c r="BKF205" s="1187"/>
      <c r="BKG205" s="1187"/>
      <c r="BKH205" s="1187"/>
      <c r="BKI205" s="1187"/>
      <c r="BKJ205" s="1187"/>
      <c r="BKK205" s="1187"/>
      <c r="BKL205" s="1187"/>
      <c r="BKM205" s="1187"/>
      <c r="BKN205" s="1187"/>
      <c r="BKO205" s="1187"/>
      <c r="BKP205" s="1187"/>
      <c r="BKQ205" s="1187"/>
      <c r="BKR205" s="1187"/>
      <c r="BKS205" s="1187"/>
      <c r="BKT205" s="1187"/>
      <c r="BKU205" s="1187"/>
      <c r="BKV205" s="1187"/>
      <c r="BKW205" s="1187"/>
      <c r="BKX205" s="1187"/>
      <c r="BKY205" s="1187"/>
      <c r="BKZ205" s="1187"/>
      <c r="BLA205" s="1187"/>
      <c r="BLB205" s="1187"/>
      <c r="BLC205" s="1187"/>
      <c r="BLD205" s="1187"/>
      <c r="BLE205" s="1187"/>
      <c r="BLF205" s="1187"/>
      <c r="BLG205" s="1187"/>
      <c r="BLH205" s="1187"/>
      <c r="BLI205" s="1187"/>
      <c r="BLJ205" s="1187"/>
      <c r="BLK205" s="1187"/>
      <c r="BLL205" s="1187"/>
      <c r="BLM205" s="1187"/>
      <c r="BLN205" s="1187"/>
      <c r="BLO205" s="1187"/>
      <c r="BLP205" s="1187"/>
      <c r="BLQ205" s="1187"/>
      <c r="BLR205" s="1187"/>
      <c r="BLS205" s="1187"/>
      <c r="BLT205" s="1187"/>
      <c r="BLU205" s="1187"/>
      <c r="BLV205" s="1187"/>
      <c r="BLW205" s="1187"/>
      <c r="BLX205" s="1187"/>
      <c r="BLY205" s="1187"/>
      <c r="BLZ205" s="1187"/>
      <c r="BMA205" s="1187"/>
      <c r="BMB205" s="1187"/>
      <c r="BMC205" s="1187"/>
      <c r="BMD205" s="1187"/>
      <c r="BME205" s="1187"/>
      <c r="BMF205" s="1187"/>
      <c r="BMG205" s="1187"/>
      <c r="BMH205" s="1187"/>
      <c r="BMI205" s="1187"/>
      <c r="BMJ205" s="1187"/>
      <c r="BMK205" s="1187"/>
      <c r="BML205" s="1187"/>
      <c r="BMM205" s="1187"/>
      <c r="BMN205" s="1187"/>
      <c r="BMO205" s="1187"/>
      <c r="BMP205" s="1187"/>
      <c r="BMQ205" s="1187"/>
      <c r="BMR205" s="1187"/>
      <c r="BMS205" s="1187"/>
      <c r="BMT205" s="1187"/>
      <c r="BMU205" s="1187"/>
      <c r="BMV205" s="1187"/>
      <c r="BMW205" s="1187"/>
      <c r="BMX205" s="1187"/>
      <c r="BMY205" s="1187"/>
      <c r="BMZ205" s="1187"/>
      <c r="BNA205" s="1187"/>
      <c r="BNB205" s="1187"/>
      <c r="BNC205" s="1187"/>
      <c r="BND205" s="1187"/>
      <c r="BNE205" s="1187"/>
      <c r="BNF205" s="1187"/>
      <c r="BNG205" s="1187"/>
      <c r="BNH205" s="1187"/>
      <c r="BNI205" s="1187"/>
      <c r="BNJ205" s="1187"/>
      <c r="BNK205" s="1187"/>
      <c r="BNL205" s="1187"/>
      <c r="BNM205" s="1187"/>
      <c r="BNN205" s="1187"/>
      <c r="BNO205" s="1187"/>
      <c r="BNP205" s="1187"/>
      <c r="BNQ205" s="1187"/>
      <c r="BNR205" s="1187"/>
      <c r="BNS205" s="1187"/>
      <c r="BNT205" s="1187"/>
      <c r="BNU205" s="1187"/>
      <c r="BNV205" s="1187"/>
      <c r="BNW205" s="1187"/>
      <c r="BNX205" s="1187"/>
      <c r="BNY205" s="1187"/>
      <c r="BNZ205" s="1187"/>
      <c r="BOA205" s="1187"/>
      <c r="BOB205" s="1187"/>
      <c r="BOC205" s="1187"/>
      <c r="BOD205" s="1187"/>
      <c r="BOE205" s="1187"/>
      <c r="BOF205" s="1187"/>
      <c r="BOG205" s="1187"/>
      <c r="BOH205" s="1187"/>
      <c r="BOI205" s="1187"/>
      <c r="BOJ205" s="1187"/>
      <c r="BOK205" s="1187"/>
      <c r="BOL205" s="1187"/>
      <c r="BOM205" s="1187"/>
      <c r="BON205" s="1187"/>
      <c r="BOO205" s="1187"/>
      <c r="BOP205" s="1187"/>
      <c r="BOQ205" s="1187"/>
      <c r="BOR205" s="1187"/>
      <c r="BOS205" s="1187"/>
      <c r="BOT205" s="1187"/>
      <c r="BOU205" s="1187"/>
      <c r="BOV205" s="1187"/>
      <c r="BOW205" s="1187"/>
      <c r="BOX205" s="1187"/>
      <c r="BOY205" s="1187"/>
      <c r="BOZ205" s="1187"/>
      <c r="BPA205" s="1187"/>
      <c r="BPB205" s="1187"/>
      <c r="BPC205" s="1187"/>
      <c r="BPD205" s="1187"/>
      <c r="BPE205" s="1187"/>
      <c r="BPF205" s="1187"/>
      <c r="BPG205" s="1187"/>
      <c r="BPH205" s="1187"/>
      <c r="BPI205" s="1187"/>
      <c r="BPJ205" s="1187"/>
      <c r="BPK205" s="1187"/>
      <c r="BPL205" s="1187"/>
      <c r="BPM205" s="1187"/>
      <c r="BPN205" s="1187"/>
      <c r="BPO205" s="1187"/>
      <c r="BPP205" s="1187"/>
      <c r="BPQ205" s="1187"/>
      <c r="BPR205" s="1187"/>
      <c r="BPS205" s="1187"/>
      <c r="BPT205" s="1187"/>
      <c r="BPU205" s="1187"/>
      <c r="BPV205" s="1187"/>
      <c r="BPW205" s="1187"/>
      <c r="BPX205" s="1187"/>
      <c r="BPY205" s="1187"/>
      <c r="BPZ205" s="1187"/>
      <c r="BQA205" s="1187"/>
      <c r="BQB205" s="1187"/>
      <c r="BQC205" s="1187"/>
      <c r="BQD205" s="1187"/>
      <c r="BQE205" s="1187"/>
      <c r="BQF205" s="1187"/>
      <c r="BQG205" s="1187"/>
      <c r="BQH205" s="1187"/>
      <c r="BQI205" s="1187"/>
      <c r="BQJ205" s="1187"/>
      <c r="BQK205" s="1187"/>
      <c r="BQL205" s="1187"/>
      <c r="BQM205" s="1187"/>
      <c r="BQN205" s="1187"/>
      <c r="BQO205" s="1187"/>
      <c r="BQP205" s="1187"/>
      <c r="BQQ205" s="1187"/>
      <c r="BQR205" s="1187"/>
      <c r="BQS205" s="1187"/>
      <c r="BQT205" s="1187"/>
      <c r="BQU205" s="1187"/>
      <c r="BQV205" s="1187"/>
      <c r="BQW205" s="1187"/>
      <c r="BQX205" s="1187"/>
      <c r="BQY205" s="1187"/>
      <c r="BQZ205" s="1187"/>
      <c r="BRA205" s="1187"/>
      <c r="BRB205" s="1187"/>
      <c r="BRC205" s="1187"/>
      <c r="BRD205" s="1187"/>
      <c r="BRE205" s="1187"/>
      <c r="BRF205" s="1187"/>
      <c r="BRG205" s="1187"/>
      <c r="BRH205" s="1187"/>
      <c r="BRI205" s="1187"/>
      <c r="BRJ205" s="1187"/>
      <c r="BRK205" s="1187"/>
      <c r="BRL205" s="1187"/>
      <c r="BRM205" s="1187"/>
      <c r="BRN205" s="1187"/>
      <c r="BRO205" s="1187"/>
      <c r="BRP205" s="1187"/>
      <c r="BRQ205" s="1187"/>
      <c r="BRR205" s="1187"/>
      <c r="BRS205" s="1187"/>
      <c r="BRT205" s="1187"/>
      <c r="BRU205" s="1187"/>
      <c r="BRV205" s="1187"/>
      <c r="BRW205" s="1187"/>
      <c r="BRX205" s="1187"/>
      <c r="BRY205" s="1187"/>
      <c r="BRZ205" s="1187"/>
      <c r="BSA205" s="1187"/>
      <c r="BSB205" s="1187"/>
      <c r="BSC205" s="1187"/>
      <c r="BSD205" s="1187"/>
      <c r="BSE205" s="1187"/>
      <c r="BSF205" s="1187"/>
      <c r="BSG205" s="1187"/>
      <c r="BSH205" s="1187"/>
      <c r="BSI205" s="1187"/>
      <c r="BSJ205" s="1187"/>
      <c r="BSK205" s="1187"/>
      <c r="BSL205" s="1187"/>
      <c r="BSM205" s="1187"/>
      <c r="BSN205" s="1187"/>
      <c r="BSO205" s="1187"/>
      <c r="BSP205" s="1187"/>
      <c r="BSQ205" s="1187"/>
      <c r="BSR205" s="1187"/>
      <c r="BSS205" s="1187"/>
      <c r="BST205" s="1187"/>
      <c r="BSU205" s="1187"/>
      <c r="BSV205" s="1187"/>
      <c r="BSW205" s="1187"/>
      <c r="BSX205" s="1187"/>
      <c r="BSY205" s="1187"/>
      <c r="BSZ205" s="1187"/>
      <c r="BTA205" s="1187"/>
      <c r="BTB205" s="1187"/>
      <c r="BTC205" s="1187"/>
      <c r="BTD205" s="1187"/>
      <c r="BTE205" s="1187"/>
      <c r="BTF205" s="1187"/>
      <c r="BTG205" s="1187"/>
      <c r="BTH205" s="1187"/>
      <c r="BTI205" s="1187"/>
      <c r="BTJ205" s="1187"/>
      <c r="BTK205" s="1187"/>
      <c r="BTL205" s="1187"/>
      <c r="BTM205" s="1187"/>
      <c r="BTN205" s="1187"/>
      <c r="BTO205" s="1187"/>
      <c r="BTP205" s="1187"/>
      <c r="BTQ205" s="1187"/>
      <c r="BTR205" s="1187"/>
      <c r="BTS205" s="1187"/>
      <c r="BTT205" s="1187"/>
      <c r="BTU205" s="1187"/>
      <c r="BTV205" s="1187"/>
      <c r="BTW205" s="1187"/>
      <c r="BTX205" s="1187"/>
      <c r="BTY205" s="1187"/>
      <c r="BTZ205" s="1187"/>
      <c r="BUA205" s="1187"/>
      <c r="BUB205" s="1187"/>
      <c r="BUC205" s="1187"/>
      <c r="BUD205" s="1187"/>
      <c r="BUE205" s="1187"/>
      <c r="BUF205" s="1187"/>
      <c r="BUG205" s="1187"/>
      <c r="BUH205" s="1187"/>
      <c r="BUI205" s="1187"/>
      <c r="BUJ205" s="1187"/>
      <c r="BUK205" s="1187"/>
      <c r="BUL205" s="1187"/>
      <c r="BUM205" s="1187"/>
      <c r="BUN205" s="1187"/>
      <c r="BUO205" s="1187"/>
      <c r="BUP205" s="1187"/>
      <c r="BUQ205" s="1187"/>
      <c r="BUR205" s="1187"/>
      <c r="BUS205" s="1187"/>
      <c r="BUT205" s="1187"/>
      <c r="BUU205" s="1187"/>
      <c r="BUV205" s="1187"/>
      <c r="BUW205" s="1187"/>
      <c r="BUX205" s="1187"/>
      <c r="BUY205" s="1187"/>
      <c r="BUZ205" s="1187"/>
      <c r="BVA205" s="1187"/>
      <c r="BVB205" s="1187"/>
      <c r="BVC205" s="1187"/>
      <c r="BVD205" s="1187"/>
      <c r="BVE205" s="1187"/>
      <c r="BVF205" s="1187"/>
      <c r="BVG205" s="1187"/>
      <c r="BVH205" s="1187"/>
      <c r="BVI205" s="1187"/>
      <c r="BVJ205" s="1187"/>
      <c r="BVK205" s="1187"/>
      <c r="BVL205" s="1187"/>
      <c r="BVM205" s="1187"/>
      <c r="BVN205" s="1187"/>
      <c r="BVO205" s="1187"/>
      <c r="BVP205" s="1187"/>
      <c r="BVQ205" s="1187"/>
      <c r="BVR205" s="1187"/>
      <c r="BVS205" s="1187"/>
      <c r="BVT205" s="1187"/>
      <c r="BVU205" s="1187"/>
      <c r="BVV205" s="1187"/>
      <c r="BVW205" s="1187"/>
      <c r="BVX205" s="1187"/>
      <c r="BVY205" s="1187"/>
      <c r="BVZ205" s="1187"/>
      <c r="BWA205" s="1187"/>
      <c r="BWB205" s="1187"/>
      <c r="BWC205" s="1187"/>
      <c r="BWD205" s="1187"/>
      <c r="BWE205" s="1187"/>
      <c r="BWF205" s="1187"/>
      <c r="BWG205" s="1187"/>
      <c r="BWH205" s="1187"/>
      <c r="BWI205" s="1187"/>
      <c r="BWJ205" s="1187"/>
      <c r="BWK205" s="1187"/>
      <c r="BWL205" s="1187"/>
      <c r="BWM205" s="1187"/>
      <c r="BWN205" s="1187"/>
      <c r="BWO205" s="1187"/>
      <c r="BWP205" s="1187"/>
      <c r="BWQ205" s="1187"/>
      <c r="BWR205" s="1187"/>
      <c r="BWS205" s="1187"/>
      <c r="BWT205" s="1187"/>
      <c r="BWU205" s="1187"/>
      <c r="BWV205" s="1187"/>
      <c r="BWW205" s="1187"/>
      <c r="BWX205" s="1187"/>
      <c r="BWY205" s="1187"/>
      <c r="BWZ205" s="1187"/>
      <c r="BXA205" s="1187"/>
      <c r="BXB205" s="1187"/>
      <c r="BXC205" s="1187"/>
      <c r="BXD205" s="1187"/>
      <c r="BXE205" s="1187"/>
      <c r="BXF205" s="1187"/>
      <c r="BXG205" s="1187"/>
      <c r="BXH205" s="1187"/>
      <c r="BXI205" s="1187"/>
      <c r="BXJ205" s="1187"/>
      <c r="BXK205" s="1187"/>
      <c r="BXL205" s="1187"/>
      <c r="BXM205" s="1187"/>
      <c r="BXN205" s="1187"/>
      <c r="BXO205" s="1187"/>
      <c r="BXP205" s="1187"/>
      <c r="BXQ205" s="1187"/>
      <c r="BXR205" s="1187"/>
      <c r="BXS205" s="1187"/>
      <c r="BXT205" s="1187"/>
      <c r="BXU205" s="1187"/>
      <c r="BXV205" s="1187"/>
      <c r="BXW205" s="1187"/>
      <c r="BXX205" s="1187"/>
      <c r="BXY205" s="1187"/>
      <c r="BXZ205" s="1187"/>
      <c r="BYA205" s="1187"/>
      <c r="BYB205" s="1187"/>
      <c r="BYC205" s="1187"/>
      <c r="BYD205" s="1187"/>
      <c r="BYE205" s="1187"/>
      <c r="BYF205" s="1187"/>
      <c r="BYG205" s="1187"/>
      <c r="BYH205" s="1187"/>
      <c r="BYI205" s="1187"/>
      <c r="BYJ205" s="1187"/>
      <c r="BYK205" s="1187"/>
      <c r="BYL205" s="1187"/>
      <c r="BYM205" s="1187"/>
      <c r="BYN205" s="1187"/>
      <c r="BYO205" s="1187"/>
      <c r="BYP205" s="1187"/>
      <c r="BYQ205" s="1187"/>
      <c r="BYR205" s="1187"/>
      <c r="BYS205" s="1187"/>
      <c r="BYT205" s="1187"/>
      <c r="BYU205" s="1187"/>
      <c r="BYV205" s="1187"/>
      <c r="BYW205" s="1187"/>
      <c r="BYX205" s="1187"/>
      <c r="BYY205" s="1187"/>
      <c r="BYZ205" s="1187"/>
      <c r="BZA205" s="1187"/>
      <c r="BZB205" s="1187"/>
      <c r="BZC205" s="1187"/>
      <c r="BZD205" s="1187"/>
      <c r="BZE205" s="1187"/>
      <c r="BZF205" s="1187"/>
      <c r="BZG205" s="1187"/>
      <c r="BZH205" s="1187"/>
      <c r="BZI205" s="1187"/>
      <c r="BZJ205" s="1187"/>
      <c r="BZK205" s="1187"/>
      <c r="BZL205" s="1187"/>
      <c r="BZM205" s="1187"/>
      <c r="BZN205" s="1187"/>
      <c r="BZO205" s="1187"/>
      <c r="BZP205" s="1187"/>
      <c r="BZQ205" s="1187"/>
      <c r="BZR205" s="1187"/>
      <c r="BZS205" s="1187"/>
      <c r="BZT205" s="1187"/>
      <c r="BZU205" s="1187"/>
      <c r="BZV205" s="1187"/>
      <c r="BZW205" s="1187"/>
      <c r="BZX205" s="1187"/>
      <c r="BZY205" s="1187"/>
      <c r="BZZ205" s="1187"/>
      <c r="CAA205" s="1187"/>
      <c r="CAB205" s="1187"/>
      <c r="CAC205" s="1187"/>
      <c r="CAD205" s="1187"/>
      <c r="CAE205" s="1187"/>
      <c r="CAF205" s="1187"/>
      <c r="CAG205" s="1187"/>
      <c r="CAH205" s="1187"/>
      <c r="CAI205" s="1187"/>
      <c r="CAJ205" s="1187"/>
      <c r="CAK205" s="1187"/>
      <c r="CAL205" s="1187"/>
      <c r="CAM205" s="1187"/>
      <c r="CAN205" s="1187"/>
      <c r="CAO205" s="1187"/>
      <c r="CAP205" s="1187"/>
      <c r="CAQ205" s="1187"/>
      <c r="CAR205" s="1187"/>
      <c r="CAS205" s="1187"/>
      <c r="CAT205" s="1187"/>
      <c r="CAU205" s="1187"/>
      <c r="CAV205" s="1187"/>
      <c r="CAW205" s="1187"/>
      <c r="CAX205" s="1187"/>
      <c r="CAY205" s="1187"/>
      <c r="CAZ205" s="1187"/>
      <c r="CBA205" s="1187"/>
      <c r="CBB205" s="1187"/>
      <c r="CBC205" s="1187"/>
      <c r="CBD205" s="1187"/>
      <c r="CBE205" s="1187"/>
      <c r="CBF205" s="1187"/>
      <c r="CBG205" s="1187"/>
      <c r="CBH205" s="1187"/>
      <c r="CBI205" s="1187"/>
      <c r="CBJ205" s="1187"/>
      <c r="CBK205" s="1187"/>
      <c r="CBL205" s="1187"/>
      <c r="CBM205" s="1187"/>
      <c r="CBN205" s="1187"/>
      <c r="CBO205" s="1187"/>
      <c r="CBP205" s="1187"/>
      <c r="CBQ205" s="1187"/>
      <c r="CBR205" s="1187"/>
      <c r="CBS205" s="1187"/>
      <c r="CBT205" s="1187"/>
      <c r="CBU205" s="1187"/>
      <c r="CBV205" s="1187"/>
      <c r="CBW205" s="1187"/>
      <c r="CBX205" s="1187"/>
      <c r="CBY205" s="1187"/>
      <c r="CBZ205" s="1187"/>
      <c r="CCA205" s="1187"/>
      <c r="CCB205" s="1187"/>
      <c r="CCC205" s="1187"/>
      <c r="CCD205" s="1187"/>
      <c r="CCE205" s="1187"/>
      <c r="CCF205" s="1187"/>
      <c r="CCG205" s="1187"/>
      <c r="CCH205" s="1187"/>
      <c r="CCI205" s="1187"/>
      <c r="CCJ205" s="1187"/>
      <c r="CCK205" s="1187"/>
      <c r="CCL205" s="1187"/>
      <c r="CCM205" s="1187"/>
      <c r="CCN205" s="1187"/>
      <c r="CCO205" s="1187"/>
      <c r="CCP205" s="1187"/>
      <c r="CCQ205" s="1187"/>
      <c r="CCR205" s="1187"/>
      <c r="CCS205" s="1187"/>
      <c r="CCT205" s="1187"/>
      <c r="CCU205" s="1187"/>
      <c r="CCV205" s="1187"/>
      <c r="CCW205" s="1187"/>
      <c r="CCX205" s="1187"/>
      <c r="CCY205" s="1187"/>
      <c r="CCZ205" s="1187"/>
      <c r="CDA205" s="1187"/>
      <c r="CDB205" s="1187"/>
      <c r="CDC205" s="1187"/>
      <c r="CDD205" s="1187"/>
      <c r="CDE205" s="1187"/>
      <c r="CDF205" s="1187"/>
      <c r="CDG205" s="1187"/>
      <c r="CDH205" s="1187"/>
      <c r="CDI205" s="1187"/>
      <c r="CDJ205" s="1187"/>
      <c r="CDK205" s="1187"/>
      <c r="CDL205" s="1187"/>
      <c r="CDM205" s="1187"/>
      <c r="CDN205" s="1187"/>
      <c r="CDO205" s="1187"/>
      <c r="CDP205" s="1187"/>
      <c r="CDQ205" s="1187"/>
      <c r="CDR205" s="1187"/>
      <c r="CDS205" s="1187"/>
      <c r="CDT205" s="1187"/>
      <c r="CDU205" s="1187"/>
      <c r="CDV205" s="1187"/>
      <c r="CDW205" s="1187"/>
      <c r="CDX205" s="1187"/>
      <c r="CDY205" s="1187"/>
      <c r="CDZ205" s="1187"/>
      <c r="CEA205" s="1187"/>
      <c r="CEB205" s="1187"/>
      <c r="CEC205" s="1187"/>
      <c r="CED205" s="1187"/>
      <c r="CEE205" s="1187"/>
      <c r="CEF205" s="1187"/>
      <c r="CEG205" s="1187"/>
      <c r="CEH205" s="1187"/>
      <c r="CEI205" s="1187"/>
      <c r="CEJ205" s="1187"/>
      <c r="CEK205" s="1187"/>
      <c r="CEL205" s="1187"/>
      <c r="CEM205" s="1187"/>
      <c r="CEN205" s="1187"/>
      <c r="CEO205" s="1187"/>
      <c r="CEP205" s="1187"/>
      <c r="CEQ205" s="1187"/>
      <c r="CER205" s="1187"/>
      <c r="CES205" s="1187"/>
      <c r="CET205" s="1187"/>
      <c r="CEU205" s="1187"/>
      <c r="CEV205" s="1187"/>
      <c r="CEW205" s="1187"/>
      <c r="CEX205" s="1187"/>
      <c r="CEY205" s="1187"/>
      <c r="CEZ205" s="1187"/>
      <c r="CFA205" s="1187"/>
      <c r="CFB205" s="1187"/>
      <c r="CFC205" s="1187"/>
      <c r="CFD205" s="1187"/>
      <c r="CFE205" s="1187"/>
      <c r="CFF205" s="1187"/>
      <c r="CFG205" s="1187"/>
      <c r="CFH205" s="1187"/>
      <c r="CFI205" s="1187"/>
      <c r="CFJ205" s="1187"/>
      <c r="CFK205" s="1187"/>
      <c r="CFL205" s="1187"/>
      <c r="CFM205" s="1187"/>
      <c r="CFN205" s="1187"/>
      <c r="CFO205" s="1187"/>
      <c r="CFP205" s="1187"/>
      <c r="CFQ205" s="1187"/>
      <c r="CFR205" s="1187"/>
      <c r="CFS205" s="1187"/>
      <c r="CFT205" s="1187"/>
      <c r="CFU205" s="1187"/>
      <c r="CFV205" s="1187"/>
      <c r="CFW205" s="1187"/>
      <c r="CFX205" s="1187"/>
      <c r="CFY205" s="1187"/>
      <c r="CFZ205" s="1187"/>
      <c r="CGA205" s="1187"/>
      <c r="CGB205" s="1187"/>
      <c r="CGC205" s="1187"/>
      <c r="CGD205" s="1187"/>
      <c r="CGE205" s="1187"/>
      <c r="CGF205" s="1187"/>
      <c r="CGG205" s="1187"/>
      <c r="CGH205" s="1187"/>
      <c r="CGI205" s="1187"/>
      <c r="CGJ205" s="1187"/>
      <c r="CGK205" s="1187"/>
      <c r="CGL205" s="1187"/>
      <c r="CGM205" s="1187"/>
      <c r="CGN205" s="1187"/>
      <c r="CGO205" s="1187"/>
      <c r="CGP205" s="1187"/>
      <c r="CGQ205" s="1187"/>
      <c r="CGR205" s="1187"/>
      <c r="CGS205" s="1187"/>
      <c r="CGT205" s="1187"/>
      <c r="CGU205" s="1187"/>
      <c r="CGV205" s="1187"/>
      <c r="CGW205" s="1187"/>
      <c r="CGX205" s="1187"/>
      <c r="CGY205" s="1187"/>
      <c r="CGZ205" s="1187"/>
      <c r="CHA205" s="1187"/>
      <c r="CHB205" s="1187"/>
      <c r="CHC205" s="1187"/>
      <c r="CHD205" s="1187"/>
      <c r="CHE205" s="1187"/>
      <c r="CHF205" s="1187"/>
      <c r="CHG205" s="1187"/>
      <c r="CHH205" s="1187"/>
      <c r="CHI205" s="1187"/>
      <c r="CHJ205" s="1187"/>
      <c r="CHK205" s="1187"/>
      <c r="CHL205" s="1187"/>
      <c r="CHM205" s="1187"/>
      <c r="CHN205" s="1187"/>
      <c r="CHO205" s="1187"/>
      <c r="CHP205" s="1187"/>
      <c r="CHQ205" s="1187"/>
      <c r="CHR205" s="1187"/>
      <c r="CHS205" s="1187"/>
      <c r="CHT205" s="1187"/>
      <c r="CHU205" s="1187"/>
      <c r="CHV205" s="1187"/>
      <c r="CHW205" s="1187"/>
      <c r="CHX205" s="1187"/>
      <c r="CHY205" s="1187"/>
      <c r="CHZ205" s="1187"/>
      <c r="CIA205" s="1187"/>
      <c r="CIB205" s="1187"/>
      <c r="CIC205" s="1187"/>
      <c r="CID205" s="1187"/>
      <c r="CIE205" s="1187"/>
      <c r="CIF205" s="1187"/>
      <c r="CIG205" s="1187"/>
      <c r="CIH205" s="1187"/>
      <c r="CII205" s="1187"/>
      <c r="CIJ205" s="1187"/>
      <c r="CIK205" s="1187"/>
      <c r="CIL205" s="1187"/>
      <c r="CIM205" s="1187"/>
      <c r="CIN205" s="1187"/>
      <c r="CIO205" s="1187"/>
      <c r="CIP205" s="1187"/>
      <c r="CIQ205" s="1187"/>
      <c r="CIR205" s="1187"/>
      <c r="CIS205" s="1187"/>
      <c r="CIT205" s="1187"/>
      <c r="CIU205" s="1187"/>
      <c r="CIV205" s="1187"/>
      <c r="CIW205" s="1187"/>
      <c r="CIX205" s="1187"/>
      <c r="CIY205" s="1187"/>
      <c r="CIZ205" s="1187"/>
      <c r="CJA205" s="1187"/>
      <c r="CJB205" s="1187"/>
      <c r="CJC205" s="1187"/>
      <c r="CJD205" s="1187"/>
      <c r="CJE205" s="1187"/>
      <c r="CJF205" s="1187"/>
      <c r="CJG205" s="1187"/>
      <c r="CJH205" s="1187"/>
      <c r="CJI205" s="1187"/>
      <c r="CJJ205" s="1187"/>
      <c r="CJK205" s="1187"/>
      <c r="CJL205" s="1187"/>
      <c r="CJM205" s="1187"/>
      <c r="CJN205" s="1187"/>
      <c r="CJO205" s="1187"/>
      <c r="CJP205" s="1187"/>
      <c r="CJQ205" s="1187"/>
      <c r="CJR205" s="1187"/>
      <c r="CJS205" s="1187"/>
      <c r="CJT205" s="1187"/>
      <c r="CJU205" s="1187"/>
      <c r="CJV205" s="1187"/>
      <c r="CJW205" s="1187"/>
      <c r="CJX205" s="1187"/>
      <c r="CJY205" s="1187"/>
      <c r="CJZ205" s="1187"/>
      <c r="CKA205" s="1187"/>
      <c r="CKB205" s="1187"/>
      <c r="CKC205" s="1187"/>
      <c r="CKD205" s="1187"/>
      <c r="CKE205" s="1187"/>
      <c r="CKF205" s="1187"/>
      <c r="CKG205" s="1187"/>
      <c r="CKH205" s="1187"/>
      <c r="CKI205" s="1187"/>
      <c r="CKJ205" s="1187"/>
      <c r="CKK205" s="1187"/>
      <c r="CKL205" s="1187"/>
      <c r="CKM205" s="1187"/>
      <c r="CKN205" s="1187"/>
      <c r="CKO205" s="1187"/>
      <c r="CKP205" s="1187"/>
      <c r="CKQ205" s="1187"/>
      <c r="CKR205" s="1187"/>
      <c r="CKS205" s="1187"/>
      <c r="CKT205" s="1187"/>
      <c r="CKU205" s="1187"/>
      <c r="CKV205" s="1187"/>
      <c r="CKW205" s="1187"/>
      <c r="CKX205" s="1187"/>
      <c r="CKY205" s="1187"/>
      <c r="CKZ205" s="1187"/>
      <c r="CLA205" s="1187"/>
      <c r="CLB205" s="1187"/>
      <c r="CLC205" s="1187"/>
      <c r="CLD205" s="1187"/>
      <c r="CLE205" s="1187"/>
      <c r="CLF205" s="1187"/>
      <c r="CLG205" s="1187"/>
      <c r="CLH205" s="1187"/>
      <c r="CLI205" s="1187"/>
      <c r="CLJ205" s="1187"/>
      <c r="CLK205" s="1187"/>
      <c r="CLL205" s="1187"/>
      <c r="CLM205" s="1187"/>
      <c r="CLN205" s="1187"/>
      <c r="CLO205" s="1187"/>
      <c r="CLP205" s="1187"/>
      <c r="CLQ205" s="1187"/>
      <c r="CLR205" s="1187"/>
      <c r="CLS205" s="1187"/>
      <c r="CLT205" s="1187"/>
      <c r="CLU205" s="1187"/>
      <c r="CLV205" s="1187"/>
      <c r="CLW205" s="1187"/>
      <c r="CLX205" s="1187"/>
      <c r="CLY205" s="1187"/>
      <c r="CLZ205" s="1187"/>
      <c r="CMA205" s="1187"/>
      <c r="CMB205" s="1187"/>
      <c r="CMC205" s="1187"/>
      <c r="CMD205" s="1187"/>
      <c r="CME205" s="1187"/>
      <c r="CMF205" s="1187"/>
      <c r="CMG205" s="1187"/>
      <c r="CMH205" s="1187"/>
      <c r="CMI205" s="1187"/>
      <c r="CMJ205" s="1187"/>
      <c r="CMK205" s="1187"/>
      <c r="CML205" s="1187"/>
      <c r="CMM205" s="1187"/>
      <c r="CMN205" s="1187"/>
      <c r="CMO205" s="1187"/>
      <c r="CMP205" s="1187"/>
      <c r="CMQ205" s="1187"/>
      <c r="CMR205" s="1187"/>
      <c r="CMS205" s="1187"/>
      <c r="CMT205" s="1187"/>
      <c r="CMU205" s="1187"/>
      <c r="CMV205" s="1187"/>
      <c r="CMW205" s="1187"/>
      <c r="CMX205" s="1187"/>
      <c r="CMY205" s="1187"/>
      <c r="CMZ205" s="1187"/>
      <c r="CNA205" s="1187"/>
      <c r="CNB205" s="1187"/>
      <c r="CNC205" s="1187"/>
      <c r="CND205" s="1187"/>
      <c r="CNE205" s="1187"/>
      <c r="CNF205" s="1187"/>
      <c r="CNG205" s="1187"/>
      <c r="CNH205" s="1187"/>
      <c r="CNI205" s="1187"/>
      <c r="CNJ205" s="1187"/>
      <c r="CNK205" s="1187"/>
      <c r="CNL205" s="1187"/>
      <c r="CNM205" s="1187"/>
      <c r="CNN205" s="1187"/>
      <c r="CNO205" s="1187"/>
      <c r="CNP205" s="1187"/>
      <c r="CNQ205" s="1187"/>
      <c r="CNR205" s="1187"/>
      <c r="CNS205" s="1187"/>
      <c r="CNT205" s="1187"/>
      <c r="CNU205" s="1187"/>
      <c r="CNV205" s="1187"/>
      <c r="CNW205" s="1187"/>
      <c r="CNX205" s="1187"/>
      <c r="CNY205" s="1187"/>
      <c r="CNZ205" s="1187"/>
      <c r="COA205" s="1187"/>
      <c r="COB205" s="1187"/>
      <c r="COC205" s="1187"/>
      <c r="COD205" s="1187"/>
      <c r="COE205" s="1187"/>
      <c r="COF205" s="1187"/>
      <c r="COG205" s="1187"/>
      <c r="COH205" s="1187"/>
      <c r="COI205" s="1187"/>
      <c r="COJ205" s="1187"/>
      <c r="COK205" s="1187"/>
      <c r="COL205" s="1187"/>
      <c r="COM205" s="1187"/>
      <c r="CON205" s="1187"/>
      <c r="COO205" s="1187"/>
      <c r="COP205" s="1187"/>
      <c r="COQ205" s="1187"/>
      <c r="COR205" s="1187"/>
      <c r="COS205" s="1187"/>
      <c r="COT205" s="1187"/>
      <c r="COU205" s="1187"/>
      <c r="COV205" s="1187"/>
      <c r="COW205" s="1187"/>
      <c r="COX205" s="1187"/>
      <c r="COY205" s="1187"/>
      <c r="COZ205" s="1187"/>
      <c r="CPA205" s="1187"/>
      <c r="CPB205" s="1187"/>
      <c r="CPC205" s="1187"/>
      <c r="CPD205" s="1187"/>
      <c r="CPE205" s="1187"/>
      <c r="CPF205" s="1187"/>
      <c r="CPG205" s="1187"/>
      <c r="CPH205" s="1187"/>
      <c r="CPI205" s="1187"/>
      <c r="CPJ205" s="1187"/>
      <c r="CPK205" s="1187"/>
      <c r="CPL205" s="1187"/>
      <c r="CPM205" s="1187"/>
      <c r="CPN205" s="1187"/>
      <c r="CPO205" s="1187"/>
      <c r="CPP205" s="1187"/>
      <c r="CPQ205" s="1187"/>
      <c r="CPR205" s="1187"/>
      <c r="CPS205" s="1187"/>
      <c r="CPT205" s="1187"/>
      <c r="CPU205" s="1187"/>
      <c r="CPV205" s="1187"/>
      <c r="CPW205" s="1187"/>
      <c r="CPX205" s="1187"/>
      <c r="CPY205" s="1187"/>
      <c r="CPZ205" s="1187"/>
      <c r="CQA205" s="1187"/>
      <c r="CQB205" s="1187"/>
      <c r="CQC205" s="1187"/>
      <c r="CQD205" s="1187"/>
      <c r="CQE205" s="1187"/>
      <c r="CQF205" s="1187"/>
      <c r="CQG205" s="1187"/>
      <c r="CQH205" s="1187"/>
      <c r="CQI205" s="1187"/>
      <c r="CQJ205" s="1187"/>
      <c r="CQK205" s="1187"/>
      <c r="CQL205" s="1187"/>
      <c r="CQM205" s="1187"/>
      <c r="CQN205" s="1187"/>
      <c r="CQO205" s="1187"/>
      <c r="CQP205" s="1187"/>
      <c r="CQQ205" s="1187"/>
      <c r="CQR205" s="1187"/>
      <c r="CQS205" s="1187"/>
      <c r="CQT205" s="1187"/>
      <c r="CQU205" s="1187"/>
      <c r="CQV205" s="1187"/>
      <c r="CQW205" s="1187"/>
      <c r="CQX205" s="1187"/>
      <c r="CQY205" s="1187"/>
      <c r="CQZ205" s="1187"/>
      <c r="CRA205" s="1187"/>
      <c r="CRB205" s="1187"/>
      <c r="CRC205" s="1187"/>
      <c r="CRD205" s="1187"/>
      <c r="CRE205" s="1187"/>
      <c r="CRF205" s="1187"/>
      <c r="CRG205" s="1187"/>
      <c r="CRH205" s="1187"/>
      <c r="CRI205" s="1187"/>
      <c r="CRJ205" s="1187"/>
      <c r="CRK205" s="1187"/>
      <c r="CRL205" s="1187"/>
      <c r="CRM205" s="1187"/>
      <c r="CRN205" s="1187"/>
      <c r="CRO205" s="1187"/>
      <c r="CRP205" s="1187"/>
      <c r="CRQ205" s="1187"/>
      <c r="CRR205" s="1187"/>
      <c r="CRS205" s="1187"/>
      <c r="CRT205" s="1187"/>
      <c r="CRU205" s="1187"/>
      <c r="CRV205" s="1187"/>
      <c r="CRW205" s="1187"/>
      <c r="CRX205" s="1187"/>
      <c r="CRY205" s="1187"/>
      <c r="CRZ205" s="1187"/>
      <c r="CSA205" s="1187"/>
      <c r="CSB205" s="1187"/>
      <c r="CSC205" s="1187"/>
      <c r="CSD205" s="1187"/>
      <c r="CSE205" s="1187"/>
      <c r="CSF205" s="1187"/>
      <c r="CSG205" s="1187"/>
      <c r="CSH205" s="1187"/>
      <c r="CSI205" s="1187"/>
      <c r="CSJ205" s="1187"/>
      <c r="CSK205" s="1187"/>
      <c r="CSL205" s="1187"/>
      <c r="CSM205" s="1187"/>
      <c r="CSN205" s="1187"/>
      <c r="CSO205" s="1187"/>
      <c r="CSP205" s="1187"/>
      <c r="CSQ205" s="1187"/>
      <c r="CSR205" s="1187"/>
      <c r="CSS205" s="1187"/>
      <c r="CST205" s="1187"/>
      <c r="CSU205" s="1187"/>
      <c r="CSV205" s="1187"/>
      <c r="CSW205" s="1187"/>
      <c r="CSX205" s="1187"/>
      <c r="CSY205" s="1187"/>
      <c r="CSZ205" s="1187"/>
      <c r="CTA205" s="1187"/>
      <c r="CTB205" s="1187"/>
      <c r="CTC205" s="1187"/>
      <c r="CTD205" s="1187"/>
      <c r="CTE205" s="1187"/>
      <c r="CTF205" s="1187"/>
      <c r="CTG205" s="1187"/>
      <c r="CTH205" s="1187"/>
      <c r="CTI205" s="1187"/>
      <c r="CTJ205" s="1187"/>
      <c r="CTK205" s="1187"/>
      <c r="CTL205" s="1187"/>
      <c r="CTM205" s="1187"/>
      <c r="CTN205" s="1187"/>
      <c r="CTO205" s="1187"/>
      <c r="CTP205" s="1187"/>
      <c r="CTQ205" s="1187"/>
      <c r="CTR205" s="1187"/>
      <c r="CTS205" s="1187"/>
      <c r="CTT205" s="1187"/>
      <c r="CTU205" s="1187"/>
      <c r="CTV205" s="1187"/>
      <c r="CTW205" s="1187"/>
      <c r="CTX205" s="1187"/>
      <c r="CTY205" s="1187"/>
      <c r="CTZ205" s="1187"/>
      <c r="CUA205" s="1187"/>
      <c r="CUB205" s="1187"/>
      <c r="CUC205" s="1187"/>
      <c r="CUD205" s="1187"/>
      <c r="CUE205" s="1187"/>
      <c r="CUF205" s="1187"/>
      <c r="CUG205" s="1187"/>
      <c r="CUH205" s="1187"/>
      <c r="CUI205" s="1187"/>
      <c r="CUJ205" s="1187"/>
      <c r="CUK205" s="1187"/>
      <c r="CUL205" s="1187"/>
      <c r="CUM205" s="1187"/>
      <c r="CUN205" s="1187"/>
      <c r="CUO205" s="1187"/>
      <c r="CUP205" s="1187"/>
      <c r="CUQ205" s="1187"/>
      <c r="CUR205" s="1187"/>
      <c r="CUS205" s="1187"/>
      <c r="CUT205" s="1187"/>
      <c r="CUU205" s="1187"/>
      <c r="CUV205" s="1187"/>
      <c r="CUW205" s="1187"/>
      <c r="CUX205" s="1187"/>
      <c r="CUY205" s="1187"/>
      <c r="CUZ205" s="1187"/>
      <c r="CVA205" s="1187"/>
      <c r="CVB205" s="1187"/>
      <c r="CVC205" s="1187"/>
      <c r="CVD205" s="1187"/>
      <c r="CVE205" s="1187"/>
      <c r="CVF205" s="1187"/>
      <c r="CVG205" s="1187"/>
      <c r="CVH205" s="1187"/>
      <c r="CVI205" s="1187"/>
      <c r="CVJ205" s="1187"/>
      <c r="CVK205" s="1187"/>
      <c r="CVL205" s="1187"/>
      <c r="CVM205" s="1187"/>
      <c r="CVN205" s="1187"/>
      <c r="CVO205" s="1187"/>
      <c r="CVP205" s="1187"/>
      <c r="CVQ205" s="1187"/>
      <c r="CVR205" s="1187"/>
      <c r="CVS205" s="1187"/>
      <c r="CVT205" s="1187"/>
      <c r="CVU205" s="1187"/>
      <c r="CVV205" s="1187"/>
      <c r="CVW205" s="1187"/>
      <c r="CVX205" s="1187"/>
      <c r="CVY205" s="1187"/>
      <c r="CVZ205" s="1187"/>
      <c r="CWA205" s="1187"/>
      <c r="CWB205" s="1187"/>
      <c r="CWC205" s="1187"/>
      <c r="CWD205" s="1187"/>
      <c r="CWE205" s="1187"/>
      <c r="CWF205" s="1187"/>
      <c r="CWG205" s="1187"/>
      <c r="CWH205" s="1187"/>
      <c r="CWI205" s="1187"/>
      <c r="CWJ205" s="1187"/>
      <c r="CWK205" s="1187"/>
      <c r="CWL205" s="1187"/>
      <c r="CWM205" s="1187"/>
      <c r="CWN205" s="1187"/>
      <c r="CWO205" s="1187"/>
      <c r="CWP205" s="1187"/>
      <c r="CWQ205" s="1187"/>
      <c r="CWR205" s="1187"/>
      <c r="CWS205" s="1187"/>
      <c r="CWT205" s="1187"/>
      <c r="CWU205" s="1187"/>
      <c r="CWV205" s="1187"/>
      <c r="CWW205" s="1187"/>
      <c r="CWX205" s="1187"/>
      <c r="CWY205" s="1187"/>
      <c r="CWZ205" s="1187"/>
      <c r="CXA205" s="1187"/>
      <c r="CXB205" s="1187"/>
      <c r="CXC205" s="1187"/>
      <c r="CXD205" s="1187"/>
      <c r="CXE205" s="1187"/>
      <c r="CXF205" s="1187"/>
      <c r="CXG205" s="1187"/>
      <c r="CXH205" s="1187"/>
      <c r="CXI205" s="1187"/>
      <c r="CXJ205" s="1187"/>
      <c r="CXK205" s="1187"/>
      <c r="CXL205" s="1187"/>
      <c r="CXM205" s="1187"/>
      <c r="CXN205" s="1187"/>
      <c r="CXO205" s="1187"/>
      <c r="CXP205" s="1187"/>
      <c r="CXQ205" s="1187"/>
      <c r="CXR205" s="1187"/>
      <c r="CXS205" s="1187"/>
      <c r="CXT205" s="1187"/>
      <c r="CXU205" s="1187"/>
      <c r="CXV205" s="1187"/>
      <c r="CXW205" s="1187"/>
      <c r="CXX205" s="1187"/>
      <c r="CXY205" s="1187"/>
      <c r="CXZ205" s="1187"/>
      <c r="CYA205" s="1187"/>
      <c r="CYB205" s="1187"/>
      <c r="CYC205" s="1187"/>
      <c r="CYD205" s="1187"/>
      <c r="CYE205" s="1187"/>
      <c r="CYF205" s="1187"/>
      <c r="CYG205" s="1187"/>
      <c r="CYH205" s="1187"/>
      <c r="CYI205" s="1187"/>
      <c r="CYJ205" s="1187"/>
      <c r="CYK205" s="1187"/>
      <c r="CYL205" s="1187"/>
      <c r="CYM205" s="1187"/>
      <c r="CYN205" s="1187"/>
      <c r="CYO205" s="1187"/>
      <c r="CYP205" s="1187"/>
      <c r="CYQ205" s="1187"/>
      <c r="CYR205" s="1187"/>
      <c r="CYS205" s="1187"/>
      <c r="CYT205" s="1187"/>
      <c r="CYU205" s="1187"/>
      <c r="CYV205" s="1187"/>
      <c r="CYW205" s="1187"/>
      <c r="CYX205" s="1187"/>
      <c r="CYY205" s="1187"/>
      <c r="CYZ205" s="1187"/>
      <c r="CZA205" s="1187"/>
      <c r="CZB205" s="1187"/>
      <c r="CZC205" s="1187"/>
      <c r="CZD205" s="1187"/>
      <c r="CZE205" s="1187"/>
      <c r="CZF205" s="1187"/>
      <c r="CZG205" s="1187"/>
      <c r="CZH205" s="1187"/>
      <c r="CZI205" s="1187"/>
      <c r="CZJ205" s="1187"/>
      <c r="CZK205" s="1187"/>
      <c r="CZL205" s="1187"/>
      <c r="CZM205" s="1187"/>
      <c r="CZN205" s="1187"/>
      <c r="CZO205" s="1187"/>
      <c r="CZP205" s="1187"/>
      <c r="CZQ205" s="1187"/>
      <c r="CZR205" s="1187"/>
      <c r="CZS205" s="1187"/>
      <c r="CZT205" s="1187"/>
      <c r="CZU205" s="1187"/>
      <c r="CZV205" s="1187"/>
      <c r="CZW205" s="1187"/>
      <c r="CZX205" s="1187"/>
      <c r="CZY205" s="1187"/>
      <c r="CZZ205" s="1187"/>
      <c r="DAA205" s="1187"/>
      <c r="DAB205" s="1187"/>
      <c r="DAC205" s="1187"/>
      <c r="DAD205" s="1187"/>
      <c r="DAE205" s="1187"/>
      <c r="DAF205" s="1187"/>
      <c r="DAG205" s="1187"/>
      <c r="DAH205" s="1187"/>
      <c r="DAI205" s="1187"/>
      <c r="DAJ205" s="1187"/>
      <c r="DAK205" s="1187"/>
      <c r="DAL205" s="1187"/>
      <c r="DAM205" s="1187"/>
      <c r="DAN205" s="1187"/>
      <c r="DAO205" s="1187"/>
      <c r="DAP205" s="1187"/>
      <c r="DAQ205" s="1187"/>
      <c r="DAR205" s="1187"/>
      <c r="DAS205" s="1187"/>
      <c r="DAT205" s="1187"/>
      <c r="DAU205" s="1187"/>
      <c r="DAV205" s="1187"/>
      <c r="DAW205" s="1187"/>
      <c r="DAX205" s="1187"/>
      <c r="DAY205" s="1187"/>
      <c r="DAZ205" s="1187"/>
      <c r="DBA205" s="1187"/>
      <c r="DBB205" s="1187"/>
      <c r="DBC205" s="1187"/>
      <c r="DBD205" s="1187"/>
      <c r="DBE205" s="1187"/>
      <c r="DBF205" s="1187"/>
      <c r="DBG205" s="1187"/>
      <c r="DBH205" s="1187"/>
      <c r="DBI205" s="1187"/>
      <c r="DBJ205" s="1187"/>
      <c r="DBK205" s="1187"/>
      <c r="DBL205" s="1187"/>
      <c r="DBM205" s="1187"/>
      <c r="DBN205" s="1187"/>
      <c r="DBO205" s="1187"/>
      <c r="DBP205" s="1187"/>
      <c r="DBQ205" s="1187"/>
      <c r="DBR205" s="1187"/>
      <c r="DBS205" s="1187"/>
      <c r="DBT205" s="1187"/>
      <c r="DBU205" s="1187"/>
      <c r="DBV205" s="1187"/>
      <c r="DBW205" s="1187"/>
      <c r="DBX205" s="1187"/>
      <c r="DBY205" s="1187"/>
      <c r="DBZ205" s="1187"/>
      <c r="DCA205" s="1187"/>
      <c r="DCB205" s="1187"/>
      <c r="DCC205" s="1187"/>
      <c r="DCD205" s="1187"/>
      <c r="DCE205" s="1187"/>
      <c r="DCF205" s="1187"/>
      <c r="DCG205" s="1187"/>
      <c r="DCH205" s="1187"/>
      <c r="DCI205" s="1187"/>
      <c r="DCJ205" s="1187"/>
      <c r="DCK205" s="1187"/>
      <c r="DCL205" s="1187"/>
      <c r="DCM205" s="1187"/>
      <c r="DCN205" s="1187"/>
      <c r="DCO205" s="1187"/>
      <c r="DCP205" s="1187"/>
      <c r="DCQ205" s="1187"/>
      <c r="DCR205" s="1187"/>
      <c r="DCS205" s="1187"/>
      <c r="DCT205" s="1187"/>
      <c r="DCU205" s="1187"/>
      <c r="DCV205" s="1187"/>
      <c r="DCW205" s="1187"/>
      <c r="DCX205" s="1187"/>
      <c r="DCY205" s="1187"/>
      <c r="DCZ205" s="1187"/>
      <c r="DDA205" s="1187"/>
      <c r="DDB205" s="1187"/>
      <c r="DDC205" s="1187"/>
      <c r="DDD205" s="1187"/>
      <c r="DDE205" s="1187"/>
      <c r="DDF205" s="1187"/>
      <c r="DDG205" s="1187"/>
      <c r="DDH205" s="1187"/>
      <c r="DDI205" s="1187"/>
      <c r="DDJ205" s="1187"/>
      <c r="DDK205" s="1187"/>
      <c r="DDL205" s="1187"/>
      <c r="DDM205" s="1187"/>
      <c r="DDN205" s="1187"/>
      <c r="DDO205" s="1187"/>
      <c r="DDP205" s="1187"/>
      <c r="DDQ205" s="1187"/>
      <c r="DDR205" s="1187"/>
      <c r="DDS205" s="1187"/>
      <c r="DDT205" s="1187"/>
      <c r="DDU205" s="1187"/>
      <c r="DDV205" s="1187"/>
      <c r="DDW205" s="1187"/>
      <c r="DDX205" s="1187"/>
      <c r="DDY205" s="1187"/>
      <c r="DDZ205" s="1187"/>
      <c r="DEA205" s="1187"/>
      <c r="DEB205" s="1187"/>
      <c r="DEC205" s="1187"/>
      <c r="DED205" s="1187"/>
      <c r="DEE205" s="1187"/>
      <c r="DEF205" s="1187"/>
      <c r="DEG205" s="1187"/>
      <c r="DEH205" s="1187"/>
      <c r="DEI205" s="1187"/>
      <c r="DEJ205" s="1187"/>
      <c r="DEK205" s="1187"/>
      <c r="DEL205" s="1187"/>
      <c r="DEM205" s="1187"/>
      <c r="DEN205" s="1187"/>
      <c r="DEO205" s="1187"/>
      <c r="DEP205" s="1187"/>
      <c r="DEQ205" s="1187"/>
      <c r="DER205" s="1187"/>
      <c r="DES205" s="1187"/>
      <c r="DET205" s="1187"/>
      <c r="DEU205" s="1187"/>
      <c r="DEV205" s="1187"/>
      <c r="DEW205" s="1187"/>
      <c r="DEX205" s="1187"/>
      <c r="DEY205" s="1187"/>
      <c r="DEZ205" s="1187"/>
      <c r="DFA205" s="1187"/>
      <c r="DFB205" s="1187"/>
      <c r="DFC205" s="1187"/>
      <c r="DFD205" s="1187"/>
      <c r="DFE205" s="1187"/>
      <c r="DFF205" s="1187"/>
      <c r="DFG205" s="1187"/>
      <c r="DFH205" s="1187"/>
      <c r="DFI205" s="1187"/>
      <c r="DFJ205" s="1187"/>
      <c r="DFK205" s="1187"/>
      <c r="DFL205" s="1187"/>
      <c r="DFM205" s="1187"/>
      <c r="DFN205" s="1187"/>
      <c r="DFO205" s="1187"/>
      <c r="DFP205" s="1187"/>
      <c r="DFQ205" s="1187"/>
      <c r="DFR205" s="1187"/>
      <c r="DFS205" s="1187"/>
      <c r="DFT205" s="1187"/>
      <c r="DFU205" s="1187"/>
      <c r="DFV205" s="1187"/>
      <c r="DFW205" s="1187"/>
      <c r="DFX205" s="1187"/>
      <c r="DFY205" s="1187"/>
      <c r="DFZ205" s="1187"/>
      <c r="DGA205" s="1187"/>
      <c r="DGB205" s="1187"/>
      <c r="DGC205" s="1187"/>
      <c r="DGD205" s="1187"/>
      <c r="DGE205" s="1187"/>
      <c r="DGF205" s="1187"/>
      <c r="DGG205" s="1187"/>
      <c r="DGH205" s="1187"/>
      <c r="DGI205" s="1187"/>
      <c r="DGJ205" s="1187"/>
      <c r="DGK205" s="1187"/>
      <c r="DGL205" s="1187"/>
      <c r="DGM205" s="1187"/>
      <c r="DGN205" s="1187"/>
      <c r="DGO205" s="1187"/>
      <c r="DGP205" s="1187"/>
      <c r="DGQ205" s="1187"/>
      <c r="DGR205" s="1187"/>
      <c r="DGS205" s="1187"/>
      <c r="DGT205" s="1187"/>
      <c r="DGU205" s="1187"/>
      <c r="DGV205" s="1187"/>
      <c r="DGW205" s="1187"/>
      <c r="DGX205" s="1187"/>
      <c r="DGY205" s="1187"/>
      <c r="DGZ205" s="1187"/>
      <c r="DHA205" s="1187"/>
      <c r="DHB205" s="1187"/>
      <c r="DHC205" s="1187"/>
      <c r="DHD205" s="1187"/>
      <c r="DHE205" s="1187"/>
      <c r="DHF205" s="1187"/>
      <c r="DHG205" s="1187"/>
      <c r="DHH205" s="1187"/>
      <c r="DHI205" s="1187"/>
      <c r="DHJ205" s="1187"/>
      <c r="DHK205" s="1187"/>
      <c r="DHL205" s="1187"/>
      <c r="DHM205" s="1187"/>
      <c r="DHN205" s="1187"/>
      <c r="DHO205" s="1187"/>
      <c r="DHP205" s="1187"/>
      <c r="DHQ205" s="1187"/>
      <c r="DHR205" s="1187"/>
      <c r="DHS205" s="1187"/>
      <c r="DHT205" s="1187"/>
      <c r="DHU205" s="1187"/>
      <c r="DHV205" s="1187"/>
      <c r="DHW205" s="1187"/>
      <c r="DHX205" s="1187"/>
      <c r="DHY205" s="1187"/>
      <c r="DHZ205" s="1187"/>
      <c r="DIA205" s="1187"/>
      <c r="DIB205" s="1187"/>
      <c r="DIC205" s="1187"/>
      <c r="DID205" s="1187"/>
      <c r="DIE205" s="1187"/>
      <c r="DIF205" s="1187"/>
      <c r="DIG205" s="1187"/>
      <c r="DIH205" s="1187"/>
      <c r="DII205" s="1187"/>
      <c r="DIJ205" s="1187"/>
      <c r="DIK205" s="1187"/>
      <c r="DIL205" s="1187"/>
      <c r="DIM205" s="1187"/>
      <c r="DIN205" s="1187"/>
      <c r="DIO205" s="1187"/>
      <c r="DIP205" s="1187"/>
      <c r="DIQ205" s="1187"/>
      <c r="DIR205" s="1187"/>
      <c r="DIS205" s="1187"/>
      <c r="DIT205" s="1187"/>
      <c r="DIU205" s="1187"/>
      <c r="DIV205" s="1187"/>
      <c r="DIW205" s="1187"/>
      <c r="DIX205" s="1187"/>
      <c r="DIY205" s="1187"/>
      <c r="DIZ205" s="1187"/>
      <c r="DJA205" s="1187"/>
      <c r="DJB205" s="1187"/>
      <c r="DJC205" s="1187"/>
      <c r="DJD205" s="1187"/>
      <c r="DJE205" s="1187"/>
      <c r="DJF205" s="1187"/>
      <c r="DJG205" s="1187"/>
      <c r="DJH205" s="1187"/>
      <c r="DJI205" s="1187"/>
      <c r="DJJ205" s="1187"/>
      <c r="DJK205" s="1187"/>
      <c r="DJL205" s="1187"/>
      <c r="DJM205" s="1187"/>
      <c r="DJN205" s="1187"/>
      <c r="DJO205" s="1187"/>
      <c r="DJP205" s="1187"/>
      <c r="DJQ205" s="1187"/>
      <c r="DJR205" s="1187"/>
      <c r="DJS205" s="1187"/>
      <c r="DJT205" s="1187"/>
      <c r="DJU205" s="1187"/>
      <c r="DJV205" s="1187"/>
      <c r="DJW205" s="1187"/>
      <c r="DJX205" s="1187"/>
      <c r="DJY205" s="1187"/>
      <c r="DJZ205" s="1187"/>
      <c r="DKA205" s="1187"/>
      <c r="DKB205" s="1187"/>
      <c r="DKC205" s="1187"/>
      <c r="DKD205" s="1187"/>
      <c r="DKE205" s="1187"/>
      <c r="DKF205" s="1187"/>
      <c r="DKG205" s="1187"/>
      <c r="DKH205" s="1187"/>
      <c r="DKI205" s="1187"/>
      <c r="DKJ205" s="1187"/>
      <c r="DKK205" s="1187"/>
      <c r="DKL205" s="1187"/>
      <c r="DKM205" s="1187"/>
      <c r="DKN205" s="1187"/>
      <c r="DKO205" s="1187"/>
      <c r="DKP205" s="1187"/>
      <c r="DKQ205" s="1187"/>
      <c r="DKR205" s="1187"/>
      <c r="DKS205" s="1187"/>
      <c r="DKT205" s="1187"/>
      <c r="DKU205" s="1187"/>
      <c r="DKV205" s="1187"/>
      <c r="DKW205" s="1187"/>
      <c r="DKX205" s="1187"/>
      <c r="DKY205" s="1187"/>
      <c r="DKZ205" s="1187"/>
      <c r="DLA205" s="1187"/>
      <c r="DLB205" s="1187"/>
      <c r="DLC205" s="1187"/>
      <c r="DLD205" s="1187"/>
      <c r="DLE205" s="1187"/>
      <c r="DLF205" s="1187"/>
      <c r="DLG205" s="1187"/>
      <c r="DLH205" s="1187"/>
      <c r="DLI205" s="1187"/>
      <c r="DLJ205" s="1187"/>
      <c r="DLK205" s="1187"/>
      <c r="DLL205" s="1187"/>
      <c r="DLM205" s="1187"/>
      <c r="DLN205" s="1187"/>
      <c r="DLO205" s="1187"/>
      <c r="DLP205" s="1187"/>
      <c r="DLQ205" s="1187"/>
      <c r="DLR205" s="1187"/>
      <c r="DLS205" s="1187"/>
      <c r="DLT205" s="1187"/>
      <c r="DLU205" s="1187"/>
      <c r="DLV205" s="1187"/>
      <c r="DLW205" s="1187"/>
      <c r="DLX205" s="1187"/>
      <c r="DLY205" s="1187"/>
      <c r="DLZ205" s="1187"/>
      <c r="DMA205" s="1187"/>
      <c r="DMB205" s="1187"/>
      <c r="DMC205" s="1187"/>
      <c r="DMD205" s="1187"/>
      <c r="DME205" s="1187"/>
      <c r="DMF205" s="1187"/>
      <c r="DMG205" s="1187"/>
      <c r="DMH205" s="1187"/>
      <c r="DMI205" s="1187"/>
      <c r="DMJ205" s="1187"/>
      <c r="DMK205" s="1187"/>
      <c r="DML205" s="1187"/>
      <c r="DMM205" s="1187"/>
      <c r="DMN205" s="1187"/>
      <c r="DMO205" s="1187"/>
      <c r="DMP205" s="1187"/>
      <c r="DMQ205" s="1187"/>
      <c r="DMR205" s="1187"/>
      <c r="DMS205" s="1187"/>
      <c r="DMT205" s="1187"/>
      <c r="DMU205" s="1187"/>
      <c r="DMV205" s="1187"/>
      <c r="DMW205" s="1187"/>
      <c r="DMX205" s="1187"/>
      <c r="DMY205" s="1187"/>
      <c r="DMZ205" s="1187"/>
      <c r="DNA205" s="1187"/>
      <c r="DNB205" s="1187"/>
      <c r="DNC205" s="1187"/>
      <c r="DND205" s="1187"/>
      <c r="DNE205" s="1187"/>
      <c r="DNF205" s="1187"/>
      <c r="DNG205" s="1187"/>
      <c r="DNH205" s="1187"/>
      <c r="DNI205" s="1187"/>
      <c r="DNJ205" s="1187"/>
      <c r="DNK205" s="1187"/>
      <c r="DNL205" s="1187"/>
      <c r="DNM205" s="1187"/>
      <c r="DNN205" s="1187"/>
      <c r="DNO205" s="1187"/>
      <c r="DNP205" s="1187"/>
      <c r="DNQ205" s="1187"/>
      <c r="DNR205" s="1187"/>
      <c r="DNS205" s="1187"/>
      <c r="DNT205" s="1187"/>
      <c r="DNU205" s="1187"/>
      <c r="DNV205" s="1187"/>
      <c r="DNW205" s="1187"/>
      <c r="DNX205" s="1187"/>
      <c r="DNY205" s="1187"/>
      <c r="DNZ205" s="1187"/>
      <c r="DOA205" s="1187"/>
      <c r="DOB205" s="1187"/>
      <c r="DOC205" s="1187"/>
      <c r="DOD205" s="1187"/>
      <c r="DOE205" s="1187"/>
      <c r="DOF205" s="1187"/>
      <c r="DOG205" s="1187"/>
      <c r="DOH205" s="1187"/>
      <c r="DOI205" s="1187"/>
      <c r="DOJ205" s="1187"/>
      <c r="DOK205" s="1187"/>
      <c r="DOL205" s="1187"/>
      <c r="DOM205" s="1187"/>
      <c r="DON205" s="1187"/>
      <c r="DOO205" s="1187"/>
      <c r="DOP205" s="1187"/>
      <c r="DOQ205" s="1187"/>
      <c r="DOR205" s="1187"/>
      <c r="DOS205" s="1187"/>
      <c r="DOT205" s="1187"/>
      <c r="DOU205" s="1187"/>
      <c r="DOV205" s="1187"/>
      <c r="DOW205" s="1187"/>
      <c r="DOX205" s="1187"/>
      <c r="DOY205" s="1187"/>
      <c r="DOZ205" s="1187"/>
      <c r="DPA205" s="1187"/>
      <c r="DPB205" s="1187"/>
      <c r="DPC205" s="1187"/>
      <c r="DPD205" s="1187"/>
      <c r="DPE205" s="1187"/>
      <c r="DPF205" s="1187"/>
      <c r="DPG205" s="1187"/>
      <c r="DPH205" s="1187"/>
      <c r="DPI205" s="1187"/>
      <c r="DPJ205" s="1187"/>
      <c r="DPK205" s="1187"/>
      <c r="DPL205" s="1187"/>
      <c r="DPM205" s="1187"/>
      <c r="DPN205" s="1187"/>
      <c r="DPO205" s="1187"/>
      <c r="DPP205" s="1187"/>
      <c r="DPQ205" s="1187"/>
      <c r="DPR205" s="1187"/>
      <c r="DPS205" s="1187"/>
      <c r="DPT205" s="1187"/>
      <c r="DPU205" s="1187"/>
      <c r="DPV205" s="1187"/>
      <c r="DPW205" s="1187"/>
      <c r="DPX205" s="1187"/>
      <c r="DPY205" s="1187"/>
      <c r="DPZ205" s="1187"/>
      <c r="DQA205" s="1187"/>
      <c r="DQB205" s="1187"/>
      <c r="DQC205" s="1187"/>
      <c r="DQD205" s="1187"/>
      <c r="DQE205" s="1187"/>
      <c r="DQF205" s="1187"/>
      <c r="DQG205" s="1187"/>
      <c r="DQH205" s="1187"/>
      <c r="DQI205" s="1187"/>
      <c r="DQJ205" s="1187"/>
      <c r="DQK205" s="1187"/>
      <c r="DQL205" s="1187"/>
      <c r="DQM205" s="1187"/>
      <c r="DQN205" s="1187"/>
      <c r="DQO205" s="1187"/>
      <c r="DQP205" s="1187"/>
      <c r="DQQ205" s="1187"/>
      <c r="DQR205" s="1187"/>
      <c r="DQS205" s="1187"/>
      <c r="DQT205" s="1187"/>
      <c r="DQU205" s="1187"/>
      <c r="DQV205" s="1187"/>
      <c r="DQW205" s="1187"/>
      <c r="DQX205" s="1187"/>
      <c r="DQY205" s="1187"/>
      <c r="DQZ205" s="1187"/>
      <c r="DRA205" s="1187"/>
      <c r="DRB205" s="1187"/>
      <c r="DRC205" s="1187"/>
      <c r="DRD205" s="1187"/>
      <c r="DRE205" s="1187"/>
      <c r="DRF205" s="1187"/>
      <c r="DRG205" s="1187"/>
      <c r="DRH205" s="1187"/>
      <c r="DRI205" s="1187"/>
      <c r="DRJ205" s="1187"/>
      <c r="DRK205" s="1187"/>
      <c r="DRL205" s="1187"/>
      <c r="DRM205" s="1187"/>
      <c r="DRN205" s="1187"/>
      <c r="DRO205" s="1187"/>
      <c r="DRP205" s="1187"/>
      <c r="DRQ205" s="1187"/>
      <c r="DRR205" s="1187"/>
      <c r="DRS205" s="1187"/>
      <c r="DRT205" s="1187"/>
      <c r="DRU205" s="1187"/>
      <c r="DRV205" s="1187"/>
      <c r="DRW205" s="1187"/>
      <c r="DRX205" s="1187"/>
      <c r="DRY205" s="1187"/>
      <c r="DRZ205" s="1187"/>
      <c r="DSA205" s="1187"/>
      <c r="DSB205" s="1187"/>
      <c r="DSC205" s="1187"/>
      <c r="DSD205" s="1187"/>
      <c r="DSE205" s="1187"/>
      <c r="DSF205" s="1187"/>
      <c r="DSG205" s="1187"/>
      <c r="DSH205" s="1187"/>
      <c r="DSI205" s="1187"/>
      <c r="DSJ205" s="1187"/>
      <c r="DSK205" s="1187"/>
      <c r="DSL205" s="1187"/>
      <c r="DSM205" s="1187"/>
      <c r="DSN205" s="1187"/>
      <c r="DSO205" s="1187"/>
      <c r="DSP205" s="1187"/>
      <c r="DSQ205" s="1187"/>
      <c r="DSR205" s="1187"/>
      <c r="DSS205" s="1187"/>
      <c r="DST205" s="1187"/>
      <c r="DSU205" s="1187"/>
      <c r="DSV205" s="1187"/>
      <c r="DSW205" s="1187"/>
      <c r="DSX205" s="1187"/>
      <c r="DSY205" s="1187"/>
      <c r="DSZ205" s="1187"/>
      <c r="DTA205" s="1187"/>
      <c r="DTB205" s="1187"/>
      <c r="DTC205" s="1187"/>
      <c r="DTD205" s="1187"/>
      <c r="DTE205" s="1187"/>
      <c r="DTF205" s="1187"/>
      <c r="DTG205" s="1187"/>
      <c r="DTH205" s="1187"/>
      <c r="DTI205" s="1187"/>
      <c r="DTJ205" s="1187"/>
      <c r="DTK205" s="1187"/>
      <c r="DTL205" s="1187"/>
      <c r="DTM205" s="1187"/>
      <c r="DTN205" s="1187"/>
      <c r="DTO205" s="1187"/>
      <c r="DTP205" s="1187"/>
      <c r="DTQ205" s="1187"/>
      <c r="DTR205" s="1187"/>
      <c r="DTS205" s="1187"/>
      <c r="DTT205" s="1187"/>
      <c r="DTU205" s="1187"/>
      <c r="DTV205" s="1187"/>
      <c r="DTW205" s="1187"/>
      <c r="DTX205" s="1187"/>
      <c r="DTY205" s="1187"/>
      <c r="DTZ205" s="1187"/>
      <c r="DUA205" s="1187"/>
      <c r="DUB205" s="1187"/>
      <c r="DUC205" s="1187"/>
      <c r="DUD205" s="1187"/>
      <c r="DUE205" s="1187"/>
      <c r="DUF205" s="1187"/>
      <c r="DUG205" s="1187"/>
      <c r="DUH205" s="1187"/>
      <c r="DUI205" s="1187"/>
      <c r="DUJ205" s="1187"/>
      <c r="DUK205" s="1187"/>
      <c r="DUL205" s="1187"/>
      <c r="DUM205" s="1187"/>
      <c r="DUN205" s="1187"/>
      <c r="DUO205" s="1187"/>
      <c r="DUP205" s="1187"/>
      <c r="DUQ205" s="1187"/>
      <c r="DUR205" s="1187"/>
      <c r="DUS205" s="1187"/>
      <c r="DUT205" s="1187"/>
      <c r="DUU205" s="1187"/>
      <c r="DUV205" s="1187"/>
      <c r="DUW205" s="1187"/>
      <c r="DUX205" s="1187"/>
      <c r="DUY205" s="1187"/>
      <c r="DUZ205" s="1187"/>
      <c r="DVA205" s="1187"/>
      <c r="DVB205" s="1187"/>
      <c r="DVC205" s="1187"/>
      <c r="DVD205" s="1187"/>
      <c r="DVE205" s="1187"/>
      <c r="DVF205" s="1187"/>
      <c r="DVG205" s="1187"/>
      <c r="DVH205" s="1187"/>
      <c r="DVI205" s="1187"/>
      <c r="DVJ205" s="1187"/>
      <c r="DVK205" s="1187"/>
      <c r="DVL205" s="1187"/>
      <c r="DVM205" s="1187"/>
      <c r="DVN205" s="1187"/>
      <c r="DVO205" s="1187"/>
      <c r="DVP205" s="1187"/>
      <c r="DVQ205" s="1187"/>
      <c r="DVR205" s="1187"/>
      <c r="DVS205" s="1187"/>
      <c r="DVT205" s="1187"/>
      <c r="DVU205" s="1187"/>
      <c r="DVV205" s="1187"/>
      <c r="DVW205" s="1187"/>
      <c r="DVX205" s="1187"/>
      <c r="DVY205" s="1187"/>
      <c r="DVZ205" s="1187"/>
      <c r="DWA205" s="1187"/>
      <c r="DWB205" s="1187"/>
      <c r="DWC205" s="1187"/>
      <c r="DWD205" s="1187"/>
      <c r="DWE205" s="1187"/>
      <c r="DWF205" s="1187"/>
      <c r="DWG205" s="1187"/>
      <c r="DWH205" s="1187"/>
      <c r="DWI205" s="1187"/>
      <c r="DWJ205" s="1187"/>
      <c r="DWK205" s="1187"/>
      <c r="DWL205" s="1187"/>
      <c r="DWM205" s="1187"/>
      <c r="DWN205" s="1187"/>
      <c r="DWO205" s="1187"/>
      <c r="DWP205" s="1187"/>
      <c r="DWQ205" s="1187"/>
      <c r="DWR205" s="1187"/>
      <c r="DWS205" s="1187"/>
      <c r="DWT205" s="1187"/>
      <c r="DWU205" s="1187"/>
      <c r="DWV205" s="1187"/>
      <c r="DWW205" s="1187"/>
      <c r="DWX205" s="1187"/>
      <c r="DWY205" s="1187"/>
      <c r="DWZ205" s="1187"/>
      <c r="DXA205" s="1187"/>
      <c r="DXB205" s="1187"/>
      <c r="DXC205" s="1187"/>
      <c r="DXD205" s="1187"/>
      <c r="DXE205" s="1187"/>
      <c r="DXF205" s="1187"/>
      <c r="DXG205" s="1187"/>
      <c r="DXH205" s="1187"/>
      <c r="DXI205" s="1187"/>
      <c r="DXJ205" s="1187"/>
      <c r="DXK205" s="1187"/>
      <c r="DXL205" s="1187"/>
      <c r="DXM205" s="1187"/>
      <c r="DXN205" s="1187"/>
      <c r="DXO205" s="1187"/>
      <c r="DXP205" s="1187"/>
      <c r="DXQ205" s="1187"/>
      <c r="DXR205" s="1187"/>
      <c r="DXS205" s="1187"/>
      <c r="DXT205" s="1187"/>
      <c r="DXU205" s="1187"/>
      <c r="DXV205" s="1187"/>
      <c r="DXW205" s="1187"/>
      <c r="DXX205" s="1187"/>
      <c r="DXY205" s="1187"/>
      <c r="DXZ205" s="1187"/>
      <c r="DYA205" s="1187"/>
      <c r="DYB205" s="1187"/>
      <c r="DYC205" s="1187"/>
      <c r="DYD205" s="1187"/>
      <c r="DYE205" s="1187"/>
      <c r="DYF205" s="1187"/>
      <c r="DYG205" s="1187"/>
      <c r="DYH205" s="1187"/>
      <c r="DYI205" s="1187"/>
      <c r="DYJ205" s="1187"/>
      <c r="DYK205" s="1187"/>
      <c r="DYL205" s="1187"/>
      <c r="DYM205" s="1187"/>
      <c r="DYN205" s="1187"/>
      <c r="DYO205" s="1187"/>
      <c r="DYP205" s="1187"/>
      <c r="DYQ205" s="1187"/>
      <c r="DYR205" s="1187"/>
      <c r="DYS205" s="1187"/>
      <c r="DYT205" s="1187"/>
      <c r="DYU205" s="1187"/>
      <c r="DYV205" s="1187"/>
      <c r="DYW205" s="1187"/>
      <c r="DYX205" s="1187"/>
      <c r="DYY205" s="1187"/>
      <c r="DYZ205" s="1187"/>
      <c r="DZA205" s="1187"/>
      <c r="DZB205" s="1187"/>
      <c r="DZC205" s="1187"/>
      <c r="DZD205" s="1187"/>
      <c r="DZE205" s="1187"/>
      <c r="DZF205" s="1187"/>
      <c r="DZG205" s="1187"/>
      <c r="DZH205" s="1187"/>
      <c r="DZI205" s="1187"/>
      <c r="DZJ205" s="1187"/>
      <c r="DZK205" s="1187"/>
      <c r="DZL205" s="1187"/>
      <c r="DZM205" s="1187"/>
      <c r="DZN205" s="1187"/>
      <c r="DZO205" s="1187"/>
      <c r="DZP205" s="1187"/>
      <c r="DZQ205" s="1187"/>
      <c r="DZR205" s="1187"/>
      <c r="DZS205" s="1187"/>
      <c r="DZT205" s="1187"/>
      <c r="DZU205" s="1187"/>
      <c r="DZV205" s="1187"/>
      <c r="DZW205" s="1187"/>
      <c r="DZX205" s="1187"/>
      <c r="DZY205" s="1187"/>
      <c r="DZZ205" s="1187"/>
      <c r="EAA205" s="1187"/>
      <c r="EAB205" s="1187"/>
      <c r="EAC205" s="1187"/>
      <c r="EAD205" s="1187"/>
      <c r="EAE205" s="1187"/>
      <c r="EAF205" s="1187"/>
      <c r="EAG205" s="1187"/>
      <c r="EAH205" s="1187"/>
      <c r="EAI205" s="1187"/>
      <c r="EAJ205" s="1187"/>
      <c r="EAK205" s="1187"/>
      <c r="EAL205" s="1187"/>
      <c r="EAM205" s="1187"/>
      <c r="EAN205" s="1187"/>
      <c r="EAO205" s="1187"/>
      <c r="EAP205" s="1187"/>
      <c r="EAQ205" s="1187"/>
      <c r="EAR205" s="1187"/>
      <c r="EAS205" s="1187"/>
      <c r="EAT205" s="1187"/>
      <c r="EAU205" s="1187"/>
      <c r="EAV205" s="1187"/>
      <c r="EAW205" s="1187"/>
      <c r="EAX205" s="1187"/>
      <c r="EAY205" s="1187"/>
      <c r="EAZ205" s="1187"/>
      <c r="EBA205" s="1187"/>
      <c r="EBB205" s="1187"/>
      <c r="EBC205" s="1187"/>
      <c r="EBD205" s="1187"/>
      <c r="EBE205" s="1187"/>
      <c r="EBF205" s="1187"/>
      <c r="EBG205" s="1187"/>
      <c r="EBH205" s="1187"/>
      <c r="EBI205" s="1187"/>
      <c r="EBJ205" s="1187"/>
      <c r="EBK205" s="1187"/>
      <c r="EBL205" s="1187"/>
      <c r="EBM205" s="1187"/>
      <c r="EBN205" s="1187"/>
      <c r="EBO205" s="1187"/>
      <c r="EBP205" s="1187"/>
      <c r="EBQ205" s="1187"/>
      <c r="EBR205" s="1187"/>
      <c r="EBS205" s="1187"/>
      <c r="EBT205" s="1187"/>
      <c r="EBU205" s="1187"/>
      <c r="EBV205" s="1187"/>
      <c r="EBW205" s="1187"/>
      <c r="EBX205" s="1187"/>
      <c r="EBY205" s="1187"/>
      <c r="EBZ205" s="1187"/>
      <c r="ECA205" s="1187"/>
      <c r="ECB205" s="1187"/>
      <c r="ECC205" s="1187"/>
      <c r="ECD205" s="1187"/>
      <c r="ECE205" s="1187"/>
      <c r="ECF205" s="1187"/>
      <c r="ECG205" s="1187"/>
      <c r="ECH205" s="1187"/>
      <c r="ECI205" s="1187"/>
      <c r="ECJ205" s="1187"/>
      <c r="ECK205" s="1187"/>
      <c r="ECL205" s="1187"/>
      <c r="ECM205" s="1187"/>
      <c r="ECN205" s="1187"/>
      <c r="ECO205" s="1187"/>
      <c r="ECP205" s="1187"/>
      <c r="ECQ205" s="1187"/>
      <c r="ECR205" s="1187"/>
      <c r="ECS205" s="1187"/>
      <c r="ECT205" s="1187"/>
      <c r="ECU205" s="1187"/>
      <c r="ECV205" s="1187"/>
      <c r="ECW205" s="1187"/>
      <c r="ECX205" s="1187"/>
      <c r="ECY205" s="1187"/>
      <c r="ECZ205" s="1187"/>
      <c r="EDA205" s="1187"/>
      <c r="EDB205" s="1187"/>
      <c r="EDC205" s="1187"/>
      <c r="EDD205" s="1187"/>
      <c r="EDE205" s="1187"/>
      <c r="EDF205" s="1187"/>
      <c r="EDG205" s="1187"/>
      <c r="EDH205" s="1187"/>
      <c r="EDI205" s="1187"/>
      <c r="EDJ205" s="1187"/>
      <c r="EDK205" s="1187"/>
      <c r="EDL205" s="1187"/>
      <c r="EDM205" s="1187"/>
      <c r="EDN205" s="1187"/>
      <c r="EDO205" s="1187"/>
      <c r="EDP205" s="1187"/>
      <c r="EDQ205" s="1187"/>
      <c r="EDR205" s="1187"/>
      <c r="EDS205" s="1187"/>
      <c r="EDT205" s="1187"/>
      <c r="EDU205" s="1187"/>
      <c r="EDV205" s="1187"/>
      <c r="EDW205" s="1187"/>
      <c r="EDX205" s="1187"/>
      <c r="EDY205" s="1187"/>
      <c r="EDZ205" s="1187"/>
      <c r="EEA205" s="1187"/>
      <c r="EEB205" s="1187"/>
      <c r="EEC205" s="1187"/>
      <c r="EED205" s="1187"/>
      <c r="EEE205" s="1187"/>
      <c r="EEF205" s="1187"/>
      <c r="EEG205" s="1187"/>
      <c r="EEH205" s="1187"/>
      <c r="EEI205" s="1187"/>
      <c r="EEJ205" s="1187"/>
      <c r="EEK205" s="1187"/>
      <c r="EEL205" s="1187"/>
      <c r="EEM205" s="1187"/>
      <c r="EEN205" s="1187"/>
      <c r="EEO205" s="1187"/>
      <c r="EEP205" s="1187"/>
      <c r="EEQ205" s="1187"/>
      <c r="EER205" s="1187"/>
      <c r="EES205" s="1187"/>
      <c r="EET205" s="1187"/>
      <c r="EEU205" s="1187"/>
      <c r="EEV205" s="1187"/>
      <c r="EEW205" s="1187"/>
      <c r="EEX205" s="1187"/>
      <c r="EEY205" s="1187"/>
      <c r="EEZ205" s="1187"/>
      <c r="EFA205" s="1187"/>
      <c r="EFB205" s="1187"/>
      <c r="EFC205" s="1187"/>
      <c r="EFD205" s="1187"/>
      <c r="EFE205" s="1187"/>
      <c r="EFF205" s="1187"/>
      <c r="EFG205" s="1187"/>
      <c r="EFH205" s="1187"/>
      <c r="EFI205" s="1187"/>
      <c r="EFJ205" s="1187"/>
      <c r="EFK205" s="1187"/>
      <c r="EFL205" s="1187"/>
      <c r="EFM205" s="1187"/>
      <c r="EFN205" s="1187"/>
      <c r="EFO205" s="1187"/>
      <c r="EFP205" s="1187"/>
      <c r="EFQ205" s="1187"/>
      <c r="EFR205" s="1187"/>
      <c r="EFS205" s="1187"/>
      <c r="EFT205" s="1187"/>
      <c r="EFU205" s="1187"/>
      <c r="EFV205" s="1187"/>
      <c r="EFW205" s="1187"/>
      <c r="EFX205" s="1187"/>
      <c r="EFY205" s="1187"/>
      <c r="EFZ205" s="1187"/>
      <c r="EGA205" s="1187"/>
      <c r="EGB205" s="1187"/>
      <c r="EGC205" s="1187"/>
      <c r="EGD205" s="1187"/>
      <c r="EGE205" s="1187"/>
      <c r="EGF205" s="1187"/>
      <c r="EGG205" s="1187"/>
      <c r="EGH205" s="1187"/>
      <c r="EGI205" s="1187"/>
      <c r="EGJ205" s="1187"/>
      <c r="EGK205" s="1187"/>
      <c r="EGL205" s="1187"/>
      <c r="EGM205" s="1187"/>
      <c r="EGN205" s="1187"/>
      <c r="EGO205" s="1187"/>
      <c r="EGP205" s="1187"/>
      <c r="EGQ205" s="1187"/>
      <c r="EGR205" s="1187"/>
      <c r="EGS205" s="1187"/>
      <c r="EGT205" s="1187"/>
      <c r="EGU205" s="1187"/>
      <c r="EGV205" s="1187"/>
      <c r="EGW205" s="1187"/>
      <c r="EGX205" s="1187"/>
      <c r="EGY205" s="1187"/>
      <c r="EGZ205" s="1187"/>
      <c r="EHA205" s="1187"/>
      <c r="EHB205" s="1187"/>
      <c r="EHC205" s="1187"/>
      <c r="EHD205" s="1187"/>
      <c r="EHE205" s="1187"/>
      <c r="EHF205" s="1187"/>
      <c r="EHG205" s="1187"/>
      <c r="EHH205" s="1187"/>
      <c r="EHI205" s="1187"/>
      <c r="EHJ205" s="1187"/>
      <c r="EHK205" s="1187"/>
      <c r="EHL205" s="1187"/>
      <c r="EHM205" s="1187"/>
      <c r="EHN205" s="1187"/>
      <c r="EHO205" s="1187"/>
      <c r="EHP205" s="1187"/>
      <c r="EHQ205" s="1187"/>
      <c r="EHR205" s="1187"/>
      <c r="EHS205" s="1187"/>
      <c r="EHT205" s="1187"/>
      <c r="EHU205" s="1187"/>
      <c r="EHV205" s="1187"/>
      <c r="EHW205" s="1187"/>
      <c r="EHX205" s="1187"/>
      <c r="EHY205" s="1187"/>
      <c r="EHZ205" s="1187"/>
      <c r="EIA205" s="1187"/>
      <c r="EIB205" s="1187"/>
      <c r="EIC205" s="1187"/>
      <c r="EID205" s="1187"/>
      <c r="EIE205" s="1187"/>
      <c r="EIF205" s="1187"/>
      <c r="EIG205" s="1187"/>
      <c r="EIH205" s="1187"/>
      <c r="EII205" s="1187"/>
      <c r="EIJ205" s="1187"/>
      <c r="EIK205" s="1187"/>
      <c r="EIL205" s="1187"/>
      <c r="EIM205" s="1187"/>
      <c r="EIN205" s="1187"/>
      <c r="EIO205" s="1187"/>
      <c r="EIP205" s="1187"/>
      <c r="EIQ205" s="1187"/>
      <c r="EIR205" s="1187"/>
      <c r="EIS205" s="1187"/>
      <c r="EIT205" s="1187"/>
      <c r="EIU205" s="1187"/>
      <c r="EIV205" s="1187"/>
      <c r="EIW205" s="1187"/>
      <c r="EIX205" s="1187"/>
      <c r="EIY205" s="1187"/>
      <c r="EIZ205" s="1187"/>
      <c r="EJA205" s="1187"/>
      <c r="EJB205" s="1187"/>
      <c r="EJC205" s="1187"/>
      <c r="EJD205" s="1187"/>
      <c r="EJE205" s="1187"/>
      <c r="EJF205" s="1187"/>
      <c r="EJG205" s="1187"/>
      <c r="EJH205" s="1187"/>
      <c r="EJI205" s="1187"/>
      <c r="EJJ205" s="1187"/>
      <c r="EJK205" s="1187"/>
      <c r="EJL205" s="1187"/>
      <c r="EJM205" s="1187"/>
      <c r="EJN205" s="1187"/>
      <c r="EJO205" s="1187"/>
      <c r="EJP205" s="1187"/>
      <c r="EJQ205" s="1187"/>
      <c r="EJR205" s="1187"/>
      <c r="EJS205" s="1187"/>
      <c r="EJT205" s="1187"/>
      <c r="EJU205" s="1187"/>
      <c r="EJV205" s="1187"/>
      <c r="EJW205" s="1187"/>
      <c r="EJX205" s="1187"/>
      <c r="EJY205" s="1187"/>
      <c r="EJZ205" s="1187"/>
      <c r="EKA205" s="1187"/>
      <c r="EKB205" s="1187"/>
      <c r="EKC205" s="1187"/>
      <c r="EKD205" s="1187"/>
      <c r="EKE205" s="1187"/>
      <c r="EKF205" s="1187"/>
      <c r="EKG205" s="1187"/>
      <c r="EKH205" s="1187"/>
      <c r="EKI205" s="1187"/>
      <c r="EKJ205" s="1187"/>
      <c r="EKK205" s="1187"/>
      <c r="EKL205" s="1187"/>
      <c r="EKM205" s="1187"/>
      <c r="EKN205" s="1187"/>
      <c r="EKO205" s="1187"/>
      <c r="EKP205" s="1187"/>
      <c r="EKQ205" s="1187"/>
      <c r="EKR205" s="1187"/>
      <c r="EKS205" s="1187"/>
      <c r="EKT205" s="1187"/>
      <c r="EKU205" s="1187"/>
      <c r="EKV205" s="1187"/>
      <c r="EKW205" s="1187"/>
      <c r="EKX205" s="1187"/>
      <c r="EKY205" s="1187"/>
      <c r="EKZ205" s="1187"/>
      <c r="ELA205" s="1187"/>
      <c r="ELB205" s="1187"/>
      <c r="ELC205" s="1187"/>
      <c r="ELD205" s="1187"/>
      <c r="ELE205" s="1187"/>
      <c r="ELF205" s="1187"/>
      <c r="ELG205" s="1187"/>
      <c r="ELH205" s="1187"/>
      <c r="ELI205" s="1187"/>
      <c r="ELJ205" s="1187"/>
      <c r="ELK205" s="1187"/>
      <c r="ELL205" s="1187"/>
      <c r="ELM205" s="1187"/>
      <c r="ELN205" s="1187"/>
      <c r="ELO205" s="1187"/>
      <c r="ELP205" s="1187"/>
      <c r="ELQ205" s="1187"/>
      <c r="ELR205" s="1187"/>
      <c r="ELS205" s="1187"/>
      <c r="ELT205" s="1187"/>
      <c r="ELU205" s="1187"/>
      <c r="ELV205" s="1187"/>
      <c r="ELW205" s="1187"/>
      <c r="ELX205" s="1187"/>
      <c r="ELY205" s="1187"/>
      <c r="ELZ205" s="1187"/>
      <c r="EMA205" s="1187"/>
      <c r="EMB205" s="1187"/>
      <c r="EMC205" s="1187"/>
      <c r="EMD205" s="1187"/>
      <c r="EME205" s="1187"/>
      <c r="EMF205" s="1187"/>
      <c r="EMG205" s="1187"/>
      <c r="EMH205" s="1187"/>
      <c r="EMI205" s="1187"/>
      <c r="EMJ205" s="1187"/>
      <c r="EMK205" s="1187"/>
      <c r="EML205" s="1187"/>
      <c r="EMM205" s="1187"/>
      <c r="EMN205" s="1187"/>
      <c r="EMO205" s="1187"/>
      <c r="EMP205" s="1187"/>
      <c r="EMQ205" s="1187"/>
      <c r="EMR205" s="1187"/>
      <c r="EMS205" s="1187"/>
      <c r="EMT205" s="1187"/>
      <c r="EMU205" s="1187"/>
      <c r="EMV205" s="1187"/>
      <c r="EMW205" s="1187"/>
      <c r="EMX205" s="1187"/>
      <c r="EMY205" s="1187"/>
      <c r="EMZ205" s="1187"/>
      <c r="ENA205" s="1187"/>
      <c r="ENB205" s="1187"/>
      <c r="ENC205" s="1187"/>
      <c r="END205" s="1187"/>
      <c r="ENE205" s="1187"/>
      <c r="ENF205" s="1187"/>
      <c r="ENG205" s="1187"/>
      <c r="ENH205" s="1187"/>
      <c r="ENI205" s="1187"/>
      <c r="ENJ205" s="1187"/>
      <c r="ENK205" s="1187"/>
      <c r="ENL205" s="1187"/>
      <c r="ENM205" s="1187"/>
      <c r="ENN205" s="1187"/>
      <c r="ENO205" s="1187"/>
      <c r="ENP205" s="1187"/>
      <c r="ENQ205" s="1187"/>
      <c r="ENR205" s="1187"/>
      <c r="ENS205" s="1187"/>
      <c r="ENT205" s="1187"/>
      <c r="ENU205" s="1187"/>
      <c r="ENV205" s="1187"/>
      <c r="ENW205" s="1187"/>
      <c r="ENX205" s="1187"/>
      <c r="ENY205" s="1187"/>
      <c r="ENZ205" s="1187"/>
      <c r="EOA205" s="1187"/>
      <c r="EOB205" s="1187"/>
      <c r="EOC205" s="1187"/>
      <c r="EOD205" s="1187"/>
      <c r="EOE205" s="1187"/>
      <c r="EOF205" s="1187"/>
      <c r="EOG205" s="1187"/>
      <c r="EOH205" s="1187"/>
      <c r="EOI205" s="1187"/>
      <c r="EOJ205" s="1187"/>
      <c r="EOK205" s="1187"/>
      <c r="EOL205" s="1187"/>
      <c r="EOM205" s="1187"/>
      <c r="EON205" s="1187"/>
      <c r="EOO205" s="1187"/>
      <c r="EOP205" s="1187"/>
      <c r="EOQ205" s="1187"/>
      <c r="EOR205" s="1187"/>
      <c r="EOS205" s="1187"/>
      <c r="EOT205" s="1187"/>
      <c r="EOU205" s="1187"/>
      <c r="EOV205" s="1187"/>
      <c r="EOW205" s="1187"/>
      <c r="EOX205" s="1187"/>
      <c r="EOY205" s="1187"/>
      <c r="EOZ205" s="1187"/>
      <c r="EPA205" s="1187"/>
      <c r="EPB205" s="1187"/>
      <c r="EPC205" s="1187"/>
      <c r="EPD205" s="1187"/>
      <c r="EPE205" s="1187"/>
      <c r="EPF205" s="1187"/>
      <c r="EPG205" s="1187"/>
      <c r="EPH205" s="1187"/>
      <c r="EPI205" s="1187"/>
      <c r="EPJ205" s="1187"/>
      <c r="EPK205" s="1187"/>
      <c r="EPL205" s="1187"/>
      <c r="EPM205" s="1187"/>
      <c r="EPN205" s="1187"/>
      <c r="EPO205" s="1187"/>
      <c r="EPP205" s="1187"/>
      <c r="EPQ205" s="1187"/>
      <c r="EPR205" s="1187"/>
      <c r="EPS205" s="1187"/>
      <c r="EPT205" s="1187"/>
      <c r="EPU205" s="1187"/>
      <c r="EPV205" s="1187"/>
      <c r="EPW205" s="1187"/>
      <c r="EPX205" s="1187"/>
      <c r="EPY205" s="1187"/>
      <c r="EPZ205" s="1187"/>
      <c r="EQA205" s="1187"/>
      <c r="EQB205" s="1187"/>
      <c r="EQC205" s="1187"/>
      <c r="EQD205" s="1187"/>
      <c r="EQE205" s="1187"/>
      <c r="EQF205" s="1187"/>
      <c r="EQG205" s="1187"/>
      <c r="EQH205" s="1187"/>
      <c r="EQI205" s="1187"/>
      <c r="EQJ205" s="1187"/>
      <c r="EQK205" s="1187"/>
      <c r="EQL205" s="1187"/>
      <c r="EQM205" s="1187"/>
      <c r="EQN205" s="1187"/>
      <c r="EQO205" s="1187"/>
      <c r="EQP205" s="1187"/>
      <c r="EQQ205" s="1187"/>
      <c r="EQR205" s="1187"/>
      <c r="EQS205" s="1187"/>
      <c r="EQT205" s="1187"/>
      <c r="EQU205" s="1187"/>
      <c r="EQV205" s="1187"/>
      <c r="EQW205" s="1187"/>
      <c r="EQX205" s="1187"/>
      <c r="EQY205" s="1187"/>
      <c r="EQZ205" s="1187"/>
      <c r="ERA205" s="1187"/>
      <c r="ERB205" s="1187"/>
      <c r="ERC205" s="1187"/>
      <c r="ERD205" s="1187"/>
      <c r="ERE205" s="1187"/>
      <c r="ERF205" s="1187"/>
      <c r="ERG205" s="1187"/>
      <c r="ERH205" s="1187"/>
      <c r="ERI205" s="1187"/>
      <c r="ERJ205" s="1187"/>
      <c r="ERK205" s="1187"/>
      <c r="ERL205" s="1187"/>
      <c r="ERM205" s="1187"/>
      <c r="ERN205" s="1187"/>
      <c r="ERO205" s="1187"/>
      <c r="ERP205" s="1187"/>
      <c r="ERQ205" s="1187"/>
      <c r="ERR205" s="1187"/>
      <c r="ERS205" s="1187"/>
      <c r="ERT205" s="1187"/>
      <c r="ERU205" s="1187"/>
      <c r="ERV205" s="1187"/>
      <c r="ERW205" s="1187"/>
      <c r="ERX205" s="1187"/>
      <c r="ERY205" s="1187"/>
      <c r="ERZ205" s="1187"/>
      <c r="ESA205" s="1187"/>
      <c r="ESB205" s="1187"/>
      <c r="ESC205" s="1187"/>
      <c r="ESD205" s="1187"/>
      <c r="ESE205" s="1187"/>
      <c r="ESF205" s="1187"/>
      <c r="ESG205" s="1187"/>
      <c r="ESH205" s="1187"/>
      <c r="ESI205" s="1187"/>
      <c r="ESJ205" s="1187"/>
      <c r="ESK205" s="1187"/>
      <c r="ESL205" s="1187"/>
      <c r="ESM205" s="1187"/>
      <c r="ESN205" s="1187"/>
      <c r="ESO205" s="1187"/>
      <c r="ESP205" s="1187"/>
      <c r="ESQ205" s="1187"/>
      <c r="ESR205" s="1187"/>
      <c r="ESS205" s="1187"/>
      <c r="EST205" s="1187"/>
      <c r="ESU205" s="1187"/>
      <c r="ESV205" s="1187"/>
      <c r="ESW205" s="1187"/>
      <c r="ESX205" s="1187"/>
      <c r="ESY205" s="1187"/>
      <c r="ESZ205" s="1187"/>
      <c r="ETA205" s="1187"/>
      <c r="ETB205" s="1187"/>
      <c r="ETC205" s="1187"/>
      <c r="ETD205" s="1187"/>
      <c r="ETE205" s="1187"/>
      <c r="ETF205" s="1187"/>
      <c r="ETG205" s="1187"/>
      <c r="ETH205" s="1187"/>
      <c r="ETI205" s="1187"/>
      <c r="ETJ205" s="1187"/>
      <c r="ETK205" s="1187"/>
      <c r="ETL205" s="1187"/>
      <c r="ETM205" s="1187"/>
      <c r="ETN205" s="1187"/>
      <c r="ETO205" s="1187"/>
      <c r="ETP205" s="1187"/>
      <c r="ETQ205" s="1187"/>
      <c r="ETR205" s="1187"/>
      <c r="ETS205" s="1187"/>
      <c r="ETT205" s="1187"/>
      <c r="ETU205" s="1187"/>
      <c r="ETV205" s="1187"/>
      <c r="ETW205" s="1187"/>
      <c r="ETX205" s="1187"/>
      <c r="ETY205" s="1187"/>
      <c r="ETZ205" s="1187"/>
      <c r="EUA205" s="1187"/>
      <c r="EUB205" s="1187"/>
      <c r="EUC205" s="1187"/>
      <c r="EUD205" s="1187"/>
      <c r="EUE205" s="1187"/>
      <c r="EUF205" s="1187"/>
      <c r="EUG205" s="1187"/>
      <c r="EUH205" s="1187"/>
      <c r="EUI205" s="1187"/>
      <c r="EUJ205" s="1187"/>
      <c r="EUK205" s="1187"/>
      <c r="EUL205" s="1187"/>
      <c r="EUM205" s="1187"/>
      <c r="EUN205" s="1187"/>
      <c r="EUO205" s="1187"/>
      <c r="EUP205" s="1187"/>
      <c r="EUQ205" s="1187"/>
      <c r="EUR205" s="1187"/>
      <c r="EUS205" s="1187"/>
      <c r="EUT205" s="1187"/>
      <c r="EUU205" s="1187"/>
      <c r="EUV205" s="1187"/>
      <c r="EUW205" s="1187"/>
      <c r="EUX205" s="1187"/>
      <c r="EUY205" s="1187"/>
      <c r="EUZ205" s="1187"/>
      <c r="EVA205" s="1187"/>
      <c r="EVB205" s="1187"/>
      <c r="EVC205" s="1187"/>
      <c r="EVD205" s="1187"/>
      <c r="EVE205" s="1187"/>
      <c r="EVF205" s="1187"/>
      <c r="EVG205" s="1187"/>
      <c r="EVH205" s="1187"/>
      <c r="EVI205" s="1187"/>
      <c r="EVJ205" s="1187"/>
      <c r="EVK205" s="1187"/>
      <c r="EVL205" s="1187"/>
      <c r="EVM205" s="1187"/>
      <c r="EVN205" s="1187"/>
      <c r="EVO205" s="1187"/>
      <c r="EVP205" s="1187"/>
      <c r="EVQ205" s="1187"/>
      <c r="EVR205" s="1187"/>
      <c r="EVS205" s="1187"/>
      <c r="EVT205" s="1187"/>
      <c r="EVU205" s="1187"/>
      <c r="EVV205" s="1187"/>
      <c r="EVW205" s="1187"/>
      <c r="EVX205" s="1187"/>
      <c r="EVY205" s="1187"/>
      <c r="EVZ205" s="1187"/>
      <c r="EWA205" s="1187"/>
      <c r="EWB205" s="1187"/>
      <c r="EWC205" s="1187"/>
      <c r="EWD205" s="1187"/>
      <c r="EWE205" s="1187"/>
      <c r="EWF205" s="1187"/>
      <c r="EWG205" s="1187"/>
      <c r="EWH205" s="1187"/>
      <c r="EWI205" s="1187"/>
      <c r="EWJ205" s="1187"/>
      <c r="EWK205" s="1187"/>
      <c r="EWL205" s="1187"/>
      <c r="EWM205" s="1187"/>
      <c r="EWN205" s="1187"/>
      <c r="EWO205" s="1187"/>
      <c r="EWP205" s="1187"/>
      <c r="EWQ205" s="1187"/>
      <c r="EWR205" s="1187"/>
      <c r="EWS205" s="1187"/>
      <c r="EWT205" s="1187"/>
      <c r="EWU205" s="1187"/>
      <c r="EWV205" s="1187"/>
      <c r="EWW205" s="1187"/>
      <c r="EWX205" s="1187"/>
      <c r="EWY205" s="1187"/>
      <c r="EWZ205" s="1187"/>
      <c r="EXA205" s="1187"/>
      <c r="EXB205" s="1187"/>
      <c r="EXC205" s="1187"/>
      <c r="EXD205" s="1187"/>
      <c r="EXE205" s="1187"/>
      <c r="EXF205" s="1187"/>
      <c r="EXG205" s="1187"/>
      <c r="EXH205" s="1187"/>
      <c r="EXI205" s="1187"/>
      <c r="EXJ205" s="1187"/>
      <c r="EXK205" s="1187"/>
      <c r="EXL205" s="1187"/>
      <c r="EXM205" s="1187"/>
      <c r="EXN205" s="1187"/>
      <c r="EXO205" s="1187"/>
      <c r="EXP205" s="1187"/>
      <c r="EXQ205" s="1187"/>
      <c r="EXR205" s="1187"/>
      <c r="EXS205" s="1187"/>
      <c r="EXT205" s="1187"/>
      <c r="EXU205" s="1187"/>
      <c r="EXV205" s="1187"/>
      <c r="EXW205" s="1187"/>
      <c r="EXX205" s="1187"/>
      <c r="EXY205" s="1187"/>
      <c r="EXZ205" s="1187"/>
      <c r="EYA205" s="1187"/>
      <c r="EYB205" s="1187"/>
      <c r="EYC205" s="1187"/>
      <c r="EYD205" s="1187"/>
      <c r="EYE205" s="1187"/>
      <c r="EYF205" s="1187"/>
      <c r="EYG205" s="1187"/>
      <c r="EYH205" s="1187"/>
      <c r="EYI205" s="1187"/>
      <c r="EYJ205" s="1187"/>
      <c r="EYK205" s="1187"/>
      <c r="EYL205" s="1187"/>
      <c r="EYM205" s="1187"/>
      <c r="EYN205" s="1187"/>
      <c r="EYO205" s="1187"/>
      <c r="EYP205" s="1187"/>
      <c r="EYQ205" s="1187"/>
      <c r="EYR205" s="1187"/>
      <c r="EYS205" s="1187"/>
      <c r="EYT205" s="1187"/>
      <c r="EYU205" s="1187"/>
      <c r="EYV205" s="1187"/>
      <c r="EYW205" s="1187"/>
      <c r="EYX205" s="1187"/>
      <c r="EYY205" s="1187"/>
      <c r="EYZ205" s="1187"/>
      <c r="EZA205" s="1187"/>
      <c r="EZB205" s="1187"/>
      <c r="EZC205" s="1187"/>
      <c r="EZD205" s="1187"/>
      <c r="EZE205" s="1187"/>
      <c r="EZF205" s="1187"/>
      <c r="EZG205" s="1187"/>
      <c r="EZH205" s="1187"/>
      <c r="EZI205" s="1187"/>
      <c r="EZJ205" s="1187"/>
      <c r="EZK205" s="1187"/>
      <c r="EZL205" s="1187"/>
      <c r="EZM205" s="1187"/>
      <c r="EZN205" s="1187"/>
      <c r="EZO205" s="1187"/>
      <c r="EZP205" s="1187"/>
      <c r="EZQ205" s="1187"/>
      <c r="EZR205" s="1187"/>
      <c r="EZS205" s="1187"/>
      <c r="EZT205" s="1187"/>
      <c r="EZU205" s="1187"/>
      <c r="EZV205" s="1187"/>
      <c r="EZW205" s="1187"/>
      <c r="EZX205" s="1187"/>
      <c r="EZY205" s="1187"/>
      <c r="EZZ205" s="1187"/>
      <c r="FAA205" s="1187"/>
      <c r="FAB205" s="1187"/>
      <c r="FAC205" s="1187"/>
      <c r="FAD205" s="1187"/>
      <c r="FAE205" s="1187"/>
      <c r="FAF205" s="1187"/>
      <c r="FAG205" s="1187"/>
      <c r="FAH205" s="1187"/>
      <c r="FAI205" s="1187"/>
      <c r="FAJ205" s="1187"/>
      <c r="FAK205" s="1187"/>
      <c r="FAL205" s="1187"/>
      <c r="FAM205" s="1187"/>
      <c r="FAN205" s="1187"/>
      <c r="FAO205" s="1187"/>
      <c r="FAP205" s="1187"/>
      <c r="FAQ205" s="1187"/>
      <c r="FAR205" s="1187"/>
      <c r="FAS205" s="1187"/>
      <c r="FAT205" s="1187"/>
      <c r="FAU205" s="1187"/>
      <c r="FAV205" s="1187"/>
      <c r="FAW205" s="1187"/>
      <c r="FAX205" s="1187"/>
      <c r="FAY205" s="1187"/>
      <c r="FAZ205" s="1187"/>
      <c r="FBA205" s="1187"/>
      <c r="FBB205" s="1187"/>
      <c r="FBC205" s="1187"/>
      <c r="FBD205" s="1187"/>
      <c r="FBE205" s="1187"/>
      <c r="FBF205" s="1187"/>
      <c r="FBG205" s="1187"/>
      <c r="FBH205" s="1187"/>
      <c r="FBI205" s="1187"/>
      <c r="FBJ205" s="1187"/>
      <c r="FBK205" s="1187"/>
      <c r="FBL205" s="1187"/>
      <c r="FBM205" s="1187"/>
      <c r="FBN205" s="1187"/>
      <c r="FBO205" s="1187"/>
      <c r="FBP205" s="1187"/>
      <c r="FBQ205" s="1187"/>
      <c r="FBR205" s="1187"/>
      <c r="FBS205" s="1187"/>
      <c r="FBT205" s="1187"/>
      <c r="FBU205" s="1187"/>
      <c r="FBV205" s="1187"/>
      <c r="FBW205" s="1187"/>
      <c r="FBX205" s="1187"/>
      <c r="FBY205" s="1187"/>
      <c r="FBZ205" s="1187"/>
      <c r="FCA205" s="1187"/>
      <c r="FCB205" s="1187"/>
      <c r="FCC205" s="1187"/>
      <c r="FCD205" s="1187"/>
      <c r="FCE205" s="1187"/>
      <c r="FCF205" s="1187"/>
      <c r="FCG205" s="1187"/>
      <c r="FCH205" s="1187"/>
      <c r="FCI205" s="1187"/>
      <c r="FCJ205" s="1187"/>
      <c r="FCK205" s="1187"/>
      <c r="FCL205" s="1187"/>
      <c r="FCM205" s="1187"/>
      <c r="FCN205" s="1187"/>
      <c r="FCO205" s="1187"/>
      <c r="FCP205" s="1187"/>
      <c r="FCQ205" s="1187"/>
      <c r="FCR205" s="1187"/>
      <c r="FCS205" s="1187"/>
      <c r="FCT205" s="1187"/>
      <c r="FCU205" s="1187"/>
      <c r="FCV205" s="1187"/>
      <c r="FCW205" s="1187"/>
      <c r="FCX205" s="1187"/>
      <c r="FCY205" s="1187"/>
      <c r="FCZ205" s="1187"/>
      <c r="FDA205" s="1187"/>
      <c r="FDB205" s="1187"/>
      <c r="FDC205" s="1187"/>
      <c r="FDD205" s="1187"/>
      <c r="FDE205" s="1187"/>
      <c r="FDF205" s="1187"/>
      <c r="FDG205" s="1187"/>
      <c r="FDH205" s="1187"/>
      <c r="FDI205" s="1187"/>
      <c r="FDJ205" s="1187"/>
      <c r="FDK205" s="1187"/>
      <c r="FDL205" s="1187"/>
      <c r="FDM205" s="1187"/>
      <c r="FDN205" s="1187"/>
      <c r="FDO205" s="1187"/>
      <c r="FDP205" s="1187"/>
      <c r="FDQ205" s="1187"/>
      <c r="FDR205" s="1187"/>
      <c r="FDS205" s="1187"/>
      <c r="FDT205" s="1187"/>
      <c r="FDU205" s="1187"/>
      <c r="FDV205" s="1187"/>
      <c r="FDW205" s="1187"/>
      <c r="FDX205" s="1187"/>
      <c r="FDY205" s="1187"/>
      <c r="FDZ205" s="1187"/>
      <c r="FEA205" s="1187"/>
      <c r="FEB205" s="1187"/>
      <c r="FEC205" s="1187"/>
      <c r="FED205" s="1187"/>
      <c r="FEE205" s="1187"/>
      <c r="FEF205" s="1187"/>
      <c r="FEG205" s="1187"/>
      <c r="FEH205" s="1187"/>
      <c r="FEI205" s="1187"/>
      <c r="FEJ205" s="1187"/>
      <c r="FEK205" s="1187"/>
      <c r="FEL205" s="1187"/>
      <c r="FEM205" s="1187"/>
      <c r="FEN205" s="1187"/>
      <c r="FEO205" s="1187"/>
      <c r="FEP205" s="1187"/>
      <c r="FEQ205" s="1187"/>
      <c r="FER205" s="1187"/>
      <c r="FES205" s="1187"/>
      <c r="FET205" s="1187"/>
      <c r="FEU205" s="1187"/>
      <c r="FEV205" s="1187"/>
      <c r="FEW205" s="1187"/>
      <c r="FEX205" s="1187"/>
      <c r="FEY205" s="1187"/>
      <c r="FEZ205" s="1187"/>
      <c r="FFA205" s="1187"/>
      <c r="FFB205" s="1187"/>
      <c r="FFC205" s="1187"/>
      <c r="FFD205" s="1187"/>
      <c r="FFE205" s="1187"/>
      <c r="FFF205" s="1187"/>
      <c r="FFG205" s="1187"/>
      <c r="FFH205" s="1187"/>
      <c r="FFI205" s="1187"/>
      <c r="FFJ205" s="1187"/>
      <c r="FFK205" s="1187"/>
      <c r="FFL205" s="1187"/>
      <c r="FFM205" s="1187"/>
      <c r="FFN205" s="1187"/>
      <c r="FFO205" s="1187"/>
      <c r="FFP205" s="1187"/>
      <c r="FFQ205" s="1187"/>
      <c r="FFR205" s="1187"/>
      <c r="FFS205" s="1187"/>
      <c r="FFT205" s="1187"/>
      <c r="FFU205" s="1187"/>
      <c r="FFV205" s="1187"/>
      <c r="FFW205" s="1187"/>
      <c r="FFX205" s="1187"/>
      <c r="FFY205" s="1187"/>
      <c r="FFZ205" s="1187"/>
      <c r="FGA205" s="1187"/>
      <c r="FGB205" s="1187"/>
      <c r="FGC205" s="1187"/>
      <c r="FGD205" s="1187"/>
      <c r="FGE205" s="1187"/>
      <c r="FGF205" s="1187"/>
      <c r="FGG205" s="1187"/>
      <c r="FGH205" s="1187"/>
      <c r="FGI205" s="1187"/>
      <c r="FGJ205" s="1187"/>
      <c r="FGK205" s="1187"/>
      <c r="FGL205" s="1187"/>
      <c r="FGM205" s="1187"/>
      <c r="FGN205" s="1187"/>
      <c r="FGO205" s="1187"/>
      <c r="FGP205" s="1187"/>
      <c r="FGQ205" s="1187"/>
      <c r="FGR205" s="1187"/>
      <c r="FGS205" s="1187"/>
      <c r="FGT205" s="1187"/>
      <c r="FGU205" s="1187"/>
      <c r="FGV205" s="1187"/>
      <c r="FGW205" s="1187"/>
      <c r="FGX205" s="1187"/>
      <c r="FGY205" s="1187"/>
      <c r="FGZ205" s="1187"/>
      <c r="FHA205" s="1187"/>
      <c r="FHB205" s="1187"/>
      <c r="FHC205" s="1187"/>
      <c r="FHD205" s="1187"/>
      <c r="FHE205" s="1187"/>
      <c r="FHF205" s="1187"/>
      <c r="FHG205" s="1187"/>
      <c r="FHH205" s="1187"/>
      <c r="FHI205" s="1187"/>
      <c r="FHJ205" s="1187"/>
      <c r="FHK205" s="1187"/>
      <c r="FHL205" s="1187"/>
      <c r="FHM205" s="1187"/>
      <c r="FHN205" s="1187"/>
      <c r="FHO205" s="1187"/>
      <c r="FHP205" s="1187"/>
      <c r="FHQ205" s="1187"/>
      <c r="FHR205" s="1187"/>
      <c r="FHS205" s="1187"/>
      <c r="FHT205" s="1187"/>
      <c r="FHU205" s="1187"/>
      <c r="FHV205" s="1187"/>
      <c r="FHW205" s="1187"/>
      <c r="FHX205" s="1187"/>
      <c r="FHY205" s="1187"/>
      <c r="FHZ205" s="1187"/>
      <c r="FIA205" s="1187"/>
      <c r="FIB205" s="1187"/>
      <c r="FIC205" s="1187"/>
      <c r="FID205" s="1187"/>
      <c r="FIE205" s="1187"/>
      <c r="FIF205" s="1187"/>
      <c r="FIG205" s="1187"/>
      <c r="FIH205" s="1187"/>
      <c r="FII205" s="1187"/>
      <c r="FIJ205" s="1187"/>
      <c r="FIK205" s="1187"/>
      <c r="FIL205" s="1187"/>
      <c r="FIM205" s="1187"/>
      <c r="FIN205" s="1187"/>
      <c r="FIO205" s="1187"/>
      <c r="FIP205" s="1187"/>
      <c r="FIQ205" s="1187"/>
      <c r="FIR205" s="1187"/>
      <c r="FIS205" s="1187"/>
      <c r="FIT205" s="1187"/>
      <c r="FIU205" s="1187"/>
      <c r="FIV205" s="1187"/>
      <c r="FIW205" s="1187"/>
      <c r="FIX205" s="1187"/>
      <c r="FIY205" s="1187"/>
      <c r="FIZ205" s="1187"/>
      <c r="FJA205" s="1187"/>
      <c r="FJB205" s="1187"/>
      <c r="FJC205" s="1187"/>
      <c r="FJD205" s="1187"/>
      <c r="FJE205" s="1187"/>
      <c r="FJF205" s="1187"/>
      <c r="FJG205" s="1187"/>
      <c r="FJH205" s="1187"/>
      <c r="FJI205" s="1187"/>
      <c r="FJJ205" s="1187"/>
      <c r="FJK205" s="1187"/>
      <c r="FJL205" s="1187"/>
      <c r="FJM205" s="1187"/>
      <c r="FJN205" s="1187"/>
      <c r="FJO205" s="1187"/>
      <c r="FJP205" s="1187"/>
      <c r="FJQ205" s="1187"/>
      <c r="FJR205" s="1187"/>
      <c r="FJS205" s="1187"/>
      <c r="FJT205" s="1187"/>
      <c r="FJU205" s="1187"/>
      <c r="FJV205" s="1187"/>
      <c r="FJW205" s="1187"/>
      <c r="FJX205" s="1187"/>
      <c r="FJY205" s="1187"/>
      <c r="FJZ205" s="1187"/>
      <c r="FKA205" s="1187"/>
      <c r="FKB205" s="1187"/>
      <c r="FKC205" s="1187"/>
      <c r="FKD205" s="1187"/>
      <c r="FKE205" s="1187"/>
      <c r="FKF205" s="1187"/>
      <c r="FKG205" s="1187"/>
      <c r="FKH205" s="1187"/>
      <c r="FKI205" s="1187"/>
      <c r="FKJ205" s="1187"/>
      <c r="FKK205" s="1187"/>
      <c r="FKL205" s="1187"/>
      <c r="FKM205" s="1187"/>
      <c r="FKN205" s="1187"/>
      <c r="FKO205" s="1187"/>
      <c r="FKP205" s="1187"/>
      <c r="FKQ205" s="1187"/>
      <c r="FKR205" s="1187"/>
      <c r="FKS205" s="1187"/>
      <c r="FKT205" s="1187"/>
      <c r="FKU205" s="1187"/>
      <c r="FKV205" s="1187"/>
      <c r="FKW205" s="1187"/>
      <c r="FKX205" s="1187"/>
      <c r="FKY205" s="1187"/>
      <c r="FKZ205" s="1187"/>
      <c r="FLA205" s="1187"/>
      <c r="FLB205" s="1187"/>
      <c r="FLC205" s="1187"/>
      <c r="FLD205" s="1187"/>
      <c r="FLE205" s="1187"/>
      <c r="FLF205" s="1187"/>
      <c r="FLG205" s="1187"/>
      <c r="FLH205" s="1187"/>
      <c r="FLI205" s="1187"/>
      <c r="FLJ205" s="1187"/>
      <c r="FLK205" s="1187"/>
      <c r="FLL205" s="1187"/>
      <c r="FLM205" s="1187"/>
      <c r="FLN205" s="1187"/>
      <c r="FLO205" s="1187"/>
      <c r="FLP205" s="1187"/>
      <c r="FLQ205" s="1187"/>
      <c r="FLR205" s="1187"/>
      <c r="FLS205" s="1187"/>
      <c r="FLT205" s="1187"/>
      <c r="FLU205" s="1187"/>
      <c r="FLV205" s="1187"/>
      <c r="FLW205" s="1187"/>
      <c r="FLX205" s="1187"/>
      <c r="FLY205" s="1187"/>
      <c r="FLZ205" s="1187"/>
      <c r="FMA205" s="1187"/>
      <c r="FMB205" s="1187"/>
      <c r="FMC205" s="1187"/>
      <c r="FMD205" s="1187"/>
      <c r="FME205" s="1187"/>
      <c r="FMF205" s="1187"/>
      <c r="FMG205" s="1187"/>
      <c r="FMH205" s="1187"/>
      <c r="FMI205" s="1187"/>
      <c r="FMJ205" s="1187"/>
      <c r="FMK205" s="1187"/>
      <c r="FML205" s="1187"/>
      <c r="FMM205" s="1187"/>
      <c r="FMN205" s="1187"/>
      <c r="FMO205" s="1187"/>
      <c r="FMP205" s="1187"/>
      <c r="FMQ205" s="1187"/>
      <c r="FMR205" s="1187"/>
      <c r="FMS205" s="1187"/>
      <c r="FMT205" s="1187"/>
      <c r="FMU205" s="1187"/>
      <c r="FMV205" s="1187"/>
      <c r="FMW205" s="1187"/>
      <c r="FMX205" s="1187"/>
      <c r="FMY205" s="1187"/>
      <c r="FMZ205" s="1187"/>
      <c r="FNA205" s="1187"/>
      <c r="FNB205" s="1187"/>
      <c r="FNC205" s="1187"/>
      <c r="FND205" s="1187"/>
      <c r="FNE205" s="1187"/>
      <c r="FNF205" s="1187"/>
      <c r="FNG205" s="1187"/>
      <c r="FNH205" s="1187"/>
      <c r="FNI205" s="1187"/>
      <c r="FNJ205" s="1187"/>
      <c r="FNK205" s="1187"/>
      <c r="FNL205" s="1187"/>
      <c r="FNM205" s="1187"/>
      <c r="FNN205" s="1187"/>
      <c r="FNO205" s="1187"/>
      <c r="FNP205" s="1187"/>
      <c r="FNQ205" s="1187"/>
      <c r="FNR205" s="1187"/>
      <c r="FNS205" s="1187"/>
      <c r="FNT205" s="1187"/>
      <c r="FNU205" s="1187"/>
      <c r="FNV205" s="1187"/>
      <c r="FNW205" s="1187"/>
      <c r="FNX205" s="1187"/>
      <c r="FNY205" s="1187"/>
      <c r="FNZ205" s="1187"/>
      <c r="FOA205" s="1187"/>
      <c r="FOB205" s="1187"/>
      <c r="FOC205" s="1187"/>
      <c r="FOD205" s="1187"/>
      <c r="FOE205" s="1187"/>
      <c r="FOF205" s="1187"/>
      <c r="FOG205" s="1187"/>
      <c r="FOH205" s="1187"/>
      <c r="FOI205" s="1187"/>
      <c r="FOJ205" s="1187"/>
      <c r="FOK205" s="1187"/>
      <c r="FOL205" s="1187"/>
      <c r="FOM205" s="1187"/>
      <c r="FON205" s="1187"/>
      <c r="FOO205" s="1187"/>
      <c r="FOP205" s="1187"/>
      <c r="FOQ205" s="1187"/>
      <c r="FOR205" s="1187"/>
      <c r="FOS205" s="1187"/>
      <c r="FOT205" s="1187"/>
      <c r="FOU205" s="1187"/>
      <c r="FOV205" s="1187"/>
      <c r="FOW205" s="1187"/>
      <c r="FOX205" s="1187"/>
      <c r="FOY205" s="1187"/>
      <c r="FOZ205" s="1187"/>
      <c r="FPA205" s="1187"/>
      <c r="FPB205" s="1187"/>
      <c r="FPC205" s="1187"/>
      <c r="FPD205" s="1187"/>
      <c r="FPE205" s="1187"/>
      <c r="FPF205" s="1187"/>
      <c r="FPG205" s="1187"/>
      <c r="FPH205" s="1187"/>
      <c r="FPI205" s="1187"/>
      <c r="FPJ205" s="1187"/>
      <c r="FPK205" s="1187"/>
      <c r="FPL205" s="1187"/>
      <c r="FPM205" s="1187"/>
      <c r="FPN205" s="1187"/>
      <c r="FPO205" s="1187"/>
      <c r="FPP205" s="1187"/>
      <c r="FPQ205" s="1187"/>
      <c r="FPR205" s="1187"/>
      <c r="FPS205" s="1187"/>
      <c r="FPT205" s="1187"/>
      <c r="FPU205" s="1187"/>
      <c r="FPV205" s="1187"/>
      <c r="FPW205" s="1187"/>
      <c r="FPX205" s="1187"/>
      <c r="FPY205" s="1187"/>
      <c r="FPZ205" s="1187"/>
      <c r="FQA205" s="1187"/>
      <c r="FQB205" s="1187"/>
      <c r="FQC205" s="1187"/>
      <c r="FQD205" s="1187"/>
      <c r="FQE205" s="1187"/>
      <c r="FQF205" s="1187"/>
      <c r="FQG205" s="1187"/>
      <c r="FQH205" s="1187"/>
      <c r="FQI205" s="1187"/>
      <c r="FQJ205" s="1187"/>
      <c r="FQK205" s="1187"/>
      <c r="FQL205" s="1187"/>
      <c r="FQM205" s="1187"/>
      <c r="FQN205" s="1187"/>
      <c r="FQO205" s="1187"/>
      <c r="FQP205" s="1187"/>
      <c r="FQQ205" s="1187"/>
      <c r="FQR205" s="1187"/>
      <c r="FQS205" s="1187"/>
      <c r="FQT205" s="1187"/>
      <c r="FQU205" s="1187"/>
      <c r="FQV205" s="1187"/>
      <c r="FQW205" s="1187"/>
      <c r="FQX205" s="1187"/>
      <c r="FQY205" s="1187"/>
      <c r="FQZ205" s="1187"/>
      <c r="FRA205" s="1187"/>
      <c r="FRB205" s="1187"/>
      <c r="FRC205" s="1187"/>
      <c r="FRD205" s="1187"/>
      <c r="FRE205" s="1187"/>
      <c r="FRF205" s="1187"/>
      <c r="FRG205" s="1187"/>
      <c r="FRH205" s="1187"/>
      <c r="FRI205" s="1187"/>
      <c r="FRJ205" s="1187"/>
      <c r="FRK205" s="1187"/>
      <c r="FRL205" s="1187"/>
      <c r="FRM205" s="1187"/>
      <c r="FRN205" s="1187"/>
      <c r="FRO205" s="1187"/>
      <c r="FRP205" s="1187"/>
      <c r="FRQ205" s="1187"/>
      <c r="FRR205" s="1187"/>
      <c r="FRS205" s="1187"/>
      <c r="FRT205" s="1187"/>
      <c r="FRU205" s="1187"/>
      <c r="FRV205" s="1187"/>
      <c r="FRW205" s="1187"/>
      <c r="FRX205" s="1187"/>
      <c r="FRY205" s="1187"/>
      <c r="FRZ205" s="1187"/>
      <c r="FSA205" s="1187"/>
      <c r="FSB205" s="1187"/>
      <c r="FSC205" s="1187"/>
      <c r="FSD205" s="1187"/>
      <c r="FSE205" s="1187"/>
      <c r="FSF205" s="1187"/>
      <c r="FSG205" s="1187"/>
      <c r="FSH205" s="1187"/>
      <c r="FSI205" s="1187"/>
      <c r="FSJ205" s="1187"/>
      <c r="FSK205" s="1187"/>
      <c r="FSL205" s="1187"/>
      <c r="FSM205" s="1187"/>
      <c r="FSN205" s="1187"/>
      <c r="FSO205" s="1187"/>
      <c r="FSP205" s="1187"/>
      <c r="FSQ205" s="1187"/>
      <c r="FSR205" s="1187"/>
      <c r="FSS205" s="1187"/>
      <c r="FST205" s="1187"/>
      <c r="FSU205" s="1187"/>
      <c r="FSV205" s="1187"/>
      <c r="FSW205" s="1187"/>
      <c r="FSX205" s="1187"/>
      <c r="FSY205" s="1187"/>
      <c r="FSZ205" s="1187"/>
      <c r="FTA205" s="1187"/>
      <c r="FTB205" s="1187"/>
      <c r="FTC205" s="1187"/>
      <c r="FTD205" s="1187"/>
      <c r="FTE205" s="1187"/>
      <c r="FTF205" s="1187"/>
      <c r="FTG205" s="1187"/>
      <c r="FTH205" s="1187"/>
      <c r="FTI205" s="1187"/>
      <c r="FTJ205" s="1187"/>
      <c r="FTK205" s="1187"/>
      <c r="FTL205" s="1187"/>
      <c r="FTM205" s="1187"/>
      <c r="FTN205" s="1187"/>
      <c r="FTO205" s="1187"/>
      <c r="FTP205" s="1187"/>
      <c r="FTQ205" s="1187"/>
      <c r="FTR205" s="1187"/>
      <c r="FTS205" s="1187"/>
      <c r="FTT205" s="1187"/>
      <c r="FTU205" s="1187"/>
      <c r="FTV205" s="1187"/>
      <c r="FTW205" s="1187"/>
      <c r="FTX205" s="1187"/>
      <c r="FTY205" s="1187"/>
      <c r="FTZ205" s="1187"/>
      <c r="FUA205" s="1187"/>
      <c r="FUB205" s="1187"/>
      <c r="FUC205" s="1187"/>
      <c r="FUD205" s="1187"/>
      <c r="FUE205" s="1187"/>
      <c r="FUF205" s="1187"/>
      <c r="FUG205" s="1187"/>
      <c r="FUH205" s="1187"/>
      <c r="FUI205" s="1187"/>
      <c r="FUJ205" s="1187"/>
      <c r="FUK205" s="1187"/>
      <c r="FUL205" s="1187"/>
      <c r="FUM205" s="1187"/>
      <c r="FUN205" s="1187"/>
      <c r="FUO205" s="1187"/>
      <c r="FUP205" s="1187"/>
      <c r="FUQ205" s="1187"/>
      <c r="FUR205" s="1187"/>
      <c r="FUS205" s="1187"/>
      <c r="FUT205" s="1187"/>
      <c r="FUU205" s="1187"/>
      <c r="FUV205" s="1187"/>
      <c r="FUW205" s="1187"/>
      <c r="FUX205" s="1187"/>
      <c r="FUY205" s="1187"/>
      <c r="FUZ205" s="1187"/>
      <c r="FVA205" s="1187"/>
      <c r="FVB205" s="1187"/>
      <c r="FVC205" s="1187"/>
      <c r="FVD205" s="1187"/>
      <c r="FVE205" s="1187"/>
      <c r="FVF205" s="1187"/>
      <c r="FVG205" s="1187"/>
      <c r="FVH205" s="1187"/>
      <c r="FVI205" s="1187"/>
      <c r="FVJ205" s="1187"/>
      <c r="FVK205" s="1187"/>
      <c r="FVL205" s="1187"/>
      <c r="FVM205" s="1187"/>
      <c r="FVN205" s="1187"/>
      <c r="FVO205" s="1187"/>
      <c r="FVP205" s="1187"/>
      <c r="FVQ205" s="1187"/>
      <c r="FVR205" s="1187"/>
      <c r="FVS205" s="1187"/>
      <c r="FVT205" s="1187"/>
      <c r="FVU205" s="1187"/>
      <c r="FVV205" s="1187"/>
      <c r="FVW205" s="1187"/>
      <c r="FVX205" s="1187"/>
      <c r="FVY205" s="1187"/>
      <c r="FVZ205" s="1187"/>
      <c r="FWA205" s="1187"/>
      <c r="FWB205" s="1187"/>
      <c r="FWC205" s="1187"/>
      <c r="FWD205" s="1187"/>
      <c r="FWE205" s="1187"/>
      <c r="FWF205" s="1187"/>
      <c r="FWG205" s="1187"/>
      <c r="FWH205" s="1187"/>
      <c r="FWI205" s="1187"/>
      <c r="FWJ205" s="1187"/>
      <c r="FWK205" s="1187"/>
      <c r="FWL205" s="1187"/>
      <c r="FWM205" s="1187"/>
      <c r="FWN205" s="1187"/>
      <c r="FWO205" s="1187"/>
      <c r="FWP205" s="1187"/>
      <c r="FWQ205" s="1187"/>
      <c r="FWR205" s="1187"/>
      <c r="FWS205" s="1187"/>
      <c r="FWT205" s="1187"/>
      <c r="FWU205" s="1187"/>
      <c r="FWV205" s="1187"/>
      <c r="FWW205" s="1187"/>
      <c r="FWX205" s="1187"/>
      <c r="FWY205" s="1187"/>
      <c r="FWZ205" s="1187"/>
      <c r="FXA205" s="1187"/>
      <c r="FXB205" s="1187"/>
      <c r="FXC205" s="1187"/>
      <c r="FXD205" s="1187"/>
      <c r="FXE205" s="1187"/>
      <c r="FXF205" s="1187"/>
      <c r="FXG205" s="1187"/>
      <c r="FXH205" s="1187"/>
      <c r="FXI205" s="1187"/>
      <c r="FXJ205" s="1187"/>
      <c r="FXK205" s="1187"/>
      <c r="FXL205" s="1187"/>
      <c r="FXM205" s="1187"/>
      <c r="FXN205" s="1187"/>
      <c r="FXO205" s="1187"/>
      <c r="FXP205" s="1187"/>
      <c r="FXQ205" s="1187"/>
      <c r="FXR205" s="1187"/>
      <c r="FXS205" s="1187"/>
      <c r="FXT205" s="1187"/>
      <c r="FXU205" s="1187"/>
      <c r="FXV205" s="1187"/>
      <c r="FXW205" s="1187"/>
      <c r="FXX205" s="1187"/>
      <c r="FXY205" s="1187"/>
      <c r="FXZ205" s="1187"/>
      <c r="FYA205" s="1187"/>
      <c r="FYB205" s="1187"/>
      <c r="FYC205" s="1187"/>
      <c r="FYD205" s="1187"/>
      <c r="FYE205" s="1187"/>
      <c r="FYF205" s="1187"/>
      <c r="FYG205" s="1187"/>
      <c r="FYH205" s="1187"/>
      <c r="FYI205" s="1187"/>
      <c r="FYJ205" s="1187"/>
      <c r="FYK205" s="1187"/>
      <c r="FYL205" s="1187"/>
      <c r="FYM205" s="1187"/>
      <c r="FYN205" s="1187"/>
      <c r="FYO205" s="1187"/>
      <c r="FYP205" s="1187"/>
      <c r="FYQ205" s="1187"/>
      <c r="FYR205" s="1187"/>
      <c r="FYS205" s="1187"/>
      <c r="FYT205" s="1187"/>
      <c r="FYU205" s="1187"/>
      <c r="FYV205" s="1187"/>
      <c r="FYW205" s="1187"/>
      <c r="FYX205" s="1187"/>
      <c r="FYY205" s="1187"/>
      <c r="FYZ205" s="1187"/>
      <c r="FZA205" s="1187"/>
      <c r="FZB205" s="1187"/>
      <c r="FZC205" s="1187"/>
      <c r="FZD205" s="1187"/>
      <c r="FZE205" s="1187"/>
      <c r="FZF205" s="1187"/>
      <c r="FZG205" s="1187"/>
      <c r="FZH205" s="1187"/>
      <c r="FZI205" s="1187"/>
      <c r="FZJ205" s="1187"/>
      <c r="FZK205" s="1187"/>
      <c r="FZL205" s="1187"/>
      <c r="FZM205" s="1187"/>
      <c r="FZN205" s="1187"/>
      <c r="FZO205" s="1187"/>
      <c r="FZP205" s="1187"/>
      <c r="FZQ205" s="1187"/>
      <c r="FZR205" s="1187"/>
      <c r="FZS205" s="1187"/>
      <c r="FZT205" s="1187"/>
      <c r="FZU205" s="1187"/>
      <c r="FZV205" s="1187"/>
      <c r="FZW205" s="1187"/>
      <c r="FZX205" s="1187"/>
      <c r="FZY205" s="1187"/>
      <c r="FZZ205" s="1187"/>
      <c r="GAA205" s="1187"/>
      <c r="GAB205" s="1187"/>
      <c r="GAC205" s="1187"/>
      <c r="GAD205" s="1187"/>
      <c r="GAE205" s="1187"/>
      <c r="GAF205" s="1187"/>
      <c r="GAG205" s="1187"/>
      <c r="GAH205" s="1187"/>
      <c r="GAI205" s="1187"/>
      <c r="GAJ205" s="1187"/>
      <c r="GAK205" s="1187"/>
      <c r="GAL205" s="1187"/>
      <c r="GAM205" s="1187"/>
      <c r="GAN205" s="1187"/>
      <c r="GAO205" s="1187"/>
      <c r="GAP205" s="1187"/>
      <c r="GAQ205" s="1187"/>
      <c r="GAR205" s="1187"/>
      <c r="GAS205" s="1187"/>
      <c r="GAT205" s="1187"/>
      <c r="GAU205" s="1187"/>
      <c r="GAV205" s="1187"/>
      <c r="GAW205" s="1187"/>
      <c r="GAX205" s="1187"/>
      <c r="GAY205" s="1187"/>
      <c r="GAZ205" s="1187"/>
      <c r="GBA205" s="1187"/>
      <c r="GBB205" s="1187"/>
      <c r="GBC205" s="1187"/>
      <c r="GBD205" s="1187"/>
      <c r="GBE205" s="1187"/>
      <c r="GBF205" s="1187"/>
      <c r="GBG205" s="1187"/>
      <c r="GBH205" s="1187"/>
      <c r="GBI205" s="1187"/>
      <c r="GBJ205" s="1187"/>
      <c r="GBK205" s="1187"/>
      <c r="GBL205" s="1187"/>
      <c r="GBM205" s="1187"/>
      <c r="GBN205" s="1187"/>
      <c r="GBO205" s="1187"/>
      <c r="GBP205" s="1187"/>
      <c r="GBQ205" s="1187"/>
      <c r="GBR205" s="1187"/>
      <c r="GBS205" s="1187"/>
      <c r="GBT205" s="1187"/>
      <c r="GBU205" s="1187"/>
      <c r="GBV205" s="1187"/>
      <c r="GBW205" s="1187"/>
      <c r="GBX205" s="1187"/>
      <c r="GBY205" s="1187"/>
      <c r="GBZ205" s="1187"/>
      <c r="GCA205" s="1187"/>
      <c r="GCB205" s="1187"/>
      <c r="GCC205" s="1187"/>
      <c r="GCD205" s="1187"/>
      <c r="GCE205" s="1187"/>
      <c r="GCF205" s="1187"/>
      <c r="GCG205" s="1187"/>
      <c r="GCH205" s="1187"/>
      <c r="GCI205" s="1187"/>
      <c r="GCJ205" s="1187"/>
      <c r="GCK205" s="1187"/>
      <c r="GCL205" s="1187"/>
      <c r="GCM205" s="1187"/>
      <c r="GCN205" s="1187"/>
      <c r="GCO205" s="1187"/>
      <c r="GCP205" s="1187"/>
      <c r="GCQ205" s="1187"/>
      <c r="GCR205" s="1187"/>
      <c r="GCS205" s="1187"/>
      <c r="GCT205" s="1187"/>
      <c r="GCU205" s="1187"/>
      <c r="GCV205" s="1187"/>
      <c r="GCW205" s="1187"/>
      <c r="GCX205" s="1187"/>
      <c r="GCY205" s="1187"/>
      <c r="GCZ205" s="1187"/>
      <c r="GDA205" s="1187"/>
      <c r="GDB205" s="1187"/>
      <c r="GDC205" s="1187"/>
      <c r="GDD205" s="1187"/>
      <c r="GDE205" s="1187"/>
      <c r="GDF205" s="1187"/>
      <c r="GDG205" s="1187"/>
      <c r="GDH205" s="1187"/>
      <c r="GDI205" s="1187"/>
      <c r="GDJ205" s="1187"/>
      <c r="GDK205" s="1187"/>
      <c r="GDL205" s="1187"/>
      <c r="GDM205" s="1187"/>
      <c r="GDN205" s="1187"/>
      <c r="GDO205" s="1187"/>
      <c r="GDP205" s="1187"/>
      <c r="GDQ205" s="1187"/>
      <c r="GDR205" s="1187"/>
      <c r="GDS205" s="1187"/>
      <c r="GDT205" s="1187"/>
      <c r="GDU205" s="1187"/>
      <c r="GDV205" s="1187"/>
      <c r="GDW205" s="1187"/>
      <c r="GDX205" s="1187"/>
      <c r="GDY205" s="1187"/>
      <c r="GDZ205" s="1187"/>
      <c r="GEA205" s="1187"/>
      <c r="GEB205" s="1187"/>
      <c r="GEC205" s="1187"/>
      <c r="GED205" s="1187"/>
      <c r="GEE205" s="1187"/>
      <c r="GEF205" s="1187"/>
      <c r="GEG205" s="1187"/>
      <c r="GEH205" s="1187"/>
      <c r="GEI205" s="1187"/>
      <c r="GEJ205" s="1187"/>
      <c r="GEK205" s="1187"/>
      <c r="GEL205" s="1187"/>
      <c r="GEM205" s="1187"/>
      <c r="GEN205" s="1187"/>
      <c r="GEO205" s="1187"/>
      <c r="GEP205" s="1187"/>
      <c r="GEQ205" s="1187"/>
      <c r="GER205" s="1187"/>
      <c r="GES205" s="1187"/>
      <c r="GET205" s="1187"/>
      <c r="GEU205" s="1187"/>
      <c r="GEV205" s="1187"/>
      <c r="GEW205" s="1187"/>
      <c r="GEX205" s="1187"/>
      <c r="GEY205" s="1187"/>
      <c r="GEZ205" s="1187"/>
      <c r="GFA205" s="1187"/>
      <c r="GFB205" s="1187"/>
      <c r="GFC205" s="1187"/>
      <c r="GFD205" s="1187"/>
      <c r="GFE205" s="1187"/>
      <c r="GFF205" s="1187"/>
      <c r="GFG205" s="1187"/>
      <c r="GFH205" s="1187"/>
      <c r="GFI205" s="1187"/>
      <c r="GFJ205" s="1187"/>
      <c r="GFK205" s="1187"/>
      <c r="GFL205" s="1187"/>
      <c r="GFM205" s="1187"/>
      <c r="GFN205" s="1187"/>
      <c r="GFO205" s="1187"/>
      <c r="GFP205" s="1187"/>
      <c r="GFQ205" s="1187"/>
      <c r="GFR205" s="1187"/>
      <c r="GFS205" s="1187"/>
      <c r="GFT205" s="1187"/>
      <c r="GFU205" s="1187"/>
      <c r="GFV205" s="1187"/>
      <c r="GFW205" s="1187"/>
      <c r="GFX205" s="1187"/>
      <c r="GFY205" s="1187"/>
      <c r="GFZ205" s="1187"/>
      <c r="GGA205" s="1187"/>
      <c r="GGB205" s="1187"/>
      <c r="GGC205" s="1187"/>
      <c r="GGD205" s="1187"/>
      <c r="GGE205" s="1187"/>
      <c r="GGF205" s="1187"/>
      <c r="GGG205" s="1187"/>
      <c r="GGH205" s="1187"/>
      <c r="GGI205" s="1187"/>
      <c r="GGJ205" s="1187"/>
      <c r="GGK205" s="1187"/>
      <c r="GGL205" s="1187"/>
      <c r="GGM205" s="1187"/>
      <c r="GGN205" s="1187"/>
      <c r="GGO205" s="1187"/>
      <c r="GGP205" s="1187"/>
      <c r="GGQ205" s="1187"/>
      <c r="GGR205" s="1187"/>
      <c r="GGS205" s="1187"/>
      <c r="GGT205" s="1187"/>
      <c r="GGU205" s="1187"/>
      <c r="GGV205" s="1187"/>
      <c r="GGW205" s="1187"/>
      <c r="GGX205" s="1187"/>
      <c r="GGY205" s="1187"/>
      <c r="GGZ205" s="1187"/>
      <c r="GHA205" s="1187"/>
      <c r="GHB205" s="1187"/>
      <c r="GHC205" s="1187"/>
      <c r="GHD205" s="1187"/>
      <c r="GHE205" s="1187"/>
      <c r="GHF205" s="1187"/>
      <c r="GHG205" s="1187"/>
      <c r="GHH205" s="1187"/>
      <c r="GHI205" s="1187"/>
      <c r="GHJ205" s="1187"/>
      <c r="GHK205" s="1187"/>
      <c r="GHL205" s="1187"/>
      <c r="GHM205" s="1187"/>
      <c r="GHN205" s="1187"/>
      <c r="GHO205" s="1187"/>
      <c r="GHP205" s="1187"/>
      <c r="GHQ205" s="1187"/>
      <c r="GHR205" s="1187"/>
      <c r="GHS205" s="1187"/>
      <c r="GHT205" s="1187"/>
      <c r="GHU205" s="1187"/>
      <c r="GHV205" s="1187"/>
      <c r="GHW205" s="1187"/>
      <c r="GHX205" s="1187"/>
      <c r="GHY205" s="1187"/>
      <c r="GHZ205" s="1187"/>
      <c r="GIA205" s="1187"/>
      <c r="GIB205" s="1187"/>
      <c r="GIC205" s="1187"/>
      <c r="GID205" s="1187"/>
      <c r="GIE205" s="1187"/>
      <c r="GIF205" s="1187"/>
      <c r="GIG205" s="1187"/>
      <c r="GIH205" s="1187"/>
      <c r="GII205" s="1187"/>
      <c r="GIJ205" s="1187"/>
      <c r="GIK205" s="1187"/>
      <c r="GIL205" s="1187"/>
      <c r="GIM205" s="1187"/>
      <c r="GIN205" s="1187"/>
      <c r="GIO205" s="1187"/>
      <c r="GIP205" s="1187"/>
      <c r="GIQ205" s="1187"/>
      <c r="GIR205" s="1187"/>
      <c r="GIS205" s="1187"/>
      <c r="GIT205" s="1187"/>
      <c r="GIU205" s="1187"/>
      <c r="GIV205" s="1187"/>
      <c r="GIW205" s="1187"/>
      <c r="GIX205" s="1187"/>
      <c r="GIY205" s="1187"/>
      <c r="GIZ205" s="1187"/>
      <c r="GJA205" s="1187"/>
      <c r="GJB205" s="1187"/>
      <c r="GJC205" s="1187"/>
      <c r="GJD205" s="1187"/>
      <c r="GJE205" s="1187"/>
      <c r="GJF205" s="1187"/>
      <c r="GJG205" s="1187"/>
      <c r="GJH205" s="1187"/>
      <c r="GJI205" s="1187"/>
      <c r="GJJ205" s="1187"/>
      <c r="GJK205" s="1187"/>
      <c r="GJL205" s="1187"/>
      <c r="GJM205" s="1187"/>
      <c r="GJN205" s="1187"/>
      <c r="GJO205" s="1187"/>
      <c r="GJP205" s="1187"/>
      <c r="GJQ205" s="1187"/>
      <c r="GJR205" s="1187"/>
      <c r="GJS205" s="1187"/>
      <c r="GJT205" s="1187"/>
      <c r="GJU205" s="1187"/>
      <c r="GJV205" s="1187"/>
      <c r="GJW205" s="1187"/>
      <c r="GJX205" s="1187"/>
      <c r="GJY205" s="1187"/>
      <c r="GJZ205" s="1187"/>
      <c r="GKA205" s="1187"/>
      <c r="GKB205" s="1187"/>
      <c r="GKC205" s="1187"/>
      <c r="GKD205" s="1187"/>
      <c r="GKE205" s="1187"/>
      <c r="GKF205" s="1187"/>
      <c r="GKG205" s="1187"/>
      <c r="GKH205" s="1187"/>
      <c r="GKI205" s="1187"/>
      <c r="GKJ205" s="1187"/>
      <c r="GKK205" s="1187"/>
      <c r="GKL205" s="1187"/>
      <c r="GKM205" s="1187"/>
      <c r="GKN205" s="1187"/>
      <c r="GKO205" s="1187"/>
      <c r="GKP205" s="1187"/>
      <c r="GKQ205" s="1187"/>
      <c r="GKR205" s="1187"/>
      <c r="GKS205" s="1187"/>
      <c r="GKT205" s="1187"/>
      <c r="GKU205" s="1187"/>
      <c r="GKV205" s="1187"/>
      <c r="GKW205" s="1187"/>
      <c r="GKX205" s="1187"/>
      <c r="GKY205" s="1187"/>
      <c r="GKZ205" s="1187"/>
      <c r="GLA205" s="1187"/>
      <c r="GLB205" s="1187"/>
      <c r="GLC205" s="1187"/>
      <c r="GLD205" s="1187"/>
      <c r="GLE205" s="1187"/>
      <c r="GLF205" s="1187"/>
      <c r="GLG205" s="1187"/>
      <c r="GLH205" s="1187"/>
      <c r="GLI205" s="1187"/>
      <c r="GLJ205" s="1187"/>
      <c r="GLK205" s="1187"/>
      <c r="GLL205" s="1187"/>
      <c r="GLM205" s="1187"/>
      <c r="GLN205" s="1187"/>
      <c r="GLO205" s="1187"/>
      <c r="GLP205" s="1187"/>
      <c r="GLQ205" s="1187"/>
      <c r="GLR205" s="1187"/>
      <c r="GLS205" s="1187"/>
      <c r="GLT205" s="1187"/>
      <c r="GLU205" s="1187"/>
      <c r="GLV205" s="1187"/>
      <c r="GLW205" s="1187"/>
      <c r="GLX205" s="1187"/>
      <c r="GLY205" s="1187"/>
      <c r="GLZ205" s="1187"/>
      <c r="GMA205" s="1187"/>
      <c r="GMB205" s="1187"/>
      <c r="GMC205" s="1187"/>
      <c r="GMD205" s="1187"/>
      <c r="GME205" s="1187"/>
      <c r="GMF205" s="1187"/>
      <c r="GMG205" s="1187"/>
      <c r="GMH205" s="1187"/>
      <c r="GMI205" s="1187"/>
      <c r="GMJ205" s="1187"/>
      <c r="GMK205" s="1187"/>
      <c r="GML205" s="1187"/>
      <c r="GMM205" s="1187"/>
      <c r="GMN205" s="1187"/>
      <c r="GMO205" s="1187"/>
      <c r="GMP205" s="1187"/>
      <c r="GMQ205" s="1187"/>
      <c r="GMR205" s="1187"/>
      <c r="GMS205" s="1187"/>
      <c r="GMT205" s="1187"/>
      <c r="GMU205" s="1187"/>
      <c r="GMV205" s="1187"/>
      <c r="GMW205" s="1187"/>
      <c r="GMX205" s="1187"/>
      <c r="GMY205" s="1187"/>
      <c r="GMZ205" s="1187"/>
      <c r="GNA205" s="1187"/>
      <c r="GNB205" s="1187"/>
      <c r="GNC205" s="1187"/>
      <c r="GND205" s="1187"/>
      <c r="GNE205" s="1187"/>
      <c r="GNF205" s="1187"/>
      <c r="GNG205" s="1187"/>
      <c r="GNH205" s="1187"/>
      <c r="GNI205" s="1187"/>
      <c r="GNJ205" s="1187"/>
      <c r="GNK205" s="1187"/>
      <c r="GNL205" s="1187"/>
      <c r="GNM205" s="1187"/>
      <c r="GNN205" s="1187"/>
      <c r="GNO205" s="1187"/>
      <c r="GNP205" s="1187"/>
      <c r="GNQ205" s="1187"/>
      <c r="GNR205" s="1187"/>
      <c r="GNS205" s="1187"/>
      <c r="GNT205" s="1187"/>
      <c r="GNU205" s="1187"/>
      <c r="GNV205" s="1187"/>
      <c r="GNW205" s="1187"/>
      <c r="GNX205" s="1187"/>
      <c r="GNY205" s="1187"/>
      <c r="GNZ205" s="1187"/>
      <c r="GOA205" s="1187"/>
      <c r="GOB205" s="1187"/>
      <c r="GOC205" s="1187"/>
      <c r="GOD205" s="1187"/>
      <c r="GOE205" s="1187"/>
      <c r="GOF205" s="1187"/>
      <c r="GOG205" s="1187"/>
      <c r="GOH205" s="1187"/>
      <c r="GOI205" s="1187"/>
      <c r="GOJ205" s="1187"/>
      <c r="GOK205" s="1187"/>
      <c r="GOL205" s="1187"/>
      <c r="GOM205" s="1187"/>
      <c r="GON205" s="1187"/>
      <c r="GOO205" s="1187"/>
      <c r="GOP205" s="1187"/>
      <c r="GOQ205" s="1187"/>
      <c r="GOR205" s="1187"/>
      <c r="GOS205" s="1187"/>
      <c r="GOT205" s="1187"/>
      <c r="GOU205" s="1187"/>
      <c r="GOV205" s="1187"/>
      <c r="GOW205" s="1187"/>
      <c r="GOX205" s="1187"/>
      <c r="GOY205" s="1187"/>
      <c r="GOZ205" s="1187"/>
      <c r="GPA205" s="1187"/>
      <c r="GPB205" s="1187"/>
      <c r="GPC205" s="1187"/>
      <c r="GPD205" s="1187"/>
      <c r="GPE205" s="1187"/>
      <c r="GPF205" s="1187"/>
      <c r="GPG205" s="1187"/>
      <c r="GPH205" s="1187"/>
      <c r="GPI205" s="1187"/>
      <c r="GPJ205" s="1187"/>
      <c r="GPK205" s="1187"/>
      <c r="GPL205" s="1187"/>
      <c r="GPM205" s="1187"/>
      <c r="GPN205" s="1187"/>
      <c r="GPO205" s="1187"/>
      <c r="GPP205" s="1187"/>
      <c r="GPQ205" s="1187"/>
      <c r="GPR205" s="1187"/>
      <c r="GPS205" s="1187"/>
      <c r="GPT205" s="1187"/>
      <c r="GPU205" s="1187"/>
      <c r="GPV205" s="1187"/>
      <c r="GPW205" s="1187"/>
      <c r="GPX205" s="1187"/>
      <c r="GPY205" s="1187"/>
      <c r="GPZ205" s="1187"/>
      <c r="GQA205" s="1187"/>
      <c r="GQB205" s="1187"/>
      <c r="GQC205" s="1187"/>
      <c r="GQD205" s="1187"/>
      <c r="GQE205" s="1187"/>
      <c r="GQF205" s="1187"/>
      <c r="GQG205" s="1187"/>
      <c r="GQH205" s="1187"/>
      <c r="GQI205" s="1187"/>
      <c r="GQJ205" s="1187"/>
      <c r="GQK205" s="1187"/>
      <c r="GQL205" s="1187"/>
      <c r="GQM205" s="1187"/>
      <c r="GQN205" s="1187"/>
      <c r="GQO205" s="1187"/>
      <c r="GQP205" s="1187"/>
      <c r="GQQ205" s="1187"/>
      <c r="GQR205" s="1187"/>
      <c r="GQS205" s="1187"/>
      <c r="GQT205" s="1187"/>
      <c r="GQU205" s="1187"/>
      <c r="GQV205" s="1187"/>
      <c r="GQW205" s="1187"/>
      <c r="GQX205" s="1187"/>
      <c r="GQY205" s="1187"/>
      <c r="GQZ205" s="1187"/>
      <c r="GRA205" s="1187"/>
      <c r="GRB205" s="1187"/>
      <c r="GRC205" s="1187"/>
      <c r="GRD205" s="1187"/>
      <c r="GRE205" s="1187"/>
      <c r="GRF205" s="1187"/>
      <c r="GRG205" s="1187"/>
      <c r="GRH205" s="1187"/>
      <c r="GRI205" s="1187"/>
      <c r="GRJ205" s="1187"/>
      <c r="GRK205" s="1187"/>
      <c r="GRL205" s="1187"/>
      <c r="GRM205" s="1187"/>
      <c r="GRN205" s="1187"/>
      <c r="GRO205" s="1187"/>
      <c r="GRP205" s="1187"/>
      <c r="GRQ205" s="1187"/>
      <c r="GRR205" s="1187"/>
      <c r="GRS205" s="1187"/>
      <c r="GRT205" s="1187"/>
      <c r="GRU205" s="1187"/>
      <c r="GRV205" s="1187"/>
      <c r="GRW205" s="1187"/>
      <c r="GRX205" s="1187"/>
      <c r="GRY205" s="1187"/>
      <c r="GRZ205" s="1187"/>
      <c r="GSA205" s="1187"/>
      <c r="GSB205" s="1187"/>
      <c r="GSC205" s="1187"/>
      <c r="GSD205" s="1187"/>
      <c r="GSE205" s="1187"/>
      <c r="GSF205" s="1187"/>
      <c r="GSG205" s="1187"/>
      <c r="GSH205" s="1187"/>
      <c r="GSI205" s="1187"/>
      <c r="GSJ205" s="1187"/>
      <c r="GSK205" s="1187"/>
      <c r="GSL205" s="1187"/>
      <c r="GSM205" s="1187"/>
      <c r="GSN205" s="1187"/>
      <c r="GSO205" s="1187"/>
      <c r="GSP205" s="1187"/>
      <c r="GSQ205" s="1187"/>
      <c r="GSR205" s="1187"/>
      <c r="GSS205" s="1187"/>
      <c r="GST205" s="1187"/>
      <c r="GSU205" s="1187"/>
      <c r="GSV205" s="1187"/>
      <c r="GSW205" s="1187"/>
      <c r="GSX205" s="1187"/>
      <c r="GSY205" s="1187"/>
      <c r="GSZ205" s="1187"/>
      <c r="GTA205" s="1187"/>
      <c r="GTB205" s="1187"/>
      <c r="GTC205" s="1187"/>
      <c r="GTD205" s="1187"/>
      <c r="GTE205" s="1187"/>
      <c r="GTF205" s="1187"/>
      <c r="GTG205" s="1187"/>
      <c r="GTH205" s="1187"/>
      <c r="GTI205" s="1187"/>
      <c r="GTJ205" s="1187"/>
      <c r="GTK205" s="1187"/>
      <c r="GTL205" s="1187"/>
      <c r="GTM205" s="1187"/>
      <c r="GTN205" s="1187"/>
      <c r="GTO205" s="1187"/>
      <c r="GTP205" s="1187"/>
      <c r="GTQ205" s="1187"/>
      <c r="GTR205" s="1187"/>
      <c r="GTS205" s="1187"/>
      <c r="GTT205" s="1187"/>
      <c r="GTU205" s="1187"/>
      <c r="GTV205" s="1187"/>
      <c r="GTW205" s="1187"/>
      <c r="GTX205" s="1187"/>
      <c r="GTY205" s="1187"/>
      <c r="GTZ205" s="1187"/>
      <c r="GUA205" s="1187"/>
      <c r="GUB205" s="1187"/>
      <c r="GUC205" s="1187"/>
      <c r="GUD205" s="1187"/>
      <c r="GUE205" s="1187"/>
      <c r="GUF205" s="1187"/>
      <c r="GUG205" s="1187"/>
      <c r="GUH205" s="1187"/>
      <c r="GUI205" s="1187"/>
      <c r="GUJ205" s="1187"/>
      <c r="GUK205" s="1187"/>
      <c r="GUL205" s="1187"/>
      <c r="GUM205" s="1187"/>
      <c r="GUN205" s="1187"/>
      <c r="GUO205" s="1187"/>
      <c r="GUP205" s="1187"/>
      <c r="GUQ205" s="1187"/>
      <c r="GUR205" s="1187"/>
      <c r="GUS205" s="1187"/>
      <c r="GUT205" s="1187"/>
      <c r="GUU205" s="1187"/>
      <c r="GUV205" s="1187"/>
      <c r="GUW205" s="1187"/>
      <c r="GUX205" s="1187"/>
      <c r="GUY205" s="1187"/>
      <c r="GUZ205" s="1187"/>
      <c r="GVA205" s="1187"/>
      <c r="GVB205" s="1187"/>
      <c r="GVC205" s="1187"/>
      <c r="GVD205" s="1187"/>
      <c r="GVE205" s="1187"/>
      <c r="GVF205" s="1187"/>
      <c r="GVG205" s="1187"/>
      <c r="GVH205" s="1187"/>
      <c r="GVI205" s="1187"/>
      <c r="GVJ205" s="1187"/>
      <c r="GVK205" s="1187"/>
      <c r="GVL205" s="1187"/>
      <c r="GVM205" s="1187"/>
      <c r="GVN205" s="1187"/>
      <c r="GVO205" s="1187"/>
      <c r="GVP205" s="1187"/>
      <c r="GVQ205" s="1187"/>
      <c r="GVR205" s="1187"/>
      <c r="GVS205" s="1187"/>
      <c r="GVT205" s="1187"/>
      <c r="GVU205" s="1187"/>
      <c r="GVV205" s="1187"/>
      <c r="GVW205" s="1187"/>
      <c r="GVX205" s="1187"/>
      <c r="GVY205" s="1187"/>
      <c r="GVZ205" s="1187"/>
      <c r="GWA205" s="1187"/>
      <c r="GWB205" s="1187"/>
      <c r="GWC205" s="1187"/>
      <c r="GWD205" s="1187"/>
      <c r="GWE205" s="1187"/>
      <c r="GWF205" s="1187"/>
      <c r="GWG205" s="1187"/>
      <c r="GWH205" s="1187"/>
      <c r="GWI205" s="1187"/>
      <c r="GWJ205" s="1187"/>
      <c r="GWK205" s="1187"/>
      <c r="GWL205" s="1187"/>
      <c r="GWM205" s="1187"/>
      <c r="GWN205" s="1187"/>
      <c r="GWO205" s="1187"/>
      <c r="GWP205" s="1187"/>
      <c r="GWQ205" s="1187"/>
      <c r="GWR205" s="1187"/>
      <c r="GWS205" s="1187"/>
      <c r="GWT205" s="1187"/>
      <c r="GWU205" s="1187"/>
      <c r="GWV205" s="1187"/>
      <c r="GWW205" s="1187"/>
      <c r="GWX205" s="1187"/>
      <c r="GWY205" s="1187"/>
      <c r="GWZ205" s="1187"/>
      <c r="GXA205" s="1187"/>
      <c r="GXB205" s="1187"/>
      <c r="GXC205" s="1187"/>
      <c r="GXD205" s="1187"/>
      <c r="GXE205" s="1187"/>
      <c r="GXF205" s="1187"/>
      <c r="GXG205" s="1187"/>
      <c r="GXH205" s="1187"/>
      <c r="GXI205" s="1187"/>
      <c r="GXJ205" s="1187"/>
      <c r="GXK205" s="1187"/>
      <c r="GXL205" s="1187"/>
      <c r="GXM205" s="1187"/>
      <c r="GXN205" s="1187"/>
      <c r="GXO205" s="1187"/>
      <c r="GXP205" s="1187"/>
      <c r="GXQ205" s="1187"/>
      <c r="GXR205" s="1187"/>
      <c r="GXS205" s="1187"/>
      <c r="GXT205" s="1187"/>
      <c r="GXU205" s="1187"/>
      <c r="GXV205" s="1187"/>
      <c r="GXW205" s="1187"/>
      <c r="GXX205" s="1187"/>
      <c r="GXY205" s="1187"/>
      <c r="GXZ205" s="1187"/>
      <c r="GYA205" s="1187"/>
      <c r="GYB205" s="1187"/>
      <c r="GYC205" s="1187"/>
      <c r="GYD205" s="1187"/>
      <c r="GYE205" s="1187"/>
      <c r="GYF205" s="1187"/>
      <c r="GYG205" s="1187"/>
      <c r="GYH205" s="1187"/>
      <c r="GYI205" s="1187"/>
      <c r="GYJ205" s="1187"/>
      <c r="GYK205" s="1187"/>
      <c r="GYL205" s="1187"/>
      <c r="GYM205" s="1187"/>
      <c r="GYN205" s="1187"/>
      <c r="GYO205" s="1187"/>
      <c r="GYP205" s="1187"/>
      <c r="GYQ205" s="1187"/>
      <c r="GYR205" s="1187"/>
      <c r="GYS205" s="1187"/>
      <c r="GYT205" s="1187"/>
      <c r="GYU205" s="1187"/>
      <c r="GYV205" s="1187"/>
      <c r="GYW205" s="1187"/>
      <c r="GYX205" s="1187"/>
      <c r="GYY205" s="1187"/>
      <c r="GYZ205" s="1187"/>
      <c r="GZA205" s="1187"/>
      <c r="GZB205" s="1187"/>
      <c r="GZC205" s="1187"/>
      <c r="GZD205" s="1187"/>
      <c r="GZE205" s="1187"/>
      <c r="GZF205" s="1187"/>
      <c r="GZG205" s="1187"/>
      <c r="GZH205" s="1187"/>
      <c r="GZI205" s="1187"/>
      <c r="GZJ205" s="1187"/>
      <c r="GZK205" s="1187"/>
      <c r="GZL205" s="1187"/>
      <c r="GZM205" s="1187"/>
      <c r="GZN205" s="1187"/>
      <c r="GZO205" s="1187"/>
      <c r="GZP205" s="1187"/>
      <c r="GZQ205" s="1187"/>
      <c r="GZR205" s="1187"/>
      <c r="GZS205" s="1187"/>
      <c r="GZT205" s="1187"/>
      <c r="GZU205" s="1187"/>
      <c r="GZV205" s="1187"/>
      <c r="GZW205" s="1187"/>
      <c r="GZX205" s="1187"/>
      <c r="GZY205" s="1187"/>
      <c r="GZZ205" s="1187"/>
      <c r="HAA205" s="1187"/>
      <c r="HAB205" s="1187"/>
      <c r="HAC205" s="1187"/>
      <c r="HAD205" s="1187"/>
      <c r="HAE205" s="1187"/>
      <c r="HAF205" s="1187"/>
      <c r="HAG205" s="1187"/>
      <c r="HAH205" s="1187"/>
      <c r="HAI205" s="1187"/>
      <c r="HAJ205" s="1187"/>
      <c r="HAK205" s="1187"/>
      <c r="HAL205" s="1187"/>
      <c r="HAM205" s="1187"/>
      <c r="HAN205" s="1187"/>
      <c r="HAO205" s="1187"/>
      <c r="HAP205" s="1187"/>
      <c r="HAQ205" s="1187"/>
      <c r="HAR205" s="1187"/>
      <c r="HAS205" s="1187"/>
      <c r="HAT205" s="1187"/>
      <c r="HAU205" s="1187"/>
      <c r="HAV205" s="1187"/>
      <c r="HAW205" s="1187"/>
      <c r="HAX205" s="1187"/>
      <c r="HAY205" s="1187"/>
      <c r="HAZ205" s="1187"/>
      <c r="HBA205" s="1187"/>
      <c r="HBB205" s="1187"/>
      <c r="HBC205" s="1187"/>
      <c r="HBD205" s="1187"/>
      <c r="HBE205" s="1187"/>
      <c r="HBF205" s="1187"/>
      <c r="HBG205" s="1187"/>
      <c r="HBH205" s="1187"/>
      <c r="HBI205" s="1187"/>
      <c r="HBJ205" s="1187"/>
      <c r="HBK205" s="1187"/>
      <c r="HBL205" s="1187"/>
      <c r="HBM205" s="1187"/>
      <c r="HBN205" s="1187"/>
      <c r="HBO205" s="1187"/>
      <c r="HBP205" s="1187"/>
      <c r="HBQ205" s="1187"/>
      <c r="HBR205" s="1187"/>
      <c r="HBS205" s="1187"/>
      <c r="HBT205" s="1187"/>
      <c r="HBU205" s="1187"/>
      <c r="HBV205" s="1187"/>
      <c r="HBW205" s="1187"/>
      <c r="HBX205" s="1187"/>
      <c r="HBY205" s="1187"/>
      <c r="HBZ205" s="1187"/>
      <c r="HCA205" s="1187"/>
      <c r="HCB205" s="1187"/>
      <c r="HCC205" s="1187"/>
      <c r="HCD205" s="1187"/>
      <c r="HCE205" s="1187"/>
      <c r="HCF205" s="1187"/>
      <c r="HCG205" s="1187"/>
      <c r="HCH205" s="1187"/>
      <c r="HCI205" s="1187"/>
      <c r="HCJ205" s="1187"/>
      <c r="HCK205" s="1187"/>
      <c r="HCL205" s="1187"/>
      <c r="HCM205" s="1187"/>
      <c r="HCN205" s="1187"/>
      <c r="HCO205" s="1187"/>
      <c r="HCP205" s="1187"/>
      <c r="HCQ205" s="1187"/>
      <c r="HCR205" s="1187"/>
      <c r="HCS205" s="1187"/>
      <c r="HCT205" s="1187"/>
      <c r="HCU205" s="1187"/>
      <c r="HCV205" s="1187"/>
      <c r="HCW205" s="1187"/>
      <c r="HCX205" s="1187"/>
      <c r="HCY205" s="1187"/>
      <c r="HCZ205" s="1187"/>
      <c r="HDA205" s="1187"/>
      <c r="HDB205" s="1187"/>
      <c r="HDC205" s="1187"/>
      <c r="HDD205" s="1187"/>
      <c r="HDE205" s="1187"/>
      <c r="HDF205" s="1187"/>
      <c r="HDG205" s="1187"/>
      <c r="HDH205" s="1187"/>
      <c r="HDI205" s="1187"/>
      <c r="HDJ205" s="1187"/>
      <c r="HDK205" s="1187"/>
      <c r="HDL205" s="1187"/>
      <c r="HDM205" s="1187"/>
      <c r="HDN205" s="1187"/>
      <c r="HDO205" s="1187"/>
      <c r="HDP205" s="1187"/>
      <c r="HDQ205" s="1187"/>
      <c r="HDR205" s="1187"/>
      <c r="HDS205" s="1187"/>
      <c r="HDT205" s="1187"/>
      <c r="HDU205" s="1187"/>
      <c r="HDV205" s="1187"/>
      <c r="HDW205" s="1187"/>
      <c r="HDX205" s="1187"/>
      <c r="HDY205" s="1187"/>
      <c r="HDZ205" s="1187"/>
      <c r="HEA205" s="1187"/>
      <c r="HEB205" s="1187"/>
      <c r="HEC205" s="1187"/>
      <c r="HED205" s="1187"/>
      <c r="HEE205" s="1187"/>
      <c r="HEF205" s="1187"/>
      <c r="HEG205" s="1187"/>
      <c r="HEH205" s="1187"/>
      <c r="HEI205" s="1187"/>
      <c r="HEJ205" s="1187"/>
      <c r="HEK205" s="1187"/>
      <c r="HEL205" s="1187"/>
      <c r="HEM205" s="1187"/>
      <c r="HEN205" s="1187"/>
      <c r="HEO205" s="1187"/>
      <c r="HEP205" s="1187"/>
      <c r="HEQ205" s="1187"/>
      <c r="HER205" s="1187"/>
      <c r="HES205" s="1187"/>
      <c r="HET205" s="1187"/>
      <c r="HEU205" s="1187"/>
      <c r="HEV205" s="1187"/>
      <c r="HEW205" s="1187"/>
      <c r="HEX205" s="1187"/>
      <c r="HEY205" s="1187"/>
      <c r="HEZ205" s="1187"/>
      <c r="HFA205" s="1187"/>
      <c r="HFB205" s="1187"/>
      <c r="HFC205" s="1187"/>
      <c r="HFD205" s="1187"/>
      <c r="HFE205" s="1187"/>
      <c r="HFF205" s="1187"/>
      <c r="HFG205" s="1187"/>
      <c r="HFH205" s="1187"/>
      <c r="HFI205" s="1187"/>
      <c r="HFJ205" s="1187"/>
      <c r="HFK205" s="1187"/>
      <c r="HFL205" s="1187"/>
      <c r="HFM205" s="1187"/>
      <c r="HFN205" s="1187"/>
      <c r="HFO205" s="1187"/>
      <c r="HFP205" s="1187"/>
      <c r="HFQ205" s="1187"/>
      <c r="HFR205" s="1187"/>
      <c r="HFS205" s="1187"/>
      <c r="HFT205" s="1187"/>
      <c r="HFU205" s="1187"/>
      <c r="HFV205" s="1187"/>
      <c r="HFW205" s="1187"/>
      <c r="HFX205" s="1187"/>
      <c r="HFY205" s="1187"/>
      <c r="HFZ205" s="1187"/>
      <c r="HGA205" s="1187"/>
      <c r="HGB205" s="1187"/>
      <c r="HGC205" s="1187"/>
      <c r="HGD205" s="1187"/>
      <c r="HGE205" s="1187"/>
      <c r="HGF205" s="1187"/>
      <c r="HGG205" s="1187"/>
      <c r="HGH205" s="1187"/>
      <c r="HGI205" s="1187"/>
      <c r="HGJ205" s="1187"/>
      <c r="HGK205" s="1187"/>
      <c r="HGL205" s="1187"/>
      <c r="HGM205" s="1187"/>
      <c r="HGN205" s="1187"/>
      <c r="HGO205" s="1187"/>
      <c r="HGP205" s="1187"/>
      <c r="HGQ205" s="1187"/>
      <c r="HGR205" s="1187"/>
      <c r="HGS205" s="1187"/>
      <c r="HGT205" s="1187"/>
      <c r="HGU205" s="1187"/>
      <c r="HGV205" s="1187"/>
      <c r="HGW205" s="1187"/>
      <c r="HGX205" s="1187"/>
      <c r="HGY205" s="1187"/>
      <c r="HGZ205" s="1187"/>
      <c r="HHA205" s="1187"/>
      <c r="HHB205" s="1187"/>
      <c r="HHC205" s="1187"/>
      <c r="HHD205" s="1187"/>
      <c r="HHE205" s="1187"/>
      <c r="HHF205" s="1187"/>
      <c r="HHG205" s="1187"/>
      <c r="HHH205" s="1187"/>
      <c r="HHI205" s="1187"/>
      <c r="HHJ205" s="1187"/>
      <c r="HHK205" s="1187"/>
      <c r="HHL205" s="1187"/>
      <c r="HHM205" s="1187"/>
      <c r="HHN205" s="1187"/>
      <c r="HHO205" s="1187"/>
      <c r="HHP205" s="1187"/>
      <c r="HHQ205" s="1187"/>
      <c r="HHR205" s="1187"/>
      <c r="HHS205" s="1187"/>
      <c r="HHT205" s="1187"/>
      <c r="HHU205" s="1187"/>
      <c r="HHV205" s="1187"/>
      <c r="HHW205" s="1187"/>
      <c r="HHX205" s="1187"/>
      <c r="HHY205" s="1187"/>
      <c r="HHZ205" s="1187"/>
      <c r="HIA205" s="1187"/>
      <c r="HIB205" s="1187"/>
      <c r="HIC205" s="1187"/>
      <c r="HID205" s="1187"/>
      <c r="HIE205" s="1187"/>
      <c r="HIF205" s="1187"/>
      <c r="HIG205" s="1187"/>
      <c r="HIH205" s="1187"/>
      <c r="HII205" s="1187"/>
      <c r="HIJ205" s="1187"/>
      <c r="HIK205" s="1187"/>
      <c r="HIL205" s="1187"/>
      <c r="HIM205" s="1187"/>
      <c r="HIN205" s="1187"/>
      <c r="HIO205" s="1187"/>
      <c r="HIP205" s="1187"/>
      <c r="HIQ205" s="1187"/>
      <c r="HIR205" s="1187"/>
      <c r="HIS205" s="1187"/>
      <c r="HIT205" s="1187"/>
      <c r="HIU205" s="1187"/>
      <c r="HIV205" s="1187"/>
      <c r="HIW205" s="1187"/>
      <c r="HIX205" s="1187"/>
      <c r="HIY205" s="1187"/>
      <c r="HIZ205" s="1187"/>
      <c r="HJA205" s="1187"/>
      <c r="HJB205" s="1187"/>
      <c r="HJC205" s="1187"/>
      <c r="HJD205" s="1187"/>
      <c r="HJE205" s="1187"/>
      <c r="HJF205" s="1187"/>
      <c r="HJG205" s="1187"/>
      <c r="HJH205" s="1187"/>
      <c r="HJI205" s="1187"/>
      <c r="HJJ205" s="1187"/>
      <c r="HJK205" s="1187"/>
      <c r="HJL205" s="1187"/>
      <c r="HJM205" s="1187"/>
      <c r="HJN205" s="1187"/>
      <c r="HJO205" s="1187"/>
      <c r="HJP205" s="1187"/>
      <c r="HJQ205" s="1187"/>
      <c r="HJR205" s="1187"/>
      <c r="HJS205" s="1187"/>
      <c r="HJT205" s="1187"/>
      <c r="HJU205" s="1187"/>
      <c r="HJV205" s="1187"/>
      <c r="HJW205" s="1187"/>
      <c r="HJX205" s="1187"/>
      <c r="HJY205" s="1187"/>
      <c r="HJZ205" s="1187"/>
      <c r="HKA205" s="1187"/>
      <c r="HKB205" s="1187"/>
      <c r="HKC205" s="1187"/>
      <c r="HKD205" s="1187"/>
      <c r="HKE205" s="1187"/>
      <c r="HKF205" s="1187"/>
      <c r="HKG205" s="1187"/>
      <c r="HKH205" s="1187"/>
      <c r="HKI205" s="1187"/>
      <c r="HKJ205" s="1187"/>
      <c r="HKK205" s="1187"/>
      <c r="HKL205" s="1187"/>
      <c r="HKM205" s="1187"/>
      <c r="HKN205" s="1187"/>
      <c r="HKO205" s="1187"/>
      <c r="HKP205" s="1187"/>
      <c r="HKQ205" s="1187"/>
      <c r="HKR205" s="1187"/>
      <c r="HKS205" s="1187"/>
      <c r="HKT205" s="1187"/>
      <c r="HKU205" s="1187"/>
      <c r="HKV205" s="1187"/>
      <c r="HKW205" s="1187"/>
      <c r="HKX205" s="1187"/>
      <c r="HKY205" s="1187"/>
      <c r="HKZ205" s="1187"/>
      <c r="HLA205" s="1187"/>
      <c r="HLB205" s="1187"/>
      <c r="HLC205" s="1187"/>
      <c r="HLD205" s="1187"/>
      <c r="HLE205" s="1187"/>
      <c r="HLF205" s="1187"/>
      <c r="HLG205" s="1187"/>
      <c r="HLH205" s="1187"/>
      <c r="HLI205" s="1187"/>
      <c r="HLJ205" s="1187"/>
      <c r="HLK205" s="1187"/>
      <c r="HLL205" s="1187"/>
      <c r="HLM205" s="1187"/>
      <c r="HLN205" s="1187"/>
      <c r="HLO205" s="1187"/>
      <c r="HLP205" s="1187"/>
      <c r="HLQ205" s="1187"/>
      <c r="HLR205" s="1187"/>
      <c r="HLS205" s="1187"/>
      <c r="HLT205" s="1187"/>
      <c r="HLU205" s="1187"/>
      <c r="HLV205" s="1187"/>
      <c r="HLW205" s="1187"/>
      <c r="HLX205" s="1187"/>
      <c r="HLY205" s="1187"/>
      <c r="HLZ205" s="1187"/>
      <c r="HMA205" s="1187"/>
      <c r="HMB205" s="1187"/>
      <c r="HMC205" s="1187"/>
      <c r="HMD205" s="1187"/>
      <c r="HME205" s="1187"/>
      <c r="HMF205" s="1187"/>
      <c r="HMG205" s="1187"/>
      <c r="HMH205" s="1187"/>
      <c r="HMI205" s="1187"/>
      <c r="HMJ205" s="1187"/>
      <c r="HMK205" s="1187"/>
      <c r="HML205" s="1187"/>
      <c r="HMM205" s="1187"/>
      <c r="HMN205" s="1187"/>
      <c r="HMO205" s="1187"/>
      <c r="HMP205" s="1187"/>
      <c r="HMQ205" s="1187"/>
      <c r="HMR205" s="1187"/>
      <c r="HMS205" s="1187"/>
      <c r="HMT205" s="1187"/>
      <c r="HMU205" s="1187"/>
      <c r="HMV205" s="1187"/>
      <c r="HMW205" s="1187"/>
      <c r="HMX205" s="1187"/>
      <c r="HMY205" s="1187"/>
      <c r="HMZ205" s="1187"/>
      <c r="HNA205" s="1187"/>
      <c r="HNB205" s="1187"/>
      <c r="HNC205" s="1187"/>
      <c r="HND205" s="1187"/>
      <c r="HNE205" s="1187"/>
      <c r="HNF205" s="1187"/>
      <c r="HNG205" s="1187"/>
      <c r="HNH205" s="1187"/>
      <c r="HNI205" s="1187"/>
      <c r="HNJ205" s="1187"/>
      <c r="HNK205" s="1187"/>
      <c r="HNL205" s="1187"/>
      <c r="HNM205" s="1187"/>
      <c r="HNN205" s="1187"/>
      <c r="HNO205" s="1187"/>
      <c r="HNP205" s="1187"/>
      <c r="HNQ205" s="1187"/>
      <c r="HNR205" s="1187"/>
      <c r="HNS205" s="1187"/>
      <c r="HNT205" s="1187"/>
      <c r="HNU205" s="1187"/>
      <c r="HNV205" s="1187"/>
      <c r="HNW205" s="1187"/>
      <c r="HNX205" s="1187"/>
      <c r="HNY205" s="1187"/>
      <c r="HNZ205" s="1187"/>
      <c r="HOA205" s="1187"/>
      <c r="HOB205" s="1187"/>
      <c r="HOC205" s="1187"/>
      <c r="HOD205" s="1187"/>
      <c r="HOE205" s="1187"/>
      <c r="HOF205" s="1187"/>
      <c r="HOG205" s="1187"/>
      <c r="HOH205" s="1187"/>
      <c r="HOI205" s="1187"/>
      <c r="HOJ205" s="1187"/>
      <c r="HOK205" s="1187"/>
      <c r="HOL205" s="1187"/>
      <c r="HOM205" s="1187"/>
      <c r="HON205" s="1187"/>
      <c r="HOO205" s="1187"/>
      <c r="HOP205" s="1187"/>
      <c r="HOQ205" s="1187"/>
      <c r="HOR205" s="1187"/>
      <c r="HOS205" s="1187"/>
      <c r="HOT205" s="1187"/>
      <c r="HOU205" s="1187"/>
      <c r="HOV205" s="1187"/>
      <c r="HOW205" s="1187"/>
      <c r="HOX205" s="1187"/>
      <c r="HOY205" s="1187"/>
      <c r="HOZ205" s="1187"/>
      <c r="HPA205" s="1187"/>
      <c r="HPB205" s="1187"/>
      <c r="HPC205" s="1187"/>
      <c r="HPD205" s="1187"/>
      <c r="HPE205" s="1187"/>
      <c r="HPF205" s="1187"/>
      <c r="HPG205" s="1187"/>
      <c r="HPH205" s="1187"/>
      <c r="HPI205" s="1187"/>
      <c r="HPJ205" s="1187"/>
      <c r="HPK205" s="1187"/>
      <c r="HPL205" s="1187"/>
      <c r="HPM205" s="1187"/>
      <c r="HPN205" s="1187"/>
      <c r="HPO205" s="1187"/>
      <c r="HPP205" s="1187"/>
      <c r="HPQ205" s="1187"/>
      <c r="HPR205" s="1187"/>
      <c r="HPS205" s="1187"/>
      <c r="HPT205" s="1187"/>
      <c r="HPU205" s="1187"/>
      <c r="HPV205" s="1187"/>
      <c r="HPW205" s="1187"/>
      <c r="HPX205" s="1187"/>
      <c r="HPY205" s="1187"/>
      <c r="HPZ205" s="1187"/>
      <c r="HQA205" s="1187"/>
      <c r="HQB205" s="1187"/>
      <c r="HQC205" s="1187"/>
      <c r="HQD205" s="1187"/>
      <c r="HQE205" s="1187"/>
      <c r="HQF205" s="1187"/>
      <c r="HQG205" s="1187"/>
      <c r="HQH205" s="1187"/>
      <c r="HQI205" s="1187"/>
      <c r="HQJ205" s="1187"/>
      <c r="HQK205" s="1187"/>
      <c r="HQL205" s="1187"/>
      <c r="HQM205" s="1187"/>
      <c r="HQN205" s="1187"/>
      <c r="HQO205" s="1187"/>
      <c r="HQP205" s="1187"/>
      <c r="HQQ205" s="1187"/>
      <c r="HQR205" s="1187"/>
      <c r="HQS205" s="1187"/>
      <c r="HQT205" s="1187"/>
      <c r="HQU205" s="1187"/>
      <c r="HQV205" s="1187"/>
      <c r="HQW205" s="1187"/>
      <c r="HQX205" s="1187"/>
      <c r="HQY205" s="1187"/>
      <c r="HQZ205" s="1187"/>
      <c r="HRA205" s="1187"/>
      <c r="HRB205" s="1187"/>
      <c r="HRC205" s="1187"/>
      <c r="HRD205" s="1187"/>
      <c r="HRE205" s="1187"/>
      <c r="HRF205" s="1187"/>
      <c r="HRG205" s="1187"/>
      <c r="HRH205" s="1187"/>
      <c r="HRI205" s="1187"/>
      <c r="HRJ205" s="1187"/>
      <c r="HRK205" s="1187"/>
      <c r="HRL205" s="1187"/>
      <c r="HRM205" s="1187"/>
      <c r="HRN205" s="1187"/>
      <c r="HRO205" s="1187"/>
      <c r="HRP205" s="1187"/>
      <c r="HRQ205" s="1187"/>
      <c r="HRR205" s="1187"/>
      <c r="HRS205" s="1187"/>
      <c r="HRT205" s="1187"/>
      <c r="HRU205" s="1187"/>
      <c r="HRV205" s="1187"/>
      <c r="HRW205" s="1187"/>
      <c r="HRX205" s="1187"/>
      <c r="HRY205" s="1187"/>
      <c r="HRZ205" s="1187"/>
      <c r="HSA205" s="1187"/>
      <c r="HSB205" s="1187"/>
      <c r="HSC205" s="1187"/>
      <c r="HSD205" s="1187"/>
      <c r="HSE205" s="1187"/>
      <c r="HSF205" s="1187"/>
      <c r="HSG205" s="1187"/>
      <c r="HSH205" s="1187"/>
      <c r="HSI205" s="1187"/>
      <c r="HSJ205" s="1187"/>
      <c r="HSK205" s="1187"/>
      <c r="HSL205" s="1187"/>
      <c r="HSM205" s="1187"/>
      <c r="HSN205" s="1187"/>
      <c r="HSO205" s="1187"/>
      <c r="HSP205" s="1187"/>
      <c r="HSQ205" s="1187"/>
      <c r="HSR205" s="1187"/>
      <c r="HSS205" s="1187"/>
      <c r="HST205" s="1187"/>
      <c r="HSU205" s="1187"/>
      <c r="HSV205" s="1187"/>
      <c r="HSW205" s="1187"/>
      <c r="HSX205" s="1187"/>
      <c r="HSY205" s="1187"/>
      <c r="HSZ205" s="1187"/>
      <c r="HTA205" s="1187"/>
      <c r="HTB205" s="1187"/>
      <c r="HTC205" s="1187"/>
      <c r="HTD205" s="1187"/>
      <c r="HTE205" s="1187"/>
      <c r="HTF205" s="1187"/>
      <c r="HTG205" s="1187"/>
      <c r="HTH205" s="1187"/>
      <c r="HTI205" s="1187"/>
      <c r="HTJ205" s="1187"/>
      <c r="HTK205" s="1187"/>
      <c r="HTL205" s="1187"/>
      <c r="HTM205" s="1187"/>
      <c r="HTN205" s="1187"/>
      <c r="HTO205" s="1187"/>
      <c r="HTP205" s="1187"/>
      <c r="HTQ205" s="1187"/>
      <c r="HTR205" s="1187"/>
      <c r="HTS205" s="1187"/>
      <c r="HTT205" s="1187"/>
      <c r="HTU205" s="1187"/>
      <c r="HTV205" s="1187"/>
      <c r="HTW205" s="1187"/>
      <c r="HTX205" s="1187"/>
      <c r="HTY205" s="1187"/>
      <c r="HTZ205" s="1187"/>
      <c r="HUA205" s="1187"/>
      <c r="HUB205" s="1187"/>
      <c r="HUC205" s="1187"/>
      <c r="HUD205" s="1187"/>
      <c r="HUE205" s="1187"/>
      <c r="HUF205" s="1187"/>
      <c r="HUG205" s="1187"/>
      <c r="HUH205" s="1187"/>
      <c r="HUI205" s="1187"/>
      <c r="HUJ205" s="1187"/>
      <c r="HUK205" s="1187"/>
      <c r="HUL205" s="1187"/>
      <c r="HUM205" s="1187"/>
      <c r="HUN205" s="1187"/>
      <c r="HUO205" s="1187"/>
      <c r="HUP205" s="1187"/>
      <c r="HUQ205" s="1187"/>
      <c r="HUR205" s="1187"/>
      <c r="HUS205" s="1187"/>
      <c r="HUT205" s="1187"/>
      <c r="HUU205" s="1187"/>
      <c r="HUV205" s="1187"/>
      <c r="HUW205" s="1187"/>
      <c r="HUX205" s="1187"/>
      <c r="HUY205" s="1187"/>
      <c r="HUZ205" s="1187"/>
      <c r="HVA205" s="1187"/>
      <c r="HVB205" s="1187"/>
      <c r="HVC205" s="1187"/>
      <c r="HVD205" s="1187"/>
      <c r="HVE205" s="1187"/>
      <c r="HVF205" s="1187"/>
      <c r="HVG205" s="1187"/>
      <c r="HVH205" s="1187"/>
      <c r="HVI205" s="1187"/>
      <c r="HVJ205" s="1187"/>
      <c r="HVK205" s="1187"/>
      <c r="HVL205" s="1187"/>
      <c r="HVM205" s="1187"/>
      <c r="HVN205" s="1187"/>
      <c r="HVO205" s="1187"/>
      <c r="HVP205" s="1187"/>
      <c r="HVQ205" s="1187"/>
      <c r="HVR205" s="1187"/>
      <c r="HVS205" s="1187"/>
      <c r="HVT205" s="1187"/>
      <c r="HVU205" s="1187"/>
      <c r="HVV205" s="1187"/>
      <c r="HVW205" s="1187"/>
      <c r="HVX205" s="1187"/>
      <c r="HVY205" s="1187"/>
      <c r="HVZ205" s="1187"/>
      <c r="HWA205" s="1187"/>
      <c r="HWB205" s="1187"/>
      <c r="HWC205" s="1187"/>
      <c r="HWD205" s="1187"/>
      <c r="HWE205" s="1187"/>
      <c r="HWF205" s="1187"/>
      <c r="HWG205" s="1187"/>
      <c r="HWH205" s="1187"/>
      <c r="HWI205" s="1187"/>
      <c r="HWJ205" s="1187"/>
      <c r="HWK205" s="1187"/>
      <c r="HWL205" s="1187"/>
      <c r="HWM205" s="1187"/>
      <c r="HWN205" s="1187"/>
      <c r="HWO205" s="1187"/>
      <c r="HWP205" s="1187"/>
      <c r="HWQ205" s="1187"/>
      <c r="HWR205" s="1187"/>
      <c r="HWS205" s="1187"/>
      <c r="HWT205" s="1187"/>
      <c r="HWU205" s="1187"/>
      <c r="HWV205" s="1187"/>
      <c r="HWW205" s="1187"/>
      <c r="HWX205" s="1187"/>
      <c r="HWY205" s="1187"/>
      <c r="HWZ205" s="1187"/>
      <c r="HXA205" s="1187"/>
      <c r="HXB205" s="1187"/>
      <c r="HXC205" s="1187"/>
      <c r="HXD205" s="1187"/>
      <c r="HXE205" s="1187"/>
      <c r="HXF205" s="1187"/>
      <c r="HXG205" s="1187"/>
      <c r="HXH205" s="1187"/>
      <c r="HXI205" s="1187"/>
      <c r="HXJ205" s="1187"/>
      <c r="HXK205" s="1187"/>
      <c r="HXL205" s="1187"/>
      <c r="HXM205" s="1187"/>
      <c r="HXN205" s="1187"/>
      <c r="HXO205" s="1187"/>
      <c r="HXP205" s="1187"/>
      <c r="HXQ205" s="1187"/>
      <c r="HXR205" s="1187"/>
      <c r="HXS205" s="1187"/>
      <c r="HXT205" s="1187"/>
      <c r="HXU205" s="1187"/>
      <c r="HXV205" s="1187"/>
      <c r="HXW205" s="1187"/>
      <c r="HXX205" s="1187"/>
      <c r="HXY205" s="1187"/>
      <c r="HXZ205" s="1187"/>
      <c r="HYA205" s="1187"/>
      <c r="HYB205" s="1187"/>
      <c r="HYC205" s="1187"/>
      <c r="HYD205" s="1187"/>
      <c r="HYE205" s="1187"/>
      <c r="HYF205" s="1187"/>
      <c r="HYG205" s="1187"/>
      <c r="HYH205" s="1187"/>
      <c r="HYI205" s="1187"/>
      <c r="HYJ205" s="1187"/>
      <c r="HYK205" s="1187"/>
      <c r="HYL205" s="1187"/>
      <c r="HYM205" s="1187"/>
      <c r="HYN205" s="1187"/>
      <c r="HYO205" s="1187"/>
      <c r="HYP205" s="1187"/>
      <c r="HYQ205" s="1187"/>
      <c r="HYR205" s="1187"/>
      <c r="HYS205" s="1187"/>
      <c r="HYT205" s="1187"/>
      <c r="HYU205" s="1187"/>
      <c r="HYV205" s="1187"/>
      <c r="HYW205" s="1187"/>
      <c r="HYX205" s="1187"/>
      <c r="HYY205" s="1187"/>
      <c r="HYZ205" s="1187"/>
      <c r="HZA205" s="1187"/>
      <c r="HZB205" s="1187"/>
      <c r="HZC205" s="1187"/>
      <c r="HZD205" s="1187"/>
      <c r="HZE205" s="1187"/>
      <c r="HZF205" s="1187"/>
      <c r="HZG205" s="1187"/>
      <c r="HZH205" s="1187"/>
      <c r="HZI205" s="1187"/>
      <c r="HZJ205" s="1187"/>
      <c r="HZK205" s="1187"/>
      <c r="HZL205" s="1187"/>
      <c r="HZM205" s="1187"/>
      <c r="HZN205" s="1187"/>
      <c r="HZO205" s="1187"/>
      <c r="HZP205" s="1187"/>
      <c r="HZQ205" s="1187"/>
      <c r="HZR205" s="1187"/>
      <c r="HZS205" s="1187"/>
      <c r="HZT205" s="1187"/>
      <c r="HZU205" s="1187"/>
      <c r="HZV205" s="1187"/>
      <c r="HZW205" s="1187"/>
      <c r="HZX205" s="1187"/>
      <c r="HZY205" s="1187"/>
      <c r="HZZ205" s="1187"/>
      <c r="IAA205" s="1187"/>
      <c r="IAB205" s="1187"/>
      <c r="IAC205" s="1187"/>
      <c r="IAD205" s="1187"/>
      <c r="IAE205" s="1187"/>
      <c r="IAF205" s="1187"/>
      <c r="IAG205" s="1187"/>
      <c r="IAH205" s="1187"/>
      <c r="IAI205" s="1187"/>
      <c r="IAJ205" s="1187"/>
      <c r="IAK205" s="1187"/>
      <c r="IAL205" s="1187"/>
      <c r="IAM205" s="1187"/>
      <c r="IAN205" s="1187"/>
      <c r="IAO205" s="1187"/>
      <c r="IAP205" s="1187"/>
      <c r="IAQ205" s="1187"/>
      <c r="IAR205" s="1187"/>
      <c r="IAS205" s="1187"/>
      <c r="IAT205" s="1187"/>
      <c r="IAU205" s="1187"/>
      <c r="IAV205" s="1187"/>
      <c r="IAW205" s="1187"/>
      <c r="IAX205" s="1187"/>
      <c r="IAY205" s="1187"/>
      <c r="IAZ205" s="1187"/>
      <c r="IBA205" s="1187"/>
      <c r="IBB205" s="1187"/>
      <c r="IBC205" s="1187"/>
      <c r="IBD205" s="1187"/>
      <c r="IBE205" s="1187"/>
      <c r="IBF205" s="1187"/>
      <c r="IBG205" s="1187"/>
      <c r="IBH205" s="1187"/>
      <c r="IBI205" s="1187"/>
      <c r="IBJ205" s="1187"/>
      <c r="IBK205" s="1187"/>
      <c r="IBL205" s="1187"/>
      <c r="IBM205" s="1187"/>
      <c r="IBN205" s="1187"/>
      <c r="IBO205" s="1187"/>
      <c r="IBP205" s="1187"/>
      <c r="IBQ205" s="1187"/>
      <c r="IBR205" s="1187"/>
      <c r="IBS205" s="1187"/>
      <c r="IBT205" s="1187"/>
      <c r="IBU205" s="1187"/>
      <c r="IBV205" s="1187"/>
      <c r="IBW205" s="1187"/>
      <c r="IBX205" s="1187"/>
      <c r="IBY205" s="1187"/>
      <c r="IBZ205" s="1187"/>
      <c r="ICA205" s="1187"/>
      <c r="ICB205" s="1187"/>
      <c r="ICC205" s="1187"/>
      <c r="ICD205" s="1187"/>
      <c r="ICE205" s="1187"/>
      <c r="ICF205" s="1187"/>
      <c r="ICG205" s="1187"/>
      <c r="ICH205" s="1187"/>
      <c r="ICI205" s="1187"/>
      <c r="ICJ205" s="1187"/>
      <c r="ICK205" s="1187"/>
      <c r="ICL205" s="1187"/>
      <c r="ICM205" s="1187"/>
      <c r="ICN205" s="1187"/>
      <c r="ICO205" s="1187"/>
      <c r="ICP205" s="1187"/>
      <c r="ICQ205" s="1187"/>
      <c r="ICR205" s="1187"/>
      <c r="ICS205" s="1187"/>
      <c r="ICT205" s="1187"/>
      <c r="ICU205" s="1187"/>
      <c r="ICV205" s="1187"/>
      <c r="ICW205" s="1187"/>
      <c r="ICX205" s="1187"/>
      <c r="ICY205" s="1187"/>
      <c r="ICZ205" s="1187"/>
      <c r="IDA205" s="1187"/>
      <c r="IDB205" s="1187"/>
      <c r="IDC205" s="1187"/>
      <c r="IDD205" s="1187"/>
      <c r="IDE205" s="1187"/>
      <c r="IDF205" s="1187"/>
      <c r="IDG205" s="1187"/>
      <c r="IDH205" s="1187"/>
      <c r="IDI205" s="1187"/>
      <c r="IDJ205" s="1187"/>
      <c r="IDK205" s="1187"/>
      <c r="IDL205" s="1187"/>
      <c r="IDM205" s="1187"/>
      <c r="IDN205" s="1187"/>
      <c r="IDO205" s="1187"/>
      <c r="IDP205" s="1187"/>
      <c r="IDQ205" s="1187"/>
      <c r="IDR205" s="1187"/>
      <c r="IDS205" s="1187"/>
      <c r="IDT205" s="1187"/>
      <c r="IDU205" s="1187"/>
      <c r="IDV205" s="1187"/>
      <c r="IDW205" s="1187"/>
      <c r="IDX205" s="1187"/>
      <c r="IDY205" s="1187"/>
      <c r="IDZ205" s="1187"/>
      <c r="IEA205" s="1187"/>
      <c r="IEB205" s="1187"/>
      <c r="IEC205" s="1187"/>
      <c r="IED205" s="1187"/>
      <c r="IEE205" s="1187"/>
      <c r="IEF205" s="1187"/>
      <c r="IEG205" s="1187"/>
      <c r="IEH205" s="1187"/>
      <c r="IEI205" s="1187"/>
      <c r="IEJ205" s="1187"/>
      <c r="IEK205" s="1187"/>
      <c r="IEL205" s="1187"/>
      <c r="IEM205" s="1187"/>
      <c r="IEN205" s="1187"/>
      <c r="IEO205" s="1187"/>
      <c r="IEP205" s="1187"/>
      <c r="IEQ205" s="1187"/>
      <c r="IER205" s="1187"/>
      <c r="IES205" s="1187"/>
      <c r="IET205" s="1187"/>
      <c r="IEU205" s="1187"/>
      <c r="IEV205" s="1187"/>
      <c r="IEW205" s="1187"/>
      <c r="IEX205" s="1187"/>
      <c r="IEY205" s="1187"/>
      <c r="IEZ205" s="1187"/>
      <c r="IFA205" s="1187"/>
      <c r="IFB205" s="1187"/>
      <c r="IFC205" s="1187"/>
      <c r="IFD205" s="1187"/>
      <c r="IFE205" s="1187"/>
      <c r="IFF205" s="1187"/>
      <c r="IFG205" s="1187"/>
      <c r="IFH205" s="1187"/>
      <c r="IFI205" s="1187"/>
      <c r="IFJ205" s="1187"/>
      <c r="IFK205" s="1187"/>
      <c r="IFL205" s="1187"/>
      <c r="IFM205" s="1187"/>
      <c r="IFN205" s="1187"/>
      <c r="IFO205" s="1187"/>
      <c r="IFP205" s="1187"/>
      <c r="IFQ205" s="1187"/>
      <c r="IFR205" s="1187"/>
      <c r="IFS205" s="1187"/>
      <c r="IFT205" s="1187"/>
      <c r="IFU205" s="1187"/>
      <c r="IFV205" s="1187"/>
      <c r="IFW205" s="1187"/>
      <c r="IFX205" s="1187"/>
      <c r="IFY205" s="1187"/>
      <c r="IFZ205" s="1187"/>
      <c r="IGA205" s="1187"/>
      <c r="IGB205" s="1187"/>
      <c r="IGC205" s="1187"/>
      <c r="IGD205" s="1187"/>
      <c r="IGE205" s="1187"/>
      <c r="IGF205" s="1187"/>
      <c r="IGG205" s="1187"/>
      <c r="IGH205" s="1187"/>
      <c r="IGI205" s="1187"/>
      <c r="IGJ205" s="1187"/>
      <c r="IGK205" s="1187"/>
      <c r="IGL205" s="1187"/>
      <c r="IGM205" s="1187"/>
      <c r="IGN205" s="1187"/>
      <c r="IGO205" s="1187"/>
      <c r="IGP205" s="1187"/>
      <c r="IGQ205" s="1187"/>
      <c r="IGR205" s="1187"/>
      <c r="IGS205" s="1187"/>
      <c r="IGT205" s="1187"/>
      <c r="IGU205" s="1187"/>
      <c r="IGV205" s="1187"/>
      <c r="IGW205" s="1187"/>
      <c r="IGX205" s="1187"/>
      <c r="IGY205" s="1187"/>
      <c r="IGZ205" s="1187"/>
      <c r="IHA205" s="1187"/>
      <c r="IHB205" s="1187"/>
      <c r="IHC205" s="1187"/>
      <c r="IHD205" s="1187"/>
      <c r="IHE205" s="1187"/>
      <c r="IHF205" s="1187"/>
      <c r="IHG205" s="1187"/>
      <c r="IHH205" s="1187"/>
      <c r="IHI205" s="1187"/>
      <c r="IHJ205" s="1187"/>
      <c r="IHK205" s="1187"/>
      <c r="IHL205" s="1187"/>
      <c r="IHM205" s="1187"/>
      <c r="IHN205" s="1187"/>
      <c r="IHO205" s="1187"/>
      <c r="IHP205" s="1187"/>
      <c r="IHQ205" s="1187"/>
      <c r="IHR205" s="1187"/>
      <c r="IHS205" s="1187"/>
      <c r="IHT205" s="1187"/>
      <c r="IHU205" s="1187"/>
      <c r="IHV205" s="1187"/>
      <c r="IHW205" s="1187"/>
      <c r="IHX205" s="1187"/>
      <c r="IHY205" s="1187"/>
      <c r="IHZ205" s="1187"/>
      <c r="IIA205" s="1187"/>
      <c r="IIB205" s="1187"/>
      <c r="IIC205" s="1187"/>
      <c r="IID205" s="1187"/>
      <c r="IIE205" s="1187"/>
      <c r="IIF205" s="1187"/>
      <c r="IIG205" s="1187"/>
      <c r="IIH205" s="1187"/>
      <c r="III205" s="1187"/>
      <c r="IIJ205" s="1187"/>
      <c r="IIK205" s="1187"/>
      <c r="IIL205" s="1187"/>
      <c r="IIM205" s="1187"/>
      <c r="IIN205" s="1187"/>
      <c r="IIO205" s="1187"/>
      <c r="IIP205" s="1187"/>
      <c r="IIQ205" s="1187"/>
      <c r="IIR205" s="1187"/>
      <c r="IIS205" s="1187"/>
      <c r="IIT205" s="1187"/>
      <c r="IIU205" s="1187"/>
      <c r="IIV205" s="1187"/>
      <c r="IIW205" s="1187"/>
      <c r="IIX205" s="1187"/>
      <c r="IIY205" s="1187"/>
      <c r="IIZ205" s="1187"/>
      <c r="IJA205" s="1187"/>
      <c r="IJB205" s="1187"/>
      <c r="IJC205" s="1187"/>
      <c r="IJD205" s="1187"/>
      <c r="IJE205" s="1187"/>
      <c r="IJF205" s="1187"/>
      <c r="IJG205" s="1187"/>
      <c r="IJH205" s="1187"/>
      <c r="IJI205" s="1187"/>
      <c r="IJJ205" s="1187"/>
      <c r="IJK205" s="1187"/>
      <c r="IJL205" s="1187"/>
      <c r="IJM205" s="1187"/>
      <c r="IJN205" s="1187"/>
      <c r="IJO205" s="1187"/>
      <c r="IJP205" s="1187"/>
      <c r="IJQ205" s="1187"/>
      <c r="IJR205" s="1187"/>
      <c r="IJS205" s="1187"/>
      <c r="IJT205" s="1187"/>
      <c r="IJU205" s="1187"/>
      <c r="IJV205" s="1187"/>
      <c r="IJW205" s="1187"/>
      <c r="IJX205" s="1187"/>
      <c r="IJY205" s="1187"/>
      <c r="IJZ205" s="1187"/>
      <c r="IKA205" s="1187"/>
      <c r="IKB205" s="1187"/>
      <c r="IKC205" s="1187"/>
      <c r="IKD205" s="1187"/>
      <c r="IKE205" s="1187"/>
      <c r="IKF205" s="1187"/>
      <c r="IKG205" s="1187"/>
      <c r="IKH205" s="1187"/>
      <c r="IKI205" s="1187"/>
      <c r="IKJ205" s="1187"/>
      <c r="IKK205" s="1187"/>
      <c r="IKL205" s="1187"/>
      <c r="IKM205" s="1187"/>
      <c r="IKN205" s="1187"/>
      <c r="IKO205" s="1187"/>
      <c r="IKP205" s="1187"/>
      <c r="IKQ205" s="1187"/>
      <c r="IKR205" s="1187"/>
      <c r="IKS205" s="1187"/>
      <c r="IKT205" s="1187"/>
      <c r="IKU205" s="1187"/>
      <c r="IKV205" s="1187"/>
      <c r="IKW205" s="1187"/>
      <c r="IKX205" s="1187"/>
      <c r="IKY205" s="1187"/>
      <c r="IKZ205" s="1187"/>
      <c r="ILA205" s="1187"/>
      <c r="ILB205" s="1187"/>
      <c r="ILC205" s="1187"/>
      <c r="ILD205" s="1187"/>
      <c r="ILE205" s="1187"/>
      <c r="ILF205" s="1187"/>
      <c r="ILG205" s="1187"/>
      <c r="ILH205" s="1187"/>
      <c r="ILI205" s="1187"/>
      <c r="ILJ205" s="1187"/>
      <c r="ILK205" s="1187"/>
      <c r="ILL205" s="1187"/>
      <c r="ILM205" s="1187"/>
      <c r="ILN205" s="1187"/>
      <c r="ILO205" s="1187"/>
      <c r="ILP205" s="1187"/>
      <c r="ILQ205" s="1187"/>
      <c r="ILR205" s="1187"/>
      <c r="ILS205" s="1187"/>
      <c r="ILT205" s="1187"/>
      <c r="ILU205" s="1187"/>
      <c r="ILV205" s="1187"/>
      <c r="ILW205" s="1187"/>
      <c r="ILX205" s="1187"/>
      <c r="ILY205" s="1187"/>
      <c r="ILZ205" s="1187"/>
      <c r="IMA205" s="1187"/>
      <c r="IMB205" s="1187"/>
      <c r="IMC205" s="1187"/>
      <c r="IMD205" s="1187"/>
      <c r="IME205" s="1187"/>
      <c r="IMF205" s="1187"/>
      <c r="IMG205" s="1187"/>
      <c r="IMH205" s="1187"/>
      <c r="IMI205" s="1187"/>
      <c r="IMJ205" s="1187"/>
      <c r="IMK205" s="1187"/>
      <c r="IML205" s="1187"/>
      <c r="IMM205" s="1187"/>
      <c r="IMN205" s="1187"/>
      <c r="IMO205" s="1187"/>
      <c r="IMP205" s="1187"/>
      <c r="IMQ205" s="1187"/>
      <c r="IMR205" s="1187"/>
      <c r="IMS205" s="1187"/>
      <c r="IMT205" s="1187"/>
      <c r="IMU205" s="1187"/>
      <c r="IMV205" s="1187"/>
      <c r="IMW205" s="1187"/>
      <c r="IMX205" s="1187"/>
      <c r="IMY205" s="1187"/>
      <c r="IMZ205" s="1187"/>
      <c r="INA205" s="1187"/>
      <c r="INB205" s="1187"/>
      <c r="INC205" s="1187"/>
      <c r="IND205" s="1187"/>
      <c r="INE205" s="1187"/>
      <c r="INF205" s="1187"/>
      <c r="ING205" s="1187"/>
      <c r="INH205" s="1187"/>
      <c r="INI205" s="1187"/>
      <c r="INJ205" s="1187"/>
      <c r="INK205" s="1187"/>
      <c r="INL205" s="1187"/>
      <c r="INM205" s="1187"/>
      <c r="INN205" s="1187"/>
      <c r="INO205" s="1187"/>
      <c r="INP205" s="1187"/>
      <c r="INQ205" s="1187"/>
      <c r="INR205" s="1187"/>
      <c r="INS205" s="1187"/>
      <c r="INT205" s="1187"/>
      <c r="INU205" s="1187"/>
      <c r="INV205" s="1187"/>
      <c r="INW205" s="1187"/>
      <c r="INX205" s="1187"/>
      <c r="INY205" s="1187"/>
      <c r="INZ205" s="1187"/>
      <c r="IOA205" s="1187"/>
      <c r="IOB205" s="1187"/>
      <c r="IOC205" s="1187"/>
      <c r="IOD205" s="1187"/>
      <c r="IOE205" s="1187"/>
      <c r="IOF205" s="1187"/>
      <c r="IOG205" s="1187"/>
      <c r="IOH205" s="1187"/>
      <c r="IOI205" s="1187"/>
      <c r="IOJ205" s="1187"/>
      <c r="IOK205" s="1187"/>
      <c r="IOL205" s="1187"/>
      <c r="IOM205" s="1187"/>
      <c r="ION205" s="1187"/>
      <c r="IOO205" s="1187"/>
      <c r="IOP205" s="1187"/>
      <c r="IOQ205" s="1187"/>
      <c r="IOR205" s="1187"/>
      <c r="IOS205" s="1187"/>
      <c r="IOT205" s="1187"/>
      <c r="IOU205" s="1187"/>
      <c r="IOV205" s="1187"/>
      <c r="IOW205" s="1187"/>
      <c r="IOX205" s="1187"/>
      <c r="IOY205" s="1187"/>
      <c r="IOZ205" s="1187"/>
      <c r="IPA205" s="1187"/>
      <c r="IPB205" s="1187"/>
      <c r="IPC205" s="1187"/>
      <c r="IPD205" s="1187"/>
      <c r="IPE205" s="1187"/>
      <c r="IPF205" s="1187"/>
      <c r="IPG205" s="1187"/>
      <c r="IPH205" s="1187"/>
      <c r="IPI205" s="1187"/>
      <c r="IPJ205" s="1187"/>
      <c r="IPK205" s="1187"/>
      <c r="IPL205" s="1187"/>
      <c r="IPM205" s="1187"/>
      <c r="IPN205" s="1187"/>
      <c r="IPO205" s="1187"/>
      <c r="IPP205" s="1187"/>
      <c r="IPQ205" s="1187"/>
      <c r="IPR205" s="1187"/>
      <c r="IPS205" s="1187"/>
      <c r="IPT205" s="1187"/>
      <c r="IPU205" s="1187"/>
      <c r="IPV205" s="1187"/>
      <c r="IPW205" s="1187"/>
      <c r="IPX205" s="1187"/>
      <c r="IPY205" s="1187"/>
      <c r="IPZ205" s="1187"/>
      <c r="IQA205" s="1187"/>
      <c r="IQB205" s="1187"/>
      <c r="IQC205" s="1187"/>
      <c r="IQD205" s="1187"/>
      <c r="IQE205" s="1187"/>
      <c r="IQF205" s="1187"/>
      <c r="IQG205" s="1187"/>
      <c r="IQH205" s="1187"/>
      <c r="IQI205" s="1187"/>
      <c r="IQJ205" s="1187"/>
      <c r="IQK205" s="1187"/>
      <c r="IQL205" s="1187"/>
      <c r="IQM205" s="1187"/>
      <c r="IQN205" s="1187"/>
      <c r="IQO205" s="1187"/>
      <c r="IQP205" s="1187"/>
      <c r="IQQ205" s="1187"/>
      <c r="IQR205" s="1187"/>
      <c r="IQS205" s="1187"/>
      <c r="IQT205" s="1187"/>
      <c r="IQU205" s="1187"/>
      <c r="IQV205" s="1187"/>
      <c r="IQW205" s="1187"/>
      <c r="IQX205" s="1187"/>
      <c r="IQY205" s="1187"/>
      <c r="IQZ205" s="1187"/>
      <c r="IRA205" s="1187"/>
      <c r="IRB205" s="1187"/>
      <c r="IRC205" s="1187"/>
      <c r="IRD205" s="1187"/>
      <c r="IRE205" s="1187"/>
      <c r="IRF205" s="1187"/>
      <c r="IRG205" s="1187"/>
      <c r="IRH205" s="1187"/>
      <c r="IRI205" s="1187"/>
      <c r="IRJ205" s="1187"/>
      <c r="IRK205" s="1187"/>
      <c r="IRL205" s="1187"/>
      <c r="IRM205" s="1187"/>
      <c r="IRN205" s="1187"/>
      <c r="IRO205" s="1187"/>
      <c r="IRP205" s="1187"/>
      <c r="IRQ205" s="1187"/>
      <c r="IRR205" s="1187"/>
      <c r="IRS205" s="1187"/>
      <c r="IRT205" s="1187"/>
      <c r="IRU205" s="1187"/>
      <c r="IRV205" s="1187"/>
      <c r="IRW205" s="1187"/>
      <c r="IRX205" s="1187"/>
      <c r="IRY205" s="1187"/>
      <c r="IRZ205" s="1187"/>
      <c r="ISA205" s="1187"/>
      <c r="ISB205" s="1187"/>
      <c r="ISC205" s="1187"/>
      <c r="ISD205" s="1187"/>
      <c r="ISE205" s="1187"/>
      <c r="ISF205" s="1187"/>
      <c r="ISG205" s="1187"/>
      <c r="ISH205" s="1187"/>
      <c r="ISI205" s="1187"/>
      <c r="ISJ205" s="1187"/>
      <c r="ISK205" s="1187"/>
      <c r="ISL205" s="1187"/>
      <c r="ISM205" s="1187"/>
      <c r="ISN205" s="1187"/>
      <c r="ISO205" s="1187"/>
      <c r="ISP205" s="1187"/>
      <c r="ISQ205" s="1187"/>
      <c r="ISR205" s="1187"/>
      <c r="ISS205" s="1187"/>
      <c r="IST205" s="1187"/>
      <c r="ISU205" s="1187"/>
      <c r="ISV205" s="1187"/>
      <c r="ISW205" s="1187"/>
      <c r="ISX205" s="1187"/>
      <c r="ISY205" s="1187"/>
      <c r="ISZ205" s="1187"/>
      <c r="ITA205" s="1187"/>
      <c r="ITB205" s="1187"/>
      <c r="ITC205" s="1187"/>
      <c r="ITD205" s="1187"/>
      <c r="ITE205" s="1187"/>
      <c r="ITF205" s="1187"/>
      <c r="ITG205" s="1187"/>
      <c r="ITH205" s="1187"/>
      <c r="ITI205" s="1187"/>
      <c r="ITJ205" s="1187"/>
      <c r="ITK205" s="1187"/>
      <c r="ITL205" s="1187"/>
      <c r="ITM205" s="1187"/>
      <c r="ITN205" s="1187"/>
      <c r="ITO205" s="1187"/>
      <c r="ITP205" s="1187"/>
      <c r="ITQ205" s="1187"/>
      <c r="ITR205" s="1187"/>
      <c r="ITS205" s="1187"/>
      <c r="ITT205" s="1187"/>
      <c r="ITU205" s="1187"/>
      <c r="ITV205" s="1187"/>
      <c r="ITW205" s="1187"/>
      <c r="ITX205" s="1187"/>
      <c r="ITY205" s="1187"/>
      <c r="ITZ205" s="1187"/>
      <c r="IUA205" s="1187"/>
      <c r="IUB205" s="1187"/>
      <c r="IUC205" s="1187"/>
      <c r="IUD205" s="1187"/>
      <c r="IUE205" s="1187"/>
      <c r="IUF205" s="1187"/>
      <c r="IUG205" s="1187"/>
      <c r="IUH205" s="1187"/>
      <c r="IUI205" s="1187"/>
      <c r="IUJ205" s="1187"/>
      <c r="IUK205" s="1187"/>
      <c r="IUL205" s="1187"/>
      <c r="IUM205" s="1187"/>
      <c r="IUN205" s="1187"/>
      <c r="IUO205" s="1187"/>
      <c r="IUP205" s="1187"/>
      <c r="IUQ205" s="1187"/>
      <c r="IUR205" s="1187"/>
      <c r="IUS205" s="1187"/>
      <c r="IUT205" s="1187"/>
      <c r="IUU205" s="1187"/>
      <c r="IUV205" s="1187"/>
      <c r="IUW205" s="1187"/>
      <c r="IUX205" s="1187"/>
      <c r="IUY205" s="1187"/>
      <c r="IUZ205" s="1187"/>
      <c r="IVA205" s="1187"/>
      <c r="IVB205" s="1187"/>
      <c r="IVC205" s="1187"/>
      <c r="IVD205" s="1187"/>
      <c r="IVE205" s="1187"/>
      <c r="IVF205" s="1187"/>
      <c r="IVG205" s="1187"/>
      <c r="IVH205" s="1187"/>
      <c r="IVI205" s="1187"/>
      <c r="IVJ205" s="1187"/>
      <c r="IVK205" s="1187"/>
      <c r="IVL205" s="1187"/>
      <c r="IVM205" s="1187"/>
      <c r="IVN205" s="1187"/>
      <c r="IVO205" s="1187"/>
      <c r="IVP205" s="1187"/>
      <c r="IVQ205" s="1187"/>
      <c r="IVR205" s="1187"/>
      <c r="IVS205" s="1187"/>
      <c r="IVT205" s="1187"/>
      <c r="IVU205" s="1187"/>
      <c r="IVV205" s="1187"/>
      <c r="IVW205" s="1187"/>
      <c r="IVX205" s="1187"/>
      <c r="IVY205" s="1187"/>
      <c r="IVZ205" s="1187"/>
      <c r="IWA205" s="1187"/>
      <c r="IWB205" s="1187"/>
      <c r="IWC205" s="1187"/>
      <c r="IWD205" s="1187"/>
      <c r="IWE205" s="1187"/>
      <c r="IWF205" s="1187"/>
      <c r="IWG205" s="1187"/>
      <c r="IWH205" s="1187"/>
      <c r="IWI205" s="1187"/>
      <c r="IWJ205" s="1187"/>
      <c r="IWK205" s="1187"/>
      <c r="IWL205" s="1187"/>
      <c r="IWM205" s="1187"/>
      <c r="IWN205" s="1187"/>
      <c r="IWO205" s="1187"/>
      <c r="IWP205" s="1187"/>
      <c r="IWQ205" s="1187"/>
      <c r="IWR205" s="1187"/>
      <c r="IWS205" s="1187"/>
      <c r="IWT205" s="1187"/>
      <c r="IWU205" s="1187"/>
      <c r="IWV205" s="1187"/>
      <c r="IWW205" s="1187"/>
      <c r="IWX205" s="1187"/>
      <c r="IWY205" s="1187"/>
      <c r="IWZ205" s="1187"/>
      <c r="IXA205" s="1187"/>
      <c r="IXB205" s="1187"/>
      <c r="IXC205" s="1187"/>
      <c r="IXD205" s="1187"/>
      <c r="IXE205" s="1187"/>
      <c r="IXF205" s="1187"/>
      <c r="IXG205" s="1187"/>
      <c r="IXH205" s="1187"/>
      <c r="IXI205" s="1187"/>
      <c r="IXJ205" s="1187"/>
      <c r="IXK205" s="1187"/>
      <c r="IXL205" s="1187"/>
      <c r="IXM205" s="1187"/>
      <c r="IXN205" s="1187"/>
      <c r="IXO205" s="1187"/>
      <c r="IXP205" s="1187"/>
      <c r="IXQ205" s="1187"/>
      <c r="IXR205" s="1187"/>
      <c r="IXS205" s="1187"/>
      <c r="IXT205" s="1187"/>
      <c r="IXU205" s="1187"/>
      <c r="IXV205" s="1187"/>
      <c r="IXW205" s="1187"/>
      <c r="IXX205" s="1187"/>
      <c r="IXY205" s="1187"/>
      <c r="IXZ205" s="1187"/>
      <c r="IYA205" s="1187"/>
      <c r="IYB205" s="1187"/>
      <c r="IYC205" s="1187"/>
      <c r="IYD205" s="1187"/>
      <c r="IYE205" s="1187"/>
      <c r="IYF205" s="1187"/>
      <c r="IYG205" s="1187"/>
      <c r="IYH205" s="1187"/>
      <c r="IYI205" s="1187"/>
      <c r="IYJ205" s="1187"/>
      <c r="IYK205" s="1187"/>
      <c r="IYL205" s="1187"/>
      <c r="IYM205" s="1187"/>
      <c r="IYN205" s="1187"/>
      <c r="IYO205" s="1187"/>
      <c r="IYP205" s="1187"/>
      <c r="IYQ205" s="1187"/>
      <c r="IYR205" s="1187"/>
      <c r="IYS205" s="1187"/>
      <c r="IYT205" s="1187"/>
      <c r="IYU205" s="1187"/>
      <c r="IYV205" s="1187"/>
      <c r="IYW205" s="1187"/>
      <c r="IYX205" s="1187"/>
      <c r="IYY205" s="1187"/>
      <c r="IYZ205" s="1187"/>
      <c r="IZA205" s="1187"/>
      <c r="IZB205" s="1187"/>
      <c r="IZC205" s="1187"/>
      <c r="IZD205" s="1187"/>
      <c r="IZE205" s="1187"/>
      <c r="IZF205" s="1187"/>
      <c r="IZG205" s="1187"/>
      <c r="IZH205" s="1187"/>
      <c r="IZI205" s="1187"/>
      <c r="IZJ205" s="1187"/>
      <c r="IZK205" s="1187"/>
      <c r="IZL205" s="1187"/>
      <c r="IZM205" s="1187"/>
      <c r="IZN205" s="1187"/>
      <c r="IZO205" s="1187"/>
      <c r="IZP205" s="1187"/>
      <c r="IZQ205" s="1187"/>
      <c r="IZR205" s="1187"/>
      <c r="IZS205" s="1187"/>
      <c r="IZT205" s="1187"/>
      <c r="IZU205" s="1187"/>
      <c r="IZV205" s="1187"/>
      <c r="IZW205" s="1187"/>
      <c r="IZX205" s="1187"/>
      <c r="IZY205" s="1187"/>
      <c r="IZZ205" s="1187"/>
      <c r="JAA205" s="1187"/>
      <c r="JAB205" s="1187"/>
      <c r="JAC205" s="1187"/>
      <c r="JAD205" s="1187"/>
      <c r="JAE205" s="1187"/>
      <c r="JAF205" s="1187"/>
      <c r="JAG205" s="1187"/>
      <c r="JAH205" s="1187"/>
      <c r="JAI205" s="1187"/>
      <c r="JAJ205" s="1187"/>
      <c r="JAK205" s="1187"/>
      <c r="JAL205" s="1187"/>
      <c r="JAM205" s="1187"/>
      <c r="JAN205" s="1187"/>
      <c r="JAO205" s="1187"/>
      <c r="JAP205" s="1187"/>
      <c r="JAQ205" s="1187"/>
      <c r="JAR205" s="1187"/>
      <c r="JAS205" s="1187"/>
      <c r="JAT205" s="1187"/>
      <c r="JAU205" s="1187"/>
      <c r="JAV205" s="1187"/>
      <c r="JAW205" s="1187"/>
      <c r="JAX205" s="1187"/>
      <c r="JAY205" s="1187"/>
      <c r="JAZ205" s="1187"/>
      <c r="JBA205" s="1187"/>
      <c r="JBB205" s="1187"/>
      <c r="JBC205" s="1187"/>
      <c r="JBD205" s="1187"/>
      <c r="JBE205" s="1187"/>
      <c r="JBF205" s="1187"/>
      <c r="JBG205" s="1187"/>
      <c r="JBH205" s="1187"/>
      <c r="JBI205" s="1187"/>
      <c r="JBJ205" s="1187"/>
      <c r="JBK205" s="1187"/>
      <c r="JBL205" s="1187"/>
      <c r="JBM205" s="1187"/>
      <c r="JBN205" s="1187"/>
      <c r="JBO205" s="1187"/>
      <c r="JBP205" s="1187"/>
      <c r="JBQ205" s="1187"/>
      <c r="JBR205" s="1187"/>
      <c r="JBS205" s="1187"/>
      <c r="JBT205" s="1187"/>
      <c r="JBU205" s="1187"/>
      <c r="JBV205" s="1187"/>
      <c r="JBW205" s="1187"/>
      <c r="JBX205" s="1187"/>
      <c r="JBY205" s="1187"/>
      <c r="JBZ205" s="1187"/>
      <c r="JCA205" s="1187"/>
      <c r="JCB205" s="1187"/>
      <c r="JCC205" s="1187"/>
      <c r="JCD205" s="1187"/>
      <c r="JCE205" s="1187"/>
      <c r="JCF205" s="1187"/>
      <c r="JCG205" s="1187"/>
      <c r="JCH205" s="1187"/>
      <c r="JCI205" s="1187"/>
      <c r="JCJ205" s="1187"/>
      <c r="JCK205" s="1187"/>
      <c r="JCL205" s="1187"/>
      <c r="JCM205" s="1187"/>
      <c r="JCN205" s="1187"/>
      <c r="JCO205" s="1187"/>
      <c r="JCP205" s="1187"/>
      <c r="JCQ205" s="1187"/>
      <c r="JCR205" s="1187"/>
      <c r="JCS205" s="1187"/>
      <c r="JCT205" s="1187"/>
      <c r="JCU205" s="1187"/>
      <c r="JCV205" s="1187"/>
      <c r="JCW205" s="1187"/>
      <c r="JCX205" s="1187"/>
      <c r="JCY205" s="1187"/>
      <c r="JCZ205" s="1187"/>
      <c r="JDA205" s="1187"/>
      <c r="JDB205" s="1187"/>
      <c r="JDC205" s="1187"/>
      <c r="JDD205" s="1187"/>
      <c r="JDE205" s="1187"/>
      <c r="JDF205" s="1187"/>
      <c r="JDG205" s="1187"/>
      <c r="JDH205" s="1187"/>
      <c r="JDI205" s="1187"/>
      <c r="JDJ205" s="1187"/>
      <c r="JDK205" s="1187"/>
      <c r="JDL205" s="1187"/>
      <c r="JDM205" s="1187"/>
      <c r="JDN205" s="1187"/>
      <c r="JDO205" s="1187"/>
      <c r="JDP205" s="1187"/>
      <c r="JDQ205" s="1187"/>
      <c r="JDR205" s="1187"/>
      <c r="JDS205" s="1187"/>
      <c r="JDT205" s="1187"/>
      <c r="JDU205" s="1187"/>
      <c r="JDV205" s="1187"/>
      <c r="JDW205" s="1187"/>
      <c r="JDX205" s="1187"/>
      <c r="JDY205" s="1187"/>
      <c r="JDZ205" s="1187"/>
      <c r="JEA205" s="1187"/>
      <c r="JEB205" s="1187"/>
      <c r="JEC205" s="1187"/>
      <c r="JED205" s="1187"/>
      <c r="JEE205" s="1187"/>
      <c r="JEF205" s="1187"/>
      <c r="JEG205" s="1187"/>
      <c r="JEH205" s="1187"/>
      <c r="JEI205" s="1187"/>
      <c r="JEJ205" s="1187"/>
      <c r="JEK205" s="1187"/>
      <c r="JEL205" s="1187"/>
      <c r="JEM205" s="1187"/>
      <c r="JEN205" s="1187"/>
      <c r="JEO205" s="1187"/>
      <c r="JEP205" s="1187"/>
      <c r="JEQ205" s="1187"/>
      <c r="JER205" s="1187"/>
      <c r="JES205" s="1187"/>
      <c r="JET205" s="1187"/>
      <c r="JEU205" s="1187"/>
      <c r="JEV205" s="1187"/>
      <c r="JEW205" s="1187"/>
      <c r="JEX205" s="1187"/>
      <c r="JEY205" s="1187"/>
      <c r="JEZ205" s="1187"/>
      <c r="JFA205" s="1187"/>
      <c r="JFB205" s="1187"/>
      <c r="JFC205" s="1187"/>
      <c r="JFD205" s="1187"/>
      <c r="JFE205" s="1187"/>
      <c r="JFF205" s="1187"/>
      <c r="JFG205" s="1187"/>
      <c r="JFH205" s="1187"/>
      <c r="JFI205" s="1187"/>
      <c r="JFJ205" s="1187"/>
      <c r="JFK205" s="1187"/>
      <c r="JFL205" s="1187"/>
      <c r="JFM205" s="1187"/>
      <c r="JFN205" s="1187"/>
      <c r="JFO205" s="1187"/>
      <c r="JFP205" s="1187"/>
      <c r="JFQ205" s="1187"/>
      <c r="JFR205" s="1187"/>
      <c r="JFS205" s="1187"/>
      <c r="JFT205" s="1187"/>
      <c r="JFU205" s="1187"/>
      <c r="JFV205" s="1187"/>
      <c r="JFW205" s="1187"/>
      <c r="JFX205" s="1187"/>
      <c r="JFY205" s="1187"/>
      <c r="JFZ205" s="1187"/>
      <c r="JGA205" s="1187"/>
      <c r="JGB205" s="1187"/>
      <c r="JGC205" s="1187"/>
      <c r="JGD205" s="1187"/>
      <c r="JGE205" s="1187"/>
      <c r="JGF205" s="1187"/>
      <c r="JGG205" s="1187"/>
      <c r="JGH205" s="1187"/>
      <c r="JGI205" s="1187"/>
      <c r="JGJ205" s="1187"/>
      <c r="JGK205" s="1187"/>
      <c r="JGL205" s="1187"/>
      <c r="JGM205" s="1187"/>
      <c r="JGN205" s="1187"/>
      <c r="JGO205" s="1187"/>
      <c r="JGP205" s="1187"/>
      <c r="JGQ205" s="1187"/>
      <c r="JGR205" s="1187"/>
      <c r="JGS205" s="1187"/>
      <c r="JGT205" s="1187"/>
      <c r="JGU205" s="1187"/>
      <c r="JGV205" s="1187"/>
      <c r="JGW205" s="1187"/>
      <c r="JGX205" s="1187"/>
      <c r="JGY205" s="1187"/>
      <c r="JGZ205" s="1187"/>
      <c r="JHA205" s="1187"/>
      <c r="JHB205" s="1187"/>
      <c r="JHC205" s="1187"/>
      <c r="JHD205" s="1187"/>
      <c r="JHE205" s="1187"/>
      <c r="JHF205" s="1187"/>
      <c r="JHG205" s="1187"/>
      <c r="JHH205" s="1187"/>
      <c r="JHI205" s="1187"/>
      <c r="JHJ205" s="1187"/>
      <c r="JHK205" s="1187"/>
      <c r="JHL205" s="1187"/>
      <c r="JHM205" s="1187"/>
      <c r="JHN205" s="1187"/>
      <c r="JHO205" s="1187"/>
      <c r="JHP205" s="1187"/>
      <c r="JHQ205" s="1187"/>
      <c r="JHR205" s="1187"/>
      <c r="JHS205" s="1187"/>
      <c r="JHT205" s="1187"/>
      <c r="JHU205" s="1187"/>
      <c r="JHV205" s="1187"/>
      <c r="JHW205" s="1187"/>
      <c r="JHX205" s="1187"/>
      <c r="JHY205" s="1187"/>
      <c r="JHZ205" s="1187"/>
      <c r="JIA205" s="1187"/>
      <c r="JIB205" s="1187"/>
      <c r="JIC205" s="1187"/>
      <c r="JID205" s="1187"/>
      <c r="JIE205" s="1187"/>
      <c r="JIF205" s="1187"/>
      <c r="JIG205" s="1187"/>
      <c r="JIH205" s="1187"/>
      <c r="JII205" s="1187"/>
      <c r="JIJ205" s="1187"/>
      <c r="JIK205" s="1187"/>
      <c r="JIL205" s="1187"/>
      <c r="JIM205" s="1187"/>
      <c r="JIN205" s="1187"/>
      <c r="JIO205" s="1187"/>
      <c r="JIP205" s="1187"/>
      <c r="JIQ205" s="1187"/>
      <c r="JIR205" s="1187"/>
      <c r="JIS205" s="1187"/>
      <c r="JIT205" s="1187"/>
      <c r="JIU205" s="1187"/>
      <c r="JIV205" s="1187"/>
      <c r="JIW205" s="1187"/>
      <c r="JIX205" s="1187"/>
      <c r="JIY205" s="1187"/>
      <c r="JIZ205" s="1187"/>
      <c r="JJA205" s="1187"/>
      <c r="JJB205" s="1187"/>
      <c r="JJC205" s="1187"/>
      <c r="JJD205" s="1187"/>
      <c r="JJE205" s="1187"/>
      <c r="JJF205" s="1187"/>
      <c r="JJG205" s="1187"/>
      <c r="JJH205" s="1187"/>
      <c r="JJI205" s="1187"/>
      <c r="JJJ205" s="1187"/>
      <c r="JJK205" s="1187"/>
      <c r="JJL205" s="1187"/>
      <c r="JJM205" s="1187"/>
      <c r="JJN205" s="1187"/>
      <c r="JJO205" s="1187"/>
      <c r="JJP205" s="1187"/>
      <c r="JJQ205" s="1187"/>
      <c r="JJR205" s="1187"/>
      <c r="JJS205" s="1187"/>
      <c r="JJT205" s="1187"/>
      <c r="JJU205" s="1187"/>
      <c r="JJV205" s="1187"/>
      <c r="JJW205" s="1187"/>
      <c r="JJX205" s="1187"/>
      <c r="JJY205" s="1187"/>
      <c r="JJZ205" s="1187"/>
      <c r="JKA205" s="1187"/>
      <c r="JKB205" s="1187"/>
      <c r="JKC205" s="1187"/>
      <c r="JKD205" s="1187"/>
      <c r="JKE205" s="1187"/>
      <c r="JKF205" s="1187"/>
      <c r="JKG205" s="1187"/>
      <c r="JKH205" s="1187"/>
      <c r="JKI205" s="1187"/>
      <c r="JKJ205" s="1187"/>
      <c r="JKK205" s="1187"/>
      <c r="JKL205" s="1187"/>
      <c r="JKM205" s="1187"/>
      <c r="JKN205" s="1187"/>
      <c r="JKO205" s="1187"/>
      <c r="JKP205" s="1187"/>
      <c r="JKQ205" s="1187"/>
      <c r="JKR205" s="1187"/>
      <c r="JKS205" s="1187"/>
      <c r="JKT205" s="1187"/>
      <c r="JKU205" s="1187"/>
      <c r="JKV205" s="1187"/>
      <c r="JKW205" s="1187"/>
      <c r="JKX205" s="1187"/>
      <c r="JKY205" s="1187"/>
      <c r="JKZ205" s="1187"/>
      <c r="JLA205" s="1187"/>
      <c r="JLB205" s="1187"/>
      <c r="JLC205" s="1187"/>
      <c r="JLD205" s="1187"/>
      <c r="JLE205" s="1187"/>
      <c r="JLF205" s="1187"/>
      <c r="JLG205" s="1187"/>
      <c r="JLH205" s="1187"/>
      <c r="JLI205" s="1187"/>
      <c r="JLJ205" s="1187"/>
      <c r="JLK205" s="1187"/>
      <c r="JLL205" s="1187"/>
      <c r="JLM205" s="1187"/>
      <c r="JLN205" s="1187"/>
      <c r="JLO205" s="1187"/>
      <c r="JLP205" s="1187"/>
      <c r="JLQ205" s="1187"/>
      <c r="JLR205" s="1187"/>
      <c r="JLS205" s="1187"/>
      <c r="JLT205" s="1187"/>
      <c r="JLU205" s="1187"/>
      <c r="JLV205" s="1187"/>
      <c r="JLW205" s="1187"/>
      <c r="JLX205" s="1187"/>
      <c r="JLY205" s="1187"/>
      <c r="JLZ205" s="1187"/>
      <c r="JMA205" s="1187"/>
      <c r="JMB205" s="1187"/>
      <c r="JMC205" s="1187"/>
      <c r="JMD205" s="1187"/>
      <c r="JME205" s="1187"/>
      <c r="JMF205" s="1187"/>
      <c r="JMG205" s="1187"/>
      <c r="JMH205" s="1187"/>
      <c r="JMI205" s="1187"/>
      <c r="JMJ205" s="1187"/>
      <c r="JMK205" s="1187"/>
      <c r="JML205" s="1187"/>
      <c r="JMM205" s="1187"/>
      <c r="JMN205" s="1187"/>
      <c r="JMO205" s="1187"/>
      <c r="JMP205" s="1187"/>
      <c r="JMQ205" s="1187"/>
      <c r="JMR205" s="1187"/>
      <c r="JMS205" s="1187"/>
      <c r="JMT205" s="1187"/>
      <c r="JMU205" s="1187"/>
      <c r="JMV205" s="1187"/>
      <c r="JMW205" s="1187"/>
      <c r="JMX205" s="1187"/>
      <c r="JMY205" s="1187"/>
      <c r="JMZ205" s="1187"/>
      <c r="JNA205" s="1187"/>
      <c r="JNB205" s="1187"/>
      <c r="JNC205" s="1187"/>
      <c r="JND205" s="1187"/>
      <c r="JNE205" s="1187"/>
      <c r="JNF205" s="1187"/>
      <c r="JNG205" s="1187"/>
      <c r="JNH205" s="1187"/>
      <c r="JNI205" s="1187"/>
      <c r="JNJ205" s="1187"/>
      <c r="JNK205" s="1187"/>
      <c r="JNL205" s="1187"/>
      <c r="JNM205" s="1187"/>
      <c r="JNN205" s="1187"/>
      <c r="JNO205" s="1187"/>
      <c r="JNP205" s="1187"/>
      <c r="JNQ205" s="1187"/>
      <c r="JNR205" s="1187"/>
      <c r="JNS205" s="1187"/>
      <c r="JNT205" s="1187"/>
      <c r="JNU205" s="1187"/>
      <c r="JNV205" s="1187"/>
      <c r="JNW205" s="1187"/>
      <c r="JNX205" s="1187"/>
      <c r="JNY205" s="1187"/>
      <c r="JNZ205" s="1187"/>
      <c r="JOA205" s="1187"/>
      <c r="JOB205" s="1187"/>
      <c r="JOC205" s="1187"/>
      <c r="JOD205" s="1187"/>
      <c r="JOE205" s="1187"/>
      <c r="JOF205" s="1187"/>
      <c r="JOG205" s="1187"/>
      <c r="JOH205" s="1187"/>
      <c r="JOI205" s="1187"/>
      <c r="JOJ205" s="1187"/>
      <c r="JOK205" s="1187"/>
      <c r="JOL205" s="1187"/>
      <c r="JOM205" s="1187"/>
      <c r="JON205" s="1187"/>
      <c r="JOO205" s="1187"/>
      <c r="JOP205" s="1187"/>
      <c r="JOQ205" s="1187"/>
      <c r="JOR205" s="1187"/>
      <c r="JOS205" s="1187"/>
      <c r="JOT205" s="1187"/>
      <c r="JOU205" s="1187"/>
      <c r="JOV205" s="1187"/>
      <c r="JOW205" s="1187"/>
      <c r="JOX205" s="1187"/>
      <c r="JOY205" s="1187"/>
      <c r="JOZ205" s="1187"/>
      <c r="JPA205" s="1187"/>
      <c r="JPB205" s="1187"/>
      <c r="JPC205" s="1187"/>
      <c r="JPD205" s="1187"/>
      <c r="JPE205" s="1187"/>
      <c r="JPF205" s="1187"/>
      <c r="JPG205" s="1187"/>
      <c r="JPH205" s="1187"/>
      <c r="JPI205" s="1187"/>
      <c r="JPJ205" s="1187"/>
      <c r="JPK205" s="1187"/>
      <c r="JPL205" s="1187"/>
      <c r="JPM205" s="1187"/>
      <c r="JPN205" s="1187"/>
      <c r="JPO205" s="1187"/>
      <c r="JPP205" s="1187"/>
      <c r="JPQ205" s="1187"/>
      <c r="JPR205" s="1187"/>
      <c r="JPS205" s="1187"/>
      <c r="JPT205" s="1187"/>
      <c r="JPU205" s="1187"/>
      <c r="JPV205" s="1187"/>
      <c r="JPW205" s="1187"/>
      <c r="JPX205" s="1187"/>
      <c r="JPY205" s="1187"/>
      <c r="JPZ205" s="1187"/>
      <c r="JQA205" s="1187"/>
      <c r="JQB205" s="1187"/>
      <c r="JQC205" s="1187"/>
      <c r="JQD205" s="1187"/>
      <c r="JQE205" s="1187"/>
      <c r="JQF205" s="1187"/>
      <c r="JQG205" s="1187"/>
      <c r="JQH205" s="1187"/>
      <c r="JQI205" s="1187"/>
      <c r="JQJ205" s="1187"/>
      <c r="JQK205" s="1187"/>
      <c r="JQL205" s="1187"/>
      <c r="JQM205" s="1187"/>
      <c r="JQN205" s="1187"/>
      <c r="JQO205" s="1187"/>
      <c r="JQP205" s="1187"/>
      <c r="JQQ205" s="1187"/>
      <c r="JQR205" s="1187"/>
      <c r="JQS205" s="1187"/>
      <c r="JQT205" s="1187"/>
      <c r="JQU205" s="1187"/>
      <c r="JQV205" s="1187"/>
      <c r="JQW205" s="1187"/>
      <c r="JQX205" s="1187"/>
      <c r="JQY205" s="1187"/>
      <c r="JQZ205" s="1187"/>
      <c r="JRA205" s="1187"/>
      <c r="JRB205" s="1187"/>
      <c r="JRC205" s="1187"/>
      <c r="JRD205" s="1187"/>
      <c r="JRE205" s="1187"/>
      <c r="JRF205" s="1187"/>
      <c r="JRG205" s="1187"/>
      <c r="JRH205" s="1187"/>
      <c r="JRI205" s="1187"/>
      <c r="JRJ205" s="1187"/>
      <c r="JRK205" s="1187"/>
      <c r="JRL205" s="1187"/>
      <c r="JRM205" s="1187"/>
      <c r="JRN205" s="1187"/>
      <c r="JRO205" s="1187"/>
      <c r="JRP205" s="1187"/>
      <c r="JRQ205" s="1187"/>
      <c r="JRR205" s="1187"/>
      <c r="JRS205" s="1187"/>
      <c r="JRT205" s="1187"/>
      <c r="JRU205" s="1187"/>
      <c r="JRV205" s="1187"/>
      <c r="JRW205" s="1187"/>
      <c r="JRX205" s="1187"/>
      <c r="JRY205" s="1187"/>
      <c r="JRZ205" s="1187"/>
      <c r="JSA205" s="1187"/>
      <c r="JSB205" s="1187"/>
      <c r="JSC205" s="1187"/>
      <c r="JSD205" s="1187"/>
      <c r="JSE205" s="1187"/>
      <c r="JSF205" s="1187"/>
      <c r="JSG205" s="1187"/>
      <c r="JSH205" s="1187"/>
      <c r="JSI205" s="1187"/>
      <c r="JSJ205" s="1187"/>
      <c r="JSK205" s="1187"/>
      <c r="JSL205" s="1187"/>
      <c r="JSM205" s="1187"/>
      <c r="JSN205" s="1187"/>
      <c r="JSO205" s="1187"/>
      <c r="JSP205" s="1187"/>
      <c r="JSQ205" s="1187"/>
      <c r="JSR205" s="1187"/>
      <c r="JSS205" s="1187"/>
      <c r="JST205" s="1187"/>
      <c r="JSU205" s="1187"/>
      <c r="JSV205" s="1187"/>
      <c r="JSW205" s="1187"/>
      <c r="JSX205" s="1187"/>
      <c r="JSY205" s="1187"/>
      <c r="JSZ205" s="1187"/>
      <c r="JTA205" s="1187"/>
      <c r="JTB205" s="1187"/>
      <c r="JTC205" s="1187"/>
      <c r="JTD205" s="1187"/>
      <c r="JTE205" s="1187"/>
      <c r="JTF205" s="1187"/>
      <c r="JTG205" s="1187"/>
      <c r="JTH205" s="1187"/>
      <c r="JTI205" s="1187"/>
      <c r="JTJ205" s="1187"/>
      <c r="JTK205" s="1187"/>
      <c r="JTL205" s="1187"/>
      <c r="JTM205" s="1187"/>
      <c r="JTN205" s="1187"/>
      <c r="JTO205" s="1187"/>
      <c r="JTP205" s="1187"/>
      <c r="JTQ205" s="1187"/>
      <c r="JTR205" s="1187"/>
      <c r="JTS205" s="1187"/>
      <c r="JTT205" s="1187"/>
      <c r="JTU205" s="1187"/>
      <c r="JTV205" s="1187"/>
      <c r="JTW205" s="1187"/>
      <c r="JTX205" s="1187"/>
      <c r="JTY205" s="1187"/>
      <c r="JTZ205" s="1187"/>
      <c r="JUA205" s="1187"/>
      <c r="JUB205" s="1187"/>
      <c r="JUC205" s="1187"/>
      <c r="JUD205" s="1187"/>
      <c r="JUE205" s="1187"/>
      <c r="JUF205" s="1187"/>
      <c r="JUG205" s="1187"/>
      <c r="JUH205" s="1187"/>
      <c r="JUI205" s="1187"/>
      <c r="JUJ205" s="1187"/>
      <c r="JUK205" s="1187"/>
      <c r="JUL205" s="1187"/>
      <c r="JUM205" s="1187"/>
      <c r="JUN205" s="1187"/>
      <c r="JUO205" s="1187"/>
      <c r="JUP205" s="1187"/>
      <c r="JUQ205" s="1187"/>
      <c r="JUR205" s="1187"/>
      <c r="JUS205" s="1187"/>
      <c r="JUT205" s="1187"/>
      <c r="JUU205" s="1187"/>
      <c r="JUV205" s="1187"/>
      <c r="JUW205" s="1187"/>
      <c r="JUX205" s="1187"/>
      <c r="JUY205" s="1187"/>
      <c r="JUZ205" s="1187"/>
      <c r="JVA205" s="1187"/>
      <c r="JVB205" s="1187"/>
      <c r="JVC205" s="1187"/>
      <c r="JVD205" s="1187"/>
      <c r="JVE205" s="1187"/>
      <c r="JVF205" s="1187"/>
      <c r="JVG205" s="1187"/>
      <c r="JVH205" s="1187"/>
      <c r="JVI205" s="1187"/>
      <c r="JVJ205" s="1187"/>
      <c r="JVK205" s="1187"/>
      <c r="JVL205" s="1187"/>
      <c r="JVM205" s="1187"/>
      <c r="JVN205" s="1187"/>
      <c r="JVO205" s="1187"/>
      <c r="JVP205" s="1187"/>
      <c r="JVQ205" s="1187"/>
      <c r="JVR205" s="1187"/>
      <c r="JVS205" s="1187"/>
      <c r="JVT205" s="1187"/>
      <c r="JVU205" s="1187"/>
      <c r="JVV205" s="1187"/>
      <c r="JVW205" s="1187"/>
      <c r="JVX205" s="1187"/>
      <c r="JVY205" s="1187"/>
      <c r="JVZ205" s="1187"/>
      <c r="JWA205" s="1187"/>
      <c r="JWB205" s="1187"/>
      <c r="JWC205" s="1187"/>
      <c r="JWD205" s="1187"/>
      <c r="JWE205" s="1187"/>
      <c r="JWF205" s="1187"/>
      <c r="JWG205" s="1187"/>
      <c r="JWH205" s="1187"/>
      <c r="JWI205" s="1187"/>
      <c r="JWJ205" s="1187"/>
      <c r="JWK205" s="1187"/>
      <c r="JWL205" s="1187"/>
      <c r="JWM205" s="1187"/>
      <c r="JWN205" s="1187"/>
      <c r="JWO205" s="1187"/>
      <c r="JWP205" s="1187"/>
      <c r="JWQ205" s="1187"/>
      <c r="JWR205" s="1187"/>
      <c r="JWS205" s="1187"/>
      <c r="JWT205" s="1187"/>
      <c r="JWU205" s="1187"/>
      <c r="JWV205" s="1187"/>
      <c r="JWW205" s="1187"/>
      <c r="JWX205" s="1187"/>
      <c r="JWY205" s="1187"/>
      <c r="JWZ205" s="1187"/>
      <c r="JXA205" s="1187"/>
      <c r="JXB205" s="1187"/>
      <c r="JXC205" s="1187"/>
      <c r="JXD205" s="1187"/>
      <c r="JXE205" s="1187"/>
      <c r="JXF205" s="1187"/>
      <c r="JXG205" s="1187"/>
      <c r="JXH205" s="1187"/>
      <c r="JXI205" s="1187"/>
      <c r="JXJ205" s="1187"/>
      <c r="JXK205" s="1187"/>
      <c r="JXL205" s="1187"/>
      <c r="JXM205" s="1187"/>
      <c r="JXN205" s="1187"/>
      <c r="JXO205" s="1187"/>
      <c r="JXP205" s="1187"/>
      <c r="JXQ205" s="1187"/>
      <c r="JXR205" s="1187"/>
      <c r="JXS205" s="1187"/>
      <c r="JXT205" s="1187"/>
      <c r="JXU205" s="1187"/>
      <c r="JXV205" s="1187"/>
      <c r="JXW205" s="1187"/>
      <c r="JXX205" s="1187"/>
      <c r="JXY205" s="1187"/>
      <c r="JXZ205" s="1187"/>
      <c r="JYA205" s="1187"/>
      <c r="JYB205" s="1187"/>
      <c r="JYC205" s="1187"/>
      <c r="JYD205" s="1187"/>
      <c r="JYE205" s="1187"/>
      <c r="JYF205" s="1187"/>
      <c r="JYG205" s="1187"/>
      <c r="JYH205" s="1187"/>
      <c r="JYI205" s="1187"/>
      <c r="JYJ205" s="1187"/>
      <c r="JYK205" s="1187"/>
      <c r="JYL205" s="1187"/>
      <c r="JYM205" s="1187"/>
      <c r="JYN205" s="1187"/>
      <c r="JYO205" s="1187"/>
      <c r="JYP205" s="1187"/>
      <c r="JYQ205" s="1187"/>
      <c r="JYR205" s="1187"/>
      <c r="JYS205" s="1187"/>
      <c r="JYT205" s="1187"/>
      <c r="JYU205" s="1187"/>
      <c r="JYV205" s="1187"/>
      <c r="JYW205" s="1187"/>
      <c r="JYX205" s="1187"/>
      <c r="JYY205" s="1187"/>
      <c r="JYZ205" s="1187"/>
      <c r="JZA205" s="1187"/>
      <c r="JZB205" s="1187"/>
      <c r="JZC205" s="1187"/>
      <c r="JZD205" s="1187"/>
      <c r="JZE205" s="1187"/>
      <c r="JZF205" s="1187"/>
      <c r="JZG205" s="1187"/>
      <c r="JZH205" s="1187"/>
      <c r="JZI205" s="1187"/>
      <c r="JZJ205" s="1187"/>
      <c r="JZK205" s="1187"/>
      <c r="JZL205" s="1187"/>
      <c r="JZM205" s="1187"/>
      <c r="JZN205" s="1187"/>
      <c r="JZO205" s="1187"/>
      <c r="JZP205" s="1187"/>
      <c r="JZQ205" s="1187"/>
      <c r="JZR205" s="1187"/>
      <c r="JZS205" s="1187"/>
      <c r="JZT205" s="1187"/>
      <c r="JZU205" s="1187"/>
      <c r="JZV205" s="1187"/>
      <c r="JZW205" s="1187"/>
      <c r="JZX205" s="1187"/>
      <c r="JZY205" s="1187"/>
      <c r="JZZ205" s="1187"/>
      <c r="KAA205" s="1187"/>
      <c r="KAB205" s="1187"/>
      <c r="KAC205" s="1187"/>
      <c r="KAD205" s="1187"/>
      <c r="KAE205" s="1187"/>
      <c r="KAF205" s="1187"/>
      <c r="KAG205" s="1187"/>
      <c r="KAH205" s="1187"/>
      <c r="KAI205" s="1187"/>
      <c r="KAJ205" s="1187"/>
      <c r="KAK205" s="1187"/>
      <c r="KAL205" s="1187"/>
      <c r="KAM205" s="1187"/>
      <c r="KAN205" s="1187"/>
      <c r="KAO205" s="1187"/>
      <c r="KAP205" s="1187"/>
      <c r="KAQ205" s="1187"/>
      <c r="KAR205" s="1187"/>
      <c r="KAS205" s="1187"/>
      <c r="KAT205" s="1187"/>
      <c r="KAU205" s="1187"/>
      <c r="KAV205" s="1187"/>
      <c r="KAW205" s="1187"/>
      <c r="KAX205" s="1187"/>
      <c r="KAY205" s="1187"/>
      <c r="KAZ205" s="1187"/>
      <c r="KBA205" s="1187"/>
      <c r="KBB205" s="1187"/>
      <c r="KBC205" s="1187"/>
      <c r="KBD205" s="1187"/>
      <c r="KBE205" s="1187"/>
      <c r="KBF205" s="1187"/>
      <c r="KBG205" s="1187"/>
      <c r="KBH205" s="1187"/>
      <c r="KBI205" s="1187"/>
      <c r="KBJ205" s="1187"/>
      <c r="KBK205" s="1187"/>
      <c r="KBL205" s="1187"/>
      <c r="KBM205" s="1187"/>
      <c r="KBN205" s="1187"/>
      <c r="KBO205" s="1187"/>
      <c r="KBP205" s="1187"/>
      <c r="KBQ205" s="1187"/>
      <c r="KBR205" s="1187"/>
      <c r="KBS205" s="1187"/>
      <c r="KBT205" s="1187"/>
      <c r="KBU205" s="1187"/>
      <c r="KBV205" s="1187"/>
      <c r="KBW205" s="1187"/>
      <c r="KBX205" s="1187"/>
      <c r="KBY205" s="1187"/>
      <c r="KBZ205" s="1187"/>
      <c r="KCA205" s="1187"/>
      <c r="KCB205" s="1187"/>
      <c r="KCC205" s="1187"/>
      <c r="KCD205" s="1187"/>
      <c r="KCE205" s="1187"/>
      <c r="KCF205" s="1187"/>
      <c r="KCG205" s="1187"/>
      <c r="KCH205" s="1187"/>
      <c r="KCI205" s="1187"/>
      <c r="KCJ205" s="1187"/>
      <c r="KCK205" s="1187"/>
      <c r="KCL205" s="1187"/>
      <c r="KCM205" s="1187"/>
      <c r="KCN205" s="1187"/>
      <c r="KCO205" s="1187"/>
      <c r="KCP205" s="1187"/>
      <c r="KCQ205" s="1187"/>
      <c r="KCR205" s="1187"/>
      <c r="KCS205" s="1187"/>
      <c r="KCT205" s="1187"/>
      <c r="KCU205" s="1187"/>
      <c r="KCV205" s="1187"/>
      <c r="KCW205" s="1187"/>
      <c r="KCX205" s="1187"/>
      <c r="KCY205" s="1187"/>
      <c r="KCZ205" s="1187"/>
      <c r="KDA205" s="1187"/>
      <c r="KDB205" s="1187"/>
      <c r="KDC205" s="1187"/>
      <c r="KDD205" s="1187"/>
      <c r="KDE205" s="1187"/>
      <c r="KDF205" s="1187"/>
      <c r="KDG205" s="1187"/>
      <c r="KDH205" s="1187"/>
      <c r="KDI205" s="1187"/>
      <c r="KDJ205" s="1187"/>
      <c r="KDK205" s="1187"/>
      <c r="KDL205" s="1187"/>
      <c r="KDM205" s="1187"/>
      <c r="KDN205" s="1187"/>
      <c r="KDO205" s="1187"/>
      <c r="KDP205" s="1187"/>
      <c r="KDQ205" s="1187"/>
      <c r="KDR205" s="1187"/>
      <c r="KDS205" s="1187"/>
      <c r="KDT205" s="1187"/>
      <c r="KDU205" s="1187"/>
      <c r="KDV205" s="1187"/>
      <c r="KDW205" s="1187"/>
      <c r="KDX205" s="1187"/>
      <c r="KDY205" s="1187"/>
      <c r="KDZ205" s="1187"/>
      <c r="KEA205" s="1187"/>
      <c r="KEB205" s="1187"/>
      <c r="KEC205" s="1187"/>
      <c r="KED205" s="1187"/>
      <c r="KEE205" s="1187"/>
      <c r="KEF205" s="1187"/>
      <c r="KEG205" s="1187"/>
      <c r="KEH205" s="1187"/>
      <c r="KEI205" s="1187"/>
      <c r="KEJ205" s="1187"/>
      <c r="KEK205" s="1187"/>
      <c r="KEL205" s="1187"/>
      <c r="KEM205" s="1187"/>
      <c r="KEN205" s="1187"/>
      <c r="KEO205" s="1187"/>
      <c r="KEP205" s="1187"/>
      <c r="KEQ205" s="1187"/>
      <c r="KER205" s="1187"/>
      <c r="KES205" s="1187"/>
      <c r="KET205" s="1187"/>
      <c r="KEU205" s="1187"/>
      <c r="KEV205" s="1187"/>
      <c r="KEW205" s="1187"/>
      <c r="KEX205" s="1187"/>
      <c r="KEY205" s="1187"/>
      <c r="KEZ205" s="1187"/>
      <c r="KFA205" s="1187"/>
      <c r="KFB205" s="1187"/>
      <c r="KFC205" s="1187"/>
      <c r="KFD205" s="1187"/>
      <c r="KFE205" s="1187"/>
      <c r="KFF205" s="1187"/>
      <c r="KFG205" s="1187"/>
      <c r="KFH205" s="1187"/>
      <c r="KFI205" s="1187"/>
      <c r="KFJ205" s="1187"/>
      <c r="KFK205" s="1187"/>
      <c r="KFL205" s="1187"/>
      <c r="KFM205" s="1187"/>
      <c r="KFN205" s="1187"/>
      <c r="KFO205" s="1187"/>
      <c r="KFP205" s="1187"/>
      <c r="KFQ205" s="1187"/>
      <c r="KFR205" s="1187"/>
      <c r="KFS205" s="1187"/>
      <c r="KFT205" s="1187"/>
      <c r="KFU205" s="1187"/>
      <c r="KFV205" s="1187"/>
      <c r="KFW205" s="1187"/>
      <c r="KFX205" s="1187"/>
      <c r="KFY205" s="1187"/>
      <c r="KFZ205" s="1187"/>
      <c r="KGA205" s="1187"/>
      <c r="KGB205" s="1187"/>
      <c r="KGC205" s="1187"/>
      <c r="KGD205" s="1187"/>
      <c r="KGE205" s="1187"/>
      <c r="KGF205" s="1187"/>
      <c r="KGG205" s="1187"/>
      <c r="KGH205" s="1187"/>
      <c r="KGI205" s="1187"/>
      <c r="KGJ205" s="1187"/>
      <c r="KGK205" s="1187"/>
      <c r="KGL205" s="1187"/>
      <c r="KGM205" s="1187"/>
      <c r="KGN205" s="1187"/>
      <c r="KGO205" s="1187"/>
      <c r="KGP205" s="1187"/>
      <c r="KGQ205" s="1187"/>
      <c r="KGR205" s="1187"/>
      <c r="KGS205" s="1187"/>
      <c r="KGT205" s="1187"/>
      <c r="KGU205" s="1187"/>
      <c r="KGV205" s="1187"/>
      <c r="KGW205" s="1187"/>
      <c r="KGX205" s="1187"/>
      <c r="KGY205" s="1187"/>
      <c r="KGZ205" s="1187"/>
      <c r="KHA205" s="1187"/>
      <c r="KHB205" s="1187"/>
      <c r="KHC205" s="1187"/>
      <c r="KHD205" s="1187"/>
      <c r="KHE205" s="1187"/>
      <c r="KHF205" s="1187"/>
      <c r="KHG205" s="1187"/>
      <c r="KHH205" s="1187"/>
      <c r="KHI205" s="1187"/>
      <c r="KHJ205" s="1187"/>
      <c r="KHK205" s="1187"/>
      <c r="KHL205" s="1187"/>
      <c r="KHM205" s="1187"/>
      <c r="KHN205" s="1187"/>
      <c r="KHO205" s="1187"/>
      <c r="KHP205" s="1187"/>
      <c r="KHQ205" s="1187"/>
      <c r="KHR205" s="1187"/>
      <c r="KHS205" s="1187"/>
      <c r="KHT205" s="1187"/>
      <c r="KHU205" s="1187"/>
      <c r="KHV205" s="1187"/>
      <c r="KHW205" s="1187"/>
      <c r="KHX205" s="1187"/>
      <c r="KHY205" s="1187"/>
      <c r="KHZ205" s="1187"/>
      <c r="KIA205" s="1187"/>
      <c r="KIB205" s="1187"/>
      <c r="KIC205" s="1187"/>
      <c r="KID205" s="1187"/>
      <c r="KIE205" s="1187"/>
      <c r="KIF205" s="1187"/>
      <c r="KIG205" s="1187"/>
      <c r="KIH205" s="1187"/>
      <c r="KII205" s="1187"/>
      <c r="KIJ205" s="1187"/>
      <c r="KIK205" s="1187"/>
      <c r="KIL205" s="1187"/>
      <c r="KIM205" s="1187"/>
      <c r="KIN205" s="1187"/>
      <c r="KIO205" s="1187"/>
      <c r="KIP205" s="1187"/>
      <c r="KIQ205" s="1187"/>
      <c r="KIR205" s="1187"/>
      <c r="KIS205" s="1187"/>
      <c r="KIT205" s="1187"/>
      <c r="KIU205" s="1187"/>
      <c r="KIV205" s="1187"/>
      <c r="KIW205" s="1187"/>
      <c r="KIX205" s="1187"/>
      <c r="KIY205" s="1187"/>
      <c r="KIZ205" s="1187"/>
      <c r="KJA205" s="1187"/>
      <c r="KJB205" s="1187"/>
      <c r="KJC205" s="1187"/>
      <c r="KJD205" s="1187"/>
      <c r="KJE205" s="1187"/>
      <c r="KJF205" s="1187"/>
      <c r="KJG205" s="1187"/>
      <c r="KJH205" s="1187"/>
      <c r="KJI205" s="1187"/>
      <c r="KJJ205" s="1187"/>
      <c r="KJK205" s="1187"/>
      <c r="KJL205" s="1187"/>
      <c r="KJM205" s="1187"/>
      <c r="KJN205" s="1187"/>
      <c r="KJO205" s="1187"/>
      <c r="KJP205" s="1187"/>
      <c r="KJQ205" s="1187"/>
      <c r="KJR205" s="1187"/>
      <c r="KJS205" s="1187"/>
      <c r="KJT205" s="1187"/>
      <c r="KJU205" s="1187"/>
      <c r="KJV205" s="1187"/>
      <c r="KJW205" s="1187"/>
      <c r="KJX205" s="1187"/>
      <c r="KJY205" s="1187"/>
      <c r="KJZ205" s="1187"/>
      <c r="KKA205" s="1187"/>
      <c r="KKB205" s="1187"/>
      <c r="KKC205" s="1187"/>
      <c r="KKD205" s="1187"/>
      <c r="KKE205" s="1187"/>
      <c r="KKF205" s="1187"/>
      <c r="KKG205" s="1187"/>
      <c r="KKH205" s="1187"/>
      <c r="KKI205" s="1187"/>
      <c r="KKJ205" s="1187"/>
      <c r="KKK205" s="1187"/>
      <c r="KKL205" s="1187"/>
      <c r="KKM205" s="1187"/>
      <c r="KKN205" s="1187"/>
      <c r="KKO205" s="1187"/>
      <c r="KKP205" s="1187"/>
      <c r="KKQ205" s="1187"/>
      <c r="KKR205" s="1187"/>
      <c r="KKS205" s="1187"/>
      <c r="KKT205" s="1187"/>
      <c r="KKU205" s="1187"/>
      <c r="KKV205" s="1187"/>
      <c r="KKW205" s="1187"/>
      <c r="KKX205" s="1187"/>
      <c r="KKY205" s="1187"/>
      <c r="KKZ205" s="1187"/>
      <c r="KLA205" s="1187"/>
      <c r="KLB205" s="1187"/>
      <c r="KLC205" s="1187"/>
      <c r="KLD205" s="1187"/>
      <c r="KLE205" s="1187"/>
      <c r="KLF205" s="1187"/>
      <c r="KLG205" s="1187"/>
      <c r="KLH205" s="1187"/>
      <c r="KLI205" s="1187"/>
      <c r="KLJ205" s="1187"/>
      <c r="KLK205" s="1187"/>
      <c r="KLL205" s="1187"/>
      <c r="KLM205" s="1187"/>
      <c r="KLN205" s="1187"/>
      <c r="KLO205" s="1187"/>
      <c r="KLP205" s="1187"/>
      <c r="KLQ205" s="1187"/>
      <c r="KLR205" s="1187"/>
      <c r="KLS205" s="1187"/>
      <c r="KLT205" s="1187"/>
      <c r="KLU205" s="1187"/>
      <c r="KLV205" s="1187"/>
      <c r="KLW205" s="1187"/>
      <c r="KLX205" s="1187"/>
      <c r="KLY205" s="1187"/>
      <c r="KLZ205" s="1187"/>
      <c r="KMA205" s="1187"/>
      <c r="KMB205" s="1187"/>
      <c r="KMC205" s="1187"/>
      <c r="KMD205" s="1187"/>
      <c r="KME205" s="1187"/>
      <c r="KMF205" s="1187"/>
      <c r="KMG205" s="1187"/>
      <c r="KMH205" s="1187"/>
      <c r="KMI205" s="1187"/>
      <c r="KMJ205" s="1187"/>
      <c r="KMK205" s="1187"/>
      <c r="KML205" s="1187"/>
      <c r="KMM205" s="1187"/>
      <c r="KMN205" s="1187"/>
      <c r="KMO205" s="1187"/>
      <c r="KMP205" s="1187"/>
      <c r="KMQ205" s="1187"/>
      <c r="KMR205" s="1187"/>
      <c r="KMS205" s="1187"/>
      <c r="KMT205" s="1187"/>
      <c r="KMU205" s="1187"/>
      <c r="KMV205" s="1187"/>
      <c r="KMW205" s="1187"/>
      <c r="KMX205" s="1187"/>
      <c r="KMY205" s="1187"/>
      <c r="KMZ205" s="1187"/>
      <c r="KNA205" s="1187"/>
      <c r="KNB205" s="1187"/>
      <c r="KNC205" s="1187"/>
      <c r="KND205" s="1187"/>
      <c r="KNE205" s="1187"/>
      <c r="KNF205" s="1187"/>
      <c r="KNG205" s="1187"/>
      <c r="KNH205" s="1187"/>
      <c r="KNI205" s="1187"/>
      <c r="KNJ205" s="1187"/>
      <c r="KNK205" s="1187"/>
      <c r="KNL205" s="1187"/>
      <c r="KNM205" s="1187"/>
      <c r="KNN205" s="1187"/>
      <c r="KNO205" s="1187"/>
      <c r="KNP205" s="1187"/>
      <c r="KNQ205" s="1187"/>
      <c r="KNR205" s="1187"/>
      <c r="KNS205" s="1187"/>
      <c r="KNT205" s="1187"/>
      <c r="KNU205" s="1187"/>
      <c r="KNV205" s="1187"/>
      <c r="KNW205" s="1187"/>
      <c r="KNX205" s="1187"/>
      <c r="KNY205" s="1187"/>
      <c r="KNZ205" s="1187"/>
      <c r="KOA205" s="1187"/>
      <c r="KOB205" s="1187"/>
      <c r="KOC205" s="1187"/>
      <c r="KOD205" s="1187"/>
      <c r="KOE205" s="1187"/>
      <c r="KOF205" s="1187"/>
      <c r="KOG205" s="1187"/>
      <c r="KOH205" s="1187"/>
      <c r="KOI205" s="1187"/>
      <c r="KOJ205" s="1187"/>
      <c r="KOK205" s="1187"/>
      <c r="KOL205" s="1187"/>
      <c r="KOM205" s="1187"/>
      <c r="KON205" s="1187"/>
      <c r="KOO205" s="1187"/>
      <c r="KOP205" s="1187"/>
      <c r="KOQ205" s="1187"/>
      <c r="KOR205" s="1187"/>
      <c r="KOS205" s="1187"/>
      <c r="KOT205" s="1187"/>
      <c r="KOU205" s="1187"/>
      <c r="KOV205" s="1187"/>
      <c r="KOW205" s="1187"/>
      <c r="KOX205" s="1187"/>
      <c r="KOY205" s="1187"/>
      <c r="KOZ205" s="1187"/>
      <c r="KPA205" s="1187"/>
      <c r="KPB205" s="1187"/>
      <c r="KPC205" s="1187"/>
      <c r="KPD205" s="1187"/>
      <c r="KPE205" s="1187"/>
      <c r="KPF205" s="1187"/>
      <c r="KPG205" s="1187"/>
      <c r="KPH205" s="1187"/>
      <c r="KPI205" s="1187"/>
      <c r="KPJ205" s="1187"/>
      <c r="KPK205" s="1187"/>
      <c r="KPL205" s="1187"/>
      <c r="KPM205" s="1187"/>
      <c r="KPN205" s="1187"/>
      <c r="KPO205" s="1187"/>
      <c r="KPP205" s="1187"/>
      <c r="KPQ205" s="1187"/>
      <c r="KPR205" s="1187"/>
      <c r="KPS205" s="1187"/>
      <c r="KPT205" s="1187"/>
      <c r="KPU205" s="1187"/>
      <c r="KPV205" s="1187"/>
      <c r="KPW205" s="1187"/>
      <c r="KPX205" s="1187"/>
      <c r="KPY205" s="1187"/>
      <c r="KPZ205" s="1187"/>
      <c r="KQA205" s="1187"/>
      <c r="KQB205" s="1187"/>
      <c r="KQC205" s="1187"/>
      <c r="KQD205" s="1187"/>
      <c r="KQE205" s="1187"/>
      <c r="KQF205" s="1187"/>
      <c r="KQG205" s="1187"/>
      <c r="KQH205" s="1187"/>
      <c r="KQI205" s="1187"/>
      <c r="KQJ205" s="1187"/>
      <c r="KQK205" s="1187"/>
      <c r="KQL205" s="1187"/>
      <c r="KQM205" s="1187"/>
      <c r="KQN205" s="1187"/>
      <c r="KQO205" s="1187"/>
      <c r="KQP205" s="1187"/>
      <c r="KQQ205" s="1187"/>
      <c r="KQR205" s="1187"/>
      <c r="KQS205" s="1187"/>
      <c r="KQT205" s="1187"/>
      <c r="KQU205" s="1187"/>
      <c r="KQV205" s="1187"/>
      <c r="KQW205" s="1187"/>
      <c r="KQX205" s="1187"/>
      <c r="KQY205" s="1187"/>
      <c r="KQZ205" s="1187"/>
      <c r="KRA205" s="1187"/>
      <c r="KRB205" s="1187"/>
      <c r="KRC205" s="1187"/>
      <c r="KRD205" s="1187"/>
      <c r="KRE205" s="1187"/>
      <c r="KRF205" s="1187"/>
      <c r="KRG205" s="1187"/>
      <c r="KRH205" s="1187"/>
      <c r="KRI205" s="1187"/>
      <c r="KRJ205" s="1187"/>
      <c r="KRK205" s="1187"/>
      <c r="KRL205" s="1187"/>
      <c r="KRM205" s="1187"/>
      <c r="KRN205" s="1187"/>
      <c r="KRO205" s="1187"/>
      <c r="KRP205" s="1187"/>
      <c r="KRQ205" s="1187"/>
      <c r="KRR205" s="1187"/>
      <c r="KRS205" s="1187"/>
      <c r="KRT205" s="1187"/>
      <c r="KRU205" s="1187"/>
      <c r="KRV205" s="1187"/>
      <c r="KRW205" s="1187"/>
      <c r="KRX205" s="1187"/>
      <c r="KRY205" s="1187"/>
      <c r="KRZ205" s="1187"/>
      <c r="KSA205" s="1187"/>
      <c r="KSB205" s="1187"/>
      <c r="KSC205" s="1187"/>
      <c r="KSD205" s="1187"/>
      <c r="KSE205" s="1187"/>
      <c r="KSF205" s="1187"/>
      <c r="KSG205" s="1187"/>
      <c r="KSH205" s="1187"/>
      <c r="KSI205" s="1187"/>
      <c r="KSJ205" s="1187"/>
      <c r="KSK205" s="1187"/>
      <c r="KSL205" s="1187"/>
      <c r="KSM205" s="1187"/>
      <c r="KSN205" s="1187"/>
      <c r="KSO205" s="1187"/>
      <c r="KSP205" s="1187"/>
      <c r="KSQ205" s="1187"/>
      <c r="KSR205" s="1187"/>
      <c r="KSS205" s="1187"/>
      <c r="KST205" s="1187"/>
      <c r="KSU205" s="1187"/>
      <c r="KSV205" s="1187"/>
      <c r="KSW205" s="1187"/>
      <c r="KSX205" s="1187"/>
      <c r="KSY205" s="1187"/>
      <c r="KSZ205" s="1187"/>
      <c r="KTA205" s="1187"/>
      <c r="KTB205" s="1187"/>
      <c r="KTC205" s="1187"/>
      <c r="KTD205" s="1187"/>
      <c r="KTE205" s="1187"/>
      <c r="KTF205" s="1187"/>
      <c r="KTG205" s="1187"/>
      <c r="KTH205" s="1187"/>
      <c r="KTI205" s="1187"/>
      <c r="KTJ205" s="1187"/>
      <c r="KTK205" s="1187"/>
      <c r="KTL205" s="1187"/>
      <c r="KTM205" s="1187"/>
      <c r="KTN205" s="1187"/>
      <c r="KTO205" s="1187"/>
      <c r="KTP205" s="1187"/>
      <c r="KTQ205" s="1187"/>
      <c r="KTR205" s="1187"/>
      <c r="KTS205" s="1187"/>
      <c r="KTT205" s="1187"/>
      <c r="KTU205" s="1187"/>
      <c r="KTV205" s="1187"/>
      <c r="KTW205" s="1187"/>
      <c r="KTX205" s="1187"/>
      <c r="KTY205" s="1187"/>
      <c r="KTZ205" s="1187"/>
      <c r="KUA205" s="1187"/>
      <c r="KUB205" s="1187"/>
      <c r="KUC205" s="1187"/>
      <c r="KUD205" s="1187"/>
      <c r="KUE205" s="1187"/>
      <c r="KUF205" s="1187"/>
      <c r="KUG205" s="1187"/>
      <c r="KUH205" s="1187"/>
      <c r="KUI205" s="1187"/>
      <c r="KUJ205" s="1187"/>
      <c r="KUK205" s="1187"/>
      <c r="KUL205" s="1187"/>
      <c r="KUM205" s="1187"/>
      <c r="KUN205" s="1187"/>
      <c r="KUO205" s="1187"/>
      <c r="KUP205" s="1187"/>
      <c r="KUQ205" s="1187"/>
      <c r="KUR205" s="1187"/>
      <c r="KUS205" s="1187"/>
      <c r="KUT205" s="1187"/>
      <c r="KUU205" s="1187"/>
      <c r="KUV205" s="1187"/>
      <c r="KUW205" s="1187"/>
      <c r="KUX205" s="1187"/>
      <c r="KUY205" s="1187"/>
      <c r="KUZ205" s="1187"/>
      <c r="KVA205" s="1187"/>
      <c r="KVB205" s="1187"/>
      <c r="KVC205" s="1187"/>
      <c r="KVD205" s="1187"/>
      <c r="KVE205" s="1187"/>
      <c r="KVF205" s="1187"/>
      <c r="KVG205" s="1187"/>
      <c r="KVH205" s="1187"/>
      <c r="KVI205" s="1187"/>
      <c r="KVJ205" s="1187"/>
      <c r="KVK205" s="1187"/>
      <c r="KVL205" s="1187"/>
      <c r="KVM205" s="1187"/>
      <c r="KVN205" s="1187"/>
      <c r="KVO205" s="1187"/>
      <c r="KVP205" s="1187"/>
      <c r="KVQ205" s="1187"/>
      <c r="KVR205" s="1187"/>
      <c r="KVS205" s="1187"/>
      <c r="KVT205" s="1187"/>
      <c r="KVU205" s="1187"/>
      <c r="KVV205" s="1187"/>
      <c r="KVW205" s="1187"/>
      <c r="KVX205" s="1187"/>
      <c r="KVY205" s="1187"/>
      <c r="KVZ205" s="1187"/>
      <c r="KWA205" s="1187"/>
      <c r="KWB205" s="1187"/>
      <c r="KWC205" s="1187"/>
      <c r="KWD205" s="1187"/>
      <c r="KWE205" s="1187"/>
      <c r="KWF205" s="1187"/>
      <c r="KWG205" s="1187"/>
      <c r="KWH205" s="1187"/>
      <c r="KWI205" s="1187"/>
      <c r="KWJ205" s="1187"/>
      <c r="KWK205" s="1187"/>
      <c r="KWL205" s="1187"/>
      <c r="KWM205" s="1187"/>
      <c r="KWN205" s="1187"/>
      <c r="KWO205" s="1187"/>
      <c r="KWP205" s="1187"/>
      <c r="KWQ205" s="1187"/>
      <c r="KWR205" s="1187"/>
      <c r="KWS205" s="1187"/>
      <c r="KWT205" s="1187"/>
      <c r="KWU205" s="1187"/>
      <c r="KWV205" s="1187"/>
      <c r="KWW205" s="1187"/>
      <c r="KWX205" s="1187"/>
      <c r="KWY205" s="1187"/>
      <c r="KWZ205" s="1187"/>
      <c r="KXA205" s="1187"/>
      <c r="KXB205" s="1187"/>
      <c r="KXC205" s="1187"/>
      <c r="KXD205" s="1187"/>
      <c r="KXE205" s="1187"/>
      <c r="KXF205" s="1187"/>
      <c r="KXG205" s="1187"/>
      <c r="KXH205" s="1187"/>
      <c r="KXI205" s="1187"/>
      <c r="KXJ205" s="1187"/>
      <c r="KXK205" s="1187"/>
      <c r="KXL205" s="1187"/>
      <c r="KXM205" s="1187"/>
      <c r="KXN205" s="1187"/>
      <c r="KXO205" s="1187"/>
      <c r="KXP205" s="1187"/>
      <c r="KXQ205" s="1187"/>
      <c r="KXR205" s="1187"/>
      <c r="KXS205" s="1187"/>
      <c r="KXT205" s="1187"/>
      <c r="KXU205" s="1187"/>
      <c r="KXV205" s="1187"/>
      <c r="KXW205" s="1187"/>
      <c r="KXX205" s="1187"/>
      <c r="KXY205" s="1187"/>
      <c r="KXZ205" s="1187"/>
      <c r="KYA205" s="1187"/>
      <c r="KYB205" s="1187"/>
      <c r="KYC205" s="1187"/>
      <c r="KYD205" s="1187"/>
      <c r="KYE205" s="1187"/>
      <c r="KYF205" s="1187"/>
      <c r="KYG205" s="1187"/>
      <c r="KYH205" s="1187"/>
      <c r="KYI205" s="1187"/>
      <c r="KYJ205" s="1187"/>
      <c r="KYK205" s="1187"/>
      <c r="KYL205" s="1187"/>
      <c r="KYM205" s="1187"/>
      <c r="KYN205" s="1187"/>
      <c r="KYO205" s="1187"/>
      <c r="KYP205" s="1187"/>
      <c r="KYQ205" s="1187"/>
      <c r="KYR205" s="1187"/>
      <c r="KYS205" s="1187"/>
      <c r="KYT205" s="1187"/>
      <c r="KYU205" s="1187"/>
      <c r="KYV205" s="1187"/>
      <c r="KYW205" s="1187"/>
      <c r="KYX205" s="1187"/>
      <c r="KYY205" s="1187"/>
      <c r="KYZ205" s="1187"/>
      <c r="KZA205" s="1187"/>
      <c r="KZB205" s="1187"/>
      <c r="KZC205" s="1187"/>
      <c r="KZD205" s="1187"/>
      <c r="KZE205" s="1187"/>
      <c r="KZF205" s="1187"/>
      <c r="KZG205" s="1187"/>
      <c r="KZH205" s="1187"/>
      <c r="KZI205" s="1187"/>
      <c r="KZJ205" s="1187"/>
      <c r="KZK205" s="1187"/>
      <c r="KZL205" s="1187"/>
      <c r="KZM205" s="1187"/>
      <c r="KZN205" s="1187"/>
      <c r="KZO205" s="1187"/>
      <c r="KZP205" s="1187"/>
      <c r="KZQ205" s="1187"/>
      <c r="KZR205" s="1187"/>
      <c r="KZS205" s="1187"/>
      <c r="KZT205" s="1187"/>
      <c r="KZU205" s="1187"/>
      <c r="KZV205" s="1187"/>
      <c r="KZW205" s="1187"/>
      <c r="KZX205" s="1187"/>
      <c r="KZY205" s="1187"/>
      <c r="KZZ205" s="1187"/>
      <c r="LAA205" s="1187"/>
      <c r="LAB205" s="1187"/>
      <c r="LAC205" s="1187"/>
      <c r="LAD205" s="1187"/>
      <c r="LAE205" s="1187"/>
      <c r="LAF205" s="1187"/>
      <c r="LAG205" s="1187"/>
      <c r="LAH205" s="1187"/>
      <c r="LAI205" s="1187"/>
      <c r="LAJ205" s="1187"/>
      <c r="LAK205" s="1187"/>
      <c r="LAL205" s="1187"/>
      <c r="LAM205" s="1187"/>
      <c r="LAN205" s="1187"/>
      <c r="LAO205" s="1187"/>
      <c r="LAP205" s="1187"/>
      <c r="LAQ205" s="1187"/>
      <c r="LAR205" s="1187"/>
      <c r="LAS205" s="1187"/>
      <c r="LAT205" s="1187"/>
      <c r="LAU205" s="1187"/>
      <c r="LAV205" s="1187"/>
      <c r="LAW205" s="1187"/>
      <c r="LAX205" s="1187"/>
      <c r="LAY205" s="1187"/>
      <c r="LAZ205" s="1187"/>
      <c r="LBA205" s="1187"/>
      <c r="LBB205" s="1187"/>
      <c r="LBC205" s="1187"/>
      <c r="LBD205" s="1187"/>
      <c r="LBE205" s="1187"/>
      <c r="LBF205" s="1187"/>
      <c r="LBG205" s="1187"/>
      <c r="LBH205" s="1187"/>
      <c r="LBI205" s="1187"/>
      <c r="LBJ205" s="1187"/>
      <c r="LBK205" s="1187"/>
      <c r="LBL205" s="1187"/>
      <c r="LBM205" s="1187"/>
      <c r="LBN205" s="1187"/>
      <c r="LBO205" s="1187"/>
      <c r="LBP205" s="1187"/>
      <c r="LBQ205" s="1187"/>
      <c r="LBR205" s="1187"/>
      <c r="LBS205" s="1187"/>
      <c r="LBT205" s="1187"/>
      <c r="LBU205" s="1187"/>
      <c r="LBV205" s="1187"/>
      <c r="LBW205" s="1187"/>
      <c r="LBX205" s="1187"/>
      <c r="LBY205" s="1187"/>
      <c r="LBZ205" s="1187"/>
      <c r="LCA205" s="1187"/>
      <c r="LCB205" s="1187"/>
      <c r="LCC205" s="1187"/>
      <c r="LCD205" s="1187"/>
      <c r="LCE205" s="1187"/>
      <c r="LCF205" s="1187"/>
      <c r="LCG205" s="1187"/>
      <c r="LCH205" s="1187"/>
      <c r="LCI205" s="1187"/>
      <c r="LCJ205" s="1187"/>
      <c r="LCK205" s="1187"/>
      <c r="LCL205" s="1187"/>
      <c r="LCM205" s="1187"/>
      <c r="LCN205" s="1187"/>
      <c r="LCO205" s="1187"/>
      <c r="LCP205" s="1187"/>
      <c r="LCQ205" s="1187"/>
      <c r="LCR205" s="1187"/>
      <c r="LCS205" s="1187"/>
      <c r="LCT205" s="1187"/>
      <c r="LCU205" s="1187"/>
      <c r="LCV205" s="1187"/>
      <c r="LCW205" s="1187"/>
      <c r="LCX205" s="1187"/>
      <c r="LCY205" s="1187"/>
      <c r="LCZ205" s="1187"/>
      <c r="LDA205" s="1187"/>
      <c r="LDB205" s="1187"/>
      <c r="LDC205" s="1187"/>
      <c r="LDD205" s="1187"/>
      <c r="LDE205" s="1187"/>
      <c r="LDF205" s="1187"/>
      <c r="LDG205" s="1187"/>
      <c r="LDH205" s="1187"/>
      <c r="LDI205" s="1187"/>
      <c r="LDJ205" s="1187"/>
      <c r="LDK205" s="1187"/>
      <c r="LDL205" s="1187"/>
      <c r="LDM205" s="1187"/>
      <c r="LDN205" s="1187"/>
      <c r="LDO205" s="1187"/>
      <c r="LDP205" s="1187"/>
      <c r="LDQ205" s="1187"/>
      <c r="LDR205" s="1187"/>
      <c r="LDS205" s="1187"/>
      <c r="LDT205" s="1187"/>
      <c r="LDU205" s="1187"/>
      <c r="LDV205" s="1187"/>
      <c r="LDW205" s="1187"/>
      <c r="LDX205" s="1187"/>
      <c r="LDY205" s="1187"/>
      <c r="LDZ205" s="1187"/>
      <c r="LEA205" s="1187"/>
      <c r="LEB205" s="1187"/>
      <c r="LEC205" s="1187"/>
      <c r="LED205" s="1187"/>
      <c r="LEE205" s="1187"/>
      <c r="LEF205" s="1187"/>
      <c r="LEG205" s="1187"/>
      <c r="LEH205" s="1187"/>
      <c r="LEI205" s="1187"/>
      <c r="LEJ205" s="1187"/>
      <c r="LEK205" s="1187"/>
      <c r="LEL205" s="1187"/>
      <c r="LEM205" s="1187"/>
      <c r="LEN205" s="1187"/>
      <c r="LEO205" s="1187"/>
      <c r="LEP205" s="1187"/>
      <c r="LEQ205" s="1187"/>
      <c r="LER205" s="1187"/>
      <c r="LES205" s="1187"/>
      <c r="LET205" s="1187"/>
      <c r="LEU205" s="1187"/>
      <c r="LEV205" s="1187"/>
      <c r="LEW205" s="1187"/>
      <c r="LEX205" s="1187"/>
      <c r="LEY205" s="1187"/>
      <c r="LEZ205" s="1187"/>
      <c r="LFA205" s="1187"/>
      <c r="LFB205" s="1187"/>
      <c r="LFC205" s="1187"/>
      <c r="LFD205" s="1187"/>
      <c r="LFE205" s="1187"/>
      <c r="LFF205" s="1187"/>
      <c r="LFG205" s="1187"/>
      <c r="LFH205" s="1187"/>
      <c r="LFI205" s="1187"/>
      <c r="LFJ205" s="1187"/>
      <c r="LFK205" s="1187"/>
      <c r="LFL205" s="1187"/>
      <c r="LFM205" s="1187"/>
      <c r="LFN205" s="1187"/>
      <c r="LFO205" s="1187"/>
      <c r="LFP205" s="1187"/>
      <c r="LFQ205" s="1187"/>
      <c r="LFR205" s="1187"/>
      <c r="LFS205" s="1187"/>
      <c r="LFT205" s="1187"/>
      <c r="LFU205" s="1187"/>
      <c r="LFV205" s="1187"/>
      <c r="LFW205" s="1187"/>
      <c r="LFX205" s="1187"/>
      <c r="LFY205" s="1187"/>
      <c r="LFZ205" s="1187"/>
      <c r="LGA205" s="1187"/>
      <c r="LGB205" s="1187"/>
      <c r="LGC205" s="1187"/>
      <c r="LGD205" s="1187"/>
      <c r="LGE205" s="1187"/>
      <c r="LGF205" s="1187"/>
      <c r="LGG205" s="1187"/>
      <c r="LGH205" s="1187"/>
      <c r="LGI205" s="1187"/>
      <c r="LGJ205" s="1187"/>
      <c r="LGK205" s="1187"/>
      <c r="LGL205" s="1187"/>
      <c r="LGM205" s="1187"/>
      <c r="LGN205" s="1187"/>
      <c r="LGO205" s="1187"/>
      <c r="LGP205" s="1187"/>
      <c r="LGQ205" s="1187"/>
      <c r="LGR205" s="1187"/>
      <c r="LGS205" s="1187"/>
      <c r="LGT205" s="1187"/>
      <c r="LGU205" s="1187"/>
      <c r="LGV205" s="1187"/>
      <c r="LGW205" s="1187"/>
      <c r="LGX205" s="1187"/>
      <c r="LGY205" s="1187"/>
      <c r="LGZ205" s="1187"/>
      <c r="LHA205" s="1187"/>
      <c r="LHB205" s="1187"/>
      <c r="LHC205" s="1187"/>
      <c r="LHD205" s="1187"/>
      <c r="LHE205" s="1187"/>
      <c r="LHF205" s="1187"/>
      <c r="LHG205" s="1187"/>
      <c r="LHH205" s="1187"/>
      <c r="LHI205" s="1187"/>
      <c r="LHJ205" s="1187"/>
      <c r="LHK205" s="1187"/>
      <c r="LHL205" s="1187"/>
      <c r="LHM205" s="1187"/>
      <c r="LHN205" s="1187"/>
      <c r="LHO205" s="1187"/>
      <c r="LHP205" s="1187"/>
      <c r="LHQ205" s="1187"/>
      <c r="LHR205" s="1187"/>
      <c r="LHS205" s="1187"/>
      <c r="LHT205" s="1187"/>
      <c r="LHU205" s="1187"/>
      <c r="LHV205" s="1187"/>
      <c r="LHW205" s="1187"/>
      <c r="LHX205" s="1187"/>
      <c r="LHY205" s="1187"/>
      <c r="LHZ205" s="1187"/>
      <c r="LIA205" s="1187"/>
      <c r="LIB205" s="1187"/>
      <c r="LIC205" s="1187"/>
      <c r="LID205" s="1187"/>
      <c r="LIE205" s="1187"/>
      <c r="LIF205" s="1187"/>
      <c r="LIG205" s="1187"/>
      <c r="LIH205" s="1187"/>
      <c r="LII205" s="1187"/>
      <c r="LIJ205" s="1187"/>
      <c r="LIK205" s="1187"/>
      <c r="LIL205" s="1187"/>
      <c r="LIM205" s="1187"/>
      <c r="LIN205" s="1187"/>
      <c r="LIO205" s="1187"/>
      <c r="LIP205" s="1187"/>
      <c r="LIQ205" s="1187"/>
      <c r="LIR205" s="1187"/>
      <c r="LIS205" s="1187"/>
      <c r="LIT205" s="1187"/>
      <c r="LIU205" s="1187"/>
      <c r="LIV205" s="1187"/>
      <c r="LIW205" s="1187"/>
      <c r="LIX205" s="1187"/>
      <c r="LIY205" s="1187"/>
      <c r="LIZ205" s="1187"/>
      <c r="LJA205" s="1187"/>
      <c r="LJB205" s="1187"/>
      <c r="LJC205" s="1187"/>
      <c r="LJD205" s="1187"/>
      <c r="LJE205" s="1187"/>
      <c r="LJF205" s="1187"/>
      <c r="LJG205" s="1187"/>
      <c r="LJH205" s="1187"/>
      <c r="LJI205" s="1187"/>
      <c r="LJJ205" s="1187"/>
      <c r="LJK205" s="1187"/>
      <c r="LJL205" s="1187"/>
      <c r="LJM205" s="1187"/>
      <c r="LJN205" s="1187"/>
      <c r="LJO205" s="1187"/>
      <c r="LJP205" s="1187"/>
      <c r="LJQ205" s="1187"/>
      <c r="LJR205" s="1187"/>
      <c r="LJS205" s="1187"/>
      <c r="LJT205" s="1187"/>
      <c r="LJU205" s="1187"/>
      <c r="LJV205" s="1187"/>
      <c r="LJW205" s="1187"/>
      <c r="LJX205" s="1187"/>
      <c r="LJY205" s="1187"/>
      <c r="LJZ205" s="1187"/>
      <c r="LKA205" s="1187"/>
      <c r="LKB205" s="1187"/>
      <c r="LKC205" s="1187"/>
      <c r="LKD205" s="1187"/>
      <c r="LKE205" s="1187"/>
      <c r="LKF205" s="1187"/>
      <c r="LKG205" s="1187"/>
      <c r="LKH205" s="1187"/>
      <c r="LKI205" s="1187"/>
      <c r="LKJ205" s="1187"/>
      <c r="LKK205" s="1187"/>
      <c r="LKL205" s="1187"/>
      <c r="LKM205" s="1187"/>
      <c r="LKN205" s="1187"/>
      <c r="LKO205" s="1187"/>
      <c r="LKP205" s="1187"/>
      <c r="LKQ205" s="1187"/>
      <c r="LKR205" s="1187"/>
      <c r="LKS205" s="1187"/>
      <c r="LKT205" s="1187"/>
      <c r="LKU205" s="1187"/>
      <c r="LKV205" s="1187"/>
      <c r="LKW205" s="1187"/>
      <c r="LKX205" s="1187"/>
      <c r="LKY205" s="1187"/>
      <c r="LKZ205" s="1187"/>
      <c r="LLA205" s="1187"/>
      <c r="LLB205" s="1187"/>
      <c r="LLC205" s="1187"/>
      <c r="LLD205" s="1187"/>
      <c r="LLE205" s="1187"/>
      <c r="LLF205" s="1187"/>
      <c r="LLG205" s="1187"/>
      <c r="LLH205" s="1187"/>
      <c r="LLI205" s="1187"/>
      <c r="LLJ205" s="1187"/>
      <c r="LLK205" s="1187"/>
      <c r="LLL205" s="1187"/>
      <c r="LLM205" s="1187"/>
      <c r="LLN205" s="1187"/>
      <c r="LLO205" s="1187"/>
      <c r="LLP205" s="1187"/>
      <c r="LLQ205" s="1187"/>
      <c r="LLR205" s="1187"/>
      <c r="LLS205" s="1187"/>
      <c r="LLT205" s="1187"/>
      <c r="LLU205" s="1187"/>
      <c r="LLV205" s="1187"/>
      <c r="LLW205" s="1187"/>
      <c r="LLX205" s="1187"/>
      <c r="LLY205" s="1187"/>
      <c r="LLZ205" s="1187"/>
      <c r="LMA205" s="1187"/>
      <c r="LMB205" s="1187"/>
      <c r="LMC205" s="1187"/>
      <c r="LMD205" s="1187"/>
      <c r="LME205" s="1187"/>
      <c r="LMF205" s="1187"/>
      <c r="LMG205" s="1187"/>
      <c r="LMH205" s="1187"/>
      <c r="LMI205" s="1187"/>
      <c r="LMJ205" s="1187"/>
      <c r="LMK205" s="1187"/>
      <c r="LML205" s="1187"/>
      <c r="LMM205" s="1187"/>
      <c r="LMN205" s="1187"/>
      <c r="LMO205" s="1187"/>
      <c r="LMP205" s="1187"/>
      <c r="LMQ205" s="1187"/>
      <c r="LMR205" s="1187"/>
      <c r="LMS205" s="1187"/>
      <c r="LMT205" s="1187"/>
      <c r="LMU205" s="1187"/>
      <c r="LMV205" s="1187"/>
      <c r="LMW205" s="1187"/>
      <c r="LMX205" s="1187"/>
      <c r="LMY205" s="1187"/>
      <c r="LMZ205" s="1187"/>
      <c r="LNA205" s="1187"/>
      <c r="LNB205" s="1187"/>
      <c r="LNC205" s="1187"/>
      <c r="LND205" s="1187"/>
      <c r="LNE205" s="1187"/>
      <c r="LNF205" s="1187"/>
      <c r="LNG205" s="1187"/>
      <c r="LNH205" s="1187"/>
      <c r="LNI205" s="1187"/>
      <c r="LNJ205" s="1187"/>
      <c r="LNK205" s="1187"/>
      <c r="LNL205" s="1187"/>
      <c r="LNM205" s="1187"/>
      <c r="LNN205" s="1187"/>
      <c r="LNO205" s="1187"/>
      <c r="LNP205" s="1187"/>
      <c r="LNQ205" s="1187"/>
      <c r="LNR205" s="1187"/>
      <c r="LNS205" s="1187"/>
      <c r="LNT205" s="1187"/>
      <c r="LNU205" s="1187"/>
      <c r="LNV205" s="1187"/>
      <c r="LNW205" s="1187"/>
      <c r="LNX205" s="1187"/>
      <c r="LNY205" s="1187"/>
      <c r="LNZ205" s="1187"/>
      <c r="LOA205" s="1187"/>
      <c r="LOB205" s="1187"/>
      <c r="LOC205" s="1187"/>
      <c r="LOD205" s="1187"/>
      <c r="LOE205" s="1187"/>
      <c r="LOF205" s="1187"/>
      <c r="LOG205" s="1187"/>
      <c r="LOH205" s="1187"/>
      <c r="LOI205" s="1187"/>
      <c r="LOJ205" s="1187"/>
      <c r="LOK205" s="1187"/>
      <c r="LOL205" s="1187"/>
      <c r="LOM205" s="1187"/>
      <c r="LON205" s="1187"/>
      <c r="LOO205" s="1187"/>
      <c r="LOP205" s="1187"/>
      <c r="LOQ205" s="1187"/>
      <c r="LOR205" s="1187"/>
      <c r="LOS205" s="1187"/>
      <c r="LOT205" s="1187"/>
      <c r="LOU205" s="1187"/>
      <c r="LOV205" s="1187"/>
      <c r="LOW205" s="1187"/>
      <c r="LOX205" s="1187"/>
      <c r="LOY205" s="1187"/>
      <c r="LOZ205" s="1187"/>
      <c r="LPA205" s="1187"/>
      <c r="LPB205" s="1187"/>
      <c r="LPC205" s="1187"/>
      <c r="LPD205" s="1187"/>
      <c r="LPE205" s="1187"/>
      <c r="LPF205" s="1187"/>
      <c r="LPG205" s="1187"/>
      <c r="LPH205" s="1187"/>
      <c r="LPI205" s="1187"/>
      <c r="LPJ205" s="1187"/>
      <c r="LPK205" s="1187"/>
      <c r="LPL205" s="1187"/>
      <c r="LPM205" s="1187"/>
      <c r="LPN205" s="1187"/>
      <c r="LPO205" s="1187"/>
      <c r="LPP205" s="1187"/>
      <c r="LPQ205" s="1187"/>
      <c r="LPR205" s="1187"/>
      <c r="LPS205" s="1187"/>
      <c r="LPT205" s="1187"/>
      <c r="LPU205" s="1187"/>
      <c r="LPV205" s="1187"/>
      <c r="LPW205" s="1187"/>
      <c r="LPX205" s="1187"/>
      <c r="LPY205" s="1187"/>
      <c r="LPZ205" s="1187"/>
      <c r="LQA205" s="1187"/>
      <c r="LQB205" s="1187"/>
      <c r="LQC205" s="1187"/>
      <c r="LQD205" s="1187"/>
      <c r="LQE205" s="1187"/>
      <c r="LQF205" s="1187"/>
      <c r="LQG205" s="1187"/>
      <c r="LQH205" s="1187"/>
      <c r="LQI205" s="1187"/>
      <c r="LQJ205" s="1187"/>
      <c r="LQK205" s="1187"/>
      <c r="LQL205" s="1187"/>
      <c r="LQM205" s="1187"/>
      <c r="LQN205" s="1187"/>
      <c r="LQO205" s="1187"/>
      <c r="LQP205" s="1187"/>
      <c r="LQQ205" s="1187"/>
      <c r="LQR205" s="1187"/>
      <c r="LQS205" s="1187"/>
      <c r="LQT205" s="1187"/>
      <c r="LQU205" s="1187"/>
      <c r="LQV205" s="1187"/>
      <c r="LQW205" s="1187"/>
      <c r="LQX205" s="1187"/>
      <c r="LQY205" s="1187"/>
      <c r="LQZ205" s="1187"/>
      <c r="LRA205" s="1187"/>
      <c r="LRB205" s="1187"/>
      <c r="LRC205" s="1187"/>
      <c r="LRD205" s="1187"/>
      <c r="LRE205" s="1187"/>
      <c r="LRF205" s="1187"/>
      <c r="LRG205" s="1187"/>
      <c r="LRH205" s="1187"/>
      <c r="LRI205" s="1187"/>
      <c r="LRJ205" s="1187"/>
      <c r="LRK205" s="1187"/>
      <c r="LRL205" s="1187"/>
      <c r="LRM205" s="1187"/>
      <c r="LRN205" s="1187"/>
      <c r="LRO205" s="1187"/>
      <c r="LRP205" s="1187"/>
      <c r="LRQ205" s="1187"/>
      <c r="LRR205" s="1187"/>
      <c r="LRS205" s="1187"/>
      <c r="LRT205" s="1187"/>
      <c r="LRU205" s="1187"/>
      <c r="LRV205" s="1187"/>
      <c r="LRW205" s="1187"/>
      <c r="LRX205" s="1187"/>
      <c r="LRY205" s="1187"/>
      <c r="LRZ205" s="1187"/>
      <c r="LSA205" s="1187"/>
      <c r="LSB205" s="1187"/>
      <c r="LSC205" s="1187"/>
      <c r="LSD205" s="1187"/>
      <c r="LSE205" s="1187"/>
      <c r="LSF205" s="1187"/>
      <c r="LSG205" s="1187"/>
      <c r="LSH205" s="1187"/>
      <c r="LSI205" s="1187"/>
      <c r="LSJ205" s="1187"/>
      <c r="LSK205" s="1187"/>
      <c r="LSL205" s="1187"/>
      <c r="LSM205" s="1187"/>
      <c r="LSN205" s="1187"/>
      <c r="LSO205" s="1187"/>
      <c r="LSP205" s="1187"/>
      <c r="LSQ205" s="1187"/>
      <c r="LSR205" s="1187"/>
      <c r="LSS205" s="1187"/>
      <c r="LST205" s="1187"/>
      <c r="LSU205" s="1187"/>
      <c r="LSV205" s="1187"/>
      <c r="LSW205" s="1187"/>
      <c r="LSX205" s="1187"/>
      <c r="LSY205" s="1187"/>
      <c r="LSZ205" s="1187"/>
      <c r="LTA205" s="1187"/>
      <c r="LTB205" s="1187"/>
      <c r="LTC205" s="1187"/>
      <c r="LTD205" s="1187"/>
      <c r="LTE205" s="1187"/>
      <c r="LTF205" s="1187"/>
      <c r="LTG205" s="1187"/>
      <c r="LTH205" s="1187"/>
      <c r="LTI205" s="1187"/>
      <c r="LTJ205" s="1187"/>
      <c r="LTK205" s="1187"/>
      <c r="LTL205" s="1187"/>
      <c r="LTM205" s="1187"/>
      <c r="LTN205" s="1187"/>
      <c r="LTO205" s="1187"/>
      <c r="LTP205" s="1187"/>
      <c r="LTQ205" s="1187"/>
      <c r="LTR205" s="1187"/>
      <c r="LTS205" s="1187"/>
      <c r="LTT205" s="1187"/>
      <c r="LTU205" s="1187"/>
      <c r="LTV205" s="1187"/>
      <c r="LTW205" s="1187"/>
      <c r="LTX205" s="1187"/>
      <c r="LTY205" s="1187"/>
      <c r="LTZ205" s="1187"/>
      <c r="LUA205" s="1187"/>
      <c r="LUB205" s="1187"/>
      <c r="LUC205" s="1187"/>
      <c r="LUD205" s="1187"/>
      <c r="LUE205" s="1187"/>
      <c r="LUF205" s="1187"/>
      <c r="LUG205" s="1187"/>
      <c r="LUH205" s="1187"/>
      <c r="LUI205" s="1187"/>
      <c r="LUJ205" s="1187"/>
      <c r="LUK205" s="1187"/>
      <c r="LUL205" s="1187"/>
      <c r="LUM205" s="1187"/>
      <c r="LUN205" s="1187"/>
      <c r="LUO205" s="1187"/>
      <c r="LUP205" s="1187"/>
      <c r="LUQ205" s="1187"/>
      <c r="LUR205" s="1187"/>
      <c r="LUS205" s="1187"/>
      <c r="LUT205" s="1187"/>
      <c r="LUU205" s="1187"/>
      <c r="LUV205" s="1187"/>
      <c r="LUW205" s="1187"/>
      <c r="LUX205" s="1187"/>
      <c r="LUY205" s="1187"/>
      <c r="LUZ205" s="1187"/>
      <c r="LVA205" s="1187"/>
      <c r="LVB205" s="1187"/>
      <c r="LVC205" s="1187"/>
      <c r="LVD205" s="1187"/>
      <c r="LVE205" s="1187"/>
      <c r="LVF205" s="1187"/>
      <c r="LVG205" s="1187"/>
      <c r="LVH205" s="1187"/>
      <c r="LVI205" s="1187"/>
      <c r="LVJ205" s="1187"/>
      <c r="LVK205" s="1187"/>
      <c r="LVL205" s="1187"/>
      <c r="LVM205" s="1187"/>
      <c r="LVN205" s="1187"/>
      <c r="LVO205" s="1187"/>
      <c r="LVP205" s="1187"/>
      <c r="LVQ205" s="1187"/>
      <c r="LVR205" s="1187"/>
      <c r="LVS205" s="1187"/>
      <c r="LVT205" s="1187"/>
      <c r="LVU205" s="1187"/>
      <c r="LVV205" s="1187"/>
      <c r="LVW205" s="1187"/>
      <c r="LVX205" s="1187"/>
      <c r="LVY205" s="1187"/>
      <c r="LVZ205" s="1187"/>
      <c r="LWA205" s="1187"/>
      <c r="LWB205" s="1187"/>
      <c r="LWC205" s="1187"/>
      <c r="LWD205" s="1187"/>
      <c r="LWE205" s="1187"/>
      <c r="LWF205" s="1187"/>
      <c r="LWG205" s="1187"/>
      <c r="LWH205" s="1187"/>
      <c r="LWI205" s="1187"/>
      <c r="LWJ205" s="1187"/>
      <c r="LWK205" s="1187"/>
      <c r="LWL205" s="1187"/>
      <c r="LWM205" s="1187"/>
      <c r="LWN205" s="1187"/>
      <c r="LWO205" s="1187"/>
      <c r="LWP205" s="1187"/>
      <c r="LWQ205" s="1187"/>
      <c r="LWR205" s="1187"/>
      <c r="LWS205" s="1187"/>
      <c r="LWT205" s="1187"/>
      <c r="LWU205" s="1187"/>
      <c r="LWV205" s="1187"/>
      <c r="LWW205" s="1187"/>
      <c r="LWX205" s="1187"/>
      <c r="LWY205" s="1187"/>
      <c r="LWZ205" s="1187"/>
      <c r="LXA205" s="1187"/>
      <c r="LXB205" s="1187"/>
      <c r="LXC205" s="1187"/>
      <c r="LXD205" s="1187"/>
      <c r="LXE205" s="1187"/>
      <c r="LXF205" s="1187"/>
      <c r="LXG205" s="1187"/>
      <c r="LXH205" s="1187"/>
      <c r="LXI205" s="1187"/>
      <c r="LXJ205" s="1187"/>
      <c r="LXK205" s="1187"/>
      <c r="LXL205" s="1187"/>
      <c r="LXM205" s="1187"/>
      <c r="LXN205" s="1187"/>
      <c r="LXO205" s="1187"/>
      <c r="LXP205" s="1187"/>
      <c r="LXQ205" s="1187"/>
      <c r="LXR205" s="1187"/>
      <c r="LXS205" s="1187"/>
      <c r="LXT205" s="1187"/>
      <c r="LXU205" s="1187"/>
      <c r="LXV205" s="1187"/>
      <c r="LXW205" s="1187"/>
      <c r="LXX205" s="1187"/>
      <c r="LXY205" s="1187"/>
      <c r="LXZ205" s="1187"/>
      <c r="LYA205" s="1187"/>
      <c r="LYB205" s="1187"/>
      <c r="LYC205" s="1187"/>
      <c r="LYD205" s="1187"/>
      <c r="LYE205" s="1187"/>
      <c r="LYF205" s="1187"/>
      <c r="LYG205" s="1187"/>
      <c r="LYH205" s="1187"/>
      <c r="LYI205" s="1187"/>
      <c r="LYJ205" s="1187"/>
      <c r="LYK205" s="1187"/>
      <c r="LYL205" s="1187"/>
      <c r="LYM205" s="1187"/>
      <c r="LYN205" s="1187"/>
      <c r="LYO205" s="1187"/>
      <c r="LYP205" s="1187"/>
      <c r="LYQ205" s="1187"/>
      <c r="LYR205" s="1187"/>
      <c r="LYS205" s="1187"/>
      <c r="LYT205" s="1187"/>
      <c r="LYU205" s="1187"/>
      <c r="LYV205" s="1187"/>
      <c r="LYW205" s="1187"/>
      <c r="LYX205" s="1187"/>
      <c r="LYY205" s="1187"/>
      <c r="LYZ205" s="1187"/>
      <c r="LZA205" s="1187"/>
      <c r="LZB205" s="1187"/>
      <c r="LZC205" s="1187"/>
      <c r="LZD205" s="1187"/>
      <c r="LZE205" s="1187"/>
      <c r="LZF205" s="1187"/>
      <c r="LZG205" s="1187"/>
      <c r="LZH205" s="1187"/>
      <c r="LZI205" s="1187"/>
      <c r="LZJ205" s="1187"/>
      <c r="LZK205" s="1187"/>
      <c r="LZL205" s="1187"/>
      <c r="LZM205" s="1187"/>
      <c r="LZN205" s="1187"/>
      <c r="LZO205" s="1187"/>
      <c r="LZP205" s="1187"/>
      <c r="LZQ205" s="1187"/>
      <c r="LZR205" s="1187"/>
      <c r="LZS205" s="1187"/>
      <c r="LZT205" s="1187"/>
      <c r="LZU205" s="1187"/>
      <c r="LZV205" s="1187"/>
      <c r="LZW205" s="1187"/>
      <c r="LZX205" s="1187"/>
      <c r="LZY205" s="1187"/>
      <c r="LZZ205" s="1187"/>
      <c r="MAA205" s="1187"/>
      <c r="MAB205" s="1187"/>
      <c r="MAC205" s="1187"/>
      <c r="MAD205" s="1187"/>
      <c r="MAE205" s="1187"/>
      <c r="MAF205" s="1187"/>
      <c r="MAG205" s="1187"/>
      <c r="MAH205" s="1187"/>
      <c r="MAI205" s="1187"/>
      <c r="MAJ205" s="1187"/>
      <c r="MAK205" s="1187"/>
      <c r="MAL205" s="1187"/>
      <c r="MAM205" s="1187"/>
      <c r="MAN205" s="1187"/>
      <c r="MAO205" s="1187"/>
      <c r="MAP205" s="1187"/>
      <c r="MAQ205" s="1187"/>
      <c r="MAR205" s="1187"/>
      <c r="MAS205" s="1187"/>
      <c r="MAT205" s="1187"/>
      <c r="MAU205" s="1187"/>
      <c r="MAV205" s="1187"/>
      <c r="MAW205" s="1187"/>
      <c r="MAX205" s="1187"/>
      <c r="MAY205" s="1187"/>
      <c r="MAZ205" s="1187"/>
      <c r="MBA205" s="1187"/>
      <c r="MBB205" s="1187"/>
      <c r="MBC205" s="1187"/>
      <c r="MBD205" s="1187"/>
      <c r="MBE205" s="1187"/>
      <c r="MBF205" s="1187"/>
      <c r="MBG205" s="1187"/>
      <c r="MBH205" s="1187"/>
      <c r="MBI205" s="1187"/>
      <c r="MBJ205" s="1187"/>
      <c r="MBK205" s="1187"/>
      <c r="MBL205" s="1187"/>
      <c r="MBM205" s="1187"/>
      <c r="MBN205" s="1187"/>
      <c r="MBO205" s="1187"/>
      <c r="MBP205" s="1187"/>
      <c r="MBQ205" s="1187"/>
      <c r="MBR205" s="1187"/>
      <c r="MBS205" s="1187"/>
      <c r="MBT205" s="1187"/>
      <c r="MBU205" s="1187"/>
      <c r="MBV205" s="1187"/>
      <c r="MBW205" s="1187"/>
      <c r="MBX205" s="1187"/>
      <c r="MBY205" s="1187"/>
      <c r="MBZ205" s="1187"/>
      <c r="MCA205" s="1187"/>
      <c r="MCB205" s="1187"/>
      <c r="MCC205" s="1187"/>
      <c r="MCD205" s="1187"/>
      <c r="MCE205" s="1187"/>
      <c r="MCF205" s="1187"/>
      <c r="MCG205" s="1187"/>
      <c r="MCH205" s="1187"/>
      <c r="MCI205" s="1187"/>
      <c r="MCJ205" s="1187"/>
      <c r="MCK205" s="1187"/>
      <c r="MCL205" s="1187"/>
      <c r="MCM205" s="1187"/>
      <c r="MCN205" s="1187"/>
      <c r="MCO205" s="1187"/>
      <c r="MCP205" s="1187"/>
      <c r="MCQ205" s="1187"/>
      <c r="MCR205" s="1187"/>
      <c r="MCS205" s="1187"/>
      <c r="MCT205" s="1187"/>
      <c r="MCU205" s="1187"/>
      <c r="MCV205" s="1187"/>
      <c r="MCW205" s="1187"/>
      <c r="MCX205" s="1187"/>
      <c r="MCY205" s="1187"/>
      <c r="MCZ205" s="1187"/>
      <c r="MDA205" s="1187"/>
      <c r="MDB205" s="1187"/>
      <c r="MDC205" s="1187"/>
      <c r="MDD205" s="1187"/>
      <c r="MDE205" s="1187"/>
      <c r="MDF205" s="1187"/>
      <c r="MDG205" s="1187"/>
      <c r="MDH205" s="1187"/>
      <c r="MDI205" s="1187"/>
      <c r="MDJ205" s="1187"/>
      <c r="MDK205" s="1187"/>
      <c r="MDL205" s="1187"/>
      <c r="MDM205" s="1187"/>
      <c r="MDN205" s="1187"/>
      <c r="MDO205" s="1187"/>
      <c r="MDP205" s="1187"/>
      <c r="MDQ205" s="1187"/>
      <c r="MDR205" s="1187"/>
      <c r="MDS205" s="1187"/>
      <c r="MDT205" s="1187"/>
      <c r="MDU205" s="1187"/>
      <c r="MDV205" s="1187"/>
      <c r="MDW205" s="1187"/>
      <c r="MDX205" s="1187"/>
      <c r="MDY205" s="1187"/>
      <c r="MDZ205" s="1187"/>
      <c r="MEA205" s="1187"/>
      <c r="MEB205" s="1187"/>
      <c r="MEC205" s="1187"/>
      <c r="MED205" s="1187"/>
      <c r="MEE205" s="1187"/>
      <c r="MEF205" s="1187"/>
      <c r="MEG205" s="1187"/>
      <c r="MEH205" s="1187"/>
      <c r="MEI205" s="1187"/>
      <c r="MEJ205" s="1187"/>
      <c r="MEK205" s="1187"/>
      <c r="MEL205" s="1187"/>
      <c r="MEM205" s="1187"/>
      <c r="MEN205" s="1187"/>
      <c r="MEO205" s="1187"/>
      <c r="MEP205" s="1187"/>
      <c r="MEQ205" s="1187"/>
      <c r="MER205" s="1187"/>
      <c r="MES205" s="1187"/>
      <c r="MET205" s="1187"/>
      <c r="MEU205" s="1187"/>
      <c r="MEV205" s="1187"/>
      <c r="MEW205" s="1187"/>
      <c r="MEX205" s="1187"/>
      <c r="MEY205" s="1187"/>
      <c r="MEZ205" s="1187"/>
      <c r="MFA205" s="1187"/>
      <c r="MFB205" s="1187"/>
      <c r="MFC205" s="1187"/>
      <c r="MFD205" s="1187"/>
      <c r="MFE205" s="1187"/>
      <c r="MFF205" s="1187"/>
      <c r="MFG205" s="1187"/>
      <c r="MFH205" s="1187"/>
      <c r="MFI205" s="1187"/>
      <c r="MFJ205" s="1187"/>
      <c r="MFK205" s="1187"/>
      <c r="MFL205" s="1187"/>
      <c r="MFM205" s="1187"/>
      <c r="MFN205" s="1187"/>
      <c r="MFO205" s="1187"/>
      <c r="MFP205" s="1187"/>
      <c r="MFQ205" s="1187"/>
      <c r="MFR205" s="1187"/>
      <c r="MFS205" s="1187"/>
      <c r="MFT205" s="1187"/>
      <c r="MFU205" s="1187"/>
      <c r="MFV205" s="1187"/>
      <c r="MFW205" s="1187"/>
      <c r="MFX205" s="1187"/>
      <c r="MFY205" s="1187"/>
      <c r="MFZ205" s="1187"/>
      <c r="MGA205" s="1187"/>
      <c r="MGB205" s="1187"/>
      <c r="MGC205" s="1187"/>
      <c r="MGD205" s="1187"/>
      <c r="MGE205" s="1187"/>
      <c r="MGF205" s="1187"/>
      <c r="MGG205" s="1187"/>
      <c r="MGH205" s="1187"/>
      <c r="MGI205" s="1187"/>
      <c r="MGJ205" s="1187"/>
      <c r="MGK205" s="1187"/>
      <c r="MGL205" s="1187"/>
      <c r="MGM205" s="1187"/>
      <c r="MGN205" s="1187"/>
      <c r="MGO205" s="1187"/>
      <c r="MGP205" s="1187"/>
      <c r="MGQ205" s="1187"/>
      <c r="MGR205" s="1187"/>
      <c r="MGS205" s="1187"/>
      <c r="MGT205" s="1187"/>
      <c r="MGU205" s="1187"/>
      <c r="MGV205" s="1187"/>
      <c r="MGW205" s="1187"/>
      <c r="MGX205" s="1187"/>
      <c r="MGY205" s="1187"/>
      <c r="MGZ205" s="1187"/>
      <c r="MHA205" s="1187"/>
      <c r="MHB205" s="1187"/>
      <c r="MHC205" s="1187"/>
      <c r="MHD205" s="1187"/>
      <c r="MHE205" s="1187"/>
      <c r="MHF205" s="1187"/>
      <c r="MHG205" s="1187"/>
      <c r="MHH205" s="1187"/>
      <c r="MHI205" s="1187"/>
      <c r="MHJ205" s="1187"/>
      <c r="MHK205" s="1187"/>
      <c r="MHL205" s="1187"/>
      <c r="MHM205" s="1187"/>
      <c r="MHN205" s="1187"/>
      <c r="MHO205" s="1187"/>
      <c r="MHP205" s="1187"/>
      <c r="MHQ205" s="1187"/>
      <c r="MHR205" s="1187"/>
      <c r="MHS205" s="1187"/>
      <c r="MHT205" s="1187"/>
      <c r="MHU205" s="1187"/>
      <c r="MHV205" s="1187"/>
      <c r="MHW205" s="1187"/>
      <c r="MHX205" s="1187"/>
      <c r="MHY205" s="1187"/>
      <c r="MHZ205" s="1187"/>
      <c r="MIA205" s="1187"/>
      <c r="MIB205" s="1187"/>
      <c r="MIC205" s="1187"/>
      <c r="MID205" s="1187"/>
      <c r="MIE205" s="1187"/>
      <c r="MIF205" s="1187"/>
      <c r="MIG205" s="1187"/>
      <c r="MIH205" s="1187"/>
      <c r="MII205" s="1187"/>
      <c r="MIJ205" s="1187"/>
      <c r="MIK205" s="1187"/>
      <c r="MIL205" s="1187"/>
      <c r="MIM205" s="1187"/>
      <c r="MIN205" s="1187"/>
      <c r="MIO205" s="1187"/>
      <c r="MIP205" s="1187"/>
      <c r="MIQ205" s="1187"/>
      <c r="MIR205" s="1187"/>
      <c r="MIS205" s="1187"/>
      <c r="MIT205" s="1187"/>
      <c r="MIU205" s="1187"/>
      <c r="MIV205" s="1187"/>
      <c r="MIW205" s="1187"/>
      <c r="MIX205" s="1187"/>
      <c r="MIY205" s="1187"/>
      <c r="MIZ205" s="1187"/>
      <c r="MJA205" s="1187"/>
      <c r="MJB205" s="1187"/>
      <c r="MJC205" s="1187"/>
      <c r="MJD205" s="1187"/>
      <c r="MJE205" s="1187"/>
      <c r="MJF205" s="1187"/>
      <c r="MJG205" s="1187"/>
      <c r="MJH205" s="1187"/>
      <c r="MJI205" s="1187"/>
      <c r="MJJ205" s="1187"/>
      <c r="MJK205" s="1187"/>
      <c r="MJL205" s="1187"/>
      <c r="MJM205" s="1187"/>
      <c r="MJN205" s="1187"/>
      <c r="MJO205" s="1187"/>
      <c r="MJP205" s="1187"/>
      <c r="MJQ205" s="1187"/>
      <c r="MJR205" s="1187"/>
      <c r="MJS205" s="1187"/>
      <c r="MJT205" s="1187"/>
      <c r="MJU205" s="1187"/>
      <c r="MJV205" s="1187"/>
      <c r="MJW205" s="1187"/>
      <c r="MJX205" s="1187"/>
      <c r="MJY205" s="1187"/>
      <c r="MJZ205" s="1187"/>
      <c r="MKA205" s="1187"/>
      <c r="MKB205" s="1187"/>
      <c r="MKC205" s="1187"/>
      <c r="MKD205" s="1187"/>
      <c r="MKE205" s="1187"/>
      <c r="MKF205" s="1187"/>
      <c r="MKG205" s="1187"/>
      <c r="MKH205" s="1187"/>
      <c r="MKI205" s="1187"/>
      <c r="MKJ205" s="1187"/>
      <c r="MKK205" s="1187"/>
      <c r="MKL205" s="1187"/>
      <c r="MKM205" s="1187"/>
      <c r="MKN205" s="1187"/>
      <c r="MKO205" s="1187"/>
      <c r="MKP205" s="1187"/>
      <c r="MKQ205" s="1187"/>
      <c r="MKR205" s="1187"/>
      <c r="MKS205" s="1187"/>
      <c r="MKT205" s="1187"/>
      <c r="MKU205" s="1187"/>
      <c r="MKV205" s="1187"/>
      <c r="MKW205" s="1187"/>
      <c r="MKX205" s="1187"/>
      <c r="MKY205" s="1187"/>
      <c r="MKZ205" s="1187"/>
      <c r="MLA205" s="1187"/>
      <c r="MLB205" s="1187"/>
      <c r="MLC205" s="1187"/>
      <c r="MLD205" s="1187"/>
      <c r="MLE205" s="1187"/>
      <c r="MLF205" s="1187"/>
      <c r="MLG205" s="1187"/>
      <c r="MLH205" s="1187"/>
      <c r="MLI205" s="1187"/>
      <c r="MLJ205" s="1187"/>
      <c r="MLK205" s="1187"/>
      <c r="MLL205" s="1187"/>
      <c r="MLM205" s="1187"/>
      <c r="MLN205" s="1187"/>
      <c r="MLO205" s="1187"/>
      <c r="MLP205" s="1187"/>
      <c r="MLQ205" s="1187"/>
      <c r="MLR205" s="1187"/>
      <c r="MLS205" s="1187"/>
      <c r="MLT205" s="1187"/>
      <c r="MLU205" s="1187"/>
      <c r="MLV205" s="1187"/>
      <c r="MLW205" s="1187"/>
      <c r="MLX205" s="1187"/>
      <c r="MLY205" s="1187"/>
      <c r="MLZ205" s="1187"/>
      <c r="MMA205" s="1187"/>
      <c r="MMB205" s="1187"/>
      <c r="MMC205" s="1187"/>
      <c r="MMD205" s="1187"/>
      <c r="MME205" s="1187"/>
      <c r="MMF205" s="1187"/>
      <c r="MMG205" s="1187"/>
      <c r="MMH205" s="1187"/>
      <c r="MMI205" s="1187"/>
      <c r="MMJ205" s="1187"/>
      <c r="MMK205" s="1187"/>
      <c r="MML205" s="1187"/>
      <c r="MMM205" s="1187"/>
      <c r="MMN205" s="1187"/>
      <c r="MMO205" s="1187"/>
      <c r="MMP205" s="1187"/>
      <c r="MMQ205" s="1187"/>
      <c r="MMR205" s="1187"/>
      <c r="MMS205" s="1187"/>
      <c r="MMT205" s="1187"/>
      <c r="MMU205" s="1187"/>
      <c r="MMV205" s="1187"/>
      <c r="MMW205" s="1187"/>
      <c r="MMX205" s="1187"/>
      <c r="MMY205" s="1187"/>
      <c r="MMZ205" s="1187"/>
      <c r="MNA205" s="1187"/>
      <c r="MNB205" s="1187"/>
      <c r="MNC205" s="1187"/>
      <c r="MND205" s="1187"/>
      <c r="MNE205" s="1187"/>
      <c r="MNF205" s="1187"/>
      <c r="MNG205" s="1187"/>
      <c r="MNH205" s="1187"/>
      <c r="MNI205" s="1187"/>
      <c r="MNJ205" s="1187"/>
      <c r="MNK205" s="1187"/>
      <c r="MNL205" s="1187"/>
      <c r="MNM205" s="1187"/>
      <c r="MNN205" s="1187"/>
      <c r="MNO205" s="1187"/>
      <c r="MNP205" s="1187"/>
      <c r="MNQ205" s="1187"/>
      <c r="MNR205" s="1187"/>
      <c r="MNS205" s="1187"/>
      <c r="MNT205" s="1187"/>
      <c r="MNU205" s="1187"/>
      <c r="MNV205" s="1187"/>
      <c r="MNW205" s="1187"/>
      <c r="MNX205" s="1187"/>
      <c r="MNY205" s="1187"/>
      <c r="MNZ205" s="1187"/>
      <c r="MOA205" s="1187"/>
      <c r="MOB205" s="1187"/>
      <c r="MOC205" s="1187"/>
      <c r="MOD205" s="1187"/>
      <c r="MOE205" s="1187"/>
      <c r="MOF205" s="1187"/>
      <c r="MOG205" s="1187"/>
      <c r="MOH205" s="1187"/>
      <c r="MOI205" s="1187"/>
      <c r="MOJ205" s="1187"/>
      <c r="MOK205" s="1187"/>
      <c r="MOL205" s="1187"/>
      <c r="MOM205" s="1187"/>
      <c r="MON205" s="1187"/>
      <c r="MOO205" s="1187"/>
      <c r="MOP205" s="1187"/>
      <c r="MOQ205" s="1187"/>
      <c r="MOR205" s="1187"/>
      <c r="MOS205" s="1187"/>
      <c r="MOT205" s="1187"/>
      <c r="MOU205" s="1187"/>
      <c r="MOV205" s="1187"/>
      <c r="MOW205" s="1187"/>
      <c r="MOX205" s="1187"/>
      <c r="MOY205" s="1187"/>
      <c r="MOZ205" s="1187"/>
      <c r="MPA205" s="1187"/>
      <c r="MPB205" s="1187"/>
      <c r="MPC205" s="1187"/>
      <c r="MPD205" s="1187"/>
      <c r="MPE205" s="1187"/>
      <c r="MPF205" s="1187"/>
      <c r="MPG205" s="1187"/>
      <c r="MPH205" s="1187"/>
      <c r="MPI205" s="1187"/>
      <c r="MPJ205" s="1187"/>
      <c r="MPK205" s="1187"/>
      <c r="MPL205" s="1187"/>
      <c r="MPM205" s="1187"/>
      <c r="MPN205" s="1187"/>
      <c r="MPO205" s="1187"/>
      <c r="MPP205" s="1187"/>
      <c r="MPQ205" s="1187"/>
      <c r="MPR205" s="1187"/>
      <c r="MPS205" s="1187"/>
      <c r="MPT205" s="1187"/>
      <c r="MPU205" s="1187"/>
      <c r="MPV205" s="1187"/>
      <c r="MPW205" s="1187"/>
      <c r="MPX205" s="1187"/>
      <c r="MPY205" s="1187"/>
      <c r="MPZ205" s="1187"/>
      <c r="MQA205" s="1187"/>
      <c r="MQB205" s="1187"/>
      <c r="MQC205" s="1187"/>
      <c r="MQD205" s="1187"/>
      <c r="MQE205" s="1187"/>
      <c r="MQF205" s="1187"/>
      <c r="MQG205" s="1187"/>
      <c r="MQH205" s="1187"/>
      <c r="MQI205" s="1187"/>
      <c r="MQJ205" s="1187"/>
      <c r="MQK205" s="1187"/>
      <c r="MQL205" s="1187"/>
      <c r="MQM205" s="1187"/>
      <c r="MQN205" s="1187"/>
      <c r="MQO205" s="1187"/>
      <c r="MQP205" s="1187"/>
      <c r="MQQ205" s="1187"/>
      <c r="MQR205" s="1187"/>
      <c r="MQS205" s="1187"/>
      <c r="MQT205" s="1187"/>
      <c r="MQU205" s="1187"/>
      <c r="MQV205" s="1187"/>
      <c r="MQW205" s="1187"/>
      <c r="MQX205" s="1187"/>
      <c r="MQY205" s="1187"/>
      <c r="MQZ205" s="1187"/>
      <c r="MRA205" s="1187"/>
      <c r="MRB205" s="1187"/>
      <c r="MRC205" s="1187"/>
      <c r="MRD205" s="1187"/>
      <c r="MRE205" s="1187"/>
      <c r="MRF205" s="1187"/>
      <c r="MRG205" s="1187"/>
      <c r="MRH205" s="1187"/>
      <c r="MRI205" s="1187"/>
      <c r="MRJ205" s="1187"/>
      <c r="MRK205" s="1187"/>
      <c r="MRL205" s="1187"/>
      <c r="MRM205" s="1187"/>
      <c r="MRN205" s="1187"/>
      <c r="MRO205" s="1187"/>
      <c r="MRP205" s="1187"/>
      <c r="MRQ205" s="1187"/>
      <c r="MRR205" s="1187"/>
      <c r="MRS205" s="1187"/>
      <c r="MRT205" s="1187"/>
      <c r="MRU205" s="1187"/>
      <c r="MRV205" s="1187"/>
      <c r="MRW205" s="1187"/>
      <c r="MRX205" s="1187"/>
      <c r="MRY205" s="1187"/>
      <c r="MRZ205" s="1187"/>
      <c r="MSA205" s="1187"/>
      <c r="MSB205" s="1187"/>
      <c r="MSC205" s="1187"/>
      <c r="MSD205" s="1187"/>
      <c r="MSE205" s="1187"/>
      <c r="MSF205" s="1187"/>
      <c r="MSG205" s="1187"/>
      <c r="MSH205" s="1187"/>
      <c r="MSI205" s="1187"/>
      <c r="MSJ205" s="1187"/>
      <c r="MSK205" s="1187"/>
      <c r="MSL205" s="1187"/>
      <c r="MSM205" s="1187"/>
      <c r="MSN205" s="1187"/>
      <c r="MSO205" s="1187"/>
      <c r="MSP205" s="1187"/>
      <c r="MSQ205" s="1187"/>
      <c r="MSR205" s="1187"/>
      <c r="MSS205" s="1187"/>
      <c r="MST205" s="1187"/>
      <c r="MSU205" s="1187"/>
      <c r="MSV205" s="1187"/>
      <c r="MSW205" s="1187"/>
      <c r="MSX205" s="1187"/>
      <c r="MSY205" s="1187"/>
      <c r="MSZ205" s="1187"/>
      <c r="MTA205" s="1187"/>
      <c r="MTB205" s="1187"/>
      <c r="MTC205" s="1187"/>
      <c r="MTD205" s="1187"/>
      <c r="MTE205" s="1187"/>
      <c r="MTF205" s="1187"/>
      <c r="MTG205" s="1187"/>
      <c r="MTH205" s="1187"/>
      <c r="MTI205" s="1187"/>
      <c r="MTJ205" s="1187"/>
      <c r="MTK205" s="1187"/>
      <c r="MTL205" s="1187"/>
      <c r="MTM205" s="1187"/>
      <c r="MTN205" s="1187"/>
      <c r="MTO205" s="1187"/>
      <c r="MTP205" s="1187"/>
      <c r="MTQ205" s="1187"/>
      <c r="MTR205" s="1187"/>
      <c r="MTS205" s="1187"/>
      <c r="MTT205" s="1187"/>
      <c r="MTU205" s="1187"/>
      <c r="MTV205" s="1187"/>
      <c r="MTW205" s="1187"/>
      <c r="MTX205" s="1187"/>
      <c r="MTY205" s="1187"/>
      <c r="MTZ205" s="1187"/>
      <c r="MUA205" s="1187"/>
      <c r="MUB205" s="1187"/>
      <c r="MUC205" s="1187"/>
      <c r="MUD205" s="1187"/>
      <c r="MUE205" s="1187"/>
      <c r="MUF205" s="1187"/>
      <c r="MUG205" s="1187"/>
      <c r="MUH205" s="1187"/>
      <c r="MUI205" s="1187"/>
      <c r="MUJ205" s="1187"/>
      <c r="MUK205" s="1187"/>
      <c r="MUL205" s="1187"/>
      <c r="MUM205" s="1187"/>
      <c r="MUN205" s="1187"/>
      <c r="MUO205" s="1187"/>
      <c r="MUP205" s="1187"/>
      <c r="MUQ205" s="1187"/>
      <c r="MUR205" s="1187"/>
      <c r="MUS205" s="1187"/>
      <c r="MUT205" s="1187"/>
      <c r="MUU205" s="1187"/>
      <c r="MUV205" s="1187"/>
      <c r="MUW205" s="1187"/>
      <c r="MUX205" s="1187"/>
      <c r="MUY205" s="1187"/>
      <c r="MUZ205" s="1187"/>
      <c r="MVA205" s="1187"/>
      <c r="MVB205" s="1187"/>
      <c r="MVC205" s="1187"/>
      <c r="MVD205" s="1187"/>
      <c r="MVE205" s="1187"/>
      <c r="MVF205" s="1187"/>
      <c r="MVG205" s="1187"/>
      <c r="MVH205" s="1187"/>
      <c r="MVI205" s="1187"/>
      <c r="MVJ205" s="1187"/>
      <c r="MVK205" s="1187"/>
      <c r="MVL205" s="1187"/>
      <c r="MVM205" s="1187"/>
      <c r="MVN205" s="1187"/>
      <c r="MVO205" s="1187"/>
      <c r="MVP205" s="1187"/>
      <c r="MVQ205" s="1187"/>
      <c r="MVR205" s="1187"/>
      <c r="MVS205" s="1187"/>
      <c r="MVT205" s="1187"/>
      <c r="MVU205" s="1187"/>
      <c r="MVV205" s="1187"/>
      <c r="MVW205" s="1187"/>
      <c r="MVX205" s="1187"/>
      <c r="MVY205" s="1187"/>
      <c r="MVZ205" s="1187"/>
      <c r="MWA205" s="1187"/>
      <c r="MWB205" s="1187"/>
      <c r="MWC205" s="1187"/>
      <c r="MWD205" s="1187"/>
      <c r="MWE205" s="1187"/>
      <c r="MWF205" s="1187"/>
      <c r="MWG205" s="1187"/>
      <c r="MWH205" s="1187"/>
      <c r="MWI205" s="1187"/>
      <c r="MWJ205" s="1187"/>
      <c r="MWK205" s="1187"/>
      <c r="MWL205" s="1187"/>
      <c r="MWM205" s="1187"/>
      <c r="MWN205" s="1187"/>
      <c r="MWO205" s="1187"/>
      <c r="MWP205" s="1187"/>
      <c r="MWQ205" s="1187"/>
      <c r="MWR205" s="1187"/>
      <c r="MWS205" s="1187"/>
      <c r="MWT205" s="1187"/>
      <c r="MWU205" s="1187"/>
      <c r="MWV205" s="1187"/>
      <c r="MWW205" s="1187"/>
      <c r="MWX205" s="1187"/>
      <c r="MWY205" s="1187"/>
      <c r="MWZ205" s="1187"/>
      <c r="MXA205" s="1187"/>
      <c r="MXB205" s="1187"/>
      <c r="MXC205" s="1187"/>
      <c r="MXD205" s="1187"/>
      <c r="MXE205" s="1187"/>
      <c r="MXF205" s="1187"/>
      <c r="MXG205" s="1187"/>
      <c r="MXH205" s="1187"/>
      <c r="MXI205" s="1187"/>
      <c r="MXJ205" s="1187"/>
      <c r="MXK205" s="1187"/>
      <c r="MXL205" s="1187"/>
      <c r="MXM205" s="1187"/>
      <c r="MXN205" s="1187"/>
      <c r="MXO205" s="1187"/>
      <c r="MXP205" s="1187"/>
      <c r="MXQ205" s="1187"/>
      <c r="MXR205" s="1187"/>
      <c r="MXS205" s="1187"/>
      <c r="MXT205" s="1187"/>
      <c r="MXU205" s="1187"/>
      <c r="MXV205" s="1187"/>
      <c r="MXW205" s="1187"/>
      <c r="MXX205" s="1187"/>
      <c r="MXY205" s="1187"/>
      <c r="MXZ205" s="1187"/>
      <c r="MYA205" s="1187"/>
      <c r="MYB205" s="1187"/>
      <c r="MYC205" s="1187"/>
      <c r="MYD205" s="1187"/>
      <c r="MYE205" s="1187"/>
      <c r="MYF205" s="1187"/>
      <c r="MYG205" s="1187"/>
      <c r="MYH205" s="1187"/>
      <c r="MYI205" s="1187"/>
      <c r="MYJ205" s="1187"/>
      <c r="MYK205" s="1187"/>
      <c r="MYL205" s="1187"/>
      <c r="MYM205" s="1187"/>
      <c r="MYN205" s="1187"/>
      <c r="MYO205" s="1187"/>
      <c r="MYP205" s="1187"/>
      <c r="MYQ205" s="1187"/>
      <c r="MYR205" s="1187"/>
      <c r="MYS205" s="1187"/>
      <c r="MYT205" s="1187"/>
      <c r="MYU205" s="1187"/>
      <c r="MYV205" s="1187"/>
      <c r="MYW205" s="1187"/>
      <c r="MYX205" s="1187"/>
      <c r="MYY205" s="1187"/>
      <c r="MYZ205" s="1187"/>
      <c r="MZA205" s="1187"/>
      <c r="MZB205" s="1187"/>
      <c r="MZC205" s="1187"/>
      <c r="MZD205" s="1187"/>
      <c r="MZE205" s="1187"/>
      <c r="MZF205" s="1187"/>
      <c r="MZG205" s="1187"/>
      <c r="MZH205" s="1187"/>
      <c r="MZI205" s="1187"/>
      <c r="MZJ205" s="1187"/>
      <c r="MZK205" s="1187"/>
      <c r="MZL205" s="1187"/>
      <c r="MZM205" s="1187"/>
      <c r="MZN205" s="1187"/>
      <c r="MZO205" s="1187"/>
      <c r="MZP205" s="1187"/>
      <c r="MZQ205" s="1187"/>
      <c r="MZR205" s="1187"/>
      <c r="MZS205" s="1187"/>
      <c r="MZT205" s="1187"/>
      <c r="MZU205" s="1187"/>
      <c r="MZV205" s="1187"/>
      <c r="MZW205" s="1187"/>
      <c r="MZX205" s="1187"/>
      <c r="MZY205" s="1187"/>
      <c r="MZZ205" s="1187"/>
      <c r="NAA205" s="1187"/>
      <c r="NAB205" s="1187"/>
      <c r="NAC205" s="1187"/>
      <c r="NAD205" s="1187"/>
      <c r="NAE205" s="1187"/>
      <c r="NAF205" s="1187"/>
      <c r="NAG205" s="1187"/>
      <c r="NAH205" s="1187"/>
      <c r="NAI205" s="1187"/>
      <c r="NAJ205" s="1187"/>
      <c r="NAK205" s="1187"/>
      <c r="NAL205" s="1187"/>
      <c r="NAM205" s="1187"/>
      <c r="NAN205" s="1187"/>
      <c r="NAO205" s="1187"/>
      <c r="NAP205" s="1187"/>
      <c r="NAQ205" s="1187"/>
      <c r="NAR205" s="1187"/>
      <c r="NAS205" s="1187"/>
      <c r="NAT205" s="1187"/>
      <c r="NAU205" s="1187"/>
      <c r="NAV205" s="1187"/>
      <c r="NAW205" s="1187"/>
      <c r="NAX205" s="1187"/>
      <c r="NAY205" s="1187"/>
      <c r="NAZ205" s="1187"/>
      <c r="NBA205" s="1187"/>
      <c r="NBB205" s="1187"/>
      <c r="NBC205" s="1187"/>
      <c r="NBD205" s="1187"/>
      <c r="NBE205" s="1187"/>
      <c r="NBF205" s="1187"/>
      <c r="NBG205" s="1187"/>
      <c r="NBH205" s="1187"/>
      <c r="NBI205" s="1187"/>
      <c r="NBJ205" s="1187"/>
      <c r="NBK205" s="1187"/>
      <c r="NBL205" s="1187"/>
      <c r="NBM205" s="1187"/>
      <c r="NBN205" s="1187"/>
      <c r="NBO205" s="1187"/>
      <c r="NBP205" s="1187"/>
      <c r="NBQ205" s="1187"/>
      <c r="NBR205" s="1187"/>
      <c r="NBS205" s="1187"/>
      <c r="NBT205" s="1187"/>
      <c r="NBU205" s="1187"/>
      <c r="NBV205" s="1187"/>
      <c r="NBW205" s="1187"/>
      <c r="NBX205" s="1187"/>
      <c r="NBY205" s="1187"/>
      <c r="NBZ205" s="1187"/>
      <c r="NCA205" s="1187"/>
      <c r="NCB205" s="1187"/>
      <c r="NCC205" s="1187"/>
      <c r="NCD205" s="1187"/>
      <c r="NCE205" s="1187"/>
      <c r="NCF205" s="1187"/>
      <c r="NCG205" s="1187"/>
      <c r="NCH205" s="1187"/>
      <c r="NCI205" s="1187"/>
      <c r="NCJ205" s="1187"/>
      <c r="NCK205" s="1187"/>
      <c r="NCL205" s="1187"/>
      <c r="NCM205" s="1187"/>
      <c r="NCN205" s="1187"/>
      <c r="NCO205" s="1187"/>
      <c r="NCP205" s="1187"/>
      <c r="NCQ205" s="1187"/>
      <c r="NCR205" s="1187"/>
      <c r="NCS205" s="1187"/>
      <c r="NCT205" s="1187"/>
      <c r="NCU205" s="1187"/>
      <c r="NCV205" s="1187"/>
      <c r="NCW205" s="1187"/>
      <c r="NCX205" s="1187"/>
      <c r="NCY205" s="1187"/>
      <c r="NCZ205" s="1187"/>
      <c r="NDA205" s="1187"/>
      <c r="NDB205" s="1187"/>
      <c r="NDC205" s="1187"/>
      <c r="NDD205" s="1187"/>
      <c r="NDE205" s="1187"/>
      <c r="NDF205" s="1187"/>
      <c r="NDG205" s="1187"/>
      <c r="NDH205" s="1187"/>
      <c r="NDI205" s="1187"/>
      <c r="NDJ205" s="1187"/>
      <c r="NDK205" s="1187"/>
      <c r="NDL205" s="1187"/>
      <c r="NDM205" s="1187"/>
      <c r="NDN205" s="1187"/>
      <c r="NDO205" s="1187"/>
      <c r="NDP205" s="1187"/>
      <c r="NDQ205" s="1187"/>
      <c r="NDR205" s="1187"/>
      <c r="NDS205" s="1187"/>
      <c r="NDT205" s="1187"/>
      <c r="NDU205" s="1187"/>
      <c r="NDV205" s="1187"/>
      <c r="NDW205" s="1187"/>
      <c r="NDX205" s="1187"/>
      <c r="NDY205" s="1187"/>
      <c r="NDZ205" s="1187"/>
      <c r="NEA205" s="1187"/>
      <c r="NEB205" s="1187"/>
      <c r="NEC205" s="1187"/>
      <c r="NED205" s="1187"/>
      <c r="NEE205" s="1187"/>
      <c r="NEF205" s="1187"/>
      <c r="NEG205" s="1187"/>
      <c r="NEH205" s="1187"/>
      <c r="NEI205" s="1187"/>
      <c r="NEJ205" s="1187"/>
      <c r="NEK205" s="1187"/>
      <c r="NEL205" s="1187"/>
      <c r="NEM205" s="1187"/>
      <c r="NEN205" s="1187"/>
      <c r="NEO205" s="1187"/>
      <c r="NEP205" s="1187"/>
      <c r="NEQ205" s="1187"/>
      <c r="NER205" s="1187"/>
      <c r="NES205" s="1187"/>
      <c r="NET205" s="1187"/>
      <c r="NEU205" s="1187"/>
      <c r="NEV205" s="1187"/>
      <c r="NEW205" s="1187"/>
      <c r="NEX205" s="1187"/>
      <c r="NEY205" s="1187"/>
      <c r="NEZ205" s="1187"/>
      <c r="NFA205" s="1187"/>
      <c r="NFB205" s="1187"/>
      <c r="NFC205" s="1187"/>
      <c r="NFD205" s="1187"/>
      <c r="NFE205" s="1187"/>
      <c r="NFF205" s="1187"/>
      <c r="NFG205" s="1187"/>
      <c r="NFH205" s="1187"/>
      <c r="NFI205" s="1187"/>
      <c r="NFJ205" s="1187"/>
      <c r="NFK205" s="1187"/>
      <c r="NFL205" s="1187"/>
      <c r="NFM205" s="1187"/>
      <c r="NFN205" s="1187"/>
      <c r="NFO205" s="1187"/>
      <c r="NFP205" s="1187"/>
      <c r="NFQ205" s="1187"/>
      <c r="NFR205" s="1187"/>
      <c r="NFS205" s="1187"/>
      <c r="NFT205" s="1187"/>
      <c r="NFU205" s="1187"/>
      <c r="NFV205" s="1187"/>
      <c r="NFW205" s="1187"/>
      <c r="NFX205" s="1187"/>
      <c r="NFY205" s="1187"/>
      <c r="NFZ205" s="1187"/>
      <c r="NGA205" s="1187"/>
      <c r="NGB205" s="1187"/>
      <c r="NGC205" s="1187"/>
      <c r="NGD205" s="1187"/>
      <c r="NGE205" s="1187"/>
      <c r="NGF205" s="1187"/>
      <c r="NGG205" s="1187"/>
      <c r="NGH205" s="1187"/>
      <c r="NGI205" s="1187"/>
      <c r="NGJ205" s="1187"/>
      <c r="NGK205" s="1187"/>
      <c r="NGL205" s="1187"/>
      <c r="NGM205" s="1187"/>
      <c r="NGN205" s="1187"/>
      <c r="NGO205" s="1187"/>
      <c r="NGP205" s="1187"/>
      <c r="NGQ205" s="1187"/>
      <c r="NGR205" s="1187"/>
      <c r="NGS205" s="1187"/>
      <c r="NGT205" s="1187"/>
      <c r="NGU205" s="1187"/>
      <c r="NGV205" s="1187"/>
      <c r="NGW205" s="1187"/>
      <c r="NGX205" s="1187"/>
      <c r="NGY205" s="1187"/>
      <c r="NGZ205" s="1187"/>
      <c r="NHA205" s="1187"/>
      <c r="NHB205" s="1187"/>
      <c r="NHC205" s="1187"/>
      <c r="NHD205" s="1187"/>
      <c r="NHE205" s="1187"/>
      <c r="NHF205" s="1187"/>
      <c r="NHG205" s="1187"/>
      <c r="NHH205" s="1187"/>
      <c r="NHI205" s="1187"/>
      <c r="NHJ205" s="1187"/>
      <c r="NHK205" s="1187"/>
      <c r="NHL205" s="1187"/>
      <c r="NHM205" s="1187"/>
      <c r="NHN205" s="1187"/>
      <c r="NHO205" s="1187"/>
      <c r="NHP205" s="1187"/>
      <c r="NHQ205" s="1187"/>
      <c r="NHR205" s="1187"/>
      <c r="NHS205" s="1187"/>
      <c r="NHT205" s="1187"/>
      <c r="NHU205" s="1187"/>
      <c r="NHV205" s="1187"/>
      <c r="NHW205" s="1187"/>
      <c r="NHX205" s="1187"/>
      <c r="NHY205" s="1187"/>
      <c r="NHZ205" s="1187"/>
      <c r="NIA205" s="1187"/>
      <c r="NIB205" s="1187"/>
      <c r="NIC205" s="1187"/>
      <c r="NID205" s="1187"/>
      <c r="NIE205" s="1187"/>
      <c r="NIF205" s="1187"/>
      <c r="NIG205" s="1187"/>
      <c r="NIH205" s="1187"/>
      <c r="NII205" s="1187"/>
      <c r="NIJ205" s="1187"/>
      <c r="NIK205" s="1187"/>
      <c r="NIL205" s="1187"/>
      <c r="NIM205" s="1187"/>
      <c r="NIN205" s="1187"/>
      <c r="NIO205" s="1187"/>
      <c r="NIP205" s="1187"/>
      <c r="NIQ205" s="1187"/>
      <c r="NIR205" s="1187"/>
      <c r="NIS205" s="1187"/>
      <c r="NIT205" s="1187"/>
      <c r="NIU205" s="1187"/>
      <c r="NIV205" s="1187"/>
      <c r="NIW205" s="1187"/>
      <c r="NIX205" s="1187"/>
      <c r="NIY205" s="1187"/>
      <c r="NIZ205" s="1187"/>
      <c r="NJA205" s="1187"/>
      <c r="NJB205" s="1187"/>
      <c r="NJC205" s="1187"/>
      <c r="NJD205" s="1187"/>
      <c r="NJE205" s="1187"/>
      <c r="NJF205" s="1187"/>
      <c r="NJG205" s="1187"/>
      <c r="NJH205" s="1187"/>
      <c r="NJI205" s="1187"/>
      <c r="NJJ205" s="1187"/>
      <c r="NJK205" s="1187"/>
      <c r="NJL205" s="1187"/>
      <c r="NJM205" s="1187"/>
      <c r="NJN205" s="1187"/>
      <c r="NJO205" s="1187"/>
      <c r="NJP205" s="1187"/>
      <c r="NJQ205" s="1187"/>
      <c r="NJR205" s="1187"/>
      <c r="NJS205" s="1187"/>
      <c r="NJT205" s="1187"/>
      <c r="NJU205" s="1187"/>
      <c r="NJV205" s="1187"/>
      <c r="NJW205" s="1187"/>
      <c r="NJX205" s="1187"/>
      <c r="NJY205" s="1187"/>
      <c r="NJZ205" s="1187"/>
      <c r="NKA205" s="1187"/>
      <c r="NKB205" s="1187"/>
      <c r="NKC205" s="1187"/>
      <c r="NKD205" s="1187"/>
      <c r="NKE205" s="1187"/>
      <c r="NKF205" s="1187"/>
      <c r="NKG205" s="1187"/>
      <c r="NKH205" s="1187"/>
      <c r="NKI205" s="1187"/>
      <c r="NKJ205" s="1187"/>
      <c r="NKK205" s="1187"/>
      <c r="NKL205" s="1187"/>
      <c r="NKM205" s="1187"/>
      <c r="NKN205" s="1187"/>
      <c r="NKO205" s="1187"/>
      <c r="NKP205" s="1187"/>
      <c r="NKQ205" s="1187"/>
      <c r="NKR205" s="1187"/>
      <c r="NKS205" s="1187"/>
      <c r="NKT205" s="1187"/>
      <c r="NKU205" s="1187"/>
      <c r="NKV205" s="1187"/>
      <c r="NKW205" s="1187"/>
      <c r="NKX205" s="1187"/>
      <c r="NKY205" s="1187"/>
      <c r="NKZ205" s="1187"/>
      <c r="NLA205" s="1187"/>
      <c r="NLB205" s="1187"/>
      <c r="NLC205" s="1187"/>
      <c r="NLD205" s="1187"/>
      <c r="NLE205" s="1187"/>
      <c r="NLF205" s="1187"/>
      <c r="NLG205" s="1187"/>
      <c r="NLH205" s="1187"/>
      <c r="NLI205" s="1187"/>
      <c r="NLJ205" s="1187"/>
      <c r="NLK205" s="1187"/>
      <c r="NLL205" s="1187"/>
      <c r="NLM205" s="1187"/>
      <c r="NLN205" s="1187"/>
      <c r="NLO205" s="1187"/>
      <c r="NLP205" s="1187"/>
      <c r="NLQ205" s="1187"/>
      <c r="NLR205" s="1187"/>
      <c r="NLS205" s="1187"/>
      <c r="NLT205" s="1187"/>
      <c r="NLU205" s="1187"/>
      <c r="NLV205" s="1187"/>
      <c r="NLW205" s="1187"/>
      <c r="NLX205" s="1187"/>
      <c r="NLY205" s="1187"/>
      <c r="NLZ205" s="1187"/>
      <c r="NMA205" s="1187"/>
      <c r="NMB205" s="1187"/>
      <c r="NMC205" s="1187"/>
      <c r="NMD205" s="1187"/>
      <c r="NME205" s="1187"/>
      <c r="NMF205" s="1187"/>
      <c r="NMG205" s="1187"/>
      <c r="NMH205" s="1187"/>
      <c r="NMI205" s="1187"/>
      <c r="NMJ205" s="1187"/>
      <c r="NMK205" s="1187"/>
      <c r="NML205" s="1187"/>
      <c r="NMM205" s="1187"/>
      <c r="NMN205" s="1187"/>
      <c r="NMO205" s="1187"/>
      <c r="NMP205" s="1187"/>
      <c r="NMQ205" s="1187"/>
      <c r="NMR205" s="1187"/>
      <c r="NMS205" s="1187"/>
      <c r="NMT205" s="1187"/>
      <c r="NMU205" s="1187"/>
      <c r="NMV205" s="1187"/>
      <c r="NMW205" s="1187"/>
      <c r="NMX205" s="1187"/>
      <c r="NMY205" s="1187"/>
      <c r="NMZ205" s="1187"/>
      <c r="NNA205" s="1187"/>
      <c r="NNB205" s="1187"/>
      <c r="NNC205" s="1187"/>
      <c r="NND205" s="1187"/>
      <c r="NNE205" s="1187"/>
      <c r="NNF205" s="1187"/>
      <c r="NNG205" s="1187"/>
      <c r="NNH205" s="1187"/>
      <c r="NNI205" s="1187"/>
      <c r="NNJ205" s="1187"/>
      <c r="NNK205" s="1187"/>
      <c r="NNL205" s="1187"/>
      <c r="NNM205" s="1187"/>
      <c r="NNN205" s="1187"/>
      <c r="NNO205" s="1187"/>
      <c r="NNP205" s="1187"/>
      <c r="NNQ205" s="1187"/>
      <c r="NNR205" s="1187"/>
      <c r="NNS205" s="1187"/>
      <c r="NNT205" s="1187"/>
      <c r="NNU205" s="1187"/>
      <c r="NNV205" s="1187"/>
      <c r="NNW205" s="1187"/>
      <c r="NNX205" s="1187"/>
      <c r="NNY205" s="1187"/>
      <c r="NNZ205" s="1187"/>
      <c r="NOA205" s="1187"/>
      <c r="NOB205" s="1187"/>
      <c r="NOC205" s="1187"/>
      <c r="NOD205" s="1187"/>
      <c r="NOE205" s="1187"/>
      <c r="NOF205" s="1187"/>
      <c r="NOG205" s="1187"/>
      <c r="NOH205" s="1187"/>
      <c r="NOI205" s="1187"/>
      <c r="NOJ205" s="1187"/>
      <c r="NOK205" s="1187"/>
      <c r="NOL205" s="1187"/>
      <c r="NOM205" s="1187"/>
      <c r="NON205" s="1187"/>
      <c r="NOO205" s="1187"/>
      <c r="NOP205" s="1187"/>
      <c r="NOQ205" s="1187"/>
      <c r="NOR205" s="1187"/>
      <c r="NOS205" s="1187"/>
      <c r="NOT205" s="1187"/>
      <c r="NOU205" s="1187"/>
      <c r="NOV205" s="1187"/>
      <c r="NOW205" s="1187"/>
      <c r="NOX205" s="1187"/>
      <c r="NOY205" s="1187"/>
      <c r="NOZ205" s="1187"/>
      <c r="NPA205" s="1187"/>
      <c r="NPB205" s="1187"/>
      <c r="NPC205" s="1187"/>
      <c r="NPD205" s="1187"/>
      <c r="NPE205" s="1187"/>
      <c r="NPF205" s="1187"/>
      <c r="NPG205" s="1187"/>
      <c r="NPH205" s="1187"/>
      <c r="NPI205" s="1187"/>
      <c r="NPJ205" s="1187"/>
      <c r="NPK205" s="1187"/>
      <c r="NPL205" s="1187"/>
      <c r="NPM205" s="1187"/>
      <c r="NPN205" s="1187"/>
      <c r="NPO205" s="1187"/>
      <c r="NPP205" s="1187"/>
      <c r="NPQ205" s="1187"/>
      <c r="NPR205" s="1187"/>
      <c r="NPS205" s="1187"/>
      <c r="NPT205" s="1187"/>
      <c r="NPU205" s="1187"/>
      <c r="NPV205" s="1187"/>
      <c r="NPW205" s="1187"/>
      <c r="NPX205" s="1187"/>
      <c r="NPY205" s="1187"/>
      <c r="NPZ205" s="1187"/>
      <c r="NQA205" s="1187"/>
      <c r="NQB205" s="1187"/>
      <c r="NQC205" s="1187"/>
      <c r="NQD205" s="1187"/>
      <c r="NQE205" s="1187"/>
      <c r="NQF205" s="1187"/>
      <c r="NQG205" s="1187"/>
      <c r="NQH205" s="1187"/>
      <c r="NQI205" s="1187"/>
      <c r="NQJ205" s="1187"/>
      <c r="NQK205" s="1187"/>
      <c r="NQL205" s="1187"/>
      <c r="NQM205" s="1187"/>
      <c r="NQN205" s="1187"/>
      <c r="NQO205" s="1187"/>
      <c r="NQP205" s="1187"/>
      <c r="NQQ205" s="1187"/>
      <c r="NQR205" s="1187"/>
      <c r="NQS205" s="1187"/>
      <c r="NQT205" s="1187"/>
      <c r="NQU205" s="1187"/>
      <c r="NQV205" s="1187"/>
      <c r="NQW205" s="1187"/>
      <c r="NQX205" s="1187"/>
      <c r="NQY205" s="1187"/>
      <c r="NQZ205" s="1187"/>
      <c r="NRA205" s="1187"/>
      <c r="NRB205" s="1187"/>
      <c r="NRC205" s="1187"/>
      <c r="NRD205" s="1187"/>
      <c r="NRE205" s="1187"/>
      <c r="NRF205" s="1187"/>
      <c r="NRG205" s="1187"/>
      <c r="NRH205" s="1187"/>
      <c r="NRI205" s="1187"/>
      <c r="NRJ205" s="1187"/>
      <c r="NRK205" s="1187"/>
      <c r="NRL205" s="1187"/>
      <c r="NRM205" s="1187"/>
      <c r="NRN205" s="1187"/>
      <c r="NRO205" s="1187"/>
      <c r="NRP205" s="1187"/>
      <c r="NRQ205" s="1187"/>
      <c r="NRR205" s="1187"/>
      <c r="NRS205" s="1187"/>
      <c r="NRT205" s="1187"/>
      <c r="NRU205" s="1187"/>
      <c r="NRV205" s="1187"/>
      <c r="NRW205" s="1187"/>
      <c r="NRX205" s="1187"/>
      <c r="NRY205" s="1187"/>
      <c r="NRZ205" s="1187"/>
      <c r="NSA205" s="1187"/>
      <c r="NSB205" s="1187"/>
      <c r="NSC205" s="1187"/>
      <c r="NSD205" s="1187"/>
      <c r="NSE205" s="1187"/>
      <c r="NSF205" s="1187"/>
      <c r="NSG205" s="1187"/>
      <c r="NSH205" s="1187"/>
      <c r="NSI205" s="1187"/>
      <c r="NSJ205" s="1187"/>
      <c r="NSK205" s="1187"/>
      <c r="NSL205" s="1187"/>
      <c r="NSM205" s="1187"/>
      <c r="NSN205" s="1187"/>
      <c r="NSO205" s="1187"/>
      <c r="NSP205" s="1187"/>
      <c r="NSQ205" s="1187"/>
      <c r="NSR205" s="1187"/>
      <c r="NSS205" s="1187"/>
      <c r="NST205" s="1187"/>
      <c r="NSU205" s="1187"/>
      <c r="NSV205" s="1187"/>
      <c r="NSW205" s="1187"/>
      <c r="NSX205" s="1187"/>
      <c r="NSY205" s="1187"/>
      <c r="NSZ205" s="1187"/>
      <c r="NTA205" s="1187"/>
      <c r="NTB205" s="1187"/>
      <c r="NTC205" s="1187"/>
      <c r="NTD205" s="1187"/>
      <c r="NTE205" s="1187"/>
      <c r="NTF205" s="1187"/>
      <c r="NTG205" s="1187"/>
      <c r="NTH205" s="1187"/>
      <c r="NTI205" s="1187"/>
      <c r="NTJ205" s="1187"/>
      <c r="NTK205" s="1187"/>
      <c r="NTL205" s="1187"/>
      <c r="NTM205" s="1187"/>
      <c r="NTN205" s="1187"/>
      <c r="NTO205" s="1187"/>
      <c r="NTP205" s="1187"/>
      <c r="NTQ205" s="1187"/>
      <c r="NTR205" s="1187"/>
      <c r="NTS205" s="1187"/>
      <c r="NTT205" s="1187"/>
      <c r="NTU205" s="1187"/>
      <c r="NTV205" s="1187"/>
      <c r="NTW205" s="1187"/>
      <c r="NTX205" s="1187"/>
      <c r="NTY205" s="1187"/>
      <c r="NTZ205" s="1187"/>
      <c r="NUA205" s="1187"/>
      <c r="NUB205" s="1187"/>
      <c r="NUC205" s="1187"/>
      <c r="NUD205" s="1187"/>
      <c r="NUE205" s="1187"/>
      <c r="NUF205" s="1187"/>
      <c r="NUG205" s="1187"/>
      <c r="NUH205" s="1187"/>
      <c r="NUI205" s="1187"/>
      <c r="NUJ205" s="1187"/>
      <c r="NUK205" s="1187"/>
      <c r="NUL205" s="1187"/>
      <c r="NUM205" s="1187"/>
      <c r="NUN205" s="1187"/>
      <c r="NUO205" s="1187"/>
      <c r="NUP205" s="1187"/>
      <c r="NUQ205" s="1187"/>
      <c r="NUR205" s="1187"/>
      <c r="NUS205" s="1187"/>
      <c r="NUT205" s="1187"/>
      <c r="NUU205" s="1187"/>
      <c r="NUV205" s="1187"/>
      <c r="NUW205" s="1187"/>
      <c r="NUX205" s="1187"/>
      <c r="NUY205" s="1187"/>
      <c r="NUZ205" s="1187"/>
      <c r="NVA205" s="1187"/>
      <c r="NVB205" s="1187"/>
      <c r="NVC205" s="1187"/>
      <c r="NVD205" s="1187"/>
      <c r="NVE205" s="1187"/>
      <c r="NVF205" s="1187"/>
      <c r="NVG205" s="1187"/>
      <c r="NVH205" s="1187"/>
      <c r="NVI205" s="1187"/>
      <c r="NVJ205" s="1187"/>
      <c r="NVK205" s="1187"/>
      <c r="NVL205" s="1187"/>
      <c r="NVM205" s="1187"/>
      <c r="NVN205" s="1187"/>
      <c r="NVO205" s="1187"/>
      <c r="NVP205" s="1187"/>
      <c r="NVQ205" s="1187"/>
      <c r="NVR205" s="1187"/>
      <c r="NVS205" s="1187"/>
      <c r="NVT205" s="1187"/>
      <c r="NVU205" s="1187"/>
      <c r="NVV205" s="1187"/>
      <c r="NVW205" s="1187"/>
      <c r="NVX205" s="1187"/>
      <c r="NVY205" s="1187"/>
      <c r="NVZ205" s="1187"/>
      <c r="NWA205" s="1187"/>
      <c r="NWB205" s="1187"/>
      <c r="NWC205" s="1187"/>
      <c r="NWD205" s="1187"/>
      <c r="NWE205" s="1187"/>
      <c r="NWF205" s="1187"/>
      <c r="NWG205" s="1187"/>
      <c r="NWH205" s="1187"/>
      <c r="NWI205" s="1187"/>
      <c r="NWJ205" s="1187"/>
      <c r="NWK205" s="1187"/>
      <c r="NWL205" s="1187"/>
      <c r="NWM205" s="1187"/>
      <c r="NWN205" s="1187"/>
      <c r="NWO205" s="1187"/>
      <c r="NWP205" s="1187"/>
      <c r="NWQ205" s="1187"/>
      <c r="NWR205" s="1187"/>
      <c r="NWS205" s="1187"/>
      <c r="NWT205" s="1187"/>
      <c r="NWU205" s="1187"/>
      <c r="NWV205" s="1187"/>
      <c r="NWW205" s="1187"/>
      <c r="NWX205" s="1187"/>
      <c r="NWY205" s="1187"/>
      <c r="NWZ205" s="1187"/>
      <c r="NXA205" s="1187"/>
      <c r="NXB205" s="1187"/>
      <c r="NXC205" s="1187"/>
      <c r="NXD205" s="1187"/>
      <c r="NXE205" s="1187"/>
      <c r="NXF205" s="1187"/>
      <c r="NXG205" s="1187"/>
      <c r="NXH205" s="1187"/>
      <c r="NXI205" s="1187"/>
      <c r="NXJ205" s="1187"/>
      <c r="NXK205" s="1187"/>
      <c r="NXL205" s="1187"/>
      <c r="NXM205" s="1187"/>
      <c r="NXN205" s="1187"/>
      <c r="NXO205" s="1187"/>
      <c r="NXP205" s="1187"/>
      <c r="NXQ205" s="1187"/>
      <c r="NXR205" s="1187"/>
      <c r="NXS205" s="1187"/>
      <c r="NXT205" s="1187"/>
      <c r="NXU205" s="1187"/>
      <c r="NXV205" s="1187"/>
      <c r="NXW205" s="1187"/>
      <c r="NXX205" s="1187"/>
      <c r="NXY205" s="1187"/>
      <c r="NXZ205" s="1187"/>
      <c r="NYA205" s="1187"/>
      <c r="NYB205" s="1187"/>
      <c r="NYC205" s="1187"/>
      <c r="NYD205" s="1187"/>
      <c r="NYE205" s="1187"/>
      <c r="NYF205" s="1187"/>
      <c r="NYG205" s="1187"/>
      <c r="NYH205" s="1187"/>
      <c r="NYI205" s="1187"/>
      <c r="NYJ205" s="1187"/>
      <c r="NYK205" s="1187"/>
      <c r="NYL205" s="1187"/>
      <c r="NYM205" s="1187"/>
      <c r="NYN205" s="1187"/>
      <c r="NYO205" s="1187"/>
      <c r="NYP205" s="1187"/>
      <c r="NYQ205" s="1187"/>
      <c r="NYR205" s="1187"/>
      <c r="NYS205" s="1187"/>
      <c r="NYT205" s="1187"/>
      <c r="NYU205" s="1187"/>
      <c r="NYV205" s="1187"/>
      <c r="NYW205" s="1187"/>
      <c r="NYX205" s="1187"/>
      <c r="NYY205" s="1187"/>
      <c r="NYZ205" s="1187"/>
      <c r="NZA205" s="1187"/>
      <c r="NZB205" s="1187"/>
      <c r="NZC205" s="1187"/>
      <c r="NZD205" s="1187"/>
      <c r="NZE205" s="1187"/>
      <c r="NZF205" s="1187"/>
      <c r="NZG205" s="1187"/>
      <c r="NZH205" s="1187"/>
      <c r="NZI205" s="1187"/>
      <c r="NZJ205" s="1187"/>
      <c r="NZK205" s="1187"/>
      <c r="NZL205" s="1187"/>
      <c r="NZM205" s="1187"/>
      <c r="NZN205" s="1187"/>
      <c r="NZO205" s="1187"/>
      <c r="NZP205" s="1187"/>
      <c r="NZQ205" s="1187"/>
      <c r="NZR205" s="1187"/>
      <c r="NZS205" s="1187"/>
      <c r="NZT205" s="1187"/>
      <c r="NZU205" s="1187"/>
      <c r="NZV205" s="1187"/>
      <c r="NZW205" s="1187"/>
      <c r="NZX205" s="1187"/>
      <c r="NZY205" s="1187"/>
      <c r="NZZ205" s="1187"/>
      <c r="OAA205" s="1187"/>
      <c r="OAB205" s="1187"/>
      <c r="OAC205" s="1187"/>
      <c r="OAD205" s="1187"/>
      <c r="OAE205" s="1187"/>
      <c r="OAF205" s="1187"/>
      <c r="OAG205" s="1187"/>
      <c r="OAH205" s="1187"/>
      <c r="OAI205" s="1187"/>
      <c r="OAJ205" s="1187"/>
      <c r="OAK205" s="1187"/>
      <c r="OAL205" s="1187"/>
      <c r="OAM205" s="1187"/>
      <c r="OAN205" s="1187"/>
      <c r="OAO205" s="1187"/>
      <c r="OAP205" s="1187"/>
      <c r="OAQ205" s="1187"/>
      <c r="OAR205" s="1187"/>
      <c r="OAS205" s="1187"/>
      <c r="OAT205" s="1187"/>
      <c r="OAU205" s="1187"/>
      <c r="OAV205" s="1187"/>
      <c r="OAW205" s="1187"/>
      <c r="OAX205" s="1187"/>
      <c r="OAY205" s="1187"/>
      <c r="OAZ205" s="1187"/>
      <c r="OBA205" s="1187"/>
      <c r="OBB205" s="1187"/>
      <c r="OBC205" s="1187"/>
      <c r="OBD205" s="1187"/>
      <c r="OBE205" s="1187"/>
      <c r="OBF205" s="1187"/>
      <c r="OBG205" s="1187"/>
      <c r="OBH205" s="1187"/>
      <c r="OBI205" s="1187"/>
      <c r="OBJ205" s="1187"/>
      <c r="OBK205" s="1187"/>
      <c r="OBL205" s="1187"/>
      <c r="OBM205" s="1187"/>
      <c r="OBN205" s="1187"/>
      <c r="OBO205" s="1187"/>
      <c r="OBP205" s="1187"/>
      <c r="OBQ205" s="1187"/>
      <c r="OBR205" s="1187"/>
      <c r="OBS205" s="1187"/>
      <c r="OBT205" s="1187"/>
      <c r="OBU205" s="1187"/>
      <c r="OBV205" s="1187"/>
      <c r="OBW205" s="1187"/>
      <c r="OBX205" s="1187"/>
      <c r="OBY205" s="1187"/>
      <c r="OBZ205" s="1187"/>
      <c r="OCA205" s="1187"/>
      <c r="OCB205" s="1187"/>
      <c r="OCC205" s="1187"/>
      <c r="OCD205" s="1187"/>
      <c r="OCE205" s="1187"/>
      <c r="OCF205" s="1187"/>
      <c r="OCG205" s="1187"/>
      <c r="OCH205" s="1187"/>
      <c r="OCI205" s="1187"/>
      <c r="OCJ205" s="1187"/>
      <c r="OCK205" s="1187"/>
      <c r="OCL205" s="1187"/>
      <c r="OCM205" s="1187"/>
      <c r="OCN205" s="1187"/>
      <c r="OCO205" s="1187"/>
      <c r="OCP205" s="1187"/>
      <c r="OCQ205" s="1187"/>
      <c r="OCR205" s="1187"/>
      <c r="OCS205" s="1187"/>
      <c r="OCT205" s="1187"/>
      <c r="OCU205" s="1187"/>
      <c r="OCV205" s="1187"/>
      <c r="OCW205" s="1187"/>
      <c r="OCX205" s="1187"/>
      <c r="OCY205" s="1187"/>
      <c r="OCZ205" s="1187"/>
      <c r="ODA205" s="1187"/>
      <c r="ODB205" s="1187"/>
      <c r="ODC205" s="1187"/>
      <c r="ODD205" s="1187"/>
      <c r="ODE205" s="1187"/>
      <c r="ODF205" s="1187"/>
      <c r="ODG205" s="1187"/>
      <c r="ODH205" s="1187"/>
      <c r="ODI205" s="1187"/>
      <c r="ODJ205" s="1187"/>
      <c r="ODK205" s="1187"/>
      <c r="ODL205" s="1187"/>
      <c r="ODM205" s="1187"/>
      <c r="ODN205" s="1187"/>
      <c r="ODO205" s="1187"/>
      <c r="ODP205" s="1187"/>
      <c r="ODQ205" s="1187"/>
      <c r="ODR205" s="1187"/>
      <c r="ODS205" s="1187"/>
      <c r="ODT205" s="1187"/>
      <c r="ODU205" s="1187"/>
      <c r="ODV205" s="1187"/>
      <c r="ODW205" s="1187"/>
      <c r="ODX205" s="1187"/>
      <c r="ODY205" s="1187"/>
      <c r="ODZ205" s="1187"/>
      <c r="OEA205" s="1187"/>
      <c r="OEB205" s="1187"/>
      <c r="OEC205" s="1187"/>
      <c r="OED205" s="1187"/>
      <c r="OEE205" s="1187"/>
      <c r="OEF205" s="1187"/>
      <c r="OEG205" s="1187"/>
      <c r="OEH205" s="1187"/>
      <c r="OEI205" s="1187"/>
      <c r="OEJ205" s="1187"/>
      <c r="OEK205" s="1187"/>
      <c r="OEL205" s="1187"/>
      <c r="OEM205" s="1187"/>
      <c r="OEN205" s="1187"/>
      <c r="OEO205" s="1187"/>
      <c r="OEP205" s="1187"/>
      <c r="OEQ205" s="1187"/>
      <c r="OER205" s="1187"/>
      <c r="OES205" s="1187"/>
      <c r="OET205" s="1187"/>
      <c r="OEU205" s="1187"/>
      <c r="OEV205" s="1187"/>
      <c r="OEW205" s="1187"/>
      <c r="OEX205" s="1187"/>
      <c r="OEY205" s="1187"/>
      <c r="OEZ205" s="1187"/>
      <c r="OFA205" s="1187"/>
      <c r="OFB205" s="1187"/>
      <c r="OFC205" s="1187"/>
      <c r="OFD205" s="1187"/>
      <c r="OFE205" s="1187"/>
      <c r="OFF205" s="1187"/>
      <c r="OFG205" s="1187"/>
      <c r="OFH205" s="1187"/>
      <c r="OFI205" s="1187"/>
      <c r="OFJ205" s="1187"/>
      <c r="OFK205" s="1187"/>
      <c r="OFL205" s="1187"/>
      <c r="OFM205" s="1187"/>
      <c r="OFN205" s="1187"/>
      <c r="OFO205" s="1187"/>
      <c r="OFP205" s="1187"/>
      <c r="OFQ205" s="1187"/>
      <c r="OFR205" s="1187"/>
      <c r="OFS205" s="1187"/>
      <c r="OFT205" s="1187"/>
      <c r="OFU205" s="1187"/>
      <c r="OFV205" s="1187"/>
      <c r="OFW205" s="1187"/>
      <c r="OFX205" s="1187"/>
      <c r="OFY205" s="1187"/>
      <c r="OFZ205" s="1187"/>
      <c r="OGA205" s="1187"/>
      <c r="OGB205" s="1187"/>
      <c r="OGC205" s="1187"/>
      <c r="OGD205" s="1187"/>
      <c r="OGE205" s="1187"/>
      <c r="OGF205" s="1187"/>
      <c r="OGG205" s="1187"/>
      <c r="OGH205" s="1187"/>
      <c r="OGI205" s="1187"/>
      <c r="OGJ205" s="1187"/>
      <c r="OGK205" s="1187"/>
      <c r="OGL205" s="1187"/>
      <c r="OGM205" s="1187"/>
      <c r="OGN205" s="1187"/>
      <c r="OGO205" s="1187"/>
      <c r="OGP205" s="1187"/>
      <c r="OGQ205" s="1187"/>
      <c r="OGR205" s="1187"/>
      <c r="OGS205" s="1187"/>
      <c r="OGT205" s="1187"/>
      <c r="OGU205" s="1187"/>
      <c r="OGV205" s="1187"/>
      <c r="OGW205" s="1187"/>
      <c r="OGX205" s="1187"/>
      <c r="OGY205" s="1187"/>
      <c r="OGZ205" s="1187"/>
      <c r="OHA205" s="1187"/>
      <c r="OHB205" s="1187"/>
      <c r="OHC205" s="1187"/>
      <c r="OHD205" s="1187"/>
      <c r="OHE205" s="1187"/>
      <c r="OHF205" s="1187"/>
      <c r="OHG205" s="1187"/>
      <c r="OHH205" s="1187"/>
      <c r="OHI205" s="1187"/>
      <c r="OHJ205" s="1187"/>
      <c r="OHK205" s="1187"/>
      <c r="OHL205" s="1187"/>
      <c r="OHM205" s="1187"/>
      <c r="OHN205" s="1187"/>
      <c r="OHO205" s="1187"/>
      <c r="OHP205" s="1187"/>
      <c r="OHQ205" s="1187"/>
      <c r="OHR205" s="1187"/>
      <c r="OHS205" s="1187"/>
      <c r="OHT205" s="1187"/>
      <c r="OHU205" s="1187"/>
      <c r="OHV205" s="1187"/>
      <c r="OHW205" s="1187"/>
      <c r="OHX205" s="1187"/>
      <c r="OHY205" s="1187"/>
      <c r="OHZ205" s="1187"/>
      <c r="OIA205" s="1187"/>
      <c r="OIB205" s="1187"/>
      <c r="OIC205" s="1187"/>
      <c r="OID205" s="1187"/>
      <c r="OIE205" s="1187"/>
      <c r="OIF205" s="1187"/>
      <c r="OIG205" s="1187"/>
      <c r="OIH205" s="1187"/>
      <c r="OII205" s="1187"/>
      <c r="OIJ205" s="1187"/>
      <c r="OIK205" s="1187"/>
      <c r="OIL205" s="1187"/>
      <c r="OIM205" s="1187"/>
      <c r="OIN205" s="1187"/>
      <c r="OIO205" s="1187"/>
      <c r="OIP205" s="1187"/>
      <c r="OIQ205" s="1187"/>
      <c r="OIR205" s="1187"/>
      <c r="OIS205" s="1187"/>
      <c r="OIT205" s="1187"/>
      <c r="OIU205" s="1187"/>
      <c r="OIV205" s="1187"/>
      <c r="OIW205" s="1187"/>
      <c r="OIX205" s="1187"/>
      <c r="OIY205" s="1187"/>
      <c r="OIZ205" s="1187"/>
      <c r="OJA205" s="1187"/>
      <c r="OJB205" s="1187"/>
      <c r="OJC205" s="1187"/>
      <c r="OJD205" s="1187"/>
      <c r="OJE205" s="1187"/>
      <c r="OJF205" s="1187"/>
      <c r="OJG205" s="1187"/>
      <c r="OJH205" s="1187"/>
      <c r="OJI205" s="1187"/>
      <c r="OJJ205" s="1187"/>
      <c r="OJK205" s="1187"/>
      <c r="OJL205" s="1187"/>
      <c r="OJM205" s="1187"/>
      <c r="OJN205" s="1187"/>
      <c r="OJO205" s="1187"/>
      <c r="OJP205" s="1187"/>
      <c r="OJQ205" s="1187"/>
      <c r="OJR205" s="1187"/>
      <c r="OJS205" s="1187"/>
      <c r="OJT205" s="1187"/>
      <c r="OJU205" s="1187"/>
      <c r="OJV205" s="1187"/>
      <c r="OJW205" s="1187"/>
      <c r="OJX205" s="1187"/>
      <c r="OJY205" s="1187"/>
      <c r="OJZ205" s="1187"/>
      <c r="OKA205" s="1187"/>
      <c r="OKB205" s="1187"/>
      <c r="OKC205" s="1187"/>
      <c r="OKD205" s="1187"/>
      <c r="OKE205" s="1187"/>
      <c r="OKF205" s="1187"/>
      <c r="OKG205" s="1187"/>
      <c r="OKH205" s="1187"/>
      <c r="OKI205" s="1187"/>
      <c r="OKJ205" s="1187"/>
      <c r="OKK205" s="1187"/>
      <c r="OKL205" s="1187"/>
      <c r="OKM205" s="1187"/>
      <c r="OKN205" s="1187"/>
      <c r="OKO205" s="1187"/>
      <c r="OKP205" s="1187"/>
      <c r="OKQ205" s="1187"/>
      <c r="OKR205" s="1187"/>
      <c r="OKS205" s="1187"/>
      <c r="OKT205" s="1187"/>
      <c r="OKU205" s="1187"/>
      <c r="OKV205" s="1187"/>
      <c r="OKW205" s="1187"/>
      <c r="OKX205" s="1187"/>
      <c r="OKY205" s="1187"/>
      <c r="OKZ205" s="1187"/>
      <c r="OLA205" s="1187"/>
      <c r="OLB205" s="1187"/>
      <c r="OLC205" s="1187"/>
      <c r="OLD205" s="1187"/>
      <c r="OLE205" s="1187"/>
      <c r="OLF205" s="1187"/>
      <c r="OLG205" s="1187"/>
      <c r="OLH205" s="1187"/>
      <c r="OLI205" s="1187"/>
      <c r="OLJ205" s="1187"/>
      <c r="OLK205" s="1187"/>
      <c r="OLL205" s="1187"/>
      <c r="OLM205" s="1187"/>
      <c r="OLN205" s="1187"/>
      <c r="OLO205" s="1187"/>
      <c r="OLP205" s="1187"/>
      <c r="OLQ205" s="1187"/>
      <c r="OLR205" s="1187"/>
      <c r="OLS205" s="1187"/>
      <c r="OLT205" s="1187"/>
      <c r="OLU205" s="1187"/>
      <c r="OLV205" s="1187"/>
      <c r="OLW205" s="1187"/>
      <c r="OLX205" s="1187"/>
      <c r="OLY205" s="1187"/>
      <c r="OLZ205" s="1187"/>
      <c r="OMA205" s="1187"/>
      <c r="OMB205" s="1187"/>
      <c r="OMC205" s="1187"/>
      <c r="OMD205" s="1187"/>
      <c r="OME205" s="1187"/>
      <c r="OMF205" s="1187"/>
      <c r="OMG205" s="1187"/>
      <c r="OMH205" s="1187"/>
      <c r="OMI205" s="1187"/>
      <c r="OMJ205" s="1187"/>
      <c r="OMK205" s="1187"/>
      <c r="OML205" s="1187"/>
      <c r="OMM205" s="1187"/>
      <c r="OMN205" s="1187"/>
      <c r="OMO205" s="1187"/>
      <c r="OMP205" s="1187"/>
      <c r="OMQ205" s="1187"/>
      <c r="OMR205" s="1187"/>
      <c r="OMS205" s="1187"/>
      <c r="OMT205" s="1187"/>
      <c r="OMU205" s="1187"/>
      <c r="OMV205" s="1187"/>
      <c r="OMW205" s="1187"/>
      <c r="OMX205" s="1187"/>
      <c r="OMY205" s="1187"/>
      <c r="OMZ205" s="1187"/>
      <c r="ONA205" s="1187"/>
      <c r="ONB205" s="1187"/>
      <c r="ONC205" s="1187"/>
      <c r="OND205" s="1187"/>
      <c r="ONE205" s="1187"/>
      <c r="ONF205" s="1187"/>
      <c r="ONG205" s="1187"/>
      <c r="ONH205" s="1187"/>
      <c r="ONI205" s="1187"/>
      <c r="ONJ205" s="1187"/>
      <c r="ONK205" s="1187"/>
      <c r="ONL205" s="1187"/>
      <c r="ONM205" s="1187"/>
      <c r="ONN205" s="1187"/>
      <c r="ONO205" s="1187"/>
      <c r="ONP205" s="1187"/>
      <c r="ONQ205" s="1187"/>
      <c r="ONR205" s="1187"/>
      <c r="ONS205" s="1187"/>
      <c r="ONT205" s="1187"/>
      <c r="ONU205" s="1187"/>
      <c r="ONV205" s="1187"/>
      <c r="ONW205" s="1187"/>
      <c r="ONX205" s="1187"/>
      <c r="ONY205" s="1187"/>
      <c r="ONZ205" s="1187"/>
      <c r="OOA205" s="1187"/>
      <c r="OOB205" s="1187"/>
      <c r="OOC205" s="1187"/>
      <c r="OOD205" s="1187"/>
      <c r="OOE205" s="1187"/>
      <c r="OOF205" s="1187"/>
      <c r="OOG205" s="1187"/>
      <c r="OOH205" s="1187"/>
      <c r="OOI205" s="1187"/>
      <c r="OOJ205" s="1187"/>
      <c r="OOK205" s="1187"/>
      <c r="OOL205" s="1187"/>
      <c r="OOM205" s="1187"/>
      <c r="OON205" s="1187"/>
      <c r="OOO205" s="1187"/>
      <c r="OOP205" s="1187"/>
      <c r="OOQ205" s="1187"/>
      <c r="OOR205" s="1187"/>
      <c r="OOS205" s="1187"/>
      <c r="OOT205" s="1187"/>
      <c r="OOU205" s="1187"/>
      <c r="OOV205" s="1187"/>
      <c r="OOW205" s="1187"/>
      <c r="OOX205" s="1187"/>
      <c r="OOY205" s="1187"/>
      <c r="OOZ205" s="1187"/>
      <c r="OPA205" s="1187"/>
      <c r="OPB205" s="1187"/>
      <c r="OPC205" s="1187"/>
      <c r="OPD205" s="1187"/>
      <c r="OPE205" s="1187"/>
      <c r="OPF205" s="1187"/>
      <c r="OPG205" s="1187"/>
      <c r="OPH205" s="1187"/>
      <c r="OPI205" s="1187"/>
      <c r="OPJ205" s="1187"/>
      <c r="OPK205" s="1187"/>
      <c r="OPL205" s="1187"/>
      <c r="OPM205" s="1187"/>
      <c r="OPN205" s="1187"/>
      <c r="OPO205" s="1187"/>
      <c r="OPP205" s="1187"/>
      <c r="OPQ205" s="1187"/>
      <c r="OPR205" s="1187"/>
      <c r="OPS205" s="1187"/>
      <c r="OPT205" s="1187"/>
      <c r="OPU205" s="1187"/>
      <c r="OPV205" s="1187"/>
      <c r="OPW205" s="1187"/>
      <c r="OPX205" s="1187"/>
      <c r="OPY205" s="1187"/>
      <c r="OPZ205" s="1187"/>
      <c r="OQA205" s="1187"/>
      <c r="OQB205" s="1187"/>
      <c r="OQC205" s="1187"/>
      <c r="OQD205" s="1187"/>
      <c r="OQE205" s="1187"/>
      <c r="OQF205" s="1187"/>
      <c r="OQG205" s="1187"/>
      <c r="OQH205" s="1187"/>
      <c r="OQI205" s="1187"/>
      <c r="OQJ205" s="1187"/>
      <c r="OQK205" s="1187"/>
      <c r="OQL205" s="1187"/>
      <c r="OQM205" s="1187"/>
      <c r="OQN205" s="1187"/>
      <c r="OQO205" s="1187"/>
      <c r="OQP205" s="1187"/>
      <c r="OQQ205" s="1187"/>
      <c r="OQR205" s="1187"/>
      <c r="OQS205" s="1187"/>
      <c r="OQT205" s="1187"/>
      <c r="OQU205" s="1187"/>
      <c r="OQV205" s="1187"/>
      <c r="OQW205" s="1187"/>
      <c r="OQX205" s="1187"/>
      <c r="OQY205" s="1187"/>
      <c r="OQZ205" s="1187"/>
      <c r="ORA205" s="1187"/>
      <c r="ORB205" s="1187"/>
      <c r="ORC205" s="1187"/>
      <c r="ORD205" s="1187"/>
      <c r="ORE205" s="1187"/>
      <c r="ORF205" s="1187"/>
      <c r="ORG205" s="1187"/>
      <c r="ORH205" s="1187"/>
      <c r="ORI205" s="1187"/>
      <c r="ORJ205" s="1187"/>
      <c r="ORK205" s="1187"/>
      <c r="ORL205" s="1187"/>
      <c r="ORM205" s="1187"/>
      <c r="ORN205" s="1187"/>
      <c r="ORO205" s="1187"/>
      <c r="ORP205" s="1187"/>
      <c r="ORQ205" s="1187"/>
      <c r="ORR205" s="1187"/>
      <c r="ORS205" s="1187"/>
      <c r="ORT205" s="1187"/>
      <c r="ORU205" s="1187"/>
      <c r="ORV205" s="1187"/>
      <c r="ORW205" s="1187"/>
      <c r="ORX205" s="1187"/>
      <c r="ORY205" s="1187"/>
      <c r="ORZ205" s="1187"/>
      <c r="OSA205" s="1187"/>
      <c r="OSB205" s="1187"/>
      <c r="OSC205" s="1187"/>
      <c r="OSD205" s="1187"/>
      <c r="OSE205" s="1187"/>
      <c r="OSF205" s="1187"/>
      <c r="OSG205" s="1187"/>
      <c r="OSH205" s="1187"/>
      <c r="OSI205" s="1187"/>
      <c r="OSJ205" s="1187"/>
      <c r="OSK205" s="1187"/>
      <c r="OSL205" s="1187"/>
      <c r="OSM205" s="1187"/>
      <c r="OSN205" s="1187"/>
      <c r="OSO205" s="1187"/>
      <c r="OSP205" s="1187"/>
      <c r="OSQ205" s="1187"/>
      <c r="OSR205" s="1187"/>
      <c r="OSS205" s="1187"/>
      <c r="OST205" s="1187"/>
      <c r="OSU205" s="1187"/>
      <c r="OSV205" s="1187"/>
      <c r="OSW205" s="1187"/>
      <c r="OSX205" s="1187"/>
      <c r="OSY205" s="1187"/>
      <c r="OSZ205" s="1187"/>
      <c r="OTA205" s="1187"/>
      <c r="OTB205" s="1187"/>
      <c r="OTC205" s="1187"/>
      <c r="OTD205" s="1187"/>
      <c r="OTE205" s="1187"/>
      <c r="OTF205" s="1187"/>
      <c r="OTG205" s="1187"/>
      <c r="OTH205" s="1187"/>
      <c r="OTI205" s="1187"/>
      <c r="OTJ205" s="1187"/>
      <c r="OTK205" s="1187"/>
      <c r="OTL205" s="1187"/>
      <c r="OTM205" s="1187"/>
      <c r="OTN205" s="1187"/>
      <c r="OTO205" s="1187"/>
      <c r="OTP205" s="1187"/>
      <c r="OTQ205" s="1187"/>
      <c r="OTR205" s="1187"/>
      <c r="OTS205" s="1187"/>
      <c r="OTT205" s="1187"/>
      <c r="OTU205" s="1187"/>
      <c r="OTV205" s="1187"/>
      <c r="OTW205" s="1187"/>
      <c r="OTX205" s="1187"/>
      <c r="OTY205" s="1187"/>
      <c r="OTZ205" s="1187"/>
      <c r="OUA205" s="1187"/>
      <c r="OUB205" s="1187"/>
      <c r="OUC205" s="1187"/>
      <c r="OUD205" s="1187"/>
      <c r="OUE205" s="1187"/>
      <c r="OUF205" s="1187"/>
      <c r="OUG205" s="1187"/>
      <c r="OUH205" s="1187"/>
      <c r="OUI205" s="1187"/>
      <c r="OUJ205" s="1187"/>
      <c r="OUK205" s="1187"/>
      <c r="OUL205" s="1187"/>
      <c r="OUM205" s="1187"/>
      <c r="OUN205" s="1187"/>
      <c r="OUO205" s="1187"/>
      <c r="OUP205" s="1187"/>
      <c r="OUQ205" s="1187"/>
      <c r="OUR205" s="1187"/>
      <c r="OUS205" s="1187"/>
      <c r="OUT205" s="1187"/>
      <c r="OUU205" s="1187"/>
      <c r="OUV205" s="1187"/>
      <c r="OUW205" s="1187"/>
      <c r="OUX205" s="1187"/>
      <c r="OUY205" s="1187"/>
      <c r="OUZ205" s="1187"/>
      <c r="OVA205" s="1187"/>
      <c r="OVB205" s="1187"/>
      <c r="OVC205" s="1187"/>
      <c r="OVD205" s="1187"/>
      <c r="OVE205" s="1187"/>
      <c r="OVF205" s="1187"/>
      <c r="OVG205" s="1187"/>
      <c r="OVH205" s="1187"/>
      <c r="OVI205" s="1187"/>
      <c r="OVJ205" s="1187"/>
      <c r="OVK205" s="1187"/>
      <c r="OVL205" s="1187"/>
      <c r="OVM205" s="1187"/>
      <c r="OVN205" s="1187"/>
      <c r="OVO205" s="1187"/>
      <c r="OVP205" s="1187"/>
      <c r="OVQ205" s="1187"/>
      <c r="OVR205" s="1187"/>
      <c r="OVS205" s="1187"/>
      <c r="OVT205" s="1187"/>
      <c r="OVU205" s="1187"/>
      <c r="OVV205" s="1187"/>
      <c r="OVW205" s="1187"/>
      <c r="OVX205" s="1187"/>
      <c r="OVY205" s="1187"/>
      <c r="OVZ205" s="1187"/>
      <c r="OWA205" s="1187"/>
      <c r="OWB205" s="1187"/>
      <c r="OWC205" s="1187"/>
      <c r="OWD205" s="1187"/>
      <c r="OWE205" s="1187"/>
      <c r="OWF205" s="1187"/>
      <c r="OWG205" s="1187"/>
      <c r="OWH205" s="1187"/>
      <c r="OWI205" s="1187"/>
      <c r="OWJ205" s="1187"/>
      <c r="OWK205" s="1187"/>
      <c r="OWL205" s="1187"/>
      <c r="OWM205" s="1187"/>
      <c r="OWN205" s="1187"/>
      <c r="OWO205" s="1187"/>
      <c r="OWP205" s="1187"/>
      <c r="OWQ205" s="1187"/>
      <c r="OWR205" s="1187"/>
      <c r="OWS205" s="1187"/>
      <c r="OWT205" s="1187"/>
      <c r="OWU205" s="1187"/>
      <c r="OWV205" s="1187"/>
      <c r="OWW205" s="1187"/>
      <c r="OWX205" s="1187"/>
      <c r="OWY205" s="1187"/>
      <c r="OWZ205" s="1187"/>
      <c r="OXA205" s="1187"/>
      <c r="OXB205" s="1187"/>
      <c r="OXC205" s="1187"/>
      <c r="OXD205" s="1187"/>
      <c r="OXE205" s="1187"/>
      <c r="OXF205" s="1187"/>
      <c r="OXG205" s="1187"/>
      <c r="OXH205" s="1187"/>
      <c r="OXI205" s="1187"/>
      <c r="OXJ205" s="1187"/>
      <c r="OXK205" s="1187"/>
      <c r="OXL205" s="1187"/>
      <c r="OXM205" s="1187"/>
      <c r="OXN205" s="1187"/>
      <c r="OXO205" s="1187"/>
      <c r="OXP205" s="1187"/>
      <c r="OXQ205" s="1187"/>
      <c r="OXR205" s="1187"/>
      <c r="OXS205" s="1187"/>
      <c r="OXT205" s="1187"/>
      <c r="OXU205" s="1187"/>
      <c r="OXV205" s="1187"/>
      <c r="OXW205" s="1187"/>
      <c r="OXX205" s="1187"/>
      <c r="OXY205" s="1187"/>
      <c r="OXZ205" s="1187"/>
      <c r="OYA205" s="1187"/>
      <c r="OYB205" s="1187"/>
      <c r="OYC205" s="1187"/>
      <c r="OYD205" s="1187"/>
      <c r="OYE205" s="1187"/>
      <c r="OYF205" s="1187"/>
      <c r="OYG205" s="1187"/>
      <c r="OYH205" s="1187"/>
      <c r="OYI205" s="1187"/>
      <c r="OYJ205" s="1187"/>
      <c r="OYK205" s="1187"/>
      <c r="OYL205" s="1187"/>
      <c r="OYM205" s="1187"/>
      <c r="OYN205" s="1187"/>
      <c r="OYO205" s="1187"/>
      <c r="OYP205" s="1187"/>
      <c r="OYQ205" s="1187"/>
      <c r="OYR205" s="1187"/>
      <c r="OYS205" s="1187"/>
      <c r="OYT205" s="1187"/>
      <c r="OYU205" s="1187"/>
      <c r="OYV205" s="1187"/>
      <c r="OYW205" s="1187"/>
      <c r="OYX205" s="1187"/>
      <c r="OYY205" s="1187"/>
      <c r="OYZ205" s="1187"/>
      <c r="OZA205" s="1187"/>
      <c r="OZB205" s="1187"/>
      <c r="OZC205" s="1187"/>
      <c r="OZD205" s="1187"/>
      <c r="OZE205" s="1187"/>
      <c r="OZF205" s="1187"/>
      <c r="OZG205" s="1187"/>
      <c r="OZH205" s="1187"/>
      <c r="OZI205" s="1187"/>
      <c r="OZJ205" s="1187"/>
      <c r="OZK205" s="1187"/>
      <c r="OZL205" s="1187"/>
      <c r="OZM205" s="1187"/>
      <c r="OZN205" s="1187"/>
      <c r="OZO205" s="1187"/>
      <c r="OZP205" s="1187"/>
      <c r="OZQ205" s="1187"/>
      <c r="OZR205" s="1187"/>
      <c r="OZS205" s="1187"/>
      <c r="OZT205" s="1187"/>
      <c r="OZU205" s="1187"/>
      <c r="OZV205" s="1187"/>
      <c r="OZW205" s="1187"/>
      <c r="OZX205" s="1187"/>
      <c r="OZY205" s="1187"/>
      <c r="OZZ205" s="1187"/>
      <c r="PAA205" s="1187"/>
      <c r="PAB205" s="1187"/>
      <c r="PAC205" s="1187"/>
      <c r="PAD205" s="1187"/>
      <c r="PAE205" s="1187"/>
      <c r="PAF205" s="1187"/>
      <c r="PAG205" s="1187"/>
      <c r="PAH205" s="1187"/>
      <c r="PAI205" s="1187"/>
      <c r="PAJ205" s="1187"/>
      <c r="PAK205" s="1187"/>
      <c r="PAL205" s="1187"/>
      <c r="PAM205" s="1187"/>
      <c r="PAN205" s="1187"/>
      <c r="PAO205" s="1187"/>
      <c r="PAP205" s="1187"/>
      <c r="PAQ205" s="1187"/>
      <c r="PAR205" s="1187"/>
      <c r="PAS205" s="1187"/>
      <c r="PAT205" s="1187"/>
      <c r="PAU205" s="1187"/>
      <c r="PAV205" s="1187"/>
      <c r="PAW205" s="1187"/>
      <c r="PAX205" s="1187"/>
      <c r="PAY205" s="1187"/>
      <c r="PAZ205" s="1187"/>
      <c r="PBA205" s="1187"/>
      <c r="PBB205" s="1187"/>
      <c r="PBC205" s="1187"/>
      <c r="PBD205" s="1187"/>
      <c r="PBE205" s="1187"/>
      <c r="PBF205" s="1187"/>
      <c r="PBG205" s="1187"/>
      <c r="PBH205" s="1187"/>
      <c r="PBI205" s="1187"/>
      <c r="PBJ205" s="1187"/>
      <c r="PBK205" s="1187"/>
      <c r="PBL205" s="1187"/>
      <c r="PBM205" s="1187"/>
      <c r="PBN205" s="1187"/>
      <c r="PBO205" s="1187"/>
      <c r="PBP205" s="1187"/>
      <c r="PBQ205" s="1187"/>
      <c r="PBR205" s="1187"/>
      <c r="PBS205" s="1187"/>
      <c r="PBT205" s="1187"/>
      <c r="PBU205" s="1187"/>
      <c r="PBV205" s="1187"/>
      <c r="PBW205" s="1187"/>
      <c r="PBX205" s="1187"/>
      <c r="PBY205" s="1187"/>
      <c r="PBZ205" s="1187"/>
      <c r="PCA205" s="1187"/>
      <c r="PCB205" s="1187"/>
      <c r="PCC205" s="1187"/>
      <c r="PCD205" s="1187"/>
      <c r="PCE205" s="1187"/>
      <c r="PCF205" s="1187"/>
      <c r="PCG205" s="1187"/>
      <c r="PCH205" s="1187"/>
      <c r="PCI205" s="1187"/>
      <c r="PCJ205" s="1187"/>
      <c r="PCK205" s="1187"/>
      <c r="PCL205" s="1187"/>
      <c r="PCM205" s="1187"/>
      <c r="PCN205" s="1187"/>
      <c r="PCO205" s="1187"/>
      <c r="PCP205" s="1187"/>
      <c r="PCQ205" s="1187"/>
      <c r="PCR205" s="1187"/>
      <c r="PCS205" s="1187"/>
      <c r="PCT205" s="1187"/>
      <c r="PCU205" s="1187"/>
      <c r="PCV205" s="1187"/>
      <c r="PCW205" s="1187"/>
      <c r="PCX205" s="1187"/>
      <c r="PCY205" s="1187"/>
      <c r="PCZ205" s="1187"/>
      <c r="PDA205" s="1187"/>
      <c r="PDB205" s="1187"/>
      <c r="PDC205" s="1187"/>
      <c r="PDD205" s="1187"/>
      <c r="PDE205" s="1187"/>
      <c r="PDF205" s="1187"/>
      <c r="PDG205" s="1187"/>
      <c r="PDH205" s="1187"/>
      <c r="PDI205" s="1187"/>
      <c r="PDJ205" s="1187"/>
      <c r="PDK205" s="1187"/>
      <c r="PDL205" s="1187"/>
      <c r="PDM205" s="1187"/>
      <c r="PDN205" s="1187"/>
      <c r="PDO205" s="1187"/>
      <c r="PDP205" s="1187"/>
      <c r="PDQ205" s="1187"/>
      <c r="PDR205" s="1187"/>
      <c r="PDS205" s="1187"/>
      <c r="PDT205" s="1187"/>
      <c r="PDU205" s="1187"/>
      <c r="PDV205" s="1187"/>
      <c r="PDW205" s="1187"/>
      <c r="PDX205" s="1187"/>
      <c r="PDY205" s="1187"/>
      <c r="PDZ205" s="1187"/>
      <c r="PEA205" s="1187"/>
      <c r="PEB205" s="1187"/>
      <c r="PEC205" s="1187"/>
      <c r="PED205" s="1187"/>
      <c r="PEE205" s="1187"/>
      <c r="PEF205" s="1187"/>
      <c r="PEG205" s="1187"/>
      <c r="PEH205" s="1187"/>
      <c r="PEI205" s="1187"/>
      <c r="PEJ205" s="1187"/>
      <c r="PEK205" s="1187"/>
      <c r="PEL205" s="1187"/>
      <c r="PEM205" s="1187"/>
      <c r="PEN205" s="1187"/>
      <c r="PEO205" s="1187"/>
      <c r="PEP205" s="1187"/>
      <c r="PEQ205" s="1187"/>
      <c r="PER205" s="1187"/>
      <c r="PES205" s="1187"/>
      <c r="PET205" s="1187"/>
      <c r="PEU205" s="1187"/>
      <c r="PEV205" s="1187"/>
      <c r="PEW205" s="1187"/>
      <c r="PEX205" s="1187"/>
      <c r="PEY205" s="1187"/>
      <c r="PEZ205" s="1187"/>
      <c r="PFA205" s="1187"/>
      <c r="PFB205" s="1187"/>
      <c r="PFC205" s="1187"/>
      <c r="PFD205" s="1187"/>
      <c r="PFE205" s="1187"/>
      <c r="PFF205" s="1187"/>
      <c r="PFG205" s="1187"/>
      <c r="PFH205" s="1187"/>
      <c r="PFI205" s="1187"/>
      <c r="PFJ205" s="1187"/>
      <c r="PFK205" s="1187"/>
      <c r="PFL205" s="1187"/>
      <c r="PFM205" s="1187"/>
      <c r="PFN205" s="1187"/>
      <c r="PFO205" s="1187"/>
      <c r="PFP205" s="1187"/>
      <c r="PFQ205" s="1187"/>
      <c r="PFR205" s="1187"/>
      <c r="PFS205" s="1187"/>
      <c r="PFT205" s="1187"/>
      <c r="PFU205" s="1187"/>
      <c r="PFV205" s="1187"/>
      <c r="PFW205" s="1187"/>
      <c r="PFX205" s="1187"/>
      <c r="PFY205" s="1187"/>
      <c r="PFZ205" s="1187"/>
      <c r="PGA205" s="1187"/>
      <c r="PGB205" s="1187"/>
      <c r="PGC205" s="1187"/>
      <c r="PGD205" s="1187"/>
      <c r="PGE205" s="1187"/>
      <c r="PGF205" s="1187"/>
      <c r="PGG205" s="1187"/>
      <c r="PGH205" s="1187"/>
      <c r="PGI205" s="1187"/>
      <c r="PGJ205" s="1187"/>
      <c r="PGK205" s="1187"/>
      <c r="PGL205" s="1187"/>
      <c r="PGM205" s="1187"/>
      <c r="PGN205" s="1187"/>
      <c r="PGO205" s="1187"/>
      <c r="PGP205" s="1187"/>
      <c r="PGQ205" s="1187"/>
      <c r="PGR205" s="1187"/>
      <c r="PGS205" s="1187"/>
      <c r="PGT205" s="1187"/>
      <c r="PGU205" s="1187"/>
      <c r="PGV205" s="1187"/>
      <c r="PGW205" s="1187"/>
      <c r="PGX205" s="1187"/>
      <c r="PGY205" s="1187"/>
      <c r="PGZ205" s="1187"/>
      <c r="PHA205" s="1187"/>
      <c r="PHB205" s="1187"/>
      <c r="PHC205" s="1187"/>
      <c r="PHD205" s="1187"/>
      <c r="PHE205" s="1187"/>
      <c r="PHF205" s="1187"/>
      <c r="PHG205" s="1187"/>
      <c r="PHH205" s="1187"/>
      <c r="PHI205" s="1187"/>
      <c r="PHJ205" s="1187"/>
      <c r="PHK205" s="1187"/>
      <c r="PHL205" s="1187"/>
      <c r="PHM205" s="1187"/>
      <c r="PHN205" s="1187"/>
      <c r="PHO205" s="1187"/>
      <c r="PHP205" s="1187"/>
      <c r="PHQ205" s="1187"/>
      <c r="PHR205" s="1187"/>
      <c r="PHS205" s="1187"/>
      <c r="PHT205" s="1187"/>
      <c r="PHU205" s="1187"/>
      <c r="PHV205" s="1187"/>
      <c r="PHW205" s="1187"/>
      <c r="PHX205" s="1187"/>
      <c r="PHY205" s="1187"/>
      <c r="PHZ205" s="1187"/>
      <c r="PIA205" s="1187"/>
      <c r="PIB205" s="1187"/>
      <c r="PIC205" s="1187"/>
      <c r="PID205" s="1187"/>
      <c r="PIE205" s="1187"/>
      <c r="PIF205" s="1187"/>
      <c r="PIG205" s="1187"/>
      <c r="PIH205" s="1187"/>
      <c r="PII205" s="1187"/>
      <c r="PIJ205" s="1187"/>
      <c r="PIK205" s="1187"/>
      <c r="PIL205" s="1187"/>
      <c r="PIM205" s="1187"/>
      <c r="PIN205" s="1187"/>
      <c r="PIO205" s="1187"/>
      <c r="PIP205" s="1187"/>
      <c r="PIQ205" s="1187"/>
      <c r="PIR205" s="1187"/>
      <c r="PIS205" s="1187"/>
      <c r="PIT205" s="1187"/>
      <c r="PIU205" s="1187"/>
      <c r="PIV205" s="1187"/>
      <c r="PIW205" s="1187"/>
      <c r="PIX205" s="1187"/>
      <c r="PIY205" s="1187"/>
      <c r="PIZ205" s="1187"/>
      <c r="PJA205" s="1187"/>
      <c r="PJB205" s="1187"/>
      <c r="PJC205" s="1187"/>
      <c r="PJD205" s="1187"/>
      <c r="PJE205" s="1187"/>
      <c r="PJF205" s="1187"/>
      <c r="PJG205" s="1187"/>
      <c r="PJH205" s="1187"/>
      <c r="PJI205" s="1187"/>
      <c r="PJJ205" s="1187"/>
      <c r="PJK205" s="1187"/>
      <c r="PJL205" s="1187"/>
      <c r="PJM205" s="1187"/>
      <c r="PJN205" s="1187"/>
      <c r="PJO205" s="1187"/>
      <c r="PJP205" s="1187"/>
      <c r="PJQ205" s="1187"/>
      <c r="PJR205" s="1187"/>
      <c r="PJS205" s="1187"/>
      <c r="PJT205" s="1187"/>
      <c r="PJU205" s="1187"/>
      <c r="PJV205" s="1187"/>
      <c r="PJW205" s="1187"/>
      <c r="PJX205" s="1187"/>
      <c r="PJY205" s="1187"/>
      <c r="PJZ205" s="1187"/>
      <c r="PKA205" s="1187"/>
      <c r="PKB205" s="1187"/>
      <c r="PKC205" s="1187"/>
      <c r="PKD205" s="1187"/>
      <c r="PKE205" s="1187"/>
      <c r="PKF205" s="1187"/>
      <c r="PKG205" s="1187"/>
      <c r="PKH205" s="1187"/>
      <c r="PKI205" s="1187"/>
      <c r="PKJ205" s="1187"/>
      <c r="PKK205" s="1187"/>
      <c r="PKL205" s="1187"/>
      <c r="PKM205" s="1187"/>
      <c r="PKN205" s="1187"/>
      <c r="PKO205" s="1187"/>
      <c r="PKP205" s="1187"/>
      <c r="PKQ205" s="1187"/>
      <c r="PKR205" s="1187"/>
      <c r="PKS205" s="1187"/>
      <c r="PKT205" s="1187"/>
      <c r="PKU205" s="1187"/>
      <c r="PKV205" s="1187"/>
      <c r="PKW205" s="1187"/>
      <c r="PKX205" s="1187"/>
      <c r="PKY205" s="1187"/>
      <c r="PKZ205" s="1187"/>
      <c r="PLA205" s="1187"/>
      <c r="PLB205" s="1187"/>
      <c r="PLC205" s="1187"/>
      <c r="PLD205" s="1187"/>
      <c r="PLE205" s="1187"/>
      <c r="PLF205" s="1187"/>
      <c r="PLG205" s="1187"/>
      <c r="PLH205" s="1187"/>
      <c r="PLI205" s="1187"/>
      <c r="PLJ205" s="1187"/>
      <c r="PLK205" s="1187"/>
      <c r="PLL205" s="1187"/>
      <c r="PLM205" s="1187"/>
      <c r="PLN205" s="1187"/>
      <c r="PLO205" s="1187"/>
      <c r="PLP205" s="1187"/>
      <c r="PLQ205" s="1187"/>
      <c r="PLR205" s="1187"/>
      <c r="PLS205" s="1187"/>
      <c r="PLT205" s="1187"/>
      <c r="PLU205" s="1187"/>
      <c r="PLV205" s="1187"/>
      <c r="PLW205" s="1187"/>
      <c r="PLX205" s="1187"/>
      <c r="PLY205" s="1187"/>
      <c r="PLZ205" s="1187"/>
      <c r="PMA205" s="1187"/>
      <c r="PMB205" s="1187"/>
      <c r="PMC205" s="1187"/>
      <c r="PMD205" s="1187"/>
      <c r="PME205" s="1187"/>
      <c r="PMF205" s="1187"/>
      <c r="PMG205" s="1187"/>
      <c r="PMH205" s="1187"/>
      <c r="PMI205" s="1187"/>
      <c r="PMJ205" s="1187"/>
      <c r="PMK205" s="1187"/>
      <c r="PML205" s="1187"/>
      <c r="PMM205" s="1187"/>
      <c r="PMN205" s="1187"/>
      <c r="PMO205" s="1187"/>
      <c r="PMP205" s="1187"/>
      <c r="PMQ205" s="1187"/>
      <c r="PMR205" s="1187"/>
      <c r="PMS205" s="1187"/>
      <c r="PMT205" s="1187"/>
      <c r="PMU205" s="1187"/>
      <c r="PMV205" s="1187"/>
      <c r="PMW205" s="1187"/>
      <c r="PMX205" s="1187"/>
      <c r="PMY205" s="1187"/>
      <c r="PMZ205" s="1187"/>
      <c r="PNA205" s="1187"/>
      <c r="PNB205" s="1187"/>
      <c r="PNC205" s="1187"/>
      <c r="PND205" s="1187"/>
      <c r="PNE205" s="1187"/>
      <c r="PNF205" s="1187"/>
      <c r="PNG205" s="1187"/>
      <c r="PNH205" s="1187"/>
      <c r="PNI205" s="1187"/>
      <c r="PNJ205" s="1187"/>
      <c r="PNK205" s="1187"/>
      <c r="PNL205" s="1187"/>
      <c r="PNM205" s="1187"/>
      <c r="PNN205" s="1187"/>
      <c r="PNO205" s="1187"/>
      <c r="PNP205" s="1187"/>
      <c r="PNQ205" s="1187"/>
      <c r="PNR205" s="1187"/>
      <c r="PNS205" s="1187"/>
      <c r="PNT205" s="1187"/>
      <c r="PNU205" s="1187"/>
      <c r="PNV205" s="1187"/>
      <c r="PNW205" s="1187"/>
      <c r="PNX205" s="1187"/>
      <c r="PNY205" s="1187"/>
      <c r="PNZ205" s="1187"/>
      <c r="POA205" s="1187"/>
      <c r="POB205" s="1187"/>
      <c r="POC205" s="1187"/>
      <c r="POD205" s="1187"/>
      <c r="POE205" s="1187"/>
      <c r="POF205" s="1187"/>
      <c r="POG205" s="1187"/>
      <c r="POH205" s="1187"/>
      <c r="POI205" s="1187"/>
      <c r="POJ205" s="1187"/>
      <c r="POK205" s="1187"/>
      <c r="POL205" s="1187"/>
      <c r="POM205" s="1187"/>
      <c r="PON205" s="1187"/>
      <c r="POO205" s="1187"/>
      <c r="POP205" s="1187"/>
      <c r="POQ205" s="1187"/>
      <c r="POR205" s="1187"/>
      <c r="POS205" s="1187"/>
      <c r="POT205" s="1187"/>
      <c r="POU205" s="1187"/>
      <c r="POV205" s="1187"/>
      <c r="POW205" s="1187"/>
      <c r="POX205" s="1187"/>
      <c r="POY205" s="1187"/>
      <c r="POZ205" s="1187"/>
      <c r="PPA205" s="1187"/>
      <c r="PPB205" s="1187"/>
      <c r="PPC205" s="1187"/>
      <c r="PPD205" s="1187"/>
      <c r="PPE205" s="1187"/>
      <c r="PPF205" s="1187"/>
      <c r="PPG205" s="1187"/>
      <c r="PPH205" s="1187"/>
      <c r="PPI205" s="1187"/>
      <c r="PPJ205" s="1187"/>
      <c r="PPK205" s="1187"/>
      <c r="PPL205" s="1187"/>
      <c r="PPM205" s="1187"/>
      <c r="PPN205" s="1187"/>
      <c r="PPO205" s="1187"/>
      <c r="PPP205" s="1187"/>
      <c r="PPQ205" s="1187"/>
      <c r="PPR205" s="1187"/>
      <c r="PPS205" s="1187"/>
      <c r="PPT205" s="1187"/>
      <c r="PPU205" s="1187"/>
      <c r="PPV205" s="1187"/>
      <c r="PPW205" s="1187"/>
      <c r="PPX205" s="1187"/>
      <c r="PPY205" s="1187"/>
      <c r="PPZ205" s="1187"/>
      <c r="PQA205" s="1187"/>
      <c r="PQB205" s="1187"/>
      <c r="PQC205" s="1187"/>
      <c r="PQD205" s="1187"/>
      <c r="PQE205" s="1187"/>
      <c r="PQF205" s="1187"/>
      <c r="PQG205" s="1187"/>
      <c r="PQH205" s="1187"/>
      <c r="PQI205" s="1187"/>
      <c r="PQJ205" s="1187"/>
      <c r="PQK205" s="1187"/>
      <c r="PQL205" s="1187"/>
      <c r="PQM205" s="1187"/>
      <c r="PQN205" s="1187"/>
      <c r="PQO205" s="1187"/>
      <c r="PQP205" s="1187"/>
      <c r="PQQ205" s="1187"/>
      <c r="PQR205" s="1187"/>
      <c r="PQS205" s="1187"/>
      <c r="PQT205" s="1187"/>
      <c r="PQU205" s="1187"/>
      <c r="PQV205" s="1187"/>
      <c r="PQW205" s="1187"/>
      <c r="PQX205" s="1187"/>
      <c r="PQY205" s="1187"/>
      <c r="PQZ205" s="1187"/>
      <c r="PRA205" s="1187"/>
      <c r="PRB205" s="1187"/>
      <c r="PRC205" s="1187"/>
      <c r="PRD205" s="1187"/>
      <c r="PRE205" s="1187"/>
      <c r="PRF205" s="1187"/>
      <c r="PRG205" s="1187"/>
      <c r="PRH205" s="1187"/>
      <c r="PRI205" s="1187"/>
      <c r="PRJ205" s="1187"/>
      <c r="PRK205" s="1187"/>
      <c r="PRL205" s="1187"/>
      <c r="PRM205" s="1187"/>
      <c r="PRN205" s="1187"/>
      <c r="PRO205" s="1187"/>
      <c r="PRP205" s="1187"/>
      <c r="PRQ205" s="1187"/>
      <c r="PRR205" s="1187"/>
      <c r="PRS205" s="1187"/>
      <c r="PRT205" s="1187"/>
      <c r="PRU205" s="1187"/>
      <c r="PRV205" s="1187"/>
      <c r="PRW205" s="1187"/>
      <c r="PRX205" s="1187"/>
      <c r="PRY205" s="1187"/>
      <c r="PRZ205" s="1187"/>
      <c r="PSA205" s="1187"/>
      <c r="PSB205" s="1187"/>
      <c r="PSC205" s="1187"/>
      <c r="PSD205" s="1187"/>
      <c r="PSE205" s="1187"/>
      <c r="PSF205" s="1187"/>
      <c r="PSG205" s="1187"/>
      <c r="PSH205" s="1187"/>
      <c r="PSI205" s="1187"/>
      <c r="PSJ205" s="1187"/>
      <c r="PSK205" s="1187"/>
      <c r="PSL205" s="1187"/>
      <c r="PSM205" s="1187"/>
      <c r="PSN205" s="1187"/>
      <c r="PSO205" s="1187"/>
      <c r="PSP205" s="1187"/>
      <c r="PSQ205" s="1187"/>
      <c r="PSR205" s="1187"/>
      <c r="PSS205" s="1187"/>
      <c r="PST205" s="1187"/>
      <c r="PSU205" s="1187"/>
      <c r="PSV205" s="1187"/>
      <c r="PSW205" s="1187"/>
      <c r="PSX205" s="1187"/>
      <c r="PSY205" s="1187"/>
      <c r="PSZ205" s="1187"/>
      <c r="PTA205" s="1187"/>
      <c r="PTB205" s="1187"/>
      <c r="PTC205" s="1187"/>
      <c r="PTD205" s="1187"/>
      <c r="PTE205" s="1187"/>
      <c r="PTF205" s="1187"/>
      <c r="PTG205" s="1187"/>
      <c r="PTH205" s="1187"/>
      <c r="PTI205" s="1187"/>
      <c r="PTJ205" s="1187"/>
      <c r="PTK205" s="1187"/>
      <c r="PTL205" s="1187"/>
      <c r="PTM205" s="1187"/>
      <c r="PTN205" s="1187"/>
      <c r="PTO205" s="1187"/>
      <c r="PTP205" s="1187"/>
      <c r="PTQ205" s="1187"/>
      <c r="PTR205" s="1187"/>
      <c r="PTS205" s="1187"/>
      <c r="PTT205" s="1187"/>
      <c r="PTU205" s="1187"/>
      <c r="PTV205" s="1187"/>
      <c r="PTW205" s="1187"/>
      <c r="PTX205" s="1187"/>
      <c r="PTY205" s="1187"/>
      <c r="PTZ205" s="1187"/>
      <c r="PUA205" s="1187"/>
      <c r="PUB205" s="1187"/>
      <c r="PUC205" s="1187"/>
      <c r="PUD205" s="1187"/>
      <c r="PUE205" s="1187"/>
      <c r="PUF205" s="1187"/>
      <c r="PUG205" s="1187"/>
      <c r="PUH205" s="1187"/>
      <c r="PUI205" s="1187"/>
      <c r="PUJ205" s="1187"/>
      <c r="PUK205" s="1187"/>
      <c r="PUL205" s="1187"/>
      <c r="PUM205" s="1187"/>
      <c r="PUN205" s="1187"/>
      <c r="PUO205" s="1187"/>
      <c r="PUP205" s="1187"/>
      <c r="PUQ205" s="1187"/>
      <c r="PUR205" s="1187"/>
      <c r="PUS205" s="1187"/>
      <c r="PUT205" s="1187"/>
      <c r="PUU205" s="1187"/>
      <c r="PUV205" s="1187"/>
      <c r="PUW205" s="1187"/>
      <c r="PUX205" s="1187"/>
      <c r="PUY205" s="1187"/>
      <c r="PUZ205" s="1187"/>
      <c r="PVA205" s="1187"/>
      <c r="PVB205" s="1187"/>
      <c r="PVC205" s="1187"/>
      <c r="PVD205" s="1187"/>
      <c r="PVE205" s="1187"/>
      <c r="PVF205" s="1187"/>
      <c r="PVG205" s="1187"/>
      <c r="PVH205" s="1187"/>
      <c r="PVI205" s="1187"/>
      <c r="PVJ205" s="1187"/>
      <c r="PVK205" s="1187"/>
      <c r="PVL205" s="1187"/>
      <c r="PVM205" s="1187"/>
      <c r="PVN205" s="1187"/>
      <c r="PVO205" s="1187"/>
      <c r="PVP205" s="1187"/>
      <c r="PVQ205" s="1187"/>
      <c r="PVR205" s="1187"/>
      <c r="PVS205" s="1187"/>
      <c r="PVT205" s="1187"/>
      <c r="PVU205" s="1187"/>
      <c r="PVV205" s="1187"/>
      <c r="PVW205" s="1187"/>
      <c r="PVX205" s="1187"/>
      <c r="PVY205" s="1187"/>
      <c r="PVZ205" s="1187"/>
      <c r="PWA205" s="1187"/>
      <c r="PWB205" s="1187"/>
      <c r="PWC205" s="1187"/>
      <c r="PWD205" s="1187"/>
      <c r="PWE205" s="1187"/>
      <c r="PWF205" s="1187"/>
      <c r="PWG205" s="1187"/>
      <c r="PWH205" s="1187"/>
      <c r="PWI205" s="1187"/>
      <c r="PWJ205" s="1187"/>
      <c r="PWK205" s="1187"/>
      <c r="PWL205" s="1187"/>
      <c r="PWM205" s="1187"/>
      <c r="PWN205" s="1187"/>
      <c r="PWO205" s="1187"/>
      <c r="PWP205" s="1187"/>
      <c r="PWQ205" s="1187"/>
      <c r="PWR205" s="1187"/>
      <c r="PWS205" s="1187"/>
      <c r="PWT205" s="1187"/>
      <c r="PWU205" s="1187"/>
      <c r="PWV205" s="1187"/>
      <c r="PWW205" s="1187"/>
      <c r="PWX205" s="1187"/>
      <c r="PWY205" s="1187"/>
      <c r="PWZ205" s="1187"/>
      <c r="PXA205" s="1187"/>
      <c r="PXB205" s="1187"/>
      <c r="PXC205" s="1187"/>
      <c r="PXD205" s="1187"/>
      <c r="PXE205" s="1187"/>
      <c r="PXF205" s="1187"/>
      <c r="PXG205" s="1187"/>
      <c r="PXH205" s="1187"/>
      <c r="PXI205" s="1187"/>
      <c r="PXJ205" s="1187"/>
      <c r="PXK205" s="1187"/>
      <c r="PXL205" s="1187"/>
      <c r="PXM205" s="1187"/>
      <c r="PXN205" s="1187"/>
      <c r="PXO205" s="1187"/>
      <c r="PXP205" s="1187"/>
      <c r="PXQ205" s="1187"/>
      <c r="PXR205" s="1187"/>
      <c r="PXS205" s="1187"/>
      <c r="PXT205" s="1187"/>
      <c r="PXU205" s="1187"/>
      <c r="PXV205" s="1187"/>
      <c r="PXW205" s="1187"/>
      <c r="PXX205" s="1187"/>
      <c r="PXY205" s="1187"/>
      <c r="PXZ205" s="1187"/>
      <c r="PYA205" s="1187"/>
      <c r="PYB205" s="1187"/>
      <c r="PYC205" s="1187"/>
      <c r="PYD205" s="1187"/>
      <c r="PYE205" s="1187"/>
      <c r="PYF205" s="1187"/>
      <c r="PYG205" s="1187"/>
      <c r="PYH205" s="1187"/>
      <c r="PYI205" s="1187"/>
      <c r="PYJ205" s="1187"/>
      <c r="PYK205" s="1187"/>
      <c r="PYL205" s="1187"/>
      <c r="PYM205" s="1187"/>
      <c r="PYN205" s="1187"/>
      <c r="PYO205" s="1187"/>
      <c r="PYP205" s="1187"/>
      <c r="PYQ205" s="1187"/>
      <c r="PYR205" s="1187"/>
      <c r="PYS205" s="1187"/>
      <c r="PYT205" s="1187"/>
      <c r="PYU205" s="1187"/>
      <c r="PYV205" s="1187"/>
      <c r="PYW205" s="1187"/>
      <c r="PYX205" s="1187"/>
      <c r="PYY205" s="1187"/>
      <c r="PYZ205" s="1187"/>
      <c r="PZA205" s="1187"/>
      <c r="PZB205" s="1187"/>
      <c r="PZC205" s="1187"/>
      <c r="PZD205" s="1187"/>
      <c r="PZE205" s="1187"/>
      <c r="PZF205" s="1187"/>
      <c r="PZG205" s="1187"/>
      <c r="PZH205" s="1187"/>
      <c r="PZI205" s="1187"/>
      <c r="PZJ205" s="1187"/>
      <c r="PZK205" s="1187"/>
      <c r="PZL205" s="1187"/>
      <c r="PZM205" s="1187"/>
      <c r="PZN205" s="1187"/>
      <c r="PZO205" s="1187"/>
      <c r="PZP205" s="1187"/>
      <c r="PZQ205" s="1187"/>
      <c r="PZR205" s="1187"/>
      <c r="PZS205" s="1187"/>
      <c r="PZT205" s="1187"/>
      <c r="PZU205" s="1187"/>
      <c r="PZV205" s="1187"/>
      <c r="PZW205" s="1187"/>
      <c r="PZX205" s="1187"/>
      <c r="PZY205" s="1187"/>
      <c r="PZZ205" s="1187"/>
      <c r="QAA205" s="1187"/>
      <c r="QAB205" s="1187"/>
      <c r="QAC205" s="1187"/>
      <c r="QAD205" s="1187"/>
      <c r="QAE205" s="1187"/>
      <c r="QAF205" s="1187"/>
      <c r="QAG205" s="1187"/>
      <c r="QAH205" s="1187"/>
      <c r="QAI205" s="1187"/>
      <c r="QAJ205" s="1187"/>
      <c r="QAK205" s="1187"/>
      <c r="QAL205" s="1187"/>
      <c r="QAM205" s="1187"/>
      <c r="QAN205" s="1187"/>
      <c r="QAO205" s="1187"/>
      <c r="QAP205" s="1187"/>
      <c r="QAQ205" s="1187"/>
      <c r="QAR205" s="1187"/>
      <c r="QAS205" s="1187"/>
      <c r="QAT205" s="1187"/>
      <c r="QAU205" s="1187"/>
      <c r="QAV205" s="1187"/>
      <c r="QAW205" s="1187"/>
      <c r="QAX205" s="1187"/>
      <c r="QAY205" s="1187"/>
      <c r="QAZ205" s="1187"/>
      <c r="QBA205" s="1187"/>
      <c r="QBB205" s="1187"/>
      <c r="QBC205" s="1187"/>
      <c r="QBD205" s="1187"/>
      <c r="QBE205" s="1187"/>
      <c r="QBF205" s="1187"/>
      <c r="QBG205" s="1187"/>
      <c r="QBH205" s="1187"/>
      <c r="QBI205" s="1187"/>
      <c r="QBJ205" s="1187"/>
      <c r="QBK205" s="1187"/>
      <c r="QBL205" s="1187"/>
      <c r="QBM205" s="1187"/>
      <c r="QBN205" s="1187"/>
      <c r="QBO205" s="1187"/>
      <c r="QBP205" s="1187"/>
      <c r="QBQ205" s="1187"/>
      <c r="QBR205" s="1187"/>
      <c r="QBS205" s="1187"/>
      <c r="QBT205" s="1187"/>
      <c r="QBU205" s="1187"/>
      <c r="QBV205" s="1187"/>
      <c r="QBW205" s="1187"/>
      <c r="QBX205" s="1187"/>
      <c r="QBY205" s="1187"/>
      <c r="QBZ205" s="1187"/>
      <c r="QCA205" s="1187"/>
      <c r="QCB205" s="1187"/>
      <c r="QCC205" s="1187"/>
      <c r="QCD205" s="1187"/>
      <c r="QCE205" s="1187"/>
      <c r="QCF205" s="1187"/>
      <c r="QCG205" s="1187"/>
      <c r="QCH205" s="1187"/>
      <c r="QCI205" s="1187"/>
      <c r="QCJ205" s="1187"/>
      <c r="QCK205" s="1187"/>
      <c r="QCL205" s="1187"/>
      <c r="QCM205" s="1187"/>
      <c r="QCN205" s="1187"/>
      <c r="QCO205" s="1187"/>
      <c r="QCP205" s="1187"/>
      <c r="QCQ205" s="1187"/>
      <c r="QCR205" s="1187"/>
      <c r="QCS205" s="1187"/>
      <c r="QCT205" s="1187"/>
      <c r="QCU205" s="1187"/>
      <c r="QCV205" s="1187"/>
      <c r="QCW205" s="1187"/>
      <c r="QCX205" s="1187"/>
      <c r="QCY205" s="1187"/>
      <c r="QCZ205" s="1187"/>
      <c r="QDA205" s="1187"/>
      <c r="QDB205" s="1187"/>
      <c r="QDC205" s="1187"/>
      <c r="QDD205" s="1187"/>
      <c r="QDE205" s="1187"/>
      <c r="QDF205" s="1187"/>
      <c r="QDG205" s="1187"/>
      <c r="QDH205" s="1187"/>
      <c r="QDI205" s="1187"/>
      <c r="QDJ205" s="1187"/>
      <c r="QDK205" s="1187"/>
      <c r="QDL205" s="1187"/>
      <c r="QDM205" s="1187"/>
      <c r="QDN205" s="1187"/>
      <c r="QDO205" s="1187"/>
      <c r="QDP205" s="1187"/>
      <c r="QDQ205" s="1187"/>
      <c r="QDR205" s="1187"/>
      <c r="QDS205" s="1187"/>
      <c r="QDT205" s="1187"/>
      <c r="QDU205" s="1187"/>
      <c r="QDV205" s="1187"/>
      <c r="QDW205" s="1187"/>
      <c r="QDX205" s="1187"/>
      <c r="QDY205" s="1187"/>
      <c r="QDZ205" s="1187"/>
      <c r="QEA205" s="1187"/>
      <c r="QEB205" s="1187"/>
      <c r="QEC205" s="1187"/>
      <c r="QED205" s="1187"/>
      <c r="QEE205" s="1187"/>
      <c r="QEF205" s="1187"/>
      <c r="QEG205" s="1187"/>
      <c r="QEH205" s="1187"/>
      <c r="QEI205" s="1187"/>
      <c r="QEJ205" s="1187"/>
      <c r="QEK205" s="1187"/>
      <c r="QEL205" s="1187"/>
      <c r="QEM205" s="1187"/>
      <c r="QEN205" s="1187"/>
      <c r="QEO205" s="1187"/>
      <c r="QEP205" s="1187"/>
      <c r="QEQ205" s="1187"/>
      <c r="QER205" s="1187"/>
      <c r="QES205" s="1187"/>
      <c r="QET205" s="1187"/>
      <c r="QEU205" s="1187"/>
      <c r="QEV205" s="1187"/>
      <c r="QEW205" s="1187"/>
      <c r="QEX205" s="1187"/>
      <c r="QEY205" s="1187"/>
      <c r="QEZ205" s="1187"/>
      <c r="QFA205" s="1187"/>
      <c r="QFB205" s="1187"/>
      <c r="QFC205" s="1187"/>
      <c r="QFD205" s="1187"/>
      <c r="QFE205" s="1187"/>
      <c r="QFF205" s="1187"/>
      <c r="QFG205" s="1187"/>
      <c r="QFH205" s="1187"/>
      <c r="QFI205" s="1187"/>
      <c r="QFJ205" s="1187"/>
      <c r="QFK205" s="1187"/>
      <c r="QFL205" s="1187"/>
      <c r="QFM205" s="1187"/>
      <c r="QFN205" s="1187"/>
      <c r="QFO205" s="1187"/>
      <c r="QFP205" s="1187"/>
      <c r="QFQ205" s="1187"/>
      <c r="QFR205" s="1187"/>
      <c r="QFS205" s="1187"/>
      <c r="QFT205" s="1187"/>
      <c r="QFU205" s="1187"/>
      <c r="QFV205" s="1187"/>
      <c r="QFW205" s="1187"/>
      <c r="QFX205" s="1187"/>
      <c r="QFY205" s="1187"/>
      <c r="QFZ205" s="1187"/>
      <c r="QGA205" s="1187"/>
      <c r="QGB205" s="1187"/>
      <c r="QGC205" s="1187"/>
      <c r="QGD205" s="1187"/>
      <c r="QGE205" s="1187"/>
      <c r="QGF205" s="1187"/>
      <c r="QGG205" s="1187"/>
      <c r="QGH205" s="1187"/>
      <c r="QGI205" s="1187"/>
      <c r="QGJ205" s="1187"/>
      <c r="QGK205" s="1187"/>
      <c r="QGL205" s="1187"/>
      <c r="QGM205" s="1187"/>
      <c r="QGN205" s="1187"/>
      <c r="QGO205" s="1187"/>
      <c r="QGP205" s="1187"/>
      <c r="QGQ205" s="1187"/>
      <c r="QGR205" s="1187"/>
      <c r="QGS205" s="1187"/>
      <c r="QGT205" s="1187"/>
      <c r="QGU205" s="1187"/>
      <c r="QGV205" s="1187"/>
      <c r="QGW205" s="1187"/>
      <c r="QGX205" s="1187"/>
      <c r="QGY205" s="1187"/>
      <c r="QGZ205" s="1187"/>
      <c r="QHA205" s="1187"/>
      <c r="QHB205" s="1187"/>
      <c r="QHC205" s="1187"/>
      <c r="QHD205" s="1187"/>
      <c r="QHE205" s="1187"/>
      <c r="QHF205" s="1187"/>
      <c r="QHG205" s="1187"/>
      <c r="QHH205" s="1187"/>
      <c r="QHI205" s="1187"/>
      <c r="QHJ205" s="1187"/>
      <c r="QHK205" s="1187"/>
      <c r="QHL205" s="1187"/>
      <c r="QHM205" s="1187"/>
      <c r="QHN205" s="1187"/>
      <c r="QHO205" s="1187"/>
      <c r="QHP205" s="1187"/>
      <c r="QHQ205" s="1187"/>
      <c r="QHR205" s="1187"/>
      <c r="QHS205" s="1187"/>
      <c r="QHT205" s="1187"/>
      <c r="QHU205" s="1187"/>
      <c r="QHV205" s="1187"/>
      <c r="QHW205" s="1187"/>
      <c r="QHX205" s="1187"/>
      <c r="QHY205" s="1187"/>
      <c r="QHZ205" s="1187"/>
      <c r="QIA205" s="1187"/>
      <c r="QIB205" s="1187"/>
      <c r="QIC205" s="1187"/>
      <c r="QID205" s="1187"/>
      <c r="QIE205" s="1187"/>
      <c r="QIF205" s="1187"/>
      <c r="QIG205" s="1187"/>
      <c r="QIH205" s="1187"/>
      <c r="QII205" s="1187"/>
      <c r="QIJ205" s="1187"/>
      <c r="QIK205" s="1187"/>
      <c r="QIL205" s="1187"/>
      <c r="QIM205" s="1187"/>
      <c r="QIN205" s="1187"/>
      <c r="QIO205" s="1187"/>
      <c r="QIP205" s="1187"/>
      <c r="QIQ205" s="1187"/>
      <c r="QIR205" s="1187"/>
      <c r="QIS205" s="1187"/>
      <c r="QIT205" s="1187"/>
      <c r="QIU205" s="1187"/>
      <c r="QIV205" s="1187"/>
      <c r="QIW205" s="1187"/>
      <c r="QIX205" s="1187"/>
      <c r="QIY205" s="1187"/>
      <c r="QIZ205" s="1187"/>
      <c r="QJA205" s="1187"/>
      <c r="QJB205" s="1187"/>
      <c r="QJC205" s="1187"/>
      <c r="QJD205" s="1187"/>
      <c r="QJE205" s="1187"/>
      <c r="QJF205" s="1187"/>
      <c r="QJG205" s="1187"/>
      <c r="QJH205" s="1187"/>
      <c r="QJI205" s="1187"/>
      <c r="QJJ205" s="1187"/>
      <c r="QJK205" s="1187"/>
      <c r="QJL205" s="1187"/>
      <c r="QJM205" s="1187"/>
      <c r="QJN205" s="1187"/>
      <c r="QJO205" s="1187"/>
      <c r="QJP205" s="1187"/>
      <c r="QJQ205" s="1187"/>
      <c r="QJR205" s="1187"/>
      <c r="QJS205" s="1187"/>
      <c r="QJT205" s="1187"/>
      <c r="QJU205" s="1187"/>
      <c r="QJV205" s="1187"/>
      <c r="QJW205" s="1187"/>
      <c r="QJX205" s="1187"/>
      <c r="QJY205" s="1187"/>
      <c r="QJZ205" s="1187"/>
      <c r="QKA205" s="1187"/>
      <c r="QKB205" s="1187"/>
      <c r="QKC205" s="1187"/>
      <c r="QKD205" s="1187"/>
      <c r="QKE205" s="1187"/>
      <c r="QKF205" s="1187"/>
      <c r="QKG205" s="1187"/>
      <c r="QKH205" s="1187"/>
      <c r="QKI205" s="1187"/>
      <c r="QKJ205" s="1187"/>
      <c r="QKK205" s="1187"/>
      <c r="QKL205" s="1187"/>
      <c r="QKM205" s="1187"/>
      <c r="QKN205" s="1187"/>
      <c r="QKO205" s="1187"/>
      <c r="QKP205" s="1187"/>
      <c r="QKQ205" s="1187"/>
      <c r="QKR205" s="1187"/>
      <c r="QKS205" s="1187"/>
      <c r="QKT205" s="1187"/>
      <c r="QKU205" s="1187"/>
      <c r="QKV205" s="1187"/>
      <c r="QKW205" s="1187"/>
      <c r="QKX205" s="1187"/>
      <c r="QKY205" s="1187"/>
      <c r="QKZ205" s="1187"/>
      <c r="QLA205" s="1187"/>
      <c r="QLB205" s="1187"/>
      <c r="QLC205" s="1187"/>
      <c r="QLD205" s="1187"/>
      <c r="QLE205" s="1187"/>
      <c r="QLF205" s="1187"/>
      <c r="QLG205" s="1187"/>
      <c r="QLH205" s="1187"/>
      <c r="QLI205" s="1187"/>
      <c r="QLJ205" s="1187"/>
      <c r="QLK205" s="1187"/>
      <c r="QLL205" s="1187"/>
      <c r="QLM205" s="1187"/>
      <c r="QLN205" s="1187"/>
      <c r="QLO205" s="1187"/>
      <c r="QLP205" s="1187"/>
      <c r="QLQ205" s="1187"/>
      <c r="QLR205" s="1187"/>
      <c r="QLS205" s="1187"/>
      <c r="QLT205" s="1187"/>
      <c r="QLU205" s="1187"/>
      <c r="QLV205" s="1187"/>
      <c r="QLW205" s="1187"/>
      <c r="QLX205" s="1187"/>
      <c r="QLY205" s="1187"/>
      <c r="QLZ205" s="1187"/>
      <c r="QMA205" s="1187"/>
      <c r="QMB205" s="1187"/>
      <c r="QMC205" s="1187"/>
      <c r="QMD205" s="1187"/>
      <c r="QME205" s="1187"/>
      <c r="QMF205" s="1187"/>
      <c r="QMG205" s="1187"/>
      <c r="QMH205" s="1187"/>
      <c r="QMI205" s="1187"/>
      <c r="QMJ205" s="1187"/>
      <c r="QMK205" s="1187"/>
      <c r="QML205" s="1187"/>
      <c r="QMM205" s="1187"/>
      <c r="QMN205" s="1187"/>
      <c r="QMO205" s="1187"/>
      <c r="QMP205" s="1187"/>
      <c r="QMQ205" s="1187"/>
      <c r="QMR205" s="1187"/>
      <c r="QMS205" s="1187"/>
      <c r="QMT205" s="1187"/>
      <c r="QMU205" s="1187"/>
      <c r="QMV205" s="1187"/>
      <c r="QMW205" s="1187"/>
      <c r="QMX205" s="1187"/>
      <c r="QMY205" s="1187"/>
      <c r="QMZ205" s="1187"/>
      <c r="QNA205" s="1187"/>
      <c r="QNB205" s="1187"/>
      <c r="QNC205" s="1187"/>
      <c r="QND205" s="1187"/>
      <c r="QNE205" s="1187"/>
      <c r="QNF205" s="1187"/>
      <c r="QNG205" s="1187"/>
      <c r="QNH205" s="1187"/>
      <c r="QNI205" s="1187"/>
      <c r="QNJ205" s="1187"/>
      <c r="QNK205" s="1187"/>
      <c r="QNL205" s="1187"/>
      <c r="QNM205" s="1187"/>
      <c r="QNN205" s="1187"/>
      <c r="QNO205" s="1187"/>
      <c r="QNP205" s="1187"/>
      <c r="QNQ205" s="1187"/>
      <c r="QNR205" s="1187"/>
      <c r="QNS205" s="1187"/>
      <c r="QNT205" s="1187"/>
      <c r="QNU205" s="1187"/>
      <c r="QNV205" s="1187"/>
      <c r="QNW205" s="1187"/>
      <c r="QNX205" s="1187"/>
      <c r="QNY205" s="1187"/>
      <c r="QNZ205" s="1187"/>
      <c r="QOA205" s="1187"/>
      <c r="QOB205" s="1187"/>
      <c r="QOC205" s="1187"/>
      <c r="QOD205" s="1187"/>
      <c r="QOE205" s="1187"/>
      <c r="QOF205" s="1187"/>
      <c r="QOG205" s="1187"/>
      <c r="QOH205" s="1187"/>
      <c r="QOI205" s="1187"/>
      <c r="QOJ205" s="1187"/>
      <c r="QOK205" s="1187"/>
      <c r="QOL205" s="1187"/>
      <c r="QOM205" s="1187"/>
      <c r="QON205" s="1187"/>
      <c r="QOO205" s="1187"/>
      <c r="QOP205" s="1187"/>
      <c r="QOQ205" s="1187"/>
      <c r="QOR205" s="1187"/>
      <c r="QOS205" s="1187"/>
      <c r="QOT205" s="1187"/>
      <c r="QOU205" s="1187"/>
      <c r="QOV205" s="1187"/>
      <c r="QOW205" s="1187"/>
      <c r="QOX205" s="1187"/>
      <c r="QOY205" s="1187"/>
      <c r="QOZ205" s="1187"/>
      <c r="QPA205" s="1187"/>
      <c r="QPB205" s="1187"/>
      <c r="QPC205" s="1187"/>
      <c r="QPD205" s="1187"/>
      <c r="QPE205" s="1187"/>
      <c r="QPF205" s="1187"/>
      <c r="QPG205" s="1187"/>
      <c r="QPH205" s="1187"/>
      <c r="QPI205" s="1187"/>
      <c r="QPJ205" s="1187"/>
      <c r="QPK205" s="1187"/>
      <c r="QPL205" s="1187"/>
      <c r="QPM205" s="1187"/>
      <c r="QPN205" s="1187"/>
      <c r="QPO205" s="1187"/>
      <c r="QPP205" s="1187"/>
      <c r="QPQ205" s="1187"/>
      <c r="QPR205" s="1187"/>
      <c r="QPS205" s="1187"/>
      <c r="QPT205" s="1187"/>
      <c r="QPU205" s="1187"/>
      <c r="QPV205" s="1187"/>
      <c r="QPW205" s="1187"/>
      <c r="QPX205" s="1187"/>
      <c r="QPY205" s="1187"/>
      <c r="QPZ205" s="1187"/>
      <c r="QQA205" s="1187"/>
      <c r="QQB205" s="1187"/>
      <c r="QQC205" s="1187"/>
      <c r="QQD205" s="1187"/>
      <c r="QQE205" s="1187"/>
      <c r="QQF205" s="1187"/>
      <c r="QQG205" s="1187"/>
      <c r="QQH205" s="1187"/>
      <c r="QQI205" s="1187"/>
      <c r="QQJ205" s="1187"/>
      <c r="QQK205" s="1187"/>
      <c r="QQL205" s="1187"/>
      <c r="QQM205" s="1187"/>
      <c r="QQN205" s="1187"/>
      <c r="QQO205" s="1187"/>
      <c r="QQP205" s="1187"/>
      <c r="QQQ205" s="1187"/>
      <c r="QQR205" s="1187"/>
      <c r="QQS205" s="1187"/>
      <c r="QQT205" s="1187"/>
      <c r="QQU205" s="1187"/>
      <c r="QQV205" s="1187"/>
      <c r="QQW205" s="1187"/>
      <c r="QQX205" s="1187"/>
      <c r="QQY205" s="1187"/>
      <c r="QQZ205" s="1187"/>
      <c r="QRA205" s="1187"/>
      <c r="QRB205" s="1187"/>
      <c r="QRC205" s="1187"/>
      <c r="QRD205" s="1187"/>
      <c r="QRE205" s="1187"/>
      <c r="QRF205" s="1187"/>
      <c r="QRG205" s="1187"/>
      <c r="QRH205" s="1187"/>
      <c r="QRI205" s="1187"/>
      <c r="QRJ205" s="1187"/>
      <c r="QRK205" s="1187"/>
      <c r="QRL205" s="1187"/>
      <c r="QRM205" s="1187"/>
      <c r="QRN205" s="1187"/>
      <c r="QRO205" s="1187"/>
      <c r="QRP205" s="1187"/>
      <c r="QRQ205" s="1187"/>
      <c r="QRR205" s="1187"/>
      <c r="QRS205" s="1187"/>
      <c r="QRT205" s="1187"/>
      <c r="QRU205" s="1187"/>
      <c r="QRV205" s="1187"/>
      <c r="QRW205" s="1187"/>
      <c r="QRX205" s="1187"/>
      <c r="QRY205" s="1187"/>
      <c r="QRZ205" s="1187"/>
      <c r="QSA205" s="1187"/>
      <c r="QSB205" s="1187"/>
      <c r="QSC205" s="1187"/>
      <c r="QSD205" s="1187"/>
      <c r="QSE205" s="1187"/>
      <c r="QSF205" s="1187"/>
      <c r="QSG205" s="1187"/>
      <c r="QSH205" s="1187"/>
      <c r="QSI205" s="1187"/>
      <c r="QSJ205" s="1187"/>
      <c r="QSK205" s="1187"/>
      <c r="QSL205" s="1187"/>
      <c r="QSM205" s="1187"/>
      <c r="QSN205" s="1187"/>
      <c r="QSO205" s="1187"/>
      <c r="QSP205" s="1187"/>
      <c r="QSQ205" s="1187"/>
      <c r="QSR205" s="1187"/>
      <c r="QSS205" s="1187"/>
      <c r="QST205" s="1187"/>
      <c r="QSU205" s="1187"/>
      <c r="QSV205" s="1187"/>
      <c r="QSW205" s="1187"/>
      <c r="QSX205" s="1187"/>
      <c r="QSY205" s="1187"/>
      <c r="QSZ205" s="1187"/>
      <c r="QTA205" s="1187"/>
      <c r="QTB205" s="1187"/>
      <c r="QTC205" s="1187"/>
      <c r="QTD205" s="1187"/>
      <c r="QTE205" s="1187"/>
      <c r="QTF205" s="1187"/>
      <c r="QTG205" s="1187"/>
      <c r="QTH205" s="1187"/>
      <c r="QTI205" s="1187"/>
      <c r="QTJ205" s="1187"/>
      <c r="QTK205" s="1187"/>
      <c r="QTL205" s="1187"/>
      <c r="QTM205" s="1187"/>
      <c r="QTN205" s="1187"/>
      <c r="QTO205" s="1187"/>
      <c r="QTP205" s="1187"/>
      <c r="QTQ205" s="1187"/>
      <c r="QTR205" s="1187"/>
      <c r="QTS205" s="1187"/>
      <c r="QTT205" s="1187"/>
      <c r="QTU205" s="1187"/>
      <c r="QTV205" s="1187"/>
      <c r="QTW205" s="1187"/>
      <c r="QTX205" s="1187"/>
      <c r="QTY205" s="1187"/>
      <c r="QTZ205" s="1187"/>
      <c r="QUA205" s="1187"/>
      <c r="QUB205" s="1187"/>
      <c r="QUC205" s="1187"/>
      <c r="QUD205" s="1187"/>
      <c r="QUE205" s="1187"/>
      <c r="QUF205" s="1187"/>
      <c r="QUG205" s="1187"/>
      <c r="QUH205" s="1187"/>
      <c r="QUI205" s="1187"/>
      <c r="QUJ205" s="1187"/>
      <c r="QUK205" s="1187"/>
      <c r="QUL205" s="1187"/>
      <c r="QUM205" s="1187"/>
      <c r="QUN205" s="1187"/>
      <c r="QUO205" s="1187"/>
      <c r="QUP205" s="1187"/>
      <c r="QUQ205" s="1187"/>
      <c r="QUR205" s="1187"/>
      <c r="QUS205" s="1187"/>
      <c r="QUT205" s="1187"/>
      <c r="QUU205" s="1187"/>
      <c r="QUV205" s="1187"/>
      <c r="QUW205" s="1187"/>
      <c r="QUX205" s="1187"/>
      <c r="QUY205" s="1187"/>
      <c r="QUZ205" s="1187"/>
      <c r="QVA205" s="1187"/>
      <c r="QVB205" s="1187"/>
      <c r="QVC205" s="1187"/>
      <c r="QVD205" s="1187"/>
      <c r="QVE205" s="1187"/>
      <c r="QVF205" s="1187"/>
      <c r="QVG205" s="1187"/>
      <c r="QVH205" s="1187"/>
      <c r="QVI205" s="1187"/>
      <c r="QVJ205" s="1187"/>
      <c r="QVK205" s="1187"/>
      <c r="QVL205" s="1187"/>
      <c r="QVM205" s="1187"/>
      <c r="QVN205" s="1187"/>
      <c r="QVO205" s="1187"/>
      <c r="QVP205" s="1187"/>
      <c r="QVQ205" s="1187"/>
      <c r="QVR205" s="1187"/>
      <c r="QVS205" s="1187"/>
      <c r="QVT205" s="1187"/>
      <c r="QVU205" s="1187"/>
      <c r="QVV205" s="1187"/>
      <c r="QVW205" s="1187"/>
      <c r="QVX205" s="1187"/>
      <c r="QVY205" s="1187"/>
      <c r="QVZ205" s="1187"/>
      <c r="QWA205" s="1187"/>
      <c r="QWB205" s="1187"/>
      <c r="QWC205" s="1187"/>
      <c r="QWD205" s="1187"/>
      <c r="QWE205" s="1187"/>
      <c r="QWF205" s="1187"/>
      <c r="QWG205" s="1187"/>
      <c r="QWH205" s="1187"/>
      <c r="QWI205" s="1187"/>
      <c r="QWJ205" s="1187"/>
      <c r="QWK205" s="1187"/>
      <c r="QWL205" s="1187"/>
      <c r="QWM205" s="1187"/>
      <c r="QWN205" s="1187"/>
      <c r="QWO205" s="1187"/>
      <c r="QWP205" s="1187"/>
      <c r="QWQ205" s="1187"/>
      <c r="QWR205" s="1187"/>
      <c r="QWS205" s="1187"/>
      <c r="QWT205" s="1187"/>
      <c r="QWU205" s="1187"/>
      <c r="QWV205" s="1187"/>
      <c r="QWW205" s="1187"/>
      <c r="QWX205" s="1187"/>
      <c r="QWY205" s="1187"/>
      <c r="QWZ205" s="1187"/>
      <c r="QXA205" s="1187"/>
      <c r="QXB205" s="1187"/>
      <c r="QXC205" s="1187"/>
      <c r="QXD205" s="1187"/>
      <c r="QXE205" s="1187"/>
      <c r="QXF205" s="1187"/>
      <c r="QXG205" s="1187"/>
      <c r="QXH205" s="1187"/>
      <c r="QXI205" s="1187"/>
      <c r="QXJ205" s="1187"/>
      <c r="QXK205" s="1187"/>
      <c r="QXL205" s="1187"/>
      <c r="QXM205" s="1187"/>
      <c r="QXN205" s="1187"/>
      <c r="QXO205" s="1187"/>
      <c r="QXP205" s="1187"/>
      <c r="QXQ205" s="1187"/>
      <c r="QXR205" s="1187"/>
      <c r="QXS205" s="1187"/>
      <c r="QXT205" s="1187"/>
      <c r="QXU205" s="1187"/>
      <c r="QXV205" s="1187"/>
      <c r="QXW205" s="1187"/>
      <c r="QXX205" s="1187"/>
      <c r="QXY205" s="1187"/>
      <c r="QXZ205" s="1187"/>
      <c r="QYA205" s="1187"/>
      <c r="QYB205" s="1187"/>
      <c r="QYC205" s="1187"/>
      <c r="QYD205" s="1187"/>
      <c r="QYE205" s="1187"/>
      <c r="QYF205" s="1187"/>
      <c r="QYG205" s="1187"/>
      <c r="QYH205" s="1187"/>
      <c r="QYI205" s="1187"/>
      <c r="QYJ205" s="1187"/>
      <c r="QYK205" s="1187"/>
      <c r="QYL205" s="1187"/>
      <c r="QYM205" s="1187"/>
      <c r="QYN205" s="1187"/>
      <c r="QYO205" s="1187"/>
      <c r="QYP205" s="1187"/>
      <c r="QYQ205" s="1187"/>
      <c r="QYR205" s="1187"/>
      <c r="QYS205" s="1187"/>
      <c r="QYT205" s="1187"/>
      <c r="QYU205" s="1187"/>
      <c r="QYV205" s="1187"/>
      <c r="QYW205" s="1187"/>
      <c r="QYX205" s="1187"/>
      <c r="QYY205" s="1187"/>
      <c r="QYZ205" s="1187"/>
      <c r="QZA205" s="1187"/>
      <c r="QZB205" s="1187"/>
      <c r="QZC205" s="1187"/>
      <c r="QZD205" s="1187"/>
      <c r="QZE205" s="1187"/>
      <c r="QZF205" s="1187"/>
      <c r="QZG205" s="1187"/>
      <c r="QZH205" s="1187"/>
      <c r="QZI205" s="1187"/>
      <c r="QZJ205" s="1187"/>
      <c r="QZK205" s="1187"/>
      <c r="QZL205" s="1187"/>
      <c r="QZM205" s="1187"/>
      <c r="QZN205" s="1187"/>
      <c r="QZO205" s="1187"/>
      <c r="QZP205" s="1187"/>
      <c r="QZQ205" s="1187"/>
      <c r="QZR205" s="1187"/>
      <c r="QZS205" s="1187"/>
      <c r="QZT205" s="1187"/>
      <c r="QZU205" s="1187"/>
      <c r="QZV205" s="1187"/>
      <c r="QZW205" s="1187"/>
      <c r="QZX205" s="1187"/>
      <c r="QZY205" s="1187"/>
      <c r="QZZ205" s="1187"/>
      <c r="RAA205" s="1187"/>
      <c r="RAB205" s="1187"/>
      <c r="RAC205" s="1187"/>
      <c r="RAD205" s="1187"/>
      <c r="RAE205" s="1187"/>
      <c r="RAF205" s="1187"/>
      <c r="RAG205" s="1187"/>
      <c r="RAH205" s="1187"/>
      <c r="RAI205" s="1187"/>
      <c r="RAJ205" s="1187"/>
      <c r="RAK205" s="1187"/>
      <c r="RAL205" s="1187"/>
      <c r="RAM205" s="1187"/>
      <c r="RAN205" s="1187"/>
      <c r="RAO205" s="1187"/>
      <c r="RAP205" s="1187"/>
      <c r="RAQ205" s="1187"/>
      <c r="RAR205" s="1187"/>
      <c r="RAS205" s="1187"/>
      <c r="RAT205" s="1187"/>
      <c r="RAU205" s="1187"/>
      <c r="RAV205" s="1187"/>
      <c r="RAW205" s="1187"/>
      <c r="RAX205" s="1187"/>
      <c r="RAY205" s="1187"/>
      <c r="RAZ205" s="1187"/>
      <c r="RBA205" s="1187"/>
      <c r="RBB205" s="1187"/>
      <c r="RBC205" s="1187"/>
      <c r="RBD205" s="1187"/>
      <c r="RBE205" s="1187"/>
      <c r="RBF205" s="1187"/>
      <c r="RBG205" s="1187"/>
      <c r="RBH205" s="1187"/>
      <c r="RBI205" s="1187"/>
      <c r="RBJ205" s="1187"/>
      <c r="RBK205" s="1187"/>
      <c r="RBL205" s="1187"/>
      <c r="RBM205" s="1187"/>
      <c r="RBN205" s="1187"/>
      <c r="RBO205" s="1187"/>
      <c r="RBP205" s="1187"/>
      <c r="RBQ205" s="1187"/>
      <c r="RBR205" s="1187"/>
      <c r="RBS205" s="1187"/>
      <c r="RBT205" s="1187"/>
      <c r="RBU205" s="1187"/>
      <c r="RBV205" s="1187"/>
      <c r="RBW205" s="1187"/>
      <c r="RBX205" s="1187"/>
      <c r="RBY205" s="1187"/>
      <c r="RBZ205" s="1187"/>
      <c r="RCA205" s="1187"/>
      <c r="RCB205" s="1187"/>
      <c r="RCC205" s="1187"/>
      <c r="RCD205" s="1187"/>
      <c r="RCE205" s="1187"/>
      <c r="RCF205" s="1187"/>
      <c r="RCG205" s="1187"/>
      <c r="RCH205" s="1187"/>
      <c r="RCI205" s="1187"/>
      <c r="RCJ205" s="1187"/>
      <c r="RCK205" s="1187"/>
      <c r="RCL205" s="1187"/>
      <c r="RCM205" s="1187"/>
      <c r="RCN205" s="1187"/>
      <c r="RCO205" s="1187"/>
      <c r="RCP205" s="1187"/>
      <c r="RCQ205" s="1187"/>
      <c r="RCR205" s="1187"/>
      <c r="RCS205" s="1187"/>
      <c r="RCT205" s="1187"/>
      <c r="RCU205" s="1187"/>
      <c r="RCV205" s="1187"/>
      <c r="RCW205" s="1187"/>
      <c r="RCX205" s="1187"/>
      <c r="RCY205" s="1187"/>
      <c r="RCZ205" s="1187"/>
      <c r="RDA205" s="1187"/>
      <c r="RDB205" s="1187"/>
      <c r="RDC205" s="1187"/>
      <c r="RDD205" s="1187"/>
      <c r="RDE205" s="1187"/>
      <c r="RDF205" s="1187"/>
      <c r="RDG205" s="1187"/>
      <c r="RDH205" s="1187"/>
      <c r="RDI205" s="1187"/>
      <c r="RDJ205" s="1187"/>
      <c r="RDK205" s="1187"/>
      <c r="RDL205" s="1187"/>
      <c r="RDM205" s="1187"/>
      <c r="RDN205" s="1187"/>
      <c r="RDO205" s="1187"/>
      <c r="RDP205" s="1187"/>
      <c r="RDQ205" s="1187"/>
      <c r="RDR205" s="1187"/>
      <c r="RDS205" s="1187"/>
      <c r="RDT205" s="1187"/>
      <c r="RDU205" s="1187"/>
      <c r="RDV205" s="1187"/>
      <c r="RDW205" s="1187"/>
      <c r="RDX205" s="1187"/>
      <c r="RDY205" s="1187"/>
      <c r="RDZ205" s="1187"/>
      <c r="REA205" s="1187"/>
      <c r="REB205" s="1187"/>
      <c r="REC205" s="1187"/>
      <c r="RED205" s="1187"/>
      <c r="REE205" s="1187"/>
      <c r="REF205" s="1187"/>
      <c r="REG205" s="1187"/>
      <c r="REH205" s="1187"/>
      <c r="REI205" s="1187"/>
      <c r="REJ205" s="1187"/>
      <c r="REK205" s="1187"/>
      <c r="REL205" s="1187"/>
      <c r="REM205" s="1187"/>
      <c r="REN205" s="1187"/>
      <c r="REO205" s="1187"/>
      <c r="REP205" s="1187"/>
      <c r="REQ205" s="1187"/>
      <c r="RER205" s="1187"/>
      <c r="RES205" s="1187"/>
      <c r="RET205" s="1187"/>
      <c r="REU205" s="1187"/>
      <c r="REV205" s="1187"/>
      <c r="REW205" s="1187"/>
      <c r="REX205" s="1187"/>
      <c r="REY205" s="1187"/>
      <c r="REZ205" s="1187"/>
      <c r="RFA205" s="1187"/>
      <c r="RFB205" s="1187"/>
      <c r="RFC205" s="1187"/>
      <c r="RFD205" s="1187"/>
      <c r="RFE205" s="1187"/>
      <c r="RFF205" s="1187"/>
      <c r="RFG205" s="1187"/>
      <c r="RFH205" s="1187"/>
      <c r="RFI205" s="1187"/>
      <c r="RFJ205" s="1187"/>
      <c r="RFK205" s="1187"/>
      <c r="RFL205" s="1187"/>
      <c r="RFM205" s="1187"/>
      <c r="RFN205" s="1187"/>
      <c r="RFO205" s="1187"/>
      <c r="RFP205" s="1187"/>
      <c r="RFQ205" s="1187"/>
      <c r="RFR205" s="1187"/>
      <c r="RFS205" s="1187"/>
      <c r="RFT205" s="1187"/>
      <c r="RFU205" s="1187"/>
      <c r="RFV205" s="1187"/>
      <c r="RFW205" s="1187"/>
      <c r="RFX205" s="1187"/>
      <c r="RFY205" s="1187"/>
      <c r="RFZ205" s="1187"/>
      <c r="RGA205" s="1187"/>
      <c r="RGB205" s="1187"/>
      <c r="RGC205" s="1187"/>
      <c r="RGD205" s="1187"/>
      <c r="RGE205" s="1187"/>
      <c r="RGF205" s="1187"/>
      <c r="RGG205" s="1187"/>
      <c r="RGH205" s="1187"/>
      <c r="RGI205" s="1187"/>
      <c r="RGJ205" s="1187"/>
      <c r="RGK205" s="1187"/>
      <c r="RGL205" s="1187"/>
      <c r="RGM205" s="1187"/>
      <c r="RGN205" s="1187"/>
      <c r="RGO205" s="1187"/>
      <c r="RGP205" s="1187"/>
      <c r="RGQ205" s="1187"/>
      <c r="RGR205" s="1187"/>
      <c r="RGS205" s="1187"/>
      <c r="RGT205" s="1187"/>
      <c r="RGU205" s="1187"/>
      <c r="RGV205" s="1187"/>
      <c r="RGW205" s="1187"/>
      <c r="RGX205" s="1187"/>
      <c r="RGY205" s="1187"/>
      <c r="RGZ205" s="1187"/>
      <c r="RHA205" s="1187"/>
      <c r="RHB205" s="1187"/>
      <c r="RHC205" s="1187"/>
      <c r="RHD205" s="1187"/>
      <c r="RHE205" s="1187"/>
      <c r="RHF205" s="1187"/>
      <c r="RHG205" s="1187"/>
      <c r="RHH205" s="1187"/>
      <c r="RHI205" s="1187"/>
      <c r="RHJ205" s="1187"/>
      <c r="RHK205" s="1187"/>
      <c r="RHL205" s="1187"/>
      <c r="RHM205" s="1187"/>
      <c r="RHN205" s="1187"/>
      <c r="RHO205" s="1187"/>
      <c r="RHP205" s="1187"/>
      <c r="RHQ205" s="1187"/>
      <c r="RHR205" s="1187"/>
      <c r="RHS205" s="1187"/>
      <c r="RHT205" s="1187"/>
      <c r="RHU205" s="1187"/>
      <c r="RHV205" s="1187"/>
      <c r="RHW205" s="1187"/>
      <c r="RHX205" s="1187"/>
      <c r="RHY205" s="1187"/>
      <c r="RHZ205" s="1187"/>
      <c r="RIA205" s="1187"/>
      <c r="RIB205" s="1187"/>
      <c r="RIC205" s="1187"/>
      <c r="RID205" s="1187"/>
      <c r="RIE205" s="1187"/>
      <c r="RIF205" s="1187"/>
      <c r="RIG205" s="1187"/>
      <c r="RIH205" s="1187"/>
      <c r="RII205" s="1187"/>
      <c r="RIJ205" s="1187"/>
      <c r="RIK205" s="1187"/>
      <c r="RIL205" s="1187"/>
      <c r="RIM205" s="1187"/>
      <c r="RIN205" s="1187"/>
      <c r="RIO205" s="1187"/>
      <c r="RIP205" s="1187"/>
      <c r="RIQ205" s="1187"/>
      <c r="RIR205" s="1187"/>
      <c r="RIS205" s="1187"/>
      <c r="RIT205" s="1187"/>
      <c r="RIU205" s="1187"/>
      <c r="RIV205" s="1187"/>
      <c r="RIW205" s="1187"/>
      <c r="RIX205" s="1187"/>
      <c r="RIY205" s="1187"/>
      <c r="RIZ205" s="1187"/>
      <c r="RJA205" s="1187"/>
      <c r="RJB205" s="1187"/>
      <c r="RJC205" s="1187"/>
      <c r="RJD205" s="1187"/>
      <c r="RJE205" s="1187"/>
      <c r="RJF205" s="1187"/>
      <c r="RJG205" s="1187"/>
      <c r="RJH205" s="1187"/>
      <c r="RJI205" s="1187"/>
      <c r="RJJ205" s="1187"/>
      <c r="RJK205" s="1187"/>
      <c r="RJL205" s="1187"/>
      <c r="RJM205" s="1187"/>
      <c r="RJN205" s="1187"/>
      <c r="RJO205" s="1187"/>
      <c r="RJP205" s="1187"/>
      <c r="RJQ205" s="1187"/>
      <c r="RJR205" s="1187"/>
      <c r="RJS205" s="1187"/>
      <c r="RJT205" s="1187"/>
      <c r="RJU205" s="1187"/>
      <c r="RJV205" s="1187"/>
      <c r="RJW205" s="1187"/>
      <c r="RJX205" s="1187"/>
      <c r="RJY205" s="1187"/>
      <c r="RJZ205" s="1187"/>
      <c r="RKA205" s="1187"/>
      <c r="RKB205" s="1187"/>
      <c r="RKC205" s="1187"/>
      <c r="RKD205" s="1187"/>
      <c r="RKE205" s="1187"/>
      <c r="RKF205" s="1187"/>
      <c r="RKG205" s="1187"/>
      <c r="RKH205" s="1187"/>
      <c r="RKI205" s="1187"/>
      <c r="RKJ205" s="1187"/>
      <c r="RKK205" s="1187"/>
      <c r="RKL205" s="1187"/>
      <c r="RKM205" s="1187"/>
      <c r="RKN205" s="1187"/>
      <c r="RKO205" s="1187"/>
      <c r="RKP205" s="1187"/>
      <c r="RKQ205" s="1187"/>
      <c r="RKR205" s="1187"/>
      <c r="RKS205" s="1187"/>
      <c r="RKT205" s="1187"/>
      <c r="RKU205" s="1187"/>
      <c r="RKV205" s="1187"/>
      <c r="RKW205" s="1187"/>
      <c r="RKX205" s="1187"/>
      <c r="RKY205" s="1187"/>
      <c r="RKZ205" s="1187"/>
      <c r="RLA205" s="1187"/>
      <c r="RLB205" s="1187"/>
      <c r="RLC205" s="1187"/>
      <c r="RLD205" s="1187"/>
      <c r="RLE205" s="1187"/>
      <c r="RLF205" s="1187"/>
      <c r="RLG205" s="1187"/>
      <c r="RLH205" s="1187"/>
      <c r="RLI205" s="1187"/>
      <c r="RLJ205" s="1187"/>
      <c r="RLK205" s="1187"/>
      <c r="RLL205" s="1187"/>
      <c r="RLM205" s="1187"/>
      <c r="RLN205" s="1187"/>
      <c r="RLO205" s="1187"/>
      <c r="RLP205" s="1187"/>
      <c r="RLQ205" s="1187"/>
      <c r="RLR205" s="1187"/>
      <c r="RLS205" s="1187"/>
      <c r="RLT205" s="1187"/>
      <c r="RLU205" s="1187"/>
      <c r="RLV205" s="1187"/>
      <c r="RLW205" s="1187"/>
      <c r="RLX205" s="1187"/>
      <c r="RLY205" s="1187"/>
      <c r="RLZ205" s="1187"/>
      <c r="RMA205" s="1187"/>
      <c r="RMB205" s="1187"/>
      <c r="RMC205" s="1187"/>
      <c r="RMD205" s="1187"/>
      <c r="RME205" s="1187"/>
      <c r="RMF205" s="1187"/>
      <c r="RMG205" s="1187"/>
      <c r="RMH205" s="1187"/>
      <c r="RMI205" s="1187"/>
      <c r="RMJ205" s="1187"/>
      <c r="RMK205" s="1187"/>
      <c r="RML205" s="1187"/>
      <c r="RMM205" s="1187"/>
      <c r="RMN205" s="1187"/>
      <c r="RMO205" s="1187"/>
      <c r="RMP205" s="1187"/>
      <c r="RMQ205" s="1187"/>
      <c r="RMR205" s="1187"/>
      <c r="RMS205" s="1187"/>
      <c r="RMT205" s="1187"/>
      <c r="RMU205" s="1187"/>
      <c r="RMV205" s="1187"/>
      <c r="RMW205" s="1187"/>
      <c r="RMX205" s="1187"/>
      <c r="RMY205" s="1187"/>
      <c r="RMZ205" s="1187"/>
      <c r="RNA205" s="1187"/>
      <c r="RNB205" s="1187"/>
      <c r="RNC205" s="1187"/>
      <c r="RND205" s="1187"/>
      <c r="RNE205" s="1187"/>
      <c r="RNF205" s="1187"/>
      <c r="RNG205" s="1187"/>
      <c r="RNH205" s="1187"/>
      <c r="RNI205" s="1187"/>
      <c r="RNJ205" s="1187"/>
      <c r="RNK205" s="1187"/>
      <c r="RNL205" s="1187"/>
      <c r="RNM205" s="1187"/>
      <c r="RNN205" s="1187"/>
      <c r="RNO205" s="1187"/>
      <c r="RNP205" s="1187"/>
      <c r="RNQ205" s="1187"/>
      <c r="RNR205" s="1187"/>
      <c r="RNS205" s="1187"/>
      <c r="RNT205" s="1187"/>
      <c r="RNU205" s="1187"/>
      <c r="RNV205" s="1187"/>
      <c r="RNW205" s="1187"/>
      <c r="RNX205" s="1187"/>
      <c r="RNY205" s="1187"/>
      <c r="RNZ205" s="1187"/>
      <c r="ROA205" s="1187"/>
      <c r="ROB205" s="1187"/>
      <c r="ROC205" s="1187"/>
      <c r="ROD205" s="1187"/>
      <c r="ROE205" s="1187"/>
      <c r="ROF205" s="1187"/>
      <c r="ROG205" s="1187"/>
      <c r="ROH205" s="1187"/>
      <c r="ROI205" s="1187"/>
      <c r="ROJ205" s="1187"/>
      <c r="ROK205" s="1187"/>
      <c r="ROL205" s="1187"/>
      <c r="ROM205" s="1187"/>
      <c r="RON205" s="1187"/>
      <c r="ROO205" s="1187"/>
      <c r="ROP205" s="1187"/>
      <c r="ROQ205" s="1187"/>
      <c r="ROR205" s="1187"/>
      <c r="ROS205" s="1187"/>
      <c r="ROT205" s="1187"/>
      <c r="ROU205" s="1187"/>
      <c r="ROV205" s="1187"/>
      <c r="ROW205" s="1187"/>
      <c r="ROX205" s="1187"/>
      <c r="ROY205" s="1187"/>
      <c r="ROZ205" s="1187"/>
      <c r="RPA205" s="1187"/>
      <c r="RPB205" s="1187"/>
      <c r="RPC205" s="1187"/>
      <c r="RPD205" s="1187"/>
      <c r="RPE205" s="1187"/>
      <c r="RPF205" s="1187"/>
      <c r="RPG205" s="1187"/>
      <c r="RPH205" s="1187"/>
      <c r="RPI205" s="1187"/>
      <c r="RPJ205" s="1187"/>
      <c r="RPK205" s="1187"/>
      <c r="RPL205" s="1187"/>
      <c r="RPM205" s="1187"/>
      <c r="RPN205" s="1187"/>
      <c r="RPO205" s="1187"/>
      <c r="RPP205" s="1187"/>
      <c r="RPQ205" s="1187"/>
      <c r="RPR205" s="1187"/>
      <c r="RPS205" s="1187"/>
      <c r="RPT205" s="1187"/>
      <c r="RPU205" s="1187"/>
      <c r="RPV205" s="1187"/>
      <c r="RPW205" s="1187"/>
      <c r="RPX205" s="1187"/>
      <c r="RPY205" s="1187"/>
      <c r="RPZ205" s="1187"/>
      <c r="RQA205" s="1187"/>
      <c r="RQB205" s="1187"/>
      <c r="RQC205" s="1187"/>
      <c r="RQD205" s="1187"/>
      <c r="RQE205" s="1187"/>
      <c r="RQF205" s="1187"/>
      <c r="RQG205" s="1187"/>
      <c r="RQH205" s="1187"/>
      <c r="RQI205" s="1187"/>
      <c r="RQJ205" s="1187"/>
      <c r="RQK205" s="1187"/>
      <c r="RQL205" s="1187"/>
      <c r="RQM205" s="1187"/>
      <c r="RQN205" s="1187"/>
      <c r="RQO205" s="1187"/>
      <c r="RQP205" s="1187"/>
      <c r="RQQ205" s="1187"/>
      <c r="RQR205" s="1187"/>
      <c r="RQS205" s="1187"/>
      <c r="RQT205" s="1187"/>
      <c r="RQU205" s="1187"/>
      <c r="RQV205" s="1187"/>
      <c r="RQW205" s="1187"/>
      <c r="RQX205" s="1187"/>
      <c r="RQY205" s="1187"/>
      <c r="RQZ205" s="1187"/>
      <c r="RRA205" s="1187"/>
      <c r="RRB205" s="1187"/>
      <c r="RRC205" s="1187"/>
      <c r="RRD205" s="1187"/>
      <c r="RRE205" s="1187"/>
      <c r="RRF205" s="1187"/>
      <c r="RRG205" s="1187"/>
      <c r="RRH205" s="1187"/>
      <c r="RRI205" s="1187"/>
      <c r="RRJ205" s="1187"/>
      <c r="RRK205" s="1187"/>
      <c r="RRL205" s="1187"/>
      <c r="RRM205" s="1187"/>
      <c r="RRN205" s="1187"/>
      <c r="RRO205" s="1187"/>
      <c r="RRP205" s="1187"/>
      <c r="RRQ205" s="1187"/>
      <c r="RRR205" s="1187"/>
      <c r="RRS205" s="1187"/>
      <c r="RRT205" s="1187"/>
      <c r="RRU205" s="1187"/>
      <c r="RRV205" s="1187"/>
      <c r="RRW205" s="1187"/>
      <c r="RRX205" s="1187"/>
      <c r="RRY205" s="1187"/>
      <c r="RRZ205" s="1187"/>
      <c r="RSA205" s="1187"/>
      <c r="RSB205" s="1187"/>
      <c r="RSC205" s="1187"/>
      <c r="RSD205" s="1187"/>
      <c r="RSE205" s="1187"/>
      <c r="RSF205" s="1187"/>
      <c r="RSG205" s="1187"/>
      <c r="RSH205" s="1187"/>
      <c r="RSI205" s="1187"/>
      <c r="RSJ205" s="1187"/>
      <c r="RSK205" s="1187"/>
      <c r="RSL205" s="1187"/>
      <c r="RSM205" s="1187"/>
      <c r="RSN205" s="1187"/>
      <c r="RSO205" s="1187"/>
      <c r="RSP205" s="1187"/>
      <c r="RSQ205" s="1187"/>
      <c r="RSR205" s="1187"/>
      <c r="RSS205" s="1187"/>
      <c r="RST205" s="1187"/>
      <c r="RSU205" s="1187"/>
      <c r="RSV205" s="1187"/>
      <c r="RSW205" s="1187"/>
      <c r="RSX205" s="1187"/>
      <c r="RSY205" s="1187"/>
      <c r="RSZ205" s="1187"/>
      <c r="RTA205" s="1187"/>
      <c r="RTB205" s="1187"/>
      <c r="RTC205" s="1187"/>
      <c r="RTD205" s="1187"/>
      <c r="RTE205" s="1187"/>
      <c r="RTF205" s="1187"/>
      <c r="RTG205" s="1187"/>
      <c r="RTH205" s="1187"/>
      <c r="RTI205" s="1187"/>
      <c r="RTJ205" s="1187"/>
      <c r="RTK205" s="1187"/>
      <c r="RTL205" s="1187"/>
      <c r="RTM205" s="1187"/>
      <c r="RTN205" s="1187"/>
      <c r="RTO205" s="1187"/>
      <c r="RTP205" s="1187"/>
      <c r="RTQ205" s="1187"/>
      <c r="RTR205" s="1187"/>
      <c r="RTS205" s="1187"/>
      <c r="RTT205" s="1187"/>
      <c r="RTU205" s="1187"/>
      <c r="RTV205" s="1187"/>
      <c r="RTW205" s="1187"/>
      <c r="RTX205" s="1187"/>
      <c r="RTY205" s="1187"/>
      <c r="RTZ205" s="1187"/>
      <c r="RUA205" s="1187"/>
      <c r="RUB205" s="1187"/>
      <c r="RUC205" s="1187"/>
      <c r="RUD205" s="1187"/>
      <c r="RUE205" s="1187"/>
      <c r="RUF205" s="1187"/>
      <c r="RUG205" s="1187"/>
      <c r="RUH205" s="1187"/>
      <c r="RUI205" s="1187"/>
      <c r="RUJ205" s="1187"/>
      <c r="RUK205" s="1187"/>
      <c r="RUL205" s="1187"/>
      <c r="RUM205" s="1187"/>
      <c r="RUN205" s="1187"/>
      <c r="RUO205" s="1187"/>
      <c r="RUP205" s="1187"/>
      <c r="RUQ205" s="1187"/>
      <c r="RUR205" s="1187"/>
      <c r="RUS205" s="1187"/>
      <c r="RUT205" s="1187"/>
      <c r="RUU205" s="1187"/>
      <c r="RUV205" s="1187"/>
      <c r="RUW205" s="1187"/>
      <c r="RUX205" s="1187"/>
      <c r="RUY205" s="1187"/>
      <c r="RUZ205" s="1187"/>
      <c r="RVA205" s="1187"/>
      <c r="RVB205" s="1187"/>
      <c r="RVC205" s="1187"/>
      <c r="RVD205" s="1187"/>
      <c r="RVE205" s="1187"/>
      <c r="RVF205" s="1187"/>
      <c r="RVG205" s="1187"/>
      <c r="RVH205" s="1187"/>
      <c r="RVI205" s="1187"/>
      <c r="RVJ205" s="1187"/>
      <c r="RVK205" s="1187"/>
      <c r="RVL205" s="1187"/>
      <c r="RVM205" s="1187"/>
      <c r="RVN205" s="1187"/>
      <c r="RVO205" s="1187"/>
      <c r="RVP205" s="1187"/>
      <c r="RVQ205" s="1187"/>
      <c r="RVR205" s="1187"/>
      <c r="RVS205" s="1187"/>
      <c r="RVT205" s="1187"/>
      <c r="RVU205" s="1187"/>
      <c r="RVV205" s="1187"/>
      <c r="RVW205" s="1187"/>
      <c r="RVX205" s="1187"/>
      <c r="RVY205" s="1187"/>
      <c r="RVZ205" s="1187"/>
      <c r="RWA205" s="1187"/>
      <c r="RWB205" s="1187"/>
      <c r="RWC205" s="1187"/>
      <c r="RWD205" s="1187"/>
      <c r="RWE205" s="1187"/>
      <c r="RWF205" s="1187"/>
      <c r="RWG205" s="1187"/>
      <c r="RWH205" s="1187"/>
      <c r="RWI205" s="1187"/>
      <c r="RWJ205" s="1187"/>
      <c r="RWK205" s="1187"/>
      <c r="RWL205" s="1187"/>
      <c r="RWM205" s="1187"/>
      <c r="RWN205" s="1187"/>
      <c r="RWO205" s="1187"/>
      <c r="RWP205" s="1187"/>
      <c r="RWQ205" s="1187"/>
      <c r="RWR205" s="1187"/>
      <c r="RWS205" s="1187"/>
      <c r="RWT205" s="1187"/>
      <c r="RWU205" s="1187"/>
      <c r="RWV205" s="1187"/>
      <c r="RWW205" s="1187"/>
      <c r="RWX205" s="1187"/>
      <c r="RWY205" s="1187"/>
      <c r="RWZ205" s="1187"/>
      <c r="RXA205" s="1187"/>
      <c r="RXB205" s="1187"/>
      <c r="RXC205" s="1187"/>
      <c r="RXD205" s="1187"/>
      <c r="RXE205" s="1187"/>
      <c r="RXF205" s="1187"/>
      <c r="RXG205" s="1187"/>
      <c r="RXH205" s="1187"/>
      <c r="RXI205" s="1187"/>
      <c r="RXJ205" s="1187"/>
      <c r="RXK205" s="1187"/>
      <c r="RXL205" s="1187"/>
      <c r="RXM205" s="1187"/>
      <c r="RXN205" s="1187"/>
      <c r="RXO205" s="1187"/>
      <c r="RXP205" s="1187"/>
      <c r="RXQ205" s="1187"/>
      <c r="RXR205" s="1187"/>
      <c r="RXS205" s="1187"/>
      <c r="RXT205" s="1187"/>
      <c r="RXU205" s="1187"/>
      <c r="RXV205" s="1187"/>
      <c r="RXW205" s="1187"/>
      <c r="RXX205" s="1187"/>
      <c r="RXY205" s="1187"/>
      <c r="RXZ205" s="1187"/>
      <c r="RYA205" s="1187"/>
      <c r="RYB205" s="1187"/>
      <c r="RYC205" s="1187"/>
      <c r="RYD205" s="1187"/>
      <c r="RYE205" s="1187"/>
      <c r="RYF205" s="1187"/>
      <c r="RYG205" s="1187"/>
      <c r="RYH205" s="1187"/>
      <c r="RYI205" s="1187"/>
      <c r="RYJ205" s="1187"/>
      <c r="RYK205" s="1187"/>
      <c r="RYL205" s="1187"/>
      <c r="RYM205" s="1187"/>
      <c r="RYN205" s="1187"/>
      <c r="RYO205" s="1187"/>
      <c r="RYP205" s="1187"/>
      <c r="RYQ205" s="1187"/>
      <c r="RYR205" s="1187"/>
      <c r="RYS205" s="1187"/>
      <c r="RYT205" s="1187"/>
      <c r="RYU205" s="1187"/>
      <c r="RYV205" s="1187"/>
      <c r="RYW205" s="1187"/>
      <c r="RYX205" s="1187"/>
      <c r="RYY205" s="1187"/>
      <c r="RYZ205" s="1187"/>
      <c r="RZA205" s="1187"/>
      <c r="RZB205" s="1187"/>
      <c r="RZC205" s="1187"/>
      <c r="RZD205" s="1187"/>
      <c r="RZE205" s="1187"/>
      <c r="RZF205" s="1187"/>
      <c r="RZG205" s="1187"/>
      <c r="RZH205" s="1187"/>
      <c r="RZI205" s="1187"/>
      <c r="RZJ205" s="1187"/>
      <c r="RZK205" s="1187"/>
      <c r="RZL205" s="1187"/>
      <c r="RZM205" s="1187"/>
      <c r="RZN205" s="1187"/>
      <c r="RZO205" s="1187"/>
      <c r="RZP205" s="1187"/>
      <c r="RZQ205" s="1187"/>
      <c r="RZR205" s="1187"/>
      <c r="RZS205" s="1187"/>
      <c r="RZT205" s="1187"/>
      <c r="RZU205" s="1187"/>
      <c r="RZV205" s="1187"/>
      <c r="RZW205" s="1187"/>
      <c r="RZX205" s="1187"/>
      <c r="RZY205" s="1187"/>
      <c r="RZZ205" s="1187"/>
      <c r="SAA205" s="1187"/>
      <c r="SAB205" s="1187"/>
      <c r="SAC205" s="1187"/>
      <c r="SAD205" s="1187"/>
      <c r="SAE205" s="1187"/>
      <c r="SAF205" s="1187"/>
      <c r="SAG205" s="1187"/>
      <c r="SAH205" s="1187"/>
      <c r="SAI205" s="1187"/>
      <c r="SAJ205" s="1187"/>
      <c r="SAK205" s="1187"/>
      <c r="SAL205" s="1187"/>
      <c r="SAM205" s="1187"/>
      <c r="SAN205" s="1187"/>
      <c r="SAO205" s="1187"/>
      <c r="SAP205" s="1187"/>
      <c r="SAQ205" s="1187"/>
      <c r="SAR205" s="1187"/>
      <c r="SAS205" s="1187"/>
      <c r="SAT205" s="1187"/>
      <c r="SAU205" s="1187"/>
      <c r="SAV205" s="1187"/>
      <c r="SAW205" s="1187"/>
      <c r="SAX205" s="1187"/>
      <c r="SAY205" s="1187"/>
      <c r="SAZ205" s="1187"/>
      <c r="SBA205" s="1187"/>
      <c r="SBB205" s="1187"/>
      <c r="SBC205" s="1187"/>
      <c r="SBD205" s="1187"/>
      <c r="SBE205" s="1187"/>
      <c r="SBF205" s="1187"/>
      <c r="SBG205" s="1187"/>
      <c r="SBH205" s="1187"/>
      <c r="SBI205" s="1187"/>
      <c r="SBJ205" s="1187"/>
      <c r="SBK205" s="1187"/>
      <c r="SBL205" s="1187"/>
      <c r="SBM205" s="1187"/>
      <c r="SBN205" s="1187"/>
      <c r="SBO205" s="1187"/>
      <c r="SBP205" s="1187"/>
      <c r="SBQ205" s="1187"/>
      <c r="SBR205" s="1187"/>
      <c r="SBS205" s="1187"/>
      <c r="SBT205" s="1187"/>
      <c r="SBU205" s="1187"/>
      <c r="SBV205" s="1187"/>
      <c r="SBW205" s="1187"/>
      <c r="SBX205" s="1187"/>
      <c r="SBY205" s="1187"/>
      <c r="SBZ205" s="1187"/>
      <c r="SCA205" s="1187"/>
      <c r="SCB205" s="1187"/>
      <c r="SCC205" s="1187"/>
      <c r="SCD205" s="1187"/>
      <c r="SCE205" s="1187"/>
      <c r="SCF205" s="1187"/>
      <c r="SCG205" s="1187"/>
      <c r="SCH205" s="1187"/>
      <c r="SCI205" s="1187"/>
      <c r="SCJ205" s="1187"/>
      <c r="SCK205" s="1187"/>
      <c r="SCL205" s="1187"/>
      <c r="SCM205" s="1187"/>
      <c r="SCN205" s="1187"/>
      <c r="SCO205" s="1187"/>
      <c r="SCP205" s="1187"/>
      <c r="SCQ205" s="1187"/>
      <c r="SCR205" s="1187"/>
      <c r="SCS205" s="1187"/>
      <c r="SCT205" s="1187"/>
      <c r="SCU205" s="1187"/>
      <c r="SCV205" s="1187"/>
      <c r="SCW205" s="1187"/>
      <c r="SCX205" s="1187"/>
      <c r="SCY205" s="1187"/>
      <c r="SCZ205" s="1187"/>
      <c r="SDA205" s="1187"/>
      <c r="SDB205" s="1187"/>
      <c r="SDC205" s="1187"/>
      <c r="SDD205" s="1187"/>
      <c r="SDE205" s="1187"/>
      <c r="SDF205" s="1187"/>
      <c r="SDG205" s="1187"/>
      <c r="SDH205" s="1187"/>
      <c r="SDI205" s="1187"/>
      <c r="SDJ205" s="1187"/>
      <c r="SDK205" s="1187"/>
      <c r="SDL205" s="1187"/>
      <c r="SDM205" s="1187"/>
      <c r="SDN205" s="1187"/>
      <c r="SDO205" s="1187"/>
      <c r="SDP205" s="1187"/>
      <c r="SDQ205" s="1187"/>
      <c r="SDR205" s="1187"/>
      <c r="SDS205" s="1187"/>
      <c r="SDT205" s="1187"/>
      <c r="SDU205" s="1187"/>
      <c r="SDV205" s="1187"/>
      <c r="SDW205" s="1187"/>
      <c r="SDX205" s="1187"/>
      <c r="SDY205" s="1187"/>
      <c r="SDZ205" s="1187"/>
      <c r="SEA205" s="1187"/>
      <c r="SEB205" s="1187"/>
      <c r="SEC205" s="1187"/>
      <c r="SED205" s="1187"/>
      <c r="SEE205" s="1187"/>
      <c r="SEF205" s="1187"/>
      <c r="SEG205" s="1187"/>
      <c r="SEH205" s="1187"/>
      <c r="SEI205" s="1187"/>
      <c r="SEJ205" s="1187"/>
      <c r="SEK205" s="1187"/>
      <c r="SEL205" s="1187"/>
      <c r="SEM205" s="1187"/>
      <c r="SEN205" s="1187"/>
      <c r="SEO205" s="1187"/>
      <c r="SEP205" s="1187"/>
      <c r="SEQ205" s="1187"/>
      <c r="SER205" s="1187"/>
      <c r="SES205" s="1187"/>
      <c r="SET205" s="1187"/>
      <c r="SEU205" s="1187"/>
      <c r="SEV205" s="1187"/>
      <c r="SEW205" s="1187"/>
      <c r="SEX205" s="1187"/>
      <c r="SEY205" s="1187"/>
      <c r="SEZ205" s="1187"/>
      <c r="SFA205" s="1187"/>
      <c r="SFB205" s="1187"/>
      <c r="SFC205" s="1187"/>
      <c r="SFD205" s="1187"/>
      <c r="SFE205" s="1187"/>
      <c r="SFF205" s="1187"/>
      <c r="SFG205" s="1187"/>
      <c r="SFH205" s="1187"/>
      <c r="SFI205" s="1187"/>
      <c r="SFJ205" s="1187"/>
      <c r="SFK205" s="1187"/>
      <c r="SFL205" s="1187"/>
      <c r="SFM205" s="1187"/>
      <c r="SFN205" s="1187"/>
      <c r="SFO205" s="1187"/>
      <c r="SFP205" s="1187"/>
      <c r="SFQ205" s="1187"/>
      <c r="SFR205" s="1187"/>
      <c r="SFS205" s="1187"/>
      <c r="SFT205" s="1187"/>
      <c r="SFU205" s="1187"/>
      <c r="SFV205" s="1187"/>
      <c r="SFW205" s="1187"/>
      <c r="SFX205" s="1187"/>
      <c r="SFY205" s="1187"/>
      <c r="SFZ205" s="1187"/>
      <c r="SGA205" s="1187"/>
      <c r="SGB205" s="1187"/>
      <c r="SGC205" s="1187"/>
      <c r="SGD205" s="1187"/>
      <c r="SGE205" s="1187"/>
      <c r="SGF205" s="1187"/>
      <c r="SGG205" s="1187"/>
      <c r="SGH205" s="1187"/>
      <c r="SGI205" s="1187"/>
      <c r="SGJ205" s="1187"/>
      <c r="SGK205" s="1187"/>
      <c r="SGL205" s="1187"/>
      <c r="SGM205" s="1187"/>
      <c r="SGN205" s="1187"/>
      <c r="SGO205" s="1187"/>
      <c r="SGP205" s="1187"/>
      <c r="SGQ205" s="1187"/>
      <c r="SGR205" s="1187"/>
      <c r="SGS205" s="1187"/>
      <c r="SGT205" s="1187"/>
      <c r="SGU205" s="1187"/>
      <c r="SGV205" s="1187"/>
      <c r="SGW205" s="1187"/>
      <c r="SGX205" s="1187"/>
      <c r="SGY205" s="1187"/>
      <c r="SGZ205" s="1187"/>
      <c r="SHA205" s="1187"/>
      <c r="SHB205" s="1187"/>
      <c r="SHC205" s="1187"/>
      <c r="SHD205" s="1187"/>
      <c r="SHE205" s="1187"/>
      <c r="SHF205" s="1187"/>
      <c r="SHG205" s="1187"/>
      <c r="SHH205" s="1187"/>
      <c r="SHI205" s="1187"/>
      <c r="SHJ205" s="1187"/>
      <c r="SHK205" s="1187"/>
      <c r="SHL205" s="1187"/>
      <c r="SHM205" s="1187"/>
      <c r="SHN205" s="1187"/>
      <c r="SHO205" s="1187"/>
      <c r="SHP205" s="1187"/>
      <c r="SHQ205" s="1187"/>
      <c r="SHR205" s="1187"/>
      <c r="SHS205" s="1187"/>
      <c r="SHT205" s="1187"/>
      <c r="SHU205" s="1187"/>
      <c r="SHV205" s="1187"/>
      <c r="SHW205" s="1187"/>
      <c r="SHX205" s="1187"/>
      <c r="SHY205" s="1187"/>
      <c r="SHZ205" s="1187"/>
      <c r="SIA205" s="1187"/>
      <c r="SIB205" s="1187"/>
      <c r="SIC205" s="1187"/>
      <c r="SID205" s="1187"/>
      <c r="SIE205" s="1187"/>
      <c r="SIF205" s="1187"/>
      <c r="SIG205" s="1187"/>
      <c r="SIH205" s="1187"/>
      <c r="SII205" s="1187"/>
      <c r="SIJ205" s="1187"/>
      <c r="SIK205" s="1187"/>
      <c r="SIL205" s="1187"/>
      <c r="SIM205" s="1187"/>
      <c r="SIN205" s="1187"/>
      <c r="SIO205" s="1187"/>
      <c r="SIP205" s="1187"/>
      <c r="SIQ205" s="1187"/>
      <c r="SIR205" s="1187"/>
      <c r="SIS205" s="1187"/>
      <c r="SIT205" s="1187"/>
      <c r="SIU205" s="1187"/>
      <c r="SIV205" s="1187"/>
      <c r="SIW205" s="1187"/>
      <c r="SIX205" s="1187"/>
      <c r="SIY205" s="1187"/>
      <c r="SIZ205" s="1187"/>
      <c r="SJA205" s="1187"/>
      <c r="SJB205" s="1187"/>
      <c r="SJC205" s="1187"/>
      <c r="SJD205" s="1187"/>
      <c r="SJE205" s="1187"/>
      <c r="SJF205" s="1187"/>
      <c r="SJG205" s="1187"/>
      <c r="SJH205" s="1187"/>
      <c r="SJI205" s="1187"/>
      <c r="SJJ205" s="1187"/>
      <c r="SJK205" s="1187"/>
      <c r="SJL205" s="1187"/>
      <c r="SJM205" s="1187"/>
      <c r="SJN205" s="1187"/>
      <c r="SJO205" s="1187"/>
      <c r="SJP205" s="1187"/>
      <c r="SJQ205" s="1187"/>
      <c r="SJR205" s="1187"/>
      <c r="SJS205" s="1187"/>
      <c r="SJT205" s="1187"/>
      <c r="SJU205" s="1187"/>
      <c r="SJV205" s="1187"/>
      <c r="SJW205" s="1187"/>
      <c r="SJX205" s="1187"/>
      <c r="SJY205" s="1187"/>
      <c r="SJZ205" s="1187"/>
      <c r="SKA205" s="1187"/>
      <c r="SKB205" s="1187"/>
      <c r="SKC205" s="1187"/>
      <c r="SKD205" s="1187"/>
      <c r="SKE205" s="1187"/>
      <c r="SKF205" s="1187"/>
      <c r="SKG205" s="1187"/>
      <c r="SKH205" s="1187"/>
      <c r="SKI205" s="1187"/>
      <c r="SKJ205" s="1187"/>
      <c r="SKK205" s="1187"/>
      <c r="SKL205" s="1187"/>
      <c r="SKM205" s="1187"/>
      <c r="SKN205" s="1187"/>
      <c r="SKO205" s="1187"/>
      <c r="SKP205" s="1187"/>
      <c r="SKQ205" s="1187"/>
      <c r="SKR205" s="1187"/>
      <c r="SKS205" s="1187"/>
      <c r="SKT205" s="1187"/>
      <c r="SKU205" s="1187"/>
      <c r="SKV205" s="1187"/>
      <c r="SKW205" s="1187"/>
      <c r="SKX205" s="1187"/>
      <c r="SKY205" s="1187"/>
      <c r="SKZ205" s="1187"/>
      <c r="SLA205" s="1187"/>
      <c r="SLB205" s="1187"/>
      <c r="SLC205" s="1187"/>
      <c r="SLD205" s="1187"/>
      <c r="SLE205" s="1187"/>
      <c r="SLF205" s="1187"/>
      <c r="SLG205" s="1187"/>
      <c r="SLH205" s="1187"/>
      <c r="SLI205" s="1187"/>
      <c r="SLJ205" s="1187"/>
      <c r="SLK205" s="1187"/>
      <c r="SLL205" s="1187"/>
      <c r="SLM205" s="1187"/>
      <c r="SLN205" s="1187"/>
      <c r="SLO205" s="1187"/>
      <c r="SLP205" s="1187"/>
      <c r="SLQ205" s="1187"/>
      <c r="SLR205" s="1187"/>
      <c r="SLS205" s="1187"/>
      <c r="SLT205" s="1187"/>
      <c r="SLU205" s="1187"/>
      <c r="SLV205" s="1187"/>
      <c r="SLW205" s="1187"/>
      <c r="SLX205" s="1187"/>
      <c r="SLY205" s="1187"/>
      <c r="SLZ205" s="1187"/>
      <c r="SMA205" s="1187"/>
      <c r="SMB205" s="1187"/>
      <c r="SMC205" s="1187"/>
      <c r="SMD205" s="1187"/>
      <c r="SME205" s="1187"/>
      <c r="SMF205" s="1187"/>
      <c r="SMG205" s="1187"/>
      <c r="SMH205" s="1187"/>
      <c r="SMI205" s="1187"/>
      <c r="SMJ205" s="1187"/>
      <c r="SMK205" s="1187"/>
      <c r="SML205" s="1187"/>
      <c r="SMM205" s="1187"/>
      <c r="SMN205" s="1187"/>
      <c r="SMO205" s="1187"/>
      <c r="SMP205" s="1187"/>
      <c r="SMQ205" s="1187"/>
      <c r="SMR205" s="1187"/>
      <c r="SMS205" s="1187"/>
      <c r="SMT205" s="1187"/>
      <c r="SMU205" s="1187"/>
      <c r="SMV205" s="1187"/>
      <c r="SMW205" s="1187"/>
      <c r="SMX205" s="1187"/>
      <c r="SMY205" s="1187"/>
      <c r="SMZ205" s="1187"/>
      <c r="SNA205" s="1187"/>
      <c r="SNB205" s="1187"/>
      <c r="SNC205" s="1187"/>
      <c r="SND205" s="1187"/>
      <c r="SNE205" s="1187"/>
      <c r="SNF205" s="1187"/>
      <c r="SNG205" s="1187"/>
      <c r="SNH205" s="1187"/>
      <c r="SNI205" s="1187"/>
      <c r="SNJ205" s="1187"/>
      <c r="SNK205" s="1187"/>
      <c r="SNL205" s="1187"/>
      <c r="SNM205" s="1187"/>
      <c r="SNN205" s="1187"/>
      <c r="SNO205" s="1187"/>
      <c r="SNP205" s="1187"/>
      <c r="SNQ205" s="1187"/>
      <c r="SNR205" s="1187"/>
      <c r="SNS205" s="1187"/>
      <c r="SNT205" s="1187"/>
      <c r="SNU205" s="1187"/>
      <c r="SNV205" s="1187"/>
      <c r="SNW205" s="1187"/>
      <c r="SNX205" s="1187"/>
      <c r="SNY205" s="1187"/>
      <c r="SNZ205" s="1187"/>
      <c r="SOA205" s="1187"/>
      <c r="SOB205" s="1187"/>
      <c r="SOC205" s="1187"/>
      <c r="SOD205" s="1187"/>
      <c r="SOE205" s="1187"/>
      <c r="SOF205" s="1187"/>
      <c r="SOG205" s="1187"/>
      <c r="SOH205" s="1187"/>
      <c r="SOI205" s="1187"/>
      <c r="SOJ205" s="1187"/>
      <c r="SOK205" s="1187"/>
      <c r="SOL205" s="1187"/>
      <c r="SOM205" s="1187"/>
      <c r="SON205" s="1187"/>
      <c r="SOO205" s="1187"/>
      <c r="SOP205" s="1187"/>
      <c r="SOQ205" s="1187"/>
      <c r="SOR205" s="1187"/>
      <c r="SOS205" s="1187"/>
      <c r="SOT205" s="1187"/>
      <c r="SOU205" s="1187"/>
      <c r="SOV205" s="1187"/>
      <c r="SOW205" s="1187"/>
      <c r="SOX205" s="1187"/>
      <c r="SOY205" s="1187"/>
      <c r="SOZ205" s="1187"/>
      <c r="SPA205" s="1187"/>
      <c r="SPB205" s="1187"/>
      <c r="SPC205" s="1187"/>
      <c r="SPD205" s="1187"/>
      <c r="SPE205" s="1187"/>
      <c r="SPF205" s="1187"/>
      <c r="SPG205" s="1187"/>
      <c r="SPH205" s="1187"/>
      <c r="SPI205" s="1187"/>
      <c r="SPJ205" s="1187"/>
      <c r="SPK205" s="1187"/>
      <c r="SPL205" s="1187"/>
      <c r="SPM205" s="1187"/>
      <c r="SPN205" s="1187"/>
      <c r="SPO205" s="1187"/>
      <c r="SPP205" s="1187"/>
      <c r="SPQ205" s="1187"/>
      <c r="SPR205" s="1187"/>
      <c r="SPS205" s="1187"/>
      <c r="SPT205" s="1187"/>
      <c r="SPU205" s="1187"/>
      <c r="SPV205" s="1187"/>
      <c r="SPW205" s="1187"/>
      <c r="SPX205" s="1187"/>
      <c r="SPY205" s="1187"/>
      <c r="SPZ205" s="1187"/>
      <c r="SQA205" s="1187"/>
      <c r="SQB205" s="1187"/>
      <c r="SQC205" s="1187"/>
      <c r="SQD205" s="1187"/>
      <c r="SQE205" s="1187"/>
      <c r="SQF205" s="1187"/>
      <c r="SQG205" s="1187"/>
      <c r="SQH205" s="1187"/>
      <c r="SQI205" s="1187"/>
      <c r="SQJ205" s="1187"/>
      <c r="SQK205" s="1187"/>
      <c r="SQL205" s="1187"/>
      <c r="SQM205" s="1187"/>
      <c r="SQN205" s="1187"/>
      <c r="SQO205" s="1187"/>
      <c r="SQP205" s="1187"/>
      <c r="SQQ205" s="1187"/>
      <c r="SQR205" s="1187"/>
      <c r="SQS205" s="1187"/>
      <c r="SQT205" s="1187"/>
      <c r="SQU205" s="1187"/>
      <c r="SQV205" s="1187"/>
      <c r="SQW205" s="1187"/>
      <c r="SQX205" s="1187"/>
      <c r="SQY205" s="1187"/>
      <c r="SQZ205" s="1187"/>
      <c r="SRA205" s="1187"/>
      <c r="SRB205" s="1187"/>
      <c r="SRC205" s="1187"/>
      <c r="SRD205" s="1187"/>
      <c r="SRE205" s="1187"/>
      <c r="SRF205" s="1187"/>
      <c r="SRG205" s="1187"/>
      <c r="SRH205" s="1187"/>
      <c r="SRI205" s="1187"/>
      <c r="SRJ205" s="1187"/>
      <c r="SRK205" s="1187"/>
      <c r="SRL205" s="1187"/>
      <c r="SRM205" s="1187"/>
      <c r="SRN205" s="1187"/>
      <c r="SRO205" s="1187"/>
      <c r="SRP205" s="1187"/>
      <c r="SRQ205" s="1187"/>
      <c r="SRR205" s="1187"/>
      <c r="SRS205" s="1187"/>
      <c r="SRT205" s="1187"/>
      <c r="SRU205" s="1187"/>
      <c r="SRV205" s="1187"/>
      <c r="SRW205" s="1187"/>
      <c r="SRX205" s="1187"/>
      <c r="SRY205" s="1187"/>
      <c r="SRZ205" s="1187"/>
      <c r="SSA205" s="1187"/>
      <c r="SSB205" s="1187"/>
      <c r="SSC205" s="1187"/>
      <c r="SSD205" s="1187"/>
      <c r="SSE205" s="1187"/>
      <c r="SSF205" s="1187"/>
      <c r="SSG205" s="1187"/>
      <c r="SSH205" s="1187"/>
      <c r="SSI205" s="1187"/>
      <c r="SSJ205" s="1187"/>
      <c r="SSK205" s="1187"/>
      <c r="SSL205" s="1187"/>
      <c r="SSM205" s="1187"/>
      <c r="SSN205" s="1187"/>
      <c r="SSO205" s="1187"/>
      <c r="SSP205" s="1187"/>
      <c r="SSQ205" s="1187"/>
      <c r="SSR205" s="1187"/>
      <c r="SSS205" s="1187"/>
      <c r="SST205" s="1187"/>
      <c r="SSU205" s="1187"/>
      <c r="SSV205" s="1187"/>
      <c r="SSW205" s="1187"/>
      <c r="SSX205" s="1187"/>
      <c r="SSY205" s="1187"/>
      <c r="SSZ205" s="1187"/>
      <c r="STA205" s="1187"/>
      <c r="STB205" s="1187"/>
      <c r="STC205" s="1187"/>
      <c r="STD205" s="1187"/>
      <c r="STE205" s="1187"/>
      <c r="STF205" s="1187"/>
      <c r="STG205" s="1187"/>
      <c r="STH205" s="1187"/>
      <c r="STI205" s="1187"/>
      <c r="STJ205" s="1187"/>
      <c r="STK205" s="1187"/>
      <c r="STL205" s="1187"/>
      <c r="STM205" s="1187"/>
      <c r="STN205" s="1187"/>
      <c r="STO205" s="1187"/>
      <c r="STP205" s="1187"/>
      <c r="STQ205" s="1187"/>
      <c r="STR205" s="1187"/>
      <c r="STS205" s="1187"/>
      <c r="STT205" s="1187"/>
      <c r="STU205" s="1187"/>
      <c r="STV205" s="1187"/>
      <c r="STW205" s="1187"/>
      <c r="STX205" s="1187"/>
      <c r="STY205" s="1187"/>
      <c r="STZ205" s="1187"/>
      <c r="SUA205" s="1187"/>
      <c r="SUB205" s="1187"/>
      <c r="SUC205" s="1187"/>
      <c r="SUD205" s="1187"/>
      <c r="SUE205" s="1187"/>
      <c r="SUF205" s="1187"/>
      <c r="SUG205" s="1187"/>
      <c r="SUH205" s="1187"/>
      <c r="SUI205" s="1187"/>
      <c r="SUJ205" s="1187"/>
      <c r="SUK205" s="1187"/>
      <c r="SUL205" s="1187"/>
      <c r="SUM205" s="1187"/>
      <c r="SUN205" s="1187"/>
      <c r="SUO205" s="1187"/>
      <c r="SUP205" s="1187"/>
      <c r="SUQ205" s="1187"/>
      <c r="SUR205" s="1187"/>
      <c r="SUS205" s="1187"/>
      <c r="SUT205" s="1187"/>
      <c r="SUU205" s="1187"/>
      <c r="SUV205" s="1187"/>
      <c r="SUW205" s="1187"/>
      <c r="SUX205" s="1187"/>
      <c r="SUY205" s="1187"/>
      <c r="SUZ205" s="1187"/>
      <c r="SVA205" s="1187"/>
      <c r="SVB205" s="1187"/>
      <c r="SVC205" s="1187"/>
      <c r="SVD205" s="1187"/>
      <c r="SVE205" s="1187"/>
      <c r="SVF205" s="1187"/>
      <c r="SVG205" s="1187"/>
      <c r="SVH205" s="1187"/>
      <c r="SVI205" s="1187"/>
      <c r="SVJ205" s="1187"/>
      <c r="SVK205" s="1187"/>
      <c r="SVL205" s="1187"/>
      <c r="SVM205" s="1187"/>
      <c r="SVN205" s="1187"/>
      <c r="SVO205" s="1187"/>
      <c r="SVP205" s="1187"/>
      <c r="SVQ205" s="1187"/>
      <c r="SVR205" s="1187"/>
      <c r="SVS205" s="1187"/>
      <c r="SVT205" s="1187"/>
      <c r="SVU205" s="1187"/>
      <c r="SVV205" s="1187"/>
      <c r="SVW205" s="1187"/>
      <c r="SVX205" s="1187"/>
      <c r="SVY205" s="1187"/>
      <c r="SVZ205" s="1187"/>
      <c r="SWA205" s="1187"/>
      <c r="SWB205" s="1187"/>
      <c r="SWC205" s="1187"/>
      <c r="SWD205" s="1187"/>
      <c r="SWE205" s="1187"/>
      <c r="SWF205" s="1187"/>
      <c r="SWG205" s="1187"/>
      <c r="SWH205" s="1187"/>
      <c r="SWI205" s="1187"/>
      <c r="SWJ205" s="1187"/>
      <c r="SWK205" s="1187"/>
      <c r="SWL205" s="1187"/>
      <c r="SWM205" s="1187"/>
      <c r="SWN205" s="1187"/>
      <c r="SWO205" s="1187"/>
      <c r="SWP205" s="1187"/>
      <c r="SWQ205" s="1187"/>
      <c r="SWR205" s="1187"/>
      <c r="SWS205" s="1187"/>
      <c r="SWT205" s="1187"/>
      <c r="SWU205" s="1187"/>
      <c r="SWV205" s="1187"/>
      <c r="SWW205" s="1187"/>
      <c r="SWX205" s="1187"/>
      <c r="SWY205" s="1187"/>
      <c r="SWZ205" s="1187"/>
      <c r="SXA205" s="1187"/>
      <c r="SXB205" s="1187"/>
      <c r="SXC205" s="1187"/>
      <c r="SXD205" s="1187"/>
      <c r="SXE205" s="1187"/>
      <c r="SXF205" s="1187"/>
      <c r="SXG205" s="1187"/>
      <c r="SXH205" s="1187"/>
      <c r="SXI205" s="1187"/>
      <c r="SXJ205" s="1187"/>
      <c r="SXK205" s="1187"/>
      <c r="SXL205" s="1187"/>
      <c r="SXM205" s="1187"/>
      <c r="SXN205" s="1187"/>
      <c r="SXO205" s="1187"/>
      <c r="SXP205" s="1187"/>
      <c r="SXQ205" s="1187"/>
      <c r="SXR205" s="1187"/>
      <c r="SXS205" s="1187"/>
      <c r="SXT205" s="1187"/>
      <c r="SXU205" s="1187"/>
      <c r="SXV205" s="1187"/>
      <c r="SXW205" s="1187"/>
      <c r="SXX205" s="1187"/>
      <c r="SXY205" s="1187"/>
      <c r="SXZ205" s="1187"/>
      <c r="SYA205" s="1187"/>
      <c r="SYB205" s="1187"/>
      <c r="SYC205" s="1187"/>
      <c r="SYD205" s="1187"/>
      <c r="SYE205" s="1187"/>
      <c r="SYF205" s="1187"/>
      <c r="SYG205" s="1187"/>
      <c r="SYH205" s="1187"/>
      <c r="SYI205" s="1187"/>
      <c r="SYJ205" s="1187"/>
      <c r="SYK205" s="1187"/>
      <c r="SYL205" s="1187"/>
      <c r="SYM205" s="1187"/>
      <c r="SYN205" s="1187"/>
      <c r="SYO205" s="1187"/>
      <c r="SYP205" s="1187"/>
      <c r="SYQ205" s="1187"/>
      <c r="SYR205" s="1187"/>
      <c r="SYS205" s="1187"/>
      <c r="SYT205" s="1187"/>
      <c r="SYU205" s="1187"/>
      <c r="SYV205" s="1187"/>
      <c r="SYW205" s="1187"/>
      <c r="SYX205" s="1187"/>
      <c r="SYY205" s="1187"/>
      <c r="SYZ205" s="1187"/>
      <c r="SZA205" s="1187"/>
      <c r="SZB205" s="1187"/>
      <c r="SZC205" s="1187"/>
      <c r="SZD205" s="1187"/>
      <c r="SZE205" s="1187"/>
      <c r="SZF205" s="1187"/>
      <c r="SZG205" s="1187"/>
      <c r="SZH205" s="1187"/>
      <c r="SZI205" s="1187"/>
      <c r="SZJ205" s="1187"/>
      <c r="SZK205" s="1187"/>
      <c r="SZL205" s="1187"/>
      <c r="SZM205" s="1187"/>
      <c r="SZN205" s="1187"/>
      <c r="SZO205" s="1187"/>
      <c r="SZP205" s="1187"/>
      <c r="SZQ205" s="1187"/>
      <c r="SZR205" s="1187"/>
      <c r="SZS205" s="1187"/>
      <c r="SZT205" s="1187"/>
      <c r="SZU205" s="1187"/>
      <c r="SZV205" s="1187"/>
      <c r="SZW205" s="1187"/>
      <c r="SZX205" s="1187"/>
      <c r="SZY205" s="1187"/>
      <c r="SZZ205" s="1187"/>
      <c r="TAA205" s="1187"/>
      <c r="TAB205" s="1187"/>
      <c r="TAC205" s="1187"/>
      <c r="TAD205" s="1187"/>
      <c r="TAE205" s="1187"/>
      <c r="TAF205" s="1187"/>
      <c r="TAG205" s="1187"/>
      <c r="TAH205" s="1187"/>
      <c r="TAI205" s="1187"/>
      <c r="TAJ205" s="1187"/>
      <c r="TAK205" s="1187"/>
      <c r="TAL205" s="1187"/>
      <c r="TAM205" s="1187"/>
      <c r="TAN205" s="1187"/>
      <c r="TAO205" s="1187"/>
      <c r="TAP205" s="1187"/>
      <c r="TAQ205" s="1187"/>
      <c r="TAR205" s="1187"/>
      <c r="TAS205" s="1187"/>
      <c r="TAT205" s="1187"/>
      <c r="TAU205" s="1187"/>
      <c r="TAV205" s="1187"/>
      <c r="TAW205" s="1187"/>
      <c r="TAX205" s="1187"/>
      <c r="TAY205" s="1187"/>
      <c r="TAZ205" s="1187"/>
      <c r="TBA205" s="1187"/>
      <c r="TBB205" s="1187"/>
      <c r="TBC205" s="1187"/>
      <c r="TBD205" s="1187"/>
      <c r="TBE205" s="1187"/>
      <c r="TBF205" s="1187"/>
      <c r="TBG205" s="1187"/>
      <c r="TBH205" s="1187"/>
      <c r="TBI205" s="1187"/>
      <c r="TBJ205" s="1187"/>
      <c r="TBK205" s="1187"/>
      <c r="TBL205" s="1187"/>
      <c r="TBM205" s="1187"/>
      <c r="TBN205" s="1187"/>
      <c r="TBO205" s="1187"/>
      <c r="TBP205" s="1187"/>
      <c r="TBQ205" s="1187"/>
      <c r="TBR205" s="1187"/>
      <c r="TBS205" s="1187"/>
      <c r="TBT205" s="1187"/>
      <c r="TBU205" s="1187"/>
      <c r="TBV205" s="1187"/>
      <c r="TBW205" s="1187"/>
      <c r="TBX205" s="1187"/>
      <c r="TBY205" s="1187"/>
      <c r="TBZ205" s="1187"/>
      <c r="TCA205" s="1187"/>
      <c r="TCB205" s="1187"/>
      <c r="TCC205" s="1187"/>
      <c r="TCD205" s="1187"/>
      <c r="TCE205" s="1187"/>
      <c r="TCF205" s="1187"/>
      <c r="TCG205" s="1187"/>
      <c r="TCH205" s="1187"/>
      <c r="TCI205" s="1187"/>
      <c r="TCJ205" s="1187"/>
      <c r="TCK205" s="1187"/>
      <c r="TCL205" s="1187"/>
      <c r="TCM205" s="1187"/>
      <c r="TCN205" s="1187"/>
      <c r="TCO205" s="1187"/>
      <c r="TCP205" s="1187"/>
      <c r="TCQ205" s="1187"/>
      <c r="TCR205" s="1187"/>
      <c r="TCS205" s="1187"/>
      <c r="TCT205" s="1187"/>
      <c r="TCU205" s="1187"/>
      <c r="TCV205" s="1187"/>
      <c r="TCW205" s="1187"/>
      <c r="TCX205" s="1187"/>
      <c r="TCY205" s="1187"/>
      <c r="TCZ205" s="1187"/>
      <c r="TDA205" s="1187"/>
      <c r="TDB205" s="1187"/>
      <c r="TDC205" s="1187"/>
      <c r="TDD205" s="1187"/>
      <c r="TDE205" s="1187"/>
      <c r="TDF205" s="1187"/>
      <c r="TDG205" s="1187"/>
      <c r="TDH205" s="1187"/>
      <c r="TDI205" s="1187"/>
      <c r="TDJ205" s="1187"/>
      <c r="TDK205" s="1187"/>
      <c r="TDL205" s="1187"/>
      <c r="TDM205" s="1187"/>
      <c r="TDN205" s="1187"/>
      <c r="TDO205" s="1187"/>
      <c r="TDP205" s="1187"/>
      <c r="TDQ205" s="1187"/>
      <c r="TDR205" s="1187"/>
      <c r="TDS205" s="1187"/>
      <c r="TDT205" s="1187"/>
      <c r="TDU205" s="1187"/>
      <c r="TDV205" s="1187"/>
      <c r="TDW205" s="1187"/>
      <c r="TDX205" s="1187"/>
      <c r="TDY205" s="1187"/>
      <c r="TDZ205" s="1187"/>
      <c r="TEA205" s="1187"/>
      <c r="TEB205" s="1187"/>
      <c r="TEC205" s="1187"/>
      <c r="TED205" s="1187"/>
      <c r="TEE205" s="1187"/>
      <c r="TEF205" s="1187"/>
      <c r="TEG205" s="1187"/>
      <c r="TEH205" s="1187"/>
      <c r="TEI205" s="1187"/>
      <c r="TEJ205" s="1187"/>
      <c r="TEK205" s="1187"/>
      <c r="TEL205" s="1187"/>
      <c r="TEM205" s="1187"/>
      <c r="TEN205" s="1187"/>
      <c r="TEO205" s="1187"/>
      <c r="TEP205" s="1187"/>
      <c r="TEQ205" s="1187"/>
      <c r="TER205" s="1187"/>
      <c r="TES205" s="1187"/>
      <c r="TET205" s="1187"/>
      <c r="TEU205" s="1187"/>
      <c r="TEV205" s="1187"/>
      <c r="TEW205" s="1187"/>
      <c r="TEX205" s="1187"/>
      <c r="TEY205" s="1187"/>
      <c r="TEZ205" s="1187"/>
      <c r="TFA205" s="1187"/>
      <c r="TFB205" s="1187"/>
      <c r="TFC205" s="1187"/>
      <c r="TFD205" s="1187"/>
      <c r="TFE205" s="1187"/>
      <c r="TFF205" s="1187"/>
      <c r="TFG205" s="1187"/>
      <c r="TFH205" s="1187"/>
      <c r="TFI205" s="1187"/>
      <c r="TFJ205" s="1187"/>
      <c r="TFK205" s="1187"/>
      <c r="TFL205" s="1187"/>
      <c r="TFM205" s="1187"/>
      <c r="TFN205" s="1187"/>
      <c r="TFO205" s="1187"/>
      <c r="TFP205" s="1187"/>
      <c r="TFQ205" s="1187"/>
      <c r="TFR205" s="1187"/>
      <c r="TFS205" s="1187"/>
      <c r="TFT205" s="1187"/>
      <c r="TFU205" s="1187"/>
      <c r="TFV205" s="1187"/>
      <c r="TFW205" s="1187"/>
      <c r="TFX205" s="1187"/>
      <c r="TFY205" s="1187"/>
      <c r="TFZ205" s="1187"/>
      <c r="TGA205" s="1187"/>
      <c r="TGB205" s="1187"/>
      <c r="TGC205" s="1187"/>
      <c r="TGD205" s="1187"/>
      <c r="TGE205" s="1187"/>
      <c r="TGF205" s="1187"/>
      <c r="TGG205" s="1187"/>
      <c r="TGH205" s="1187"/>
      <c r="TGI205" s="1187"/>
      <c r="TGJ205" s="1187"/>
      <c r="TGK205" s="1187"/>
      <c r="TGL205" s="1187"/>
      <c r="TGM205" s="1187"/>
      <c r="TGN205" s="1187"/>
      <c r="TGO205" s="1187"/>
      <c r="TGP205" s="1187"/>
      <c r="TGQ205" s="1187"/>
      <c r="TGR205" s="1187"/>
      <c r="TGS205" s="1187"/>
      <c r="TGT205" s="1187"/>
      <c r="TGU205" s="1187"/>
      <c r="TGV205" s="1187"/>
      <c r="TGW205" s="1187"/>
      <c r="TGX205" s="1187"/>
      <c r="TGY205" s="1187"/>
      <c r="TGZ205" s="1187"/>
      <c r="THA205" s="1187"/>
      <c r="THB205" s="1187"/>
      <c r="THC205" s="1187"/>
      <c r="THD205" s="1187"/>
      <c r="THE205" s="1187"/>
      <c r="THF205" s="1187"/>
      <c r="THG205" s="1187"/>
      <c r="THH205" s="1187"/>
      <c r="THI205" s="1187"/>
      <c r="THJ205" s="1187"/>
      <c r="THK205" s="1187"/>
      <c r="THL205" s="1187"/>
      <c r="THM205" s="1187"/>
      <c r="THN205" s="1187"/>
      <c r="THO205" s="1187"/>
      <c r="THP205" s="1187"/>
      <c r="THQ205" s="1187"/>
      <c r="THR205" s="1187"/>
      <c r="THS205" s="1187"/>
      <c r="THT205" s="1187"/>
      <c r="THU205" s="1187"/>
      <c r="THV205" s="1187"/>
      <c r="THW205" s="1187"/>
      <c r="THX205" s="1187"/>
      <c r="THY205" s="1187"/>
      <c r="THZ205" s="1187"/>
      <c r="TIA205" s="1187"/>
      <c r="TIB205" s="1187"/>
      <c r="TIC205" s="1187"/>
      <c r="TID205" s="1187"/>
      <c r="TIE205" s="1187"/>
      <c r="TIF205" s="1187"/>
      <c r="TIG205" s="1187"/>
      <c r="TIH205" s="1187"/>
      <c r="TII205" s="1187"/>
      <c r="TIJ205" s="1187"/>
      <c r="TIK205" s="1187"/>
      <c r="TIL205" s="1187"/>
      <c r="TIM205" s="1187"/>
      <c r="TIN205" s="1187"/>
      <c r="TIO205" s="1187"/>
      <c r="TIP205" s="1187"/>
      <c r="TIQ205" s="1187"/>
      <c r="TIR205" s="1187"/>
      <c r="TIS205" s="1187"/>
      <c r="TIT205" s="1187"/>
      <c r="TIU205" s="1187"/>
      <c r="TIV205" s="1187"/>
      <c r="TIW205" s="1187"/>
      <c r="TIX205" s="1187"/>
      <c r="TIY205" s="1187"/>
      <c r="TIZ205" s="1187"/>
      <c r="TJA205" s="1187"/>
      <c r="TJB205" s="1187"/>
      <c r="TJC205" s="1187"/>
      <c r="TJD205" s="1187"/>
      <c r="TJE205" s="1187"/>
      <c r="TJF205" s="1187"/>
      <c r="TJG205" s="1187"/>
      <c r="TJH205" s="1187"/>
      <c r="TJI205" s="1187"/>
      <c r="TJJ205" s="1187"/>
      <c r="TJK205" s="1187"/>
      <c r="TJL205" s="1187"/>
      <c r="TJM205" s="1187"/>
      <c r="TJN205" s="1187"/>
      <c r="TJO205" s="1187"/>
      <c r="TJP205" s="1187"/>
      <c r="TJQ205" s="1187"/>
      <c r="TJR205" s="1187"/>
      <c r="TJS205" s="1187"/>
      <c r="TJT205" s="1187"/>
      <c r="TJU205" s="1187"/>
      <c r="TJV205" s="1187"/>
      <c r="TJW205" s="1187"/>
      <c r="TJX205" s="1187"/>
      <c r="TJY205" s="1187"/>
      <c r="TJZ205" s="1187"/>
      <c r="TKA205" s="1187"/>
      <c r="TKB205" s="1187"/>
      <c r="TKC205" s="1187"/>
      <c r="TKD205" s="1187"/>
      <c r="TKE205" s="1187"/>
      <c r="TKF205" s="1187"/>
      <c r="TKG205" s="1187"/>
      <c r="TKH205" s="1187"/>
      <c r="TKI205" s="1187"/>
      <c r="TKJ205" s="1187"/>
      <c r="TKK205" s="1187"/>
      <c r="TKL205" s="1187"/>
      <c r="TKM205" s="1187"/>
      <c r="TKN205" s="1187"/>
      <c r="TKO205" s="1187"/>
      <c r="TKP205" s="1187"/>
      <c r="TKQ205" s="1187"/>
      <c r="TKR205" s="1187"/>
      <c r="TKS205" s="1187"/>
      <c r="TKT205" s="1187"/>
      <c r="TKU205" s="1187"/>
      <c r="TKV205" s="1187"/>
      <c r="TKW205" s="1187"/>
      <c r="TKX205" s="1187"/>
      <c r="TKY205" s="1187"/>
      <c r="TKZ205" s="1187"/>
      <c r="TLA205" s="1187"/>
      <c r="TLB205" s="1187"/>
      <c r="TLC205" s="1187"/>
      <c r="TLD205" s="1187"/>
      <c r="TLE205" s="1187"/>
      <c r="TLF205" s="1187"/>
      <c r="TLG205" s="1187"/>
      <c r="TLH205" s="1187"/>
      <c r="TLI205" s="1187"/>
      <c r="TLJ205" s="1187"/>
      <c r="TLK205" s="1187"/>
      <c r="TLL205" s="1187"/>
      <c r="TLM205" s="1187"/>
      <c r="TLN205" s="1187"/>
      <c r="TLO205" s="1187"/>
      <c r="TLP205" s="1187"/>
      <c r="TLQ205" s="1187"/>
      <c r="TLR205" s="1187"/>
      <c r="TLS205" s="1187"/>
      <c r="TLT205" s="1187"/>
      <c r="TLU205" s="1187"/>
      <c r="TLV205" s="1187"/>
      <c r="TLW205" s="1187"/>
      <c r="TLX205" s="1187"/>
      <c r="TLY205" s="1187"/>
      <c r="TLZ205" s="1187"/>
      <c r="TMA205" s="1187"/>
      <c r="TMB205" s="1187"/>
      <c r="TMC205" s="1187"/>
      <c r="TMD205" s="1187"/>
      <c r="TME205" s="1187"/>
      <c r="TMF205" s="1187"/>
      <c r="TMG205" s="1187"/>
      <c r="TMH205" s="1187"/>
      <c r="TMI205" s="1187"/>
      <c r="TMJ205" s="1187"/>
      <c r="TMK205" s="1187"/>
      <c r="TML205" s="1187"/>
      <c r="TMM205" s="1187"/>
      <c r="TMN205" s="1187"/>
      <c r="TMO205" s="1187"/>
      <c r="TMP205" s="1187"/>
      <c r="TMQ205" s="1187"/>
      <c r="TMR205" s="1187"/>
      <c r="TMS205" s="1187"/>
      <c r="TMT205" s="1187"/>
      <c r="TMU205" s="1187"/>
      <c r="TMV205" s="1187"/>
      <c r="TMW205" s="1187"/>
      <c r="TMX205" s="1187"/>
      <c r="TMY205" s="1187"/>
      <c r="TMZ205" s="1187"/>
      <c r="TNA205" s="1187"/>
      <c r="TNB205" s="1187"/>
      <c r="TNC205" s="1187"/>
      <c r="TND205" s="1187"/>
      <c r="TNE205" s="1187"/>
      <c r="TNF205" s="1187"/>
      <c r="TNG205" s="1187"/>
      <c r="TNH205" s="1187"/>
      <c r="TNI205" s="1187"/>
      <c r="TNJ205" s="1187"/>
      <c r="TNK205" s="1187"/>
      <c r="TNL205" s="1187"/>
      <c r="TNM205" s="1187"/>
      <c r="TNN205" s="1187"/>
      <c r="TNO205" s="1187"/>
      <c r="TNP205" s="1187"/>
      <c r="TNQ205" s="1187"/>
      <c r="TNR205" s="1187"/>
      <c r="TNS205" s="1187"/>
      <c r="TNT205" s="1187"/>
      <c r="TNU205" s="1187"/>
      <c r="TNV205" s="1187"/>
      <c r="TNW205" s="1187"/>
      <c r="TNX205" s="1187"/>
      <c r="TNY205" s="1187"/>
      <c r="TNZ205" s="1187"/>
      <c r="TOA205" s="1187"/>
      <c r="TOB205" s="1187"/>
      <c r="TOC205" s="1187"/>
      <c r="TOD205" s="1187"/>
      <c r="TOE205" s="1187"/>
      <c r="TOF205" s="1187"/>
      <c r="TOG205" s="1187"/>
      <c r="TOH205" s="1187"/>
      <c r="TOI205" s="1187"/>
      <c r="TOJ205" s="1187"/>
      <c r="TOK205" s="1187"/>
      <c r="TOL205" s="1187"/>
      <c r="TOM205" s="1187"/>
      <c r="TON205" s="1187"/>
      <c r="TOO205" s="1187"/>
      <c r="TOP205" s="1187"/>
      <c r="TOQ205" s="1187"/>
      <c r="TOR205" s="1187"/>
      <c r="TOS205" s="1187"/>
      <c r="TOT205" s="1187"/>
      <c r="TOU205" s="1187"/>
      <c r="TOV205" s="1187"/>
      <c r="TOW205" s="1187"/>
      <c r="TOX205" s="1187"/>
      <c r="TOY205" s="1187"/>
      <c r="TOZ205" s="1187"/>
      <c r="TPA205" s="1187"/>
      <c r="TPB205" s="1187"/>
      <c r="TPC205" s="1187"/>
      <c r="TPD205" s="1187"/>
      <c r="TPE205" s="1187"/>
      <c r="TPF205" s="1187"/>
      <c r="TPG205" s="1187"/>
      <c r="TPH205" s="1187"/>
      <c r="TPI205" s="1187"/>
      <c r="TPJ205" s="1187"/>
      <c r="TPK205" s="1187"/>
      <c r="TPL205" s="1187"/>
      <c r="TPM205" s="1187"/>
      <c r="TPN205" s="1187"/>
      <c r="TPO205" s="1187"/>
      <c r="TPP205" s="1187"/>
      <c r="TPQ205" s="1187"/>
      <c r="TPR205" s="1187"/>
      <c r="TPS205" s="1187"/>
      <c r="TPT205" s="1187"/>
      <c r="TPU205" s="1187"/>
      <c r="TPV205" s="1187"/>
      <c r="TPW205" s="1187"/>
      <c r="TPX205" s="1187"/>
      <c r="TPY205" s="1187"/>
      <c r="TPZ205" s="1187"/>
      <c r="TQA205" s="1187"/>
      <c r="TQB205" s="1187"/>
      <c r="TQC205" s="1187"/>
      <c r="TQD205" s="1187"/>
      <c r="TQE205" s="1187"/>
      <c r="TQF205" s="1187"/>
      <c r="TQG205" s="1187"/>
      <c r="TQH205" s="1187"/>
      <c r="TQI205" s="1187"/>
      <c r="TQJ205" s="1187"/>
      <c r="TQK205" s="1187"/>
      <c r="TQL205" s="1187"/>
      <c r="TQM205" s="1187"/>
      <c r="TQN205" s="1187"/>
      <c r="TQO205" s="1187"/>
      <c r="TQP205" s="1187"/>
      <c r="TQQ205" s="1187"/>
      <c r="TQR205" s="1187"/>
      <c r="TQS205" s="1187"/>
      <c r="TQT205" s="1187"/>
      <c r="TQU205" s="1187"/>
      <c r="TQV205" s="1187"/>
      <c r="TQW205" s="1187"/>
      <c r="TQX205" s="1187"/>
      <c r="TQY205" s="1187"/>
      <c r="TQZ205" s="1187"/>
      <c r="TRA205" s="1187"/>
      <c r="TRB205" s="1187"/>
      <c r="TRC205" s="1187"/>
      <c r="TRD205" s="1187"/>
      <c r="TRE205" s="1187"/>
      <c r="TRF205" s="1187"/>
      <c r="TRG205" s="1187"/>
      <c r="TRH205" s="1187"/>
      <c r="TRI205" s="1187"/>
      <c r="TRJ205" s="1187"/>
      <c r="TRK205" s="1187"/>
      <c r="TRL205" s="1187"/>
      <c r="TRM205" s="1187"/>
      <c r="TRN205" s="1187"/>
      <c r="TRO205" s="1187"/>
      <c r="TRP205" s="1187"/>
      <c r="TRQ205" s="1187"/>
      <c r="TRR205" s="1187"/>
      <c r="TRS205" s="1187"/>
      <c r="TRT205" s="1187"/>
      <c r="TRU205" s="1187"/>
      <c r="TRV205" s="1187"/>
      <c r="TRW205" s="1187"/>
      <c r="TRX205" s="1187"/>
      <c r="TRY205" s="1187"/>
      <c r="TRZ205" s="1187"/>
      <c r="TSA205" s="1187"/>
      <c r="TSB205" s="1187"/>
      <c r="TSC205" s="1187"/>
      <c r="TSD205" s="1187"/>
      <c r="TSE205" s="1187"/>
      <c r="TSF205" s="1187"/>
      <c r="TSG205" s="1187"/>
      <c r="TSH205" s="1187"/>
      <c r="TSI205" s="1187"/>
      <c r="TSJ205" s="1187"/>
      <c r="TSK205" s="1187"/>
      <c r="TSL205" s="1187"/>
      <c r="TSM205" s="1187"/>
      <c r="TSN205" s="1187"/>
      <c r="TSO205" s="1187"/>
      <c r="TSP205" s="1187"/>
      <c r="TSQ205" s="1187"/>
      <c r="TSR205" s="1187"/>
      <c r="TSS205" s="1187"/>
      <c r="TST205" s="1187"/>
      <c r="TSU205" s="1187"/>
      <c r="TSV205" s="1187"/>
      <c r="TSW205" s="1187"/>
      <c r="TSX205" s="1187"/>
      <c r="TSY205" s="1187"/>
      <c r="TSZ205" s="1187"/>
      <c r="TTA205" s="1187"/>
      <c r="TTB205" s="1187"/>
      <c r="TTC205" s="1187"/>
      <c r="TTD205" s="1187"/>
      <c r="TTE205" s="1187"/>
      <c r="TTF205" s="1187"/>
      <c r="TTG205" s="1187"/>
      <c r="TTH205" s="1187"/>
      <c r="TTI205" s="1187"/>
      <c r="TTJ205" s="1187"/>
      <c r="TTK205" s="1187"/>
      <c r="TTL205" s="1187"/>
      <c r="TTM205" s="1187"/>
      <c r="TTN205" s="1187"/>
      <c r="TTO205" s="1187"/>
      <c r="TTP205" s="1187"/>
      <c r="TTQ205" s="1187"/>
      <c r="TTR205" s="1187"/>
      <c r="TTS205" s="1187"/>
      <c r="TTT205" s="1187"/>
      <c r="TTU205" s="1187"/>
      <c r="TTV205" s="1187"/>
      <c r="TTW205" s="1187"/>
      <c r="TTX205" s="1187"/>
      <c r="TTY205" s="1187"/>
      <c r="TTZ205" s="1187"/>
      <c r="TUA205" s="1187"/>
      <c r="TUB205" s="1187"/>
      <c r="TUC205" s="1187"/>
      <c r="TUD205" s="1187"/>
      <c r="TUE205" s="1187"/>
      <c r="TUF205" s="1187"/>
      <c r="TUG205" s="1187"/>
      <c r="TUH205" s="1187"/>
      <c r="TUI205" s="1187"/>
      <c r="TUJ205" s="1187"/>
      <c r="TUK205" s="1187"/>
      <c r="TUL205" s="1187"/>
      <c r="TUM205" s="1187"/>
      <c r="TUN205" s="1187"/>
      <c r="TUO205" s="1187"/>
      <c r="TUP205" s="1187"/>
      <c r="TUQ205" s="1187"/>
      <c r="TUR205" s="1187"/>
      <c r="TUS205" s="1187"/>
      <c r="TUT205" s="1187"/>
      <c r="TUU205" s="1187"/>
      <c r="TUV205" s="1187"/>
      <c r="TUW205" s="1187"/>
      <c r="TUX205" s="1187"/>
      <c r="TUY205" s="1187"/>
      <c r="TUZ205" s="1187"/>
      <c r="TVA205" s="1187"/>
      <c r="TVB205" s="1187"/>
      <c r="TVC205" s="1187"/>
      <c r="TVD205" s="1187"/>
      <c r="TVE205" s="1187"/>
      <c r="TVF205" s="1187"/>
      <c r="TVG205" s="1187"/>
      <c r="TVH205" s="1187"/>
      <c r="TVI205" s="1187"/>
      <c r="TVJ205" s="1187"/>
      <c r="TVK205" s="1187"/>
      <c r="TVL205" s="1187"/>
      <c r="TVM205" s="1187"/>
      <c r="TVN205" s="1187"/>
      <c r="TVO205" s="1187"/>
      <c r="TVP205" s="1187"/>
      <c r="TVQ205" s="1187"/>
      <c r="TVR205" s="1187"/>
      <c r="TVS205" s="1187"/>
      <c r="TVT205" s="1187"/>
      <c r="TVU205" s="1187"/>
      <c r="TVV205" s="1187"/>
      <c r="TVW205" s="1187"/>
      <c r="TVX205" s="1187"/>
      <c r="TVY205" s="1187"/>
      <c r="TVZ205" s="1187"/>
      <c r="TWA205" s="1187"/>
      <c r="TWB205" s="1187"/>
      <c r="TWC205" s="1187"/>
      <c r="TWD205" s="1187"/>
      <c r="TWE205" s="1187"/>
      <c r="TWF205" s="1187"/>
      <c r="TWG205" s="1187"/>
      <c r="TWH205" s="1187"/>
      <c r="TWI205" s="1187"/>
      <c r="TWJ205" s="1187"/>
      <c r="TWK205" s="1187"/>
      <c r="TWL205" s="1187"/>
      <c r="TWM205" s="1187"/>
      <c r="TWN205" s="1187"/>
      <c r="TWO205" s="1187"/>
      <c r="TWP205" s="1187"/>
      <c r="TWQ205" s="1187"/>
      <c r="TWR205" s="1187"/>
      <c r="TWS205" s="1187"/>
      <c r="TWT205" s="1187"/>
      <c r="TWU205" s="1187"/>
      <c r="TWV205" s="1187"/>
      <c r="TWW205" s="1187"/>
      <c r="TWX205" s="1187"/>
      <c r="TWY205" s="1187"/>
      <c r="TWZ205" s="1187"/>
      <c r="TXA205" s="1187"/>
      <c r="TXB205" s="1187"/>
      <c r="TXC205" s="1187"/>
      <c r="TXD205" s="1187"/>
      <c r="TXE205" s="1187"/>
      <c r="TXF205" s="1187"/>
      <c r="TXG205" s="1187"/>
      <c r="TXH205" s="1187"/>
      <c r="TXI205" s="1187"/>
      <c r="TXJ205" s="1187"/>
      <c r="TXK205" s="1187"/>
      <c r="TXL205" s="1187"/>
      <c r="TXM205" s="1187"/>
      <c r="TXN205" s="1187"/>
      <c r="TXO205" s="1187"/>
      <c r="TXP205" s="1187"/>
      <c r="TXQ205" s="1187"/>
      <c r="TXR205" s="1187"/>
      <c r="TXS205" s="1187"/>
      <c r="TXT205" s="1187"/>
      <c r="TXU205" s="1187"/>
      <c r="TXV205" s="1187"/>
      <c r="TXW205" s="1187"/>
      <c r="TXX205" s="1187"/>
      <c r="TXY205" s="1187"/>
      <c r="TXZ205" s="1187"/>
      <c r="TYA205" s="1187"/>
      <c r="TYB205" s="1187"/>
      <c r="TYC205" s="1187"/>
      <c r="TYD205" s="1187"/>
      <c r="TYE205" s="1187"/>
      <c r="TYF205" s="1187"/>
      <c r="TYG205" s="1187"/>
      <c r="TYH205" s="1187"/>
      <c r="TYI205" s="1187"/>
      <c r="TYJ205" s="1187"/>
      <c r="TYK205" s="1187"/>
      <c r="TYL205" s="1187"/>
      <c r="TYM205" s="1187"/>
      <c r="TYN205" s="1187"/>
      <c r="TYO205" s="1187"/>
      <c r="TYP205" s="1187"/>
      <c r="TYQ205" s="1187"/>
      <c r="TYR205" s="1187"/>
      <c r="TYS205" s="1187"/>
      <c r="TYT205" s="1187"/>
      <c r="TYU205" s="1187"/>
      <c r="TYV205" s="1187"/>
      <c r="TYW205" s="1187"/>
      <c r="TYX205" s="1187"/>
      <c r="TYY205" s="1187"/>
      <c r="TYZ205" s="1187"/>
      <c r="TZA205" s="1187"/>
      <c r="TZB205" s="1187"/>
      <c r="TZC205" s="1187"/>
      <c r="TZD205" s="1187"/>
      <c r="TZE205" s="1187"/>
      <c r="TZF205" s="1187"/>
      <c r="TZG205" s="1187"/>
      <c r="TZH205" s="1187"/>
      <c r="TZI205" s="1187"/>
      <c r="TZJ205" s="1187"/>
      <c r="TZK205" s="1187"/>
      <c r="TZL205" s="1187"/>
      <c r="TZM205" s="1187"/>
      <c r="TZN205" s="1187"/>
      <c r="TZO205" s="1187"/>
      <c r="TZP205" s="1187"/>
      <c r="TZQ205" s="1187"/>
      <c r="TZR205" s="1187"/>
      <c r="TZS205" s="1187"/>
      <c r="TZT205" s="1187"/>
      <c r="TZU205" s="1187"/>
      <c r="TZV205" s="1187"/>
      <c r="TZW205" s="1187"/>
      <c r="TZX205" s="1187"/>
      <c r="TZY205" s="1187"/>
      <c r="TZZ205" s="1187"/>
      <c r="UAA205" s="1187"/>
      <c r="UAB205" s="1187"/>
      <c r="UAC205" s="1187"/>
      <c r="UAD205" s="1187"/>
      <c r="UAE205" s="1187"/>
      <c r="UAF205" s="1187"/>
      <c r="UAG205" s="1187"/>
      <c r="UAH205" s="1187"/>
      <c r="UAI205" s="1187"/>
      <c r="UAJ205" s="1187"/>
      <c r="UAK205" s="1187"/>
      <c r="UAL205" s="1187"/>
      <c r="UAM205" s="1187"/>
      <c r="UAN205" s="1187"/>
      <c r="UAO205" s="1187"/>
      <c r="UAP205" s="1187"/>
      <c r="UAQ205" s="1187"/>
      <c r="UAR205" s="1187"/>
      <c r="UAS205" s="1187"/>
      <c r="UAT205" s="1187"/>
      <c r="UAU205" s="1187"/>
      <c r="UAV205" s="1187"/>
      <c r="UAW205" s="1187"/>
      <c r="UAX205" s="1187"/>
      <c r="UAY205" s="1187"/>
      <c r="UAZ205" s="1187"/>
      <c r="UBA205" s="1187"/>
      <c r="UBB205" s="1187"/>
      <c r="UBC205" s="1187"/>
      <c r="UBD205" s="1187"/>
      <c r="UBE205" s="1187"/>
      <c r="UBF205" s="1187"/>
      <c r="UBG205" s="1187"/>
      <c r="UBH205" s="1187"/>
      <c r="UBI205" s="1187"/>
      <c r="UBJ205" s="1187"/>
      <c r="UBK205" s="1187"/>
      <c r="UBL205" s="1187"/>
      <c r="UBM205" s="1187"/>
      <c r="UBN205" s="1187"/>
      <c r="UBO205" s="1187"/>
      <c r="UBP205" s="1187"/>
      <c r="UBQ205" s="1187"/>
      <c r="UBR205" s="1187"/>
      <c r="UBS205" s="1187"/>
      <c r="UBT205" s="1187"/>
      <c r="UBU205" s="1187"/>
      <c r="UBV205" s="1187"/>
      <c r="UBW205" s="1187"/>
      <c r="UBX205" s="1187"/>
      <c r="UBY205" s="1187"/>
      <c r="UBZ205" s="1187"/>
      <c r="UCA205" s="1187"/>
      <c r="UCB205" s="1187"/>
      <c r="UCC205" s="1187"/>
      <c r="UCD205" s="1187"/>
      <c r="UCE205" s="1187"/>
      <c r="UCF205" s="1187"/>
      <c r="UCG205" s="1187"/>
      <c r="UCH205" s="1187"/>
      <c r="UCI205" s="1187"/>
      <c r="UCJ205" s="1187"/>
      <c r="UCK205" s="1187"/>
      <c r="UCL205" s="1187"/>
      <c r="UCM205" s="1187"/>
      <c r="UCN205" s="1187"/>
      <c r="UCO205" s="1187"/>
      <c r="UCP205" s="1187"/>
      <c r="UCQ205" s="1187"/>
      <c r="UCR205" s="1187"/>
      <c r="UCS205" s="1187"/>
      <c r="UCT205" s="1187"/>
      <c r="UCU205" s="1187"/>
      <c r="UCV205" s="1187"/>
      <c r="UCW205" s="1187"/>
      <c r="UCX205" s="1187"/>
      <c r="UCY205" s="1187"/>
      <c r="UCZ205" s="1187"/>
      <c r="UDA205" s="1187"/>
      <c r="UDB205" s="1187"/>
      <c r="UDC205" s="1187"/>
      <c r="UDD205" s="1187"/>
      <c r="UDE205" s="1187"/>
      <c r="UDF205" s="1187"/>
      <c r="UDG205" s="1187"/>
      <c r="UDH205" s="1187"/>
      <c r="UDI205" s="1187"/>
      <c r="UDJ205" s="1187"/>
      <c r="UDK205" s="1187"/>
      <c r="UDL205" s="1187"/>
      <c r="UDM205" s="1187"/>
      <c r="UDN205" s="1187"/>
      <c r="UDO205" s="1187"/>
      <c r="UDP205" s="1187"/>
      <c r="UDQ205" s="1187"/>
      <c r="UDR205" s="1187"/>
      <c r="UDS205" s="1187"/>
      <c r="UDT205" s="1187"/>
      <c r="UDU205" s="1187"/>
      <c r="UDV205" s="1187"/>
      <c r="UDW205" s="1187"/>
      <c r="UDX205" s="1187"/>
      <c r="UDY205" s="1187"/>
      <c r="UDZ205" s="1187"/>
      <c r="UEA205" s="1187"/>
      <c r="UEB205" s="1187"/>
      <c r="UEC205" s="1187"/>
      <c r="UED205" s="1187"/>
      <c r="UEE205" s="1187"/>
      <c r="UEF205" s="1187"/>
      <c r="UEG205" s="1187"/>
      <c r="UEH205" s="1187"/>
      <c r="UEI205" s="1187"/>
      <c r="UEJ205" s="1187"/>
      <c r="UEK205" s="1187"/>
      <c r="UEL205" s="1187"/>
      <c r="UEM205" s="1187"/>
      <c r="UEN205" s="1187"/>
      <c r="UEO205" s="1187"/>
      <c r="UEP205" s="1187"/>
      <c r="UEQ205" s="1187"/>
      <c r="UER205" s="1187"/>
      <c r="UES205" s="1187"/>
      <c r="UET205" s="1187"/>
      <c r="UEU205" s="1187"/>
      <c r="UEV205" s="1187"/>
      <c r="UEW205" s="1187"/>
      <c r="UEX205" s="1187"/>
      <c r="UEY205" s="1187"/>
      <c r="UEZ205" s="1187"/>
      <c r="UFA205" s="1187"/>
      <c r="UFB205" s="1187"/>
      <c r="UFC205" s="1187"/>
      <c r="UFD205" s="1187"/>
      <c r="UFE205" s="1187"/>
      <c r="UFF205" s="1187"/>
      <c r="UFG205" s="1187"/>
      <c r="UFH205" s="1187"/>
      <c r="UFI205" s="1187"/>
      <c r="UFJ205" s="1187"/>
      <c r="UFK205" s="1187"/>
      <c r="UFL205" s="1187"/>
      <c r="UFM205" s="1187"/>
      <c r="UFN205" s="1187"/>
      <c r="UFO205" s="1187"/>
      <c r="UFP205" s="1187"/>
      <c r="UFQ205" s="1187"/>
      <c r="UFR205" s="1187"/>
      <c r="UFS205" s="1187"/>
      <c r="UFT205" s="1187"/>
      <c r="UFU205" s="1187"/>
      <c r="UFV205" s="1187"/>
      <c r="UFW205" s="1187"/>
      <c r="UFX205" s="1187"/>
      <c r="UFY205" s="1187"/>
      <c r="UFZ205" s="1187"/>
      <c r="UGA205" s="1187"/>
      <c r="UGB205" s="1187"/>
      <c r="UGC205" s="1187"/>
      <c r="UGD205" s="1187"/>
      <c r="UGE205" s="1187"/>
      <c r="UGF205" s="1187"/>
      <c r="UGG205" s="1187"/>
      <c r="UGH205" s="1187"/>
      <c r="UGI205" s="1187"/>
      <c r="UGJ205" s="1187"/>
      <c r="UGK205" s="1187"/>
      <c r="UGL205" s="1187"/>
      <c r="UGM205" s="1187"/>
      <c r="UGN205" s="1187"/>
      <c r="UGO205" s="1187"/>
      <c r="UGP205" s="1187"/>
      <c r="UGQ205" s="1187"/>
      <c r="UGR205" s="1187"/>
      <c r="UGS205" s="1187"/>
      <c r="UGT205" s="1187"/>
      <c r="UGU205" s="1187"/>
      <c r="UGV205" s="1187"/>
      <c r="UGW205" s="1187"/>
      <c r="UGX205" s="1187"/>
      <c r="UGY205" s="1187"/>
      <c r="UGZ205" s="1187"/>
      <c r="UHA205" s="1187"/>
      <c r="UHB205" s="1187"/>
      <c r="UHC205" s="1187"/>
      <c r="UHD205" s="1187"/>
      <c r="UHE205" s="1187"/>
      <c r="UHF205" s="1187"/>
      <c r="UHG205" s="1187"/>
      <c r="UHH205" s="1187"/>
      <c r="UHI205" s="1187"/>
      <c r="UHJ205" s="1187"/>
      <c r="UHK205" s="1187"/>
      <c r="UHL205" s="1187"/>
      <c r="UHM205" s="1187"/>
      <c r="UHN205" s="1187"/>
      <c r="UHO205" s="1187"/>
      <c r="UHP205" s="1187"/>
      <c r="UHQ205" s="1187"/>
      <c r="UHR205" s="1187"/>
      <c r="UHS205" s="1187"/>
      <c r="UHT205" s="1187"/>
      <c r="UHU205" s="1187"/>
      <c r="UHV205" s="1187"/>
      <c r="UHW205" s="1187"/>
      <c r="UHX205" s="1187"/>
      <c r="UHY205" s="1187"/>
      <c r="UHZ205" s="1187"/>
      <c r="UIA205" s="1187"/>
      <c r="UIB205" s="1187"/>
      <c r="UIC205" s="1187"/>
      <c r="UID205" s="1187"/>
      <c r="UIE205" s="1187"/>
      <c r="UIF205" s="1187"/>
      <c r="UIG205" s="1187"/>
      <c r="UIH205" s="1187"/>
      <c r="UII205" s="1187"/>
      <c r="UIJ205" s="1187"/>
      <c r="UIK205" s="1187"/>
      <c r="UIL205" s="1187"/>
      <c r="UIM205" s="1187"/>
      <c r="UIN205" s="1187"/>
      <c r="UIO205" s="1187"/>
      <c r="UIP205" s="1187"/>
      <c r="UIQ205" s="1187"/>
      <c r="UIR205" s="1187"/>
      <c r="UIS205" s="1187"/>
      <c r="UIT205" s="1187"/>
      <c r="UIU205" s="1187"/>
      <c r="UIV205" s="1187"/>
      <c r="UIW205" s="1187"/>
      <c r="UIX205" s="1187"/>
      <c r="UIY205" s="1187"/>
      <c r="UIZ205" s="1187"/>
      <c r="UJA205" s="1187"/>
      <c r="UJB205" s="1187"/>
      <c r="UJC205" s="1187"/>
      <c r="UJD205" s="1187"/>
      <c r="UJE205" s="1187"/>
      <c r="UJF205" s="1187"/>
      <c r="UJG205" s="1187"/>
      <c r="UJH205" s="1187"/>
      <c r="UJI205" s="1187"/>
      <c r="UJJ205" s="1187"/>
      <c r="UJK205" s="1187"/>
      <c r="UJL205" s="1187"/>
      <c r="UJM205" s="1187"/>
      <c r="UJN205" s="1187"/>
      <c r="UJO205" s="1187"/>
      <c r="UJP205" s="1187"/>
      <c r="UJQ205" s="1187"/>
      <c r="UJR205" s="1187"/>
      <c r="UJS205" s="1187"/>
      <c r="UJT205" s="1187"/>
      <c r="UJU205" s="1187"/>
      <c r="UJV205" s="1187"/>
      <c r="UJW205" s="1187"/>
      <c r="UJX205" s="1187"/>
      <c r="UJY205" s="1187"/>
      <c r="UJZ205" s="1187"/>
      <c r="UKA205" s="1187"/>
      <c r="UKB205" s="1187"/>
      <c r="UKC205" s="1187"/>
      <c r="UKD205" s="1187"/>
      <c r="UKE205" s="1187"/>
      <c r="UKF205" s="1187"/>
      <c r="UKG205" s="1187"/>
      <c r="UKH205" s="1187"/>
      <c r="UKI205" s="1187"/>
      <c r="UKJ205" s="1187"/>
      <c r="UKK205" s="1187"/>
      <c r="UKL205" s="1187"/>
      <c r="UKM205" s="1187"/>
      <c r="UKN205" s="1187"/>
      <c r="UKO205" s="1187"/>
      <c r="UKP205" s="1187"/>
      <c r="UKQ205" s="1187"/>
      <c r="UKR205" s="1187"/>
      <c r="UKS205" s="1187"/>
      <c r="UKT205" s="1187"/>
      <c r="UKU205" s="1187"/>
      <c r="UKV205" s="1187"/>
      <c r="UKW205" s="1187"/>
      <c r="UKX205" s="1187"/>
      <c r="UKY205" s="1187"/>
      <c r="UKZ205" s="1187"/>
      <c r="ULA205" s="1187"/>
      <c r="ULB205" s="1187"/>
      <c r="ULC205" s="1187"/>
      <c r="ULD205" s="1187"/>
      <c r="ULE205" s="1187"/>
      <c r="ULF205" s="1187"/>
      <c r="ULG205" s="1187"/>
      <c r="ULH205" s="1187"/>
      <c r="ULI205" s="1187"/>
      <c r="ULJ205" s="1187"/>
      <c r="ULK205" s="1187"/>
      <c r="ULL205" s="1187"/>
      <c r="ULM205" s="1187"/>
      <c r="ULN205" s="1187"/>
      <c r="ULO205" s="1187"/>
      <c r="ULP205" s="1187"/>
      <c r="ULQ205" s="1187"/>
      <c r="ULR205" s="1187"/>
      <c r="ULS205" s="1187"/>
      <c r="ULT205" s="1187"/>
      <c r="ULU205" s="1187"/>
      <c r="ULV205" s="1187"/>
      <c r="ULW205" s="1187"/>
      <c r="ULX205" s="1187"/>
      <c r="ULY205" s="1187"/>
      <c r="ULZ205" s="1187"/>
      <c r="UMA205" s="1187"/>
      <c r="UMB205" s="1187"/>
      <c r="UMC205" s="1187"/>
      <c r="UMD205" s="1187"/>
      <c r="UME205" s="1187"/>
      <c r="UMF205" s="1187"/>
      <c r="UMG205" s="1187"/>
      <c r="UMH205" s="1187"/>
      <c r="UMI205" s="1187"/>
      <c r="UMJ205" s="1187"/>
      <c r="UMK205" s="1187"/>
      <c r="UML205" s="1187"/>
      <c r="UMM205" s="1187"/>
      <c r="UMN205" s="1187"/>
      <c r="UMO205" s="1187"/>
      <c r="UMP205" s="1187"/>
      <c r="UMQ205" s="1187"/>
      <c r="UMR205" s="1187"/>
      <c r="UMS205" s="1187"/>
      <c r="UMT205" s="1187"/>
      <c r="UMU205" s="1187"/>
      <c r="UMV205" s="1187"/>
      <c r="UMW205" s="1187"/>
      <c r="UMX205" s="1187"/>
      <c r="UMY205" s="1187"/>
      <c r="UMZ205" s="1187"/>
      <c r="UNA205" s="1187"/>
      <c r="UNB205" s="1187"/>
      <c r="UNC205" s="1187"/>
      <c r="UND205" s="1187"/>
      <c r="UNE205" s="1187"/>
      <c r="UNF205" s="1187"/>
      <c r="UNG205" s="1187"/>
      <c r="UNH205" s="1187"/>
      <c r="UNI205" s="1187"/>
      <c r="UNJ205" s="1187"/>
      <c r="UNK205" s="1187"/>
      <c r="UNL205" s="1187"/>
      <c r="UNM205" s="1187"/>
      <c r="UNN205" s="1187"/>
      <c r="UNO205" s="1187"/>
      <c r="UNP205" s="1187"/>
      <c r="UNQ205" s="1187"/>
      <c r="UNR205" s="1187"/>
      <c r="UNS205" s="1187"/>
      <c r="UNT205" s="1187"/>
      <c r="UNU205" s="1187"/>
      <c r="UNV205" s="1187"/>
      <c r="UNW205" s="1187"/>
      <c r="UNX205" s="1187"/>
      <c r="UNY205" s="1187"/>
      <c r="UNZ205" s="1187"/>
      <c r="UOA205" s="1187"/>
      <c r="UOB205" s="1187"/>
      <c r="UOC205" s="1187"/>
      <c r="UOD205" s="1187"/>
      <c r="UOE205" s="1187"/>
      <c r="UOF205" s="1187"/>
      <c r="UOG205" s="1187"/>
      <c r="UOH205" s="1187"/>
      <c r="UOI205" s="1187"/>
      <c r="UOJ205" s="1187"/>
      <c r="UOK205" s="1187"/>
      <c r="UOL205" s="1187"/>
      <c r="UOM205" s="1187"/>
      <c r="UON205" s="1187"/>
      <c r="UOO205" s="1187"/>
      <c r="UOP205" s="1187"/>
      <c r="UOQ205" s="1187"/>
      <c r="UOR205" s="1187"/>
      <c r="UOS205" s="1187"/>
      <c r="UOT205" s="1187"/>
      <c r="UOU205" s="1187"/>
      <c r="UOV205" s="1187"/>
      <c r="UOW205" s="1187"/>
      <c r="UOX205" s="1187"/>
      <c r="UOY205" s="1187"/>
      <c r="UOZ205" s="1187"/>
      <c r="UPA205" s="1187"/>
      <c r="UPB205" s="1187"/>
      <c r="UPC205" s="1187"/>
      <c r="UPD205" s="1187"/>
      <c r="UPE205" s="1187"/>
      <c r="UPF205" s="1187"/>
      <c r="UPG205" s="1187"/>
      <c r="UPH205" s="1187"/>
      <c r="UPI205" s="1187"/>
      <c r="UPJ205" s="1187"/>
      <c r="UPK205" s="1187"/>
      <c r="UPL205" s="1187"/>
      <c r="UPM205" s="1187"/>
      <c r="UPN205" s="1187"/>
      <c r="UPO205" s="1187"/>
      <c r="UPP205" s="1187"/>
      <c r="UPQ205" s="1187"/>
      <c r="UPR205" s="1187"/>
      <c r="UPS205" s="1187"/>
      <c r="UPT205" s="1187"/>
      <c r="UPU205" s="1187"/>
      <c r="UPV205" s="1187"/>
      <c r="UPW205" s="1187"/>
      <c r="UPX205" s="1187"/>
      <c r="UPY205" s="1187"/>
      <c r="UPZ205" s="1187"/>
      <c r="UQA205" s="1187"/>
      <c r="UQB205" s="1187"/>
      <c r="UQC205" s="1187"/>
      <c r="UQD205" s="1187"/>
      <c r="UQE205" s="1187"/>
      <c r="UQF205" s="1187"/>
      <c r="UQG205" s="1187"/>
      <c r="UQH205" s="1187"/>
      <c r="UQI205" s="1187"/>
      <c r="UQJ205" s="1187"/>
      <c r="UQK205" s="1187"/>
      <c r="UQL205" s="1187"/>
      <c r="UQM205" s="1187"/>
      <c r="UQN205" s="1187"/>
      <c r="UQO205" s="1187"/>
      <c r="UQP205" s="1187"/>
      <c r="UQQ205" s="1187"/>
      <c r="UQR205" s="1187"/>
      <c r="UQS205" s="1187"/>
      <c r="UQT205" s="1187"/>
      <c r="UQU205" s="1187"/>
      <c r="UQV205" s="1187"/>
      <c r="UQW205" s="1187"/>
      <c r="UQX205" s="1187"/>
      <c r="UQY205" s="1187"/>
      <c r="UQZ205" s="1187"/>
      <c r="URA205" s="1187"/>
      <c r="URB205" s="1187"/>
      <c r="URC205" s="1187"/>
      <c r="URD205" s="1187"/>
      <c r="URE205" s="1187"/>
      <c r="URF205" s="1187"/>
      <c r="URG205" s="1187"/>
      <c r="URH205" s="1187"/>
      <c r="URI205" s="1187"/>
      <c r="URJ205" s="1187"/>
      <c r="URK205" s="1187"/>
      <c r="URL205" s="1187"/>
      <c r="URM205" s="1187"/>
      <c r="URN205" s="1187"/>
      <c r="URO205" s="1187"/>
      <c r="URP205" s="1187"/>
      <c r="URQ205" s="1187"/>
      <c r="URR205" s="1187"/>
      <c r="URS205" s="1187"/>
      <c r="URT205" s="1187"/>
      <c r="URU205" s="1187"/>
      <c r="URV205" s="1187"/>
      <c r="URW205" s="1187"/>
      <c r="URX205" s="1187"/>
      <c r="URY205" s="1187"/>
      <c r="URZ205" s="1187"/>
      <c r="USA205" s="1187"/>
      <c r="USB205" s="1187"/>
      <c r="USC205" s="1187"/>
      <c r="USD205" s="1187"/>
      <c r="USE205" s="1187"/>
      <c r="USF205" s="1187"/>
      <c r="USG205" s="1187"/>
      <c r="USH205" s="1187"/>
      <c r="USI205" s="1187"/>
      <c r="USJ205" s="1187"/>
      <c r="USK205" s="1187"/>
      <c r="USL205" s="1187"/>
      <c r="USM205" s="1187"/>
      <c r="USN205" s="1187"/>
      <c r="USO205" s="1187"/>
      <c r="USP205" s="1187"/>
      <c r="USQ205" s="1187"/>
      <c r="USR205" s="1187"/>
      <c r="USS205" s="1187"/>
      <c r="UST205" s="1187"/>
      <c r="USU205" s="1187"/>
      <c r="USV205" s="1187"/>
      <c r="USW205" s="1187"/>
      <c r="USX205" s="1187"/>
      <c r="USY205" s="1187"/>
      <c r="USZ205" s="1187"/>
      <c r="UTA205" s="1187"/>
      <c r="UTB205" s="1187"/>
      <c r="UTC205" s="1187"/>
      <c r="UTD205" s="1187"/>
      <c r="UTE205" s="1187"/>
      <c r="UTF205" s="1187"/>
      <c r="UTG205" s="1187"/>
      <c r="UTH205" s="1187"/>
      <c r="UTI205" s="1187"/>
      <c r="UTJ205" s="1187"/>
      <c r="UTK205" s="1187"/>
      <c r="UTL205" s="1187"/>
      <c r="UTM205" s="1187"/>
      <c r="UTN205" s="1187"/>
      <c r="UTO205" s="1187"/>
      <c r="UTP205" s="1187"/>
      <c r="UTQ205" s="1187"/>
      <c r="UTR205" s="1187"/>
      <c r="UTS205" s="1187"/>
      <c r="UTT205" s="1187"/>
      <c r="UTU205" s="1187"/>
      <c r="UTV205" s="1187"/>
      <c r="UTW205" s="1187"/>
      <c r="UTX205" s="1187"/>
      <c r="UTY205" s="1187"/>
      <c r="UTZ205" s="1187"/>
      <c r="UUA205" s="1187"/>
      <c r="UUB205" s="1187"/>
      <c r="UUC205" s="1187"/>
      <c r="UUD205" s="1187"/>
      <c r="UUE205" s="1187"/>
      <c r="UUF205" s="1187"/>
      <c r="UUG205" s="1187"/>
      <c r="UUH205" s="1187"/>
      <c r="UUI205" s="1187"/>
      <c r="UUJ205" s="1187"/>
      <c r="UUK205" s="1187"/>
      <c r="UUL205" s="1187"/>
      <c r="UUM205" s="1187"/>
      <c r="UUN205" s="1187"/>
      <c r="UUO205" s="1187"/>
      <c r="UUP205" s="1187"/>
      <c r="UUQ205" s="1187"/>
      <c r="UUR205" s="1187"/>
      <c r="UUS205" s="1187"/>
      <c r="UUT205" s="1187"/>
      <c r="UUU205" s="1187"/>
      <c r="UUV205" s="1187"/>
      <c r="UUW205" s="1187"/>
      <c r="UUX205" s="1187"/>
      <c r="UUY205" s="1187"/>
      <c r="UUZ205" s="1187"/>
      <c r="UVA205" s="1187"/>
      <c r="UVB205" s="1187"/>
      <c r="UVC205" s="1187"/>
      <c r="UVD205" s="1187"/>
      <c r="UVE205" s="1187"/>
      <c r="UVF205" s="1187"/>
      <c r="UVG205" s="1187"/>
      <c r="UVH205" s="1187"/>
      <c r="UVI205" s="1187"/>
      <c r="UVJ205" s="1187"/>
      <c r="UVK205" s="1187"/>
      <c r="UVL205" s="1187"/>
      <c r="UVM205" s="1187"/>
      <c r="UVN205" s="1187"/>
      <c r="UVO205" s="1187"/>
      <c r="UVP205" s="1187"/>
      <c r="UVQ205" s="1187"/>
      <c r="UVR205" s="1187"/>
      <c r="UVS205" s="1187"/>
      <c r="UVT205" s="1187"/>
      <c r="UVU205" s="1187"/>
      <c r="UVV205" s="1187"/>
      <c r="UVW205" s="1187"/>
      <c r="UVX205" s="1187"/>
      <c r="UVY205" s="1187"/>
      <c r="UVZ205" s="1187"/>
      <c r="UWA205" s="1187"/>
      <c r="UWB205" s="1187"/>
      <c r="UWC205" s="1187"/>
      <c r="UWD205" s="1187"/>
      <c r="UWE205" s="1187"/>
      <c r="UWF205" s="1187"/>
      <c r="UWG205" s="1187"/>
      <c r="UWH205" s="1187"/>
      <c r="UWI205" s="1187"/>
      <c r="UWJ205" s="1187"/>
      <c r="UWK205" s="1187"/>
      <c r="UWL205" s="1187"/>
      <c r="UWM205" s="1187"/>
      <c r="UWN205" s="1187"/>
      <c r="UWO205" s="1187"/>
      <c r="UWP205" s="1187"/>
      <c r="UWQ205" s="1187"/>
      <c r="UWR205" s="1187"/>
      <c r="UWS205" s="1187"/>
      <c r="UWT205" s="1187"/>
      <c r="UWU205" s="1187"/>
      <c r="UWV205" s="1187"/>
      <c r="UWW205" s="1187"/>
      <c r="UWX205" s="1187"/>
      <c r="UWY205" s="1187"/>
      <c r="UWZ205" s="1187"/>
      <c r="UXA205" s="1187"/>
      <c r="UXB205" s="1187"/>
      <c r="UXC205" s="1187"/>
      <c r="UXD205" s="1187"/>
      <c r="UXE205" s="1187"/>
      <c r="UXF205" s="1187"/>
      <c r="UXG205" s="1187"/>
      <c r="UXH205" s="1187"/>
      <c r="UXI205" s="1187"/>
      <c r="UXJ205" s="1187"/>
      <c r="UXK205" s="1187"/>
      <c r="UXL205" s="1187"/>
      <c r="UXM205" s="1187"/>
      <c r="UXN205" s="1187"/>
      <c r="UXO205" s="1187"/>
      <c r="UXP205" s="1187"/>
      <c r="UXQ205" s="1187"/>
      <c r="UXR205" s="1187"/>
      <c r="UXS205" s="1187"/>
      <c r="UXT205" s="1187"/>
      <c r="UXU205" s="1187"/>
      <c r="UXV205" s="1187"/>
      <c r="UXW205" s="1187"/>
      <c r="UXX205" s="1187"/>
      <c r="UXY205" s="1187"/>
      <c r="UXZ205" s="1187"/>
      <c r="UYA205" s="1187"/>
      <c r="UYB205" s="1187"/>
      <c r="UYC205" s="1187"/>
      <c r="UYD205" s="1187"/>
      <c r="UYE205" s="1187"/>
      <c r="UYF205" s="1187"/>
      <c r="UYG205" s="1187"/>
      <c r="UYH205" s="1187"/>
      <c r="UYI205" s="1187"/>
      <c r="UYJ205" s="1187"/>
      <c r="UYK205" s="1187"/>
      <c r="UYL205" s="1187"/>
      <c r="UYM205" s="1187"/>
      <c r="UYN205" s="1187"/>
      <c r="UYO205" s="1187"/>
      <c r="UYP205" s="1187"/>
      <c r="UYQ205" s="1187"/>
      <c r="UYR205" s="1187"/>
      <c r="UYS205" s="1187"/>
      <c r="UYT205" s="1187"/>
      <c r="UYU205" s="1187"/>
      <c r="UYV205" s="1187"/>
      <c r="UYW205" s="1187"/>
      <c r="UYX205" s="1187"/>
      <c r="UYY205" s="1187"/>
      <c r="UYZ205" s="1187"/>
      <c r="UZA205" s="1187"/>
      <c r="UZB205" s="1187"/>
      <c r="UZC205" s="1187"/>
      <c r="UZD205" s="1187"/>
      <c r="UZE205" s="1187"/>
      <c r="UZF205" s="1187"/>
      <c r="UZG205" s="1187"/>
      <c r="UZH205" s="1187"/>
      <c r="UZI205" s="1187"/>
      <c r="UZJ205" s="1187"/>
      <c r="UZK205" s="1187"/>
      <c r="UZL205" s="1187"/>
      <c r="UZM205" s="1187"/>
      <c r="UZN205" s="1187"/>
      <c r="UZO205" s="1187"/>
      <c r="UZP205" s="1187"/>
      <c r="UZQ205" s="1187"/>
      <c r="UZR205" s="1187"/>
      <c r="UZS205" s="1187"/>
      <c r="UZT205" s="1187"/>
      <c r="UZU205" s="1187"/>
      <c r="UZV205" s="1187"/>
      <c r="UZW205" s="1187"/>
      <c r="UZX205" s="1187"/>
      <c r="UZY205" s="1187"/>
      <c r="UZZ205" s="1187"/>
      <c r="VAA205" s="1187"/>
      <c r="VAB205" s="1187"/>
      <c r="VAC205" s="1187"/>
      <c r="VAD205" s="1187"/>
      <c r="VAE205" s="1187"/>
      <c r="VAF205" s="1187"/>
      <c r="VAG205" s="1187"/>
      <c r="VAH205" s="1187"/>
      <c r="VAI205" s="1187"/>
      <c r="VAJ205" s="1187"/>
      <c r="VAK205" s="1187"/>
      <c r="VAL205" s="1187"/>
      <c r="VAM205" s="1187"/>
      <c r="VAN205" s="1187"/>
      <c r="VAO205" s="1187"/>
      <c r="VAP205" s="1187"/>
      <c r="VAQ205" s="1187"/>
      <c r="VAR205" s="1187"/>
      <c r="VAS205" s="1187"/>
      <c r="VAT205" s="1187"/>
      <c r="VAU205" s="1187"/>
      <c r="VAV205" s="1187"/>
      <c r="VAW205" s="1187"/>
      <c r="VAX205" s="1187"/>
      <c r="VAY205" s="1187"/>
      <c r="VAZ205" s="1187"/>
      <c r="VBA205" s="1187"/>
      <c r="VBB205" s="1187"/>
      <c r="VBC205" s="1187"/>
      <c r="VBD205" s="1187"/>
      <c r="VBE205" s="1187"/>
      <c r="VBF205" s="1187"/>
      <c r="VBG205" s="1187"/>
      <c r="VBH205" s="1187"/>
      <c r="VBI205" s="1187"/>
      <c r="VBJ205" s="1187"/>
      <c r="VBK205" s="1187"/>
      <c r="VBL205" s="1187"/>
      <c r="VBM205" s="1187"/>
      <c r="VBN205" s="1187"/>
      <c r="VBO205" s="1187"/>
      <c r="VBP205" s="1187"/>
      <c r="VBQ205" s="1187"/>
      <c r="VBR205" s="1187"/>
      <c r="VBS205" s="1187"/>
      <c r="VBT205" s="1187"/>
      <c r="VBU205" s="1187"/>
      <c r="VBV205" s="1187"/>
      <c r="VBW205" s="1187"/>
      <c r="VBX205" s="1187"/>
      <c r="VBY205" s="1187"/>
      <c r="VBZ205" s="1187"/>
      <c r="VCA205" s="1187"/>
      <c r="VCB205" s="1187"/>
      <c r="VCC205" s="1187"/>
      <c r="VCD205" s="1187"/>
      <c r="VCE205" s="1187"/>
      <c r="VCF205" s="1187"/>
      <c r="VCG205" s="1187"/>
      <c r="VCH205" s="1187"/>
      <c r="VCI205" s="1187"/>
      <c r="VCJ205" s="1187"/>
      <c r="VCK205" s="1187"/>
      <c r="VCL205" s="1187"/>
      <c r="VCM205" s="1187"/>
      <c r="VCN205" s="1187"/>
      <c r="VCO205" s="1187"/>
      <c r="VCP205" s="1187"/>
      <c r="VCQ205" s="1187"/>
      <c r="VCR205" s="1187"/>
      <c r="VCS205" s="1187"/>
      <c r="VCT205" s="1187"/>
      <c r="VCU205" s="1187"/>
      <c r="VCV205" s="1187"/>
      <c r="VCW205" s="1187"/>
      <c r="VCX205" s="1187"/>
      <c r="VCY205" s="1187"/>
      <c r="VCZ205" s="1187"/>
      <c r="VDA205" s="1187"/>
      <c r="VDB205" s="1187"/>
      <c r="VDC205" s="1187"/>
      <c r="VDD205" s="1187"/>
      <c r="VDE205" s="1187"/>
      <c r="VDF205" s="1187"/>
      <c r="VDG205" s="1187"/>
      <c r="VDH205" s="1187"/>
      <c r="VDI205" s="1187"/>
      <c r="VDJ205" s="1187"/>
      <c r="VDK205" s="1187"/>
      <c r="VDL205" s="1187"/>
      <c r="VDM205" s="1187"/>
      <c r="VDN205" s="1187"/>
      <c r="VDO205" s="1187"/>
      <c r="VDP205" s="1187"/>
      <c r="VDQ205" s="1187"/>
      <c r="VDR205" s="1187"/>
      <c r="VDS205" s="1187"/>
      <c r="VDT205" s="1187"/>
      <c r="VDU205" s="1187"/>
      <c r="VDV205" s="1187"/>
      <c r="VDW205" s="1187"/>
      <c r="VDX205" s="1187"/>
      <c r="VDY205" s="1187"/>
      <c r="VDZ205" s="1187"/>
      <c r="VEA205" s="1187"/>
      <c r="VEB205" s="1187"/>
      <c r="VEC205" s="1187"/>
      <c r="VED205" s="1187"/>
      <c r="VEE205" s="1187"/>
      <c r="VEF205" s="1187"/>
      <c r="VEG205" s="1187"/>
      <c r="VEH205" s="1187"/>
      <c r="VEI205" s="1187"/>
      <c r="VEJ205" s="1187"/>
      <c r="VEK205" s="1187"/>
      <c r="VEL205" s="1187"/>
      <c r="VEM205" s="1187"/>
      <c r="VEN205" s="1187"/>
      <c r="VEO205" s="1187"/>
      <c r="VEP205" s="1187"/>
      <c r="VEQ205" s="1187"/>
      <c r="VER205" s="1187"/>
      <c r="VES205" s="1187"/>
      <c r="VET205" s="1187"/>
      <c r="VEU205" s="1187"/>
      <c r="VEV205" s="1187"/>
      <c r="VEW205" s="1187"/>
      <c r="VEX205" s="1187"/>
      <c r="VEY205" s="1187"/>
      <c r="VEZ205" s="1187"/>
      <c r="VFA205" s="1187"/>
      <c r="VFB205" s="1187"/>
      <c r="VFC205" s="1187"/>
      <c r="VFD205" s="1187"/>
      <c r="VFE205" s="1187"/>
      <c r="VFF205" s="1187"/>
      <c r="VFG205" s="1187"/>
      <c r="VFH205" s="1187"/>
      <c r="VFI205" s="1187"/>
      <c r="VFJ205" s="1187"/>
      <c r="VFK205" s="1187"/>
      <c r="VFL205" s="1187"/>
      <c r="VFM205" s="1187"/>
      <c r="VFN205" s="1187"/>
      <c r="VFO205" s="1187"/>
      <c r="VFP205" s="1187"/>
      <c r="VFQ205" s="1187"/>
      <c r="VFR205" s="1187"/>
      <c r="VFS205" s="1187"/>
      <c r="VFT205" s="1187"/>
      <c r="VFU205" s="1187"/>
      <c r="VFV205" s="1187"/>
      <c r="VFW205" s="1187"/>
      <c r="VFX205" s="1187"/>
      <c r="VFY205" s="1187"/>
      <c r="VFZ205" s="1187"/>
      <c r="VGA205" s="1187"/>
      <c r="VGB205" s="1187"/>
      <c r="VGC205" s="1187"/>
      <c r="VGD205" s="1187"/>
      <c r="VGE205" s="1187"/>
      <c r="VGF205" s="1187"/>
      <c r="VGG205" s="1187"/>
      <c r="VGH205" s="1187"/>
      <c r="VGI205" s="1187"/>
      <c r="VGJ205" s="1187"/>
      <c r="VGK205" s="1187"/>
      <c r="VGL205" s="1187"/>
      <c r="VGM205" s="1187"/>
      <c r="VGN205" s="1187"/>
      <c r="VGO205" s="1187"/>
      <c r="VGP205" s="1187"/>
      <c r="VGQ205" s="1187"/>
      <c r="VGR205" s="1187"/>
      <c r="VGS205" s="1187"/>
      <c r="VGT205" s="1187"/>
      <c r="VGU205" s="1187"/>
      <c r="VGV205" s="1187"/>
      <c r="VGW205" s="1187"/>
      <c r="VGX205" s="1187"/>
      <c r="VGY205" s="1187"/>
      <c r="VGZ205" s="1187"/>
      <c r="VHA205" s="1187"/>
      <c r="VHB205" s="1187"/>
      <c r="VHC205" s="1187"/>
      <c r="VHD205" s="1187"/>
      <c r="VHE205" s="1187"/>
      <c r="VHF205" s="1187"/>
      <c r="VHG205" s="1187"/>
      <c r="VHH205" s="1187"/>
      <c r="VHI205" s="1187"/>
      <c r="VHJ205" s="1187"/>
      <c r="VHK205" s="1187"/>
      <c r="VHL205" s="1187"/>
      <c r="VHM205" s="1187"/>
      <c r="VHN205" s="1187"/>
      <c r="VHO205" s="1187"/>
      <c r="VHP205" s="1187"/>
      <c r="VHQ205" s="1187"/>
      <c r="VHR205" s="1187"/>
      <c r="VHS205" s="1187"/>
      <c r="VHT205" s="1187"/>
      <c r="VHU205" s="1187"/>
      <c r="VHV205" s="1187"/>
      <c r="VHW205" s="1187"/>
      <c r="VHX205" s="1187"/>
      <c r="VHY205" s="1187"/>
      <c r="VHZ205" s="1187"/>
      <c r="VIA205" s="1187"/>
      <c r="VIB205" s="1187"/>
      <c r="VIC205" s="1187"/>
      <c r="VID205" s="1187"/>
      <c r="VIE205" s="1187"/>
      <c r="VIF205" s="1187"/>
      <c r="VIG205" s="1187"/>
      <c r="VIH205" s="1187"/>
      <c r="VII205" s="1187"/>
      <c r="VIJ205" s="1187"/>
      <c r="VIK205" s="1187"/>
      <c r="VIL205" s="1187"/>
      <c r="VIM205" s="1187"/>
      <c r="VIN205" s="1187"/>
      <c r="VIO205" s="1187"/>
      <c r="VIP205" s="1187"/>
      <c r="VIQ205" s="1187"/>
      <c r="VIR205" s="1187"/>
      <c r="VIS205" s="1187"/>
      <c r="VIT205" s="1187"/>
      <c r="VIU205" s="1187"/>
      <c r="VIV205" s="1187"/>
      <c r="VIW205" s="1187"/>
      <c r="VIX205" s="1187"/>
      <c r="VIY205" s="1187"/>
      <c r="VIZ205" s="1187"/>
      <c r="VJA205" s="1187"/>
      <c r="VJB205" s="1187"/>
      <c r="VJC205" s="1187"/>
      <c r="VJD205" s="1187"/>
      <c r="VJE205" s="1187"/>
      <c r="VJF205" s="1187"/>
      <c r="VJG205" s="1187"/>
      <c r="VJH205" s="1187"/>
      <c r="VJI205" s="1187"/>
      <c r="VJJ205" s="1187"/>
      <c r="VJK205" s="1187"/>
      <c r="VJL205" s="1187"/>
      <c r="VJM205" s="1187"/>
      <c r="VJN205" s="1187"/>
      <c r="VJO205" s="1187"/>
      <c r="VJP205" s="1187"/>
      <c r="VJQ205" s="1187"/>
      <c r="VJR205" s="1187"/>
      <c r="VJS205" s="1187"/>
      <c r="VJT205" s="1187"/>
      <c r="VJU205" s="1187"/>
      <c r="VJV205" s="1187"/>
      <c r="VJW205" s="1187"/>
      <c r="VJX205" s="1187"/>
      <c r="VJY205" s="1187"/>
      <c r="VJZ205" s="1187"/>
      <c r="VKA205" s="1187"/>
      <c r="VKB205" s="1187"/>
      <c r="VKC205" s="1187"/>
      <c r="VKD205" s="1187"/>
      <c r="VKE205" s="1187"/>
      <c r="VKF205" s="1187"/>
      <c r="VKG205" s="1187"/>
      <c r="VKH205" s="1187"/>
      <c r="VKI205" s="1187"/>
      <c r="VKJ205" s="1187"/>
      <c r="VKK205" s="1187"/>
      <c r="VKL205" s="1187"/>
      <c r="VKM205" s="1187"/>
      <c r="VKN205" s="1187"/>
      <c r="VKO205" s="1187"/>
      <c r="VKP205" s="1187"/>
      <c r="VKQ205" s="1187"/>
      <c r="VKR205" s="1187"/>
      <c r="VKS205" s="1187"/>
      <c r="VKT205" s="1187"/>
      <c r="VKU205" s="1187"/>
      <c r="VKV205" s="1187"/>
      <c r="VKW205" s="1187"/>
      <c r="VKX205" s="1187"/>
      <c r="VKY205" s="1187"/>
      <c r="VKZ205" s="1187"/>
      <c r="VLA205" s="1187"/>
      <c r="VLB205" s="1187"/>
      <c r="VLC205" s="1187"/>
      <c r="VLD205" s="1187"/>
      <c r="VLE205" s="1187"/>
      <c r="VLF205" s="1187"/>
      <c r="VLG205" s="1187"/>
      <c r="VLH205" s="1187"/>
      <c r="VLI205" s="1187"/>
      <c r="VLJ205" s="1187"/>
      <c r="VLK205" s="1187"/>
      <c r="VLL205" s="1187"/>
      <c r="VLM205" s="1187"/>
      <c r="VLN205" s="1187"/>
      <c r="VLO205" s="1187"/>
      <c r="VLP205" s="1187"/>
      <c r="VLQ205" s="1187"/>
      <c r="VLR205" s="1187"/>
      <c r="VLS205" s="1187"/>
      <c r="VLT205" s="1187"/>
      <c r="VLU205" s="1187"/>
      <c r="VLV205" s="1187"/>
      <c r="VLW205" s="1187"/>
      <c r="VLX205" s="1187"/>
      <c r="VLY205" s="1187"/>
      <c r="VLZ205" s="1187"/>
      <c r="VMA205" s="1187"/>
      <c r="VMB205" s="1187"/>
      <c r="VMC205" s="1187"/>
      <c r="VMD205" s="1187"/>
      <c r="VME205" s="1187"/>
      <c r="VMF205" s="1187"/>
      <c r="VMG205" s="1187"/>
      <c r="VMH205" s="1187"/>
      <c r="VMI205" s="1187"/>
      <c r="VMJ205" s="1187"/>
      <c r="VMK205" s="1187"/>
      <c r="VML205" s="1187"/>
      <c r="VMM205" s="1187"/>
      <c r="VMN205" s="1187"/>
      <c r="VMO205" s="1187"/>
      <c r="VMP205" s="1187"/>
      <c r="VMQ205" s="1187"/>
      <c r="VMR205" s="1187"/>
      <c r="VMS205" s="1187"/>
      <c r="VMT205" s="1187"/>
      <c r="VMU205" s="1187"/>
      <c r="VMV205" s="1187"/>
      <c r="VMW205" s="1187"/>
      <c r="VMX205" s="1187"/>
      <c r="VMY205" s="1187"/>
      <c r="VMZ205" s="1187"/>
      <c r="VNA205" s="1187"/>
      <c r="VNB205" s="1187"/>
      <c r="VNC205" s="1187"/>
      <c r="VND205" s="1187"/>
      <c r="VNE205" s="1187"/>
      <c r="VNF205" s="1187"/>
      <c r="VNG205" s="1187"/>
      <c r="VNH205" s="1187"/>
      <c r="VNI205" s="1187"/>
      <c r="VNJ205" s="1187"/>
      <c r="VNK205" s="1187"/>
      <c r="VNL205" s="1187"/>
      <c r="VNM205" s="1187"/>
      <c r="VNN205" s="1187"/>
      <c r="VNO205" s="1187"/>
      <c r="VNP205" s="1187"/>
      <c r="VNQ205" s="1187"/>
      <c r="VNR205" s="1187"/>
      <c r="VNS205" s="1187"/>
      <c r="VNT205" s="1187"/>
      <c r="VNU205" s="1187"/>
      <c r="VNV205" s="1187"/>
      <c r="VNW205" s="1187"/>
      <c r="VNX205" s="1187"/>
      <c r="VNY205" s="1187"/>
      <c r="VNZ205" s="1187"/>
      <c r="VOA205" s="1187"/>
      <c r="VOB205" s="1187"/>
      <c r="VOC205" s="1187"/>
      <c r="VOD205" s="1187"/>
      <c r="VOE205" s="1187"/>
      <c r="VOF205" s="1187"/>
      <c r="VOG205" s="1187"/>
      <c r="VOH205" s="1187"/>
      <c r="VOI205" s="1187"/>
      <c r="VOJ205" s="1187"/>
      <c r="VOK205" s="1187"/>
      <c r="VOL205" s="1187"/>
      <c r="VOM205" s="1187"/>
      <c r="VON205" s="1187"/>
      <c r="VOO205" s="1187"/>
      <c r="VOP205" s="1187"/>
      <c r="VOQ205" s="1187"/>
      <c r="VOR205" s="1187"/>
      <c r="VOS205" s="1187"/>
      <c r="VOT205" s="1187"/>
      <c r="VOU205" s="1187"/>
      <c r="VOV205" s="1187"/>
      <c r="VOW205" s="1187"/>
      <c r="VOX205" s="1187"/>
      <c r="VOY205" s="1187"/>
      <c r="VOZ205" s="1187"/>
      <c r="VPA205" s="1187"/>
      <c r="VPB205" s="1187"/>
      <c r="VPC205" s="1187"/>
      <c r="VPD205" s="1187"/>
      <c r="VPE205" s="1187"/>
      <c r="VPF205" s="1187"/>
      <c r="VPG205" s="1187"/>
      <c r="VPH205" s="1187"/>
      <c r="VPI205" s="1187"/>
      <c r="VPJ205" s="1187"/>
      <c r="VPK205" s="1187"/>
      <c r="VPL205" s="1187"/>
      <c r="VPM205" s="1187"/>
      <c r="VPN205" s="1187"/>
      <c r="VPO205" s="1187"/>
      <c r="VPP205" s="1187"/>
      <c r="VPQ205" s="1187"/>
      <c r="VPR205" s="1187"/>
      <c r="VPS205" s="1187"/>
      <c r="VPT205" s="1187"/>
      <c r="VPU205" s="1187"/>
      <c r="VPV205" s="1187"/>
      <c r="VPW205" s="1187"/>
      <c r="VPX205" s="1187"/>
      <c r="VPY205" s="1187"/>
      <c r="VPZ205" s="1187"/>
      <c r="VQA205" s="1187"/>
      <c r="VQB205" s="1187"/>
      <c r="VQC205" s="1187"/>
      <c r="VQD205" s="1187"/>
      <c r="VQE205" s="1187"/>
      <c r="VQF205" s="1187"/>
      <c r="VQG205" s="1187"/>
      <c r="VQH205" s="1187"/>
      <c r="VQI205" s="1187"/>
      <c r="VQJ205" s="1187"/>
      <c r="VQK205" s="1187"/>
      <c r="VQL205" s="1187"/>
      <c r="VQM205" s="1187"/>
      <c r="VQN205" s="1187"/>
      <c r="VQO205" s="1187"/>
      <c r="VQP205" s="1187"/>
      <c r="VQQ205" s="1187"/>
      <c r="VQR205" s="1187"/>
      <c r="VQS205" s="1187"/>
      <c r="VQT205" s="1187"/>
      <c r="VQU205" s="1187"/>
      <c r="VQV205" s="1187"/>
      <c r="VQW205" s="1187"/>
      <c r="VQX205" s="1187"/>
      <c r="VQY205" s="1187"/>
      <c r="VQZ205" s="1187"/>
      <c r="VRA205" s="1187"/>
      <c r="VRB205" s="1187"/>
      <c r="VRC205" s="1187"/>
      <c r="VRD205" s="1187"/>
      <c r="VRE205" s="1187"/>
      <c r="VRF205" s="1187"/>
      <c r="VRG205" s="1187"/>
      <c r="VRH205" s="1187"/>
      <c r="VRI205" s="1187"/>
      <c r="VRJ205" s="1187"/>
      <c r="VRK205" s="1187"/>
      <c r="VRL205" s="1187"/>
      <c r="VRM205" s="1187"/>
      <c r="VRN205" s="1187"/>
      <c r="VRO205" s="1187"/>
      <c r="VRP205" s="1187"/>
      <c r="VRQ205" s="1187"/>
      <c r="VRR205" s="1187"/>
      <c r="VRS205" s="1187"/>
      <c r="VRT205" s="1187"/>
      <c r="VRU205" s="1187"/>
      <c r="VRV205" s="1187"/>
      <c r="VRW205" s="1187"/>
      <c r="VRX205" s="1187"/>
      <c r="VRY205" s="1187"/>
      <c r="VRZ205" s="1187"/>
      <c r="VSA205" s="1187"/>
      <c r="VSB205" s="1187"/>
      <c r="VSC205" s="1187"/>
      <c r="VSD205" s="1187"/>
      <c r="VSE205" s="1187"/>
      <c r="VSF205" s="1187"/>
      <c r="VSG205" s="1187"/>
      <c r="VSH205" s="1187"/>
      <c r="VSI205" s="1187"/>
      <c r="VSJ205" s="1187"/>
      <c r="VSK205" s="1187"/>
      <c r="VSL205" s="1187"/>
      <c r="VSM205" s="1187"/>
      <c r="VSN205" s="1187"/>
      <c r="VSO205" s="1187"/>
      <c r="VSP205" s="1187"/>
      <c r="VSQ205" s="1187"/>
      <c r="VSR205" s="1187"/>
      <c r="VSS205" s="1187"/>
      <c r="VST205" s="1187"/>
      <c r="VSU205" s="1187"/>
      <c r="VSV205" s="1187"/>
      <c r="VSW205" s="1187"/>
      <c r="VSX205" s="1187"/>
      <c r="VSY205" s="1187"/>
      <c r="VSZ205" s="1187"/>
      <c r="VTA205" s="1187"/>
      <c r="VTB205" s="1187"/>
      <c r="VTC205" s="1187"/>
      <c r="VTD205" s="1187"/>
      <c r="VTE205" s="1187"/>
      <c r="VTF205" s="1187"/>
      <c r="VTG205" s="1187"/>
      <c r="VTH205" s="1187"/>
      <c r="VTI205" s="1187"/>
      <c r="VTJ205" s="1187"/>
      <c r="VTK205" s="1187"/>
      <c r="VTL205" s="1187"/>
      <c r="VTM205" s="1187"/>
      <c r="VTN205" s="1187"/>
      <c r="VTO205" s="1187"/>
      <c r="VTP205" s="1187"/>
      <c r="VTQ205" s="1187"/>
      <c r="VTR205" s="1187"/>
      <c r="VTS205" s="1187"/>
      <c r="VTT205" s="1187"/>
      <c r="VTU205" s="1187"/>
      <c r="VTV205" s="1187"/>
      <c r="VTW205" s="1187"/>
      <c r="VTX205" s="1187"/>
      <c r="VTY205" s="1187"/>
      <c r="VTZ205" s="1187"/>
      <c r="VUA205" s="1187"/>
      <c r="VUB205" s="1187"/>
      <c r="VUC205" s="1187"/>
      <c r="VUD205" s="1187"/>
      <c r="VUE205" s="1187"/>
      <c r="VUF205" s="1187"/>
      <c r="VUG205" s="1187"/>
      <c r="VUH205" s="1187"/>
      <c r="VUI205" s="1187"/>
      <c r="VUJ205" s="1187"/>
      <c r="VUK205" s="1187"/>
      <c r="VUL205" s="1187"/>
      <c r="VUM205" s="1187"/>
      <c r="VUN205" s="1187"/>
      <c r="VUO205" s="1187"/>
      <c r="VUP205" s="1187"/>
      <c r="VUQ205" s="1187"/>
      <c r="VUR205" s="1187"/>
      <c r="VUS205" s="1187"/>
      <c r="VUT205" s="1187"/>
      <c r="VUU205" s="1187"/>
      <c r="VUV205" s="1187"/>
      <c r="VUW205" s="1187"/>
      <c r="VUX205" s="1187"/>
      <c r="VUY205" s="1187"/>
      <c r="VUZ205" s="1187"/>
      <c r="VVA205" s="1187"/>
      <c r="VVB205" s="1187"/>
      <c r="VVC205" s="1187"/>
      <c r="VVD205" s="1187"/>
      <c r="VVE205" s="1187"/>
      <c r="VVF205" s="1187"/>
      <c r="VVG205" s="1187"/>
      <c r="VVH205" s="1187"/>
      <c r="VVI205" s="1187"/>
      <c r="VVJ205" s="1187"/>
      <c r="VVK205" s="1187"/>
      <c r="VVL205" s="1187"/>
      <c r="VVM205" s="1187"/>
      <c r="VVN205" s="1187"/>
      <c r="VVO205" s="1187"/>
      <c r="VVP205" s="1187"/>
      <c r="VVQ205" s="1187"/>
      <c r="VVR205" s="1187"/>
      <c r="VVS205" s="1187"/>
      <c r="VVT205" s="1187"/>
      <c r="VVU205" s="1187"/>
      <c r="VVV205" s="1187"/>
      <c r="VVW205" s="1187"/>
      <c r="VVX205" s="1187"/>
      <c r="VVY205" s="1187"/>
      <c r="VVZ205" s="1187"/>
      <c r="VWA205" s="1187"/>
      <c r="VWB205" s="1187"/>
      <c r="VWC205" s="1187"/>
      <c r="VWD205" s="1187"/>
      <c r="VWE205" s="1187"/>
      <c r="VWF205" s="1187"/>
      <c r="VWG205" s="1187"/>
      <c r="VWH205" s="1187"/>
      <c r="VWI205" s="1187"/>
      <c r="VWJ205" s="1187"/>
      <c r="VWK205" s="1187"/>
      <c r="VWL205" s="1187"/>
      <c r="VWM205" s="1187"/>
      <c r="VWN205" s="1187"/>
      <c r="VWO205" s="1187"/>
      <c r="VWP205" s="1187"/>
      <c r="VWQ205" s="1187"/>
      <c r="VWR205" s="1187"/>
      <c r="VWS205" s="1187"/>
      <c r="VWT205" s="1187"/>
      <c r="VWU205" s="1187"/>
      <c r="VWV205" s="1187"/>
      <c r="VWW205" s="1187"/>
      <c r="VWX205" s="1187"/>
      <c r="VWY205" s="1187"/>
      <c r="VWZ205" s="1187"/>
      <c r="VXA205" s="1187"/>
      <c r="VXB205" s="1187"/>
      <c r="VXC205" s="1187"/>
      <c r="VXD205" s="1187"/>
      <c r="VXE205" s="1187"/>
      <c r="VXF205" s="1187"/>
      <c r="VXG205" s="1187"/>
      <c r="VXH205" s="1187"/>
      <c r="VXI205" s="1187"/>
      <c r="VXJ205" s="1187"/>
      <c r="VXK205" s="1187"/>
      <c r="VXL205" s="1187"/>
      <c r="VXM205" s="1187"/>
      <c r="VXN205" s="1187"/>
      <c r="VXO205" s="1187"/>
      <c r="VXP205" s="1187"/>
      <c r="VXQ205" s="1187"/>
      <c r="VXR205" s="1187"/>
      <c r="VXS205" s="1187"/>
      <c r="VXT205" s="1187"/>
      <c r="VXU205" s="1187"/>
      <c r="VXV205" s="1187"/>
      <c r="VXW205" s="1187"/>
      <c r="VXX205" s="1187"/>
      <c r="VXY205" s="1187"/>
      <c r="VXZ205" s="1187"/>
      <c r="VYA205" s="1187"/>
      <c r="VYB205" s="1187"/>
      <c r="VYC205" s="1187"/>
      <c r="VYD205" s="1187"/>
      <c r="VYE205" s="1187"/>
      <c r="VYF205" s="1187"/>
      <c r="VYG205" s="1187"/>
      <c r="VYH205" s="1187"/>
      <c r="VYI205" s="1187"/>
      <c r="VYJ205" s="1187"/>
      <c r="VYK205" s="1187"/>
      <c r="VYL205" s="1187"/>
      <c r="VYM205" s="1187"/>
      <c r="VYN205" s="1187"/>
      <c r="VYO205" s="1187"/>
      <c r="VYP205" s="1187"/>
      <c r="VYQ205" s="1187"/>
      <c r="VYR205" s="1187"/>
      <c r="VYS205" s="1187"/>
      <c r="VYT205" s="1187"/>
      <c r="VYU205" s="1187"/>
      <c r="VYV205" s="1187"/>
      <c r="VYW205" s="1187"/>
      <c r="VYX205" s="1187"/>
      <c r="VYY205" s="1187"/>
      <c r="VYZ205" s="1187"/>
      <c r="VZA205" s="1187"/>
      <c r="VZB205" s="1187"/>
      <c r="VZC205" s="1187"/>
      <c r="VZD205" s="1187"/>
      <c r="VZE205" s="1187"/>
      <c r="VZF205" s="1187"/>
      <c r="VZG205" s="1187"/>
      <c r="VZH205" s="1187"/>
      <c r="VZI205" s="1187"/>
      <c r="VZJ205" s="1187"/>
      <c r="VZK205" s="1187"/>
      <c r="VZL205" s="1187"/>
      <c r="VZM205" s="1187"/>
      <c r="VZN205" s="1187"/>
      <c r="VZO205" s="1187"/>
      <c r="VZP205" s="1187"/>
      <c r="VZQ205" s="1187"/>
      <c r="VZR205" s="1187"/>
      <c r="VZS205" s="1187"/>
      <c r="VZT205" s="1187"/>
      <c r="VZU205" s="1187"/>
      <c r="VZV205" s="1187"/>
      <c r="VZW205" s="1187"/>
      <c r="VZX205" s="1187"/>
      <c r="VZY205" s="1187"/>
      <c r="VZZ205" s="1187"/>
      <c r="WAA205" s="1187"/>
      <c r="WAB205" s="1187"/>
      <c r="WAC205" s="1187"/>
      <c r="WAD205" s="1187"/>
      <c r="WAE205" s="1187"/>
      <c r="WAF205" s="1187"/>
      <c r="WAG205" s="1187"/>
      <c r="WAH205" s="1187"/>
      <c r="WAI205" s="1187"/>
      <c r="WAJ205" s="1187"/>
      <c r="WAK205" s="1187"/>
      <c r="WAL205" s="1187"/>
      <c r="WAM205" s="1187"/>
      <c r="WAN205" s="1187"/>
      <c r="WAO205" s="1187"/>
      <c r="WAP205" s="1187"/>
      <c r="WAQ205" s="1187"/>
      <c r="WAR205" s="1187"/>
      <c r="WAS205" s="1187"/>
      <c r="WAT205" s="1187"/>
      <c r="WAU205" s="1187"/>
      <c r="WAV205" s="1187"/>
      <c r="WAW205" s="1187"/>
      <c r="WAX205" s="1187"/>
      <c r="WAY205" s="1187"/>
      <c r="WAZ205" s="1187"/>
      <c r="WBA205" s="1187"/>
      <c r="WBB205" s="1187"/>
      <c r="WBC205" s="1187"/>
      <c r="WBD205" s="1187"/>
      <c r="WBE205" s="1187"/>
      <c r="WBF205" s="1187"/>
      <c r="WBG205" s="1187"/>
      <c r="WBH205" s="1187"/>
      <c r="WBI205" s="1187"/>
      <c r="WBJ205" s="1187"/>
      <c r="WBK205" s="1187"/>
      <c r="WBL205" s="1187"/>
      <c r="WBM205" s="1187"/>
      <c r="WBN205" s="1187"/>
      <c r="WBO205" s="1187"/>
      <c r="WBP205" s="1187"/>
      <c r="WBQ205" s="1187"/>
      <c r="WBR205" s="1187"/>
      <c r="WBS205" s="1187"/>
      <c r="WBT205" s="1187"/>
      <c r="WBU205" s="1187"/>
      <c r="WBV205" s="1187"/>
      <c r="WBW205" s="1187"/>
      <c r="WBX205" s="1187"/>
      <c r="WBY205" s="1187"/>
      <c r="WBZ205" s="1187"/>
      <c r="WCA205" s="1187"/>
      <c r="WCB205" s="1187"/>
      <c r="WCC205" s="1187"/>
      <c r="WCD205" s="1187"/>
      <c r="WCE205" s="1187"/>
      <c r="WCF205" s="1187"/>
      <c r="WCG205" s="1187"/>
      <c r="WCH205" s="1187"/>
      <c r="WCI205" s="1187"/>
      <c r="WCJ205" s="1187"/>
      <c r="WCK205" s="1187"/>
      <c r="WCL205" s="1187"/>
      <c r="WCM205" s="1187"/>
      <c r="WCN205" s="1187"/>
      <c r="WCO205" s="1187"/>
      <c r="WCP205" s="1187"/>
      <c r="WCQ205" s="1187"/>
      <c r="WCR205" s="1187"/>
      <c r="WCS205" s="1187"/>
      <c r="WCT205" s="1187"/>
      <c r="WCU205" s="1187"/>
      <c r="WCV205" s="1187"/>
      <c r="WCW205" s="1187"/>
      <c r="WCX205" s="1187"/>
      <c r="WCY205" s="1187"/>
      <c r="WCZ205" s="1187"/>
      <c r="WDA205" s="1187"/>
      <c r="WDB205" s="1187"/>
      <c r="WDC205" s="1187"/>
      <c r="WDD205" s="1187"/>
      <c r="WDE205" s="1187"/>
      <c r="WDF205" s="1187"/>
      <c r="WDG205" s="1187"/>
      <c r="WDH205" s="1187"/>
      <c r="WDI205" s="1187"/>
      <c r="WDJ205" s="1187"/>
      <c r="WDK205" s="1187"/>
      <c r="WDL205" s="1187"/>
      <c r="WDM205" s="1187"/>
      <c r="WDN205" s="1187"/>
      <c r="WDO205" s="1187"/>
      <c r="WDP205" s="1187"/>
      <c r="WDQ205" s="1187"/>
      <c r="WDR205" s="1187"/>
      <c r="WDS205" s="1187"/>
      <c r="WDT205" s="1187"/>
      <c r="WDU205" s="1187"/>
      <c r="WDV205" s="1187"/>
      <c r="WDW205" s="1187"/>
      <c r="WDX205" s="1187"/>
      <c r="WDY205" s="1187"/>
      <c r="WDZ205" s="1187"/>
      <c r="WEA205" s="1187"/>
      <c r="WEB205" s="1187"/>
      <c r="WEC205" s="1187"/>
      <c r="WED205" s="1187"/>
      <c r="WEE205" s="1187"/>
      <c r="WEF205" s="1187"/>
      <c r="WEG205" s="1187"/>
      <c r="WEH205" s="1187"/>
      <c r="WEI205" s="1187"/>
      <c r="WEJ205" s="1187"/>
      <c r="WEK205" s="1187"/>
      <c r="WEL205" s="1187"/>
      <c r="WEM205" s="1187"/>
      <c r="WEN205" s="1187"/>
      <c r="WEO205" s="1187"/>
      <c r="WEP205" s="1187"/>
      <c r="WEQ205" s="1187"/>
      <c r="WER205" s="1187"/>
      <c r="WES205" s="1187"/>
      <c r="WET205" s="1187"/>
      <c r="WEU205" s="1187"/>
      <c r="WEV205" s="1187"/>
      <c r="WEW205" s="1187"/>
      <c r="WEX205" s="1187"/>
      <c r="WEY205" s="1187"/>
      <c r="WEZ205" s="1187"/>
      <c r="WFA205" s="1187"/>
      <c r="WFB205" s="1187"/>
      <c r="WFC205" s="1187"/>
      <c r="WFD205" s="1187"/>
      <c r="WFE205" s="1187"/>
      <c r="WFF205" s="1187"/>
      <c r="WFG205" s="1187"/>
      <c r="WFH205" s="1187"/>
      <c r="WFI205" s="1187"/>
      <c r="WFJ205" s="1187"/>
      <c r="WFK205" s="1187"/>
      <c r="WFL205" s="1187"/>
      <c r="WFM205" s="1187"/>
      <c r="WFN205" s="1187"/>
      <c r="WFO205" s="1187"/>
      <c r="WFP205" s="1187"/>
      <c r="WFQ205" s="1187"/>
      <c r="WFR205" s="1187"/>
      <c r="WFS205" s="1187"/>
      <c r="WFT205" s="1187"/>
      <c r="WFU205" s="1187"/>
      <c r="WFV205" s="1187"/>
      <c r="WFW205" s="1187"/>
      <c r="WFX205" s="1187"/>
      <c r="WFY205" s="1187"/>
      <c r="WFZ205" s="1187"/>
      <c r="WGA205" s="1187"/>
      <c r="WGB205" s="1187"/>
      <c r="WGC205" s="1187"/>
      <c r="WGD205" s="1187"/>
      <c r="WGE205" s="1187"/>
      <c r="WGF205" s="1187"/>
      <c r="WGG205" s="1187"/>
      <c r="WGH205" s="1187"/>
      <c r="WGI205" s="1187"/>
      <c r="WGJ205" s="1187"/>
      <c r="WGK205" s="1187"/>
      <c r="WGL205" s="1187"/>
      <c r="WGM205" s="1187"/>
      <c r="WGN205" s="1187"/>
      <c r="WGO205" s="1187"/>
      <c r="WGP205" s="1187"/>
      <c r="WGQ205" s="1187"/>
      <c r="WGR205" s="1187"/>
      <c r="WGS205" s="1187"/>
      <c r="WGT205" s="1187"/>
      <c r="WGU205" s="1187"/>
      <c r="WGV205" s="1187"/>
      <c r="WGW205" s="1187"/>
      <c r="WGX205" s="1187"/>
      <c r="WGY205" s="1187"/>
      <c r="WGZ205" s="1187"/>
      <c r="WHA205" s="1187"/>
      <c r="WHB205" s="1187"/>
      <c r="WHC205" s="1187"/>
      <c r="WHD205" s="1187"/>
      <c r="WHE205" s="1187"/>
      <c r="WHF205" s="1187"/>
      <c r="WHG205" s="1187"/>
      <c r="WHH205" s="1187"/>
      <c r="WHI205" s="1187"/>
      <c r="WHJ205" s="1187"/>
      <c r="WHK205" s="1187"/>
      <c r="WHL205" s="1187"/>
      <c r="WHM205" s="1187"/>
      <c r="WHN205" s="1187"/>
      <c r="WHO205" s="1187"/>
      <c r="WHP205" s="1187"/>
      <c r="WHQ205" s="1187"/>
      <c r="WHR205" s="1187"/>
      <c r="WHS205" s="1187"/>
      <c r="WHT205" s="1187"/>
      <c r="WHU205" s="1187"/>
      <c r="WHV205" s="1187"/>
      <c r="WHW205" s="1187"/>
      <c r="WHX205" s="1187"/>
      <c r="WHY205" s="1187"/>
      <c r="WHZ205" s="1187"/>
      <c r="WIA205" s="1187"/>
      <c r="WIB205" s="1187"/>
      <c r="WIC205" s="1187"/>
      <c r="WID205" s="1187"/>
      <c r="WIE205" s="1187"/>
      <c r="WIF205" s="1187"/>
      <c r="WIG205" s="1187"/>
      <c r="WIH205" s="1187"/>
      <c r="WII205" s="1187"/>
      <c r="WIJ205" s="1187"/>
      <c r="WIK205" s="1187"/>
      <c r="WIL205" s="1187"/>
      <c r="WIM205" s="1187"/>
      <c r="WIN205" s="1187"/>
      <c r="WIO205" s="1187"/>
      <c r="WIP205" s="1187"/>
      <c r="WIQ205" s="1187"/>
      <c r="WIR205" s="1187"/>
      <c r="WIS205" s="1187"/>
      <c r="WIT205" s="1187"/>
      <c r="WIU205" s="1187"/>
      <c r="WIV205" s="1187"/>
      <c r="WIW205" s="1187"/>
      <c r="WIX205" s="1187"/>
      <c r="WIY205" s="1187"/>
      <c r="WIZ205" s="1187"/>
      <c r="WJA205" s="1187"/>
      <c r="WJB205" s="1187"/>
      <c r="WJC205" s="1187"/>
      <c r="WJD205" s="1187"/>
      <c r="WJE205" s="1187"/>
      <c r="WJF205" s="1187"/>
      <c r="WJG205" s="1187"/>
      <c r="WJH205" s="1187"/>
      <c r="WJI205" s="1187"/>
      <c r="WJJ205" s="1187"/>
      <c r="WJK205" s="1187"/>
      <c r="WJL205" s="1187"/>
      <c r="WJM205" s="1187"/>
      <c r="WJN205" s="1187"/>
      <c r="WJO205" s="1187"/>
      <c r="WJP205" s="1187"/>
      <c r="WJQ205" s="1187"/>
      <c r="WJR205" s="1187"/>
      <c r="WJS205" s="1187"/>
      <c r="WJT205" s="1187"/>
      <c r="WJU205" s="1187"/>
      <c r="WJV205" s="1187"/>
      <c r="WJW205" s="1187"/>
      <c r="WJX205" s="1187"/>
      <c r="WJY205" s="1187"/>
      <c r="WJZ205" s="1187"/>
      <c r="WKA205" s="1187"/>
      <c r="WKB205" s="1187"/>
      <c r="WKC205" s="1187"/>
      <c r="WKD205" s="1187"/>
      <c r="WKE205" s="1187"/>
      <c r="WKF205" s="1187"/>
      <c r="WKG205" s="1187"/>
      <c r="WKH205" s="1187"/>
      <c r="WKI205" s="1187"/>
      <c r="WKJ205" s="1187"/>
      <c r="WKK205" s="1187"/>
      <c r="WKL205" s="1187"/>
      <c r="WKM205" s="1187"/>
      <c r="WKN205" s="1187"/>
      <c r="WKO205" s="1187"/>
      <c r="WKP205" s="1187"/>
      <c r="WKQ205" s="1187"/>
      <c r="WKR205" s="1187"/>
      <c r="WKS205" s="1187"/>
      <c r="WKT205" s="1187"/>
      <c r="WKU205" s="1187"/>
      <c r="WKV205" s="1187"/>
      <c r="WKW205" s="1187"/>
      <c r="WKX205" s="1187"/>
      <c r="WKY205" s="1187"/>
      <c r="WKZ205" s="1187"/>
      <c r="WLA205" s="1187"/>
      <c r="WLB205" s="1187"/>
      <c r="WLC205" s="1187"/>
      <c r="WLD205" s="1187"/>
      <c r="WLE205" s="1187"/>
      <c r="WLF205" s="1187"/>
      <c r="WLG205" s="1187"/>
      <c r="WLH205" s="1187"/>
      <c r="WLI205" s="1187"/>
      <c r="WLJ205" s="1187"/>
      <c r="WLK205" s="1187"/>
      <c r="WLL205" s="1187"/>
      <c r="WLM205" s="1187"/>
      <c r="WLN205" s="1187"/>
      <c r="WLO205" s="1187"/>
      <c r="WLP205" s="1187"/>
      <c r="WLQ205" s="1187"/>
      <c r="WLR205" s="1187"/>
      <c r="WLS205" s="1187"/>
      <c r="WLT205" s="1187"/>
      <c r="WLU205" s="1187"/>
      <c r="WLV205" s="1187"/>
      <c r="WLW205" s="1187"/>
      <c r="WLX205" s="1187"/>
      <c r="WLY205" s="1187"/>
      <c r="WLZ205" s="1187"/>
      <c r="WMA205" s="1187"/>
      <c r="WMB205" s="1187"/>
      <c r="WMC205" s="1187"/>
      <c r="WMD205" s="1187"/>
      <c r="WME205" s="1187"/>
      <c r="WMF205" s="1187"/>
      <c r="WMG205" s="1187"/>
      <c r="WMH205" s="1187"/>
      <c r="WMI205" s="1187"/>
      <c r="WMJ205" s="1187"/>
      <c r="WMK205" s="1187"/>
      <c r="WML205" s="1187"/>
      <c r="WMM205" s="1187"/>
      <c r="WMN205" s="1187"/>
      <c r="WMO205" s="1187"/>
      <c r="WMP205" s="1187"/>
      <c r="WMQ205" s="1187"/>
      <c r="WMR205" s="1187"/>
      <c r="WMS205" s="1187"/>
      <c r="WMT205" s="1187"/>
      <c r="WMU205" s="1187"/>
      <c r="WMV205" s="1187"/>
      <c r="WMW205" s="1187"/>
      <c r="WMX205" s="1187"/>
      <c r="WMY205" s="1187"/>
      <c r="WMZ205" s="1187"/>
      <c r="WNA205" s="1187"/>
      <c r="WNB205" s="1187"/>
      <c r="WNC205" s="1187"/>
      <c r="WND205" s="1187"/>
      <c r="WNE205" s="1187"/>
      <c r="WNF205" s="1187"/>
      <c r="WNG205" s="1187"/>
      <c r="WNH205" s="1187"/>
      <c r="WNI205" s="1187"/>
      <c r="WNJ205" s="1187"/>
      <c r="WNK205" s="1187"/>
      <c r="WNL205" s="1187"/>
      <c r="WNM205" s="1187"/>
      <c r="WNN205" s="1187"/>
      <c r="WNO205" s="1187"/>
      <c r="WNP205" s="1187"/>
      <c r="WNQ205" s="1187"/>
      <c r="WNR205" s="1187"/>
      <c r="WNS205" s="1187"/>
      <c r="WNT205" s="1187"/>
      <c r="WNU205" s="1187"/>
      <c r="WNV205" s="1187"/>
      <c r="WNW205" s="1187"/>
      <c r="WNX205" s="1187"/>
      <c r="WNY205" s="1187"/>
      <c r="WNZ205" s="1187"/>
      <c r="WOA205" s="1187"/>
      <c r="WOB205" s="1187"/>
      <c r="WOC205" s="1187"/>
      <c r="WOD205" s="1187"/>
      <c r="WOE205" s="1187"/>
      <c r="WOF205" s="1187"/>
      <c r="WOG205" s="1187"/>
      <c r="WOH205" s="1187"/>
      <c r="WOI205" s="1187"/>
      <c r="WOJ205" s="1187"/>
      <c r="WOK205" s="1187"/>
      <c r="WOL205" s="1187"/>
      <c r="WOM205" s="1187"/>
      <c r="WON205" s="1187"/>
      <c r="WOO205" s="1187"/>
      <c r="WOP205" s="1187"/>
      <c r="WOQ205" s="1187"/>
      <c r="WOR205" s="1187"/>
      <c r="WOS205" s="1187"/>
      <c r="WOT205" s="1187"/>
      <c r="WOU205" s="1187"/>
      <c r="WOV205" s="1187"/>
      <c r="WOW205" s="1187"/>
      <c r="WOX205" s="1187"/>
      <c r="WOY205" s="1187"/>
      <c r="WOZ205" s="1187"/>
      <c r="WPA205" s="1187"/>
      <c r="WPB205" s="1187"/>
      <c r="WPC205" s="1187"/>
      <c r="WPD205" s="1187"/>
      <c r="WPE205" s="1187"/>
      <c r="WPF205" s="1187"/>
      <c r="WPG205" s="1187"/>
      <c r="WPH205" s="1187"/>
      <c r="WPI205" s="1187"/>
      <c r="WPJ205" s="1187"/>
      <c r="WPK205" s="1187"/>
      <c r="WPL205" s="1187"/>
      <c r="WPM205" s="1187"/>
      <c r="WPN205" s="1187"/>
      <c r="WPO205" s="1187"/>
      <c r="WPP205" s="1187"/>
      <c r="WPQ205" s="1187"/>
      <c r="WPR205" s="1187"/>
      <c r="WPS205" s="1187"/>
      <c r="WPT205" s="1187"/>
      <c r="WPU205" s="1187"/>
      <c r="WPV205" s="1187"/>
      <c r="WPW205" s="1187"/>
      <c r="WPX205" s="1187"/>
      <c r="WPY205" s="1187"/>
      <c r="WPZ205" s="1187"/>
      <c r="WQA205" s="1187"/>
      <c r="WQB205" s="1187"/>
      <c r="WQC205" s="1187"/>
      <c r="WQD205" s="1187"/>
      <c r="WQE205" s="1187"/>
      <c r="WQF205" s="1187"/>
      <c r="WQG205" s="1187"/>
      <c r="WQH205" s="1187"/>
      <c r="WQI205" s="1187"/>
      <c r="WQJ205" s="1187"/>
      <c r="WQK205" s="1187"/>
      <c r="WQL205" s="1187"/>
      <c r="WQM205" s="1187"/>
      <c r="WQN205" s="1187"/>
      <c r="WQO205" s="1187"/>
      <c r="WQP205" s="1187"/>
      <c r="WQQ205" s="1187"/>
      <c r="WQR205" s="1187"/>
      <c r="WQS205" s="1187"/>
      <c r="WQT205" s="1187"/>
      <c r="WQU205" s="1187"/>
      <c r="WQV205" s="1187"/>
      <c r="WQW205" s="1187"/>
      <c r="WQX205" s="1187"/>
      <c r="WQY205" s="1187"/>
      <c r="WQZ205" s="1187"/>
      <c r="WRA205" s="1187"/>
      <c r="WRB205" s="1187"/>
      <c r="WRC205" s="1187"/>
      <c r="WRD205" s="1187"/>
      <c r="WRE205" s="1187"/>
      <c r="WRF205" s="1187"/>
      <c r="WRG205" s="1187"/>
      <c r="WRH205" s="1187"/>
      <c r="WRI205" s="1187"/>
      <c r="WRJ205" s="1187"/>
      <c r="WRK205" s="1187"/>
      <c r="WRL205" s="1187"/>
      <c r="WRM205" s="1187"/>
      <c r="WRN205" s="1187"/>
      <c r="WRO205" s="1187"/>
      <c r="WRP205" s="1187"/>
      <c r="WRQ205" s="1187"/>
      <c r="WRR205" s="1187"/>
      <c r="WRS205" s="1187"/>
      <c r="WRT205" s="1187"/>
      <c r="WRU205" s="1187"/>
      <c r="WRV205" s="1187"/>
      <c r="WRW205" s="1187"/>
      <c r="WRX205" s="1187"/>
      <c r="WRY205" s="1187"/>
      <c r="WRZ205" s="1187"/>
      <c r="WSA205" s="1187"/>
      <c r="WSB205" s="1187"/>
      <c r="WSC205" s="1187"/>
      <c r="WSD205" s="1187"/>
      <c r="WSE205" s="1187"/>
      <c r="WSF205" s="1187"/>
      <c r="WSG205" s="1187"/>
      <c r="WSH205" s="1187"/>
      <c r="WSI205" s="1187"/>
      <c r="WSJ205" s="1187"/>
      <c r="WSK205" s="1187"/>
      <c r="WSL205" s="1187"/>
      <c r="WSM205" s="1187"/>
      <c r="WSN205" s="1187"/>
      <c r="WSO205" s="1187"/>
      <c r="WSP205" s="1187"/>
      <c r="WSQ205" s="1187"/>
      <c r="WSR205" s="1187"/>
      <c r="WSS205" s="1187"/>
      <c r="WST205" s="1187"/>
      <c r="WSU205" s="1187"/>
      <c r="WSV205" s="1187"/>
      <c r="WSW205" s="1187"/>
      <c r="WSX205" s="1187"/>
      <c r="WSY205" s="1187"/>
      <c r="WSZ205" s="1187"/>
      <c r="WTA205" s="1187"/>
      <c r="WTB205" s="1187"/>
      <c r="WTC205" s="1187"/>
      <c r="WTD205" s="1187"/>
      <c r="WTE205" s="1187"/>
      <c r="WTF205" s="1187"/>
      <c r="WTG205" s="1187"/>
      <c r="WTH205" s="1187"/>
      <c r="WTI205" s="1187"/>
      <c r="WTJ205" s="1187"/>
      <c r="WTK205" s="1187"/>
      <c r="WTL205" s="1187"/>
      <c r="WTM205" s="1187"/>
      <c r="WTN205" s="1187"/>
      <c r="WTO205" s="1187"/>
      <c r="WTP205" s="1187"/>
      <c r="WTQ205" s="1187"/>
      <c r="WTR205" s="1187"/>
      <c r="WTS205" s="1187"/>
      <c r="WTT205" s="1187"/>
      <c r="WTU205" s="1187"/>
      <c r="WTV205" s="1187"/>
      <c r="WTW205" s="1187"/>
      <c r="WTX205" s="1187"/>
      <c r="WTY205" s="1187"/>
      <c r="WTZ205" s="1187"/>
      <c r="WUA205" s="1187"/>
      <c r="WUB205" s="1187"/>
      <c r="WUC205" s="1187"/>
      <c r="WUD205" s="1187"/>
      <c r="WUE205" s="1187"/>
      <c r="WUF205" s="1187"/>
      <c r="WUG205" s="1187"/>
      <c r="WUH205" s="1187"/>
      <c r="WUI205" s="1187"/>
      <c r="WUJ205" s="1187"/>
      <c r="WUK205" s="1187"/>
      <c r="WUL205" s="1187"/>
      <c r="WUM205" s="1187"/>
      <c r="WUN205" s="1187"/>
      <c r="WUO205" s="1187"/>
      <c r="WUP205" s="1187"/>
      <c r="WUQ205" s="1187"/>
      <c r="WUR205" s="1187"/>
      <c r="WUS205" s="1187"/>
      <c r="WUT205" s="1187"/>
      <c r="WUU205" s="1187"/>
      <c r="WUV205" s="1187"/>
      <c r="WUW205" s="1187"/>
      <c r="WUX205" s="1187"/>
      <c r="WUY205" s="1187"/>
      <c r="WUZ205" s="1187"/>
      <c r="WVA205" s="1187"/>
      <c r="WVB205" s="1187"/>
      <c r="WVC205" s="1187"/>
      <c r="WVD205" s="1187"/>
      <c r="WVE205" s="1187"/>
      <c r="WVF205" s="1187"/>
      <c r="WVG205" s="1187"/>
      <c r="WVH205" s="1187"/>
      <c r="WVI205" s="1187"/>
      <c r="WVJ205" s="1187"/>
      <c r="WVK205" s="1187"/>
      <c r="WVL205" s="1187"/>
      <c r="WVM205" s="1187"/>
      <c r="WVN205" s="1187"/>
      <c r="WVO205" s="1187"/>
      <c r="WVP205" s="1187"/>
      <c r="WVQ205" s="1187"/>
      <c r="WVR205" s="1187"/>
      <c r="WVS205" s="1187"/>
      <c r="WVT205" s="1187"/>
      <c r="WVU205" s="1187"/>
      <c r="WVV205" s="1187"/>
      <c r="WVW205" s="1187"/>
      <c r="WVX205" s="1187"/>
      <c r="WVY205" s="1187"/>
      <c r="WVZ205" s="1187"/>
      <c r="WWA205" s="1187"/>
      <c r="WWB205" s="1187"/>
      <c r="WWC205" s="1187"/>
      <c r="WWD205" s="1187"/>
      <c r="WWE205" s="1187"/>
      <c r="WWF205" s="1187"/>
      <c r="WWG205" s="1187"/>
      <c r="WWH205" s="1187"/>
      <c r="WWI205" s="1187"/>
      <c r="WWJ205" s="1187"/>
      <c r="WWK205" s="1187"/>
      <c r="WWL205" s="1187"/>
      <c r="WWM205" s="1187"/>
      <c r="WWN205" s="1187"/>
      <c r="WWO205" s="1187"/>
      <c r="WWP205" s="1187"/>
      <c r="WWQ205" s="1187"/>
      <c r="WWR205" s="1187"/>
      <c r="WWS205" s="1187"/>
      <c r="WWT205" s="1187"/>
      <c r="WWU205" s="1187"/>
      <c r="WWV205" s="1187"/>
      <c r="WWW205" s="1187"/>
      <c r="WWX205" s="1187"/>
      <c r="WWY205" s="1187"/>
      <c r="WWZ205" s="1187"/>
      <c r="WXA205" s="1187"/>
      <c r="WXB205" s="1187"/>
      <c r="WXC205" s="1187"/>
      <c r="WXD205" s="1187"/>
      <c r="WXE205" s="1187"/>
      <c r="WXF205" s="1187"/>
      <c r="WXG205" s="1187"/>
      <c r="WXH205" s="1187"/>
      <c r="WXI205" s="1187"/>
      <c r="WXJ205" s="1187"/>
      <c r="WXK205" s="1187"/>
      <c r="WXL205" s="1187"/>
      <c r="WXM205" s="1187"/>
      <c r="WXN205" s="1187"/>
      <c r="WXO205" s="1187"/>
      <c r="WXP205" s="1187"/>
      <c r="WXQ205" s="1187"/>
      <c r="WXR205" s="1187"/>
      <c r="WXS205" s="1187"/>
      <c r="WXT205" s="1187"/>
      <c r="WXU205" s="1187"/>
      <c r="WXV205" s="1187"/>
      <c r="WXW205" s="1187"/>
      <c r="WXX205" s="1187"/>
      <c r="WXY205" s="1187"/>
      <c r="WXZ205" s="1187"/>
      <c r="WYA205" s="1187"/>
      <c r="WYB205" s="1187"/>
      <c r="WYC205" s="1187"/>
      <c r="WYD205" s="1187"/>
      <c r="WYE205" s="1187"/>
      <c r="WYF205" s="1187"/>
      <c r="WYG205" s="1187"/>
      <c r="WYH205" s="1187"/>
      <c r="WYI205" s="1187"/>
      <c r="WYJ205" s="1187"/>
      <c r="WYK205" s="1187"/>
      <c r="WYL205" s="1187"/>
      <c r="WYM205" s="1187"/>
      <c r="WYN205" s="1187"/>
      <c r="WYO205" s="1187"/>
      <c r="WYP205" s="1187"/>
      <c r="WYQ205" s="1187"/>
      <c r="WYR205" s="1187"/>
      <c r="WYS205" s="1187"/>
      <c r="WYT205" s="1187"/>
      <c r="WYU205" s="1187"/>
      <c r="WYV205" s="1187"/>
      <c r="WYW205" s="1187"/>
      <c r="WYX205" s="1187"/>
      <c r="WYY205" s="1187"/>
      <c r="WYZ205" s="1187"/>
      <c r="WZA205" s="1187"/>
      <c r="WZB205" s="1187"/>
      <c r="WZC205" s="1187"/>
      <c r="WZD205" s="1187"/>
      <c r="WZE205" s="1187"/>
      <c r="WZF205" s="1187"/>
      <c r="WZG205" s="1187"/>
      <c r="WZH205" s="1187"/>
      <c r="WZI205" s="1187"/>
      <c r="WZJ205" s="1187"/>
      <c r="WZK205" s="1187"/>
      <c r="WZL205" s="1187"/>
      <c r="WZM205" s="1187"/>
      <c r="WZN205" s="1187"/>
      <c r="WZO205" s="1187"/>
      <c r="WZP205" s="1187"/>
      <c r="WZQ205" s="1187"/>
      <c r="WZR205" s="1187"/>
      <c r="WZS205" s="1187"/>
      <c r="WZT205" s="1187"/>
      <c r="WZU205" s="1187"/>
      <c r="WZV205" s="1187"/>
      <c r="WZW205" s="1187"/>
      <c r="WZX205" s="1187"/>
      <c r="WZY205" s="1187"/>
      <c r="WZZ205" s="1187"/>
      <c r="XAA205" s="1187"/>
      <c r="XAB205" s="1187"/>
      <c r="XAC205" s="1187"/>
      <c r="XAD205" s="1187"/>
      <c r="XAE205" s="1187"/>
      <c r="XAF205" s="1187"/>
      <c r="XAG205" s="1187"/>
      <c r="XAH205" s="1187"/>
      <c r="XAI205" s="1187"/>
      <c r="XAJ205" s="1187"/>
      <c r="XAK205" s="1187"/>
      <c r="XAL205" s="1187"/>
      <c r="XAM205" s="1187"/>
      <c r="XAN205" s="1187"/>
      <c r="XAO205" s="1187"/>
      <c r="XAP205" s="1187"/>
      <c r="XAQ205" s="1187"/>
      <c r="XAR205" s="1187"/>
      <c r="XAS205" s="1187"/>
      <c r="XAT205" s="1187"/>
      <c r="XAU205" s="1187"/>
      <c r="XAV205" s="1187"/>
      <c r="XAW205" s="1187"/>
      <c r="XAX205" s="1187"/>
      <c r="XAY205" s="1187"/>
      <c r="XAZ205" s="1187"/>
      <c r="XBA205" s="1187"/>
      <c r="XBB205" s="1187"/>
      <c r="XBC205" s="1187"/>
      <c r="XBD205" s="1187"/>
      <c r="XBE205" s="1187"/>
      <c r="XBF205" s="1187"/>
      <c r="XBG205" s="1187"/>
      <c r="XBH205" s="1187"/>
      <c r="XBI205" s="1187"/>
      <c r="XBJ205" s="1187"/>
      <c r="XBK205" s="1187"/>
      <c r="XBL205" s="1187"/>
      <c r="XBM205" s="1187"/>
      <c r="XBN205" s="1187"/>
      <c r="XBO205" s="1187"/>
      <c r="XBP205" s="1187"/>
      <c r="XBQ205" s="1187"/>
      <c r="XBR205" s="1187"/>
      <c r="XBS205" s="1187"/>
      <c r="XBT205" s="1187"/>
      <c r="XBU205" s="1187"/>
      <c r="XBV205" s="1187"/>
      <c r="XBW205" s="1187"/>
      <c r="XBX205" s="1187"/>
      <c r="XBY205" s="1187"/>
      <c r="XBZ205" s="1187"/>
      <c r="XCA205" s="1187"/>
      <c r="XCB205" s="1187"/>
      <c r="XCC205" s="1187"/>
      <c r="XCD205" s="1187"/>
      <c r="XCE205" s="1187"/>
      <c r="XCF205" s="1187"/>
      <c r="XCG205" s="1187"/>
      <c r="XCH205" s="1187"/>
      <c r="XCI205" s="1187"/>
      <c r="XCJ205" s="1187"/>
      <c r="XCK205" s="1187"/>
      <c r="XCL205" s="1187"/>
      <c r="XCM205" s="1187"/>
      <c r="XCN205" s="1187"/>
      <c r="XCO205" s="1187"/>
      <c r="XCP205" s="1187"/>
      <c r="XCQ205" s="1187"/>
      <c r="XCR205" s="1187"/>
      <c r="XCS205" s="1187"/>
      <c r="XCT205" s="1187"/>
      <c r="XCU205" s="1187"/>
      <c r="XCV205" s="1187"/>
      <c r="XCW205" s="1187"/>
      <c r="XCX205" s="1187"/>
      <c r="XCY205" s="1187"/>
      <c r="XCZ205" s="1187"/>
      <c r="XDA205" s="1187"/>
      <c r="XDB205" s="1187"/>
      <c r="XDC205" s="1187"/>
      <c r="XDD205" s="1187"/>
      <c r="XDE205" s="1187"/>
      <c r="XDF205" s="1187"/>
      <c r="XDG205" s="1187"/>
      <c r="XDH205" s="1187"/>
      <c r="XDI205" s="1187"/>
      <c r="XDJ205" s="1187"/>
      <c r="XDK205" s="1187"/>
      <c r="XDL205" s="1187"/>
      <c r="XDM205" s="1187"/>
      <c r="XDN205" s="1187"/>
      <c r="XDO205" s="1187"/>
      <c r="XDP205" s="1187"/>
      <c r="XDQ205" s="1187"/>
      <c r="XDR205" s="1187"/>
      <c r="XDS205" s="1187"/>
      <c r="XDT205" s="1187"/>
      <c r="XDU205" s="1187"/>
      <c r="XDV205" s="1187"/>
      <c r="XDW205" s="1187"/>
      <c r="XDX205" s="1187"/>
      <c r="XDY205" s="1187"/>
      <c r="XDZ205" s="1187"/>
      <c r="XEA205" s="1187"/>
      <c r="XEB205" s="1187"/>
      <c r="XEC205" s="1187"/>
      <c r="XED205" s="1187"/>
      <c r="XEE205" s="1187"/>
      <c r="XEF205" s="1187"/>
      <c r="XEG205" s="1187"/>
      <c r="XEH205" s="1187"/>
      <c r="XEI205" s="1187"/>
      <c r="XEJ205" s="1187"/>
      <c r="XEK205" s="1187"/>
      <c r="XEL205" s="1187"/>
      <c r="XEM205" s="1187"/>
      <c r="XEN205" s="1187"/>
      <c r="XEO205" s="1187"/>
      <c r="XEP205" s="1187"/>
      <c r="XEQ205" s="1187"/>
      <c r="XER205" s="1187"/>
      <c r="XES205" s="1187"/>
      <c r="XET205" s="1187"/>
      <c r="XEU205" s="1187"/>
      <c r="XEV205" s="1187"/>
      <c r="XEW205" s="1187"/>
      <c r="XEX205" s="1187"/>
      <c r="XEY205" s="1187"/>
      <c r="XEZ205" s="1187"/>
      <c r="XFA205" s="1187"/>
      <c r="XFB205" s="1187"/>
      <c r="XFC205" s="1187"/>
    </row>
    <row r="206" spans="1:16383" s="1110" customFormat="1" ht="19.5" customHeight="1">
      <c r="A206" s="1141" t="s">
        <v>1297</v>
      </c>
      <c r="B206" s="1245">
        <v>0</v>
      </c>
      <c r="C206" s="1141" t="s">
        <v>1057</v>
      </c>
      <c r="D206" s="1141" t="s">
        <v>1115</v>
      </c>
      <c r="E206" s="1133"/>
      <c r="F206" s="1187"/>
      <c r="G206" s="1187"/>
      <c r="H206" s="1187"/>
      <c r="I206" s="1187"/>
      <c r="J206" s="1187"/>
      <c r="K206" s="1187"/>
      <c r="L206" s="1187"/>
      <c r="M206" s="1187"/>
      <c r="N206" s="1187"/>
      <c r="O206" s="1187"/>
      <c r="P206" s="1187"/>
      <c r="Q206" s="1187"/>
      <c r="R206" s="1187"/>
      <c r="S206" s="1187"/>
      <c r="T206" s="1187"/>
      <c r="U206" s="1187"/>
      <c r="V206" s="1187"/>
      <c r="W206" s="1187"/>
      <c r="X206" s="1187"/>
      <c r="Y206" s="1187"/>
      <c r="Z206" s="1187"/>
      <c r="AA206" s="1187"/>
      <c r="AB206" s="1187"/>
      <c r="AC206" s="1187"/>
      <c r="AD206" s="1187"/>
      <c r="AE206" s="1187"/>
      <c r="AF206" s="1187"/>
      <c r="AG206" s="1187"/>
      <c r="AH206" s="1187"/>
      <c r="AI206" s="1187"/>
      <c r="AJ206" s="1187"/>
      <c r="AK206" s="1187"/>
      <c r="AL206" s="1187"/>
      <c r="AM206" s="1187"/>
      <c r="AN206" s="1187"/>
      <c r="AO206" s="1187"/>
      <c r="AP206" s="1187"/>
      <c r="AQ206" s="1187"/>
      <c r="AR206" s="1187"/>
      <c r="AS206" s="1187"/>
      <c r="AT206" s="1187"/>
      <c r="AU206" s="1187"/>
      <c r="AV206" s="1187"/>
      <c r="AW206" s="1187"/>
      <c r="AX206" s="1187"/>
      <c r="AY206" s="1187"/>
      <c r="AZ206" s="1187"/>
      <c r="BA206" s="1187"/>
      <c r="BB206" s="1187"/>
      <c r="BC206" s="1187"/>
      <c r="BD206" s="1187"/>
      <c r="BE206" s="1187"/>
      <c r="BF206" s="1187"/>
      <c r="BG206" s="1187"/>
      <c r="BH206" s="1187"/>
      <c r="BI206" s="1187"/>
      <c r="BJ206" s="1187"/>
      <c r="BK206" s="1187"/>
      <c r="BL206" s="1187"/>
      <c r="BM206" s="1187"/>
      <c r="BN206" s="1187"/>
      <c r="BO206" s="1187"/>
      <c r="BP206" s="1187"/>
      <c r="BQ206" s="1187"/>
      <c r="BR206" s="1187"/>
      <c r="BS206" s="1187"/>
      <c r="BT206" s="1187"/>
      <c r="BU206" s="1187"/>
      <c r="BV206" s="1187"/>
      <c r="BW206" s="1187"/>
      <c r="BX206" s="1187"/>
      <c r="BY206" s="1187"/>
      <c r="BZ206" s="1187"/>
      <c r="CA206" s="1187"/>
      <c r="CB206" s="1187"/>
      <c r="CC206" s="1187"/>
      <c r="CD206" s="1187"/>
      <c r="CE206" s="1187"/>
      <c r="CF206" s="1187"/>
      <c r="CG206" s="1187"/>
      <c r="CH206" s="1187"/>
      <c r="CI206" s="1187"/>
      <c r="CJ206" s="1187"/>
      <c r="CK206" s="1187"/>
      <c r="CL206" s="1187"/>
      <c r="CM206" s="1187"/>
      <c r="CN206" s="1187"/>
      <c r="CO206" s="1187"/>
      <c r="CP206" s="1187"/>
      <c r="CQ206" s="1187"/>
      <c r="CR206" s="1187"/>
      <c r="CS206" s="1187"/>
      <c r="CT206" s="1187"/>
      <c r="CU206" s="1187"/>
      <c r="CV206" s="1187"/>
      <c r="CW206" s="1187"/>
      <c r="CX206" s="1187"/>
      <c r="CY206" s="1187"/>
      <c r="CZ206" s="1187"/>
      <c r="DA206" s="1187"/>
      <c r="DB206" s="1187"/>
      <c r="DC206" s="1187"/>
      <c r="DD206" s="1187"/>
      <c r="DE206" s="1187"/>
      <c r="DF206" s="1187"/>
      <c r="DG206" s="1187"/>
      <c r="DH206" s="1187"/>
      <c r="DI206" s="1187"/>
      <c r="DJ206" s="1187"/>
      <c r="DK206" s="1187"/>
      <c r="DL206" s="1187"/>
      <c r="DM206" s="1187"/>
      <c r="DN206" s="1187"/>
      <c r="DO206" s="1187"/>
      <c r="DP206" s="1187"/>
      <c r="DQ206" s="1187"/>
      <c r="DR206" s="1187"/>
      <c r="DS206" s="1187"/>
      <c r="DT206" s="1187"/>
      <c r="DU206" s="1187"/>
      <c r="DV206" s="1187"/>
      <c r="DW206" s="1187"/>
      <c r="DX206" s="1187"/>
      <c r="DY206" s="1187"/>
      <c r="DZ206" s="1187"/>
      <c r="EA206" s="1187"/>
      <c r="EB206" s="1187"/>
      <c r="EC206" s="1187"/>
      <c r="ED206" s="1187"/>
      <c r="EE206" s="1187"/>
      <c r="EF206" s="1187"/>
      <c r="EG206" s="1187"/>
      <c r="EH206" s="1187"/>
      <c r="EI206" s="1187"/>
      <c r="EJ206" s="1187"/>
      <c r="EK206" s="1187"/>
      <c r="EL206" s="1187"/>
      <c r="EM206" s="1187"/>
      <c r="EN206" s="1187"/>
      <c r="EO206" s="1187"/>
      <c r="EP206" s="1187"/>
      <c r="EQ206" s="1187"/>
      <c r="ER206" s="1187"/>
      <c r="ES206" s="1187"/>
      <c r="ET206" s="1187"/>
      <c r="EU206" s="1187"/>
      <c r="EV206" s="1187"/>
      <c r="EW206" s="1187"/>
      <c r="EX206" s="1187"/>
      <c r="EY206" s="1187"/>
      <c r="EZ206" s="1187"/>
      <c r="FA206" s="1187"/>
      <c r="FB206" s="1187"/>
      <c r="FC206" s="1187"/>
      <c r="FD206" s="1187"/>
      <c r="FE206" s="1187"/>
      <c r="FF206" s="1187"/>
      <c r="FG206" s="1187"/>
      <c r="FH206" s="1187"/>
      <c r="FI206" s="1187"/>
      <c r="FJ206" s="1187"/>
      <c r="FK206" s="1187"/>
      <c r="FL206" s="1187"/>
      <c r="FM206" s="1187"/>
      <c r="FN206" s="1187"/>
      <c r="FO206" s="1187"/>
      <c r="FP206" s="1187"/>
      <c r="FQ206" s="1187"/>
      <c r="FR206" s="1187"/>
      <c r="FS206" s="1187"/>
      <c r="FT206" s="1187"/>
      <c r="FU206" s="1187"/>
      <c r="FV206" s="1187"/>
      <c r="FW206" s="1187"/>
      <c r="FX206" s="1187"/>
      <c r="FY206" s="1187"/>
      <c r="FZ206" s="1187"/>
      <c r="GA206" s="1187"/>
      <c r="GB206" s="1187"/>
      <c r="GC206" s="1187"/>
      <c r="GD206" s="1187"/>
      <c r="GE206" s="1187"/>
      <c r="GF206" s="1187"/>
      <c r="GG206" s="1187"/>
      <c r="GH206" s="1187"/>
      <c r="GI206" s="1187"/>
      <c r="GJ206" s="1187"/>
      <c r="GK206" s="1187"/>
      <c r="GL206" s="1187"/>
      <c r="GM206" s="1187"/>
      <c r="GN206" s="1187"/>
      <c r="GO206" s="1187"/>
      <c r="GP206" s="1187"/>
      <c r="GQ206" s="1187"/>
      <c r="GR206" s="1187"/>
      <c r="GS206" s="1187"/>
      <c r="GT206" s="1187"/>
      <c r="GU206" s="1187"/>
      <c r="GV206" s="1187"/>
      <c r="GW206" s="1187"/>
      <c r="GX206" s="1187"/>
      <c r="GY206" s="1187"/>
      <c r="GZ206" s="1187"/>
      <c r="HA206" s="1187"/>
      <c r="HB206" s="1187"/>
      <c r="HC206" s="1187"/>
      <c r="HD206" s="1187"/>
      <c r="HE206" s="1187"/>
      <c r="HF206" s="1187"/>
      <c r="HG206" s="1187"/>
      <c r="HH206" s="1187"/>
      <c r="HI206" s="1187"/>
      <c r="HJ206" s="1187"/>
      <c r="HK206" s="1187"/>
      <c r="HL206" s="1187"/>
      <c r="HM206" s="1187"/>
      <c r="HN206" s="1187"/>
      <c r="HO206" s="1187"/>
      <c r="HP206" s="1187"/>
      <c r="HQ206" s="1187"/>
      <c r="HR206" s="1187"/>
      <c r="HS206" s="1187"/>
      <c r="HT206" s="1187"/>
      <c r="HU206" s="1187"/>
      <c r="HV206" s="1187"/>
      <c r="HW206" s="1187"/>
      <c r="HX206" s="1187"/>
      <c r="HY206" s="1187"/>
      <c r="HZ206" s="1187"/>
      <c r="IA206" s="1187"/>
      <c r="IB206" s="1187"/>
      <c r="IC206" s="1187"/>
      <c r="ID206" s="1187"/>
      <c r="IE206" s="1187"/>
      <c r="IF206" s="1187"/>
      <c r="IG206" s="1187"/>
      <c r="IH206" s="1187"/>
      <c r="II206" s="1187"/>
      <c r="IJ206" s="1187"/>
      <c r="IK206" s="1187"/>
      <c r="IL206" s="1187"/>
      <c r="IM206" s="1187"/>
      <c r="IN206" s="1187"/>
      <c r="IO206" s="1187"/>
      <c r="IP206" s="1187"/>
      <c r="IQ206" s="1187"/>
      <c r="IR206" s="1187"/>
      <c r="IS206" s="1187"/>
      <c r="IT206" s="1187"/>
      <c r="IU206" s="1187"/>
      <c r="IV206" s="1187"/>
      <c r="IW206" s="1187"/>
      <c r="IX206" s="1187"/>
      <c r="IY206" s="1187"/>
      <c r="IZ206" s="1187"/>
      <c r="JA206" s="1187"/>
      <c r="JB206" s="1187"/>
      <c r="JC206" s="1187"/>
      <c r="JD206" s="1187"/>
      <c r="JE206" s="1187"/>
      <c r="JF206" s="1187"/>
      <c r="JG206" s="1187"/>
      <c r="JH206" s="1187"/>
      <c r="JI206" s="1187"/>
      <c r="JJ206" s="1187"/>
      <c r="JK206" s="1187"/>
      <c r="JL206" s="1187"/>
      <c r="JM206" s="1187"/>
      <c r="JN206" s="1187"/>
      <c r="JO206" s="1187"/>
      <c r="JP206" s="1187"/>
      <c r="JQ206" s="1187"/>
      <c r="JR206" s="1187"/>
      <c r="JS206" s="1187"/>
      <c r="JT206" s="1187"/>
      <c r="JU206" s="1187"/>
      <c r="JV206" s="1187"/>
      <c r="JW206" s="1187"/>
      <c r="JX206" s="1187"/>
      <c r="JY206" s="1187"/>
      <c r="JZ206" s="1187"/>
      <c r="KA206" s="1187"/>
      <c r="KB206" s="1187"/>
      <c r="KC206" s="1187"/>
      <c r="KD206" s="1187"/>
      <c r="KE206" s="1187"/>
      <c r="KF206" s="1187"/>
      <c r="KG206" s="1187"/>
      <c r="KH206" s="1187"/>
      <c r="KI206" s="1187"/>
      <c r="KJ206" s="1187"/>
      <c r="KK206" s="1187"/>
      <c r="KL206" s="1187"/>
      <c r="KM206" s="1187"/>
      <c r="KN206" s="1187"/>
      <c r="KO206" s="1187"/>
      <c r="KP206" s="1187"/>
      <c r="KQ206" s="1187"/>
      <c r="KR206" s="1187"/>
      <c r="KS206" s="1187"/>
      <c r="KT206" s="1187"/>
      <c r="KU206" s="1187"/>
      <c r="KV206" s="1187"/>
      <c r="KW206" s="1187"/>
      <c r="KX206" s="1187"/>
      <c r="KY206" s="1187"/>
      <c r="KZ206" s="1187"/>
      <c r="LA206" s="1187"/>
      <c r="LB206" s="1187"/>
      <c r="LC206" s="1187"/>
      <c r="LD206" s="1187"/>
      <c r="LE206" s="1187"/>
      <c r="LF206" s="1187"/>
      <c r="LG206" s="1187"/>
      <c r="LH206" s="1187"/>
      <c r="LI206" s="1187"/>
      <c r="LJ206" s="1187"/>
      <c r="LK206" s="1187"/>
      <c r="LL206" s="1187"/>
      <c r="LM206" s="1187"/>
      <c r="LN206" s="1187"/>
      <c r="LO206" s="1187"/>
      <c r="LP206" s="1187"/>
      <c r="LQ206" s="1187"/>
      <c r="LR206" s="1187"/>
      <c r="LS206" s="1187"/>
      <c r="LT206" s="1187"/>
      <c r="LU206" s="1187"/>
      <c r="LV206" s="1187"/>
      <c r="LW206" s="1187"/>
      <c r="LX206" s="1187"/>
      <c r="LY206" s="1187"/>
      <c r="LZ206" s="1187"/>
      <c r="MA206" s="1187"/>
      <c r="MB206" s="1187"/>
      <c r="MC206" s="1187"/>
      <c r="MD206" s="1187"/>
      <c r="ME206" s="1187"/>
      <c r="MF206" s="1187"/>
      <c r="MG206" s="1187"/>
      <c r="MH206" s="1187"/>
      <c r="MI206" s="1187"/>
      <c r="MJ206" s="1187"/>
      <c r="MK206" s="1187"/>
      <c r="ML206" s="1187"/>
      <c r="MM206" s="1187"/>
      <c r="MN206" s="1187"/>
      <c r="MO206" s="1187"/>
      <c r="MP206" s="1187"/>
      <c r="MQ206" s="1187"/>
      <c r="MR206" s="1187"/>
      <c r="MS206" s="1187"/>
      <c r="MT206" s="1187"/>
      <c r="MU206" s="1187"/>
      <c r="MV206" s="1187"/>
      <c r="MW206" s="1187"/>
      <c r="MX206" s="1187"/>
      <c r="MY206" s="1187"/>
      <c r="MZ206" s="1187"/>
      <c r="NA206" s="1187"/>
      <c r="NB206" s="1187"/>
      <c r="NC206" s="1187"/>
      <c r="ND206" s="1187"/>
      <c r="NE206" s="1187"/>
      <c r="NF206" s="1187"/>
      <c r="NG206" s="1187"/>
      <c r="NH206" s="1187"/>
      <c r="NI206" s="1187"/>
      <c r="NJ206" s="1187"/>
      <c r="NK206" s="1187"/>
      <c r="NL206" s="1187"/>
      <c r="NM206" s="1187"/>
      <c r="NN206" s="1187"/>
      <c r="NO206" s="1187"/>
      <c r="NP206" s="1187"/>
      <c r="NQ206" s="1187"/>
      <c r="NR206" s="1187"/>
      <c r="NS206" s="1187"/>
      <c r="NT206" s="1187"/>
      <c r="NU206" s="1187"/>
      <c r="NV206" s="1187"/>
      <c r="NW206" s="1187"/>
      <c r="NX206" s="1187"/>
      <c r="NY206" s="1187"/>
      <c r="NZ206" s="1187"/>
      <c r="OA206" s="1187"/>
      <c r="OB206" s="1187"/>
      <c r="OC206" s="1187"/>
      <c r="OD206" s="1187"/>
      <c r="OE206" s="1187"/>
      <c r="OF206" s="1187"/>
      <c r="OG206" s="1187"/>
      <c r="OH206" s="1187"/>
      <c r="OI206" s="1187"/>
      <c r="OJ206" s="1187"/>
      <c r="OK206" s="1187"/>
      <c r="OL206" s="1187"/>
      <c r="OM206" s="1187"/>
      <c r="ON206" s="1187"/>
      <c r="OO206" s="1187"/>
      <c r="OP206" s="1187"/>
      <c r="OQ206" s="1187"/>
      <c r="OR206" s="1187"/>
      <c r="OS206" s="1187"/>
      <c r="OT206" s="1187"/>
      <c r="OU206" s="1187"/>
      <c r="OV206" s="1187"/>
      <c r="OW206" s="1187"/>
      <c r="OX206" s="1187"/>
      <c r="OY206" s="1187"/>
      <c r="OZ206" s="1187"/>
      <c r="PA206" s="1187"/>
      <c r="PB206" s="1187"/>
      <c r="PC206" s="1187"/>
      <c r="PD206" s="1187"/>
      <c r="PE206" s="1187"/>
      <c r="PF206" s="1187"/>
      <c r="PG206" s="1187"/>
      <c r="PH206" s="1187"/>
      <c r="PI206" s="1187"/>
      <c r="PJ206" s="1187"/>
      <c r="PK206" s="1187"/>
      <c r="PL206" s="1187"/>
      <c r="PM206" s="1187"/>
      <c r="PN206" s="1187"/>
      <c r="PO206" s="1187"/>
      <c r="PP206" s="1187"/>
      <c r="PQ206" s="1187"/>
      <c r="PR206" s="1187"/>
      <c r="PS206" s="1187"/>
      <c r="PT206" s="1187"/>
      <c r="PU206" s="1187"/>
      <c r="PV206" s="1187"/>
      <c r="PW206" s="1187"/>
      <c r="PX206" s="1187"/>
      <c r="PY206" s="1187"/>
      <c r="PZ206" s="1187"/>
      <c r="QA206" s="1187"/>
      <c r="QB206" s="1187"/>
      <c r="QC206" s="1187"/>
      <c r="QD206" s="1187"/>
      <c r="QE206" s="1187"/>
      <c r="QF206" s="1187"/>
      <c r="QG206" s="1187"/>
      <c r="QH206" s="1187"/>
      <c r="QI206" s="1187"/>
      <c r="QJ206" s="1187"/>
      <c r="QK206" s="1187"/>
      <c r="QL206" s="1187"/>
      <c r="QM206" s="1187"/>
      <c r="QN206" s="1187"/>
      <c r="QO206" s="1187"/>
      <c r="QP206" s="1187"/>
      <c r="QQ206" s="1187"/>
      <c r="QR206" s="1187"/>
      <c r="QS206" s="1187"/>
      <c r="QT206" s="1187"/>
      <c r="QU206" s="1187"/>
      <c r="QV206" s="1187"/>
      <c r="QW206" s="1187"/>
      <c r="QX206" s="1187"/>
      <c r="QY206" s="1187"/>
      <c r="QZ206" s="1187"/>
      <c r="RA206" s="1187"/>
      <c r="RB206" s="1187"/>
      <c r="RC206" s="1187"/>
      <c r="RD206" s="1187"/>
      <c r="RE206" s="1187"/>
      <c r="RF206" s="1187"/>
      <c r="RG206" s="1187"/>
      <c r="RH206" s="1187"/>
      <c r="RI206" s="1187"/>
      <c r="RJ206" s="1187"/>
      <c r="RK206" s="1187"/>
      <c r="RL206" s="1187"/>
      <c r="RM206" s="1187"/>
      <c r="RN206" s="1187"/>
      <c r="RO206" s="1187"/>
      <c r="RP206" s="1187"/>
      <c r="RQ206" s="1187"/>
      <c r="RR206" s="1187"/>
      <c r="RS206" s="1187"/>
      <c r="RT206" s="1187"/>
      <c r="RU206" s="1187"/>
      <c r="RV206" s="1187"/>
      <c r="RW206" s="1187"/>
      <c r="RX206" s="1187"/>
      <c r="RY206" s="1187"/>
      <c r="RZ206" s="1187"/>
      <c r="SA206" s="1187"/>
      <c r="SB206" s="1187"/>
      <c r="SC206" s="1187"/>
      <c r="SD206" s="1187"/>
      <c r="SE206" s="1187"/>
      <c r="SF206" s="1187"/>
      <c r="SG206" s="1187"/>
      <c r="SH206" s="1187"/>
      <c r="SI206" s="1187"/>
      <c r="SJ206" s="1187"/>
      <c r="SK206" s="1187"/>
      <c r="SL206" s="1187"/>
      <c r="SM206" s="1187"/>
      <c r="SN206" s="1187"/>
      <c r="SO206" s="1187"/>
      <c r="SP206" s="1187"/>
      <c r="SQ206" s="1187"/>
      <c r="SR206" s="1187"/>
      <c r="SS206" s="1187"/>
      <c r="ST206" s="1187"/>
      <c r="SU206" s="1187"/>
      <c r="SV206" s="1187"/>
      <c r="SW206" s="1187"/>
      <c r="SX206" s="1187"/>
      <c r="SY206" s="1187"/>
      <c r="SZ206" s="1187"/>
      <c r="TA206" s="1187"/>
      <c r="TB206" s="1187"/>
      <c r="TC206" s="1187"/>
      <c r="TD206" s="1187"/>
      <c r="TE206" s="1187"/>
      <c r="TF206" s="1187"/>
      <c r="TG206" s="1187"/>
      <c r="TH206" s="1187"/>
      <c r="TI206" s="1187"/>
      <c r="TJ206" s="1187"/>
      <c r="TK206" s="1187"/>
      <c r="TL206" s="1187"/>
      <c r="TM206" s="1187"/>
      <c r="TN206" s="1187"/>
      <c r="TO206" s="1187"/>
      <c r="TP206" s="1187"/>
      <c r="TQ206" s="1187"/>
      <c r="TR206" s="1187"/>
      <c r="TS206" s="1187"/>
      <c r="TT206" s="1187"/>
      <c r="TU206" s="1187"/>
      <c r="TV206" s="1187"/>
      <c r="TW206" s="1187"/>
      <c r="TX206" s="1187"/>
      <c r="TY206" s="1187"/>
      <c r="TZ206" s="1187"/>
      <c r="UA206" s="1187"/>
      <c r="UB206" s="1187"/>
      <c r="UC206" s="1187"/>
      <c r="UD206" s="1187"/>
      <c r="UE206" s="1187"/>
      <c r="UF206" s="1187"/>
      <c r="UG206" s="1187"/>
      <c r="UH206" s="1187"/>
      <c r="UI206" s="1187"/>
      <c r="UJ206" s="1187"/>
      <c r="UK206" s="1187"/>
      <c r="UL206" s="1187"/>
      <c r="UM206" s="1187"/>
      <c r="UN206" s="1187"/>
      <c r="UO206" s="1187"/>
      <c r="UP206" s="1187"/>
      <c r="UQ206" s="1187"/>
      <c r="UR206" s="1187"/>
      <c r="US206" s="1187"/>
      <c r="UT206" s="1187"/>
      <c r="UU206" s="1187"/>
      <c r="UV206" s="1187"/>
      <c r="UW206" s="1187"/>
      <c r="UX206" s="1187"/>
      <c r="UY206" s="1187"/>
      <c r="UZ206" s="1187"/>
      <c r="VA206" s="1187"/>
      <c r="VB206" s="1187"/>
      <c r="VC206" s="1187"/>
      <c r="VD206" s="1187"/>
      <c r="VE206" s="1187"/>
      <c r="VF206" s="1187"/>
      <c r="VG206" s="1187"/>
      <c r="VH206" s="1187"/>
      <c r="VI206" s="1187"/>
      <c r="VJ206" s="1187"/>
      <c r="VK206" s="1187"/>
      <c r="VL206" s="1187"/>
      <c r="VM206" s="1187"/>
      <c r="VN206" s="1187"/>
      <c r="VO206" s="1187"/>
      <c r="VP206" s="1187"/>
      <c r="VQ206" s="1187"/>
      <c r="VR206" s="1187"/>
      <c r="VS206" s="1187"/>
      <c r="VT206" s="1187"/>
      <c r="VU206" s="1187"/>
      <c r="VV206" s="1187"/>
      <c r="VW206" s="1187"/>
      <c r="VX206" s="1187"/>
      <c r="VY206" s="1187"/>
      <c r="VZ206" s="1187"/>
      <c r="WA206" s="1187"/>
      <c r="WB206" s="1187"/>
      <c r="WC206" s="1187"/>
      <c r="WD206" s="1187"/>
      <c r="WE206" s="1187"/>
      <c r="WF206" s="1187"/>
      <c r="WG206" s="1187"/>
      <c r="WH206" s="1187"/>
      <c r="WI206" s="1187"/>
      <c r="WJ206" s="1187"/>
      <c r="WK206" s="1187"/>
      <c r="WL206" s="1187"/>
      <c r="WM206" s="1187"/>
      <c r="WN206" s="1187"/>
      <c r="WO206" s="1187"/>
      <c r="WP206" s="1187"/>
      <c r="WQ206" s="1187"/>
      <c r="WR206" s="1187"/>
      <c r="WS206" s="1187"/>
      <c r="WT206" s="1187"/>
      <c r="WU206" s="1187"/>
      <c r="WV206" s="1187"/>
      <c r="WW206" s="1187"/>
      <c r="WX206" s="1187"/>
      <c r="WY206" s="1187"/>
      <c r="WZ206" s="1187"/>
      <c r="XA206" s="1187"/>
      <c r="XB206" s="1187"/>
      <c r="XC206" s="1187"/>
      <c r="XD206" s="1187"/>
      <c r="XE206" s="1187"/>
      <c r="XF206" s="1187"/>
      <c r="XG206" s="1187"/>
      <c r="XH206" s="1187"/>
      <c r="XI206" s="1187"/>
      <c r="XJ206" s="1187"/>
      <c r="XK206" s="1187"/>
      <c r="XL206" s="1187"/>
      <c r="XM206" s="1187"/>
      <c r="XN206" s="1187"/>
      <c r="XO206" s="1187"/>
      <c r="XP206" s="1187"/>
      <c r="XQ206" s="1187"/>
      <c r="XR206" s="1187"/>
      <c r="XS206" s="1187"/>
      <c r="XT206" s="1187"/>
      <c r="XU206" s="1187"/>
      <c r="XV206" s="1187"/>
      <c r="XW206" s="1187"/>
      <c r="XX206" s="1187"/>
      <c r="XY206" s="1187"/>
      <c r="XZ206" s="1187"/>
      <c r="YA206" s="1187"/>
      <c r="YB206" s="1187"/>
      <c r="YC206" s="1187"/>
      <c r="YD206" s="1187"/>
      <c r="YE206" s="1187"/>
      <c r="YF206" s="1187"/>
      <c r="YG206" s="1187"/>
      <c r="YH206" s="1187"/>
      <c r="YI206" s="1187"/>
      <c r="YJ206" s="1187"/>
      <c r="YK206" s="1187"/>
      <c r="YL206" s="1187"/>
      <c r="YM206" s="1187"/>
      <c r="YN206" s="1187"/>
      <c r="YO206" s="1187"/>
      <c r="YP206" s="1187"/>
      <c r="YQ206" s="1187"/>
      <c r="YR206" s="1187"/>
      <c r="YS206" s="1187"/>
      <c r="YT206" s="1187"/>
      <c r="YU206" s="1187"/>
      <c r="YV206" s="1187"/>
      <c r="YW206" s="1187"/>
      <c r="YX206" s="1187"/>
      <c r="YY206" s="1187"/>
      <c r="YZ206" s="1187"/>
      <c r="ZA206" s="1187"/>
      <c r="ZB206" s="1187"/>
      <c r="ZC206" s="1187"/>
      <c r="ZD206" s="1187"/>
      <c r="ZE206" s="1187"/>
      <c r="ZF206" s="1187"/>
      <c r="ZG206" s="1187"/>
      <c r="ZH206" s="1187"/>
      <c r="ZI206" s="1187"/>
      <c r="ZJ206" s="1187"/>
      <c r="ZK206" s="1187"/>
      <c r="ZL206" s="1187"/>
      <c r="ZM206" s="1187"/>
      <c r="ZN206" s="1187"/>
      <c r="ZO206" s="1187"/>
      <c r="ZP206" s="1187"/>
      <c r="ZQ206" s="1187"/>
      <c r="ZR206" s="1187"/>
      <c r="ZS206" s="1187"/>
      <c r="ZT206" s="1187"/>
      <c r="ZU206" s="1187"/>
      <c r="ZV206" s="1187"/>
      <c r="ZW206" s="1187"/>
      <c r="ZX206" s="1187"/>
      <c r="ZY206" s="1187"/>
      <c r="ZZ206" s="1187"/>
      <c r="AAA206" s="1187"/>
      <c r="AAB206" s="1187"/>
      <c r="AAC206" s="1187"/>
      <c r="AAD206" s="1187"/>
      <c r="AAE206" s="1187"/>
      <c r="AAF206" s="1187"/>
      <c r="AAG206" s="1187"/>
      <c r="AAH206" s="1187"/>
      <c r="AAI206" s="1187"/>
      <c r="AAJ206" s="1187"/>
      <c r="AAK206" s="1187"/>
      <c r="AAL206" s="1187"/>
      <c r="AAM206" s="1187"/>
      <c r="AAN206" s="1187"/>
      <c r="AAO206" s="1187"/>
      <c r="AAP206" s="1187"/>
      <c r="AAQ206" s="1187"/>
      <c r="AAR206" s="1187"/>
      <c r="AAS206" s="1187"/>
      <c r="AAT206" s="1187"/>
      <c r="AAU206" s="1187"/>
      <c r="AAV206" s="1187"/>
      <c r="AAW206" s="1187"/>
      <c r="AAX206" s="1187"/>
      <c r="AAY206" s="1187"/>
      <c r="AAZ206" s="1187"/>
      <c r="ABA206" s="1187"/>
      <c r="ABB206" s="1187"/>
      <c r="ABC206" s="1187"/>
      <c r="ABD206" s="1187"/>
      <c r="ABE206" s="1187"/>
      <c r="ABF206" s="1187"/>
      <c r="ABG206" s="1187"/>
      <c r="ABH206" s="1187"/>
      <c r="ABI206" s="1187"/>
      <c r="ABJ206" s="1187"/>
      <c r="ABK206" s="1187"/>
      <c r="ABL206" s="1187"/>
      <c r="ABM206" s="1187"/>
      <c r="ABN206" s="1187"/>
      <c r="ABO206" s="1187"/>
      <c r="ABP206" s="1187"/>
      <c r="ABQ206" s="1187"/>
      <c r="ABR206" s="1187"/>
      <c r="ABS206" s="1187"/>
      <c r="ABT206" s="1187"/>
      <c r="ABU206" s="1187"/>
      <c r="ABV206" s="1187"/>
      <c r="ABW206" s="1187"/>
      <c r="ABX206" s="1187"/>
      <c r="ABY206" s="1187"/>
      <c r="ABZ206" s="1187"/>
      <c r="ACA206" s="1187"/>
      <c r="ACB206" s="1187"/>
      <c r="ACC206" s="1187"/>
      <c r="ACD206" s="1187"/>
      <c r="ACE206" s="1187"/>
      <c r="ACF206" s="1187"/>
      <c r="ACG206" s="1187"/>
      <c r="ACH206" s="1187"/>
      <c r="ACI206" s="1187"/>
      <c r="ACJ206" s="1187"/>
      <c r="ACK206" s="1187"/>
      <c r="ACL206" s="1187"/>
      <c r="ACM206" s="1187"/>
      <c r="ACN206" s="1187"/>
      <c r="ACO206" s="1187"/>
      <c r="ACP206" s="1187"/>
      <c r="ACQ206" s="1187"/>
      <c r="ACR206" s="1187"/>
      <c r="ACS206" s="1187"/>
      <c r="ACT206" s="1187"/>
      <c r="ACU206" s="1187"/>
      <c r="ACV206" s="1187"/>
      <c r="ACW206" s="1187"/>
      <c r="ACX206" s="1187"/>
      <c r="ACY206" s="1187"/>
      <c r="ACZ206" s="1187"/>
      <c r="ADA206" s="1187"/>
      <c r="ADB206" s="1187"/>
      <c r="ADC206" s="1187"/>
      <c r="ADD206" s="1187"/>
      <c r="ADE206" s="1187"/>
      <c r="ADF206" s="1187"/>
      <c r="ADG206" s="1187"/>
      <c r="ADH206" s="1187"/>
      <c r="ADI206" s="1187"/>
      <c r="ADJ206" s="1187"/>
      <c r="ADK206" s="1187"/>
      <c r="ADL206" s="1187"/>
      <c r="ADM206" s="1187"/>
      <c r="ADN206" s="1187"/>
      <c r="ADO206" s="1187"/>
      <c r="ADP206" s="1187"/>
      <c r="ADQ206" s="1187"/>
      <c r="ADR206" s="1187"/>
      <c r="ADS206" s="1187"/>
      <c r="ADT206" s="1187"/>
      <c r="ADU206" s="1187"/>
      <c r="ADV206" s="1187"/>
      <c r="ADW206" s="1187"/>
      <c r="ADX206" s="1187"/>
      <c r="ADY206" s="1187"/>
      <c r="ADZ206" s="1187"/>
      <c r="AEA206" s="1187"/>
      <c r="AEB206" s="1187"/>
      <c r="AEC206" s="1187"/>
      <c r="AED206" s="1187"/>
      <c r="AEE206" s="1187"/>
      <c r="AEF206" s="1187"/>
      <c r="AEG206" s="1187"/>
      <c r="AEH206" s="1187"/>
      <c r="AEI206" s="1187"/>
      <c r="AEJ206" s="1187"/>
      <c r="AEK206" s="1187"/>
      <c r="AEL206" s="1187"/>
      <c r="AEM206" s="1187"/>
      <c r="AEN206" s="1187"/>
      <c r="AEO206" s="1187"/>
      <c r="AEP206" s="1187"/>
      <c r="AEQ206" s="1187"/>
      <c r="AER206" s="1187"/>
      <c r="AES206" s="1187"/>
      <c r="AET206" s="1187"/>
      <c r="AEU206" s="1187"/>
      <c r="AEV206" s="1187"/>
      <c r="AEW206" s="1187"/>
      <c r="AEX206" s="1187"/>
      <c r="AEY206" s="1187"/>
      <c r="AEZ206" s="1187"/>
      <c r="AFA206" s="1187"/>
      <c r="AFB206" s="1187"/>
      <c r="AFC206" s="1187"/>
      <c r="AFD206" s="1187"/>
      <c r="AFE206" s="1187"/>
      <c r="AFF206" s="1187"/>
      <c r="AFG206" s="1187"/>
      <c r="AFH206" s="1187"/>
      <c r="AFI206" s="1187"/>
      <c r="AFJ206" s="1187"/>
      <c r="AFK206" s="1187"/>
      <c r="AFL206" s="1187"/>
      <c r="AFM206" s="1187"/>
      <c r="AFN206" s="1187"/>
      <c r="AFO206" s="1187"/>
      <c r="AFP206" s="1187"/>
      <c r="AFQ206" s="1187"/>
      <c r="AFR206" s="1187"/>
      <c r="AFS206" s="1187"/>
      <c r="AFT206" s="1187"/>
      <c r="AFU206" s="1187"/>
      <c r="AFV206" s="1187"/>
      <c r="AFW206" s="1187"/>
      <c r="AFX206" s="1187"/>
      <c r="AFY206" s="1187"/>
      <c r="AFZ206" s="1187"/>
      <c r="AGA206" s="1187"/>
      <c r="AGB206" s="1187"/>
      <c r="AGC206" s="1187"/>
      <c r="AGD206" s="1187"/>
      <c r="AGE206" s="1187"/>
      <c r="AGF206" s="1187"/>
      <c r="AGG206" s="1187"/>
      <c r="AGH206" s="1187"/>
      <c r="AGI206" s="1187"/>
      <c r="AGJ206" s="1187"/>
      <c r="AGK206" s="1187"/>
      <c r="AGL206" s="1187"/>
      <c r="AGM206" s="1187"/>
      <c r="AGN206" s="1187"/>
      <c r="AGO206" s="1187"/>
      <c r="AGP206" s="1187"/>
      <c r="AGQ206" s="1187"/>
      <c r="AGR206" s="1187"/>
      <c r="AGS206" s="1187"/>
      <c r="AGT206" s="1187"/>
      <c r="AGU206" s="1187"/>
      <c r="AGV206" s="1187"/>
      <c r="AGW206" s="1187"/>
      <c r="AGX206" s="1187"/>
      <c r="AGY206" s="1187"/>
      <c r="AGZ206" s="1187"/>
      <c r="AHA206" s="1187"/>
      <c r="AHB206" s="1187"/>
      <c r="AHC206" s="1187"/>
      <c r="AHD206" s="1187"/>
      <c r="AHE206" s="1187"/>
      <c r="AHF206" s="1187"/>
      <c r="AHG206" s="1187"/>
      <c r="AHH206" s="1187"/>
      <c r="AHI206" s="1187"/>
      <c r="AHJ206" s="1187"/>
      <c r="AHK206" s="1187"/>
      <c r="AHL206" s="1187"/>
      <c r="AHM206" s="1187"/>
      <c r="AHN206" s="1187"/>
      <c r="AHO206" s="1187"/>
      <c r="AHP206" s="1187"/>
      <c r="AHQ206" s="1187"/>
      <c r="AHR206" s="1187"/>
      <c r="AHS206" s="1187"/>
      <c r="AHT206" s="1187"/>
      <c r="AHU206" s="1187"/>
      <c r="AHV206" s="1187"/>
      <c r="AHW206" s="1187"/>
      <c r="AHX206" s="1187"/>
      <c r="AHY206" s="1187"/>
      <c r="AHZ206" s="1187"/>
      <c r="AIA206" s="1187"/>
      <c r="AIB206" s="1187"/>
      <c r="AIC206" s="1187"/>
      <c r="AID206" s="1187"/>
      <c r="AIE206" s="1187"/>
      <c r="AIF206" s="1187"/>
      <c r="AIG206" s="1187"/>
      <c r="AIH206" s="1187"/>
      <c r="AII206" s="1187"/>
      <c r="AIJ206" s="1187"/>
      <c r="AIK206" s="1187"/>
      <c r="AIL206" s="1187"/>
      <c r="AIM206" s="1187"/>
      <c r="AIN206" s="1187"/>
      <c r="AIO206" s="1187"/>
      <c r="AIP206" s="1187"/>
      <c r="AIQ206" s="1187"/>
      <c r="AIR206" s="1187"/>
      <c r="AIS206" s="1187"/>
      <c r="AIT206" s="1187"/>
      <c r="AIU206" s="1187"/>
      <c r="AIV206" s="1187"/>
      <c r="AIW206" s="1187"/>
      <c r="AIX206" s="1187"/>
      <c r="AIY206" s="1187"/>
      <c r="AIZ206" s="1187"/>
      <c r="AJA206" s="1187"/>
      <c r="AJB206" s="1187"/>
      <c r="AJC206" s="1187"/>
      <c r="AJD206" s="1187"/>
      <c r="AJE206" s="1187"/>
      <c r="AJF206" s="1187"/>
      <c r="AJG206" s="1187"/>
      <c r="AJH206" s="1187"/>
      <c r="AJI206" s="1187"/>
      <c r="AJJ206" s="1187"/>
      <c r="AJK206" s="1187"/>
      <c r="AJL206" s="1187"/>
      <c r="AJM206" s="1187"/>
      <c r="AJN206" s="1187"/>
      <c r="AJO206" s="1187"/>
      <c r="AJP206" s="1187"/>
      <c r="AJQ206" s="1187"/>
      <c r="AJR206" s="1187"/>
      <c r="AJS206" s="1187"/>
      <c r="AJT206" s="1187"/>
      <c r="AJU206" s="1187"/>
      <c r="AJV206" s="1187"/>
      <c r="AJW206" s="1187"/>
      <c r="AJX206" s="1187"/>
      <c r="AJY206" s="1187"/>
      <c r="AJZ206" s="1187"/>
      <c r="AKA206" s="1187"/>
      <c r="AKB206" s="1187"/>
      <c r="AKC206" s="1187"/>
      <c r="AKD206" s="1187"/>
      <c r="AKE206" s="1187"/>
      <c r="AKF206" s="1187"/>
      <c r="AKG206" s="1187"/>
      <c r="AKH206" s="1187"/>
      <c r="AKI206" s="1187"/>
      <c r="AKJ206" s="1187"/>
      <c r="AKK206" s="1187"/>
      <c r="AKL206" s="1187"/>
      <c r="AKM206" s="1187"/>
      <c r="AKN206" s="1187"/>
      <c r="AKO206" s="1187"/>
      <c r="AKP206" s="1187"/>
      <c r="AKQ206" s="1187"/>
      <c r="AKR206" s="1187"/>
      <c r="AKS206" s="1187"/>
      <c r="AKT206" s="1187"/>
      <c r="AKU206" s="1187"/>
      <c r="AKV206" s="1187"/>
      <c r="AKW206" s="1187"/>
      <c r="AKX206" s="1187"/>
      <c r="AKY206" s="1187"/>
      <c r="AKZ206" s="1187"/>
      <c r="ALA206" s="1187"/>
      <c r="ALB206" s="1187"/>
      <c r="ALC206" s="1187"/>
      <c r="ALD206" s="1187"/>
      <c r="ALE206" s="1187"/>
      <c r="ALF206" s="1187"/>
      <c r="ALG206" s="1187"/>
      <c r="ALH206" s="1187"/>
      <c r="ALI206" s="1187"/>
      <c r="ALJ206" s="1187"/>
      <c r="ALK206" s="1187"/>
      <c r="ALL206" s="1187"/>
      <c r="ALM206" s="1187"/>
      <c r="ALN206" s="1187"/>
      <c r="ALO206" s="1187"/>
      <c r="ALP206" s="1187"/>
      <c r="ALQ206" s="1187"/>
      <c r="ALR206" s="1187"/>
      <c r="ALS206" s="1187"/>
      <c r="ALT206" s="1187"/>
      <c r="ALU206" s="1187"/>
      <c r="ALV206" s="1187"/>
      <c r="ALW206" s="1187"/>
      <c r="ALX206" s="1187"/>
      <c r="ALY206" s="1187"/>
      <c r="ALZ206" s="1187"/>
      <c r="AMA206" s="1187"/>
      <c r="AMB206" s="1187"/>
      <c r="AMC206" s="1187"/>
      <c r="AMD206" s="1187"/>
      <c r="AME206" s="1187"/>
      <c r="AMF206" s="1187"/>
      <c r="AMG206" s="1187"/>
      <c r="AMH206" s="1187"/>
      <c r="AMI206" s="1187"/>
      <c r="AMJ206" s="1187"/>
      <c r="AMK206" s="1187"/>
      <c r="AML206" s="1187"/>
      <c r="AMM206" s="1187"/>
      <c r="AMN206" s="1187"/>
      <c r="AMO206" s="1187"/>
      <c r="AMP206" s="1187"/>
      <c r="AMQ206" s="1187"/>
      <c r="AMR206" s="1187"/>
      <c r="AMS206" s="1187"/>
      <c r="AMT206" s="1187"/>
      <c r="AMU206" s="1187"/>
      <c r="AMV206" s="1187"/>
      <c r="AMW206" s="1187"/>
      <c r="AMX206" s="1187"/>
      <c r="AMY206" s="1187"/>
      <c r="AMZ206" s="1187"/>
      <c r="ANA206" s="1187"/>
      <c r="ANB206" s="1187"/>
      <c r="ANC206" s="1187"/>
      <c r="AND206" s="1187"/>
      <c r="ANE206" s="1187"/>
      <c r="ANF206" s="1187"/>
      <c r="ANG206" s="1187"/>
      <c r="ANH206" s="1187"/>
      <c r="ANI206" s="1187"/>
      <c r="ANJ206" s="1187"/>
      <c r="ANK206" s="1187"/>
      <c r="ANL206" s="1187"/>
      <c r="ANM206" s="1187"/>
      <c r="ANN206" s="1187"/>
      <c r="ANO206" s="1187"/>
      <c r="ANP206" s="1187"/>
      <c r="ANQ206" s="1187"/>
      <c r="ANR206" s="1187"/>
      <c r="ANS206" s="1187"/>
      <c r="ANT206" s="1187"/>
      <c r="ANU206" s="1187"/>
      <c r="ANV206" s="1187"/>
      <c r="ANW206" s="1187"/>
      <c r="ANX206" s="1187"/>
      <c r="ANY206" s="1187"/>
      <c r="ANZ206" s="1187"/>
      <c r="AOA206" s="1187"/>
      <c r="AOB206" s="1187"/>
      <c r="AOC206" s="1187"/>
      <c r="AOD206" s="1187"/>
      <c r="AOE206" s="1187"/>
      <c r="AOF206" s="1187"/>
      <c r="AOG206" s="1187"/>
      <c r="AOH206" s="1187"/>
      <c r="AOI206" s="1187"/>
      <c r="AOJ206" s="1187"/>
      <c r="AOK206" s="1187"/>
      <c r="AOL206" s="1187"/>
      <c r="AOM206" s="1187"/>
      <c r="AON206" s="1187"/>
      <c r="AOO206" s="1187"/>
      <c r="AOP206" s="1187"/>
      <c r="AOQ206" s="1187"/>
      <c r="AOR206" s="1187"/>
      <c r="AOS206" s="1187"/>
      <c r="AOT206" s="1187"/>
      <c r="AOU206" s="1187"/>
      <c r="AOV206" s="1187"/>
      <c r="AOW206" s="1187"/>
      <c r="AOX206" s="1187"/>
      <c r="AOY206" s="1187"/>
      <c r="AOZ206" s="1187"/>
      <c r="APA206" s="1187"/>
      <c r="APB206" s="1187"/>
      <c r="APC206" s="1187"/>
      <c r="APD206" s="1187"/>
      <c r="APE206" s="1187"/>
      <c r="APF206" s="1187"/>
      <c r="APG206" s="1187"/>
      <c r="APH206" s="1187"/>
      <c r="API206" s="1187"/>
      <c r="APJ206" s="1187"/>
      <c r="APK206" s="1187"/>
      <c r="APL206" s="1187"/>
      <c r="APM206" s="1187"/>
      <c r="APN206" s="1187"/>
      <c r="APO206" s="1187"/>
      <c r="APP206" s="1187"/>
      <c r="APQ206" s="1187"/>
      <c r="APR206" s="1187"/>
      <c r="APS206" s="1187"/>
      <c r="APT206" s="1187"/>
      <c r="APU206" s="1187"/>
      <c r="APV206" s="1187"/>
      <c r="APW206" s="1187"/>
      <c r="APX206" s="1187"/>
      <c r="APY206" s="1187"/>
      <c r="APZ206" s="1187"/>
      <c r="AQA206" s="1187"/>
      <c r="AQB206" s="1187"/>
      <c r="AQC206" s="1187"/>
      <c r="AQD206" s="1187"/>
      <c r="AQE206" s="1187"/>
      <c r="AQF206" s="1187"/>
      <c r="AQG206" s="1187"/>
      <c r="AQH206" s="1187"/>
      <c r="AQI206" s="1187"/>
      <c r="AQJ206" s="1187"/>
      <c r="AQK206" s="1187"/>
      <c r="AQL206" s="1187"/>
      <c r="AQM206" s="1187"/>
      <c r="AQN206" s="1187"/>
      <c r="AQO206" s="1187"/>
      <c r="AQP206" s="1187"/>
      <c r="AQQ206" s="1187"/>
      <c r="AQR206" s="1187"/>
      <c r="AQS206" s="1187"/>
      <c r="AQT206" s="1187"/>
      <c r="AQU206" s="1187"/>
      <c r="AQV206" s="1187"/>
      <c r="AQW206" s="1187"/>
      <c r="AQX206" s="1187"/>
      <c r="AQY206" s="1187"/>
      <c r="AQZ206" s="1187"/>
      <c r="ARA206" s="1187"/>
      <c r="ARB206" s="1187"/>
      <c r="ARC206" s="1187"/>
      <c r="ARD206" s="1187"/>
      <c r="ARE206" s="1187"/>
      <c r="ARF206" s="1187"/>
      <c r="ARG206" s="1187"/>
      <c r="ARH206" s="1187"/>
      <c r="ARI206" s="1187"/>
      <c r="ARJ206" s="1187"/>
      <c r="ARK206" s="1187"/>
      <c r="ARL206" s="1187"/>
      <c r="ARM206" s="1187"/>
      <c r="ARN206" s="1187"/>
      <c r="ARO206" s="1187"/>
      <c r="ARP206" s="1187"/>
      <c r="ARQ206" s="1187"/>
      <c r="ARR206" s="1187"/>
      <c r="ARS206" s="1187"/>
      <c r="ART206" s="1187"/>
      <c r="ARU206" s="1187"/>
      <c r="ARV206" s="1187"/>
      <c r="ARW206" s="1187"/>
      <c r="ARX206" s="1187"/>
      <c r="ARY206" s="1187"/>
      <c r="ARZ206" s="1187"/>
      <c r="ASA206" s="1187"/>
      <c r="ASB206" s="1187"/>
      <c r="ASC206" s="1187"/>
      <c r="ASD206" s="1187"/>
      <c r="ASE206" s="1187"/>
      <c r="ASF206" s="1187"/>
      <c r="ASG206" s="1187"/>
      <c r="ASH206" s="1187"/>
      <c r="ASI206" s="1187"/>
      <c r="ASJ206" s="1187"/>
      <c r="ASK206" s="1187"/>
      <c r="ASL206" s="1187"/>
      <c r="ASM206" s="1187"/>
      <c r="ASN206" s="1187"/>
      <c r="ASO206" s="1187"/>
      <c r="ASP206" s="1187"/>
      <c r="ASQ206" s="1187"/>
      <c r="ASR206" s="1187"/>
      <c r="ASS206" s="1187"/>
      <c r="AST206" s="1187"/>
      <c r="ASU206" s="1187"/>
      <c r="ASV206" s="1187"/>
      <c r="ASW206" s="1187"/>
      <c r="ASX206" s="1187"/>
      <c r="ASY206" s="1187"/>
      <c r="ASZ206" s="1187"/>
      <c r="ATA206" s="1187"/>
      <c r="ATB206" s="1187"/>
      <c r="ATC206" s="1187"/>
      <c r="ATD206" s="1187"/>
      <c r="ATE206" s="1187"/>
      <c r="ATF206" s="1187"/>
      <c r="ATG206" s="1187"/>
      <c r="ATH206" s="1187"/>
      <c r="ATI206" s="1187"/>
      <c r="ATJ206" s="1187"/>
      <c r="ATK206" s="1187"/>
      <c r="ATL206" s="1187"/>
      <c r="ATM206" s="1187"/>
      <c r="ATN206" s="1187"/>
      <c r="ATO206" s="1187"/>
      <c r="ATP206" s="1187"/>
      <c r="ATQ206" s="1187"/>
      <c r="ATR206" s="1187"/>
      <c r="ATS206" s="1187"/>
      <c r="ATT206" s="1187"/>
      <c r="ATU206" s="1187"/>
      <c r="ATV206" s="1187"/>
      <c r="ATW206" s="1187"/>
      <c r="ATX206" s="1187"/>
      <c r="ATY206" s="1187"/>
      <c r="ATZ206" s="1187"/>
      <c r="AUA206" s="1187"/>
      <c r="AUB206" s="1187"/>
      <c r="AUC206" s="1187"/>
      <c r="AUD206" s="1187"/>
      <c r="AUE206" s="1187"/>
      <c r="AUF206" s="1187"/>
      <c r="AUG206" s="1187"/>
      <c r="AUH206" s="1187"/>
      <c r="AUI206" s="1187"/>
      <c r="AUJ206" s="1187"/>
      <c r="AUK206" s="1187"/>
      <c r="AUL206" s="1187"/>
      <c r="AUM206" s="1187"/>
      <c r="AUN206" s="1187"/>
      <c r="AUO206" s="1187"/>
      <c r="AUP206" s="1187"/>
      <c r="AUQ206" s="1187"/>
      <c r="AUR206" s="1187"/>
      <c r="AUS206" s="1187"/>
      <c r="AUT206" s="1187"/>
      <c r="AUU206" s="1187"/>
      <c r="AUV206" s="1187"/>
      <c r="AUW206" s="1187"/>
      <c r="AUX206" s="1187"/>
      <c r="AUY206" s="1187"/>
      <c r="AUZ206" s="1187"/>
      <c r="AVA206" s="1187"/>
      <c r="AVB206" s="1187"/>
      <c r="AVC206" s="1187"/>
      <c r="AVD206" s="1187"/>
      <c r="AVE206" s="1187"/>
      <c r="AVF206" s="1187"/>
      <c r="AVG206" s="1187"/>
      <c r="AVH206" s="1187"/>
      <c r="AVI206" s="1187"/>
      <c r="AVJ206" s="1187"/>
      <c r="AVK206" s="1187"/>
      <c r="AVL206" s="1187"/>
      <c r="AVM206" s="1187"/>
      <c r="AVN206" s="1187"/>
      <c r="AVO206" s="1187"/>
      <c r="AVP206" s="1187"/>
      <c r="AVQ206" s="1187"/>
      <c r="AVR206" s="1187"/>
      <c r="AVS206" s="1187"/>
      <c r="AVT206" s="1187"/>
      <c r="AVU206" s="1187"/>
      <c r="AVV206" s="1187"/>
      <c r="AVW206" s="1187"/>
      <c r="AVX206" s="1187"/>
      <c r="AVY206" s="1187"/>
      <c r="AVZ206" s="1187"/>
      <c r="AWA206" s="1187"/>
      <c r="AWB206" s="1187"/>
      <c r="AWC206" s="1187"/>
      <c r="AWD206" s="1187"/>
      <c r="AWE206" s="1187"/>
      <c r="AWF206" s="1187"/>
      <c r="AWG206" s="1187"/>
      <c r="AWH206" s="1187"/>
      <c r="AWI206" s="1187"/>
      <c r="AWJ206" s="1187"/>
      <c r="AWK206" s="1187"/>
      <c r="AWL206" s="1187"/>
      <c r="AWM206" s="1187"/>
      <c r="AWN206" s="1187"/>
      <c r="AWO206" s="1187"/>
      <c r="AWP206" s="1187"/>
      <c r="AWQ206" s="1187"/>
      <c r="AWR206" s="1187"/>
      <c r="AWS206" s="1187"/>
      <c r="AWT206" s="1187"/>
      <c r="AWU206" s="1187"/>
      <c r="AWV206" s="1187"/>
      <c r="AWW206" s="1187"/>
      <c r="AWX206" s="1187"/>
      <c r="AWY206" s="1187"/>
      <c r="AWZ206" s="1187"/>
      <c r="AXA206" s="1187"/>
      <c r="AXB206" s="1187"/>
      <c r="AXC206" s="1187"/>
      <c r="AXD206" s="1187"/>
      <c r="AXE206" s="1187"/>
      <c r="AXF206" s="1187"/>
      <c r="AXG206" s="1187"/>
      <c r="AXH206" s="1187"/>
      <c r="AXI206" s="1187"/>
      <c r="AXJ206" s="1187"/>
      <c r="AXK206" s="1187"/>
      <c r="AXL206" s="1187"/>
      <c r="AXM206" s="1187"/>
      <c r="AXN206" s="1187"/>
      <c r="AXO206" s="1187"/>
      <c r="AXP206" s="1187"/>
      <c r="AXQ206" s="1187"/>
      <c r="AXR206" s="1187"/>
      <c r="AXS206" s="1187"/>
      <c r="AXT206" s="1187"/>
      <c r="AXU206" s="1187"/>
      <c r="AXV206" s="1187"/>
      <c r="AXW206" s="1187"/>
      <c r="AXX206" s="1187"/>
      <c r="AXY206" s="1187"/>
      <c r="AXZ206" s="1187"/>
      <c r="AYA206" s="1187"/>
      <c r="AYB206" s="1187"/>
      <c r="AYC206" s="1187"/>
      <c r="AYD206" s="1187"/>
      <c r="AYE206" s="1187"/>
      <c r="AYF206" s="1187"/>
      <c r="AYG206" s="1187"/>
      <c r="AYH206" s="1187"/>
      <c r="AYI206" s="1187"/>
      <c r="AYJ206" s="1187"/>
      <c r="AYK206" s="1187"/>
      <c r="AYL206" s="1187"/>
      <c r="AYM206" s="1187"/>
      <c r="AYN206" s="1187"/>
      <c r="AYO206" s="1187"/>
      <c r="AYP206" s="1187"/>
      <c r="AYQ206" s="1187"/>
      <c r="AYR206" s="1187"/>
      <c r="AYS206" s="1187"/>
      <c r="AYT206" s="1187"/>
      <c r="AYU206" s="1187"/>
      <c r="AYV206" s="1187"/>
      <c r="AYW206" s="1187"/>
      <c r="AYX206" s="1187"/>
      <c r="AYY206" s="1187"/>
      <c r="AYZ206" s="1187"/>
      <c r="AZA206" s="1187"/>
      <c r="AZB206" s="1187"/>
      <c r="AZC206" s="1187"/>
      <c r="AZD206" s="1187"/>
      <c r="AZE206" s="1187"/>
      <c r="AZF206" s="1187"/>
      <c r="AZG206" s="1187"/>
      <c r="AZH206" s="1187"/>
      <c r="AZI206" s="1187"/>
      <c r="AZJ206" s="1187"/>
      <c r="AZK206" s="1187"/>
      <c r="AZL206" s="1187"/>
      <c r="AZM206" s="1187"/>
      <c r="AZN206" s="1187"/>
      <c r="AZO206" s="1187"/>
      <c r="AZP206" s="1187"/>
      <c r="AZQ206" s="1187"/>
      <c r="AZR206" s="1187"/>
      <c r="AZS206" s="1187"/>
      <c r="AZT206" s="1187"/>
      <c r="AZU206" s="1187"/>
      <c r="AZV206" s="1187"/>
      <c r="AZW206" s="1187"/>
      <c r="AZX206" s="1187"/>
      <c r="AZY206" s="1187"/>
      <c r="AZZ206" s="1187"/>
      <c r="BAA206" s="1187"/>
      <c r="BAB206" s="1187"/>
      <c r="BAC206" s="1187"/>
      <c r="BAD206" s="1187"/>
      <c r="BAE206" s="1187"/>
      <c r="BAF206" s="1187"/>
      <c r="BAG206" s="1187"/>
      <c r="BAH206" s="1187"/>
      <c r="BAI206" s="1187"/>
      <c r="BAJ206" s="1187"/>
      <c r="BAK206" s="1187"/>
      <c r="BAL206" s="1187"/>
      <c r="BAM206" s="1187"/>
      <c r="BAN206" s="1187"/>
      <c r="BAO206" s="1187"/>
      <c r="BAP206" s="1187"/>
      <c r="BAQ206" s="1187"/>
      <c r="BAR206" s="1187"/>
      <c r="BAS206" s="1187"/>
      <c r="BAT206" s="1187"/>
      <c r="BAU206" s="1187"/>
      <c r="BAV206" s="1187"/>
      <c r="BAW206" s="1187"/>
      <c r="BAX206" s="1187"/>
      <c r="BAY206" s="1187"/>
      <c r="BAZ206" s="1187"/>
      <c r="BBA206" s="1187"/>
      <c r="BBB206" s="1187"/>
      <c r="BBC206" s="1187"/>
      <c r="BBD206" s="1187"/>
      <c r="BBE206" s="1187"/>
      <c r="BBF206" s="1187"/>
      <c r="BBG206" s="1187"/>
      <c r="BBH206" s="1187"/>
      <c r="BBI206" s="1187"/>
      <c r="BBJ206" s="1187"/>
      <c r="BBK206" s="1187"/>
      <c r="BBL206" s="1187"/>
      <c r="BBM206" s="1187"/>
      <c r="BBN206" s="1187"/>
      <c r="BBO206" s="1187"/>
      <c r="BBP206" s="1187"/>
      <c r="BBQ206" s="1187"/>
      <c r="BBR206" s="1187"/>
      <c r="BBS206" s="1187"/>
      <c r="BBT206" s="1187"/>
      <c r="BBU206" s="1187"/>
      <c r="BBV206" s="1187"/>
      <c r="BBW206" s="1187"/>
      <c r="BBX206" s="1187"/>
      <c r="BBY206" s="1187"/>
      <c r="BBZ206" s="1187"/>
      <c r="BCA206" s="1187"/>
      <c r="BCB206" s="1187"/>
      <c r="BCC206" s="1187"/>
      <c r="BCD206" s="1187"/>
      <c r="BCE206" s="1187"/>
      <c r="BCF206" s="1187"/>
      <c r="BCG206" s="1187"/>
      <c r="BCH206" s="1187"/>
      <c r="BCI206" s="1187"/>
      <c r="BCJ206" s="1187"/>
      <c r="BCK206" s="1187"/>
      <c r="BCL206" s="1187"/>
      <c r="BCM206" s="1187"/>
      <c r="BCN206" s="1187"/>
      <c r="BCO206" s="1187"/>
      <c r="BCP206" s="1187"/>
      <c r="BCQ206" s="1187"/>
      <c r="BCR206" s="1187"/>
      <c r="BCS206" s="1187"/>
      <c r="BCT206" s="1187"/>
      <c r="BCU206" s="1187"/>
      <c r="BCV206" s="1187"/>
      <c r="BCW206" s="1187"/>
      <c r="BCX206" s="1187"/>
      <c r="BCY206" s="1187"/>
      <c r="BCZ206" s="1187"/>
      <c r="BDA206" s="1187"/>
      <c r="BDB206" s="1187"/>
      <c r="BDC206" s="1187"/>
      <c r="BDD206" s="1187"/>
      <c r="BDE206" s="1187"/>
      <c r="BDF206" s="1187"/>
      <c r="BDG206" s="1187"/>
      <c r="BDH206" s="1187"/>
      <c r="BDI206" s="1187"/>
      <c r="BDJ206" s="1187"/>
      <c r="BDK206" s="1187"/>
      <c r="BDL206" s="1187"/>
      <c r="BDM206" s="1187"/>
      <c r="BDN206" s="1187"/>
      <c r="BDO206" s="1187"/>
      <c r="BDP206" s="1187"/>
      <c r="BDQ206" s="1187"/>
      <c r="BDR206" s="1187"/>
      <c r="BDS206" s="1187"/>
      <c r="BDT206" s="1187"/>
      <c r="BDU206" s="1187"/>
      <c r="BDV206" s="1187"/>
      <c r="BDW206" s="1187"/>
      <c r="BDX206" s="1187"/>
      <c r="BDY206" s="1187"/>
      <c r="BDZ206" s="1187"/>
      <c r="BEA206" s="1187"/>
      <c r="BEB206" s="1187"/>
      <c r="BEC206" s="1187"/>
      <c r="BED206" s="1187"/>
      <c r="BEE206" s="1187"/>
      <c r="BEF206" s="1187"/>
      <c r="BEG206" s="1187"/>
      <c r="BEH206" s="1187"/>
      <c r="BEI206" s="1187"/>
      <c r="BEJ206" s="1187"/>
      <c r="BEK206" s="1187"/>
      <c r="BEL206" s="1187"/>
      <c r="BEM206" s="1187"/>
      <c r="BEN206" s="1187"/>
      <c r="BEO206" s="1187"/>
      <c r="BEP206" s="1187"/>
      <c r="BEQ206" s="1187"/>
      <c r="BER206" s="1187"/>
      <c r="BES206" s="1187"/>
      <c r="BET206" s="1187"/>
      <c r="BEU206" s="1187"/>
      <c r="BEV206" s="1187"/>
      <c r="BEW206" s="1187"/>
      <c r="BEX206" s="1187"/>
      <c r="BEY206" s="1187"/>
      <c r="BEZ206" s="1187"/>
      <c r="BFA206" s="1187"/>
      <c r="BFB206" s="1187"/>
      <c r="BFC206" s="1187"/>
      <c r="BFD206" s="1187"/>
      <c r="BFE206" s="1187"/>
      <c r="BFF206" s="1187"/>
      <c r="BFG206" s="1187"/>
      <c r="BFH206" s="1187"/>
      <c r="BFI206" s="1187"/>
      <c r="BFJ206" s="1187"/>
      <c r="BFK206" s="1187"/>
      <c r="BFL206" s="1187"/>
      <c r="BFM206" s="1187"/>
      <c r="BFN206" s="1187"/>
      <c r="BFO206" s="1187"/>
      <c r="BFP206" s="1187"/>
      <c r="BFQ206" s="1187"/>
      <c r="BFR206" s="1187"/>
      <c r="BFS206" s="1187"/>
      <c r="BFT206" s="1187"/>
      <c r="BFU206" s="1187"/>
      <c r="BFV206" s="1187"/>
      <c r="BFW206" s="1187"/>
      <c r="BFX206" s="1187"/>
      <c r="BFY206" s="1187"/>
      <c r="BFZ206" s="1187"/>
      <c r="BGA206" s="1187"/>
      <c r="BGB206" s="1187"/>
      <c r="BGC206" s="1187"/>
      <c r="BGD206" s="1187"/>
      <c r="BGE206" s="1187"/>
      <c r="BGF206" s="1187"/>
      <c r="BGG206" s="1187"/>
      <c r="BGH206" s="1187"/>
      <c r="BGI206" s="1187"/>
      <c r="BGJ206" s="1187"/>
      <c r="BGK206" s="1187"/>
      <c r="BGL206" s="1187"/>
      <c r="BGM206" s="1187"/>
      <c r="BGN206" s="1187"/>
      <c r="BGO206" s="1187"/>
      <c r="BGP206" s="1187"/>
      <c r="BGQ206" s="1187"/>
      <c r="BGR206" s="1187"/>
      <c r="BGS206" s="1187"/>
      <c r="BGT206" s="1187"/>
      <c r="BGU206" s="1187"/>
      <c r="BGV206" s="1187"/>
      <c r="BGW206" s="1187"/>
      <c r="BGX206" s="1187"/>
      <c r="BGY206" s="1187"/>
      <c r="BGZ206" s="1187"/>
      <c r="BHA206" s="1187"/>
      <c r="BHB206" s="1187"/>
      <c r="BHC206" s="1187"/>
      <c r="BHD206" s="1187"/>
      <c r="BHE206" s="1187"/>
      <c r="BHF206" s="1187"/>
      <c r="BHG206" s="1187"/>
      <c r="BHH206" s="1187"/>
      <c r="BHI206" s="1187"/>
      <c r="BHJ206" s="1187"/>
      <c r="BHK206" s="1187"/>
      <c r="BHL206" s="1187"/>
      <c r="BHM206" s="1187"/>
      <c r="BHN206" s="1187"/>
      <c r="BHO206" s="1187"/>
      <c r="BHP206" s="1187"/>
      <c r="BHQ206" s="1187"/>
      <c r="BHR206" s="1187"/>
      <c r="BHS206" s="1187"/>
      <c r="BHT206" s="1187"/>
      <c r="BHU206" s="1187"/>
      <c r="BHV206" s="1187"/>
      <c r="BHW206" s="1187"/>
      <c r="BHX206" s="1187"/>
      <c r="BHY206" s="1187"/>
      <c r="BHZ206" s="1187"/>
      <c r="BIA206" s="1187"/>
      <c r="BIB206" s="1187"/>
      <c r="BIC206" s="1187"/>
      <c r="BID206" s="1187"/>
      <c r="BIE206" s="1187"/>
      <c r="BIF206" s="1187"/>
      <c r="BIG206" s="1187"/>
      <c r="BIH206" s="1187"/>
      <c r="BII206" s="1187"/>
      <c r="BIJ206" s="1187"/>
      <c r="BIK206" s="1187"/>
      <c r="BIL206" s="1187"/>
      <c r="BIM206" s="1187"/>
      <c r="BIN206" s="1187"/>
      <c r="BIO206" s="1187"/>
      <c r="BIP206" s="1187"/>
      <c r="BIQ206" s="1187"/>
      <c r="BIR206" s="1187"/>
      <c r="BIS206" s="1187"/>
      <c r="BIT206" s="1187"/>
      <c r="BIU206" s="1187"/>
      <c r="BIV206" s="1187"/>
      <c r="BIW206" s="1187"/>
      <c r="BIX206" s="1187"/>
      <c r="BIY206" s="1187"/>
      <c r="BIZ206" s="1187"/>
      <c r="BJA206" s="1187"/>
      <c r="BJB206" s="1187"/>
      <c r="BJC206" s="1187"/>
      <c r="BJD206" s="1187"/>
      <c r="BJE206" s="1187"/>
      <c r="BJF206" s="1187"/>
      <c r="BJG206" s="1187"/>
      <c r="BJH206" s="1187"/>
      <c r="BJI206" s="1187"/>
      <c r="BJJ206" s="1187"/>
      <c r="BJK206" s="1187"/>
      <c r="BJL206" s="1187"/>
      <c r="BJM206" s="1187"/>
      <c r="BJN206" s="1187"/>
      <c r="BJO206" s="1187"/>
      <c r="BJP206" s="1187"/>
      <c r="BJQ206" s="1187"/>
      <c r="BJR206" s="1187"/>
      <c r="BJS206" s="1187"/>
      <c r="BJT206" s="1187"/>
      <c r="BJU206" s="1187"/>
      <c r="BJV206" s="1187"/>
      <c r="BJW206" s="1187"/>
      <c r="BJX206" s="1187"/>
      <c r="BJY206" s="1187"/>
      <c r="BJZ206" s="1187"/>
      <c r="BKA206" s="1187"/>
      <c r="BKB206" s="1187"/>
      <c r="BKC206" s="1187"/>
      <c r="BKD206" s="1187"/>
      <c r="BKE206" s="1187"/>
      <c r="BKF206" s="1187"/>
      <c r="BKG206" s="1187"/>
      <c r="BKH206" s="1187"/>
      <c r="BKI206" s="1187"/>
      <c r="BKJ206" s="1187"/>
      <c r="BKK206" s="1187"/>
      <c r="BKL206" s="1187"/>
      <c r="BKM206" s="1187"/>
      <c r="BKN206" s="1187"/>
      <c r="BKO206" s="1187"/>
      <c r="BKP206" s="1187"/>
      <c r="BKQ206" s="1187"/>
      <c r="BKR206" s="1187"/>
      <c r="BKS206" s="1187"/>
      <c r="BKT206" s="1187"/>
      <c r="BKU206" s="1187"/>
      <c r="BKV206" s="1187"/>
      <c r="BKW206" s="1187"/>
      <c r="BKX206" s="1187"/>
      <c r="BKY206" s="1187"/>
      <c r="BKZ206" s="1187"/>
      <c r="BLA206" s="1187"/>
      <c r="BLB206" s="1187"/>
      <c r="BLC206" s="1187"/>
      <c r="BLD206" s="1187"/>
      <c r="BLE206" s="1187"/>
      <c r="BLF206" s="1187"/>
      <c r="BLG206" s="1187"/>
      <c r="BLH206" s="1187"/>
      <c r="BLI206" s="1187"/>
      <c r="BLJ206" s="1187"/>
      <c r="BLK206" s="1187"/>
      <c r="BLL206" s="1187"/>
      <c r="BLM206" s="1187"/>
      <c r="BLN206" s="1187"/>
      <c r="BLO206" s="1187"/>
      <c r="BLP206" s="1187"/>
      <c r="BLQ206" s="1187"/>
      <c r="BLR206" s="1187"/>
      <c r="BLS206" s="1187"/>
      <c r="BLT206" s="1187"/>
      <c r="BLU206" s="1187"/>
      <c r="BLV206" s="1187"/>
      <c r="BLW206" s="1187"/>
      <c r="BLX206" s="1187"/>
      <c r="BLY206" s="1187"/>
      <c r="BLZ206" s="1187"/>
      <c r="BMA206" s="1187"/>
      <c r="BMB206" s="1187"/>
      <c r="BMC206" s="1187"/>
      <c r="BMD206" s="1187"/>
      <c r="BME206" s="1187"/>
      <c r="BMF206" s="1187"/>
      <c r="BMG206" s="1187"/>
      <c r="BMH206" s="1187"/>
      <c r="BMI206" s="1187"/>
      <c r="BMJ206" s="1187"/>
      <c r="BMK206" s="1187"/>
      <c r="BML206" s="1187"/>
      <c r="BMM206" s="1187"/>
      <c r="BMN206" s="1187"/>
      <c r="BMO206" s="1187"/>
      <c r="BMP206" s="1187"/>
      <c r="BMQ206" s="1187"/>
      <c r="BMR206" s="1187"/>
      <c r="BMS206" s="1187"/>
      <c r="BMT206" s="1187"/>
      <c r="BMU206" s="1187"/>
      <c r="BMV206" s="1187"/>
      <c r="BMW206" s="1187"/>
      <c r="BMX206" s="1187"/>
      <c r="BMY206" s="1187"/>
      <c r="BMZ206" s="1187"/>
      <c r="BNA206" s="1187"/>
      <c r="BNB206" s="1187"/>
      <c r="BNC206" s="1187"/>
      <c r="BND206" s="1187"/>
      <c r="BNE206" s="1187"/>
      <c r="BNF206" s="1187"/>
      <c r="BNG206" s="1187"/>
      <c r="BNH206" s="1187"/>
      <c r="BNI206" s="1187"/>
      <c r="BNJ206" s="1187"/>
      <c r="BNK206" s="1187"/>
      <c r="BNL206" s="1187"/>
      <c r="BNM206" s="1187"/>
      <c r="BNN206" s="1187"/>
      <c r="BNO206" s="1187"/>
      <c r="BNP206" s="1187"/>
      <c r="BNQ206" s="1187"/>
      <c r="BNR206" s="1187"/>
      <c r="BNS206" s="1187"/>
      <c r="BNT206" s="1187"/>
      <c r="BNU206" s="1187"/>
      <c r="BNV206" s="1187"/>
      <c r="BNW206" s="1187"/>
      <c r="BNX206" s="1187"/>
      <c r="BNY206" s="1187"/>
      <c r="BNZ206" s="1187"/>
      <c r="BOA206" s="1187"/>
      <c r="BOB206" s="1187"/>
      <c r="BOC206" s="1187"/>
      <c r="BOD206" s="1187"/>
      <c r="BOE206" s="1187"/>
      <c r="BOF206" s="1187"/>
      <c r="BOG206" s="1187"/>
      <c r="BOH206" s="1187"/>
      <c r="BOI206" s="1187"/>
      <c r="BOJ206" s="1187"/>
      <c r="BOK206" s="1187"/>
      <c r="BOL206" s="1187"/>
      <c r="BOM206" s="1187"/>
      <c r="BON206" s="1187"/>
      <c r="BOO206" s="1187"/>
      <c r="BOP206" s="1187"/>
      <c r="BOQ206" s="1187"/>
      <c r="BOR206" s="1187"/>
      <c r="BOS206" s="1187"/>
      <c r="BOT206" s="1187"/>
      <c r="BOU206" s="1187"/>
      <c r="BOV206" s="1187"/>
      <c r="BOW206" s="1187"/>
      <c r="BOX206" s="1187"/>
      <c r="BOY206" s="1187"/>
      <c r="BOZ206" s="1187"/>
      <c r="BPA206" s="1187"/>
      <c r="BPB206" s="1187"/>
      <c r="BPC206" s="1187"/>
      <c r="BPD206" s="1187"/>
      <c r="BPE206" s="1187"/>
      <c r="BPF206" s="1187"/>
      <c r="BPG206" s="1187"/>
      <c r="BPH206" s="1187"/>
      <c r="BPI206" s="1187"/>
      <c r="BPJ206" s="1187"/>
      <c r="BPK206" s="1187"/>
      <c r="BPL206" s="1187"/>
      <c r="BPM206" s="1187"/>
      <c r="BPN206" s="1187"/>
      <c r="BPO206" s="1187"/>
      <c r="BPP206" s="1187"/>
      <c r="BPQ206" s="1187"/>
      <c r="BPR206" s="1187"/>
      <c r="BPS206" s="1187"/>
      <c r="BPT206" s="1187"/>
      <c r="BPU206" s="1187"/>
      <c r="BPV206" s="1187"/>
      <c r="BPW206" s="1187"/>
      <c r="BPX206" s="1187"/>
      <c r="BPY206" s="1187"/>
      <c r="BPZ206" s="1187"/>
      <c r="BQA206" s="1187"/>
      <c r="BQB206" s="1187"/>
      <c r="BQC206" s="1187"/>
      <c r="BQD206" s="1187"/>
      <c r="BQE206" s="1187"/>
      <c r="BQF206" s="1187"/>
      <c r="BQG206" s="1187"/>
      <c r="BQH206" s="1187"/>
      <c r="BQI206" s="1187"/>
      <c r="BQJ206" s="1187"/>
      <c r="BQK206" s="1187"/>
      <c r="BQL206" s="1187"/>
      <c r="BQM206" s="1187"/>
      <c r="BQN206" s="1187"/>
      <c r="BQO206" s="1187"/>
      <c r="BQP206" s="1187"/>
      <c r="BQQ206" s="1187"/>
      <c r="BQR206" s="1187"/>
      <c r="BQS206" s="1187"/>
      <c r="BQT206" s="1187"/>
      <c r="BQU206" s="1187"/>
      <c r="BQV206" s="1187"/>
      <c r="BQW206" s="1187"/>
      <c r="BQX206" s="1187"/>
      <c r="BQY206" s="1187"/>
      <c r="BQZ206" s="1187"/>
      <c r="BRA206" s="1187"/>
      <c r="BRB206" s="1187"/>
      <c r="BRC206" s="1187"/>
      <c r="BRD206" s="1187"/>
      <c r="BRE206" s="1187"/>
      <c r="BRF206" s="1187"/>
      <c r="BRG206" s="1187"/>
      <c r="BRH206" s="1187"/>
      <c r="BRI206" s="1187"/>
      <c r="BRJ206" s="1187"/>
      <c r="BRK206" s="1187"/>
      <c r="BRL206" s="1187"/>
      <c r="BRM206" s="1187"/>
      <c r="BRN206" s="1187"/>
      <c r="BRO206" s="1187"/>
      <c r="BRP206" s="1187"/>
      <c r="BRQ206" s="1187"/>
      <c r="BRR206" s="1187"/>
      <c r="BRS206" s="1187"/>
      <c r="BRT206" s="1187"/>
      <c r="BRU206" s="1187"/>
      <c r="BRV206" s="1187"/>
      <c r="BRW206" s="1187"/>
      <c r="BRX206" s="1187"/>
      <c r="BRY206" s="1187"/>
      <c r="BRZ206" s="1187"/>
      <c r="BSA206" s="1187"/>
      <c r="BSB206" s="1187"/>
      <c r="BSC206" s="1187"/>
      <c r="BSD206" s="1187"/>
      <c r="BSE206" s="1187"/>
      <c r="BSF206" s="1187"/>
      <c r="BSG206" s="1187"/>
      <c r="BSH206" s="1187"/>
      <c r="BSI206" s="1187"/>
      <c r="BSJ206" s="1187"/>
      <c r="BSK206" s="1187"/>
      <c r="BSL206" s="1187"/>
      <c r="BSM206" s="1187"/>
      <c r="BSN206" s="1187"/>
      <c r="BSO206" s="1187"/>
      <c r="BSP206" s="1187"/>
      <c r="BSQ206" s="1187"/>
      <c r="BSR206" s="1187"/>
      <c r="BSS206" s="1187"/>
      <c r="BST206" s="1187"/>
      <c r="BSU206" s="1187"/>
      <c r="BSV206" s="1187"/>
      <c r="BSW206" s="1187"/>
      <c r="BSX206" s="1187"/>
      <c r="BSY206" s="1187"/>
      <c r="BSZ206" s="1187"/>
      <c r="BTA206" s="1187"/>
      <c r="BTB206" s="1187"/>
      <c r="BTC206" s="1187"/>
      <c r="BTD206" s="1187"/>
      <c r="BTE206" s="1187"/>
      <c r="BTF206" s="1187"/>
      <c r="BTG206" s="1187"/>
      <c r="BTH206" s="1187"/>
      <c r="BTI206" s="1187"/>
      <c r="BTJ206" s="1187"/>
      <c r="BTK206" s="1187"/>
      <c r="BTL206" s="1187"/>
      <c r="BTM206" s="1187"/>
      <c r="BTN206" s="1187"/>
      <c r="BTO206" s="1187"/>
      <c r="BTP206" s="1187"/>
      <c r="BTQ206" s="1187"/>
      <c r="BTR206" s="1187"/>
      <c r="BTS206" s="1187"/>
      <c r="BTT206" s="1187"/>
      <c r="BTU206" s="1187"/>
      <c r="BTV206" s="1187"/>
      <c r="BTW206" s="1187"/>
      <c r="BTX206" s="1187"/>
      <c r="BTY206" s="1187"/>
      <c r="BTZ206" s="1187"/>
      <c r="BUA206" s="1187"/>
      <c r="BUB206" s="1187"/>
      <c r="BUC206" s="1187"/>
      <c r="BUD206" s="1187"/>
      <c r="BUE206" s="1187"/>
      <c r="BUF206" s="1187"/>
      <c r="BUG206" s="1187"/>
      <c r="BUH206" s="1187"/>
      <c r="BUI206" s="1187"/>
      <c r="BUJ206" s="1187"/>
      <c r="BUK206" s="1187"/>
      <c r="BUL206" s="1187"/>
      <c r="BUM206" s="1187"/>
      <c r="BUN206" s="1187"/>
      <c r="BUO206" s="1187"/>
      <c r="BUP206" s="1187"/>
      <c r="BUQ206" s="1187"/>
      <c r="BUR206" s="1187"/>
      <c r="BUS206" s="1187"/>
      <c r="BUT206" s="1187"/>
      <c r="BUU206" s="1187"/>
      <c r="BUV206" s="1187"/>
      <c r="BUW206" s="1187"/>
      <c r="BUX206" s="1187"/>
      <c r="BUY206" s="1187"/>
      <c r="BUZ206" s="1187"/>
      <c r="BVA206" s="1187"/>
      <c r="BVB206" s="1187"/>
      <c r="BVC206" s="1187"/>
      <c r="BVD206" s="1187"/>
      <c r="BVE206" s="1187"/>
      <c r="BVF206" s="1187"/>
      <c r="BVG206" s="1187"/>
      <c r="BVH206" s="1187"/>
      <c r="BVI206" s="1187"/>
      <c r="BVJ206" s="1187"/>
      <c r="BVK206" s="1187"/>
      <c r="BVL206" s="1187"/>
      <c r="BVM206" s="1187"/>
      <c r="BVN206" s="1187"/>
      <c r="BVO206" s="1187"/>
      <c r="BVP206" s="1187"/>
      <c r="BVQ206" s="1187"/>
      <c r="BVR206" s="1187"/>
      <c r="BVS206" s="1187"/>
      <c r="BVT206" s="1187"/>
      <c r="BVU206" s="1187"/>
      <c r="BVV206" s="1187"/>
      <c r="BVW206" s="1187"/>
      <c r="BVX206" s="1187"/>
      <c r="BVY206" s="1187"/>
      <c r="BVZ206" s="1187"/>
      <c r="BWA206" s="1187"/>
      <c r="BWB206" s="1187"/>
      <c r="BWC206" s="1187"/>
      <c r="BWD206" s="1187"/>
      <c r="BWE206" s="1187"/>
      <c r="BWF206" s="1187"/>
      <c r="BWG206" s="1187"/>
      <c r="BWH206" s="1187"/>
      <c r="BWI206" s="1187"/>
      <c r="BWJ206" s="1187"/>
      <c r="BWK206" s="1187"/>
      <c r="BWL206" s="1187"/>
      <c r="BWM206" s="1187"/>
      <c r="BWN206" s="1187"/>
      <c r="BWO206" s="1187"/>
      <c r="BWP206" s="1187"/>
      <c r="BWQ206" s="1187"/>
      <c r="BWR206" s="1187"/>
      <c r="BWS206" s="1187"/>
      <c r="BWT206" s="1187"/>
      <c r="BWU206" s="1187"/>
      <c r="BWV206" s="1187"/>
      <c r="BWW206" s="1187"/>
      <c r="BWX206" s="1187"/>
      <c r="BWY206" s="1187"/>
      <c r="BWZ206" s="1187"/>
      <c r="BXA206" s="1187"/>
      <c r="BXB206" s="1187"/>
      <c r="BXC206" s="1187"/>
      <c r="BXD206" s="1187"/>
      <c r="BXE206" s="1187"/>
      <c r="BXF206" s="1187"/>
      <c r="BXG206" s="1187"/>
      <c r="BXH206" s="1187"/>
      <c r="BXI206" s="1187"/>
      <c r="BXJ206" s="1187"/>
      <c r="BXK206" s="1187"/>
      <c r="BXL206" s="1187"/>
      <c r="BXM206" s="1187"/>
      <c r="BXN206" s="1187"/>
      <c r="BXO206" s="1187"/>
      <c r="BXP206" s="1187"/>
      <c r="BXQ206" s="1187"/>
      <c r="BXR206" s="1187"/>
      <c r="BXS206" s="1187"/>
      <c r="BXT206" s="1187"/>
      <c r="BXU206" s="1187"/>
      <c r="BXV206" s="1187"/>
      <c r="BXW206" s="1187"/>
      <c r="BXX206" s="1187"/>
      <c r="BXY206" s="1187"/>
      <c r="BXZ206" s="1187"/>
      <c r="BYA206" s="1187"/>
      <c r="BYB206" s="1187"/>
      <c r="BYC206" s="1187"/>
      <c r="BYD206" s="1187"/>
      <c r="BYE206" s="1187"/>
      <c r="BYF206" s="1187"/>
      <c r="BYG206" s="1187"/>
      <c r="BYH206" s="1187"/>
      <c r="BYI206" s="1187"/>
      <c r="BYJ206" s="1187"/>
      <c r="BYK206" s="1187"/>
      <c r="BYL206" s="1187"/>
      <c r="BYM206" s="1187"/>
      <c r="BYN206" s="1187"/>
      <c r="BYO206" s="1187"/>
      <c r="BYP206" s="1187"/>
      <c r="BYQ206" s="1187"/>
      <c r="BYR206" s="1187"/>
      <c r="BYS206" s="1187"/>
      <c r="BYT206" s="1187"/>
      <c r="BYU206" s="1187"/>
      <c r="BYV206" s="1187"/>
      <c r="BYW206" s="1187"/>
      <c r="BYX206" s="1187"/>
      <c r="BYY206" s="1187"/>
      <c r="BYZ206" s="1187"/>
      <c r="BZA206" s="1187"/>
      <c r="BZB206" s="1187"/>
      <c r="BZC206" s="1187"/>
      <c r="BZD206" s="1187"/>
      <c r="BZE206" s="1187"/>
      <c r="BZF206" s="1187"/>
      <c r="BZG206" s="1187"/>
      <c r="BZH206" s="1187"/>
      <c r="BZI206" s="1187"/>
      <c r="BZJ206" s="1187"/>
      <c r="BZK206" s="1187"/>
      <c r="BZL206" s="1187"/>
      <c r="BZM206" s="1187"/>
      <c r="BZN206" s="1187"/>
      <c r="BZO206" s="1187"/>
      <c r="BZP206" s="1187"/>
      <c r="BZQ206" s="1187"/>
      <c r="BZR206" s="1187"/>
      <c r="BZS206" s="1187"/>
      <c r="BZT206" s="1187"/>
      <c r="BZU206" s="1187"/>
      <c r="BZV206" s="1187"/>
      <c r="BZW206" s="1187"/>
      <c r="BZX206" s="1187"/>
      <c r="BZY206" s="1187"/>
      <c r="BZZ206" s="1187"/>
      <c r="CAA206" s="1187"/>
      <c r="CAB206" s="1187"/>
      <c r="CAC206" s="1187"/>
      <c r="CAD206" s="1187"/>
      <c r="CAE206" s="1187"/>
      <c r="CAF206" s="1187"/>
      <c r="CAG206" s="1187"/>
      <c r="CAH206" s="1187"/>
      <c r="CAI206" s="1187"/>
      <c r="CAJ206" s="1187"/>
      <c r="CAK206" s="1187"/>
      <c r="CAL206" s="1187"/>
      <c r="CAM206" s="1187"/>
      <c r="CAN206" s="1187"/>
      <c r="CAO206" s="1187"/>
      <c r="CAP206" s="1187"/>
      <c r="CAQ206" s="1187"/>
      <c r="CAR206" s="1187"/>
      <c r="CAS206" s="1187"/>
      <c r="CAT206" s="1187"/>
      <c r="CAU206" s="1187"/>
      <c r="CAV206" s="1187"/>
      <c r="CAW206" s="1187"/>
      <c r="CAX206" s="1187"/>
      <c r="CAY206" s="1187"/>
      <c r="CAZ206" s="1187"/>
      <c r="CBA206" s="1187"/>
      <c r="CBB206" s="1187"/>
      <c r="CBC206" s="1187"/>
      <c r="CBD206" s="1187"/>
      <c r="CBE206" s="1187"/>
      <c r="CBF206" s="1187"/>
      <c r="CBG206" s="1187"/>
      <c r="CBH206" s="1187"/>
      <c r="CBI206" s="1187"/>
      <c r="CBJ206" s="1187"/>
      <c r="CBK206" s="1187"/>
      <c r="CBL206" s="1187"/>
      <c r="CBM206" s="1187"/>
      <c r="CBN206" s="1187"/>
      <c r="CBO206" s="1187"/>
      <c r="CBP206" s="1187"/>
      <c r="CBQ206" s="1187"/>
      <c r="CBR206" s="1187"/>
      <c r="CBS206" s="1187"/>
      <c r="CBT206" s="1187"/>
      <c r="CBU206" s="1187"/>
      <c r="CBV206" s="1187"/>
      <c r="CBW206" s="1187"/>
      <c r="CBX206" s="1187"/>
      <c r="CBY206" s="1187"/>
      <c r="CBZ206" s="1187"/>
      <c r="CCA206" s="1187"/>
      <c r="CCB206" s="1187"/>
      <c r="CCC206" s="1187"/>
      <c r="CCD206" s="1187"/>
      <c r="CCE206" s="1187"/>
      <c r="CCF206" s="1187"/>
      <c r="CCG206" s="1187"/>
      <c r="CCH206" s="1187"/>
      <c r="CCI206" s="1187"/>
      <c r="CCJ206" s="1187"/>
      <c r="CCK206" s="1187"/>
      <c r="CCL206" s="1187"/>
      <c r="CCM206" s="1187"/>
      <c r="CCN206" s="1187"/>
      <c r="CCO206" s="1187"/>
      <c r="CCP206" s="1187"/>
      <c r="CCQ206" s="1187"/>
      <c r="CCR206" s="1187"/>
      <c r="CCS206" s="1187"/>
      <c r="CCT206" s="1187"/>
      <c r="CCU206" s="1187"/>
      <c r="CCV206" s="1187"/>
      <c r="CCW206" s="1187"/>
      <c r="CCX206" s="1187"/>
      <c r="CCY206" s="1187"/>
      <c r="CCZ206" s="1187"/>
      <c r="CDA206" s="1187"/>
      <c r="CDB206" s="1187"/>
      <c r="CDC206" s="1187"/>
      <c r="CDD206" s="1187"/>
      <c r="CDE206" s="1187"/>
      <c r="CDF206" s="1187"/>
      <c r="CDG206" s="1187"/>
      <c r="CDH206" s="1187"/>
      <c r="CDI206" s="1187"/>
      <c r="CDJ206" s="1187"/>
      <c r="CDK206" s="1187"/>
      <c r="CDL206" s="1187"/>
      <c r="CDM206" s="1187"/>
      <c r="CDN206" s="1187"/>
      <c r="CDO206" s="1187"/>
      <c r="CDP206" s="1187"/>
      <c r="CDQ206" s="1187"/>
      <c r="CDR206" s="1187"/>
      <c r="CDS206" s="1187"/>
      <c r="CDT206" s="1187"/>
      <c r="CDU206" s="1187"/>
      <c r="CDV206" s="1187"/>
      <c r="CDW206" s="1187"/>
      <c r="CDX206" s="1187"/>
      <c r="CDY206" s="1187"/>
      <c r="CDZ206" s="1187"/>
      <c r="CEA206" s="1187"/>
      <c r="CEB206" s="1187"/>
      <c r="CEC206" s="1187"/>
      <c r="CED206" s="1187"/>
      <c r="CEE206" s="1187"/>
      <c r="CEF206" s="1187"/>
      <c r="CEG206" s="1187"/>
      <c r="CEH206" s="1187"/>
      <c r="CEI206" s="1187"/>
      <c r="CEJ206" s="1187"/>
      <c r="CEK206" s="1187"/>
      <c r="CEL206" s="1187"/>
      <c r="CEM206" s="1187"/>
      <c r="CEN206" s="1187"/>
      <c r="CEO206" s="1187"/>
      <c r="CEP206" s="1187"/>
      <c r="CEQ206" s="1187"/>
      <c r="CER206" s="1187"/>
      <c r="CES206" s="1187"/>
      <c r="CET206" s="1187"/>
      <c r="CEU206" s="1187"/>
      <c r="CEV206" s="1187"/>
      <c r="CEW206" s="1187"/>
      <c r="CEX206" s="1187"/>
      <c r="CEY206" s="1187"/>
      <c r="CEZ206" s="1187"/>
      <c r="CFA206" s="1187"/>
      <c r="CFB206" s="1187"/>
      <c r="CFC206" s="1187"/>
      <c r="CFD206" s="1187"/>
      <c r="CFE206" s="1187"/>
      <c r="CFF206" s="1187"/>
      <c r="CFG206" s="1187"/>
      <c r="CFH206" s="1187"/>
      <c r="CFI206" s="1187"/>
      <c r="CFJ206" s="1187"/>
      <c r="CFK206" s="1187"/>
      <c r="CFL206" s="1187"/>
      <c r="CFM206" s="1187"/>
      <c r="CFN206" s="1187"/>
      <c r="CFO206" s="1187"/>
      <c r="CFP206" s="1187"/>
      <c r="CFQ206" s="1187"/>
      <c r="CFR206" s="1187"/>
      <c r="CFS206" s="1187"/>
      <c r="CFT206" s="1187"/>
      <c r="CFU206" s="1187"/>
      <c r="CFV206" s="1187"/>
      <c r="CFW206" s="1187"/>
      <c r="CFX206" s="1187"/>
      <c r="CFY206" s="1187"/>
      <c r="CFZ206" s="1187"/>
      <c r="CGA206" s="1187"/>
      <c r="CGB206" s="1187"/>
      <c r="CGC206" s="1187"/>
      <c r="CGD206" s="1187"/>
      <c r="CGE206" s="1187"/>
      <c r="CGF206" s="1187"/>
      <c r="CGG206" s="1187"/>
      <c r="CGH206" s="1187"/>
      <c r="CGI206" s="1187"/>
      <c r="CGJ206" s="1187"/>
      <c r="CGK206" s="1187"/>
      <c r="CGL206" s="1187"/>
      <c r="CGM206" s="1187"/>
      <c r="CGN206" s="1187"/>
      <c r="CGO206" s="1187"/>
      <c r="CGP206" s="1187"/>
      <c r="CGQ206" s="1187"/>
      <c r="CGR206" s="1187"/>
      <c r="CGS206" s="1187"/>
      <c r="CGT206" s="1187"/>
      <c r="CGU206" s="1187"/>
      <c r="CGV206" s="1187"/>
      <c r="CGW206" s="1187"/>
      <c r="CGX206" s="1187"/>
      <c r="CGY206" s="1187"/>
      <c r="CGZ206" s="1187"/>
      <c r="CHA206" s="1187"/>
      <c r="CHB206" s="1187"/>
      <c r="CHC206" s="1187"/>
      <c r="CHD206" s="1187"/>
      <c r="CHE206" s="1187"/>
      <c r="CHF206" s="1187"/>
      <c r="CHG206" s="1187"/>
      <c r="CHH206" s="1187"/>
      <c r="CHI206" s="1187"/>
      <c r="CHJ206" s="1187"/>
      <c r="CHK206" s="1187"/>
      <c r="CHL206" s="1187"/>
      <c r="CHM206" s="1187"/>
      <c r="CHN206" s="1187"/>
      <c r="CHO206" s="1187"/>
      <c r="CHP206" s="1187"/>
      <c r="CHQ206" s="1187"/>
      <c r="CHR206" s="1187"/>
      <c r="CHS206" s="1187"/>
      <c r="CHT206" s="1187"/>
      <c r="CHU206" s="1187"/>
      <c r="CHV206" s="1187"/>
      <c r="CHW206" s="1187"/>
      <c r="CHX206" s="1187"/>
      <c r="CHY206" s="1187"/>
      <c r="CHZ206" s="1187"/>
      <c r="CIA206" s="1187"/>
      <c r="CIB206" s="1187"/>
      <c r="CIC206" s="1187"/>
      <c r="CID206" s="1187"/>
      <c r="CIE206" s="1187"/>
      <c r="CIF206" s="1187"/>
      <c r="CIG206" s="1187"/>
      <c r="CIH206" s="1187"/>
      <c r="CII206" s="1187"/>
      <c r="CIJ206" s="1187"/>
      <c r="CIK206" s="1187"/>
      <c r="CIL206" s="1187"/>
      <c r="CIM206" s="1187"/>
      <c r="CIN206" s="1187"/>
      <c r="CIO206" s="1187"/>
      <c r="CIP206" s="1187"/>
      <c r="CIQ206" s="1187"/>
      <c r="CIR206" s="1187"/>
      <c r="CIS206" s="1187"/>
      <c r="CIT206" s="1187"/>
      <c r="CIU206" s="1187"/>
      <c r="CIV206" s="1187"/>
      <c r="CIW206" s="1187"/>
      <c r="CIX206" s="1187"/>
      <c r="CIY206" s="1187"/>
      <c r="CIZ206" s="1187"/>
      <c r="CJA206" s="1187"/>
      <c r="CJB206" s="1187"/>
      <c r="CJC206" s="1187"/>
      <c r="CJD206" s="1187"/>
      <c r="CJE206" s="1187"/>
      <c r="CJF206" s="1187"/>
      <c r="CJG206" s="1187"/>
      <c r="CJH206" s="1187"/>
      <c r="CJI206" s="1187"/>
      <c r="CJJ206" s="1187"/>
      <c r="CJK206" s="1187"/>
      <c r="CJL206" s="1187"/>
      <c r="CJM206" s="1187"/>
      <c r="CJN206" s="1187"/>
      <c r="CJO206" s="1187"/>
      <c r="CJP206" s="1187"/>
      <c r="CJQ206" s="1187"/>
      <c r="CJR206" s="1187"/>
      <c r="CJS206" s="1187"/>
      <c r="CJT206" s="1187"/>
      <c r="CJU206" s="1187"/>
      <c r="CJV206" s="1187"/>
      <c r="CJW206" s="1187"/>
      <c r="CJX206" s="1187"/>
      <c r="CJY206" s="1187"/>
      <c r="CJZ206" s="1187"/>
      <c r="CKA206" s="1187"/>
      <c r="CKB206" s="1187"/>
      <c r="CKC206" s="1187"/>
      <c r="CKD206" s="1187"/>
      <c r="CKE206" s="1187"/>
      <c r="CKF206" s="1187"/>
      <c r="CKG206" s="1187"/>
      <c r="CKH206" s="1187"/>
      <c r="CKI206" s="1187"/>
      <c r="CKJ206" s="1187"/>
      <c r="CKK206" s="1187"/>
      <c r="CKL206" s="1187"/>
      <c r="CKM206" s="1187"/>
      <c r="CKN206" s="1187"/>
      <c r="CKO206" s="1187"/>
      <c r="CKP206" s="1187"/>
      <c r="CKQ206" s="1187"/>
      <c r="CKR206" s="1187"/>
      <c r="CKS206" s="1187"/>
      <c r="CKT206" s="1187"/>
      <c r="CKU206" s="1187"/>
      <c r="CKV206" s="1187"/>
      <c r="CKW206" s="1187"/>
      <c r="CKX206" s="1187"/>
      <c r="CKY206" s="1187"/>
      <c r="CKZ206" s="1187"/>
      <c r="CLA206" s="1187"/>
      <c r="CLB206" s="1187"/>
      <c r="CLC206" s="1187"/>
      <c r="CLD206" s="1187"/>
      <c r="CLE206" s="1187"/>
      <c r="CLF206" s="1187"/>
      <c r="CLG206" s="1187"/>
      <c r="CLH206" s="1187"/>
      <c r="CLI206" s="1187"/>
      <c r="CLJ206" s="1187"/>
      <c r="CLK206" s="1187"/>
      <c r="CLL206" s="1187"/>
      <c r="CLM206" s="1187"/>
      <c r="CLN206" s="1187"/>
      <c r="CLO206" s="1187"/>
      <c r="CLP206" s="1187"/>
      <c r="CLQ206" s="1187"/>
      <c r="CLR206" s="1187"/>
      <c r="CLS206" s="1187"/>
      <c r="CLT206" s="1187"/>
      <c r="CLU206" s="1187"/>
      <c r="CLV206" s="1187"/>
      <c r="CLW206" s="1187"/>
      <c r="CLX206" s="1187"/>
      <c r="CLY206" s="1187"/>
      <c r="CLZ206" s="1187"/>
      <c r="CMA206" s="1187"/>
      <c r="CMB206" s="1187"/>
      <c r="CMC206" s="1187"/>
      <c r="CMD206" s="1187"/>
      <c r="CME206" s="1187"/>
      <c r="CMF206" s="1187"/>
      <c r="CMG206" s="1187"/>
      <c r="CMH206" s="1187"/>
      <c r="CMI206" s="1187"/>
      <c r="CMJ206" s="1187"/>
      <c r="CMK206" s="1187"/>
      <c r="CML206" s="1187"/>
      <c r="CMM206" s="1187"/>
      <c r="CMN206" s="1187"/>
      <c r="CMO206" s="1187"/>
      <c r="CMP206" s="1187"/>
      <c r="CMQ206" s="1187"/>
      <c r="CMR206" s="1187"/>
      <c r="CMS206" s="1187"/>
      <c r="CMT206" s="1187"/>
      <c r="CMU206" s="1187"/>
      <c r="CMV206" s="1187"/>
      <c r="CMW206" s="1187"/>
      <c r="CMX206" s="1187"/>
      <c r="CMY206" s="1187"/>
      <c r="CMZ206" s="1187"/>
      <c r="CNA206" s="1187"/>
      <c r="CNB206" s="1187"/>
      <c r="CNC206" s="1187"/>
      <c r="CND206" s="1187"/>
      <c r="CNE206" s="1187"/>
      <c r="CNF206" s="1187"/>
      <c r="CNG206" s="1187"/>
      <c r="CNH206" s="1187"/>
      <c r="CNI206" s="1187"/>
      <c r="CNJ206" s="1187"/>
      <c r="CNK206" s="1187"/>
      <c r="CNL206" s="1187"/>
      <c r="CNM206" s="1187"/>
      <c r="CNN206" s="1187"/>
      <c r="CNO206" s="1187"/>
      <c r="CNP206" s="1187"/>
      <c r="CNQ206" s="1187"/>
      <c r="CNR206" s="1187"/>
      <c r="CNS206" s="1187"/>
      <c r="CNT206" s="1187"/>
      <c r="CNU206" s="1187"/>
      <c r="CNV206" s="1187"/>
      <c r="CNW206" s="1187"/>
      <c r="CNX206" s="1187"/>
      <c r="CNY206" s="1187"/>
      <c r="CNZ206" s="1187"/>
      <c r="COA206" s="1187"/>
      <c r="COB206" s="1187"/>
      <c r="COC206" s="1187"/>
      <c r="COD206" s="1187"/>
      <c r="COE206" s="1187"/>
      <c r="COF206" s="1187"/>
      <c r="COG206" s="1187"/>
      <c r="COH206" s="1187"/>
      <c r="COI206" s="1187"/>
      <c r="COJ206" s="1187"/>
      <c r="COK206" s="1187"/>
      <c r="COL206" s="1187"/>
      <c r="COM206" s="1187"/>
      <c r="CON206" s="1187"/>
      <c r="COO206" s="1187"/>
      <c r="COP206" s="1187"/>
      <c r="COQ206" s="1187"/>
      <c r="COR206" s="1187"/>
      <c r="COS206" s="1187"/>
      <c r="COT206" s="1187"/>
      <c r="COU206" s="1187"/>
      <c r="COV206" s="1187"/>
      <c r="COW206" s="1187"/>
      <c r="COX206" s="1187"/>
      <c r="COY206" s="1187"/>
      <c r="COZ206" s="1187"/>
      <c r="CPA206" s="1187"/>
      <c r="CPB206" s="1187"/>
      <c r="CPC206" s="1187"/>
      <c r="CPD206" s="1187"/>
      <c r="CPE206" s="1187"/>
      <c r="CPF206" s="1187"/>
      <c r="CPG206" s="1187"/>
      <c r="CPH206" s="1187"/>
      <c r="CPI206" s="1187"/>
      <c r="CPJ206" s="1187"/>
      <c r="CPK206" s="1187"/>
      <c r="CPL206" s="1187"/>
      <c r="CPM206" s="1187"/>
      <c r="CPN206" s="1187"/>
      <c r="CPO206" s="1187"/>
      <c r="CPP206" s="1187"/>
      <c r="CPQ206" s="1187"/>
      <c r="CPR206" s="1187"/>
      <c r="CPS206" s="1187"/>
      <c r="CPT206" s="1187"/>
      <c r="CPU206" s="1187"/>
      <c r="CPV206" s="1187"/>
      <c r="CPW206" s="1187"/>
      <c r="CPX206" s="1187"/>
      <c r="CPY206" s="1187"/>
      <c r="CPZ206" s="1187"/>
      <c r="CQA206" s="1187"/>
      <c r="CQB206" s="1187"/>
      <c r="CQC206" s="1187"/>
      <c r="CQD206" s="1187"/>
      <c r="CQE206" s="1187"/>
      <c r="CQF206" s="1187"/>
      <c r="CQG206" s="1187"/>
      <c r="CQH206" s="1187"/>
      <c r="CQI206" s="1187"/>
      <c r="CQJ206" s="1187"/>
      <c r="CQK206" s="1187"/>
      <c r="CQL206" s="1187"/>
      <c r="CQM206" s="1187"/>
      <c r="CQN206" s="1187"/>
      <c r="CQO206" s="1187"/>
      <c r="CQP206" s="1187"/>
      <c r="CQQ206" s="1187"/>
      <c r="CQR206" s="1187"/>
      <c r="CQS206" s="1187"/>
      <c r="CQT206" s="1187"/>
      <c r="CQU206" s="1187"/>
      <c r="CQV206" s="1187"/>
      <c r="CQW206" s="1187"/>
      <c r="CQX206" s="1187"/>
      <c r="CQY206" s="1187"/>
      <c r="CQZ206" s="1187"/>
      <c r="CRA206" s="1187"/>
      <c r="CRB206" s="1187"/>
      <c r="CRC206" s="1187"/>
      <c r="CRD206" s="1187"/>
      <c r="CRE206" s="1187"/>
      <c r="CRF206" s="1187"/>
      <c r="CRG206" s="1187"/>
      <c r="CRH206" s="1187"/>
      <c r="CRI206" s="1187"/>
      <c r="CRJ206" s="1187"/>
      <c r="CRK206" s="1187"/>
      <c r="CRL206" s="1187"/>
      <c r="CRM206" s="1187"/>
      <c r="CRN206" s="1187"/>
      <c r="CRO206" s="1187"/>
      <c r="CRP206" s="1187"/>
      <c r="CRQ206" s="1187"/>
      <c r="CRR206" s="1187"/>
      <c r="CRS206" s="1187"/>
      <c r="CRT206" s="1187"/>
      <c r="CRU206" s="1187"/>
      <c r="CRV206" s="1187"/>
      <c r="CRW206" s="1187"/>
      <c r="CRX206" s="1187"/>
      <c r="CRY206" s="1187"/>
      <c r="CRZ206" s="1187"/>
      <c r="CSA206" s="1187"/>
      <c r="CSB206" s="1187"/>
      <c r="CSC206" s="1187"/>
      <c r="CSD206" s="1187"/>
      <c r="CSE206" s="1187"/>
      <c r="CSF206" s="1187"/>
      <c r="CSG206" s="1187"/>
      <c r="CSH206" s="1187"/>
      <c r="CSI206" s="1187"/>
      <c r="CSJ206" s="1187"/>
      <c r="CSK206" s="1187"/>
      <c r="CSL206" s="1187"/>
      <c r="CSM206" s="1187"/>
      <c r="CSN206" s="1187"/>
      <c r="CSO206" s="1187"/>
      <c r="CSP206" s="1187"/>
      <c r="CSQ206" s="1187"/>
      <c r="CSR206" s="1187"/>
      <c r="CSS206" s="1187"/>
      <c r="CST206" s="1187"/>
      <c r="CSU206" s="1187"/>
      <c r="CSV206" s="1187"/>
      <c r="CSW206" s="1187"/>
      <c r="CSX206" s="1187"/>
      <c r="CSY206" s="1187"/>
      <c r="CSZ206" s="1187"/>
      <c r="CTA206" s="1187"/>
      <c r="CTB206" s="1187"/>
      <c r="CTC206" s="1187"/>
      <c r="CTD206" s="1187"/>
      <c r="CTE206" s="1187"/>
      <c r="CTF206" s="1187"/>
      <c r="CTG206" s="1187"/>
      <c r="CTH206" s="1187"/>
      <c r="CTI206" s="1187"/>
      <c r="CTJ206" s="1187"/>
      <c r="CTK206" s="1187"/>
      <c r="CTL206" s="1187"/>
      <c r="CTM206" s="1187"/>
      <c r="CTN206" s="1187"/>
      <c r="CTO206" s="1187"/>
      <c r="CTP206" s="1187"/>
      <c r="CTQ206" s="1187"/>
      <c r="CTR206" s="1187"/>
      <c r="CTS206" s="1187"/>
      <c r="CTT206" s="1187"/>
      <c r="CTU206" s="1187"/>
      <c r="CTV206" s="1187"/>
      <c r="CTW206" s="1187"/>
      <c r="CTX206" s="1187"/>
      <c r="CTY206" s="1187"/>
      <c r="CTZ206" s="1187"/>
      <c r="CUA206" s="1187"/>
      <c r="CUB206" s="1187"/>
      <c r="CUC206" s="1187"/>
      <c r="CUD206" s="1187"/>
      <c r="CUE206" s="1187"/>
      <c r="CUF206" s="1187"/>
      <c r="CUG206" s="1187"/>
      <c r="CUH206" s="1187"/>
      <c r="CUI206" s="1187"/>
      <c r="CUJ206" s="1187"/>
      <c r="CUK206" s="1187"/>
      <c r="CUL206" s="1187"/>
      <c r="CUM206" s="1187"/>
      <c r="CUN206" s="1187"/>
      <c r="CUO206" s="1187"/>
      <c r="CUP206" s="1187"/>
      <c r="CUQ206" s="1187"/>
      <c r="CUR206" s="1187"/>
      <c r="CUS206" s="1187"/>
      <c r="CUT206" s="1187"/>
      <c r="CUU206" s="1187"/>
      <c r="CUV206" s="1187"/>
      <c r="CUW206" s="1187"/>
      <c r="CUX206" s="1187"/>
      <c r="CUY206" s="1187"/>
      <c r="CUZ206" s="1187"/>
      <c r="CVA206" s="1187"/>
      <c r="CVB206" s="1187"/>
      <c r="CVC206" s="1187"/>
      <c r="CVD206" s="1187"/>
      <c r="CVE206" s="1187"/>
      <c r="CVF206" s="1187"/>
      <c r="CVG206" s="1187"/>
      <c r="CVH206" s="1187"/>
      <c r="CVI206" s="1187"/>
      <c r="CVJ206" s="1187"/>
      <c r="CVK206" s="1187"/>
      <c r="CVL206" s="1187"/>
      <c r="CVM206" s="1187"/>
      <c r="CVN206" s="1187"/>
      <c r="CVO206" s="1187"/>
      <c r="CVP206" s="1187"/>
      <c r="CVQ206" s="1187"/>
      <c r="CVR206" s="1187"/>
      <c r="CVS206" s="1187"/>
      <c r="CVT206" s="1187"/>
      <c r="CVU206" s="1187"/>
      <c r="CVV206" s="1187"/>
      <c r="CVW206" s="1187"/>
      <c r="CVX206" s="1187"/>
      <c r="CVY206" s="1187"/>
      <c r="CVZ206" s="1187"/>
      <c r="CWA206" s="1187"/>
      <c r="CWB206" s="1187"/>
      <c r="CWC206" s="1187"/>
      <c r="CWD206" s="1187"/>
      <c r="CWE206" s="1187"/>
      <c r="CWF206" s="1187"/>
      <c r="CWG206" s="1187"/>
      <c r="CWH206" s="1187"/>
      <c r="CWI206" s="1187"/>
      <c r="CWJ206" s="1187"/>
      <c r="CWK206" s="1187"/>
      <c r="CWL206" s="1187"/>
      <c r="CWM206" s="1187"/>
      <c r="CWN206" s="1187"/>
      <c r="CWO206" s="1187"/>
      <c r="CWP206" s="1187"/>
      <c r="CWQ206" s="1187"/>
      <c r="CWR206" s="1187"/>
      <c r="CWS206" s="1187"/>
      <c r="CWT206" s="1187"/>
      <c r="CWU206" s="1187"/>
      <c r="CWV206" s="1187"/>
      <c r="CWW206" s="1187"/>
      <c r="CWX206" s="1187"/>
      <c r="CWY206" s="1187"/>
      <c r="CWZ206" s="1187"/>
      <c r="CXA206" s="1187"/>
      <c r="CXB206" s="1187"/>
      <c r="CXC206" s="1187"/>
      <c r="CXD206" s="1187"/>
      <c r="CXE206" s="1187"/>
      <c r="CXF206" s="1187"/>
      <c r="CXG206" s="1187"/>
      <c r="CXH206" s="1187"/>
      <c r="CXI206" s="1187"/>
      <c r="CXJ206" s="1187"/>
      <c r="CXK206" s="1187"/>
      <c r="CXL206" s="1187"/>
      <c r="CXM206" s="1187"/>
      <c r="CXN206" s="1187"/>
      <c r="CXO206" s="1187"/>
      <c r="CXP206" s="1187"/>
      <c r="CXQ206" s="1187"/>
      <c r="CXR206" s="1187"/>
      <c r="CXS206" s="1187"/>
      <c r="CXT206" s="1187"/>
      <c r="CXU206" s="1187"/>
      <c r="CXV206" s="1187"/>
      <c r="CXW206" s="1187"/>
      <c r="CXX206" s="1187"/>
      <c r="CXY206" s="1187"/>
      <c r="CXZ206" s="1187"/>
      <c r="CYA206" s="1187"/>
      <c r="CYB206" s="1187"/>
      <c r="CYC206" s="1187"/>
      <c r="CYD206" s="1187"/>
      <c r="CYE206" s="1187"/>
      <c r="CYF206" s="1187"/>
      <c r="CYG206" s="1187"/>
      <c r="CYH206" s="1187"/>
      <c r="CYI206" s="1187"/>
      <c r="CYJ206" s="1187"/>
      <c r="CYK206" s="1187"/>
      <c r="CYL206" s="1187"/>
      <c r="CYM206" s="1187"/>
      <c r="CYN206" s="1187"/>
      <c r="CYO206" s="1187"/>
      <c r="CYP206" s="1187"/>
      <c r="CYQ206" s="1187"/>
      <c r="CYR206" s="1187"/>
      <c r="CYS206" s="1187"/>
      <c r="CYT206" s="1187"/>
      <c r="CYU206" s="1187"/>
      <c r="CYV206" s="1187"/>
      <c r="CYW206" s="1187"/>
      <c r="CYX206" s="1187"/>
      <c r="CYY206" s="1187"/>
      <c r="CYZ206" s="1187"/>
      <c r="CZA206" s="1187"/>
      <c r="CZB206" s="1187"/>
      <c r="CZC206" s="1187"/>
      <c r="CZD206" s="1187"/>
      <c r="CZE206" s="1187"/>
      <c r="CZF206" s="1187"/>
      <c r="CZG206" s="1187"/>
      <c r="CZH206" s="1187"/>
      <c r="CZI206" s="1187"/>
      <c r="CZJ206" s="1187"/>
      <c r="CZK206" s="1187"/>
      <c r="CZL206" s="1187"/>
      <c r="CZM206" s="1187"/>
      <c r="CZN206" s="1187"/>
      <c r="CZO206" s="1187"/>
      <c r="CZP206" s="1187"/>
      <c r="CZQ206" s="1187"/>
      <c r="CZR206" s="1187"/>
      <c r="CZS206" s="1187"/>
      <c r="CZT206" s="1187"/>
      <c r="CZU206" s="1187"/>
      <c r="CZV206" s="1187"/>
      <c r="CZW206" s="1187"/>
      <c r="CZX206" s="1187"/>
      <c r="CZY206" s="1187"/>
      <c r="CZZ206" s="1187"/>
      <c r="DAA206" s="1187"/>
      <c r="DAB206" s="1187"/>
      <c r="DAC206" s="1187"/>
      <c r="DAD206" s="1187"/>
      <c r="DAE206" s="1187"/>
      <c r="DAF206" s="1187"/>
      <c r="DAG206" s="1187"/>
      <c r="DAH206" s="1187"/>
      <c r="DAI206" s="1187"/>
      <c r="DAJ206" s="1187"/>
      <c r="DAK206" s="1187"/>
      <c r="DAL206" s="1187"/>
      <c r="DAM206" s="1187"/>
      <c r="DAN206" s="1187"/>
      <c r="DAO206" s="1187"/>
      <c r="DAP206" s="1187"/>
      <c r="DAQ206" s="1187"/>
      <c r="DAR206" s="1187"/>
      <c r="DAS206" s="1187"/>
      <c r="DAT206" s="1187"/>
      <c r="DAU206" s="1187"/>
      <c r="DAV206" s="1187"/>
      <c r="DAW206" s="1187"/>
      <c r="DAX206" s="1187"/>
      <c r="DAY206" s="1187"/>
      <c r="DAZ206" s="1187"/>
      <c r="DBA206" s="1187"/>
      <c r="DBB206" s="1187"/>
      <c r="DBC206" s="1187"/>
      <c r="DBD206" s="1187"/>
      <c r="DBE206" s="1187"/>
      <c r="DBF206" s="1187"/>
      <c r="DBG206" s="1187"/>
      <c r="DBH206" s="1187"/>
      <c r="DBI206" s="1187"/>
      <c r="DBJ206" s="1187"/>
      <c r="DBK206" s="1187"/>
      <c r="DBL206" s="1187"/>
      <c r="DBM206" s="1187"/>
      <c r="DBN206" s="1187"/>
      <c r="DBO206" s="1187"/>
      <c r="DBP206" s="1187"/>
      <c r="DBQ206" s="1187"/>
      <c r="DBR206" s="1187"/>
      <c r="DBS206" s="1187"/>
      <c r="DBT206" s="1187"/>
      <c r="DBU206" s="1187"/>
      <c r="DBV206" s="1187"/>
      <c r="DBW206" s="1187"/>
      <c r="DBX206" s="1187"/>
      <c r="DBY206" s="1187"/>
      <c r="DBZ206" s="1187"/>
      <c r="DCA206" s="1187"/>
      <c r="DCB206" s="1187"/>
      <c r="DCC206" s="1187"/>
      <c r="DCD206" s="1187"/>
      <c r="DCE206" s="1187"/>
      <c r="DCF206" s="1187"/>
      <c r="DCG206" s="1187"/>
      <c r="DCH206" s="1187"/>
      <c r="DCI206" s="1187"/>
      <c r="DCJ206" s="1187"/>
      <c r="DCK206" s="1187"/>
      <c r="DCL206" s="1187"/>
      <c r="DCM206" s="1187"/>
      <c r="DCN206" s="1187"/>
      <c r="DCO206" s="1187"/>
      <c r="DCP206" s="1187"/>
      <c r="DCQ206" s="1187"/>
      <c r="DCR206" s="1187"/>
      <c r="DCS206" s="1187"/>
      <c r="DCT206" s="1187"/>
      <c r="DCU206" s="1187"/>
      <c r="DCV206" s="1187"/>
      <c r="DCW206" s="1187"/>
      <c r="DCX206" s="1187"/>
      <c r="DCY206" s="1187"/>
      <c r="DCZ206" s="1187"/>
      <c r="DDA206" s="1187"/>
      <c r="DDB206" s="1187"/>
      <c r="DDC206" s="1187"/>
      <c r="DDD206" s="1187"/>
      <c r="DDE206" s="1187"/>
      <c r="DDF206" s="1187"/>
      <c r="DDG206" s="1187"/>
      <c r="DDH206" s="1187"/>
      <c r="DDI206" s="1187"/>
      <c r="DDJ206" s="1187"/>
      <c r="DDK206" s="1187"/>
      <c r="DDL206" s="1187"/>
      <c r="DDM206" s="1187"/>
      <c r="DDN206" s="1187"/>
      <c r="DDO206" s="1187"/>
      <c r="DDP206" s="1187"/>
      <c r="DDQ206" s="1187"/>
      <c r="DDR206" s="1187"/>
      <c r="DDS206" s="1187"/>
      <c r="DDT206" s="1187"/>
      <c r="DDU206" s="1187"/>
      <c r="DDV206" s="1187"/>
      <c r="DDW206" s="1187"/>
      <c r="DDX206" s="1187"/>
      <c r="DDY206" s="1187"/>
      <c r="DDZ206" s="1187"/>
      <c r="DEA206" s="1187"/>
      <c r="DEB206" s="1187"/>
      <c r="DEC206" s="1187"/>
      <c r="DED206" s="1187"/>
      <c r="DEE206" s="1187"/>
      <c r="DEF206" s="1187"/>
      <c r="DEG206" s="1187"/>
      <c r="DEH206" s="1187"/>
      <c r="DEI206" s="1187"/>
      <c r="DEJ206" s="1187"/>
      <c r="DEK206" s="1187"/>
      <c r="DEL206" s="1187"/>
      <c r="DEM206" s="1187"/>
      <c r="DEN206" s="1187"/>
      <c r="DEO206" s="1187"/>
      <c r="DEP206" s="1187"/>
      <c r="DEQ206" s="1187"/>
      <c r="DER206" s="1187"/>
      <c r="DES206" s="1187"/>
      <c r="DET206" s="1187"/>
      <c r="DEU206" s="1187"/>
      <c r="DEV206" s="1187"/>
      <c r="DEW206" s="1187"/>
      <c r="DEX206" s="1187"/>
      <c r="DEY206" s="1187"/>
      <c r="DEZ206" s="1187"/>
      <c r="DFA206" s="1187"/>
      <c r="DFB206" s="1187"/>
      <c r="DFC206" s="1187"/>
      <c r="DFD206" s="1187"/>
      <c r="DFE206" s="1187"/>
      <c r="DFF206" s="1187"/>
      <c r="DFG206" s="1187"/>
      <c r="DFH206" s="1187"/>
      <c r="DFI206" s="1187"/>
      <c r="DFJ206" s="1187"/>
      <c r="DFK206" s="1187"/>
      <c r="DFL206" s="1187"/>
      <c r="DFM206" s="1187"/>
      <c r="DFN206" s="1187"/>
      <c r="DFO206" s="1187"/>
      <c r="DFP206" s="1187"/>
      <c r="DFQ206" s="1187"/>
      <c r="DFR206" s="1187"/>
      <c r="DFS206" s="1187"/>
      <c r="DFT206" s="1187"/>
      <c r="DFU206" s="1187"/>
      <c r="DFV206" s="1187"/>
      <c r="DFW206" s="1187"/>
      <c r="DFX206" s="1187"/>
      <c r="DFY206" s="1187"/>
      <c r="DFZ206" s="1187"/>
      <c r="DGA206" s="1187"/>
      <c r="DGB206" s="1187"/>
      <c r="DGC206" s="1187"/>
      <c r="DGD206" s="1187"/>
      <c r="DGE206" s="1187"/>
      <c r="DGF206" s="1187"/>
      <c r="DGG206" s="1187"/>
      <c r="DGH206" s="1187"/>
      <c r="DGI206" s="1187"/>
      <c r="DGJ206" s="1187"/>
      <c r="DGK206" s="1187"/>
      <c r="DGL206" s="1187"/>
      <c r="DGM206" s="1187"/>
      <c r="DGN206" s="1187"/>
      <c r="DGO206" s="1187"/>
      <c r="DGP206" s="1187"/>
      <c r="DGQ206" s="1187"/>
      <c r="DGR206" s="1187"/>
      <c r="DGS206" s="1187"/>
      <c r="DGT206" s="1187"/>
      <c r="DGU206" s="1187"/>
      <c r="DGV206" s="1187"/>
      <c r="DGW206" s="1187"/>
      <c r="DGX206" s="1187"/>
      <c r="DGY206" s="1187"/>
      <c r="DGZ206" s="1187"/>
      <c r="DHA206" s="1187"/>
      <c r="DHB206" s="1187"/>
      <c r="DHC206" s="1187"/>
      <c r="DHD206" s="1187"/>
      <c r="DHE206" s="1187"/>
      <c r="DHF206" s="1187"/>
      <c r="DHG206" s="1187"/>
      <c r="DHH206" s="1187"/>
      <c r="DHI206" s="1187"/>
      <c r="DHJ206" s="1187"/>
      <c r="DHK206" s="1187"/>
      <c r="DHL206" s="1187"/>
      <c r="DHM206" s="1187"/>
      <c r="DHN206" s="1187"/>
      <c r="DHO206" s="1187"/>
      <c r="DHP206" s="1187"/>
      <c r="DHQ206" s="1187"/>
      <c r="DHR206" s="1187"/>
      <c r="DHS206" s="1187"/>
      <c r="DHT206" s="1187"/>
      <c r="DHU206" s="1187"/>
      <c r="DHV206" s="1187"/>
      <c r="DHW206" s="1187"/>
      <c r="DHX206" s="1187"/>
      <c r="DHY206" s="1187"/>
      <c r="DHZ206" s="1187"/>
      <c r="DIA206" s="1187"/>
      <c r="DIB206" s="1187"/>
      <c r="DIC206" s="1187"/>
      <c r="DID206" s="1187"/>
      <c r="DIE206" s="1187"/>
      <c r="DIF206" s="1187"/>
      <c r="DIG206" s="1187"/>
      <c r="DIH206" s="1187"/>
      <c r="DII206" s="1187"/>
      <c r="DIJ206" s="1187"/>
      <c r="DIK206" s="1187"/>
      <c r="DIL206" s="1187"/>
      <c r="DIM206" s="1187"/>
      <c r="DIN206" s="1187"/>
      <c r="DIO206" s="1187"/>
      <c r="DIP206" s="1187"/>
      <c r="DIQ206" s="1187"/>
      <c r="DIR206" s="1187"/>
      <c r="DIS206" s="1187"/>
      <c r="DIT206" s="1187"/>
      <c r="DIU206" s="1187"/>
      <c r="DIV206" s="1187"/>
      <c r="DIW206" s="1187"/>
      <c r="DIX206" s="1187"/>
      <c r="DIY206" s="1187"/>
      <c r="DIZ206" s="1187"/>
      <c r="DJA206" s="1187"/>
      <c r="DJB206" s="1187"/>
      <c r="DJC206" s="1187"/>
      <c r="DJD206" s="1187"/>
      <c r="DJE206" s="1187"/>
      <c r="DJF206" s="1187"/>
      <c r="DJG206" s="1187"/>
      <c r="DJH206" s="1187"/>
      <c r="DJI206" s="1187"/>
      <c r="DJJ206" s="1187"/>
      <c r="DJK206" s="1187"/>
      <c r="DJL206" s="1187"/>
      <c r="DJM206" s="1187"/>
      <c r="DJN206" s="1187"/>
      <c r="DJO206" s="1187"/>
      <c r="DJP206" s="1187"/>
      <c r="DJQ206" s="1187"/>
      <c r="DJR206" s="1187"/>
      <c r="DJS206" s="1187"/>
      <c r="DJT206" s="1187"/>
      <c r="DJU206" s="1187"/>
      <c r="DJV206" s="1187"/>
      <c r="DJW206" s="1187"/>
      <c r="DJX206" s="1187"/>
      <c r="DJY206" s="1187"/>
      <c r="DJZ206" s="1187"/>
      <c r="DKA206" s="1187"/>
      <c r="DKB206" s="1187"/>
      <c r="DKC206" s="1187"/>
      <c r="DKD206" s="1187"/>
      <c r="DKE206" s="1187"/>
      <c r="DKF206" s="1187"/>
      <c r="DKG206" s="1187"/>
      <c r="DKH206" s="1187"/>
      <c r="DKI206" s="1187"/>
      <c r="DKJ206" s="1187"/>
      <c r="DKK206" s="1187"/>
      <c r="DKL206" s="1187"/>
      <c r="DKM206" s="1187"/>
      <c r="DKN206" s="1187"/>
      <c r="DKO206" s="1187"/>
      <c r="DKP206" s="1187"/>
      <c r="DKQ206" s="1187"/>
      <c r="DKR206" s="1187"/>
      <c r="DKS206" s="1187"/>
      <c r="DKT206" s="1187"/>
      <c r="DKU206" s="1187"/>
      <c r="DKV206" s="1187"/>
      <c r="DKW206" s="1187"/>
      <c r="DKX206" s="1187"/>
      <c r="DKY206" s="1187"/>
      <c r="DKZ206" s="1187"/>
      <c r="DLA206" s="1187"/>
      <c r="DLB206" s="1187"/>
      <c r="DLC206" s="1187"/>
      <c r="DLD206" s="1187"/>
      <c r="DLE206" s="1187"/>
      <c r="DLF206" s="1187"/>
      <c r="DLG206" s="1187"/>
      <c r="DLH206" s="1187"/>
      <c r="DLI206" s="1187"/>
      <c r="DLJ206" s="1187"/>
      <c r="DLK206" s="1187"/>
      <c r="DLL206" s="1187"/>
      <c r="DLM206" s="1187"/>
      <c r="DLN206" s="1187"/>
      <c r="DLO206" s="1187"/>
      <c r="DLP206" s="1187"/>
      <c r="DLQ206" s="1187"/>
      <c r="DLR206" s="1187"/>
      <c r="DLS206" s="1187"/>
      <c r="DLT206" s="1187"/>
      <c r="DLU206" s="1187"/>
      <c r="DLV206" s="1187"/>
      <c r="DLW206" s="1187"/>
      <c r="DLX206" s="1187"/>
      <c r="DLY206" s="1187"/>
      <c r="DLZ206" s="1187"/>
      <c r="DMA206" s="1187"/>
      <c r="DMB206" s="1187"/>
      <c r="DMC206" s="1187"/>
      <c r="DMD206" s="1187"/>
      <c r="DME206" s="1187"/>
      <c r="DMF206" s="1187"/>
      <c r="DMG206" s="1187"/>
      <c r="DMH206" s="1187"/>
      <c r="DMI206" s="1187"/>
      <c r="DMJ206" s="1187"/>
      <c r="DMK206" s="1187"/>
      <c r="DML206" s="1187"/>
      <c r="DMM206" s="1187"/>
      <c r="DMN206" s="1187"/>
      <c r="DMO206" s="1187"/>
      <c r="DMP206" s="1187"/>
      <c r="DMQ206" s="1187"/>
      <c r="DMR206" s="1187"/>
      <c r="DMS206" s="1187"/>
      <c r="DMT206" s="1187"/>
      <c r="DMU206" s="1187"/>
      <c r="DMV206" s="1187"/>
      <c r="DMW206" s="1187"/>
      <c r="DMX206" s="1187"/>
      <c r="DMY206" s="1187"/>
      <c r="DMZ206" s="1187"/>
      <c r="DNA206" s="1187"/>
      <c r="DNB206" s="1187"/>
      <c r="DNC206" s="1187"/>
      <c r="DND206" s="1187"/>
      <c r="DNE206" s="1187"/>
      <c r="DNF206" s="1187"/>
      <c r="DNG206" s="1187"/>
      <c r="DNH206" s="1187"/>
      <c r="DNI206" s="1187"/>
      <c r="DNJ206" s="1187"/>
      <c r="DNK206" s="1187"/>
      <c r="DNL206" s="1187"/>
      <c r="DNM206" s="1187"/>
      <c r="DNN206" s="1187"/>
      <c r="DNO206" s="1187"/>
      <c r="DNP206" s="1187"/>
      <c r="DNQ206" s="1187"/>
      <c r="DNR206" s="1187"/>
      <c r="DNS206" s="1187"/>
      <c r="DNT206" s="1187"/>
      <c r="DNU206" s="1187"/>
      <c r="DNV206" s="1187"/>
      <c r="DNW206" s="1187"/>
      <c r="DNX206" s="1187"/>
      <c r="DNY206" s="1187"/>
      <c r="DNZ206" s="1187"/>
      <c r="DOA206" s="1187"/>
      <c r="DOB206" s="1187"/>
      <c r="DOC206" s="1187"/>
      <c r="DOD206" s="1187"/>
      <c r="DOE206" s="1187"/>
      <c r="DOF206" s="1187"/>
      <c r="DOG206" s="1187"/>
      <c r="DOH206" s="1187"/>
      <c r="DOI206" s="1187"/>
      <c r="DOJ206" s="1187"/>
      <c r="DOK206" s="1187"/>
      <c r="DOL206" s="1187"/>
      <c r="DOM206" s="1187"/>
      <c r="DON206" s="1187"/>
      <c r="DOO206" s="1187"/>
      <c r="DOP206" s="1187"/>
      <c r="DOQ206" s="1187"/>
      <c r="DOR206" s="1187"/>
      <c r="DOS206" s="1187"/>
      <c r="DOT206" s="1187"/>
      <c r="DOU206" s="1187"/>
      <c r="DOV206" s="1187"/>
      <c r="DOW206" s="1187"/>
      <c r="DOX206" s="1187"/>
      <c r="DOY206" s="1187"/>
      <c r="DOZ206" s="1187"/>
      <c r="DPA206" s="1187"/>
      <c r="DPB206" s="1187"/>
      <c r="DPC206" s="1187"/>
      <c r="DPD206" s="1187"/>
      <c r="DPE206" s="1187"/>
      <c r="DPF206" s="1187"/>
      <c r="DPG206" s="1187"/>
      <c r="DPH206" s="1187"/>
      <c r="DPI206" s="1187"/>
      <c r="DPJ206" s="1187"/>
      <c r="DPK206" s="1187"/>
      <c r="DPL206" s="1187"/>
      <c r="DPM206" s="1187"/>
      <c r="DPN206" s="1187"/>
      <c r="DPO206" s="1187"/>
      <c r="DPP206" s="1187"/>
      <c r="DPQ206" s="1187"/>
      <c r="DPR206" s="1187"/>
      <c r="DPS206" s="1187"/>
      <c r="DPT206" s="1187"/>
      <c r="DPU206" s="1187"/>
      <c r="DPV206" s="1187"/>
      <c r="DPW206" s="1187"/>
      <c r="DPX206" s="1187"/>
      <c r="DPY206" s="1187"/>
      <c r="DPZ206" s="1187"/>
      <c r="DQA206" s="1187"/>
      <c r="DQB206" s="1187"/>
      <c r="DQC206" s="1187"/>
      <c r="DQD206" s="1187"/>
      <c r="DQE206" s="1187"/>
      <c r="DQF206" s="1187"/>
      <c r="DQG206" s="1187"/>
      <c r="DQH206" s="1187"/>
      <c r="DQI206" s="1187"/>
      <c r="DQJ206" s="1187"/>
      <c r="DQK206" s="1187"/>
      <c r="DQL206" s="1187"/>
      <c r="DQM206" s="1187"/>
      <c r="DQN206" s="1187"/>
      <c r="DQO206" s="1187"/>
      <c r="DQP206" s="1187"/>
      <c r="DQQ206" s="1187"/>
      <c r="DQR206" s="1187"/>
      <c r="DQS206" s="1187"/>
      <c r="DQT206" s="1187"/>
      <c r="DQU206" s="1187"/>
      <c r="DQV206" s="1187"/>
      <c r="DQW206" s="1187"/>
      <c r="DQX206" s="1187"/>
      <c r="DQY206" s="1187"/>
      <c r="DQZ206" s="1187"/>
      <c r="DRA206" s="1187"/>
      <c r="DRB206" s="1187"/>
      <c r="DRC206" s="1187"/>
      <c r="DRD206" s="1187"/>
      <c r="DRE206" s="1187"/>
      <c r="DRF206" s="1187"/>
      <c r="DRG206" s="1187"/>
      <c r="DRH206" s="1187"/>
      <c r="DRI206" s="1187"/>
      <c r="DRJ206" s="1187"/>
      <c r="DRK206" s="1187"/>
      <c r="DRL206" s="1187"/>
      <c r="DRM206" s="1187"/>
      <c r="DRN206" s="1187"/>
      <c r="DRO206" s="1187"/>
      <c r="DRP206" s="1187"/>
      <c r="DRQ206" s="1187"/>
      <c r="DRR206" s="1187"/>
      <c r="DRS206" s="1187"/>
      <c r="DRT206" s="1187"/>
      <c r="DRU206" s="1187"/>
      <c r="DRV206" s="1187"/>
      <c r="DRW206" s="1187"/>
      <c r="DRX206" s="1187"/>
      <c r="DRY206" s="1187"/>
      <c r="DRZ206" s="1187"/>
      <c r="DSA206" s="1187"/>
      <c r="DSB206" s="1187"/>
      <c r="DSC206" s="1187"/>
      <c r="DSD206" s="1187"/>
      <c r="DSE206" s="1187"/>
      <c r="DSF206" s="1187"/>
      <c r="DSG206" s="1187"/>
      <c r="DSH206" s="1187"/>
      <c r="DSI206" s="1187"/>
      <c r="DSJ206" s="1187"/>
      <c r="DSK206" s="1187"/>
      <c r="DSL206" s="1187"/>
      <c r="DSM206" s="1187"/>
      <c r="DSN206" s="1187"/>
      <c r="DSO206" s="1187"/>
      <c r="DSP206" s="1187"/>
      <c r="DSQ206" s="1187"/>
      <c r="DSR206" s="1187"/>
      <c r="DSS206" s="1187"/>
      <c r="DST206" s="1187"/>
      <c r="DSU206" s="1187"/>
      <c r="DSV206" s="1187"/>
      <c r="DSW206" s="1187"/>
      <c r="DSX206" s="1187"/>
      <c r="DSY206" s="1187"/>
      <c r="DSZ206" s="1187"/>
      <c r="DTA206" s="1187"/>
      <c r="DTB206" s="1187"/>
      <c r="DTC206" s="1187"/>
      <c r="DTD206" s="1187"/>
      <c r="DTE206" s="1187"/>
      <c r="DTF206" s="1187"/>
      <c r="DTG206" s="1187"/>
      <c r="DTH206" s="1187"/>
      <c r="DTI206" s="1187"/>
      <c r="DTJ206" s="1187"/>
      <c r="DTK206" s="1187"/>
      <c r="DTL206" s="1187"/>
      <c r="DTM206" s="1187"/>
      <c r="DTN206" s="1187"/>
      <c r="DTO206" s="1187"/>
      <c r="DTP206" s="1187"/>
      <c r="DTQ206" s="1187"/>
      <c r="DTR206" s="1187"/>
      <c r="DTS206" s="1187"/>
      <c r="DTT206" s="1187"/>
      <c r="DTU206" s="1187"/>
      <c r="DTV206" s="1187"/>
      <c r="DTW206" s="1187"/>
      <c r="DTX206" s="1187"/>
      <c r="DTY206" s="1187"/>
      <c r="DTZ206" s="1187"/>
      <c r="DUA206" s="1187"/>
      <c r="DUB206" s="1187"/>
      <c r="DUC206" s="1187"/>
      <c r="DUD206" s="1187"/>
      <c r="DUE206" s="1187"/>
      <c r="DUF206" s="1187"/>
      <c r="DUG206" s="1187"/>
      <c r="DUH206" s="1187"/>
      <c r="DUI206" s="1187"/>
      <c r="DUJ206" s="1187"/>
      <c r="DUK206" s="1187"/>
      <c r="DUL206" s="1187"/>
      <c r="DUM206" s="1187"/>
      <c r="DUN206" s="1187"/>
      <c r="DUO206" s="1187"/>
      <c r="DUP206" s="1187"/>
      <c r="DUQ206" s="1187"/>
      <c r="DUR206" s="1187"/>
      <c r="DUS206" s="1187"/>
      <c r="DUT206" s="1187"/>
      <c r="DUU206" s="1187"/>
      <c r="DUV206" s="1187"/>
      <c r="DUW206" s="1187"/>
      <c r="DUX206" s="1187"/>
      <c r="DUY206" s="1187"/>
      <c r="DUZ206" s="1187"/>
      <c r="DVA206" s="1187"/>
      <c r="DVB206" s="1187"/>
      <c r="DVC206" s="1187"/>
      <c r="DVD206" s="1187"/>
      <c r="DVE206" s="1187"/>
      <c r="DVF206" s="1187"/>
      <c r="DVG206" s="1187"/>
      <c r="DVH206" s="1187"/>
      <c r="DVI206" s="1187"/>
      <c r="DVJ206" s="1187"/>
      <c r="DVK206" s="1187"/>
      <c r="DVL206" s="1187"/>
      <c r="DVM206" s="1187"/>
      <c r="DVN206" s="1187"/>
      <c r="DVO206" s="1187"/>
      <c r="DVP206" s="1187"/>
      <c r="DVQ206" s="1187"/>
      <c r="DVR206" s="1187"/>
      <c r="DVS206" s="1187"/>
      <c r="DVT206" s="1187"/>
      <c r="DVU206" s="1187"/>
      <c r="DVV206" s="1187"/>
      <c r="DVW206" s="1187"/>
      <c r="DVX206" s="1187"/>
      <c r="DVY206" s="1187"/>
      <c r="DVZ206" s="1187"/>
      <c r="DWA206" s="1187"/>
      <c r="DWB206" s="1187"/>
      <c r="DWC206" s="1187"/>
      <c r="DWD206" s="1187"/>
      <c r="DWE206" s="1187"/>
      <c r="DWF206" s="1187"/>
      <c r="DWG206" s="1187"/>
      <c r="DWH206" s="1187"/>
      <c r="DWI206" s="1187"/>
      <c r="DWJ206" s="1187"/>
      <c r="DWK206" s="1187"/>
      <c r="DWL206" s="1187"/>
      <c r="DWM206" s="1187"/>
      <c r="DWN206" s="1187"/>
      <c r="DWO206" s="1187"/>
      <c r="DWP206" s="1187"/>
      <c r="DWQ206" s="1187"/>
      <c r="DWR206" s="1187"/>
      <c r="DWS206" s="1187"/>
      <c r="DWT206" s="1187"/>
      <c r="DWU206" s="1187"/>
      <c r="DWV206" s="1187"/>
      <c r="DWW206" s="1187"/>
      <c r="DWX206" s="1187"/>
      <c r="DWY206" s="1187"/>
      <c r="DWZ206" s="1187"/>
      <c r="DXA206" s="1187"/>
      <c r="DXB206" s="1187"/>
      <c r="DXC206" s="1187"/>
      <c r="DXD206" s="1187"/>
      <c r="DXE206" s="1187"/>
      <c r="DXF206" s="1187"/>
      <c r="DXG206" s="1187"/>
      <c r="DXH206" s="1187"/>
      <c r="DXI206" s="1187"/>
      <c r="DXJ206" s="1187"/>
      <c r="DXK206" s="1187"/>
      <c r="DXL206" s="1187"/>
      <c r="DXM206" s="1187"/>
      <c r="DXN206" s="1187"/>
      <c r="DXO206" s="1187"/>
      <c r="DXP206" s="1187"/>
      <c r="DXQ206" s="1187"/>
      <c r="DXR206" s="1187"/>
      <c r="DXS206" s="1187"/>
      <c r="DXT206" s="1187"/>
      <c r="DXU206" s="1187"/>
      <c r="DXV206" s="1187"/>
      <c r="DXW206" s="1187"/>
      <c r="DXX206" s="1187"/>
      <c r="DXY206" s="1187"/>
      <c r="DXZ206" s="1187"/>
      <c r="DYA206" s="1187"/>
      <c r="DYB206" s="1187"/>
      <c r="DYC206" s="1187"/>
      <c r="DYD206" s="1187"/>
      <c r="DYE206" s="1187"/>
      <c r="DYF206" s="1187"/>
      <c r="DYG206" s="1187"/>
      <c r="DYH206" s="1187"/>
      <c r="DYI206" s="1187"/>
      <c r="DYJ206" s="1187"/>
      <c r="DYK206" s="1187"/>
      <c r="DYL206" s="1187"/>
      <c r="DYM206" s="1187"/>
      <c r="DYN206" s="1187"/>
      <c r="DYO206" s="1187"/>
      <c r="DYP206" s="1187"/>
      <c r="DYQ206" s="1187"/>
      <c r="DYR206" s="1187"/>
      <c r="DYS206" s="1187"/>
      <c r="DYT206" s="1187"/>
      <c r="DYU206" s="1187"/>
      <c r="DYV206" s="1187"/>
      <c r="DYW206" s="1187"/>
      <c r="DYX206" s="1187"/>
      <c r="DYY206" s="1187"/>
      <c r="DYZ206" s="1187"/>
      <c r="DZA206" s="1187"/>
      <c r="DZB206" s="1187"/>
      <c r="DZC206" s="1187"/>
      <c r="DZD206" s="1187"/>
      <c r="DZE206" s="1187"/>
      <c r="DZF206" s="1187"/>
      <c r="DZG206" s="1187"/>
      <c r="DZH206" s="1187"/>
      <c r="DZI206" s="1187"/>
      <c r="DZJ206" s="1187"/>
      <c r="DZK206" s="1187"/>
      <c r="DZL206" s="1187"/>
      <c r="DZM206" s="1187"/>
      <c r="DZN206" s="1187"/>
      <c r="DZO206" s="1187"/>
      <c r="DZP206" s="1187"/>
      <c r="DZQ206" s="1187"/>
      <c r="DZR206" s="1187"/>
      <c r="DZS206" s="1187"/>
      <c r="DZT206" s="1187"/>
      <c r="DZU206" s="1187"/>
      <c r="DZV206" s="1187"/>
      <c r="DZW206" s="1187"/>
      <c r="DZX206" s="1187"/>
      <c r="DZY206" s="1187"/>
      <c r="DZZ206" s="1187"/>
      <c r="EAA206" s="1187"/>
      <c r="EAB206" s="1187"/>
      <c r="EAC206" s="1187"/>
      <c r="EAD206" s="1187"/>
      <c r="EAE206" s="1187"/>
      <c r="EAF206" s="1187"/>
      <c r="EAG206" s="1187"/>
      <c r="EAH206" s="1187"/>
      <c r="EAI206" s="1187"/>
      <c r="EAJ206" s="1187"/>
      <c r="EAK206" s="1187"/>
      <c r="EAL206" s="1187"/>
      <c r="EAM206" s="1187"/>
      <c r="EAN206" s="1187"/>
      <c r="EAO206" s="1187"/>
      <c r="EAP206" s="1187"/>
      <c r="EAQ206" s="1187"/>
      <c r="EAR206" s="1187"/>
      <c r="EAS206" s="1187"/>
      <c r="EAT206" s="1187"/>
      <c r="EAU206" s="1187"/>
      <c r="EAV206" s="1187"/>
      <c r="EAW206" s="1187"/>
      <c r="EAX206" s="1187"/>
      <c r="EAY206" s="1187"/>
      <c r="EAZ206" s="1187"/>
      <c r="EBA206" s="1187"/>
      <c r="EBB206" s="1187"/>
      <c r="EBC206" s="1187"/>
      <c r="EBD206" s="1187"/>
      <c r="EBE206" s="1187"/>
      <c r="EBF206" s="1187"/>
      <c r="EBG206" s="1187"/>
      <c r="EBH206" s="1187"/>
      <c r="EBI206" s="1187"/>
      <c r="EBJ206" s="1187"/>
      <c r="EBK206" s="1187"/>
      <c r="EBL206" s="1187"/>
      <c r="EBM206" s="1187"/>
      <c r="EBN206" s="1187"/>
      <c r="EBO206" s="1187"/>
      <c r="EBP206" s="1187"/>
      <c r="EBQ206" s="1187"/>
      <c r="EBR206" s="1187"/>
      <c r="EBS206" s="1187"/>
      <c r="EBT206" s="1187"/>
      <c r="EBU206" s="1187"/>
      <c r="EBV206" s="1187"/>
      <c r="EBW206" s="1187"/>
      <c r="EBX206" s="1187"/>
      <c r="EBY206" s="1187"/>
      <c r="EBZ206" s="1187"/>
      <c r="ECA206" s="1187"/>
      <c r="ECB206" s="1187"/>
      <c r="ECC206" s="1187"/>
      <c r="ECD206" s="1187"/>
      <c r="ECE206" s="1187"/>
      <c r="ECF206" s="1187"/>
      <c r="ECG206" s="1187"/>
      <c r="ECH206" s="1187"/>
      <c r="ECI206" s="1187"/>
      <c r="ECJ206" s="1187"/>
      <c r="ECK206" s="1187"/>
      <c r="ECL206" s="1187"/>
      <c r="ECM206" s="1187"/>
      <c r="ECN206" s="1187"/>
      <c r="ECO206" s="1187"/>
      <c r="ECP206" s="1187"/>
      <c r="ECQ206" s="1187"/>
      <c r="ECR206" s="1187"/>
      <c r="ECS206" s="1187"/>
      <c r="ECT206" s="1187"/>
      <c r="ECU206" s="1187"/>
      <c r="ECV206" s="1187"/>
      <c r="ECW206" s="1187"/>
      <c r="ECX206" s="1187"/>
      <c r="ECY206" s="1187"/>
      <c r="ECZ206" s="1187"/>
      <c r="EDA206" s="1187"/>
      <c r="EDB206" s="1187"/>
      <c r="EDC206" s="1187"/>
      <c r="EDD206" s="1187"/>
      <c r="EDE206" s="1187"/>
      <c r="EDF206" s="1187"/>
      <c r="EDG206" s="1187"/>
      <c r="EDH206" s="1187"/>
      <c r="EDI206" s="1187"/>
      <c r="EDJ206" s="1187"/>
      <c r="EDK206" s="1187"/>
      <c r="EDL206" s="1187"/>
      <c r="EDM206" s="1187"/>
      <c r="EDN206" s="1187"/>
      <c r="EDO206" s="1187"/>
      <c r="EDP206" s="1187"/>
      <c r="EDQ206" s="1187"/>
      <c r="EDR206" s="1187"/>
      <c r="EDS206" s="1187"/>
      <c r="EDT206" s="1187"/>
      <c r="EDU206" s="1187"/>
      <c r="EDV206" s="1187"/>
      <c r="EDW206" s="1187"/>
      <c r="EDX206" s="1187"/>
      <c r="EDY206" s="1187"/>
      <c r="EDZ206" s="1187"/>
      <c r="EEA206" s="1187"/>
      <c r="EEB206" s="1187"/>
      <c r="EEC206" s="1187"/>
      <c r="EED206" s="1187"/>
      <c r="EEE206" s="1187"/>
      <c r="EEF206" s="1187"/>
      <c r="EEG206" s="1187"/>
      <c r="EEH206" s="1187"/>
      <c r="EEI206" s="1187"/>
      <c r="EEJ206" s="1187"/>
      <c r="EEK206" s="1187"/>
      <c r="EEL206" s="1187"/>
      <c r="EEM206" s="1187"/>
      <c r="EEN206" s="1187"/>
      <c r="EEO206" s="1187"/>
      <c r="EEP206" s="1187"/>
      <c r="EEQ206" s="1187"/>
      <c r="EER206" s="1187"/>
      <c r="EES206" s="1187"/>
      <c r="EET206" s="1187"/>
      <c r="EEU206" s="1187"/>
      <c r="EEV206" s="1187"/>
      <c r="EEW206" s="1187"/>
      <c r="EEX206" s="1187"/>
      <c r="EEY206" s="1187"/>
      <c r="EEZ206" s="1187"/>
      <c r="EFA206" s="1187"/>
      <c r="EFB206" s="1187"/>
      <c r="EFC206" s="1187"/>
      <c r="EFD206" s="1187"/>
      <c r="EFE206" s="1187"/>
      <c r="EFF206" s="1187"/>
      <c r="EFG206" s="1187"/>
      <c r="EFH206" s="1187"/>
      <c r="EFI206" s="1187"/>
      <c r="EFJ206" s="1187"/>
      <c r="EFK206" s="1187"/>
      <c r="EFL206" s="1187"/>
      <c r="EFM206" s="1187"/>
      <c r="EFN206" s="1187"/>
      <c r="EFO206" s="1187"/>
      <c r="EFP206" s="1187"/>
      <c r="EFQ206" s="1187"/>
      <c r="EFR206" s="1187"/>
      <c r="EFS206" s="1187"/>
      <c r="EFT206" s="1187"/>
      <c r="EFU206" s="1187"/>
      <c r="EFV206" s="1187"/>
      <c r="EFW206" s="1187"/>
      <c r="EFX206" s="1187"/>
      <c r="EFY206" s="1187"/>
      <c r="EFZ206" s="1187"/>
      <c r="EGA206" s="1187"/>
      <c r="EGB206" s="1187"/>
      <c r="EGC206" s="1187"/>
      <c r="EGD206" s="1187"/>
      <c r="EGE206" s="1187"/>
      <c r="EGF206" s="1187"/>
      <c r="EGG206" s="1187"/>
      <c r="EGH206" s="1187"/>
      <c r="EGI206" s="1187"/>
      <c r="EGJ206" s="1187"/>
      <c r="EGK206" s="1187"/>
      <c r="EGL206" s="1187"/>
      <c r="EGM206" s="1187"/>
      <c r="EGN206" s="1187"/>
      <c r="EGO206" s="1187"/>
      <c r="EGP206" s="1187"/>
      <c r="EGQ206" s="1187"/>
      <c r="EGR206" s="1187"/>
      <c r="EGS206" s="1187"/>
      <c r="EGT206" s="1187"/>
      <c r="EGU206" s="1187"/>
      <c r="EGV206" s="1187"/>
      <c r="EGW206" s="1187"/>
      <c r="EGX206" s="1187"/>
      <c r="EGY206" s="1187"/>
      <c r="EGZ206" s="1187"/>
      <c r="EHA206" s="1187"/>
      <c r="EHB206" s="1187"/>
      <c r="EHC206" s="1187"/>
      <c r="EHD206" s="1187"/>
      <c r="EHE206" s="1187"/>
      <c r="EHF206" s="1187"/>
      <c r="EHG206" s="1187"/>
      <c r="EHH206" s="1187"/>
      <c r="EHI206" s="1187"/>
      <c r="EHJ206" s="1187"/>
      <c r="EHK206" s="1187"/>
      <c r="EHL206" s="1187"/>
      <c r="EHM206" s="1187"/>
      <c r="EHN206" s="1187"/>
      <c r="EHO206" s="1187"/>
      <c r="EHP206" s="1187"/>
      <c r="EHQ206" s="1187"/>
      <c r="EHR206" s="1187"/>
      <c r="EHS206" s="1187"/>
      <c r="EHT206" s="1187"/>
      <c r="EHU206" s="1187"/>
      <c r="EHV206" s="1187"/>
      <c r="EHW206" s="1187"/>
      <c r="EHX206" s="1187"/>
      <c r="EHY206" s="1187"/>
      <c r="EHZ206" s="1187"/>
      <c r="EIA206" s="1187"/>
      <c r="EIB206" s="1187"/>
      <c r="EIC206" s="1187"/>
      <c r="EID206" s="1187"/>
      <c r="EIE206" s="1187"/>
      <c r="EIF206" s="1187"/>
      <c r="EIG206" s="1187"/>
      <c r="EIH206" s="1187"/>
      <c r="EII206" s="1187"/>
      <c r="EIJ206" s="1187"/>
      <c r="EIK206" s="1187"/>
      <c r="EIL206" s="1187"/>
      <c r="EIM206" s="1187"/>
      <c r="EIN206" s="1187"/>
      <c r="EIO206" s="1187"/>
      <c r="EIP206" s="1187"/>
      <c r="EIQ206" s="1187"/>
      <c r="EIR206" s="1187"/>
      <c r="EIS206" s="1187"/>
      <c r="EIT206" s="1187"/>
      <c r="EIU206" s="1187"/>
      <c r="EIV206" s="1187"/>
      <c r="EIW206" s="1187"/>
      <c r="EIX206" s="1187"/>
      <c r="EIY206" s="1187"/>
      <c r="EIZ206" s="1187"/>
      <c r="EJA206" s="1187"/>
      <c r="EJB206" s="1187"/>
      <c r="EJC206" s="1187"/>
      <c r="EJD206" s="1187"/>
      <c r="EJE206" s="1187"/>
      <c r="EJF206" s="1187"/>
      <c r="EJG206" s="1187"/>
      <c r="EJH206" s="1187"/>
      <c r="EJI206" s="1187"/>
      <c r="EJJ206" s="1187"/>
      <c r="EJK206" s="1187"/>
      <c r="EJL206" s="1187"/>
      <c r="EJM206" s="1187"/>
      <c r="EJN206" s="1187"/>
      <c r="EJO206" s="1187"/>
      <c r="EJP206" s="1187"/>
      <c r="EJQ206" s="1187"/>
      <c r="EJR206" s="1187"/>
      <c r="EJS206" s="1187"/>
      <c r="EJT206" s="1187"/>
      <c r="EJU206" s="1187"/>
      <c r="EJV206" s="1187"/>
      <c r="EJW206" s="1187"/>
      <c r="EJX206" s="1187"/>
      <c r="EJY206" s="1187"/>
      <c r="EJZ206" s="1187"/>
      <c r="EKA206" s="1187"/>
      <c r="EKB206" s="1187"/>
      <c r="EKC206" s="1187"/>
      <c r="EKD206" s="1187"/>
      <c r="EKE206" s="1187"/>
      <c r="EKF206" s="1187"/>
      <c r="EKG206" s="1187"/>
      <c r="EKH206" s="1187"/>
      <c r="EKI206" s="1187"/>
      <c r="EKJ206" s="1187"/>
      <c r="EKK206" s="1187"/>
      <c r="EKL206" s="1187"/>
      <c r="EKM206" s="1187"/>
      <c r="EKN206" s="1187"/>
      <c r="EKO206" s="1187"/>
      <c r="EKP206" s="1187"/>
      <c r="EKQ206" s="1187"/>
      <c r="EKR206" s="1187"/>
      <c r="EKS206" s="1187"/>
      <c r="EKT206" s="1187"/>
      <c r="EKU206" s="1187"/>
      <c r="EKV206" s="1187"/>
      <c r="EKW206" s="1187"/>
      <c r="EKX206" s="1187"/>
      <c r="EKY206" s="1187"/>
      <c r="EKZ206" s="1187"/>
      <c r="ELA206" s="1187"/>
      <c r="ELB206" s="1187"/>
      <c r="ELC206" s="1187"/>
      <c r="ELD206" s="1187"/>
      <c r="ELE206" s="1187"/>
      <c r="ELF206" s="1187"/>
      <c r="ELG206" s="1187"/>
      <c r="ELH206" s="1187"/>
      <c r="ELI206" s="1187"/>
      <c r="ELJ206" s="1187"/>
      <c r="ELK206" s="1187"/>
      <c r="ELL206" s="1187"/>
      <c r="ELM206" s="1187"/>
      <c r="ELN206" s="1187"/>
      <c r="ELO206" s="1187"/>
      <c r="ELP206" s="1187"/>
      <c r="ELQ206" s="1187"/>
      <c r="ELR206" s="1187"/>
      <c r="ELS206" s="1187"/>
      <c r="ELT206" s="1187"/>
      <c r="ELU206" s="1187"/>
      <c r="ELV206" s="1187"/>
      <c r="ELW206" s="1187"/>
      <c r="ELX206" s="1187"/>
      <c r="ELY206" s="1187"/>
      <c r="ELZ206" s="1187"/>
      <c r="EMA206" s="1187"/>
      <c r="EMB206" s="1187"/>
      <c r="EMC206" s="1187"/>
      <c r="EMD206" s="1187"/>
      <c r="EME206" s="1187"/>
      <c r="EMF206" s="1187"/>
      <c r="EMG206" s="1187"/>
      <c r="EMH206" s="1187"/>
      <c r="EMI206" s="1187"/>
      <c r="EMJ206" s="1187"/>
      <c r="EMK206" s="1187"/>
      <c r="EML206" s="1187"/>
      <c r="EMM206" s="1187"/>
      <c r="EMN206" s="1187"/>
      <c r="EMO206" s="1187"/>
      <c r="EMP206" s="1187"/>
      <c r="EMQ206" s="1187"/>
      <c r="EMR206" s="1187"/>
      <c r="EMS206" s="1187"/>
      <c r="EMT206" s="1187"/>
      <c r="EMU206" s="1187"/>
      <c r="EMV206" s="1187"/>
      <c r="EMW206" s="1187"/>
      <c r="EMX206" s="1187"/>
      <c r="EMY206" s="1187"/>
      <c r="EMZ206" s="1187"/>
      <c r="ENA206" s="1187"/>
      <c r="ENB206" s="1187"/>
      <c r="ENC206" s="1187"/>
      <c r="END206" s="1187"/>
      <c r="ENE206" s="1187"/>
      <c r="ENF206" s="1187"/>
      <c r="ENG206" s="1187"/>
      <c r="ENH206" s="1187"/>
      <c r="ENI206" s="1187"/>
      <c r="ENJ206" s="1187"/>
      <c r="ENK206" s="1187"/>
      <c r="ENL206" s="1187"/>
      <c r="ENM206" s="1187"/>
      <c r="ENN206" s="1187"/>
      <c r="ENO206" s="1187"/>
      <c r="ENP206" s="1187"/>
      <c r="ENQ206" s="1187"/>
      <c r="ENR206" s="1187"/>
      <c r="ENS206" s="1187"/>
      <c r="ENT206" s="1187"/>
      <c r="ENU206" s="1187"/>
      <c r="ENV206" s="1187"/>
      <c r="ENW206" s="1187"/>
      <c r="ENX206" s="1187"/>
      <c r="ENY206" s="1187"/>
      <c r="ENZ206" s="1187"/>
      <c r="EOA206" s="1187"/>
      <c r="EOB206" s="1187"/>
      <c r="EOC206" s="1187"/>
      <c r="EOD206" s="1187"/>
      <c r="EOE206" s="1187"/>
      <c r="EOF206" s="1187"/>
      <c r="EOG206" s="1187"/>
      <c r="EOH206" s="1187"/>
      <c r="EOI206" s="1187"/>
      <c r="EOJ206" s="1187"/>
      <c r="EOK206" s="1187"/>
      <c r="EOL206" s="1187"/>
      <c r="EOM206" s="1187"/>
      <c r="EON206" s="1187"/>
      <c r="EOO206" s="1187"/>
      <c r="EOP206" s="1187"/>
      <c r="EOQ206" s="1187"/>
      <c r="EOR206" s="1187"/>
      <c r="EOS206" s="1187"/>
      <c r="EOT206" s="1187"/>
      <c r="EOU206" s="1187"/>
      <c r="EOV206" s="1187"/>
      <c r="EOW206" s="1187"/>
      <c r="EOX206" s="1187"/>
      <c r="EOY206" s="1187"/>
      <c r="EOZ206" s="1187"/>
      <c r="EPA206" s="1187"/>
      <c r="EPB206" s="1187"/>
      <c r="EPC206" s="1187"/>
      <c r="EPD206" s="1187"/>
      <c r="EPE206" s="1187"/>
      <c r="EPF206" s="1187"/>
      <c r="EPG206" s="1187"/>
      <c r="EPH206" s="1187"/>
      <c r="EPI206" s="1187"/>
      <c r="EPJ206" s="1187"/>
      <c r="EPK206" s="1187"/>
      <c r="EPL206" s="1187"/>
      <c r="EPM206" s="1187"/>
      <c r="EPN206" s="1187"/>
      <c r="EPO206" s="1187"/>
      <c r="EPP206" s="1187"/>
      <c r="EPQ206" s="1187"/>
      <c r="EPR206" s="1187"/>
      <c r="EPS206" s="1187"/>
      <c r="EPT206" s="1187"/>
      <c r="EPU206" s="1187"/>
      <c r="EPV206" s="1187"/>
      <c r="EPW206" s="1187"/>
      <c r="EPX206" s="1187"/>
      <c r="EPY206" s="1187"/>
      <c r="EPZ206" s="1187"/>
      <c r="EQA206" s="1187"/>
      <c r="EQB206" s="1187"/>
      <c r="EQC206" s="1187"/>
      <c r="EQD206" s="1187"/>
      <c r="EQE206" s="1187"/>
      <c r="EQF206" s="1187"/>
      <c r="EQG206" s="1187"/>
      <c r="EQH206" s="1187"/>
      <c r="EQI206" s="1187"/>
      <c r="EQJ206" s="1187"/>
      <c r="EQK206" s="1187"/>
      <c r="EQL206" s="1187"/>
      <c r="EQM206" s="1187"/>
      <c r="EQN206" s="1187"/>
      <c r="EQO206" s="1187"/>
      <c r="EQP206" s="1187"/>
      <c r="EQQ206" s="1187"/>
      <c r="EQR206" s="1187"/>
      <c r="EQS206" s="1187"/>
      <c r="EQT206" s="1187"/>
      <c r="EQU206" s="1187"/>
      <c r="EQV206" s="1187"/>
      <c r="EQW206" s="1187"/>
      <c r="EQX206" s="1187"/>
      <c r="EQY206" s="1187"/>
      <c r="EQZ206" s="1187"/>
      <c r="ERA206" s="1187"/>
      <c r="ERB206" s="1187"/>
      <c r="ERC206" s="1187"/>
      <c r="ERD206" s="1187"/>
      <c r="ERE206" s="1187"/>
      <c r="ERF206" s="1187"/>
      <c r="ERG206" s="1187"/>
      <c r="ERH206" s="1187"/>
      <c r="ERI206" s="1187"/>
      <c r="ERJ206" s="1187"/>
      <c r="ERK206" s="1187"/>
      <c r="ERL206" s="1187"/>
      <c r="ERM206" s="1187"/>
      <c r="ERN206" s="1187"/>
      <c r="ERO206" s="1187"/>
      <c r="ERP206" s="1187"/>
      <c r="ERQ206" s="1187"/>
      <c r="ERR206" s="1187"/>
      <c r="ERS206" s="1187"/>
      <c r="ERT206" s="1187"/>
      <c r="ERU206" s="1187"/>
      <c r="ERV206" s="1187"/>
      <c r="ERW206" s="1187"/>
      <c r="ERX206" s="1187"/>
      <c r="ERY206" s="1187"/>
      <c r="ERZ206" s="1187"/>
      <c r="ESA206" s="1187"/>
      <c r="ESB206" s="1187"/>
      <c r="ESC206" s="1187"/>
      <c r="ESD206" s="1187"/>
      <c r="ESE206" s="1187"/>
      <c r="ESF206" s="1187"/>
      <c r="ESG206" s="1187"/>
      <c r="ESH206" s="1187"/>
      <c r="ESI206" s="1187"/>
      <c r="ESJ206" s="1187"/>
      <c r="ESK206" s="1187"/>
      <c r="ESL206" s="1187"/>
      <c r="ESM206" s="1187"/>
      <c r="ESN206" s="1187"/>
      <c r="ESO206" s="1187"/>
      <c r="ESP206" s="1187"/>
      <c r="ESQ206" s="1187"/>
      <c r="ESR206" s="1187"/>
      <c r="ESS206" s="1187"/>
      <c r="EST206" s="1187"/>
      <c r="ESU206" s="1187"/>
      <c r="ESV206" s="1187"/>
      <c r="ESW206" s="1187"/>
      <c r="ESX206" s="1187"/>
      <c r="ESY206" s="1187"/>
      <c r="ESZ206" s="1187"/>
      <c r="ETA206" s="1187"/>
      <c r="ETB206" s="1187"/>
      <c r="ETC206" s="1187"/>
      <c r="ETD206" s="1187"/>
      <c r="ETE206" s="1187"/>
      <c r="ETF206" s="1187"/>
      <c r="ETG206" s="1187"/>
      <c r="ETH206" s="1187"/>
      <c r="ETI206" s="1187"/>
      <c r="ETJ206" s="1187"/>
      <c r="ETK206" s="1187"/>
      <c r="ETL206" s="1187"/>
      <c r="ETM206" s="1187"/>
      <c r="ETN206" s="1187"/>
      <c r="ETO206" s="1187"/>
      <c r="ETP206" s="1187"/>
      <c r="ETQ206" s="1187"/>
      <c r="ETR206" s="1187"/>
      <c r="ETS206" s="1187"/>
      <c r="ETT206" s="1187"/>
      <c r="ETU206" s="1187"/>
      <c r="ETV206" s="1187"/>
      <c r="ETW206" s="1187"/>
      <c r="ETX206" s="1187"/>
      <c r="ETY206" s="1187"/>
      <c r="ETZ206" s="1187"/>
      <c r="EUA206" s="1187"/>
      <c r="EUB206" s="1187"/>
      <c r="EUC206" s="1187"/>
      <c r="EUD206" s="1187"/>
      <c r="EUE206" s="1187"/>
      <c r="EUF206" s="1187"/>
      <c r="EUG206" s="1187"/>
      <c r="EUH206" s="1187"/>
      <c r="EUI206" s="1187"/>
      <c r="EUJ206" s="1187"/>
      <c r="EUK206" s="1187"/>
      <c r="EUL206" s="1187"/>
      <c r="EUM206" s="1187"/>
      <c r="EUN206" s="1187"/>
      <c r="EUO206" s="1187"/>
      <c r="EUP206" s="1187"/>
      <c r="EUQ206" s="1187"/>
      <c r="EUR206" s="1187"/>
      <c r="EUS206" s="1187"/>
      <c r="EUT206" s="1187"/>
      <c r="EUU206" s="1187"/>
      <c r="EUV206" s="1187"/>
      <c r="EUW206" s="1187"/>
      <c r="EUX206" s="1187"/>
      <c r="EUY206" s="1187"/>
      <c r="EUZ206" s="1187"/>
      <c r="EVA206" s="1187"/>
      <c r="EVB206" s="1187"/>
      <c r="EVC206" s="1187"/>
      <c r="EVD206" s="1187"/>
      <c r="EVE206" s="1187"/>
      <c r="EVF206" s="1187"/>
      <c r="EVG206" s="1187"/>
      <c r="EVH206" s="1187"/>
      <c r="EVI206" s="1187"/>
      <c r="EVJ206" s="1187"/>
      <c r="EVK206" s="1187"/>
      <c r="EVL206" s="1187"/>
      <c r="EVM206" s="1187"/>
      <c r="EVN206" s="1187"/>
      <c r="EVO206" s="1187"/>
      <c r="EVP206" s="1187"/>
      <c r="EVQ206" s="1187"/>
      <c r="EVR206" s="1187"/>
      <c r="EVS206" s="1187"/>
      <c r="EVT206" s="1187"/>
      <c r="EVU206" s="1187"/>
      <c r="EVV206" s="1187"/>
      <c r="EVW206" s="1187"/>
      <c r="EVX206" s="1187"/>
      <c r="EVY206" s="1187"/>
      <c r="EVZ206" s="1187"/>
      <c r="EWA206" s="1187"/>
      <c r="EWB206" s="1187"/>
      <c r="EWC206" s="1187"/>
      <c r="EWD206" s="1187"/>
      <c r="EWE206" s="1187"/>
      <c r="EWF206" s="1187"/>
      <c r="EWG206" s="1187"/>
      <c r="EWH206" s="1187"/>
      <c r="EWI206" s="1187"/>
      <c r="EWJ206" s="1187"/>
      <c r="EWK206" s="1187"/>
      <c r="EWL206" s="1187"/>
      <c r="EWM206" s="1187"/>
      <c r="EWN206" s="1187"/>
      <c r="EWO206" s="1187"/>
      <c r="EWP206" s="1187"/>
      <c r="EWQ206" s="1187"/>
      <c r="EWR206" s="1187"/>
      <c r="EWS206" s="1187"/>
      <c r="EWT206" s="1187"/>
      <c r="EWU206" s="1187"/>
      <c r="EWV206" s="1187"/>
      <c r="EWW206" s="1187"/>
      <c r="EWX206" s="1187"/>
      <c r="EWY206" s="1187"/>
      <c r="EWZ206" s="1187"/>
      <c r="EXA206" s="1187"/>
      <c r="EXB206" s="1187"/>
      <c r="EXC206" s="1187"/>
      <c r="EXD206" s="1187"/>
      <c r="EXE206" s="1187"/>
      <c r="EXF206" s="1187"/>
      <c r="EXG206" s="1187"/>
      <c r="EXH206" s="1187"/>
      <c r="EXI206" s="1187"/>
      <c r="EXJ206" s="1187"/>
      <c r="EXK206" s="1187"/>
      <c r="EXL206" s="1187"/>
      <c r="EXM206" s="1187"/>
      <c r="EXN206" s="1187"/>
      <c r="EXO206" s="1187"/>
      <c r="EXP206" s="1187"/>
      <c r="EXQ206" s="1187"/>
      <c r="EXR206" s="1187"/>
      <c r="EXS206" s="1187"/>
      <c r="EXT206" s="1187"/>
      <c r="EXU206" s="1187"/>
      <c r="EXV206" s="1187"/>
      <c r="EXW206" s="1187"/>
      <c r="EXX206" s="1187"/>
      <c r="EXY206" s="1187"/>
      <c r="EXZ206" s="1187"/>
      <c r="EYA206" s="1187"/>
      <c r="EYB206" s="1187"/>
      <c r="EYC206" s="1187"/>
      <c r="EYD206" s="1187"/>
      <c r="EYE206" s="1187"/>
      <c r="EYF206" s="1187"/>
      <c r="EYG206" s="1187"/>
      <c r="EYH206" s="1187"/>
      <c r="EYI206" s="1187"/>
      <c r="EYJ206" s="1187"/>
      <c r="EYK206" s="1187"/>
      <c r="EYL206" s="1187"/>
      <c r="EYM206" s="1187"/>
      <c r="EYN206" s="1187"/>
      <c r="EYO206" s="1187"/>
      <c r="EYP206" s="1187"/>
      <c r="EYQ206" s="1187"/>
      <c r="EYR206" s="1187"/>
      <c r="EYS206" s="1187"/>
      <c r="EYT206" s="1187"/>
      <c r="EYU206" s="1187"/>
      <c r="EYV206" s="1187"/>
      <c r="EYW206" s="1187"/>
      <c r="EYX206" s="1187"/>
      <c r="EYY206" s="1187"/>
      <c r="EYZ206" s="1187"/>
      <c r="EZA206" s="1187"/>
      <c r="EZB206" s="1187"/>
      <c r="EZC206" s="1187"/>
      <c r="EZD206" s="1187"/>
      <c r="EZE206" s="1187"/>
      <c r="EZF206" s="1187"/>
      <c r="EZG206" s="1187"/>
      <c r="EZH206" s="1187"/>
      <c r="EZI206" s="1187"/>
      <c r="EZJ206" s="1187"/>
      <c r="EZK206" s="1187"/>
      <c r="EZL206" s="1187"/>
      <c r="EZM206" s="1187"/>
      <c r="EZN206" s="1187"/>
      <c r="EZO206" s="1187"/>
      <c r="EZP206" s="1187"/>
      <c r="EZQ206" s="1187"/>
      <c r="EZR206" s="1187"/>
      <c r="EZS206" s="1187"/>
      <c r="EZT206" s="1187"/>
      <c r="EZU206" s="1187"/>
      <c r="EZV206" s="1187"/>
      <c r="EZW206" s="1187"/>
      <c r="EZX206" s="1187"/>
      <c r="EZY206" s="1187"/>
      <c r="EZZ206" s="1187"/>
      <c r="FAA206" s="1187"/>
      <c r="FAB206" s="1187"/>
      <c r="FAC206" s="1187"/>
      <c r="FAD206" s="1187"/>
      <c r="FAE206" s="1187"/>
      <c r="FAF206" s="1187"/>
      <c r="FAG206" s="1187"/>
      <c r="FAH206" s="1187"/>
      <c r="FAI206" s="1187"/>
      <c r="FAJ206" s="1187"/>
      <c r="FAK206" s="1187"/>
      <c r="FAL206" s="1187"/>
      <c r="FAM206" s="1187"/>
      <c r="FAN206" s="1187"/>
      <c r="FAO206" s="1187"/>
      <c r="FAP206" s="1187"/>
      <c r="FAQ206" s="1187"/>
      <c r="FAR206" s="1187"/>
      <c r="FAS206" s="1187"/>
      <c r="FAT206" s="1187"/>
      <c r="FAU206" s="1187"/>
      <c r="FAV206" s="1187"/>
      <c r="FAW206" s="1187"/>
      <c r="FAX206" s="1187"/>
      <c r="FAY206" s="1187"/>
      <c r="FAZ206" s="1187"/>
      <c r="FBA206" s="1187"/>
      <c r="FBB206" s="1187"/>
      <c r="FBC206" s="1187"/>
      <c r="FBD206" s="1187"/>
      <c r="FBE206" s="1187"/>
      <c r="FBF206" s="1187"/>
      <c r="FBG206" s="1187"/>
      <c r="FBH206" s="1187"/>
      <c r="FBI206" s="1187"/>
      <c r="FBJ206" s="1187"/>
      <c r="FBK206" s="1187"/>
      <c r="FBL206" s="1187"/>
      <c r="FBM206" s="1187"/>
      <c r="FBN206" s="1187"/>
      <c r="FBO206" s="1187"/>
      <c r="FBP206" s="1187"/>
      <c r="FBQ206" s="1187"/>
      <c r="FBR206" s="1187"/>
      <c r="FBS206" s="1187"/>
      <c r="FBT206" s="1187"/>
      <c r="FBU206" s="1187"/>
      <c r="FBV206" s="1187"/>
      <c r="FBW206" s="1187"/>
      <c r="FBX206" s="1187"/>
      <c r="FBY206" s="1187"/>
      <c r="FBZ206" s="1187"/>
      <c r="FCA206" s="1187"/>
      <c r="FCB206" s="1187"/>
      <c r="FCC206" s="1187"/>
      <c r="FCD206" s="1187"/>
      <c r="FCE206" s="1187"/>
      <c r="FCF206" s="1187"/>
      <c r="FCG206" s="1187"/>
      <c r="FCH206" s="1187"/>
      <c r="FCI206" s="1187"/>
      <c r="FCJ206" s="1187"/>
      <c r="FCK206" s="1187"/>
      <c r="FCL206" s="1187"/>
      <c r="FCM206" s="1187"/>
      <c r="FCN206" s="1187"/>
      <c r="FCO206" s="1187"/>
      <c r="FCP206" s="1187"/>
      <c r="FCQ206" s="1187"/>
      <c r="FCR206" s="1187"/>
      <c r="FCS206" s="1187"/>
      <c r="FCT206" s="1187"/>
      <c r="FCU206" s="1187"/>
      <c r="FCV206" s="1187"/>
      <c r="FCW206" s="1187"/>
      <c r="FCX206" s="1187"/>
      <c r="FCY206" s="1187"/>
      <c r="FCZ206" s="1187"/>
      <c r="FDA206" s="1187"/>
      <c r="FDB206" s="1187"/>
      <c r="FDC206" s="1187"/>
      <c r="FDD206" s="1187"/>
      <c r="FDE206" s="1187"/>
      <c r="FDF206" s="1187"/>
      <c r="FDG206" s="1187"/>
      <c r="FDH206" s="1187"/>
      <c r="FDI206" s="1187"/>
      <c r="FDJ206" s="1187"/>
      <c r="FDK206" s="1187"/>
      <c r="FDL206" s="1187"/>
      <c r="FDM206" s="1187"/>
      <c r="FDN206" s="1187"/>
      <c r="FDO206" s="1187"/>
      <c r="FDP206" s="1187"/>
      <c r="FDQ206" s="1187"/>
      <c r="FDR206" s="1187"/>
      <c r="FDS206" s="1187"/>
      <c r="FDT206" s="1187"/>
      <c r="FDU206" s="1187"/>
      <c r="FDV206" s="1187"/>
      <c r="FDW206" s="1187"/>
      <c r="FDX206" s="1187"/>
      <c r="FDY206" s="1187"/>
      <c r="FDZ206" s="1187"/>
      <c r="FEA206" s="1187"/>
      <c r="FEB206" s="1187"/>
      <c r="FEC206" s="1187"/>
      <c r="FED206" s="1187"/>
      <c r="FEE206" s="1187"/>
      <c r="FEF206" s="1187"/>
      <c r="FEG206" s="1187"/>
      <c r="FEH206" s="1187"/>
      <c r="FEI206" s="1187"/>
      <c r="FEJ206" s="1187"/>
      <c r="FEK206" s="1187"/>
      <c r="FEL206" s="1187"/>
      <c r="FEM206" s="1187"/>
      <c r="FEN206" s="1187"/>
      <c r="FEO206" s="1187"/>
      <c r="FEP206" s="1187"/>
      <c r="FEQ206" s="1187"/>
      <c r="FER206" s="1187"/>
      <c r="FES206" s="1187"/>
      <c r="FET206" s="1187"/>
      <c r="FEU206" s="1187"/>
      <c r="FEV206" s="1187"/>
      <c r="FEW206" s="1187"/>
      <c r="FEX206" s="1187"/>
      <c r="FEY206" s="1187"/>
      <c r="FEZ206" s="1187"/>
      <c r="FFA206" s="1187"/>
      <c r="FFB206" s="1187"/>
      <c r="FFC206" s="1187"/>
      <c r="FFD206" s="1187"/>
      <c r="FFE206" s="1187"/>
      <c r="FFF206" s="1187"/>
      <c r="FFG206" s="1187"/>
      <c r="FFH206" s="1187"/>
      <c r="FFI206" s="1187"/>
      <c r="FFJ206" s="1187"/>
      <c r="FFK206" s="1187"/>
      <c r="FFL206" s="1187"/>
      <c r="FFM206" s="1187"/>
      <c r="FFN206" s="1187"/>
      <c r="FFO206" s="1187"/>
      <c r="FFP206" s="1187"/>
      <c r="FFQ206" s="1187"/>
      <c r="FFR206" s="1187"/>
      <c r="FFS206" s="1187"/>
      <c r="FFT206" s="1187"/>
      <c r="FFU206" s="1187"/>
      <c r="FFV206" s="1187"/>
      <c r="FFW206" s="1187"/>
      <c r="FFX206" s="1187"/>
      <c r="FFY206" s="1187"/>
      <c r="FFZ206" s="1187"/>
      <c r="FGA206" s="1187"/>
      <c r="FGB206" s="1187"/>
      <c r="FGC206" s="1187"/>
      <c r="FGD206" s="1187"/>
      <c r="FGE206" s="1187"/>
      <c r="FGF206" s="1187"/>
      <c r="FGG206" s="1187"/>
      <c r="FGH206" s="1187"/>
      <c r="FGI206" s="1187"/>
      <c r="FGJ206" s="1187"/>
      <c r="FGK206" s="1187"/>
      <c r="FGL206" s="1187"/>
      <c r="FGM206" s="1187"/>
      <c r="FGN206" s="1187"/>
      <c r="FGO206" s="1187"/>
      <c r="FGP206" s="1187"/>
      <c r="FGQ206" s="1187"/>
      <c r="FGR206" s="1187"/>
      <c r="FGS206" s="1187"/>
      <c r="FGT206" s="1187"/>
      <c r="FGU206" s="1187"/>
      <c r="FGV206" s="1187"/>
      <c r="FGW206" s="1187"/>
      <c r="FGX206" s="1187"/>
      <c r="FGY206" s="1187"/>
      <c r="FGZ206" s="1187"/>
      <c r="FHA206" s="1187"/>
      <c r="FHB206" s="1187"/>
      <c r="FHC206" s="1187"/>
      <c r="FHD206" s="1187"/>
      <c r="FHE206" s="1187"/>
      <c r="FHF206" s="1187"/>
      <c r="FHG206" s="1187"/>
      <c r="FHH206" s="1187"/>
      <c r="FHI206" s="1187"/>
      <c r="FHJ206" s="1187"/>
      <c r="FHK206" s="1187"/>
      <c r="FHL206" s="1187"/>
      <c r="FHM206" s="1187"/>
      <c r="FHN206" s="1187"/>
      <c r="FHO206" s="1187"/>
      <c r="FHP206" s="1187"/>
      <c r="FHQ206" s="1187"/>
      <c r="FHR206" s="1187"/>
      <c r="FHS206" s="1187"/>
      <c r="FHT206" s="1187"/>
      <c r="FHU206" s="1187"/>
      <c r="FHV206" s="1187"/>
      <c r="FHW206" s="1187"/>
      <c r="FHX206" s="1187"/>
      <c r="FHY206" s="1187"/>
      <c r="FHZ206" s="1187"/>
      <c r="FIA206" s="1187"/>
      <c r="FIB206" s="1187"/>
      <c r="FIC206" s="1187"/>
      <c r="FID206" s="1187"/>
      <c r="FIE206" s="1187"/>
      <c r="FIF206" s="1187"/>
      <c r="FIG206" s="1187"/>
      <c r="FIH206" s="1187"/>
      <c r="FII206" s="1187"/>
      <c r="FIJ206" s="1187"/>
      <c r="FIK206" s="1187"/>
      <c r="FIL206" s="1187"/>
      <c r="FIM206" s="1187"/>
      <c r="FIN206" s="1187"/>
      <c r="FIO206" s="1187"/>
      <c r="FIP206" s="1187"/>
      <c r="FIQ206" s="1187"/>
      <c r="FIR206" s="1187"/>
      <c r="FIS206" s="1187"/>
      <c r="FIT206" s="1187"/>
      <c r="FIU206" s="1187"/>
      <c r="FIV206" s="1187"/>
      <c r="FIW206" s="1187"/>
      <c r="FIX206" s="1187"/>
      <c r="FIY206" s="1187"/>
      <c r="FIZ206" s="1187"/>
      <c r="FJA206" s="1187"/>
      <c r="FJB206" s="1187"/>
      <c r="FJC206" s="1187"/>
      <c r="FJD206" s="1187"/>
      <c r="FJE206" s="1187"/>
      <c r="FJF206" s="1187"/>
      <c r="FJG206" s="1187"/>
      <c r="FJH206" s="1187"/>
      <c r="FJI206" s="1187"/>
      <c r="FJJ206" s="1187"/>
      <c r="FJK206" s="1187"/>
      <c r="FJL206" s="1187"/>
      <c r="FJM206" s="1187"/>
      <c r="FJN206" s="1187"/>
      <c r="FJO206" s="1187"/>
      <c r="FJP206" s="1187"/>
      <c r="FJQ206" s="1187"/>
      <c r="FJR206" s="1187"/>
      <c r="FJS206" s="1187"/>
      <c r="FJT206" s="1187"/>
      <c r="FJU206" s="1187"/>
      <c r="FJV206" s="1187"/>
      <c r="FJW206" s="1187"/>
      <c r="FJX206" s="1187"/>
      <c r="FJY206" s="1187"/>
      <c r="FJZ206" s="1187"/>
      <c r="FKA206" s="1187"/>
      <c r="FKB206" s="1187"/>
      <c r="FKC206" s="1187"/>
      <c r="FKD206" s="1187"/>
      <c r="FKE206" s="1187"/>
      <c r="FKF206" s="1187"/>
      <c r="FKG206" s="1187"/>
      <c r="FKH206" s="1187"/>
      <c r="FKI206" s="1187"/>
      <c r="FKJ206" s="1187"/>
      <c r="FKK206" s="1187"/>
      <c r="FKL206" s="1187"/>
      <c r="FKM206" s="1187"/>
      <c r="FKN206" s="1187"/>
      <c r="FKO206" s="1187"/>
      <c r="FKP206" s="1187"/>
      <c r="FKQ206" s="1187"/>
      <c r="FKR206" s="1187"/>
      <c r="FKS206" s="1187"/>
      <c r="FKT206" s="1187"/>
      <c r="FKU206" s="1187"/>
      <c r="FKV206" s="1187"/>
      <c r="FKW206" s="1187"/>
      <c r="FKX206" s="1187"/>
      <c r="FKY206" s="1187"/>
      <c r="FKZ206" s="1187"/>
      <c r="FLA206" s="1187"/>
      <c r="FLB206" s="1187"/>
      <c r="FLC206" s="1187"/>
      <c r="FLD206" s="1187"/>
      <c r="FLE206" s="1187"/>
      <c r="FLF206" s="1187"/>
      <c r="FLG206" s="1187"/>
      <c r="FLH206" s="1187"/>
      <c r="FLI206" s="1187"/>
      <c r="FLJ206" s="1187"/>
      <c r="FLK206" s="1187"/>
      <c r="FLL206" s="1187"/>
      <c r="FLM206" s="1187"/>
      <c r="FLN206" s="1187"/>
      <c r="FLO206" s="1187"/>
      <c r="FLP206" s="1187"/>
      <c r="FLQ206" s="1187"/>
      <c r="FLR206" s="1187"/>
      <c r="FLS206" s="1187"/>
      <c r="FLT206" s="1187"/>
      <c r="FLU206" s="1187"/>
      <c r="FLV206" s="1187"/>
      <c r="FLW206" s="1187"/>
      <c r="FLX206" s="1187"/>
      <c r="FLY206" s="1187"/>
      <c r="FLZ206" s="1187"/>
      <c r="FMA206" s="1187"/>
      <c r="FMB206" s="1187"/>
      <c r="FMC206" s="1187"/>
      <c r="FMD206" s="1187"/>
      <c r="FME206" s="1187"/>
      <c r="FMF206" s="1187"/>
      <c r="FMG206" s="1187"/>
      <c r="FMH206" s="1187"/>
      <c r="FMI206" s="1187"/>
      <c r="FMJ206" s="1187"/>
      <c r="FMK206" s="1187"/>
      <c r="FML206" s="1187"/>
      <c r="FMM206" s="1187"/>
      <c r="FMN206" s="1187"/>
      <c r="FMO206" s="1187"/>
      <c r="FMP206" s="1187"/>
      <c r="FMQ206" s="1187"/>
      <c r="FMR206" s="1187"/>
      <c r="FMS206" s="1187"/>
      <c r="FMT206" s="1187"/>
      <c r="FMU206" s="1187"/>
      <c r="FMV206" s="1187"/>
      <c r="FMW206" s="1187"/>
      <c r="FMX206" s="1187"/>
      <c r="FMY206" s="1187"/>
      <c r="FMZ206" s="1187"/>
      <c r="FNA206" s="1187"/>
      <c r="FNB206" s="1187"/>
      <c r="FNC206" s="1187"/>
      <c r="FND206" s="1187"/>
      <c r="FNE206" s="1187"/>
      <c r="FNF206" s="1187"/>
      <c r="FNG206" s="1187"/>
      <c r="FNH206" s="1187"/>
      <c r="FNI206" s="1187"/>
      <c r="FNJ206" s="1187"/>
      <c r="FNK206" s="1187"/>
      <c r="FNL206" s="1187"/>
      <c r="FNM206" s="1187"/>
      <c r="FNN206" s="1187"/>
      <c r="FNO206" s="1187"/>
      <c r="FNP206" s="1187"/>
      <c r="FNQ206" s="1187"/>
      <c r="FNR206" s="1187"/>
      <c r="FNS206" s="1187"/>
      <c r="FNT206" s="1187"/>
      <c r="FNU206" s="1187"/>
      <c r="FNV206" s="1187"/>
      <c r="FNW206" s="1187"/>
      <c r="FNX206" s="1187"/>
      <c r="FNY206" s="1187"/>
      <c r="FNZ206" s="1187"/>
      <c r="FOA206" s="1187"/>
      <c r="FOB206" s="1187"/>
      <c r="FOC206" s="1187"/>
      <c r="FOD206" s="1187"/>
      <c r="FOE206" s="1187"/>
      <c r="FOF206" s="1187"/>
      <c r="FOG206" s="1187"/>
      <c r="FOH206" s="1187"/>
      <c r="FOI206" s="1187"/>
      <c r="FOJ206" s="1187"/>
      <c r="FOK206" s="1187"/>
      <c r="FOL206" s="1187"/>
      <c r="FOM206" s="1187"/>
      <c r="FON206" s="1187"/>
      <c r="FOO206" s="1187"/>
      <c r="FOP206" s="1187"/>
      <c r="FOQ206" s="1187"/>
      <c r="FOR206" s="1187"/>
      <c r="FOS206" s="1187"/>
      <c r="FOT206" s="1187"/>
      <c r="FOU206" s="1187"/>
      <c r="FOV206" s="1187"/>
      <c r="FOW206" s="1187"/>
      <c r="FOX206" s="1187"/>
      <c r="FOY206" s="1187"/>
      <c r="FOZ206" s="1187"/>
      <c r="FPA206" s="1187"/>
      <c r="FPB206" s="1187"/>
      <c r="FPC206" s="1187"/>
      <c r="FPD206" s="1187"/>
      <c r="FPE206" s="1187"/>
      <c r="FPF206" s="1187"/>
      <c r="FPG206" s="1187"/>
      <c r="FPH206" s="1187"/>
      <c r="FPI206" s="1187"/>
      <c r="FPJ206" s="1187"/>
      <c r="FPK206" s="1187"/>
      <c r="FPL206" s="1187"/>
      <c r="FPM206" s="1187"/>
      <c r="FPN206" s="1187"/>
      <c r="FPO206" s="1187"/>
      <c r="FPP206" s="1187"/>
      <c r="FPQ206" s="1187"/>
      <c r="FPR206" s="1187"/>
      <c r="FPS206" s="1187"/>
      <c r="FPT206" s="1187"/>
      <c r="FPU206" s="1187"/>
      <c r="FPV206" s="1187"/>
      <c r="FPW206" s="1187"/>
      <c r="FPX206" s="1187"/>
      <c r="FPY206" s="1187"/>
      <c r="FPZ206" s="1187"/>
      <c r="FQA206" s="1187"/>
      <c r="FQB206" s="1187"/>
      <c r="FQC206" s="1187"/>
      <c r="FQD206" s="1187"/>
      <c r="FQE206" s="1187"/>
      <c r="FQF206" s="1187"/>
      <c r="FQG206" s="1187"/>
      <c r="FQH206" s="1187"/>
      <c r="FQI206" s="1187"/>
      <c r="FQJ206" s="1187"/>
      <c r="FQK206" s="1187"/>
      <c r="FQL206" s="1187"/>
      <c r="FQM206" s="1187"/>
      <c r="FQN206" s="1187"/>
      <c r="FQO206" s="1187"/>
      <c r="FQP206" s="1187"/>
      <c r="FQQ206" s="1187"/>
      <c r="FQR206" s="1187"/>
      <c r="FQS206" s="1187"/>
      <c r="FQT206" s="1187"/>
      <c r="FQU206" s="1187"/>
      <c r="FQV206" s="1187"/>
      <c r="FQW206" s="1187"/>
      <c r="FQX206" s="1187"/>
      <c r="FQY206" s="1187"/>
      <c r="FQZ206" s="1187"/>
      <c r="FRA206" s="1187"/>
      <c r="FRB206" s="1187"/>
      <c r="FRC206" s="1187"/>
      <c r="FRD206" s="1187"/>
      <c r="FRE206" s="1187"/>
      <c r="FRF206" s="1187"/>
      <c r="FRG206" s="1187"/>
      <c r="FRH206" s="1187"/>
      <c r="FRI206" s="1187"/>
      <c r="FRJ206" s="1187"/>
      <c r="FRK206" s="1187"/>
      <c r="FRL206" s="1187"/>
      <c r="FRM206" s="1187"/>
      <c r="FRN206" s="1187"/>
      <c r="FRO206" s="1187"/>
      <c r="FRP206" s="1187"/>
      <c r="FRQ206" s="1187"/>
      <c r="FRR206" s="1187"/>
      <c r="FRS206" s="1187"/>
      <c r="FRT206" s="1187"/>
      <c r="FRU206" s="1187"/>
      <c r="FRV206" s="1187"/>
      <c r="FRW206" s="1187"/>
      <c r="FRX206" s="1187"/>
      <c r="FRY206" s="1187"/>
      <c r="FRZ206" s="1187"/>
      <c r="FSA206" s="1187"/>
      <c r="FSB206" s="1187"/>
      <c r="FSC206" s="1187"/>
      <c r="FSD206" s="1187"/>
      <c r="FSE206" s="1187"/>
      <c r="FSF206" s="1187"/>
      <c r="FSG206" s="1187"/>
      <c r="FSH206" s="1187"/>
      <c r="FSI206" s="1187"/>
      <c r="FSJ206" s="1187"/>
      <c r="FSK206" s="1187"/>
      <c r="FSL206" s="1187"/>
      <c r="FSM206" s="1187"/>
      <c r="FSN206" s="1187"/>
      <c r="FSO206" s="1187"/>
      <c r="FSP206" s="1187"/>
      <c r="FSQ206" s="1187"/>
      <c r="FSR206" s="1187"/>
      <c r="FSS206" s="1187"/>
      <c r="FST206" s="1187"/>
      <c r="FSU206" s="1187"/>
      <c r="FSV206" s="1187"/>
      <c r="FSW206" s="1187"/>
      <c r="FSX206" s="1187"/>
      <c r="FSY206" s="1187"/>
      <c r="FSZ206" s="1187"/>
      <c r="FTA206" s="1187"/>
      <c r="FTB206" s="1187"/>
      <c r="FTC206" s="1187"/>
      <c r="FTD206" s="1187"/>
      <c r="FTE206" s="1187"/>
      <c r="FTF206" s="1187"/>
      <c r="FTG206" s="1187"/>
      <c r="FTH206" s="1187"/>
      <c r="FTI206" s="1187"/>
      <c r="FTJ206" s="1187"/>
      <c r="FTK206" s="1187"/>
      <c r="FTL206" s="1187"/>
      <c r="FTM206" s="1187"/>
      <c r="FTN206" s="1187"/>
      <c r="FTO206" s="1187"/>
      <c r="FTP206" s="1187"/>
      <c r="FTQ206" s="1187"/>
      <c r="FTR206" s="1187"/>
      <c r="FTS206" s="1187"/>
      <c r="FTT206" s="1187"/>
      <c r="FTU206" s="1187"/>
      <c r="FTV206" s="1187"/>
      <c r="FTW206" s="1187"/>
      <c r="FTX206" s="1187"/>
      <c r="FTY206" s="1187"/>
      <c r="FTZ206" s="1187"/>
      <c r="FUA206" s="1187"/>
      <c r="FUB206" s="1187"/>
      <c r="FUC206" s="1187"/>
      <c r="FUD206" s="1187"/>
      <c r="FUE206" s="1187"/>
      <c r="FUF206" s="1187"/>
      <c r="FUG206" s="1187"/>
      <c r="FUH206" s="1187"/>
      <c r="FUI206" s="1187"/>
      <c r="FUJ206" s="1187"/>
      <c r="FUK206" s="1187"/>
      <c r="FUL206" s="1187"/>
      <c r="FUM206" s="1187"/>
      <c r="FUN206" s="1187"/>
      <c r="FUO206" s="1187"/>
      <c r="FUP206" s="1187"/>
      <c r="FUQ206" s="1187"/>
      <c r="FUR206" s="1187"/>
      <c r="FUS206" s="1187"/>
      <c r="FUT206" s="1187"/>
      <c r="FUU206" s="1187"/>
      <c r="FUV206" s="1187"/>
      <c r="FUW206" s="1187"/>
      <c r="FUX206" s="1187"/>
      <c r="FUY206" s="1187"/>
      <c r="FUZ206" s="1187"/>
      <c r="FVA206" s="1187"/>
      <c r="FVB206" s="1187"/>
      <c r="FVC206" s="1187"/>
      <c r="FVD206" s="1187"/>
      <c r="FVE206" s="1187"/>
      <c r="FVF206" s="1187"/>
      <c r="FVG206" s="1187"/>
      <c r="FVH206" s="1187"/>
      <c r="FVI206" s="1187"/>
      <c r="FVJ206" s="1187"/>
      <c r="FVK206" s="1187"/>
      <c r="FVL206" s="1187"/>
      <c r="FVM206" s="1187"/>
      <c r="FVN206" s="1187"/>
      <c r="FVO206" s="1187"/>
      <c r="FVP206" s="1187"/>
      <c r="FVQ206" s="1187"/>
      <c r="FVR206" s="1187"/>
      <c r="FVS206" s="1187"/>
      <c r="FVT206" s="1187"/>
      <c r="FVU206" s="1187"/>
      <c r="FVV206" s="1187"/>
      <c r="FVW206" s="1187"/>
      <c r="FVX206" s="1187"/>
      <c r="FVY206" s="1187"/>
      <c r="FVZ206" s="1187"/>
      <c r="FWA206" s="1187"/>
      <c r="FWB206" s="1187"/>
      <c r="FWC206" s="1187"/>
      <c r="FWD206" s="1187"/>
      <c r="FWE206" s="1187"/>
      <c r="FWF206" s="1187"/>
      <c r="FWG206" s="1187"/>
      <c r="FWH206" s="1187"/>
      <c r="FWI206" s="1187"/>
      <c r="FWJ206" s="1187"/>
      <c r="FWK206" s="1187"/>
      <c r="FWL206" s="1187"/>
      <c r="FWM206" s="1187"/>
      <c r="FWN206" s="1187"/>
      <c r="FWO206" s="1187"/>
      <c r="FWP206" s="1187"/>
      <c r="FWQ206" s="1187"/>
      <c r="FWR206" s="1187"/>
      <c r="FWS206" s="1187"/>
      <c r="FWT206" s="1187"/>
      <c r="FWU206" s="1187"/>
      <c r="FWV206" s="1187"/>
      <c r="FWW206" s="1187"/>
      <c r="FWX206" s="1187"/>
      <c r="FWY206" s="1187"/>
      <c r="FWZ206" s="1187"/>
      <c r="FXA206" s="1187"/>
      <c r="FXB206" s="1187"/>
      <c r="FXC206" s="1187"/>
      <c r="FXD206" s="1187"/>
      <c r="FXE206" s="1187"/>
      <c r="FXF206" s="1187"/>
      <c r="FXG206" s="1187"/>
      <c r="FXH206" s="1187"/>
      <c r="FXI206" s="1187"/>
      <c r="FXJ206" s="1187"/>
      <c r="FXK206" s="1187"/>
      <c r="FXL206" s="1187"/>
      <c r="FXM206" s="1187"/>
      <c r="FXN206" s="1187"/>
      <c r="FXO206" s="1187"/>
      <c r="FXP206" s="1187"/>
      <c r="FXQ206" s="1187"/>
      <c r="FXR206" s="1187"/>
      <c r="FXS206" s="1187"/>
      <c r="FXT206" s="1187"/>
      <c r="FXU206" s="1187"/>
      <c r="FXV206" s="1187"/>
      <c r="FXW206" s="1187"/>
      <c r="FXX206" s="1187"/>
      <c r="FXY206" s="1187"/>
      <c r="FXZ206" s="1187"/>
      <c r="FYA206" s="1187"/>
      <c r="FYB206" s="1187"/>
      <c r="FYC206" s="1187"/>
      <c r="FYD206" s="1187"/>
      <c r="FYE206" s="1187"/>
      <c r="FYF206" s="1187"/>
      <c r="FYG206" s="1187"/>
      <c r="FYH206" s="1187"/>
      <c r="FYI206" s="1187"/>
      <c r="FYJ206" s="1187"/>
      <c r="FYK206" s="1187"/>
      <c r="FYL206" s="1187"/>
      <c r="FYM206" s="1187"/>
      <c r="FYN206" s="1187"/>
      <c r="FYO206" s="1187"/>
      <c r="FYP206" s="1187"/>
      <c r="FYQ206" s="1187"/>
      <c r="FYR206" s="1187"/>
      <c r="FYS206" s="1187"/>
      <c r="FYT206" s="1187"/>
      <c r="FYU206" s="1187"/>
      <c r="FYV206" s="1187"/>
      <c r="FYW206" s="1187"/>
      <c r="FYX206" s="1187"/>
      <c r="FYY206" s="1187"/>
      <c r="FYZ206" s="1187"/>
      <c r="FZA206" s="1187"/>
      <c r="FZB206" s="1187"/>
      <c r="FZC206" s="1187"/>
      <c r="FZD206" s="1187"/>
      <c r="FZE206" s="1187"/>
      <c r="FZF206" s="1187"/>
      <c r="FZG206" s="1187"/>
      <c r="FZH206" s="1187"/>
      <c r="FZI206" s="1187"/>
      <c r="FZJ206" s="1187"/>
      <c r="FZK206" s="1187"/>
      <c r="FZL206" s="1187"/>
      <c r="FZM206" s="1187"/>
      <c r="FZN206" s="1187"/>
      <c r="FZO206" s="1187"/>
      <c r="FZP206" s="1187"/>
      <c r="FZQ206" s="1187"/>
      <c r="FZR206" s="1187"/>
      <c r="FZS206" s="1187"/>
      <c r="FZT206" s="1187"/>
      <c r="FZU206" s="1187"/>
      <c r="FZV206" s="1187"/>
      <c r="FZW206" s="1187"/>
      <c r="FZX206" s="1187"/>
      <c r="FZY206" s="1187"/>
      <c r="FZZ206" s="1187"/>
      <c r="GAA206" s="1187"/>
      <c r="GAB206" s="1187"/>
      <c r="GAC206" s="1187"/>
      <c r="GAD206" s="1187"/>
      <c r="GAE206" s="1187"/>
      <c r="GAF206" s="1187"/>
      <c r="GAG206" s="1187"/>
      <c r="GAH206" s="1187"/>
      <c r="GAI206" s="1187"/>
      <c r="GAJ206" s="1187"/>
      <c r="GAK206" s="1187"/>
      <c r="GAL206" s="1187"/>
      <c r="GAM206" s="1187"/>
      <c r="GAN206" s="1187"/>
      <c r="GAO206" s="1187"/>
      <c r="GAP206" s="1187"/>
      <c r="GAQ206" s="1187"/>
      <c r="GAR206" s="1187"/>
      <c r="GAS206" s="1187"/>
      <c r="GAT206" s="1187"/>
      <c r="GAU206" s="1187"/>
      <c r="GAV206" s="1187"/>
      <c r="GAW206" s="1187"/>
      <c r="GAX206" s="1187"/>
      <c r="GAY206" s="1187"/>
      <c r="GAZ206" s="1187"/>
      <c r="GBA206" s="1187"/>
      <c r="GBB206" s="1187"/>
      <c r="GBC206" s="1187"/>
      <c r="GBD206" s="1187"/>
      <c r="GBE206" s="1187"/>
      <c r="GBF206" s="1187"/>
      <c r="GBG206" s="1187"/>
      <c r="GBH206" s="1187"/>
      <c r="GBI206" s="1187"/>
      <c r="GBJ206" s="1187"/>
      <c r="GBK206" s="1187"/>
      <c r="GBL206" s="1187"/>
      <c r="GBM206" s="1187"/>
      <c r="GBN206" s="1187"/>
      <c r="GBO206" s="1187"/>
      <c r="GBP206" s="1187"/>
      <c r="GBQ206" s="1187"/>
      <c r="GBR206" s="1187"/>
      <c r="GBS206" s="1187"/>
      <c r="GBT206" s="1187"/>
      <c r="GBU206" s="1187"/>
      <c r="GBV206" s="1187"/>
      <c r="GBW206" s="1187"/>
      <c r="GBX206" s="1187"/>
      <c r="GBY206" s="1187"/>
      <c r="GBZ206" s="1187"/>
      <c r="GCA206" s="1187"/>
      <c r="GCB206" s="1187"/>
      <c r="GCC206" s="1187"/>
      <c r="GCD206" s="1187"/>
      <c r="GCE206" s="1187"/>
      <c r="GCF206" s="1187"/>
      <c r="GCG206" s="1187"/>
      <c r="GCH206" s="1187"/>
      <c r="GCI206" s="1187"/>
      <c r="GCJ206" s="1187"/>
      <c r="GCK206" s="1187"/>
      <c r="GCL206" s="1187"/>
      <c r="GCM206" s="1187"/>
      <c r="GCN206" s="1187"/>
      <c r="GCO206" s="1187"/>
      <c r="GCP206" s="1187"/>
      <c r="GCQ206" s="1187"/>
      <c r="GCR206" s="1187"/>
      <c r="GCS206" s="1187"/>
      <c r="GCT206" s="1187"/>
      <c r="GCU206" s="1187"/>
      <c r="GCV206" s="1187"/>
      <c r="GCW206" s="1187"/>
      <c r="GCX206" s="1187"/>
      <c r="GCY206" s="1187"/>
      <c r="GCZ206" s="1187"/>
      <c r="GDA206" s="1187"/>
      <c r="GDB206" s="1187"/>
      <c r="GDC206" s="1187"/>
      <c r="GDD206" s="1187"/>
      <c r="GDE206" s="1187"/>
      <c r="GDF206" s="1187"/>
      <c r="GDG206" s="1187"/>
      <c r="GDH206" s="1187"/>
      <c r="GDI206" s="1187"/>
      <c r="GDJ206" s="1187"/>
      <c r="GDK206" s="1187"/>
      <c r="GDL206" s="1187"/>
      <c r="GDM206" s="1187"/>
      <c r="GDN206" s="1187"/>
      <c r="GDO206" s="1187"/>
      <c r="GDP206" s="1187"/>
      <c r="GDQ206" s="1187"/>
      <c r="GDR206" s="1187"/>
      <c r="GDS206" s="1187"/>
      <c r="GDT206" s="1187"/>
      <c r="GDU206" s="1187"/>
      <c r="GDV206" s="1187"/>
      <c r="GDW206" s="1187"/>
      <c r="GDX206" s="1187"/>
      <c r="GDY206" s="1187"/>
      <c r="GDZ206" s="1187"/>
      <c r="GEA206" s="1187"/>
      <c r="GEB206" s="1187"/>
      <c r="GEC206" s="1187"/>
      <c r="GED206" s="1187"/>
      <c r="GEE206" s="1187"/>
      <c r="GEF206" s="1187"/>
      <c r="GEG206" s="1187"/>
      <c r="GEH206" s="1187"/>
      <c r="GEI206" s="1187"/>
      <c r="GEJ206" s="1187"/>
      <c r="GEK206" s="1187"/>
      <c r="GEL206" s="1187"/>
      <c r="GEM206" s="1187"/>
      <c r="GEN206" s="1187"/>
      <c r="GEO206" s="1187"/>
      <c r="GEP206" s="1187"/>
      <c r="GEQ206" s="1187"/>
      <c r="GER206" s="1187"/>
      <c r="GES206" s="1187"/>
      <c r="GET206" s="1187"/>
      <c r="GEU206" s="1187"/>
      <c r="GEV206" s="1187"/>
      <c r="GEW206" s="1187"/>
      <c r="GEX206" s="1187"/>
      <c r="GEY206" s="1187"/>
      <c r="GEZ206" s="1187"/>
      <c r="GFA206" s="1187"/>
      <c r="GFB206" s="1187"/>
      <c r="GFC206" s="1187"/>
      <c r="GFD206" s="1187"/>
      <c r="GFE206" s="1187"/>
      <c r="GFF206" s="1187"/>
      <c r="GFG206" s="1187"/>
      <c r="GFH206" s="1187"/>
      <c r="GFI206" s="1187"/>
      <c r="GFJ206" s="1187"/>
      <c r="GFK206" s="1187"/>
      <c r="GFL206" s="1187"/>
      <c r="GFM206" s="1187"/>
      <c r="GFN206" s="1187"/>
      <c r="GFO206" s="1187"/>
      <c r="GFP206" s="1187"/>
      <c r="GFQ206" s="1187"/>
      <c r="GFR206" s="1187"/>
      <c r="GFS206" s="1187"/>
      <c r="GFT206" s="1187"/>
      <c r="GFU206" s="1187"/>
      <c r="GFV206" s="1187"/>
      <c r="GFW206" s="1187"/>
      <c r="GFX206" s="1187"/>
      <c r="GFY206" s="1187"/>
      <c r="GFZ206" s="1187"/>
      <c r="GGA206" s="1187"/>
      <c r="GGB206" s="1187"/>
      <c r="GGC206" s="1187"/>
      <c r="GGD206" s="1187"/>
      <c r="GGE206" s="1187"/>
      <c r="GGF206" s="1187"/>
      <c r="GGG206" s="1187"/>
      <c r="GGH206" s="1187"/>
      <c r="GGI206" s="1187"/>
      <c r="GGJ206" s="1187"/>
      <c r="GGK206" s="1187"/>
      <c r="GGL206" s="1187"/>
      <c r="GGM206" s="1187"/>
      <c r="GGN206" s="1187"/>
      <c r="GGO206" s="1187"/>
      <c r="GGP206" s="1187"/>
      <c r="GGQ206" s="1187"/>
      <c r="GGR206" s="1187"/>
      <c r="GGS206" s="1187"/>
      <c r="GGT206" s="1187"/>
      <c r="GGU206" s="1187"/>
      <c r="GGV206" s="1187"/>
      <c r="GGW206" s="1187"/>
      <c r="GGX206" s="1187"/>
      <c r="GGY206" s="1187"/>
      <c r="GGZ206" s="1187"/>
      <c r="GHA206" s="1187"/>
      <c r="GHB206" s="1187"/>
      <c r="GHC206" s="1187"/>
      <c r="GHD206" s="1187"/>
      <c r="GHE206" s="1187"/>
      <c r="GHF206" s="1187"/>
      <c r="GHG206" s="1187"/>
      <c r="GHH206" s="1187"/>
      <c r="GHI206" s="1187"/>
      <c r="GHJ206" s="1187"/>
      <c r="GHK206" s="1187"/>
      <c r="GHL206" s="1187"/>
      <c r="GHM206" s="1187"/>
      <c r="GHN206" s="1187"/>
      <c r="GHO206" s="1187"/>
      <c r="GHP206" s="1187"/>
      <c r="GHQ206" s="1187"/>
      <c r="GHR206" s="1187"/>
      <c r="GHS206" s="1187"/>
      <c r="GHT206" s="1187"/>
      <c r="GHU206" s="1187"/>
      <c r="GHV206" s="1187"/>
      <c r="GHW206" s="1187"/>
      <c r="GHX206" s="1187"/>
      <c r="GHY206" s="1187"/>
      <c r="GHZ206" s="1187"/>
      <c r="GIA206" s="1187"/>
      <c r="GIB206" s="1187"/>
      <c r="GIC206" s="1187"/>
      <c r="GID206" s="1187"/>
      <c r="GIE206" s="1187"/>
      <c r="GIF206" s="1187"/>
      <c r="GIG206" s="1187"/>
      <c r="GIH206" s="1187"/>
      <c r="GII206" s="1187"/>
      <c r="GIJ206" s="1187"/>
      <c r="GIK206" s="1187"/>
      <c r="GIL206" s="1187"/>
      <c r="GIM206" s="1187"/>
      <c r="GIN206" s="1187"/>
      <c r="GIO206" s="1187"/>
      <c r="GIP206" s="1187"/>
      <c r="GIQ206" s="1187"/>
      <c r="GIR206" s="1187"/>
      <c r="GIS206" s="1187"/>
      <c r="GIT206" s="1187"/>
      <c r="GIU206" s="1187"/>
      <c r="GIV206" s="1187"/>
      <c r="GIW206" s="1187"/>
      <c r="GIX206" s="1187"/>
      <c r="GIY206" s="1187"/>
      <c r="GIZ206" s="1187"/>
      <c r="GJA206" s="1187"/>
      <c r="GJB206" s="1187"/>
      <c r="GJC206" s="1187"/>
      <c r="GJD206" s="1187"/>
      <c r="GJE206" s="1187"/>
      <c r="GJF206" s="1187"/>
      <c r="GJG206" s="1187"/>
      <c r="GJH206" s="1187"/>
      <c r="GJI206" s="1187"/>
      <c r="GJJ206" s="1187"/>
      <c r="GJK206" s="1187"/>
      <c r="GJL206" s="1187"/>
      <c r="GJM206" s="1187"/>
      <c r="GJN206" s="1187"/>
      <c r="GJO206" s="1187"/>
      <c r="GJP206" s="1187"/>
      <c r="GJQ206" s="1187"/>
      <c r="GJR206" s="1187"/>
      <c r="GJS206" s="1187"/>
      <c r="GJT206" s="1187"/>
      <c r="GJU206" s="1187"/>
      <c r="GJV206" s="1187"/>
      <c r="GJW206" s="1187"/>
      <c r="GJX206" s="1187"/>
      <c r="GJY206" s="1187"/>
      <c r="GJZ206" s="1187"/>
      <c r="GKA206" s="1187"/>
      <c r="GKB206" s="1187"/>
      <c r="GKC206" s="1187"/>
      <c r="GKD206" s="1187"/>
      <c r="GKE206" s="1187"/>
      <c r="GKF206" s="1187"/>
      <c r="GKG206" s="1187"/>
      <c r="GKH206" s="1187"/>
      <c r="GKI206" s="1187"/>
      <c r="GKJ206" s="1187"/>
      <c r="GKK206" s="1187"/>
      <c r="GKL206" s="1187"/>
      <c r="GKM206" s="1187"/>
      <c r="GKN206" s="1187"/>
      <c r="GKO206" s="1187"/>
      <c r="GKP206" s="1187"/>
      <c r="GKQ206" s="1187"/>
      <c r="GKR206" s="1187"/>
      <c r="GKS206" s="1187"/>
      <c r="GKT206" s="1187"/>
      <c r="GKU206" s="1187"/>
      <c r="GKV206" s="1187"/>
      <c r="GKW206" s="1187"/>
      <c r="GKX206" s="1187"/>
      <c r="GKY206" s="1187"/>
      <c r="GKZ206" s="1187"/>
      <c r="GLA206" s="1187"/>
      <c r="GLB206" s="1187"/>
      <c r="GLC206" s="1187"/>
      <c r="GLD206" s="1187"/>
      <c r="GLE206" s="1187"/>
      <c r="GLF206" s="1187"/>
      <c r="GLG206" s="1187"/>
      <c r="GLH206" s="1187"/>
      <c r="GLI206" s="1187"/>
      <c r="GLJ206" s="1187"/>
      <c r="GLK206" s="1187"/>
      <c r="GLL206" s="1187"/>
      <c r="GLM206" s="1187"/>
      <c r="GLN206" s="1187"/>
      <c r="GLO206" s="1187"/>
      <c r="GLP206" s="1187"/>
      <c r="GLQ206" s="1187"/>
      <c r="GLR206" s="1187"/>
      <c r="GLS206" s="1187"/>
      <c r="GLT206" s="1187"/>
      <c r="GLU206" s="1187"/>
      <c r="GLV206" s="1187"/>
      <c r="GLW206" s="1187"/>
      <c r="GLX206" s="1187"/>
      <c r="GLY206" s="1187"/>
      <c r="GLZ206" s="1187"/>
      <c r="GMA206" s="1187"/>
      <c r="GMB206" s="1187"/>
      <c r="GMC206" s="1187"/>
      <c r="GMD206" s="1187"/>
      <c r="GME206" s="1187"/>
      <c r="GMF206" s="1187"/>
      <c r="GMG206" s="1187"/>
      <c r="GMH206" s="1187"/>
      <c r="GMI206" s="1187"/>
      <c r="GMJ206" s="1187"/>
      <c r="GMK206" s="1187"/>
      <c r="GML206" s="1187"/>
      <c r="GMM206" s="1187"/>
      <c r="GMN206" s="1187"/>
      <c r="GMO206" s="1187"/>
      <c r="GMP206" s="1187"/>
      <c r="GMQ206" s="1187"/>
      <c r="GMR206" s="1187"/>
      <c r="GMS206" s="1187"/>
      <c r="GMT206" s="1187"/>
      <c r="GMU206" s="1187"/>
      <c r="GMV206" s="1187"/>
      <c r="GMW206" s="1187"/>
      <c r="GMX206" s="1187"/>
      <c r="GMY206" s="1187"/>
      <c r="GMZ206" s="1187"/>
      <c r="GNA206" s="1187"/>
      <c r="GNB206" s="1187"/>
      <c r="GNC206" s="1187"/>
      <c r="GND206" s="1187"/>
      <c r="GNE206" s="1187"/>
      <c r="GNF206" s="1187"/>
      <c r="GNG206" s="1187"/>
      <c r="GNH206" s="1187"/>
      <c r="GNI206" s="1187"/>
      <c r="GNJ206" s="1187"/>
      <c r="GNK206" s="1187"/>
      <c r="GNL206" s="1187"/>
      <c r="GNM206" s="1187"/>
      <c r="GNN206" s="1187"/>
      <c r="GNO206" s="1187"/>
      <c r="GNP206" s="1187"/>
      <c r="GNQ206" s="1187"/>
      <c r="GNR206" s="1187"/>
      <c r="GNS206" s="1187"/>
      <c r="GNT206" s="1187"/>
      <c r="GNU206" s="1187"/>
      <c r="GNV206" s="1187"/>
      <c r="GNW206" s="1187"/>
      <c r="GNX206" s="1187"/>
      <c r="GNY206" s="1187"/>
      <c r="GNZ206" s="1187"/>
      <c r="GOA206" s="1187"/>
      <c r="GOB206" s="1187"/>
      <c r="GOC206" s="1187"/>
      <c r="GOD206" s="1187"/>
      <c r="GOE206" s="1187"/>
      <c r="GOF206" s="1187"/>
      <c r="GOG206" s="1187"/>
      <c r="GOH206" s="1187"/>
      <c r="GOI206" s="1187"/>
      <c r="GOJ206" s="1187"/>
      <c r="GOK206" s="1187"/>
      <c r="GOL206" s="1187"/>
      <c r="GOM206" s="1187"/>
      <c r="GON206" s="1187"/>
      <c r="GOO206" s="1187"/>
      <c r="GOP206" s="1187"/>
      <c r="GOQ206" s="1187"/>
      <c r="GOR206" s="1187"/>
      <c r="GOS206" s="1187"/>
      <c r="GOT206" s="1187"/>
      <c r="GOU206" s="1187"/>
      <c r="GOV206" s="1187"/>
      <c r="GOW206" s="1187"/>
      <c r="GOX206" s="1187"/>
      <c r="GOY206" s="1187"/>
      <c r="GOZ206" s="1187"/>
      <c r="GPA206" s="1187"/>
      <c r="GPB206" s="1187"/>
      <c r="GPC206" s="1187"/>
      <c r="GPD206" s="1187"/>
      <c r="GPE206" s="1187"/>
      <c r="GPF206" s="1187"/>
      <c r="GPG206" s="1187"/>
      <c r="GPH206" s="1187"/>
      <c r="GPI206" s="1187"/>
      <c r="GPJ206" s="1187"/>
      <c r="GPK206" s="1187"/>
      <c r="GPL206" s="1187"/>
      <c r="GPM206" s="1187"/>
      <c r="GPN206" s="1187"/>
      <c r="GPO206" s="1187"/>
      <c r="GPP206" s="1187"/>
      <c r="GPQ206" s="1187"/>
      <c r="GPR206" s="1187"/>
      <c r="GPS206" s="1187"/>
      <c r="GPT206" s="1187"/>
      <c r="GPU206" s="1187"/>
      <c r="GPV206" s="1187"/>
      <c r="GPW206" s="1187"/>
      <c r="GPX206" s="1187"/>
      <c r="GPY206" s="1187"/>
      <c r="GPZ206" s="1187"/>
      <c r="GQA206" s="1187"/>
      <c r="GQB206" s="1187"/>
      <c r="GQC206" s="1187"/>
      <c r="GQD206" s="1187"/>
      <c r="GQE206" s="1187"/>
      <c r="GQF206" s="1187"/>
      <c r="GQG206" s="1187"/>
      <c r="GQH206" s="1187"/>
      <c r="GQI206" s="1187"/>
      <c r="GQJ206" s="1187"/>
      <c r="GQK206" s="1187"/>
      <c r="GQL206" s="1187"/>
      <c r="GQM206" s="1187"/>
      <c r="GQN206" s="1187"/>
      <c r="GQO206" s="1187"/>
      <c r="GQP206" s="1187"/>
      <c r="GQQ206" s="1187"/>
      <c r="GQR206" s="1187"/>
      <c r="GQS206" s="1187"/>
      <c r="GQT206" s="1187"/>
      <c r="GQU206" s="1187"/>
      <c r="GQV206" s="1187"/>
      <c r="GQW206" s="1187"/>
      <c r="GQX206" s="1187"/>
      <c r="GQY206" s="1187"/>
      <c r="GQZ206" s="1187"/>
      <c r="GRA206" s="1187"/>
      <c r="GRB206" s="1187"/>
      <c r="GRC206" s="1187"/>
      <c r="GRD206" s="1187"/>
      <c r="GRE206" s="1187"/>
      <c r="GRF206" s="1187"/>
      <c r="GRG206" s="1187"/>
      <c r="GRH206" s="1187"/>
      <c r="GRI206" s="1187"/>
      <c r="GRJ206" s="1187"/>
      <c r="GRK206" s="1187"/>
      <c r="GRL206" s="1187"/>
      <c r="GRM206" s="1187"/>
      <c r="GRN206" s="1187"/>
      <c r="GRO206" s="1187"/>
      <c r="GRP206" s="1187"/>
      <c r="GRQ206" s="1187"/>
      <c r="GRR206" s="1187"/>
      <c r="GRS206" s="1187"/>
      <c r="GRT206" s="1187"/>
      <c r="GRU206" s="1187"/>
      <c r="GRV206" s="1187"/>
      <c r="GRW206" s="1187"/>
      <c r="GRX206" s="1187"/>
      <c r="GRY206" s="1187"/>
      <c r="GRZ206" s="1187"/>
      <c r="GSA206" s="1187"/>
      <c r="GSB206" s="1187"/>
      <c r="GSC206" s="1187"/>
      <c r="GSD206" s="1187"/>
      <c r="GSE206" s="1187"/>
      <c r="GSF206" s="1187"/>
      <c r="GSG206" s="1187"/>
      <c r="GSH206" s="1187"/>
      <c r="GSI206" s="1187"/>
      <c r="GSJ206" s="1187"/>
      <c r="GSK206" s="1187"/>
      <c r="GSL206" s="1187"/>
      <c r="GSM206" s="1187"/>
      <c r="GSN206" s="1187"/>
      <c r="GSO206" s="1187"/>
      <c r="GSP206" s="1187"/>
      <c r="GSQ206" s="1187"/>
      <c r="GSR206" s="1187"/>
      <c r="GSS206" s="1187"/>
      <c r="GST206" s="1187"/>
      <c r="GSU206" s="1187"/>
      <c r="GSV206" s="1187"/>
      <c r="GSW206" s="1187"/>
      <c r="GSX206" s="1187"/>
      <c r="GSY206" s="1187"/>
      <c r="GSZ206" s="1187"/>
      <c r="GTA206" s="1187"/>
      <c r="GTB206" s="1187"/>
      <c r="GTC206" s="1187"/>
      <c r="GTD206" s="1187"/>
      <c r="GTE206" s="1187"/>
      <c r="GTF206" s="1187"/>
      <c r="GTG206" s="1187"/>
      <c r="GTH206" s="1187"/>
      <c r="GTI206" s="1187"/>
      <c r="GTJ206" s="1187"/>
      <c r="GTK206" s="1187"/>
      <c r="GTL206" s="1187"/>
      <c r="GTM206" s="1187"/>
      <c r="GTN206" s="1187"/>
      <c r="GTO206" s="1187"/>
      <c r="GTP206" s="1187"/>
      <c r="GTQ206" s="1187"/>
      <c r="GTR206" s="1187"/>
      <c r="GTS206" s="1187"/>
      <c r="GTT206" s="1187"/>
      <c r="GTU206" s="1187"/>
      <c r="GTV206" s="1187"/>
      <c r="GTW206" s="1187"/>
      <c r="GTX206" s="1187"/>
      <c r="GTY206" s="1187"/>
      <c r="GTZ206" s="1187"/>
      <c r="GUA206" s="1187"/>
      <c r="GUB206" s="1187"/>
      <c r="GUC206" s="1187"/>
      <c r="GUD206" s="1187"/>
      <c r="GUE206" s="1187"/>
      <c r="GUF206" s="1187"/>
      <c r="GUG206" s="1187"/>
      <c r="GUH206" s="1187"/>
      <c r="GUI206" s="1187"/>
      <c r="GUJ206" s="1187"/>
      <c r="GUK206" s="1187"/>
      <c r="GUL206" s="1187"/>
      <c r="GUM206" s="1187"/>
      <c r="GUN206" s="1187"/>
      <c r="GUO206" s="1187"/>
      <c r="GUP206" s="1187"/>
      <c r="GUQ206" s="1187"/>
      <c r="GUR206" s="1187"/>
      <c r="GUS206" s="1187"/>
      <c r="GUT206" s="1187"/>
      <c r="GUU206" s="1187"/>
      <c r="GUV206" s="1187"/>
      <c r="GUW206" s="1187"/>
      <c r="GUX206" s="1187"/>
      <c r="GUY206" s="1187"/>
      <c r="GUZ206" s="1187"/>
      <c r="GVA206" s="1187"/>
      <c r="GVB206" s="1187"/>
      <c r="GVC206" s="1187"/>
      <c r="GVD206" s="1187"/>
      <c r="GVE206" s="1187"/>
      <c r="GVF206" s="1187"/>
      <c r="GVG206" s="1187"/>
      <c r="GVH206" s="1187"/>
      <c r="GVI206" s="1187"/>
      <c r="GVJ206" s="1187"/>
      <c r="GVK206" s="1187"/>
      <c r="GVL206" s="1187"/>
      <c r="GVM206" s="1187"/>
      <c r="GVN206" s="1187"/>
      <c r="GVO206" s="1187"/>
      <c r="GVP206" s="1187"/>
      <c r="GVQ206" s="1187"/>
      <c r="GVR206" s="1187"/>
      <c r="GVS206" s="1187"/>
      <c r="GVT206" s="1187"/>
      <c r="GVU206" s="1187"/>
      <c r="GVV206" s="1187"/>
      <c r="GVW206" s="1187"/>
      <c r="GVX206" s="1187"/>
      <c r="GVY206" s="1187"/>
      <c r="GVZ206" s="1187"/>
      <c r="GWA206" s="1187"/>
      <c r="GWB206" s="1187"/>
      <c r="GWC206" s="1187"/>
      <c r="GWD206" s="1187"/>
      <c r="GWE206" s="1187"/>
      <c r="GWF206" s="1187"/>
      <c r="GWG206" s="1187"/>
      <c r="GWH206" s="1187"/>
      <c r="GWI206" s="1187"/>
      <c r="GWJ206" s="1187"/>
      <c r="GWK206" s="1187"/>
      <c r="GWL206" s="1187"/>
      <c r="GWM206" s="1187"/>
      <c r="GWN206" s="1187"/>
      <c r="GWO206" s="1187"/>
      <c r="GWP206" s="1187"/>
      <c r="GWQ206" s="1187"/>
      <c r="GWR206" s="1187"/>
      <c r="GWS206" s="1187"/>
      <c r="GWT206" s="1187"/>
      <c r="GWU206" s="1187"/>
      <c r="GWV206" s="1187"/>
      <c r="GWW206" s="1187"/>
      <c r="GWX206" s="1187"/>
      <c r="GWY206" s="1187"/>
      <c r="GWZ206" s="1187"/>
      <c r="GXA206" s="1187"/>
      <c r="GXB206" s="1187"/>
      <c r="GXC206" s="1187"/>
      <c r="GXD206" s="1187"/>
      <c r="GXE206" s="1187"/>
      <c r="GXF206" s="1187"/>
      <c r="GXG206" s="1187"/>
      <c r="GXH206" s="1187"/>
      <c r="GXI206" s="1187"/>
      <c r="GXJ206" s="1187"/>
      <c r="GXK206" s="1187"/>
      <c r="GXL206" s="1187"/>
      <c r="GXM206" s="1187"/>
      <c r="GXN206" s="1187"/>
      <c r="GXO206" s="1187"/>
      <c r="GXP206" s="1187"/>
      <c r="GXQ206" s="1187"/>
      <c r="GXR206" s="1187"/>
      <c r="GXS206" s="1187"/>
      <c r="GXT206" s="1187"/>
      <c r="GXU206" s="1187"/>
      <c r="GXV206" s="1187"/>
      <c r="GXW206" s="1187"/>
      <c r="GXX206" s="1187"/>
      <c r="GXY206" s="1187"/>
      <c r="GXZ206" s="1187"/>
      <c r="GYA206" s="1187"/>
      <c r="GYB206" s="1187"/>
      <c r="GYC206" s="1187"/>
      <c r="GYD206" s="1187"/>
      <c r="GYE206" s="1187"/>
      <c r="GYF206" s="1187"/>
      <c r="GYG206" s="1187"/>
      <c r="GYH206" s="1187"/>
      <c r="GYI206" s="1187"/>
      <c r="GYJ206" s="1187"/>
      <c r="GYK206" s="1187"/>
      <c r="GYL206" s="1187"/>
      <c r="GYM206" s="1187"/>
      <c r="GYN206" s="1187"/>
      <c r="GYO206" s="1187"/>
      <c r="GYP206" s="1187"/>
      <c r="GYQ206" s="1187"/>
      <c r="GYR206" s="1187"/>
      <c r="GYS206" s="1187"/>
      <c r="GYT206" s="1187"/>
      <c r="GYU206" s="1187"/>
      <c r="GYV206" s="1187"/>
      <c r="GYW206" s="1187"/>
      <c r="GYX206" s="1187"/>
      <c r="GYY206" s="1187"/>
      <c r="GYZ206" s="1187"/>
      <c r="GZA206" s="1187"/>
      <c r="GZB206" s="1187"/>
      <c r="GZC206" s="1187"/>
      <c r="GZD206" s="1187"/>
      <c r="GZE206" s="1187"/>
      <c r="GZF206" s="1187"/>
      <c r="GZG206" s="1187"/>
      <c r="GZH206" s="1187"/>
      <c r="GZI206" s="1187"/>
      <c r="GZJ206" s="1187"/>
      <c r="GZK206" s="1187"/>
      <c r="GZL206" s="1187"/>
      <c r="GZM206" s="1187"/>
      <c r="GZN206" s="1187"/>
      <c r="GZO206" s="1187"/>
      <c r="GZP206" s="1187"/>
      <c r="GZQ206" s="1187"/>
      <c r="GZR206" s="1187"/>
      <c r="GZS206" s="1187"/>
      <c r="GZT206" s="1187"/>
      <c r="GZU206" s="1187"/>
      <c r="GZV206" s="1187"/>
      <c r="GZW206" s="1187"/>
      <c r="GZX206" s="1187"/>
      <c r="GZY206" s="1187"/>
      <c r="GZZ206" s="1187"/>
      <c r="HAA206" s="1187"/>
      <c r="HAB206" s="1187"/>
      <c r="HAC206" s="1187"/>
      <c r="HAD206" s="1187"/>
      <c r="HAE206" s="1187"/>
      <c r="HAF206" s="1187"/>
      <c r="HAG206" s="1187"/>
      <c r="HAH206" s="1187"/>
      <c r="HAI206" s="1187"/>
      <c r="HAJ206" s="1187"/>
      <c r="HAK206" s="1187"/>
      <c r="HAL206" s="1187"/>
      <c r="HAM206" s="1187"/>
      <c r="HAN206" s="1187"/>
      <c r="HAO206" s="1187"/>
      <c r="HAP206" s="1187"/>
      <c r="HAQ206" s="1187"/>
      <c r="HAR206" s="1187"/>
      <c r="HAS206" s="1187"/>
      <c r="HAT206" s="1187"/>
      <c r="HAU206" s="1187"/>
      <c r="HAV206" s="1187"/>
      <c r="HAW206" s="1187"/>
      <c r="HAX206" s="1187"/>
      <c r="HAY206" s="1187"/>
      <c r="HAZ206" s="1187"/>
      <c r="HBA206" s="1187"/>
      <c r="HBB206" s="1187"/>
      <c r="HBC206" s="1187"/>
      <c r="HBD206" s="1187"/>
      <c r="HBE206" s="1187"/>
      <c r="HBF206" s="1187"/>
      <c r="HBG206" s="1187"/>
      <c r="HBH206" s="1187"/>
      <c r="HBI206" s="1187"/>
      <c r="HBJ206" s="1187"/>
      <c r="HBK206" s="1187"/>
      <c r="HBL206" s="1187"/>
      <c r="HBM206" s="1187"/>
      <c r="HBN206" s="1187"/>
      <c r="HBO206" s="1187"/>
      <c r="HBP206" s="1187"/>
      <c r="HBQ206" s="1187"/>
      <c r="HBR206" s="1187"/>
      <c r="HBS206" s="1187"/>
      <c r="HBT206" s="1187"/>
      <c r="HBU206" s="1187"/>
      <c r="HBV206" s="1187"/>
      <c r="HBW206" s="1187"/>
      <c r="HBX206" s="1187"/>
      <c r="HBY206" s="1187"/>
      <c r="HBZ206" s="1187"/>
      <c r="HCA206" s="1187"/>
      <c r="HCB206" s="1187"/>
      <c r="HCC206" s="1187"/>
      <c r="HCD206" s="1187"/>
      <c r="HCE206" s="1187"/>
      <c r="HCF206" s="1187"/>
      <c r="HCG206" s="1187"/>
      <c r="HCH206" s="1187"/>
      <c r="HCI206" s="1187"/>
      <c r="HCJ206" s="1187"/>
      <c r="HCK206" s="1187"/>
      <c r="HCL206" s="1187"/>
      <c r="HCM206" s="1187"/>
      <c r="HCN206" s="1187"/>
      <c r="HCO206" s="1187"/>
      <c r="HCP206" s="1187"/>
      <c r="HCQ206" s="1187"/>
      <c r="HCR206" s="1187"/>
      <c r="HCS206" s="1187"/>
      <c r="HCT206" s="1187"/>
      <c r="HCU206" s="1187"/>
      <c r="HCV206" s="1187"/>
      <c r="HCW206" s="1187"/>
      <c r="HCX206" s="1187"/>
      <c r="HCY206" s="1187"/>
      <c r="HCZ206" s="1187"/>
      <c r="HDA206" s="1187"/>
      <c r="HDB206" s="1187"/>
      <c r="HDC206" s="1187"/>
      <c r="HDD206" s="1187"/>
      <c r="HDE206" s="1187"/>
      <c r="HDF206" s="1187"/>
      <c r="HDG206" s="1187"/>
      <c r="HDH206" s="1187"/>
      <c r="HDI206" s="1187"/>
      <c r="HDJ206" s="1187"/>
      <c r="HDK206" s="1187"/>
      <c r="HDL206" s="1187"/>
      <c r="HDM206" s="1187"/>
      <c r="HDN206" s="1187"/>
      <c r="HDO206" s="1187"/>
      <c r="HDP206" s="1187"/>
      <c r="HDQ206" s="1187"/>
      <c r="HDR206" s="1187"/>
      <c r="HDS206" s="1187"/>
      <c r="HDT206" s="1187"/>
      <c r="HDU206" s="1187"/>
      <c r="HDV206" s="1187"/>
      <c r="HDW206" s="1187"/>
      <c r="HDX206" s="1187"/>
      <c r="HDY206" s="1187"/>
      <c r="HDZ206" s="1187"/>
      <c r="HEA206" s="1187"/>
      <c r="HEB206" s="1187"/>
      <c r="HEC206" s="1187"/>
      <c r="HED206" s="1187"/>
      <c r="HEE206" s="1187"/>
      <c r="HEF206" s="1187"/>
      <c r="HEG206" s="1187"/>
      <c r="HEH206" s="1187"/>
      <c r="HEI206" s="1187"/>
      <c r="HEJ206" s="1187"/>
      <c r="HEK206" s="1187"/>
      <c r="HEL206" s="1187"/>
      <c r="HEM206" s="1187"/>
      <c r="HEN206" s="1187"/>
      <c r="HEO206" s="1187"/>
      <c r="HEP206" s="1187"/>
      <c r="HEQ206" s="1187"/>
      <c r="HER206" s="1187"/>
      <c r="HES206" s="1187"/>
      <c r="HET206" s="1187"/>
      <c r="HEU206" s="1187"/>
      <c r="HEV206" s="1187"/>
      <c r="HEW206" s="1187"/>
      <c r="HEX206" s="1187"/>
      <c r="HEY206" s="1187"/>
      <c r="HEZ206" s="1187"/>
      <c r="HFA206" s="1187"/>
      <c r="HFB206" s="1187"/>
      <c r="HFC206" s="1187"/>
      <c r="HFD206" s="1187"/>
      <c r="HFE206" s="1187"/>
      <c r="HFF206" s="1187"/>
      <c r="HFG206" s="1187"/>
      <c r="HFH206" s="1187"/>
      <c r="HFI206" s="1187"/>
      <c r="HFJ206" s="1187"/>
      <c r="HFK206" s="1187"/>
      <c r="HFL206" s="1187"/>
      <c r="HFM206" s="1187"/>
      <c r="HFN206" s="1187"/>
      <c r="HFO206" s="1187"/>
      <c r="HFP206" s="1187"/>
      <c r="HFQ206" s="1187"/>
      <c r="HFR206" s="1187"/>
      <c r="HFS206" s="1187"/>
      <c r="HFT206" s="1187"/>
      <c r="HFU206" s="1187"/>
      <c r="HFV206" s="1187"/>
      <c r="HFW206" s="1187"/>
      <c r="HFX206" s="1187"/>
      <c r="HFY206" s="1187"/>
      <c r="HFZ206" s="1187"/>
      <c r="HGA206" s="1187"/>
      <c r="HGB206" s="1187"/>
      <c r="HGC206" s="1187"/>
      <c r="HGD206" s="1187"/>
      <c r="HGE206" s="1187"/>
      <c r="HGF206" s="1187"/>
      <c r="HGG206" s="1187"/>
      <c r="HGH206" s="1187"/>
      <c r="HGI206" s="1187"/>
      <c r="HGJ206" s="1187"/>
      <c r="HGK206" s="1187"/>
      <c r="HGL206" s="1187"/>
      <c r="HGM206" s="1187"/>
      <c r="HGN206" s="1187"/>
      <c r="HGO206" s="1187"/>
      <c r="HGP206" s="1187"/>
      <c r="HGQ206" s="1187"/>
      <c r="HGR206" s="1187"/>
      <c r="HGS206" s="1187"/>
      <c r="HGT206" s="1187"/>
      <c r="HGU206" s="1187"/>
      <c r="HGV206" s="1187"/>
      <c r="HGW206" s="1187"/>
      <c r="HGX206" s="1187"/>
      <c r="HGY206" s="1187"/>
      <c r="HGZ206" s="1187"/>
      <c r="HHA206" s="1187"/>
      <c r="HHB206" s="1187"/>
      <c r="HHC206" s="1187"/>
      <c r="HHD206" s="1187"/>
      <c r="HHE206" s="1187"/>
      <c r="HHF206" s="1187"/>
      <c r="HHG206" s="1187"/>
      <c r="HHH206" s="1187"/>
      <c r="HHI206" s="1187"/>
      <c r="HHJ206" s="1187"/>
      <c r="HHK206" s="1187"/>
      <c r="HHL206" s="1187"/>
      <c r="HHM206" s="1187"/>
      <c r="HHN206" s="1187"/>
      <c r="HHO206" s="1187"/>
      <c r="HHP206" s="1187"/>
      <c r="HHQ206" s="1187"/>
      <c r="HHR206" s="1187"/>
      <c r="HHS206" s="1187"/>
      <c r="HHT206" s="1187"/>
      <c r="HHU206" s="1187"/>
      <c r="HHV206" s="1187"/>
      <c r="HHW206" s="1187"/>
      <c r="HHX206" s="1187"/>
      <c r="HHY206" s="1187"/>
      <c r="HHZ206" s="1187"/>
      <c r="HIA206" s="1187"/>
      <c r="HIB206" s="1187"/>
      <c r="HIC206" s="1187"/>
      <c r="HID206" s="1187"/>
      <c r="HIE206" s="1187"/>
      <c r="HIF206" s="1187"/>
      <c r="HIG206" s="1187"/>
      <c r="HIH206" s="1187"/>
      <c r="HII206" s="1187"/>
      <c r="HIJ206" s="1187"/>
      <c r="HIK206" s="1187"/>
      <c r="HIL206" s="1187"/>
      <c r="HIM206" s="1187"/>
      <c r="HIN206" s="1187"/>
      <c r="HIO206" s="1187"/>
      <c r="HIP206" s="1187"/>
      <c r="HIQ206" s="1187"/>
      <c r="HIR206" s="1187"/>
      <c r="HIS206" s="1187"/>
      <c r="HIT206" s="1187"/>
      <c r="HIU206" s="1187"/>
      <c r="HIV206" s="1187"/>
      <c r="HIW206" s="1187"/>
      <c r="HIX206" s="1187"/>
      <c r="HIY206" s="1187"/>
      <c r="HIZ206" s="1187"/>
      <c r="HJA206" s="1187"/>
      <c r="HJB206" s="1187"/>
      <c r="HJC206" s="1187"/>
      <c r="HJD206" s="1187"/>
      <c r="HJE206" s="1187"/>
      <c r="HJF206" s="1187"/>
      <c r="HJG206" s="1187"/>
      <c r="HJH206" s="1187"/>
      <c r="HJI206" s="1187"/>
      <c r="HJJ206" s="1187"/>
      <c r="HJK206" s="1187"/>
      <c r="HJL206" s="1187"/>
      <c r="HJM206" s="1187"/>
      <c r="HJN206" s="1187"/>
      <c r="HJO206" s="1187"/>
      <c r="HJP206" s="1187"/>
      <c r="HJQ206" s="1187"/>
      <c r="HJR206" s="1187"/>
      <c r="HJS206" s="1187"/>
      <c r="HJT206" s="1187"/>
      <c r="HJU206" s="1187"/>
      <c r="HJV206" s="1187"/>
      <c r="HJW206" s="1187"/>
      <c r="HJX206" s="1187"/>
      <c r="HJY206" s="1187"/>
      <c r="HJZ206" s="1187"/>
      <c r="HKA206" s="1187"/>
      <c r="HKB206" s="1187"/>
      <c r="HKC206" s="1187"/>
      <c r="HKD206" s="1187"/>
      <c r="HKE206" s="1187"/>
      <c r="HKF206" s="1187"/>
      <c r="HKG206" s="1187"/>
      <c r="HKH206" s="1187"/>
      <c r="HKI206" s="1187"/>
      <c r="HKJ206" s="1187"/>
      <c r="HKK206" s="1187"/>
      <c r="HKL206" s="1187"/>
      <c r="HKM206" s="1187"/>
      <c r="HKN206" s="1187"/>
      <c r="HKO206" s="1187"/>
      <c r="HKP206" s="1187"/>
      <c r="HKQ206" s="1187"/>
      <c r="HKR206" s="1187"/>
      <c r="HKS206" s="1187"/>
      <c r="HKT206" s="1187"/>
      <c r="HKU206" s="1187"/>
      <c r="HKV206" s="1187"/>
      <c r="HKW206" s="1187"/>
      <c r="HKX206" s="1187"/>
      <c r="HKY206" s="1187"/>
      <c r="HKZ206" s="1187"/>
      <c r="HLA206" s="1187"/>
      <c r="HLB206" s="1187"/>
      <c r="HLC206" s="1187"/>
      <c r="HLD206" s="1187"/>
      <c r="HLE206" s="1187"/>
      <c r="HLF206" s="1187"/>
      <c r="HLG206" s="1187"/>
      <c r="HLH206" s="1187"/>
      <c r="HLI206" s="1187"/>
      <c r="HLJ206" s="1187"/>
      <c r="HLK206" s="1187"/>
      <c r="HLL206" s="1187"/>
      <c r="HLM206" s="1187"/>
      <c r="HLN206" s="1187"/>
      <c r="HLO206" s="1187"/>
      <c r="HLP206" s="1187"/>
      <c r="HLQ206" s="1187"/>
      <c r="HLR206" s="1187"/>
      <c r="HLS206" s="1187"/>
      <c r="HLT206" s="1187"/>
      <c r="HLU206" s="1187"/>
      <c r="HLV206" s="1187"/>
      <c r="HLW206" s="1187"/>
      <c r="HLX206" s="1187"/>
      <c r="HLY206" s="1187"/>
      <c r="HLZ206" s="1187"/>
      <c r="HMA206" s="1187"/>
      <c r="HMB206" s="1187"/>
      <c r="HMC206" s="1187"/>
      <c r="HMD206" s="1187"/>
      <c r="HME206" s="1187"/>
      <c r="HMF206" s="1187"/>
      <c r="HMG206" s="1187"/>
      <c r="HMH206" s="1187"/>
      <c r="HMI206" s="1187"/>
      <c r="HMJ206" s="1187"/>
      <c r="HMK206" s="1187"/>
      <c r="HML206" s="1187"/>
      <c r="HMM206" s="1187"/>
      <c r="HMN206" s="1187"/>
      <c r="HMO206" s="1187"/>
      <c r="HMP206" s="1187"/>
      <c r="HMQ206" s="1187"/>
      <c r="HMR206" s="1187"/>
      <c r="HMS206" s="1187"/>
      <c r="HMT206" s="1187"/>
      <c r="HMU206" s="1187"/>
      <c r="HMV206" s="1187"/>
      <c r="HMW206" s="1187"/>
      <c r="HMX206" s="1187"/>
      <c r="HMY206" s="1187"/>
      <c r="HMZ206" s="1187"/>
      <c r="HNA206" s="1187"/>
      <c r="HNB206" s="1187"/>
      <c r="HNC206" s="1187"/>
      <c r="HND206" s="1187"/>
      <c r="HNE206" s="1187"/>
      <c r="HNF206" s="1187"/>
      <c r="HNG206" s="1187"/>
      <c r="HNH206" s="1187"/>
      <c r="HNI206" s="1187"/>
      <c r="HNJ206" s="1187"/>
      <c r="HNK206" s="1187"/>
      <c r="HNL206" s="1187"/>
      <c r="HNM206" s="1187"/>
      <c r="HNN206" s="1187"/>
      <c r="HNO206" s="1187"/>
      <c r="HNP206" s="1187"/>
      <c r="HNQ206" s="1187"/>
      <c r="HNR206" s="1187"/>
      <c r="HNS206" s="1187"/>
      <c r="HNT206" s="1187"/>
      <c r="HNU206" s="1187"/>
      <c r="HNV206" s="1187"/>
      <c r="HNW206" s="1187"/>
      <c r="HNX206" s="1187"/>
      <c r="HNY206" s="1187"/>
      <c r="HNZ206" s="1187"/>
      <c r="HOA206" s="1187"/>
      <c r="HOB206" s="1187"/>
      <c r="HOC206" s="1187"/>
      <c r="HOD206" s="1187"/>
      <c r="HOE206" s="1187"/>
      <c r="HOF206" s="1187"/>
      <c r="HOG206" s="1187"/>
      <c r="HOH206" s="1187"/>
      <c r="HOI206" s="1187"/>
      <c r="HOJ206" s="1187"/>
      <c r="HOK206" s="1187"/>
      <c r="HOL206" s="1187"/>
      <c r="HOM206" s="1187"/>
      <c r="HON206" s="1187"/>
      <c r="HOO206" s="1187"/>
      <c r="HOP206" s="1187"/>
      <c r="HOQ206" s="1187"/>
      <c r="HOR206" s="1187"/>
      <c r="HOS206" s="1187"/>
      <c r="HOT206" s="1187"/>
      <c r="HOU206" s="1187"/>
      <c r="HOV206" s="1187"/>
      <c r="HOW206" s="1187"/>
      <c r="HOX206" s="1187"/>
      <c r="HOY206" s="1187"/>
      <c r="HOZ206" s="1187"/>
      <c r="HPA206" s="1187"/>
      <c r="HPB206" s="1187"/>
      <c r="HPC206" s="1187"/>
      <c r="HPD206" s="1187"/>
      <c r="HPE206" s="1187"/>
      <c r="HPF206" s="1187"/>
      <c r="HPG206" s="1187"/>
      <c r="HPH206" s="1187"/>
      <c r="HPI206" s="1187"/>
      <c r="HPJ206" s="1187"/>
      <c r="HPK206" s="1187"/>
      <c r="HPL206" s="1187"/>
      <c r="HPM206" s="1187"/>
      <c r="HPN206" s="1187"/>
      <c r="HPO206" s="1187"/>
      <c r="HPP206" s="1187"/>
      <c r="HPQ206" s="1187"/>
      <c r="HPR206" s="1187"/>
      <c r="HPS206" s="1187"/>
      <c r="HPT206" s="1187"/>
      <c r="HPU206" s="1187"/>
      <c r="HPV206" s="1187"/>
      <c r="HPW206" s="1187"/>
      <c r="HPX206" s="1187"/>
      <c r="HPY206" s="1187"/>
      <c r="HPZ206" s="1187"/>
      <c r="HQA206" s="1187"/>
      <c r="HQB206" s="1187"/>
      <c r="HQC206" s="1187"/>
      <c r="HQD206" s="1187"/>
      <c r="HQE206" s="1187"/>
      <c r="HQF206" s="1187"/>
      <c r="HQG206" s="1187"/>
      <c r="HQH206" s="1187"/>
      <c r="HQI206" s="1187"/>
      <c r="HQJ206" s="1187"/>
      <c r="HQK206" s="1187"/>
      <c r="HQL206" s="1187"/>
      <c r="HQM206" s="1187"/>
      <c r="HQN206" s="1187"/>
      <c r="HQO206" s="1187"/>
      <c r="HQP206" s="1187"/>
      <c r="HQQ206" s="1187"/>
      <c r="HQR206" s="1187"/>
      <c r="HQS206" s="1187"/>
      <c r="HQT206" s="1187"/>
      <c r="HQU206" s="1187"/>
      <c r="HQV206" s="1187"/>
      <c r="HQW206" s="1187"/>
      <c r="HQX206" s="1187"/>
      <c r="HQY206" s="1187"/>
      <c r="HQZ206" s="1187"/>
      <c r="HRA206" s="1187"/>
      <c r="HRB206" s="1187"/>
      <c r="HRC206" s="1187"/>
      <c r="HRD206" s="1187"/>
      <c r="HRE206" s="1187"/>
      <c r="HRF206" s="1187"/>
      <c r="HRG206" s="1187"/>
      <c r="HRH206" s="1187"/>
      <c r="HRI206" s="1187"/>
      <c r="HRJ206" s="1187"/>
      <c r="HRK206" s="1187"/>
      <c r="HRL206" s="1187"/>
      <c r="HRM206" s="1187"/>
      <c r="HRN206" s="1187"/>
      <c r="HRO206" s="1187"/>
      <c r="HRP206" s="1187"/>
      <c r="HRQ206" s="1187"/>
      <c r="HRR206" s="1187"/>
      <c r="HRS206" s="1187"/>
      <c r="HRT206" s="1187"/>
      <c r="HRU206" s="1187"/>
      <c r="HRV206" s="1187"/>
      <c r="HRW206" s="1187"/>
      <c r="HRX206" s="1187"/>
      <c r="HRY206" s="1187"/>
      <c r="HRZ206" s="1187"/>
      <c r="HSA206" s="1187"/>
      <c r="HSB206" s="1187"/>
      <c r="HSC206" s="1187"/>
      <c r="HSD206" s="1187"/>
      <c r="HSE206" s="1187"/>
      <c r="HSF206" s="1187"/>
      <c r="HSG206" s="1187"/>
      <c r="HSH206" s="1187"/>
      <c r="HSI206" s="1187"/>
      <c r="HSJ206" s="1187"/>
      <c r="HSK206" s="1187"/>
      <c r="HSL206" s="1187"/>
      <c r="HSM206" s="1187"/>
      <c r="HSN206" s="1187"/>
      <c r="HSO206" s="1187"/>
      <c r="HSP206" s="1187"/>
      <c r="HSQ206" s="1187"/>
      <c r="HSR206" s="1187"/>
      <c r="HSS206" s="1187"/>
      <c r="HST206" s="1187"/>
      <c r="HSU206" s="1187"/>
      <c r="HSV206" s="1187"/>
      <c r="HSW206" s="1187"/>
      <c r="HSX206" s="1187"/>
      <c r="HSY206" s="1187"/>
      <c r="HSZ206" s="1187"/>
      <c r="HTA206" s="1187"/>
      <c r="HTB206" s="1187"/>
      <c r="HTC206" s="1187"/>
      <c r="HTD206" s="1187"/>
      <c r="HTE206" s="1187"/>
      <c r="HTF206" s="1187"/>
      <c r="HTG206" s="1187"/>
      <c r="HTH206" s="1187"/>
      <c r="HTI206" s="1187"/>
      <c r="HTJ206" s="1187"/>
      <c r="HTK206" s="1187"/>
      <c r="HTL206" s="1187"/>
      <c r="HTM206" s="1187"/>
      <c r="HTN206" s="1187"/>
      <c r="HTO206" s="1187"/>
      <c r="HTP206" s="1187"/>
      <c r="HTQ206" s="1187"/>
      <c r="HTR206" s="1187"/>
      <c r="HTS206" s="1187"/>
      <c r="HTT206" s="1187"/>
      <c r="HTU206" s="1187"/>
      <c r="HTV206" s="1187"/>
      <c r="HTW206" s="1187"/>
      <c r="HTX206" s="1187"/>
      <c r="HTY206" s="1187"/>
      <c r="HTZ206" s="1187"/>
      <c r="HUA206" s="1187"/>
      <c r="HUB206" s="1187"/>
      <c r="HUC206" s="1187"/>
      <c r="HUD206" s="1187"/>
      <c r="HUE206" s="1187"/>
      <c r="HUF206" s="1187"/>
      <c r="HUG206" s="1187"/>
      <c r="HUH206" s="1187"/>
      <c r="HUI206" s="1187"/>
      <c r="HUJ206" s="1187"/>
      <c r="HUK206" s="1187"/>
      <c r="HUL206" s="1187"/>
      <c r="HUM206" s="1187"/>
      <c r="HUN206" s="1187"/>
      <c r="HUO206" s="1187"/>
      <c r="HUP206" s="1187"/>
      <c r="HUQ206" s="1187"/>
      <c r="HUR206" s="1187"/>
      <c r="HUS206" s="1187"/>
      <c r="HUT206" s="1187"/>
      <c r="HUU206" s="1187"/>
      <c r="HUV206" s="1187"/>
      <c r="HUW206" s="1187"/>
      <c r="HUX206" s="1187"/>
      <c r="HUY206" s="1187"/>
      <c r="HUZ206" s="1187"/>
      <c r="HVA206" s="1187"/>
      <c r="HVB206" s="1187"/>
      <c r="HVC206" s="1187"/>
      <c r="HVD206" s="1187"/>
      <c r="HVE206" s="1187"/>
      <c r="HVF206" s="1187"/>
      <c r="HVG206" s="1187"/>
      <c r="HVH206" s="1187"/>
      <c r="HVI206" s="1187"/>
      <c r="HVJ206" s="1187"/>
      <c r="HVK206" s="1187"/>
      <c r="HVL206" s="1187"/>
      <c r="HVM206" s="1187"/>
      <c r="HVN206" s="1187"/>
      <c r="HVO206" s="1187"/>
      <c r="HVP206" s="1187"/>
      <c r="HVQ206" s="1187"/>
      <c r="HVR206" s="1187"/>
      <c r="HVS206" s="1187"/>
      <c r="HVT206" s="1187"/>
      <c r="HVU206" s="1187"/>
      <c r="HVV206" s="1187"/>
      <c r="HVW206" s="1187"/>
      <c r="HVX206" s="1187"/>
      <c r="HVY206" s="1187"/>
      <c r="HVZ206" s="1187"/>
      <c r="HWA206" s="1187"/>
      <c r="HWB206" s="1187"/>
      <c r="HWC206" s="1187"/>
      <c r="HWD206" s="1187"/>
      <c r="HWE206" s="1187"/>
      <c r="HWF206" s="1187"/>
      <c r="HWG206" s="1187"/>
      <c r="HWH206" s="1187"/>
      <c r="HWI206" s="1187"/>
      <c r="HWJ206" s="1187"/>
      <c r="HWK206" s="1187"/>
      <c r="HWL206" s="1187"/>
      <c r="HWM206" s="1187"/>
      <c r="HWN206" s="1187"/>
      <c r="HWO206" s="1187"/>
      <c r="HWP206" s="1187"/>
      <c r="HWQ206" s="1187"/>
      <c r="HWR206" s="1187"/>
      <c r="HWS206" s="1187"/>
      <c r="HWT206" s="1187"/>
      <c r="HWU206" s="1187"/>
      <c r="HWV206" s="1187"/>
      <c r="HWW206" s="1187"/>
      <c r="HWX206" s="1187"/>
      <c r="HWY206" s="1187"/>
      <c r="HWZ206" s="1187"/>
      <c r="HXA206" s="1187"/>
      <c r="HXB206" s="1187"/>
      <c r="HXC206" s="1187"/>
      <c r="HXD206" s="1187"/>
      <c r="HXE206" s="1187"/>
      <c r="HXF206" s="1187"/>
      <c r="HXG206" s="1187"/>
      <c r="HXH206" s="1187"/>
      <c r="HXI206" s="1187"/>
      <c r="HXJ206" s="1187"/>
      <c r="HXK206" s="1187"/>
      <c r="HXL206" s="1187"/>
      <c r="HXM206" s="1187"/>
      <c r="HXN206" s="1187"/>
      <c r="HXO206" s="1187"/>
      <c r="HXP206" s="1187"/>
      <c r="HXQ206" s="1187"/>
      <c r="HXR206" s="1187"/>
      <c r="HXS206" s="1187"/>
      <c r="HXT206" s="1187"/>
      <c r="HXU206" s="1187"/>
      <c r="HXV206" s="1187"/>
      <c r="HXW206" s="1187"/>
      <c r="HXX206" s="1187"/>
      <c r="HXY206" s="1187"/>
      <c r="HXZ206" s="1187"/>
      <c r="HYA206" s="1187"/>
      <c r="HYB206" s="1187"/>
      <c r="HYC206" s="1187"/>
      <c r="HYD206" s="1187"/>
      <c r="HYE206" s="1187"/>
      <c r="HYF206" s="1187"/>
      <c r="HYG206" s="1187"/>
      <c r="HYH206" s="1187"/>
      <c r="HYI206" s="1187"/>
      <c r="HYJ206" s="1187"/>
      <c r="HYK206" s="1187"/>
      <c r="HYL206" s="1187"/>
      <c r="HYM206" s="1187"/>
      <c r="HYN206" s="1187"/>
      <c r="HYO206" s="1187"/>
      <c r="HYP206" s="1187"/>
      <c r="HYQ206" s="1187"/>
      <c r="HYR206" s="1187"/>
      <c r="HYS206" s="1187"/>
      <c r="HYT206" s="1187"/>
      <c r="HYU206" s="1187"/>
      <c r="HYV206" s="1187"/>
      <c r="HYW206" s="1187"/>
      <c r="HYX206" s="1187"/>
      <c r="HYY206" s="1187"/>
      <c r="HYZ206" s="1187"/>
      <c r="HZA206" s="1187"/>
      <c r="HZB206" s="1187"/>
      <c r="HZC206" s="1187"/>
      <c r="HZD206" s="1187"/>
      <c r="HZE206" s="1187"/>
      <c r="HZF206" s="1187"/>
      <c r="HZG206" s="1187"/>
      <c r="HZH206" s="1187"/>
      <c r="HZI206" s="1187"/>
      <c r="HZJ206" s="1187"/>
      <c r="HZK206" s="1187"/>
      <c r="HZL206" s="1187"/>
      <c r="HZM206" s="1187"/>
      <c r="HZN206" s="1187"/>
      <c r="HZO206" s="1187"/>
      <c r="HZP206" s="1187"/>
      <c r="HZQ206" s="1187"/>
      <c r="HZR206" s="1187"/>
      <c r="HZS206" s="1187"/>
      <c r="HZT206" s="1187"/>
      <c r="HZU206" s="1187"/>
      <c r="HZV206" s="1187"/>
      <c r="HZW206" s="1187"/>
      <c r="HZX206" s="1187"/>
      <c r="HZY206" s="1187"/>
      <c r="HZZ206" s="1187"/>
      <c r="IAA206" s="1187"/>
      <c r="IAB206" s="1187"/>
      <c r="IAC206" s="1187"/>
      <c r="IAD206" s="1187"/>
      <c r="IAE206" s="1187"/>
      <c r="IAF206" s="1187"/>
      <c r="IAG206" s="1187"/>
      <c r="IAH206" s="1187"/>
      <c r="IAI206" s="1187"/>
      <c r="IAJ206" s="1187"/>
      <c r="IAK206" s="1187"/>
      <c r="IAL206" s="1187"/>
      <c r="IAM206" s="1187"/>
      <c r="IAN206" s="1187"/>
      <c r="IAO206" s="1187"/>
      <c r="IAP206" s="1187"/>
      <c r="IAQ206" s="1187"/>
      <c r="IAR206" s="1187"/>
      <c r="IAS206" s="1187"/>
      <c r="IAT206" s="1187"/>
      <c r="IAU206" s="1187"/>
      <c r="IAV206" s="1187"/>
      <c r="IAW206" s="1187"/>
      <c r="IAX206" s="1187"/>
      <c r="IAY206" s="1187"/>
      <c r="IAZ206" s="1187"/>
      <c r="IBA206" s="1187"/>
      <c r="IBB206" s="1187"/>
      <c r="IBC206" s="1187"/>
      <c r="IBD206" s="1187"/>
      <c r="IBE206" s="1187"/>
      <c r="IBF206" s="1187"/>
      <c r="IBG206" s="1187"/>
      <c r="IBH206" s="1187"/>
      <c r="IBI206" s="1187"/>
      <c r="IBJ206" s="1187"/>
      <c r="IBK206" s="1187"/>
      <c r="IBL206" s="1187"/>
      <c r="IBM206" s="1187"/>
      <c r="IBN206" s="1187"/>
      <c r="IBO206" s="1187"/>
      <c r="IBP206" s="1187"/>
      <c r="IBQ206" s="1187"/>
      <c r="IBR206" s="1187"/>
      <c r="IBS206" s="1187"/>
      <c r="IBT206" s="1187"/>
      <c r="IBU206" s="1187"/>
      <c r="IBV206" s="1187"/>
      <c r="IBW206" s="1187"/>
      <c r="IBX206" s="1187"/>
      <c r="IBY206" s="1187"/>
      <c r="IBZ206" s="1187"/>
      <c r="ICA206" s="1187"/>
      <c r="ICB206" s="1187"/>
      <c r="ICC206" s="1187"/>
      <c r="ICD206" s="1187"/>
      <c r="ICE206" s="1187"/>
      <c r="ICF206" s="1187"/>
      <c r="ICG206" s="1187"/>
      <c r="ICH206" s="1187"/>
      <c r="ICI206" s="1187"/>
      <c r="ICJ206" s="1187"/>
      <c r="ICK206" s="1187"/>
      <c r="ICL206" s="1187"/>
      <c r="ICM206" s="1187"/>
      <c r="ICN206" s="1187"/>
      <c r="ICO206" s="1187"/>
      <c r="ICP206" s="1187"/>
      <c r="ICQ206" s="1187"/>
      <c r="ICR206" s="1187"/>
      <c r="ICS206" s="1187"/>
      <c r="ICT206" s="1187"/>
      <c r="ICU206" s="1187"/>
      <c r="ICV206" s="1187"/>
      <c r="ICW206" s="1187"/>
      <c r="ICX206" s="1187"/>
      <c r="ICY206" s="1187"/>
      <c r="ICZ206" s="1187"/>
      <c r="IDA206" s="1187"/>
      <c r="IDB206" s="1187"/>
      <c r="IDC206" s="1187"/>
      <c r="IDD206" s="1187"/>
      <c r="IDE206" s="1187"/>
      <c r="IDF206" s="1187"/>
      <c r="IDG206" s="1187"/>
      <c r="IDH206" s="1187"/>
      <c r="IDI206" s="1187"/>
      <c r="IDJ206" s="1187"/>
      <c r="IDK206" s="1187"/>
      <c r="IDL206" s="1187"/>
      <c r="IDM206" s="1187"/>
      <c r="IDN206" s="1187"/>
      <c r="IDO206" s="1187"/>
      <c r="IDP206" s="1187"/>
      <c r="IDQ206" s="1187"/>
      <c r="IDR206" s="1187"/>
      <c r="IDS206" s="1187"/>
      <c r="IDT206" s="1187"/>
      <c r="IDU206" s="1187"/>
      <c r="IDV206" s="1187"/>
      <c r="IDW206" s="1187"/>
      <c r="IDX206" s="1187"/>
      <c r="IDY206" s="1187"/>
      <c r="IDZ206" s="1187"/>
      <c r="IEA206" s="1187"/>
      <c r="IEB206" s="1187"/>
      <c r="IEC206" s="1187"/>
      <c r="IED206" s="1187"/>
      <c r="IEE206" s="1187"/>
      <c r="IEF206" s="1187"/>
      <c r="IEG206" s="1187"/>
      <c r="IEH206" s="1187"/>
      <c r="IEI206" s="1187"/>
      <c r="IEJ206" s="1187"/>
      <c r="IEK206" s="1187"/>
      <c r="IEL206" s="1187"/>
      <c r="IEM206" s="1187"/>
      <c r="IEN206" s="1187"/>
      <c r="IEO206" s="1187"/>
      <c r="IEP206" s="1187"/>
      <c r="IEQ206" s="1187"/>
      <c r="IER206" s="1187"/>
      <c r="IES206" s="1187"/>
      <c r="IET206" s="1187"/>
      <c r="IEU206" s="1187"/>
      <c r="IEV206" s="1187"/>
      <c r="IEW206" s="1187"/>
      <c r="IEX206" s="1187"/>
      <c r="IEY206" s="1187"/>
      <c r="IEZ206" s="1187"/>
      <c r="IFA206" s="1187"/>
      <c r="IFB206" s="1187"/>
      <c r="IFC206" s="1187"/>
      <c r="IFD206" s="1187"/>
      <c r="IFE206" s="1187"/>
      <c r="IFF206" s="1187"/>
      <c r="IFG206" s="1187"/>
      <c r="IFH206" s="1187"/>
      <c r="IFI206" s="1187"/>
      <c r="IFJ206" s="1187"/>
      <c r="IFK206" s="1187"/>
      <c r="IFL206" s="1187"/>
      <c r="IFM206" s="1187"/>
      <c r="IFN206" s="1187"/>
      <c r="IFO206" s="1187"/>
      <c r="IFP206" s="1187"/>
      <c r="IFQ206" s="1187"/>
      <c r="IFR206" s="1187"/>
      <c r="IFS206" s="1187"/>
      <c r="IFT206" s="1187"/>
      <c r="IFU206" s="1187"/>
      <c r="IFV206" s="1187"/>
      <c r="IFW206" s="1187"/>
      <c r="IFX206" s="1187"/>
      <c r="IFY206" s="1187"/>
      <c r="IFZ206" s="1187"/>
      <c r="IGA206" s="1187"/>
      <c r="IGB206" s="1187"/>
      <c r="IGC206" s="1187"/>
      <c r="IGD206" s="1187"/>
      <c r="IGE206" s="1187"/>
      <c r="IGF206" s="1187"/>
      <c r="IGG206" s="1187"/>
      <c r="IGH206" s="1187"/>
      <c r="IGI206" s="1187"/>
      <c r="IGJ206" s="1187"/>
      <c r="IGK206" s="1187"/>
      <c r="IGL206" s="1187"/>
      <c r="IGM206" s="1187"/>
      <c r="IGN206" s="1187"/>
      <c r="IGO206" s="1187"/>
      <c r="IGP206" s="1187"/>
      <c r="IGQ206" s="1187"/>
      <c r="IGR206" s="1187"/>
      <c r="IGS206" s="1187"/>
      <c r="IGT206" s="1187"/>
      <c r="IGU206" s="1187"/>
      <c r="IGV206" s="1187"/>
      <c r="IGW206" s="1187"/>
      <c r="IGX206" s="1187"/>
      <c r="IGY206" s="1187"/>
      <c r="IGZ206" s="1187"/>
      <c r="IHA206" s="1187"/>
      <c r="IHB206" s="1187"/>
      <c r="IHC206" s="1187"/>
      <c r="IHD206" s="1187"/>
      <c r="IHE206" s="1187"/>
      <c r="IHF206" s="1187"/>
      <c r="IHG206" s="1187"/>
      <c r="IHH206" s="1187"/>
      <c r="IHI206" s="1187"/>
      <c r="IHJ206" s="1187"/>
      <c r="IHK206" s="1187"/>
      <c r="IHL206" s="1187"/>
      <c r="IHM206" s="1187"/>
      <c r="IHN206" s="1187"/>
      <c r="IHO206" s="1187"/>
      <c r="IHP206" s="1187"/>
      <c r="IHQ206" s="1187"/>
      <c r="IHR206" s="1187"/>
      <c r="IHS206" s="1187"/>
      <c r="IHT206" s="1187"/>
      <c r="IHU206" s="1187"/>
      <c r="IHV206" s="1187"/>
      <c r="IHW206" s="1187"/>
      <c r="IHX206" s="1187"/>
      <c r="IHY206" s="1187"/>
      <c r="IHZ206" s="1187"/>
      <c r="IIA206" s="1187"/>
      <c r="IIB206" s="1187"/>
      <c r="IIC206" s="1187"/>
      <c r="IID206" s="1187"/>
      <c r="IIE206" s="1187"/>
      <c r="IIF206" s="1187"/>
      <c r="IIG206" s="1187"/>
      <c r="IIH206" s="1187"/>
      <c r="III206" s="1187"/>
      <c r="IIJ206" s="1187"/>
      <c r="IIK206" s="1187"/>
      <c r="IIL206" s="1187"/>
      <c r="IIM206" s="1187"/>
      <c r="IIN206" s="1187"/>
      <c r="IIO206" s="1187"/>
      <c r="IIP206" s="1187"/>
      <c r="IIQ206" s="1187"/>
      <c r="IIR206" s="1187"/>
      <c r="IIS206" s="1187"/>
      <c r="IIT206" s="1187"/>
      <c r="IIU206" s="1187"/>
      <c r="IIV206" s="1187"/>
      <c r="IIW206" s="1187"/>
      <c r="IIX206" s="1187"/>
      <c r="IIY206" s="1187"/>
      <c r="IIZ206" s="1187"/>
      <c r="IJA206" s="1187"/>
      <c r="IJB206" s="1187"/>
      <c r="IJC206" s="1187"/>
      <c r="IJD206" s="1187"/>
      <c r="IJE206" s="1187"/>
      <c r="IJF206" s="1187"/>
      <c r="IJG206" s="1187"/>
      <c r="IJH206" s="1187"/>
      <c r="IJI206" s="1187"/>
      <c r="IJJ206" s="1187"/>
      <c r="IJK206" s="1187"/>
      <c r="IJL206" s="1187"/>
      <c r="IJM206" s="1187"/>
      <c r="IJN206" s="1187"/>
      <c r="IJO206" s="1187"/>
      <c r="IJP206" s="1187"/>
      <c r="IJQ206" s="1187"/>
      <c r="IJR206" s="1187"/>
      <c r="IJS206" s="1187"/>
      <c r="IJT206" s="1187"/>
      <c r="IJU206" s="1187"/>
      <c r="IJV206" s="1187"/>
      <c r="IJW206" s="1187"/>
      <c r="IJX206" s="1187"/>
      <c r="IJY206" s="1187"/>
      <c r="IJZ206" s="1187"/>
      <c r="IKA206" s="1187"/>
      <c r="IKB206" s="1187"/>
      <c r="IKC206" s="1187"/>
      <c r="IKD206" s="1187"/>
      <c r="IKE206" s="1187"/>
      <c r="IKF206" s="1187"/>
      <c r="IKG206" s="1187"/>
      <c r="IKH206" s="1187"/>
      <c r="IKI206" s="1187"/>
      <c r="IKJ206" s="1187"/>
      <c r="IKK206" s="1187"/>
      <c r="IKL206" s="1187"/>
      <c r="IKM206" s="1187"/>
      <c r="IKN206" s="1187"/>
      <c r="IKO206" s="1187"/>
      <c r="IKP206" s="1187"/>
      <c r="IKQ206" s="1187"/>
      <c r="IKR206" s="1187"/>
      <c r="IKS206" s="1187"/>
      <c r="IKT206" s="1187"/>
      <c r="IKU206" s="1187"/>
      <c r="IKV206" s="1187"/>
      <c r="IKW206" s="1187"/>
      <c r="IKX206" s="1187"/>
      <c r="IKY206" s="1187"/>
      <c r="IKZ206" s="1187"/>
      <c r="ILA206" s="1187"/>
      <c r="ILB206" s="1187"/>
      <c r="ILC206" s="1187"/>
      <c r="ILD206" s="1187"/>
      <c r="ILE206" s="1187"/>
      <c r="ILF206" s="1187"/>
      <c r="ILG206" s="1187"/>
      <c r="ILH206" s="1187"/>
      <c r="ILI206" s="1187"/>
      <c r="ILJ206" s="1187"/>
      <c r="ILK206" s="1187"/>
      <c r="ILL206" s="1187"/>
      <c r="ILM206" s="1187"/>
      <c r="ILN206" s="1187"/>
      <c r="ILO206" s="1187"/>
      <c r="ILP206" s="1187"/>
      <c r="ILQ206" s="1187"/>
      <c r="ILR206" s="1187"/>
      <c r="ILS206" s="1187"/>
      <c r="ILT206" s="1187"/>
      <c r="ILU206" s="1187"/>
      <c r="ILV206" s="1187"/>
      <c r="ILW206" s="1187"/>
      <c r="ILX206" s="1187"/>
      <c r="ILY206" s="1187"/>
      <c r="ILZ206" s="1187"/>
      <c r="IMA206" s="1187"/>
      <c r="IMB206" s="1187"/>
      <c r="IMC206" s="1187"/>
      <c r="IMD206" s="1187"/>
      <c r="IME206" s="1187"/>
      <c r="IMF206" s="1187"/>
      <c r="IMG206" s="1187"/>
      <c r="IMH206" s="1187"/>
      <c r="IMI206" s="1187"/>
      <c r="IMJ206" s="1187"/>
      <c r="IMK206" s="1187"/>
      <c r="IML206" s="1187"/>
      <c r="IMM206" s="1187"/>
      <c r="IMN206" s="1187"/>
      <c r="IMO206" s="1187"/>
      <c r="IMP206" s="1187"/>
      <c r="IMQ206" s="1187"/>
      <c r="IMR206" s="1187"/>
      <c r="IMS206" s="1187"/>
      <c r="IMT206" s="1187"/>
      <c r="IMU206" s="1187"/>
      <c r="IMV206" s="1187"/>
      <c r="IMW206" s="1187"/>
      <c r="IMX206" s="1187"/>
      <c r="IMY206" s="1187"/>
      <c r="IMZ206" s="1187"/>
      <c r="INA206" s="1187"/>
      <c r="INB206" s="1187"/>
      <c r="INC206" s="1187"/>
      <c r="IND206" s="1187"/>
      <c r="INE206" s="1187"/>
      <c r="INF206" s="1187"/>
      <c r="ING206" s="1187"/>
      <c r="INH206" s="1187"/>
      <c r="INI206" s="1187"/>
      <c r="INJ206" s="1187"/>
      <c r="INK206" s="1187"/>
      <c r="INL206" s="1187"/>
      <c r="INM206" s="1187"/>
      <c r="INN206" s="1187"/>
      <c r="INO206" s="1187"/>
      <c r="INP206" s="1187"/>
      <c r="INQ206" s="1187"/>
      <c r="INR206" s="1187"/>
      <c r="INS206" s="1187"/>
      <c r="INT206" s="1187"/>
      <c r="INU206" s="1187"/>
      <c r="INV206" s="1187"/>
      <c r="INW206" s="1187"/>
      <c r="INX206" s="1187"/>
      <c r="INY206" s="1187"/>
      <c r="INZ206" s="1187"/>
      <c r="IOA206" s="1187"/>
      <c r="IOB206" s="1187"/>
      <c r="IOC206" s="1187"/>
      <c r="IOD206" s="1187"/>
      <c r="IOE206" s="1187"/>
      <c r="IOF206" s="1187"/>
      <c r="IOG206" s="1187"/>
      <c r="IOH206" s="1187"/>
      <c r="IOI206" s="1187"/>
      <c r="IOJ206" s="1187"/>
      <c r="IOK206" s="1187"/>
      <c r="IOL206" s="1187"/>
      <c r="IOM206" s="1187"/>
      <c r="ION206" s="1187"/>
      <c r="IOO206" s="1187"/>
      <c r="IOP206" s="1187"/>
      <c r="IOQ206" s="1187"/>
      <c r="IOR206" s="1187"/>
      <c r="IOS206" s="1187"/>
      <c r="IOT206" s="1187"/>
      <c r="IOU206" s="1187"/>
      <c r="IOV206" s="1187"/>
      <c r="IOW206" s="1187"/>
      <c r="IOX206" s="1187"/>
      <c r="IOY206" s="1187"/>
      <c r="IOZ206" s="1187"/>
      <c r="IPA206" s="1187"/>
      <c r="IPB206" s="1187"/>
      <c r="IPC206" s="1187"/>
      <c r="IPD206" s="1187"/>
      <c r="IPE206" s="1187"/>
      <c r="IPF206" s="1187"/>
      <c r="IPG206" s="1187"/>
      <c r="IPH206" s="1187"/>
      <c r="IPI206" s="1187"/>
      <c r="IPJ206" s="1187"/>
      <c r="IPK206" s="1187"/>
      <c r="IPL206" s="1187"/>
      <c r="IPM206" s="1187"/>
      <c r="IPN206" s="1187"/>
      <c r="IPO206" s="1187"/>
      <c r="IPP206" s="1187"/>
      <c r="IPQ206" s="1187"/>
      <c r="IPR206" s="1187"/>
      <c r="IPS206" s="1187"/>
      <c r="IPT206" s="1187"/>
      <c r="IPU206" s="1187"/>
      <c r="IPV206" s="1187"/>
      <c r="IPW206" s="1187"/>
      <c r="IPX206" s="1187"/>
      <c r="IPY206" s="1187"/>
      <c r="IPZ206" s="1187"/>
      <c r="IQA206" s="1187"/>
      <c r="IQB206" s="1187"/>
      <c r="IQC206" s="1187"/>
      <c r="IQD206" s="1187"/>
      <c r="IQE206" s="1187"/>
      <c r="IQF206" s="1187"/>
      <c r="IQG206" s="1187"/>
      <c r="IQH206" s="1187"/>
      <c r="IQI206" s="1187"/>
      <c r="IQJ206" s="1187"/>
      <c r="IQK206" s="1187"/>
      <c r="IQL206" s="1187"/>
      <c r="IQM206" s="1187"/>
      <c r="IQN206" s="1187"/>
      <c r="IQO206" s="1187"/>
      <c r="IQP206" s="1187"/>
      <c r="IQQ206" s="1187"/>
      <c r="IQR206" s="1187"/>
      <c r="IQS206" s="1187"/>
      <c r="IQT206" s="1187"/>
      <c r="IQU206" s="1187"/>
      <c r="IQV206" s="1187"/>
      <c r="IQW206" s="1187"/>
      <c r="IQX206" s="1187"/>
      <c r="IQY206" s="1187"/>
      <c r="IQZ206" s="1187"/>
      <c r="IRA206" s="1187"/>
      <c r="IRB206" s="1187"/>
      <c r="IRC206" s="1187"/>
      <c r="IRD206" s="1187"/>
      <c r="IRE206" s="1187"/>
      <c r="IRF206" s="1187"/>
      <c r="IRG206" s="1187"/>
      <c r="IRH206" s="1187"/>
      <c r="IRI206" s="1187"/>
      <c r="IRJ206" s="1187"/>
      <c r="IRK206" s="1187"/>
      <c r="IRL206" s="1187"/>
      <c r="IRM206" s="1187"/>
      <c r="IRN206" s="1187"/>
      <c r="IRO206" s="1187"/>
      <c r="IRP206" s="1187"/>
      <c r="IRQ206" s="1187"/>
      <c r="IRR206" s="1187"/>
      <c r="IRS206" s="1187"/>
      <c r="IRT206" s="1187"/>
      <c r="IRU206" s="1187"/>
      <c r="IRV206" s="1187"/>
      <c r="IRW206" s="1187"/>
      <c r="IRX206" s="1187"/>
      <c r="IRY206" s="1187"/>
      <c r="IRZ206" s="1187"/>
      <c r="ISA206" s="1187"/>
      <c r="ISB206" s="1187"/>
      <c r="ISC206" s="1187"/>
      <c r="ISD206" s="1187"/>
      <c r="ISE206" s="1187"/>
      <c r="ISF206" s="1187"/>
      <c r="ISG206" s="1187"/>
      <c r="ISH206" s="1187"/>
      <c r="ISI206" s="1187"/>
      <c r="ISJ206" s="1187"/>
      <c r="ISK206" s="1187"/>
      <c r="ISL206" s="1187"/>
      <c r="ISM206" s="1187"/>
      <c r="ISN206" s="1187"/>
      <c r="ISO206" s="1187"/>
      <c r="ISP206" s="1187"/>
      <c r="ISQ206" s="1187"/>
      <c r="ISR206" s="1187"/>
      <c r="ISS206" s="1187"/>
      <c r="IST206" s="1187"/>
      <c r="ISU206" s="1187"/>
      <c r="ISV206" s="1187"/>
      <c r="ISW206" s="1187"/>
      <c r="ISX206" s="1187"/>
      <c r="ISY206" s="1187"/>
      <c r="ISZ206" s="1187"/>
      <c r="ITA206" s="1187"/>
      <c r="ITB206" s="1187"/>
      <c r="ITC206" s="1187"/>
      <c r="ITD206" s="1187"/>
      <c r="ITE206" s="1187"/>
      <c r="ITF206" s="1187"/>
      <c r="ITG206" s="1187"/>
      <c r="ITH206" s="1187"/>
      <c r="ITI206" s="1187"/>
      <c r="ITJ206" s="1187"/>
      <c r="ITK206" s="1187"/>
      <c r="ITL206" s="1187"/>
      <c r="ITM206" s="1187"/>
      <c r="ITN206" s="1187"/>
      <c r="ITO206" s="1187"/>
      <c r="ITP206" s="1187"/>
      <c r="ITQ206" s="1187"/>
      <c r="ITR206" s="1187"/>
      <c r="ITS206" s="1187"/>
      <c r="ITT206" s="1187"/>
      <c r="ITU206" s="1187"/>
      <c r="ITV206" s="1187"/>
      <c r="ITW206" s="1187"/>
      <c r="ITX206" s="1187"/>
      <c r="ITY206" s="1187"/>
      <c r="ITZ206" s="1187"/>
      <c r="IUA206" s="1187"/>
      <c r="IUB206" s="1187"/>
      <c r="IUC206" s="1187"/>
      <c r="IUD206" s="1187"/>
      <c r="IUE206" s="1187"/>
      <c r="IUF206" s="1187"/>
      <c r="IUG206" s="1187"/>
      <c r="IUH206" s="1187"/>
      <c r="IUI206" s="1187"/>
      <c r="IUJ206" s="1187"/>
      <c r="IUK206" s="1187"/>
      <c r="IUL206" s="1187"/>
      <c r="IUM206" s="1187"/>
      <c r="IUN206" s="1187"/>
      <c r="IUO206" s="1187"/>
      <c r="IUP206" s="1187"/>
      <c r="IUQ206" s="1187"/>
      <c r="IUR206" s="1187"/>
      <c r="IUS206" s="1187"/>
      <c r="IUT206" s="1187"/>
      <c r="IUU206" s="1187"/>
      <c r="IUV206" s="1187"/>
      <c r="IUW206" s="1187"/>
      <c r="IUX206" s="1187"/>
      <c r="IUY206" s="1187"/>
      <c r="IUZ206" s="1187"/>
      <c r="IVA206" s="1187"/>
      <c r="IVB206" s="1187"/>
      <c r="IVC206" s="1187"/>
      <c r="IVD206" s="1187"/>
      <c r="IVE206" s="1187"/>
      <c r="IVF206" s="1187"/>
      <c r="IVG206" s="1187"/>
      <c r="IVH206" s="1187"/>
      <c r="IVI206" s="1187"/>
      <c r="IVJ206" s="1187"/>
      <c r="IVK206" s="1187"/>
      <c r="IVL206" s="1187"/>
      <c r="IVM206" s="1187"/>
      <c r="IVN206" s="1187"/>
      <c r="IVO206" s="1187"/>
      <c r="IVP206" s="1187"/>
      <c r="IVQ206" s="1187"/>
      <c r="IVR206" s="1187"/>
      <c r="IVS206" s="1187"/>
      <c r="IVT206" s="1187"/>
      <c r="IVU206" s="1187"/>
      <c r="IVV206" s="1187"/>
      <c r="IVW206" s="1187"/>
      <c r="IVX206" s="1187"/>
      <c r="IVY206" s="1187"/>
      <c r="IVZ206" s="1187"/>
      <c r="IWA206" s="1187"/>
      <c r="IWB206" s="1187"/>
      <c r="IWC206" s="1187"/>
      <c r="IWD206" s="1187"/>
      <c r="IWE206" s="1187"/>
      <c r="IWF206" s="1187"/>
      <c r="IWG206" s="1187"/>
      <c r="IWH206" s="1187"/>
      <c r="IWI206" s="1187"/>
      <c r="IWJ206" s="1187"/>
      <c r="IWK206" s="1187"/>
      <c r="IWL206" s="1187"/>
      <c r="IWM206" s="1187"/>
      <c r="IWN206" s="1187"/>
      <c r="IWO206" s="1187"/>
      <c r="IWP206" s="1187"/>
      <c r="IWQ206" s="1187"/>
      <c r="IWR206" s="1187"/>
      <c r="IWS206" s="1187"/>
      <c r="IWT206" s="1187"/>
      <c r="IWU206" s="1187"/>
      <c r="IWV206" s="1187"/>
      <c r="IWW206" s="1187"/>
      <c r="IWX206" s="1187"/>
      <c r="IWY206" s="1187"/>
      <c r="IWZ206" s="1187"/>
      <c r="IXA206" s="1187"/>
      <c r="IXB206" s="1187"/>
      <c r="IXC206" s="1187"/>
      <c r="IXD206" s="1187"/>
      <c r="IXE206" s="1187"/>
      <c r="IXF206" s="1187"/>
      <c r="IXG206" s="1187"/>
      <c r="IXH206" s="1187"/>
      <c r="IXI206" s="1187"/>
      <c r="IXJ206" s="1187"/>
      <c r="IXK206" s="1187"/>
      <c r="IXL206" s="1187"/>
      <c r="IXM206" s="1187"/>
      <c r="IXN206" s="1187"/>
      <c r="IXO206" s="1187"/>
      <c r="IXP206" s="1187"/>
      <c r="IXQ206" s="1187"/>
      <c r="IXR206" s="1187"/>
      <c r="IXS206" s="1187"/>
      <c r="IXT206" s="1187"/>
      <c r="IXU206" s="1187"/>
      <c r="IXV206" s="1187"/>
      <c r="IXW206" s="1187"/>
      <c r="IXX206" s="1187"/>
      <c r="IXY206" s="1187"/>
      <c r="IXZ206" s="1187"/>
      <c r="IYA206" s="1187"/>
      <c r="IYB206" s="1187"/>
      <c r="IYC206" s="1187"/>
      <c r="IYD206" s="1187"/>
      <c r="IYE206" s="1187"/>
      <c r="IYF206" s="1187"/>
      <c r="IYG206" s="1187"/>
      <c r="IYH206" s="1187"/>
      <c r="IYI206" s="1187"/>
      <c r="IYJ206" s="1187"/>
      <c r="IYK206" s="1187"/>
      <c r="IYL206" s="1187"/>
      <c r="IYM206" s="1187"/>
      <c r="IYN206" s="1187"/>
      <c r="IYO206" s="1187"/>
      <c r="IYP206" s="1187"/>
      <c r="IYQ206" s="1187"/>
      <c r="IYR206" s="1187"/>
      <c r="IYS206" s="1187"/>
      <c r="IYT206" s="1187"/>
      <c r="IYU206" s="1187"/>
      <c r="IYV206" s="1187"/>
      <c r="IYW206" s="1187"/>
      <c r="IYX206" s="1187"/>
      <c r="IYY206" s="1187"/>
      <c r="IYZ206" s="1187"/>
      <c r="IZA206" s="1187"/>
      <c r="IZB206" s="1187"/>
      <c r="IZC206" s="1187"/>
      <c r="IZD206" s="1187"/>
      <c r="IZE206" s="1187"/>
      <c r="IZF206" s="1187"/>
      <c r="IZG206" s="1187"/>
      <c r="IZH206" s="1187"/>
      <c r="IZI206" s="1187"/>
      <c r="IZJ206" s="1187"/>
      <c r="IZK206" s="1187"/>
      <c r="IZL206" s="1187"/>
      <c r="IZM206" s="1187"/>
      <c r="IZN206" s="1187"/>
      <c r="IZO206" s="1187"/>
      <c r="IZP206" s="1187"/>
      <c r="IZQ206" s="1187"/>
      <c r="IZR206" s="1187"/>
      <c r="IZS206" s="1187"/>
      <c r="IZT206" s="1187"/>
      <c r="IZU206" s="1187"/>
      <c r="IZV206" s="1187"/>
      <c r="IZW206" s="1187"/>
      <c r="IZX206" s="1187"/>
      <c r="IZY206" s="1187"/>
      <c r="IZZ206" s="1187"/>
      <c r="JAA206" s="1187"/>
      <c r="JAB206" s="1187"/>
      <c r="JAC206" s="1187"/>
      <c r="JAD206" s="1187"/>
      <c r="JAE206" s="1187"/>
      <c r="JAF206" s="1187"/>
      <c r="JAG206" s="1187"/>
      <c r="JAH206" s="1187"/>
      <c r="JAI206" s="1187"/>
      <c r="JAJ206" s="1187"/>
      <c r="JAK206" s="1187"/>
      <c r="JAL206" s="1187"/>
      <c r="JAM206" s="1187"/>
      <c r="JAN206" s="1187"/>
      <c r="JAO206" s="1187"/>
      <c r="JAP206" s="1187"/>
      <c r="JAQ206" s="1187"/>
      <c r="JAR206" s="1187"/>
      <c r="JAS206" s="1187"/>
      <c r="JAT206" s="1187"/>
      <c r="JAU206" s="1187"/>
      <c r="JAV206" s="1187"/>
      <c r="JAW206" s="1187"/>
      <c r="JAX206" s="1187"/>
      <c r="JAY206" s="1187"/>
      <c r="JAZ206" s="1187"/>
      <c r="JBA206" s="1187"/>
      <c r="JBB206" s="1187"/>
      <c r="JBC206" s="1187"/>
      <c r="JBD206" s="1187"/>
      <c r="JBE206" s="1187"/>
      <c r="JBF206" s="1187"/>
      <c r="JBG206" s="1187"/>
      <c r="JBH206" s="1187"/>
      <c r="JBI206" s="1187"/>
      <c r="JBJ206" s="1187"/>
      <c r="JBK206" s="1187"/>
      <c r="JBL206" s="1187"/>
      <c r="JBM206" s="1187"/>
      <c r="JBN206" s="1187"/>
      <c r="JBO206" s="1187"/>
      <c r="JBP206" s="1187"/>
      <c r="JBQ206" s="1187"/>
      <c r="JBR206" s="1187"/>
      <c r="JBS206" s="1187"/>
      <c r="JBT206" s="1187"/>
      <c r="JBU206" s="1187"/>
      <c r="JBV206" s="1187"/>
      <c r="JBW206" s="1187"/>
      <c r="JBX206" s="1187"/>
      <c r="JBY206" s="1187"/>
      <c r="JBZ206" s="1187"/>
      <c r="JCA206" s="1187"/>
      <c r="JCB206" s="1187"/>
      <c r="JCC206" s="1187"/>
      <c r="JCD206" s="1187"/>
      <c r="JCE206" s="1187"/>
      <c r="JCF206" s="1187"/>
      <c r="JCG206" s="1187"/>
      <c r="JCH206" s="1187"/>
      <c r="JCI206" s="1187"/>
      <c r="JCJ206" s="1187"/>
      <c r="JCK206" s="1187"/>
      <c r="JCL206" s="1187"/>
      <c r="JCM206" s="1187"/>
      <c r="JCN206" s="1187"/>
      <c r="JCO206" s="1187"/>
      <c r="JCP206" s="1187"/>
      <c r="JCQ206" s="1187"/>
      <c r="JCR206" s="1187"/>
      <c r="JCS206" s="1187"/>
      <c r="JCT206" s="1187"/>
      <c r="JCU206" s="1187"/>
      <c r="JCV206" s="1187"/>
      <c r="JCW206" s="1187"/>
      <c r="JCX206" s="1187"/>
      <c r="JCY206" s="1187"/>
      <c r="JCZ206" s="1187"/>
      <c r="JDA206" s="1187"/>
      <c r="JDB206" s="1187"/>
      <c r="JDC206" s="1187"/>
      <c r="JDD206" s="1187"/>
      <c r="JDE206" s="1187"/>
      <c r="JDF206" s="1187"/>
      <c r="JDG206" s="1187"/>
      <c r="JDH206" s="1187"/>
      <c r="JDI206" s="1187"/>
      <c r="JDJ206" s="1187"/>
      <c r="JDK206" s="1187"/>
      <c r="JDL206" s="1187"/>
      <c r="JDM206" s="1187"/>
      <c r="JDN206" s="1187"/>
      <c r="JDO206" s="1187"/>
      <c r="JDP206" s="1187"/>
      <c r="JDQ206" s="1187"/>
      <c r="JDR206" s="1187"/>
      <c r="JDS206" s="1187"/>
      <c r="JDT206" s="1187"/>
      <c r="JDU206" s="1187"/>
      <c r="JDV206" s="1187"/>
      <c r="JDW206" s="1187"/>
      <c r="JDX206" s="1187"/>
      <c r="JDY206" s="1187"/>
      <c r="JDZ206" s="1187"/>
      <c r="JEA206" s="1187"/>
      <c r="JEB206" s="1187"/>
      <c r="JEC206" s="1187"/>
      <c r="JED206" s="1187"/>
      <c r="JEE206" s="1187"/>
      <c r="JEF206" s="1187"/>
      <c r="JEG206" s="1187"/>
      <c r="JEH206" s="1187"/>
      <c r="JEI206" s="1187"/>
      <c r="JEJ206" s="1187"/>
      <c r="JEK206" s="1187"/>
      <c r="JEL206" s="1187"/>
      <c r="JEM206" s="1187"/>
      <c r="JEN206" s="1187"/>
      <c r="JEO206" s="1187"/>
      <c r="JEP206" s="1187"/>
      <c r="JEQ206" s="1187"/>
      <c r="JER206" s="1187"/>
      <c r="JES206" s="1187"/>
      <c r="JET206" s="1187"/>
      <c r="JEU206" s="1187"/>
      <c r="JEV206" s="1187"/>
      <c r="JEW206" s="1187"/>
      <c r="JEX206" s="1187"/>
      <c r="JEY206" s="1187"/>
      <c r="JEZ206" s="1187"/>
      <c r="JFA206" s="1187"/>
      <c r="JFB206" s="1187"/>
      <c r="JFC206" s="1187"/>
      <c r="JFD206" s="1187"/>
      <c r="JFE206" s="1187"/>
      <c r="JFF206" s="1187"/>
      <c r="JFG206" s="1187"/>
      <c r="JFH206" s="1187"/>
      <c r="JFI206" s="1187"/>
      <c r="JFJ206" s="1187"/>
      <c r="JFK206" s="1187"/>
      <c r="JFL206" s="1187"/>
      <c r="JFM206" s="1187"/>
      <c r="JFN206" s="1187"/>
      <c r="JFO206" s="1187"/>
      <c r="JFP206" s="1187"/>
      <c r="JFQ206" s="1187"/>
      <c r="JFR206" s="1187"/>
      <c r="JFS206" s="1187"/>
      <c r="JFT206" s="1187"/>
      <c r="JFU206" s="1187"/>
      <c r="JFV206" s="1187"/>
      <c r="JFW206" s="1187"/>
      <c r="JFX206" s="1187"/>
      <c r="JFY206" s="1187"/>
      <c r="JFZ206" s="1187"/>
      <c r="JGA206" s="1187"/>
      <c r="JGB206" s="1187"/>
      <c r="JGC206" s="1187"/>
      <c r="JGD206" s="1187"/>
      <c r="JGE206" s="1187"/>
      <c r="JGF206" s="1187"/>
      <c r="JGG206" s="1187"/>
      <c r="JGH206" s="1187"/>
      <c r="JGI206" s="1187"/>
      <c r="JGJ206" s="1187"/>
      <c r="JGK206" s="1187"/>
      <c r="JGL206" s="1187"/>
      <c r="JGM206" s="1187"/>
      <c r="JGN206" s="1187"/>
      <c r="JGO206" s="1187"/>
      <c r="JGP206" s="1187"/>
      <c r="JGQ206" s="1187"/>
      <c r="JGR206" s="1187"/>
      <c r="JGS206" s="1187"/>
      <c r="JGT206" s="1187"/>
      <c r="JGU206" s="1187"/>
      <c r="JGV206" s="1187"/>
      <c r="JGW206" s="1187"/>
      <c r="JGX206" s="1187"/>
      <c r="JGY206" s="1187"/>
      <c r="JGZ206" s="1187"/>
      <c r="JHA206" s="1187"/>
      <c r="JHB206" s="1187"/>
      <c r="JHC206" s="1187"/>
      <c r="JHD206" s="1187"/>
      <c r="JHE206" s="1187"/>
      <c r="JHF206" s="1187"/>
      <c r="JHG206" s="1187"/>
      <c r="JHH206" s="1187"/>
      <c r="JHI206" s="1187"/>
      <c r="JHJ206" s="1187"/>
      <c r="JHK206" s="1187"/>
      <c r="JHL206" s="1187"/>
      <c r="JHM206" s="1187"/>
      <c r="JHN206" s="1187"/>
      <c r="JHO206" s="1187"/>
      <c r="JHP206" s="1187"/>
      <c r="JHQ206" s="1187"/>
      <c r="JHR206" s="1187"/>
      <c r="JHS206" s="1187"/>
      <c r="JHT206" s="1187"/>
      <c r="JHU206" s="1187"/>
      <c r="JHV206" s="1187"/>
      <c r="JHW206" s="1187"/>
      <c r="JHX206" s="1187"/>
      <c r="JHY206" s="1187"/>
      <c r="JHZ206" s="1187"/>
      <c r="JIA206" s="1187"/>
      <c r="JIB206" s="1187"/>
      <c r="JIC206" s="1187"/>
      <c r="JID206" s="1187"/>
      <c r="JIE206" s="1187"/>
      <c r="JIF206" s="1187"/>
      <c r="JIG206" s="1187"/>
      <c r="JIH206" s="1187"/>
      <c r="JII206" s="1187"/>
      <c r="JIJ206" s="1187"/>
      <c r="JIK206" s="1187"/>
      <c r="JIL206" s="1187"/>
      <c r="JIM206" s="1187"/>
      <c r="JIN206" s="1187"/>
      <c r="JIO206" s="1187"/>
      <c r="JIP206" s="1187"/>
      <c r="JIQ206" s="1187"/>
      <c r="JIR206" s="1187"/>
      <c r="JIS206" s="1187"/>
      <c r="JIT206" s="1187"/>
      <c r="JIU206" s="1187"/>
      <c r="JIV206" s="1187"/>
      <c r="JIW206" s="1187"/>
      <c r="JIX206" s="1187"/>
      <c r="JIY206" s="1187"/>
      <c r="JIZ206" s="1187"/>
      <c r="JJA206" s="1187"/>
      <c r="JJB206" s="1187"/>
      <c r="JJC206" s="1187"/>
      <c r="JJD206" s="1187"/>
      <c r="JJE206" s="1187"/>
      <c r="JJF206" s="1187"/>
      <c r="JJG206" s="1187"/>
      <c r="JJH206" s="1187"/>
      <c r="JJI206" s="1187"/>
      <c r="JJJ206" s="1187"/>
      <c r="JJK206" s="1187"/>
      <c r="JJL206" s="1187"/>
      <c r="JJM206" s="1187"/>
      <c r="JJN206" s="1187"/>
      <c r="JJO206" s="1187"/>
      <c r="JJP206" s="1187"/>
      <c r="JJQ206" s="1187"/>
      <c r="JJR206" s="1187"/>
      <c r="JJS206" s="1187"/>
      <c r="JJT206" s="1187"/>
      <c r="JJU206" s="1187"/>
      <c r="JJV206" s="1187"/>
      <c r="JJW206" s="1187"/>
      <c r="JJX206" s="1187"/>
      <c r="JJY206" s="1187"/>
      <c r="JJZ206" s="1187"/>
      <c r="JKA206" s="1187"/>
      <c r="JKB206" s="1187"/>
      <c r="JKC206" s="1187"/>
      <c r="JKD206" s="1187"/>
      <c r="JKE206" s="1187"/>
      <c r="JKF206" s="1187"/>
      <c r="JKG206" s="1187"/>
      <c r="JKH206" s="1187"/>
      <c r="JKI206" s="1187"/>
      <c r="JKJ206" s="1187"/>
      <c r="JKK206" s="1187"/>
      <c r="JKL206" s="1187"/>
      <c r="JKM206" s="1187"/>
      <c r="JKN206" s="1187"/>
      <c r="JKO206" s="1187"/>
      <c r="JKP206" s="1187"/>
      <c r="JKQ206" s="1187"/>
      <c r="JKR206" s="1187"/>
      <c r="JKS206" s="1187"/>
      <c r="JKT206" s="1187"/>
      <c r="JKU206" s="1187"/>
      <c r="JKV206" s="1187"/>
      <c r="JKW206" s="1187"/>
      <c r="JKX206" s="1187"/>
      <c r="JKY206" s="1187"/>
      <c r="JKZ206" s="1187"/>
      <c r="JLA206" s="1187"/>
      <c r="JLB206" s="1187"/>
      <c r="JLC206" s="1187"/>
      <c r="JLD206" s="1187"/>
      <c r="JLE206" s="1187"/>
      <c r="JLF206" s="1187"/>
      <c r="JLG206" s="1187"/>
      <c r="JLH206" s="1187"/>
      <c r="JLI206" s="1187"/>
      <c r="JLJ206" s="1187"/>
      <c r="JLK206" s="1187"/>
      <c r="JLL206" s="1187"/>
      <c r="JLM206" s="1187"/>
      <c r="JLN206" s="1187"/>
      <c r="JLO206" s="1187"/>
      <c r="JLP206" s="1187"/>
      <c r="JLQ206" s="1187"/>
      <c r="JLR206" s="1187"/>
      <c r="JLS206" s="1187"/>
      <c r="JLT206" s="1187"/>
      <c r="JLU206" s="1187"/>
      <c r="JLV206" s="1187"/>
      <c r="JLW206" s="1187"/>
      <c r="JLX206" s="1187"/>
      <c r="JLY206" s="1187"/>
      <c r="JLZ206" s="1187"/>
      <c r="JMA206" s="1187"/>
      <c r="JMB206" s="1187"/>
      <c r="JMC206" s="1187"/>
      <c r="JMD206" s="1187"/>
      <c r="JME206" s="1187"/>
      <c r="JMF206" s="1187"/>
      <c r="JMG206" s="1187"/>
      <c r="JMH206" s="1187"/>
      <c r="JMI206" s="1187"/>
      <c r="JMJ206" s="1187"/>
      <c r="JMK206" s="1187"/>
      <c r="JML206" s="1187"/>
      <c r="JMM206" s="1187"/>
      <c r="JMN206" s="1187"/>
      <c r="JMO206" s="1187"/>
      <c r="JMP206" s="1187"/>
      <c r="JMQ206" s="1187"/>
      <c r="JMR206" s="1187"/>
      <c r="JMS206" s="1187"/>
      <c r="JMT206" s="1187"/>
      <c r="JMU206" s="1187"/>
      <c r="JMV206" s="1187"/>
      <c r="JMW206" s="1187"/>
      <c r="JMX206" s="1187"/>
      <c r="JMY206" s="1187"/>
      <c r="JMZ206" s="1187"/>
      <c r="JNA206" s="1187"/>
      <c r="JNB206" s="1187"/>
      <c r="JNC206" s="1187"/>
      <c r="JND206" s="1187"/>
      <c r="JNE206" s="1187"/>
      <c r="JNF206" s="1187"/>
      <c r="JNG206" s="1187"/>
      <c r="JNH206" s="1187"/>
      <c r="JNI206" s="1187"/>
      <c r="JNJ206" s="1187"/>
      <c r="JNK206" s="1187"/>
      <c r="JNL206" s="1187"/>
      <c r="JNM206" s="1187"/>
      <c r="JNN206" s="1187"/>
      <c r="JNO206" s="1187"/>
      <c r="JNP206" s="1187"/>
      <c r="JNQ206" s="1187"/>
      <c r="JNR206" s="1187"/>
      <c r="JNS206" s="1187"/>
      <c r="JNT206" s="1187"/>
      <c r="JNU206" s="1187"/>
      <c r="JNV206" s="1187"/>
      <c r="JNW206" s="1187"/>
      <c r="JNX206" s="1187"/>
      <c r="JNY206" s="1187"/>
      <c r="JNZ206" s="1187"/>
      <c r="JOA206" s="1187"/>
      <c r="JOB206" s="1187"/>
      <c r="JOC206" s="1187"/>
      <c r="JOD206" s="1187"/>
      <c r="JOE206" s="1187"/>
      <c r="JOF206" s="1187"/>
      <c r="JOG206" s="1187"/>
      <c r="JOH206" s="1187"/>
      <c r="JOI206" s="1187"/>
      <c r="JOJ206" s="1187"/>
      <c r="JOK206" s="1187"/>
      <c r="JOL206" s="1187"/>
      <c r="JOM206" s="1187"/>
      <c r="JON206" s="1187"/>
      <c r="JOO206" s="1187"/>
      <c r="JOP206" s="1187"/>
      <c r="JOQ206" s="1187"/>
      <c r="JOR206" s="1187"/>
      <c r="JOS206" s="1187"/>
      <c r="JOT206" s="1187"/>
      <c r="JOU206" s="1187"/>
      <c r="JOV206" s="1187"/>
      <c r="JOW206" s="1187"/>
      <c r="JOX206" s="1187"/>
      <c r="JOY206" s="1187"/>
      <c r="JOZ206" s="1187"/>
      <c r="JPA206" s="1187"/>
      <c r="JPB206" s="1187"/>
      <c r="JPC206" s="1187"/>
      <c r="JPD206" s="1187"/>
      <c r="JPE206" s="1187"/>
      <c r="JPF206" s="1187"/>
      <c r="JPG206" s="1187"/>
      <c r="JPH206" s="1187"/>
      <c r="JPI206" s="1187"/>
      <c r="JPJ206" s="1187"/>
      <c r="JPK206" s="1187"/>
      <c r="JPL206" s="1187"/>
      <c r="JPM206" s="1187"/>
      <c r="JPN206" s="1187"/>
      <c r="JPO206" s="1187"/>
      <c r="JPP206" s="1187"/>
      <c r="JPQ206" s="1187"/>
      <c r="JPR206" s="1187"/>
      <c r="JPS206" s="1187"/>
      <c r="JPT206" s="1187"/>
      <c r="JPU206" s="1187"/>
      <c r="JPV206" s="1187"/>
      <c r="JPW206" s="1187"/>
      <c r="JPX206" s="1187"/>
      <c r="JPY206" s="1187"/>
      <c r="JPZ206" s="1187"/>
      <c r="JQA206" s="1187"/>
      <c r="JQB206" s="1187"/>
      <c r="JQC206" s="1187"/>
      <c r="JQD206" s="1187"/>
      <c r="JQE206" s="1187"/>
      <c r="JQF206" s="1187"/>
      <c r="JQG206" s="1187"/>
      <c r="JQH206" s="1187"/>
      <c r="JQI206" s="1187"/>
      <c r="JQJ206" s="1187"/>
      <c r="JQK206" s="1187"/>
      <c r="JQL206" s="1187"/>
      <c r="JQM206" s="1187"/>
      <c r="JQN206" s="1187"/>
      <c r="JQO206" s="1187"/>
      <c r="JQP206" s="1187"/>
      <c r="JQQ206" s="1187"/>
      <c r="JQR206" s="1187"/>
      <c r="JQS206" s="1187"/>
      <c r="JQT206" s="1187"/>
      <c r="JQU206" s="1187"/>
      <c r="JQV206" s="1187"/>
      <c r="JQW206" s="1187"/>
      <c r="JQX206" s="1187"/>
      <c r="JQY206" s="1187"/>
      <c r="JQZ206" s="1187"/>
      <c r="JRA206" s="1187"/>
      <c r="JRB206" s="1187"/>
      <c r="JRC206" s="1187"/>
      <c r="JRD206" s="1187"/>
      <c r="JRE206" s="1187"/>
      <c r="JRF206" s="1187"/>
      <c r="JRG206" s="1187"/>
      <c r="JRH206" s="1187"/>
      <c r="JRI206" s="1187"/>
      <c r="JRJ206" s="1187"/>
      <c r="JRK206" s="1187"/>
      <c r="JRL206" s="1187"/>
      <c r="JRM206" s="1187"/>
      <c r="JRN206" s="1187"/>
      <c r="JRO206" s="1187"/>
      <c r="JRP206" s="1187"/>
      <c r="JRQ206" s="1187"/>
      <c r="JRR206" s="1187"/>
      <c r="JRS206" s="1187"/>
      <c r="JRT206" s="1187"/>
      <c r="JRU206" s="1187"/>
      <c r="JRV206" s="1187"/>
      <c r="JRW206" s="1187"/>
      <c r="JRX206" s="1187"/>
      <c r="JRY206" s="1187"/>
      <c r="JRZ206" s="1187"/>
      <c r="JSA206" s="1187"/>
      <c r="JSB206" s="1187"/>
      <c r="JSC206" s="1187"/>
      <c r="JSD206" s="1187"/>
      <c r="JSE206" s="1187"/>
      <c r="JSF206" s="1187"/>
      <c r="JSG206" s="1187"/>
      <c r="JSH206" s="1187"/>
      <c r="JSI206" s="1187"/>
      <c r="JSJ206" s="1187"/>
      <c r="JSK206" s="1187"/>
      <c r="JSL206" s="1187"/>
      <c r="JSM206" s="1187"/>
      <c r="JSN206" s="1187"/>
      <c r="JSO206" s="1187"/>
      <c r="JSP206" s="1187"/>
      <c r="JSQ206" s="1187"/>
      <c r="JSR206" s="1187"/>
      <c r="JSS206" s="1187"/>
      <c r="JST206" s="1187"/>
      <c r="JSU206" s="1187"/>
      <c r="JSV206" s="1187"/>
      <c r="JSW206" s="1187"/>
      <c r="JSX206" s="1187"/>
      <c r="JSY206" s="1187"/>
      <c r="JSZ206" s="1187"/>
      <c r="JTA206" s="1187"/>
      <c r="JTB206" s="1187"/>
      <c r="JTC206" s="1187"/>
      <c r="JTD206" s="1187"/>
      <c r="JTE206" s="1187"/>
      <c r="JTF206" s="1187"/>
      <c r="JTG206" s="1187"/>
      <c r="JTH206" s="1187"/>
      <c r="JTI206" s="1187"/>
      <c r="JTJ206" s="1187"/>
      <c r="JTK206" s="1187"/>
      <c r="JTL206" s="1187"/>
      <c r="JTM206" s="1187"/>
      <c r="JTN206" s="1187"/>
      <c r="JTO206" s="1187"/>
      <c r="JTP206" s="1187"/>
      <c r="JTQ206" s="1187"/>
      <c r="JTR206" s="1187"/>
      <c r="JTS206" s="1187"/>
      <c r="JTT206" s="1187"/>
      <c r="JTU206" s="1187"/>
      <c r="JTV206" s="1187"/>
      <c r="JTW206" s="1187"/>
      <c r="JTX206" s="1187"/>
      <c r="JTY206" s="1187"/>
      <c r="JTZ206" s="1187"/>
      <c r="JUA206" s="1187"/>
      <c r="JUB206" s="1187"/>
      <c r="JUC206" s="1187"/>
      <c r="JUD206" s="1187"/>
      <c r="JUE206" s="1187"/>
      <c r="JUF206" s="1187"/>
      <c r="JUG206" s="1187"/>
      <c r="JUH206" s="1187"/>
      <c r="JUI206" s="1187"/>
      <c r="JUJ206" s="1187"/>
      <c r="JUK206" s="1187"/>
      <c r="JUL206" s="1187"/>
      <c r="JUM206" s="1187"/>
      <c r="JUN206" s="1187"/>
      <c r="JUO206" s="1187"/>
      <c r="JUP206" s="1187"/>
      <c r="JUQ206" s="1187"/>
      <c r="JUR206" s="1187"/>
      <c r="JUS206" s="1187"/>
      <c r="JUT206" s="1187"/>
      <c r="JUU206" s="1187"/>
      <c r="JUV206" s="1187"/>
      <c r="JUW206" s="1187"/>
      <c r="JUX206" s="1187"/>
      <c r="JUY206" s="1187"/>
      <c r="JUZ206" s="1187"/>
      <c r="JVA206" s="1187"/>
      <c r="JVB206" s="1187"/>
      <c r="JVC206" s="1187"/>
      <c r="JVD206" s="1187"/>
      <c r="JVE206" s="1187"/>
      <c r="JVF206" s="1187"/>
      <c r="JVG206" s="1187"/>
      <c r="JVH206" s="1187"/>
      <c r="JVI206" s="1187"/>
      <c r="JVJ206" s="1187"/>
      <c r="JVK206" s="1187"/>
      <c r="JVL206" s="1187"/>
      <c r="JVM206" s="1187"/>
      <c r="JVN206" s="1187"/>
      <c r="JVO206" s="1187"/>
      <c r="JVP206" s="1187"/>
      <c r="JVQ206" s="1187"/>
      <c r="JVR206" s="1187"/>
      <c r="JVS206" s="1187"/>
      <c r="JVT206" s="1187"/>
      <c r="JVU206" s="1187"/>
      <c r="JVV206" s="1187"/>
      <c r="JVW206" s="1187"/>
      <c r="JVX206" s="1187"/>
      <c r="JVY206" s="1187"/>
      <c r="JVZ206" s="1187"/>
      <c r="JWA206" s="1187"/>
      <c r="JWB206" s="1187"/>
      <c r="JWC206" s="1187"/>
      <c r="JWD206" s="1187"/>
      <c r="JWE206" s="1187"/>
      <c r="JWF206" s="1187"/>
      <c r="JWG206" s="1187"/>
      <c r="JWH206" s="1187"/>
      <c r="JWI206" s="1187"/>
      <c r="JWJ206" s="1187"/>
      <c r="JWK206" s="1187"/>
      <c r="JWL206" s="1187"/>
      <c r="JWM206" s="1187"/>
      <c r="JWN206" s="1187"/>
      <c r="JWO206" s="1187"/>
      <c r="JWP206" s="1187"/>
      <c r="JWQ206" s="1187"/>
      <c r="JWR206" s="1187"/>
      <c r="JWS206" s="1187"/>
      <c r="JWT206" s="1187"/>
      <c r="JWU206" s="1187"/>
      <c r="JWV206" s="1187"/>
      <c r="JWW206" s="1187"/>
      <c r="JWX206" s="1187"/>
      <c r="JWY206" s="1187"/>
      <c r="JWZ206" s="1187"/>
      <c r="JXA206" s="1187"/>
      <c r="JXB206" s="1187"/>
      <c r="JXC206" s="1187"/>
      <c r="JXD206" s="1187"/>
      <c r="JXE206" s="1187"/>
      <c r="JXF206" s="1187"/>
      <c r="JXG206" s="1187"/>
      <c r="JXH206" s="1187"/>
      <c r="JXI206" s="1187"/>
      <c r="JXJ206" s="1187"/>
      <c r="JXK206" s="1187"/>
      <c r="JXL206" s="1187"/>
      <c r="JXM206" s="1187"/>
      <c r="JXN206" s="1187"/>
      <c r="JXO206" s="1187"/>
      <c r="JXP206" s="1187"/>
      <c r="JXQ206" s="1187"/>
      <c r="JXR206" s="1187"/>
      <c r="JXS206" s="1187"/>
      <c r="JXT206" s="1187"/>
      <c r="JXU206" s="1187"/>
      <c r="JXV206" s="1187"/>
      <c r="JXW206" s="1187"/>
      <c r="JXX206" s="1187"/>
      <c r="JXY206" s="1187"/>
      <c r="JXZ206" s="1187"/>
      <c r="JYA206" s="1187"/>
      <c r="JYB206" s="1187"/>
      <c r="JYC206" s="1187"/>
      <c r="JYD206" s="1187"/>
      <c r="JYE206" s="1187"/>
      <c r="JYF206" s="1187"/>
      <c r="JYG206" s="1187"/>
      <c r="JYH206" s="1187"/>
      <c r="JYI206" s="1187"/>
      <c r="JYJ206" s="1187"/>
      <c r="JYK206" s="1187"/>
      <c r="JYL206" s="1187"/>
      <c r="JYM206" s="1187"/>
      <c r="JYN206" s="1187"/>
      <c r="JYO206" s="1187"/>
      <c r="JYP206" s="1187"/>
      <c r="JYQ206" s="1187"/>
      <c r="JYR206" s="1187"/>
      <c r="JYS206" s="1187"/>
      <c r="JYT206" s="1187"/>
      <c r="JYU206" s="1187"/>
      <c r="JYV206" s="1187"/>
      <c r="JYW206" s="1187"/>
      <c r="JYX206" s="1187"/>
      <c r="JYY206" s="1187"/>
      <c r="JYZ206" s="1187"/>
      <c r="JZA206" s="1187"/>
      <c r="JZB206" s="1187"/>
      <c r="JZC206" s="1187"/>
      <c r="JZD206" s="1187"/>
      <c r="JZE206" s="1187"/>
      <c r="JZF206" s="1187"/>
      <c r="JZG206" s="1187"/>
      <c r="JZH206" s="1187"/>
      <c r="JZI206" s="1187"/>
      <c r="JZJ206" s="1187"/>
      <c r="JZK206" s="1187"/>
      <c r="JZL206" s="1187"/>
      <c r="JZM206" s="1187"/>
      <c r="JZN206" s="1187"/>
      <c r="JZO206" s="1187"/>
      <c r="JZP206" s="1187"/>
      <c r="JZQ206" s="1187"/>
      <c r="JZR206" s="1187"/>
      <c r="JZS206" s="1187"/>
      <c r="JZT206" s="1187"/>
      <c r="JZU206" s="1187"/>
      <c r="JZV206" s="1187"/>
      <c r="JZW206" s="1187"/>
      <c r="JZX206" s="1187"/>
      <c r="JZY206" s="1187"/>
      <c r="JZZ206" s="1187"/>
      <c r="KAA206" s="1187"/>
      <c r="KAB206" s="1187"/>
      <c r="KAC206" s="1187"/>
      <c r="KAD206" s="1187"/>
      <c r="KAE206" s="1187"/>
      <c r="KAF206" s="1187"/>
      <c r="KAG206" s="1187"/>
      <c r="KAH206" s="1187"/>
      <c r="KAI206" s="1187"/>
      <c r="KAJ206" s="1187"/>
      <c r="KAK206" s="1187"/>
      <c r="KAL206" s="1187"/>
      <c r="KAM206" s="1187"/>
      <c r="KAN206" s="1187"/>
      <c r="KAO206" s="1187"/>
      <c r="KAP206" s="1187"/>
      <c r="KAQ206" s="1187"/>
      <c r="KAR206" s="1187"/>
      <c r="KAS206" s="1187"/>
      <c r="KAT206" s="1187"/>
      <c r="KAU206" s="1187"/>
      <c r="KAV206" s="1187"/>
      <c r="KAW206" s="1187"/>
      <c r="KAX206" s="1187"/>
      <c r="KAY206" s="1187"/>
      <c r="KAZ206" s="1187"/>
      <c r="KBA206" s="1187"/>
      <c r="KBB206" s="1187"/>
      <c r="KBC206" s="1187"/>
      <c r="KBD206" s="1187"/>
      <c r="KBE206" s="1187"/>
      <c r="KBF206" s="1187"/>
      <c r="KBG206" s="1187"/>
      <c r="KBH206" s="1187"/>
      <c r="KBI206" s="1187"/>
      <c r="KBJ206" s="1187"/>
      <c r="KBK206" s="1187"/>
      <c r="KBL206" s="1187"/>
      <c r="KBM206" s="1187"/>
      <c r="KBN206" s="1187"/>
      <c r="KBO206" s="1187"/>
      <c r="KBP206" s="1187"/>
      <c r="KBQ206" s="1187"/>
      <c r="KBR206" s="1187"/>
      <c r="KBS206" s="1187"/>
      <c r="KBT206" s="1187"/>
      <c r="KBU206" s="1187"/>
      <c r="KBV206" s="1187"/>
      <c r="KBW206" s="1187"/>
      <c r="KBX206" s="1187"/>
      <c r="KBY206" s="1187"/>
      <c r="KBZ206" s="1187"/>
      <c r="KCA206" s="1187"/>
      <c r="KCB206" s="1187"/>
      <c r="KCC206" s="1187"/>
      <c r="KCD206" s="1187"/>
      <c r="KCE206" s="1187"/>
      <c r="KCF206" s="1187"/>
      <c r="KCG206" s="1187"/>
      <c r="KCH206" s="1187"/>
      <c r="KCI206" s="1187"/>
      <c r="KCJ206" s="1187"/>
      <c r="KCK206" s="1187"/>
      <c r="KCL206" s="1187"/>
      <c r="KCM206" s="1187"/>
      <c r="KCN206" s="1187"/>
      <c r="KCO206" s="1187"/>
      <c r="KCP206" s="1187"/>
      <c r="KCQ206" s="1187"/>
      <c r="KCR206" s="1187"/>
      <c r="KCS206" s="1187"/>
      <c r="KCT206" s="1187"/>
      <c r="KCU206" s="1187"/>
      <c r="KCV206" s="1187"/>
      <c r="KCW206" s="1187"/>
      <c r="KCX206" s="1187"/>
      <c r="KCY206" s="1187"/>
      <c r="KCZ206" s="1187"/>
      <c r="KDA206" s="1187"/>
      <c r="KDB206" s="1187"/>
      <c r="KDC206" s="1187"/>
      <c r="KDD206" s="1187"/>
      <c r="KDE206" s="1187"/>
      <c r="KDF206" s="1187"/>
      <c r="KDG206" s="1187"/>
      <c r="KDH206" s="1187"/>
      <c r="KDI206" s="1187"/>
      <c r="KDJ206" s="1187"/>
      <c r="KDK206" s="1187"/>
      <c r="KDL206" s="1187"/>
      <c r="KDM206" s="1187"/>
      <c r="KDN206" s="1187"/>
      <c r="KDO206" s="1187"/>
      <c r="KDP206" s="1187"/>
      <c r="KDQ206" s="1187"/>
      <c r="KDR206" s="1187"/>
      <c r="KDS206" s="1187"/>
      <c r="KDT206" s="1187"/>
      <c r="KDU206" s="1187"/>
      <c r="KDV206" s="1187"/>
      <c r="KDW206" s="1187"/>
      <c r="KDX206" s="1187"/>
      <c r="KDY206" s="1187"/>
      <c r="KDZ206" s="1187"/>
      <c r="KEA206" s="1187"/>
      <c r="KEB206" s="1187"/>
      <c r="KEC206" s="1187"/>
      <c r="KED206" s="1187"/>
      <c r="KEE206" s="1187"/>
      <c r="KEF206" s="1187"/>
      <c r="KEG206" s="1187"/>
      <c r="KEH206" s="1187"/>
      <c r="KEI206" s="1187"/>
      <c r="KEJ206" s="1187"/>
      <c r="KEK206" s="1187"/>
      <c r="KEL206" s="1187"/>
      <c r="KEM206" s="1187"/>
      <c r="KEN206" s="1187"/>
      <c r="KEO206" s="1187"/>
      <c r="KEP206" s="1187"/>
      <c r="KEQ206" s="1187"/>
      <c r="KER206" s="1187"/>
      <c r="KES206" s="1187"/>
      <c r="KET206" s="1187"/>
      <c r="KEU206" s="1187"/>
      <c r="KEV206" s="1187"/>
      <c r="KEW206" s="1187"/>
      <c r="KEX206" s="1187"/>
      <c r="KEY206" s="1187"/>
      <c r="KEZ206" s="1187"/>
      <c r="KFA206" s="1187"/>
      <c r="KFB206" s="1187"/>
      <c r="KFC206" s="1187"/>
      <c r="KFD206" s="1187"/>
      <c r="KFE206" s="1187"/>
      <c r="KFF206" s="1187"/>
      <c r="KFG206" s="1187"/>
      <c r="KFH206" s="1187"/>
      <c r="KFI206" s="1187"/>
      <c r="KFJ206" s="1187"/>
      <c r="KFK206" s="1187"/>
      <c r="KFL206" s="1187"/>
      <c r="KFM206" s="1187"/>
      <c r="KFN206" s="1187"/>
      <c r="KFO206" s="1187"/>
      <c r="KFP206" s="1187"/>
      <c r="KFQ206" s="1187"/>
      <c r="KFR206" s="1187"/>
      <c r="KFS206" s="1187"/>
      <c r="KFT206" s="1187"/>
      <c r="KFU206" s="1187"/>
      <c r="KFV206" s="1187"/>
      <c r="KFW206" s="1187"/>
      <c r="KFX206" s="1187"/>
      <c r="KFY206" s="1187"/>
      <c r="KFZ206" s="1187"/>
      <c r="KGA206" s="1187"/>
      <c r="KGB206" s="1187"/>
      <c r="KGC206" s="1187"/>
      <c r="KGD206" s="1187"/>
      <c r="KGE206" s="1187"/>
      <c r="KGF206" s="1187"/>
      <c r="KGG206" s="1187"/>
      <c r="KGH206" s="1187"/>
      <c r="KGI206" s="1187"/>
      <c r="KGJ206" s="1187"/>
      <c r="KGK206" s="1187"/>
      <c r="KGL206" s="1187"/>
      <c r="KGM206" s="1187"/>
      <c r="KGN206" s="1187"/>
      <c r="KGO206" s="1187"/>
      <c r="KGP206" s="1187"/>
      <c r="KGQ206" s="1187"/>
      <c r="KGR206" s="1187"/>
      <c r="KGS206" s="1187"/>
      <c r="KGT206" s="1187"/>
      <c r="KGU206" s="1187"/>
      <c r="KGV206" s="1187"/>
      <c r="KGW206" s="1187"/>
      <c r="KGX206" s="1187"/>
      <c r="KGY206" s="1187"/>
      <c r="KGZ206" s="1187"/>
      <c r="KHA206" s="1187"/>
      <c r="KHB206" s="1187"/>
      <c r="KHC206" s="1187"/>
      <c r="KHD206" s="1187"/>
      <c r="KHE206" s="1187"/>
      <c r="KHF206" s="1187"/>
      <c r="KHG206" s="1187"/>
      <c r="KHH206" s="1187"/>
      <c r="KHI206" s="1187"/>
      <c r="KHJ206" s="1187"/>
      <c r="KHK206" s="1187"/>
      <c r="KHL206" s="1187"/>
      <c r="KHM206" s="1187"/>
      <c r="KHN206" s="1187"/>
      <c r="KHO206" s="1187"/>
      <c r="KHP206" s="1187"/>
      <c r="KHQ206" s="1187"/>
      <c r="KHR206" s="1187"/>
      <c r="KHS206" s="1187"/>
      <c r="KHT206" s="1187"/>
      <c r="KHU206" s="1187"/>
      <c r="KHV206" s="1187"/>
      <c r="KHW206" s="1187"/>
      <c r="KHX206" s="1187"/>
      <c r="KHY206" s="1187"/>
      <c r="KHZ206" s="1187"/>
      <c r="KIA206" s="1187"/>
      <c r="KIB206" s="1187"/>
      <c r="KIC206" s="1187"/>
      <c r="KID206" s="1187"/>
      <c r="KIE206" s="1187"/>
      <c r="KIF206" s="1187"/>
      <c r="KIG206" s="1187"/>
      <c r="KIH206" s="1187"/>
      <c r="KII206" s="1187"/>
      <c r="KIJ206" s="1187"/>
      <c r="KIK206" s="1187"/>
      <c r="KIL206" s="1187"/>
      <c r="KIM206" s="1187"/>
      <c r="KIN206" s="1187"/>
      <c r="KIO206" s="1187"/>
      <c r="KIP206" s="1187"/>
      <c r="KIQ206" s="1187"/>
      <c r="KIR206" s="1187"/>
      <c r="KIS206" s="1187"/>
      <c r="KIT206" s="1187"/>
      <c r="KIU206" s="1187"/>
      <c r="KIV206" s="1187"/>
      <c r="KIW206" s="1187"/>
      <c r="KIX206" s="1187"/>
      <c r="KIY206" s="1187"/>
      <c r="KIZ206" s="1187"/>
      <c r="KJA206" s="1187"/>
      <c r="KJB206" s="1187"/>
      <c r="KJC206" s="1187"/>
      <c r="KJD206" s="1187"/>
      <c r="KJE206" s="1187"/>
      <c r="KJF206" s="1187"/>
      <c r="KJG206" s="1187"/>
      <c r="KJH206" s="1187"/>
      <c r="KJI206" s="1187"/>
      <c r="KJJ206" s="1187"/>
      <c r="KJK206" s="1187"/>
      <c r="KJL206" s="1187"/>
      <c r="KJM206" s="1187"/>
      <c r="KJN206" s="1187"/>
      <c r="KJO206" s="1187"/>
      <c r="KJP206" s="1187"/>
      <c r="KJQ206" s="1187"/>
      <c r="KJR206" s="1187"/>
      <c r="KJS206" s="1187"/>
      <c r="KJT206" s="1187"/>
      <c r="KJU206" s="1187"/>
      <c r="KJV206" s="1187"/>
      <c r="KJW206" s="1187"/>
      <c r="KJX206" s="1187"/>
      <c r="KJY206" s="1187"/>
      <c r="KJZ206" s="1187"/>
      <c r="KKA206" s="1187"/>
      <c r="KKB206" s="1187"/>
      <c r="KKC206" s="1187"/>
      <c r="KKD206" s="1187"/>
      <c r="KKE206" s="1187"/>
      <c r="KKF206" s="1187"/>
      <c r="KKG206" s="1187"/>
      <c r="KKH206" s="1187"/>
      <c r="KKI206" s="1187"/>
      <c r="KKJ206" s="1187"/>
      <c r="KKK206" s="1187"/>
      <c r="KKL206" s="1187"/>
      <c r="KKM206" s="1187"/>
      <c r="KKN206" s="1187"/>
      <c r="KKO206" s="1187"/>
      <c r="KKP206" s="1187"/>
      <c r="KKQ206" s="1187"/>
      <c r="KKR206" s="1187"/>
      <c r="KKS206" s="1187"/>
      <c r="KKT206" s="1187"/>
      <c r="KKU206" s="1187"/>
      <c r="KKV206" s="1187"/>
      <c r="KKW206" s="1187"/>
      <c r="KKX206" s="1187"/>
      <c r="KKY206" s="1187"/>
      <c r="KKZ206" s="1187"/>
      <c r="KLA206" s="1187"/>
      <c r="KLB206" s="1187"/>
      <c r="KLC206" s="1187"/>
      <c r="KLD206" s="1187"/>
      <c r="KLE206" s="1187"/>
      <c r="KLF206" s="1187"/>
      <c r="KLG206" s="1187"/>
      <c r="KLH206" s="1187"/>
      <c r="KLI206" s="1187"/>
      <c r="KLJ206" s="1187"/>
      <c r="KLK206" s="1187"/>
      <c r="KLL206" s="1187"/>
      <c r="KLM206" s="1187"/>
      <c r="KLN206" s="1187"/>
      <c r="KLO206" s="1187"/>
      <c r="KLP206" s="1187"/>
      <c r="KLQ206" s="1187"/>
      <c r="KLR206" s="1187"/>
      <c r="KLS206" s="1187"/>
      <c r="KLT206" s="1187"/>
      <c r="KLU206" s="1187"/>
      <c r="KLV206" s="1187"/>
      <c r="KLW206" s="1187"/>
      <c r="KLX206" s="1187"/>
      <c r="KLY206" s="1187"/>
      <c r="KLZ206" s="1187"/>
      <c r="KMA206" s="1187"/>
      <c r="KMB206" s="1187"/>
      <c r="KMC206" s="1187"/>
      <c r="KMD206" s="1187"/>
      <c r="KME206" s="1187"/>
      <c r="KMF206" s="1187"/>
      <c r="KMG206" s="1187"/>
      <c r="KMH206" s="1187"/>
      <c r="KMI206" s="1187"/>
      <c r="KMJ206" s="1187"/>
      <c r="KMK206" s="1187"/>
      <c r="KML206" s="1187"/>
      <c r="KMM206" s="1187"/>
      <c r="KMN206" s="1187"/>
      <c r="KMO206" s="1187"/>
      <c r="KMP206" s="1187"/>
      <c r="KMQ206" s="1187"/>
      <c r="KMR206" s="1187"/>
      <c r="KMS206" s="1187"/>
      <c r="KMT206" s="1187"/>
      <c r="KMU206" s="1187"/>
      <c r="KMV206" s="1187"/>
      <c r="KMW206" s="1187"/>
      <c r="KMX206" s="1187"/>
      <c r="KMY206" s="1187"/>
      <c r="KMZ206" s="1187"/>
      <c r="KNA206" s="1187"/>
      <c r="KNB206" s="1187"/>
      <c r="KNC206" s="1187"/>
      <c r="KND206" s="1187"/>
      <c r="KNE206" s="1187"/>
      <c r="KNF206" s="1187"/>
      <c r="KNG206" s="1187"/>
      <c r="KNH206" s="1187"/>
      <c r="KNI206" s="1187"/>
      <c r="KNJ206" s="1187"/>
      <c r="KNK206" s="1187"/>
      <c r="KNL206" s="1187"/>
      <c r="KNM206" s="1187"/>
      <c r="KNN206" s="1187"/>
      <c r="KNO206" s="1187"/>
      <c r="KNP206" s="1187"/>
      <c r="KNQ206" s="1187"/>
      <c r="KNR206" s="1187"/>
      <c r="KNS206" s="1187"/>
      <c r="KNT206" s="1187"/>
      <c r="KNU206" s="1187"/>
      <c r="KNV206" s="1187"/>
      <c r="KNW206" s="1187"/>
      <c r="KNX206" s="1187"/>
      <c r="KNY206" s="1187"/>
      <c r="KNZ206" s="1187"/>
      <c r="KOA206" s="1187"/>
      <c r="KOB206" s="1187"/>
      <c r="KOC206" s="1187"/>
      <c r="KOD206" s="1187"/>
      <c r="KOE206" s="1187"/>
      <c r="KOF206" s="1187"/>
      <c r="KOG206" s="1187"/>
      <c r="KOH206" s="1187"/>
      <c r="KOI206" s="1187"/>
      <c r="KOJ206" s="1187"/>
      <c r="KOK206" s="1187"/>
      <c r="KOL206" s="1187"/>
      <c r="KOM206" s="1187"/>
      <c r="KON206" s="1187"/>
      <c r="KOO206" s="1187"/>
      <c r="KOP206" s="1187"/>
      <c r="KOQ206" s="1187"/>
      <c r="KOR206" s="1187"/>
      <c r="KOS206" s="1187"/>
      <c r="KOT206" s="1187"/>
      <c r="KOU206" s="1187"/>
      <c r="KOV206" s="1187"/>
      <c r="KOW206" s="1187"/>
      <c r="KOX206" s="1187"/>
      <c r="KOY206" s="1187"/>
      <c r="KOZ206" s="1187"/>
      <c r="KPA206" s="1187"/>
      <c r="KPB206" s="1187"/>
      <c r="KPC206" s="1187"/>
      <c r="KPD206" s="1187"/>
      <c r="KPE206" s="1187"/>
      <c r="KPF206" s="1187"/>
      <c r="KPG206" s="1187"/>
      <c r="KPH206" s="1187"/>
      <c r="KPI206" s="1187"/>
      <c r="KPJ206" s="1187"/>
      <c r="KPK206" s="1187"/>
      <c r="KPL206" s="1187"/>
      <c r="KPM206" s="1187"/>
      <c r="KPN206" s="1187"/>
      <c r="KPO206" s="1187"/>
      <c r="KPP206" s="1187"/>
      <c r="KPQ206" s="1187"/>
      <c r="KPR206" s="1187"/>
      <c r="KPS206" s="1187"/>
      <c r="KPT206" s="1187"/>
      <c r="KPU206" s="1187"/>
      <c r="KPV206" s="1187"/>
      <c r="KPW206" s="1187"/>
      <c r="KPX206" s="1187"/>
      <c r="KPY206" s="1187"/>
      <c r="KPZ206" s="1187"/>
      <c r="KQA206" s="1187"/>
      <c r="KQB206" s="1187"/>
      <c r="KQC206" s="1187"/>
      <c r="KQD206" s="1187"/>
      <c r="KQE206" s="1187"/>
      <c r="KQF206" s="1187"/>
      <c r="KQG206" s="1187"/>
      <c r="KQH206" s="1187"/>
      <c r="KQI206" s="1187"/>
      <c r="KQJ206" s="1187"/>
      <c r="KQK206" s="1187"/>
      <c r="KQL206" s="1187"/>
      <c r="KQM206" s="1187"/>
      <c r="KQN206" s="1187"/>
      <c r="KQO206" s="1187"/>
      <c r="KQP206" s="1187"/>
      <c r="KQQ206" s="1187"/>
      <c r="KQR206" s="1187"/>
      <c r="KQS206" s="1187"/>
      <c r="KQT206" s="1187"/>
      <c r="KQU206" s="1187"/>
      <c r="KQV206" s="1187"/>
      <c r="KQW206" s="1187"/>
      <c r="KQX206" s="1187"/>
      <c r="KQY206" s="1187"/>
      <c r="KQZ206" s="1187"/>
      <c r="KRA206" s="1187"/>
      <c r="KRB206" s="1187"/>
      <c r="KRC206" s="1187"/>
      <c r="KRD206" s="1187"/>
      <c r="KRE206" s="1187"/>
      <c r="KRF206" s="1187"/>
      <c r="KRG206" s="1187"/>
      <c r="KRH206" s="1187"/>
      <c r="KRI206" s="1187"/>
      <c r="KRJ206" s="1187"/>
      <c r="KRK206" s="1187"/>
      <c r="KRL206" s="1187"/>
      <c r="KRM206" s="1187"/>
      <c r="KRN206" s="1187"/>
      <c r="KRO206" s="1187"/>
      <c r="KRP206" s="1187"/>
      <c r="KRQ206" s="1187"/>
      <c r="KRR206" s="1187"/>
      <c r="KRS206" s="1187"/>
      <c r="KRT206" s="1187"/>
      <c r="KRU206" s="1187"/>
      <c r="KRV206" s="1187"/>
      <c r="KRW206" s="1187"/>
      <c r="KRX206" s="1187"/>
      <c r="KRY206" s="1187"/>
      <c r="KRZ206" s="1187"/>
      <c r="KSA206" s="1187"/>
      <c r="KSB206" s="1187"/>
      <c r="KSC206" s="1187"/>
      <c r="KSD206" s="1187"/>
      <c r="KSE206" s="1187"/>
      <c r="KSF206" s="1187"/>
      <c r="KSG206" s="1187"/>
      <c r="KSH206" s="1187"/>
      <c r="KSI206" s="1187"/>
      <c r="KSJ206" s="1187"/>
      <c r="KSK206" s="1187"/>
      <c r="KSL206" s="1187"/>
      <c r="KSM206" s="1187"/>
      <c r="KSN206" s="1187"/>
      <c r="KSO206" s="1187"/>
      <c r="KSP206" s="1187"/>
      <c r="KSQ206" s="1187"/>
      <c r="KSR206" s="1187"/>
      <c r="KSS206" s="1187"/>
      <c r="KST206" s="1187"/>
      <c r="KSU206" s="1187"/>
      <c r="KSV206" s="1187"/>
      <c r="KSW206" s="1187"/>
      <c r="KSX206" s="1187"/>
      <c r="KSY206" s="1187"/>
      <c r="KSZ206" s="1187"/>
      <c r="KTA206" s="1187"/>
      <c r="KTB206" s="1187"/>
      <c r="KTC206" s="1187"/>
      <c r="KTD206" s="1187"/>
      <c r="KTE206" s="1187"/>
      <c r="KTF206" s="1187"/>
      <c r="KTG206" s="1187"/>
      <c r="KTH206" s="1187"/>
      <c r="KTI206" s="1187"/>
      <c r="KTJ206" s="1187"/>
      <c r="KTK206" s="1187"/>
      <c r="KTL206" s="1187"/>
      <c r="KTM206" s="1187"/>
      <c r="KTN206" s="1187"/>
      <c r="KTO206" s="1187"/>
      <c r="KTP206" s="1187"/>
      <c r="KTQ206" s="1187"/>
      <c r="KTR206" s="1187"/>
      <c r="KTS206" s="1187"/>
      <c r="KTT206" s="1187"/>
      <c r="KTU206" s="1187"/>
      <c r="KTV206" s="1187"/>
      <c r="KTW206" s="1187"/>
      <c r="KTX206" s="1187"/>
      <c r="KTY206" s="1187"/>
      <c r="KTZ206" s="1187"/>
      <c r="KUA206" s="1187"/>
      <c r="KUB206" s="1187"/>
      <c r="KUC206" s="1187"/>
      <c r="KUD206" s="1187"/>
      <c r="KUE206" s="1187"/>
      <c r="KUF206" s="1187"/>
      <c r="KUG206" s="1187"/>
      <c r="KUH206" s="1187"/>
      <c r="KUI206" s="1187"/>
      <c r="KUJ206" s="1187"/>
      <c r="KUK206" s="1187"/>
      <c r="KUL206" s="1187"/>
      <c r="KUM206" s="1187"/>
      <c r="KUN206" s="1187"/>
      <c r="KUO206" s="1187"/>
      <c r="KUP206" s="1187"/>
      <c r="KUQ206" s="1187"/>
      <c r="KUR206" s="1187"/>
      <c r="KUS206" s="1187"/>
      <c r="KUT206" s="1187"/>
      <c r="KUU206" s="1187"/>
      <c r="KUV206" s="1187"/>
      <c r="KUW206" s="1187"/>
      <c r="KUX206" s="1187"/>
      <c r="KUY206" s="1187"/>
      <c r="KUZ206" s="1187"/>
      <c r="KVA206" s="1187"/>
      <c r="KVB206" s="1187"/>
      <c r="KVC206" s="1187"/>
      <c r="KVD206" s="1187"/>
      <c r="KVE206" s="1187"/>
      <c r="KVF206" s="1187"/>
      <c r="KVG206" s="1187"/>
      <c r="KVH206" s="1187"/>
      <c r="KVI206" s="1187"/>
      <c r="KVJ206" s="1187"/>
      <c r="KVK206" s="1187"/>
      <c r="KVL206" s="1187"/>
      <c r="KVM206" s="1187"/>
      <c r="KVN206" s="1187"/>
      <c r="KVO206" s="1187"/>
      <c r="KVP206" s="1187"/>
      <c r="KVQ206" s="1187"/>
      <c r="KVR206" s="1187"/>
      <c r="KVS206" s="1187"/>
      <c r="KVT206" s="1187"/>
      <c r="KVU206" s="1187"/>
      <c r="KVV206" s="1187"/>
      <c r="KVW206" s="1187"/>
      <c r="KVX206" s="1187"/>
      <c r="KVY206" s="1187"/>
      <c r="KVZ206" s="1187"/>
      <c r="KWA206" s="1187"/>
      <c r="KWB206" s="1187"/>
      <c r="KWC206" s="1187"/>
      <c r="KWD206" s="1187"/>
      <c r="KWE206" s="1187"/>
      <c r="KWF206" s="1187"/>
      <c r="KWG206" s="1187"/>
      <c r="KWH206" s="1187"/>
      <c r="KWI206" s="1187"/>
      <c r="KWJ206" s="1187"/>
      <c r="KWK206" s="1187"/>
      <c r="KWL206" s="1187"/>
      <c r="KWM206" s="1187"/>
      <c r="KWN206" s="1187"/>
      <c r="KWO206" s="1187"/>
      <c r="KWP206" s="1187"/>
      <c r="KWQ206" s="1187"/>
      <c r="KWR206" s="1187"/>
      <c r="KWS206" s="1187"/>
      <c r="KWT206" s="1187"/>
      <c r="KWU206" s="1187"/>
      <c r="KWV206" s="1187"/>
      <c r="KWW206" s="1187"/>
      <c r="KWX206" s="1187"/>
      <c r="KWY206" s="1187"/>
      <c r="KWZ206" s="1187"/>
      <c r="KXA206" s="1187"/>
      <c r="KXB206" s="1187"/>
      <c r="KXC206" s="1187"/>
      <c r="KXD206" s="1187"/>
      <c r="KXE206" s="1187"/>
      <c r="KXF206" s="1187"/>
      <c r="KXG206" s="1187"/>
      <c r="KXH206" s="1187"/>
      <c r="KXI206" s="1187"/>
      <c r="KXJ206" s="1187"/>
      <c r="KXK206" s="1187"/>
      <c r="KXL206" s="1187"/>
      <c r="KXM206" s="1187"/>
      <c r="KXN206" s="1187"/>
      <c r="KXO206" s="1187"/>
      <c r="KXP206" s="1187"/>
      <c r="KXQ206" s="1187"/>
      <c r="KXR206" s="1187"/>
      <c r="KXS206" s="1187"/>
      <c r="KXT206" s="1187"/>
      <c r="KXU206" s="1187"/>
      <c r="KXV206" s="1187"/>
      <c r="KXW206" s="1187"/>
      <c r="KXX206" s="1187"/>
      <c r="KXY206" s="1187"/>
      <c r="KXZ206" s="1187"/>
      <c r="KYA206" s="1187"/>
      <c r="KYB206" s="1187"/>
      <c r="KYC206" s="1187"/>
      <c r="KYD206" s="1187"/>
      <c r="KYE206" s="1187"/>
      <c r="KYF206" s="1187"/>
      <c r="KYG206" s="1187"/>
      <c r="KYH206" s="1187"/>
      <c r="KYI206" s="1187"/>
      <c r="KYJ206" s="1187"/>
      <c r="KYK206" s="1187"/>
      <c r="KYL206" s="1187"/>
      <c r="KYM206" s="1187"/>
      <c r="KYN206" s="1187"/>
      <c r="KYO206" s="1187"/>
      <c r="KYP206" s="1187"/>
      <c r="KYQ206" s="1187"/>
      <c r="KYR206" s="1187"/>
      <c r="KYS206" s="1187"/>
      <c r="KYT206" s="1187"/>
      <c r="KYU206" s="1187"/>
      <c r="KYV206" s="1187"/>
      <c r="KYW206" s="1187"/>
      <c r="KYX206" s="1187"/>
      <c r="KYY206" s="1187"/>
      <c r="KYZ206" s="1187"/>
      <c r="KZA206" s="1187"/>
      <c r="KZB206" s="1187"/>
      <c r="KZC206" s="1187"/>
      <c r="KZD206" s="1187"/>
      <c r="KZE206" s="1187"/>
      <c r="KZF206" s="1187"/>
      <c r="KZG206" s="1187"/>
      <c r="KZH206" s="1187"/>
      <c r="KZI206" s="1187"/>
      <c r="KZJ206" s="1187"/>
      <c r="KZK206" s="1187"/>
      <c r="KZL206" s="1187"/>
      <c r="KZM206" s="1187"/>
      <c r="KZN206" s="1187"/>
      <c r="KZO206" s="1187"/>
      <c r="KZP206" s="1187"/>
      <c r="KZQ206" s="1187"/>
      <c r="KZR206" s="1187"/>
      <c r="KZS206" s="1187"/>
      <c r="KZT206" s="1187"/>
      <c r="KZU206" s="1187"/>
      <c r="KZV206" s="1187"/>
      <c r="KZW206" s="1187"/>
      <c r="KZX206" s="1187"/>
      <c r="KZY206" s="1187"/>
      <c r="KZZ206" s="1187"/>
      <c r="LAA206" s="1187"/>
      <c r="LAB206" s="1187"/>
      <c r="LAC206" s="1187"/>
      <c r="LAD206" s="1187"/>
      <c r="LAE206" s="1187"/>
      <c r="LAF206" s="1187"/>
      <c r="LAG206" s="1187"/>
      <c r="LAH206" s="1187"/>
      <c r="LAI206" s="1187"/>
      <c r="LAJ206" s="1187"/>
      <c r="LAK206" s="1187"/>
      <c r="LAL206" s="1187"/>
      <c r="LAM206" s="1187"/>
      <c r="LAN206" s="1187"/>
      <c r="LAO206" s="1187"/>
      <c r="LAP206" s="1187"/>
      <c r="LAQ206" s="1187"/>
      <c r="LAR206" s="1187"/>
      <c r="LAS206" s="1187"/>
      <c r="LAT206" s="1187"/>
      <c r="LAU206" s="1187"/>
      <c r="LAV206" s="1187"/>
      <c r="LAW206" s="1187"/>
      <c r="LAX206" s="1187"/>
      <c r="LAY206" s="1187"/>
      <c r="LAZ206" s="1187"/>
      <c r="LBA206" s="1187"/>
      <c r="LBB206" s="1187"/>
      <c r="LBC206" s="1187"/>
      <c r="LBD206" s="1187"/>
      <c r="LBE206" s="1187"/>
      <c r="LBF206" s="1187"/>
      <c r="LBG206" s="1187"/>
      <c r="LBH206" s="1187"/>
      <c r="LBI206" s="1187"/>
      <c r="LBJ206" s="1187"/>
      <c r="LBK206" s="1187"/>
      <c r="LBL206" s="1187"/>
      <c r="LBM206" s="1187"/>
      <c r="LBN206" s="1187"/>
      <c r="LBO206" s="1187"/>
      <c r="LBP206" s="1187"/>
      <c r="LBQ206" s="1187"/>
      <c r="LBR206" s="1187"/>
      <c r="LBS206" s="1187"/>
      <c r="LBT206" s="1187"/>
      <c r="LBU206" s="1187"/>
      <c r="LBV206" s="1187"/>
      <c r="LBW206" s="1187"/>
      <c r="LBX206" s="1187"/>
      <c r="LBY206" s="1187"/>
      <c r="LBZ206" s="1187"/>
      <c r="LCA206" s="1187"/>
      <c r="LCB206" s="1187"/>
      <c r="LCC206" s="1187"/>
      <c r="LCD206" s="1187"/>
      <c r="LCE206" s="1187"/>
      <c r="LCF206" s="1187"/>
      <c r="LCG206" s="1187"/>
      <c r="LCH206" s="1187"/>
      <c r="LCI206" s="1187"/>
      <c r="LCJ206" s="1187"/>
      <c r="LCK206" s="1187"/>
      <c r="LCL206" s="1187"/>
      <c r="LCM206" s="1187"/>
      <c r="LCN206" s="1187"/>
      <c r="LCO206" s="1187"/>
      <c r="LCP206" s="1187"/>
      <c r="LCQ206" s="1187"/>
      <c r="LCR206" s="1187"/>
      <c r="LCS206" s="1187"/>
      <c r="LCT206" s="1187"/>
      <c r="LCU206" s="1187"/>
      <c r="LCV206" s="1187"/>
      <c r="LCW206" s="1187"/>
      <c r="LCX206" s="1187"/>
      <c r="LCY206" s="1187"/>
      <c r="LCZ206" s="1187"/>
      <c r="LDA206" s="1187"/>
      <c r="LDB206" s="1187"/>
      <c r="LDC206" s="1187"/>
      <c r="LDD206" s="1187"/>
      <c r="LDE206" s="1187"/>
      <c r="LDF206" s="1187"/>
      <c r="LDG206" s="1187"/>
      <c r="LDH206" s="1187"/>
      <c r="LDI206" s="1187"/>
      <c r="LDJ206" s="1187"/>
      <c r="LDK206" s="1187"/>
      <c r="LDL206" s="1187"/>
      <c r="LDM206" s="1187"/>
      <c r="LDN206" s="1187"/>
      <c r="LDO206" s="1187"/>
      <c r="LDP206" s="1187"/>
      <c r="LDQ206" s="1187"/>
      <c r="LDR206" s="1187"/>
      <c r="LDS206" s="1187"/>
      <c r="LDT206" s="1187"/>
      <c r="LDU206" s="1187"/>
      <c r="LDV206" s="1187"/>
      <c r="LDW206" s="1187"/>
      <c r="LDX206" s="1187"/>
      <c r="LDY206" s="1187"/>
      <c r="LDZ206" s="1187"/>
      <c r="LEA206" s="1187"/>
      <c r="LEB206" s="1187"/>
      <c r="LEC206" s="1187"/>
      <c r="LED206" s="1187"/>
      <c r="LEE206" s="1187"/>
      <c r="LEF206" s="1187"/>
      <c r="LEG206" s="1187"/>
      <c r="LEH206" s="1187"/>
      <c r="LEI206" s="1187"/>
      <c r="LEJ206" s="1187"/>
      <c r="LEK206" s="1187"/>
      <c r="LEL206" s="1187"/>
      <c r="LEM206" s="1187"/>
      <c r="LEN206" s="1187"/>
      <c r="LEO206" s="1187"/>
      <c r="LEP206" s="1187"/>
      <c r="LEQ206" s="1187"/>
      <c r="LER206" s="1187"/>
      <c r="LES206" s="1187"/>
      <c r="LET206" s="1187"/>
      <c r="LEU206" s="1187"/>
      <c r="LEV206" s="1187"/>
      <c r="LEW206" s="1187"/>
      <c r="LEX206" s="1187"/>
      <c r="LEY206" s="1187"/>
      <c r="LEZ206" s="1187"/>
      <c r="LFA206" s="1187"/>
      <c r="LFB206" s="1187"/>
      <c r="LFC206" s="1187"/>
      <c r="LFD206" s="1187"/>
      <c r="LFE206" s="1187"/>
      <c r="LFF206" s="1187"/>
      <c r="LFG206" s="1187"/>
      <c r="LFH206" s="1187"/>
      <c r="LFI206" s="1187"/>
      <c r="LFJ206" s="1187"/>
      <c r="LFK206" s="1187"/>
      <c r="LFL206" s="1187"/>
      <c r="LFM206" s="1187"/>
      <c r="LFN206" s="1187"/>
      <c r="LFO206" s="1187"/>
      <c r="LFP206" s="1187"/>
      <c r="LFQ206" s="1187"/>
      <c r="LFR206" s="1187"/>
      <c r="LFS206" s="1187"/>
      <c r="LFT206" s="1187"/>
      <c r="LFU206" s="1187"/>
      <c r="LFV206" s="1187"/>
      <c r="LFW206" s="1187"/>
      <c r="LFX206" s="1187"/>
      <c r="LFY206" s="1187"/>
      <c r="LFZ206" s="1187"/>
      <c r="LGA206" s="1187"/>
      <c r="LGB206" s="1187"/>
      <c r="LGC206" s="1187"/>
      <c r="LGD206" s="1187"/>
      <c r="LGE206" s="1187"/>
      <c r="LGF206" s="1187"/>
      <c r="LGG206" s="1187"/>
      <c r="LGH206" s="1187"/>
      <c r="LGI206" s="1187"/>
      <c r="LGJ206" s="1187"/>
      <c r="LGK206" s="1187"/>
      <c r="LGL206" s="1187"/>
      <c r="LGM206" s="1187"/>
      <c r="LGN206" s="1187"/>
      <c r="LGO206" s="1187"/>
      <c r="LGP206" s="1187"/>
      <c r="LGQ206" s="1187"/>
      <c r="LGR206" s="1187"/>
      <c r="LGS206" s="1187"/>
      <c r="LGT206" s="1187"/>
      <c r="LGU206" s="1187"/>
      <c r="LGV206" s="1187"/>
      <c r="LGW206" s="1187"/>
      <c r="LGX206" s="1187"/>
      <c r="LGY206" s="1187"/>
      <c r="LGZ206" s="1187"/>
      <c r="LHA206" s="1187"/>
      <c r="LHB206" s="1187"/>
      <c r="LHC206" s="1187"/>
      <c r="LHD206" s="1187"/>
      <c r="LHE206" s="1187"/>
      <c r="LHF206" s="1187"/>
      <c r="LHG206" s="1187"/>
      <c r="LHH206" s="1187"/>
      <c r="LHI206" s="1187"/>
      <c r="LHJ206" s="1187"/>
      <c r="LHK206" s="1187"/>
      <c r="LHL206" s="1187"/>
      <c r="LHM206" s="1187"/>
      <c r="LHN206" s="1187"/>
      <c r="LHO206" s="1187"/>
      <c r="LHP206" s="1187"/>
      <c r="LHQ206" s="1187"/>
      <c r="LHR206" s="1187"/>
      <c r="LHS206" s="1187"/>
      <c r="LHT206" s="1187"/>
      <c r="LHU206" s="1187"/>
      <c r="LHV206" s="1187"/>
      <c r="LHW206" s="1187"/>
      <c r="LHX206" s="1187"/>
      <c r="LHY206" s="1187"/>
      <c r="LHZ206" s="1187"/>
      <c r="LIA206" s="1187"/>
      <c r="LIB206" s="1187"/>
      <c r="LIC206" s="1187"/>
      <c r="LID206" s="1187"/>
      <c r="LIE206" s="1187"/>
      <c r="LIF206" s="1187"/>
      <c r="LIG206" s="1187"/>
      <c r="LIH206" s="1187"/>
      <c r="LII206" s="1187"/>
      <c r="LIJ206" s="1187"/>
      <c r="LIK206" s="1187"/>
      <c r="LIL206" s="1187"/>
      <c r="LIM206" s="1187"/>
      <c r="LIN206" s="1187"/>
      <c r="LIO206" s="1187"/>
      <c r="LIP206" s="1187"/>
      <c r="LIQ206" s="1187"/>
      <c r="LIR206" s="1187"/>
      <c r="LIS206" s="1187"/>
      <c r="LIT206" s="1187"/>
      <c r="LIU206" s="1187"/>
      <c r="LIV206" s="1187"/>
      <c r="LIW206" s="1187"/>
      <c r="LIX206" s="1187"/>
      <c r="LIY206" s="1187"/>
      <c r="LIZ206" s="1187"/>
      <c r="LJA206" s="1187"/>
      <c r="LJB206" s="1187"/>
      <c r="LJC206" s="1187"/>
      <c r="LJD206" s="1187"/>
      <c r="LJE206" s="1187"/>
      <c r="LJF206" s="1187"/>
      <c r="LJG206" s="1187"/>
      <c r="LJH206" s="1187"/>
      <c r="LJI206" s="1187"/>
      <c r="LJJ206" s="1187"/>
      <c r="LJK206" s="1187"/>
      <c r="LJL206" s="1187"/>
      <c r="LJM206" s="1187"/>
      <c r="LJN206" s="1187"/>
      <c r="LJO206" s="1187"/>
      <c r="LJP206" s="1187"/>
      <c r="LJQ206" s="1187"/>
      <c r="LJR206" s="1187"/>
      <c r="LJS206" s="1187"/>
      <c r="LJT206" s="1187"/>
      <c r="LJU206" s="1187"/>
      <c r="LJV206" s="1187"/>
      <c r="LJW206" s="1187"/>
      <c r="LJX206" s="1187"/>
      <c r="LJY206" s="1187"/>
      <c r="LJZ206" s="1187"/>
      <c r="LKA206" s="1187"/>
      <c r="LKB206" s="1187"/>
      <c r="LKC206" s="1187"/>
      <c r="LKD206" s="1187"/>
      <c r="LKE206" s="1187"/>
      <c r="LKF206" s="1187"/>
      <c r="LKG206" s="1187"/>
      <c r="LKH206" s="1187"/>
      <c r="LKI206" s="1187"/>
      <c r="LKJ206" s="1187"/>
      <c r="LKK206" s="1187"/>
      <c r="LKL206" s="1187"/>
      <c r="LKM206" s="1187"/>
      <c r="LKN206" s="1187"/>
      <c r="LKO206" s="1187"/>
      <c r="LKP206" s="1187"/>
      <c r="LKQ206" s="1187"/>
      <c r="LKR206" s="1187"/>
      <c r="LKS206" s="1187"/>
      <c r="LKT206" s="1187"/>
      <c r="LKU206" s="1187"/>
      <c r="LKV206" s="1187"/>
      <c r="LKW206" s="1187"/>
      <c r="LKX206" s="1187"/>
      <c r="LKY206" s="1187"/>
      <c r="LKZ206" s="1187"/>
      <c r="LLA206" s="1187"/>
      <c r="LLB206" s="1187"/>
      <c r="LLC206" s="1187"/>
      <c r="LLD206" s="1187"/>
      <c r="LLE206" s="1187"/>
      <c r="LLF206" s="1187"/>
      <c r="LLG206" s="1187"/>
      <c r="LLH206" s="1187"/>
      <c r="LLI206" s="1187"/>
      <c r="LLJ206" s="1187"/>
      <c r="LLK206" s="1187"/>
      <c r="LLL206" s="1187"/>
      <c r="LLM206" s="1187"/>
      <c r="LLN206" s="1187"/>
      <c r="LLO206" s="1187"/>
      <c r="LLP206" s="1187"/>
      <c r="LLQ206" s="1187"/>
      <c r="LLR206" s="1187"/>
      <c r="LLS206" s="1187"/>
      <c r="LLT206" s="1187"/>
      <c r="LLU206" s="1187"/>
      <c r="LLV206" s="1187"/>
      <c r="LLW206" s="1187"/>
      <c r="LLX206" s="1187"/>
      <c r="LLY206" s="1187"/>
      <c r="LLZ206" s="1187"/>
      <c r="LMA206" s="1187"/>
      <c r="LMB206" s="1187"/>
      <c r="LMC206" s="1187"/>
      <c r="LMD206" s="1187"/>
      <c r="LME206" s="1187"/>
      <c r="LMF206" s="1187"/>
      <c r="LMG206" s="1187"/>
      <c r="LMH206" s="1187"/>
      <c r="LMI206" s="1187"/>
      <c r="LMJ206" s="1187"/>
      <c r="LMK206" s="1187"/>
      <c r="LML206" s="1187"/>
      <c r="LMM206" s="1187"/>
      <c r="LMN206" s="1187"/>
      <c r="LMO206" s="1187"/>
      <c r="LMP206" s="1187"/>
      <c r="LMQ206" s="1187"/>
      <c r="LMR206" s="1187"/>
      <c r="LMS206" s="1187"/>
      <c r="LMT206" s="1187"/>
      <c r="LMU206" s="1187"/>
      <c r="LMV206" s="1187"/>
      <c r="LMW206" s="1187"/>
      <c r="LMX206" s="1187"/>
      <c r="LMY206" s="1187"/>
      <c r="LMZ206" s="1187"/>
      <c r="LNA206" s="1187"/>
      <c r="LNB206" s="1187"/>
      <c r="LNC206" s="1187"/>
      <c r="LND206" s="1187"/>
      <c r="LNE206" s="1187"/>
      <c r="LNF206" s="1187"/>
      <c r="LNG206" s="1187"/>
      <c r="LNH206" s="1187"/>
      <c r="LNI206" s="1187"/>
      <c r="LNJ206" s="1187"/>
      <c r="LNK206" s="1187"/>
      <c r="LNL206" s="1187"/>
      <c r="LNM206" s="1187"/>
      <c r="LNN206" s="1187"/>
      <c r="LNO206" s="1187"/>
      <c r="LNP206" s="1187"/>
      <c r="LNQ206" s="1187"/>
      <c r="LNR206" s="1187"/>
      <c r="LNS206" s="1187"/>
      <c r="LNT206" s="1187"/>
      <c r="LNU206" s="1187"/>
      <c r="LNV206" s="1187"/>
      <c r="LNW206" s="1187"/>
      <c r="LNX206" s="1187"/>
      <c r="LNY206" s="1187"/>
      <c r="LNZ206" s="1187"/>
      <c r="LOA206" s="1187"/>
      <c r="LOB206" s="1187"/>
      <c r="LOC206" s="1187"/>
      <c r="LOD206" s="1187"/>
      <c r="LOE206" s="1187"/>
      <c r="LOF206" s="1187"/>
      <c r="LOG206" s="1187"/>
      <c r="LOH206" s="1187"/>
      <c r="LOI206" s="1187"/>
      <c r="LOJ206" s="1187"/>
      <c r="LOK206" s="1187"/>
      <c r="LOL206" s="1187"/>
      <c r="LOM206" s="1187"/>
      <c r="LON206" s="1187"/>
      <c r="LOO206" s="1187"/>
      <c r="LOP206" s="1187"/>
      <c r="LOQ206" s="1187"/>
      <c r="LOR206" s="1187"/>
      <c r="LOS206" s="1187"/>
      <c r="LOT206" s="1187"/>
      <c r="LOU206" s="1187"/>
      <c r="LOV206" s="1187"/>
      <c r="LOW206" s="1187"/>
      <c r="LOX206" s="1187"/>
      <c r="LOY206" s="1187"/>
      <c r="LOZ206" s="1187"/>
      <c r="LPA206" s="1187"/>
      <c r="LPB206" s="1187"/>
      <c r="LPC206" s="1187"/>
      <c r="LPD206" s="1187"/>
      <c r="LPE206" s="1187"/>
      <c r="LPF206" s="1187"/>
      <c r="LPG206" s="1187"/>
      <c r="LPH206" s="1187"/>
      <c r="LPI206" s="1187"/>
      <c r="LPJ206" s="1187"/>
      <c r="LPK206" s="1187"/>
      <c r="LPL206" s="1187"/>
      <c r="LPM206" s="1187"/>
      <c r="LPN206" s="1187"/>
      <c r="LPO206" s="1187"/>
      <c r="LPP206" s="1187"/>
      <c r="LPQ206" s="1187"/>
      <c r="LPR206" s="1187"/>
      <c r="LPS206" s="1187"/>
      <c r="LPT206" s="1187"/>
      <c r="LPU206" s="1187"/>
      <c r="LPV206" s="1187"/>
      <c r="LPW206" s="1187"/>
      <c r="LPX206" s="1187"/>
      <c r="LPY206" s="1187"/>
      <c r="LPZ206" s="1187"/>
      <c r="LQA206" s="1187"/>
      <c r="LQB206" s="1187"/>
      <c r="LQC206" s="1187"/>
      <c r="LQD206" s="1187"/>
      <c r="LQE206" s="1187"/>
      <c r="LQF206" s="1187"/>
      <c r="LQG206" s="1187"/>
      <c r="LQH206" s="1187"/>
      <c r="LQI206" s="1187"/>
      <c r="LQJ206" s="1187"/>
      <c r="LQK206" s="1187"/>
      <c r="LQL206" s="1187"/>
      <c r="LQM206" s="1187"/>
      <c r="LQN206" s="1187"/>
      <c r="LQO206" s="1187"/>
      <c r="LQP206" s="1187"/>
      <c r="LQQ206" s="1187"/>
      <c r="LQR206" s="1187"/>
      <c r="LQS206" s="1187"/>
      <c r="LQT206" s="1187"/>
      <c r="LQU206" s="1187"/>
      <c r="LQV206" s="1187"/>
      <c r="LQW206" s="1187"/>
      <c r="LQX206" s="1187"/>
      <c r="LQY206" s="1187"/>
      <c r="LQZ206" s="1187"/>
      <c r="LRA206" s="1187"/>
      <c r="LRB206" s="1187"/>
      <c r="LRC206" s="1187"/>
      <c r="LRD206" s="1187"/>
      <c r="LRE206" s="1187"/>
      <c r="LRF206" s="1187"/>
      <c r="LRG206" s="1187"/>
      <c r="LRH206" s="1187"/>
      <c r="LRI206" s="1187"/>
      <c r="LRJ206" s="1187"/>
      <c r="LRK206" s="1187"/>
      <c r="LRL206" s="1187"/>
      <c r="LRM206" s="1187"/>
      <c r="LRN206" s="1187"/>
      <c r="LRO206" s="1187"/>
      <c r="LRP206" s="1187"/>
      <c r="LRQ206" s="1187"/>
      <c r="LRR206" s="1187"/>
      <c r="LRS206" s="1187"/>
      <c r="LRT206" s="1187"/>
      <c r="LRU206" s="1187"/>
      <c r="LRV206" s="1187"/>
      <c r="LRW206" s="1187"/>
      <c r="LRX206" s="1187"/>
      <c r="LRY206" s="1187"/>
      <c r="LRZ206" s="1187"/>
      <c r="LSA206" s="1187"/>
      <c r="LSB206" s="1187"/>
      <c r="LSC206" s="1187"/>
      <c r="LSD206" s="1187"/>
      <c r="LSE206" s="1187"/>
      <c r="LSF206" s="1187"/>
      <c r="LSG206" s="1187"/>
      <c r="LSH206" s="1187"/>
      <c r="LSI206" s="1187"/>
      <c r="LSJ206" s="1187"/>
      <c r="LSK206" s="1187"/>
      <c r="LSL206" s="1187"/>
      <c r="LSM206" s="1187"/>
      <c r="LSN206" s="1187"/>
      <c r="LSO206" s="1187"/>
      <c r="LSP206" s="1187"/>
      <c r="LSQ206" s="1187"/>
      <c r="LSR206" s="1187"/>
      <c r="LSS206" s="1187"/>
      <c r="LST206" s="1187"/>
      <c r="LSU206" s="1187"/>
      <c r="LSV206" s="1187"/>
      <c r="LSW206" s="1187"/>
      <c r="LSX206" s="1187"/>
      <c r="LSY206" s="1187"/>
      <c r="LSZ206" s="1187"/>
      <c r="LTA206" s="1187"/>
      <c r="LTB206" s="1187"/>
      <c r="LTC206" s="1187"/>
      <c r="LTD206" s="1187"/>
      <c r="LTE206" s="1187"/>
      <c r="LTF206" s="1187"/>
      <c r="LTG206" s="1187"/>
      <c r="LTH206" s="1187"/>
      <c r="LTI206" s="1187"/>
      <c r="LTJ206" s="1187"/>
      <c r="LTK206" s="1187"/>
      <c r="LTL206" s="1187"/>
      <c r="LTM206" s="1187"/>
      <c r="LTN206" s="1187"/>
      <c r="LTO206" s="1187"/>
      <c r="LTP206" s="1187"/>
      <c r="LTQ206" s="1187"/>
      <c r="LTR206" s="1187"/>
      <c r="LTS206" s="1187"/>
      <c r="LTT206" s="1187"/>
      <c r="LTU206" s="1187"/>
      <c r="LTV206" s="1187"/>
      <c r="LTW206" s="1187"/>
      <c r="LTX206" s="1187"/>
      <c r="LTY206" s="1187"/>
      <c r="LTZ206" s="1187"/>
      <c r="LUA206" s="1187"/>
      <c r="LUB206" s="1187"/>
      <c r="LUC206" s="1187"/>
      <c r="LUD206" s="1187"/>
      <c r="LUE206" s="1187"/>
      <c r="LUF206" s="1187"/>
      <c r="LUG206" s="1187"/>
      <c r="LUH206" s="1187"/>
      <c r="LUI206" s="1187"/>
      <c r="LUJ206" s="1187"/>
      <c r="LUK206" s="1187"/>
      <c r="LUL206" s="1187"/>
      <c r="LUM206" s="1187"/>
      <c r="LUN206" s="1187"/>
      <c r="LUO206" s="1187"/>
      <c r="LUP206" s="1187"/>
      <c r="LUQ206" s="1187"/>
      <c r="LUR206" s="1187"/>
      <c r="LUS206" s="1187"/>
      <c r="LUT206" s="1187"/>
      <c r="LUU206" s="1187"/>
      <c r="LUV206" s="1187"/>
      <c r="LUW206" s="1187"/>
      <c r="LUX206" s="1187"/>
      <c r="LUY206" s="1187"/>
      <c r="LUZ206" s="1187"/>
      <c r="LVA206" s="1187"/>
      <c r="LVB206" s="1187"/>
      <c r="LVC206" s="1187"/>
      <c r="LVD206" s="1187"/>
      <c r="LVE206" s="1187"/>
      <c r="LVF206" s="1187"/>
      <c r="LVG206" s="1187"/>
      <c r="LVH206" s="1187"/>
      <c r="LVI206" s="1187"/>
      <c r="LVJ206" s="1187"/>
      <c r="LVK206" s="1187"/>
      <c r="LVL206" s="1187"/>
      <c r="LVM206" s="1187"/>
      <c r="LVN206" s="1187"/>
      <c r="LVO206" s="1187"/>
      <c r="LVP206" s="1187"/>
      <c r="LVQ206" s="1187"/>
      <c r="LVR206" s="1187"/>
      <c r="LVS206" s="1187"/>
      <c r="LVT206" s="1187"/>
      <c r="LVU206" s="1187"/>
      <c r="LVV206" s="1187"/>
      <c r="LVW206" s="1187"/>
      <c r="LVX206" s="1187"/>
      <c r="LVY206" s="1187"/>
      <c r="LVZ206" s="1187"/>
      <c r="LWA206" s="1187"/>
      <c r="LWB206" s="1187"/>
      <c r="LWC206" s="1187"/>
      <c r="LWD206" s="1187"/>
      <c r="LWE206" s="1187"/>
      <c r="LWF206" s="1187"/>
      <c r="LWG206" s="1187"/>
      <c r="LWH206" s="1187"/>
      <c r="LWI206" s="1187"/>
      <c r="LWJ206" s="1187"/>
      <c r="LWK206" s="1187"/>
      <c r="LWL206" s="1187"/>
      <c r="LWM206" s="1187"/>
      <c r="LWN206" s="1187"/>
      <c r="LWO206" s="1187"/>
      <c r="LWP206" s="1187"/>
      <c r="LWQ206" s="1187"/>
      <c r="LWR206" s="1187"/>
      <c r="LWS206" s="1187"/>
      <c r="LWT206" s="1187"/>
      <c r="LWU206" s="1187"/>
      <c r="LWV206" s="1187"/>
      <c r="LWW206" s="1187"/>
      <c r="LWX206" s="1187"/>
      <c r="LWY206" s="1187"/>
      <c r="LWZ206" s="1187"/>
      <c r="LXA206" s="1187"/>
      <c r="LXB206" s="1187"/>
      <c r="LXC206" s="1187"/>
      <c r="LXD206" s="1187"/>
      <c r="LXE206" s="1187"/>
      <c r="LXF206" s="1187"/>
      <c r="LXG206" s="1187"/>
      <c r="LXH206" s="1187"/>
      <c r="LXI206" s="1187"/>
      <c r="LXJ206" s="1187"/>
      <c r="LXK206" s="1187"/>
      <c r="LXL206" s="1187"/>
      <c r="LXM206" s="1187"/>
      <c r="LXN206" s="1187"/>
      <c r="LXO206" s="1187"/>
      <c r="LXP206" s="1187"/>
      <c r="LXQ206" s="1187"/>
      <c r="LXR206" s="1187"/>
      <c r="LXS206" s="1187"/>
      <c r="LXT206" s="1187"/>
      <c r="LXU206" s="1187"/>
      <c r="LXV206" s="1187"/>
      <c r="LXW206" s="1187"/>
      <c r="LXX206" s="1187"/>
      <c r="LXY206" s="1187"/>
      <c r="LXZ206" s="1187"/>
      <c r="LYA206" s="1187"/>
      <c r="LYB206" s="1187"/>
      <c r="LYC206" s="1187"/>
      <c r="LYD206" s="1187"/>
      <c r="LYE206" s="1187"/>
      <c r="LYF206" s="1187"/>
      <c r="LYG206" s="1187"/>
      <c r="LYH206" s="1187"/>
      <c r="LYI206" s="1187"/>
      <c r="LYJ206" s="1187"/>
      <c r="LYK206" s="1187"/>
      <c r="LYL206" s="1187"/>
      <c r="LYM206" s="1187"/>
      <c r="LYN206" s="1187"/>
      <c r="LYO206" s="1187"/>
      <c r="LYP206" s="1187"/>
      <c r="LYQ206" s="1187"/>
      <c r="LYR206" s="1187"/>
      <c r="LYS206" s="1187"/>
      <c r="LYT206" s="1187"/>
      <c r="LYU206" s="1187"/>
      <c r="LYV206" s="1187"/>
      <c r="LYW206" s="1187"/>
      <c r="LYX206" s="1187"/>
      <c r="LYY206" s="1187"/>
      <c r="LYZ206" s="1187"/>
      <c r="LZA206" s="1187"/>
      <c r="LZB206" s="1187"/>
      <c r="LZC206" s="1187"/>
      <c r="LZD206" s="1187"/>
      <c r="LZE206" s="1187"/>
      <c r="LZF206" s="1187"/>
      <c r="LZG206" s="1187"/>
      <c r="LZH206" s="1187"/>
      <c r="LZI206" s="1187"/>
      <c r="LZJ206" s="1187"/>
      <c r="LZK206" s="1187"/>
      <c r="LZL206" s="1187"/>
      <c r="LZM206" s="1187"/>
      <c r="LZN206" s="1187"/>
      <c r="LZO206" s="1187"/>
      <c r="LZP206" s="1187"/>
      <c r="LZQ206" s="1187"/>
      <c r="LZR206" s="1187"/>
      <c r="LZS206" s="1187"/>
      <c r="LZT206" s="1187"/>
      <c r="LZU206" s="1187"/>
      <c r="LZV206" s="1187"/>
      <c r="LZW206" s="1187"/>
      <c r="LZX206" s="1187"/>
      <c r="LZY206" s="1187"/>
      <c r="LZZ206" s="1187"/>
      <c r="MAA206" s="1187"/>
      <c r="MAB206" s="1187"/>
      <c r="MAC206" s="1187"/>
      <c r="MAD206" s="1187"/>
      <c r="MAE206" s="1187"/>
      <c r="MAF206" s="1187"/>
      <c r="MAG206" s="1187"/>
      <c r="MAH206" s="1187"/>
      <c r="MAI206" s="1187"/>
      <c r="MAJ206" s="1187"/>
      <c r="MAK206" s="1187"/>
      <c r="MAL206" s="1187"/>
      <c r="MAM206" s="1187"/>
      <c r="MAN206" s="1187"/>
      <c r="MAO206" s="1187"/>
      <c r="MAP206" s="1187"/>
      <c r="MAQ206" s="1187"/>
      <c r="MAR206" s="1187"/>
      <c r="MAS206" s="1187"/>
      <c r="MAT206" s="1187"/>
      <c r="MAU206" s="1187"/>
      <c r="MAV206" s="1187"/>
      <c r="MAW206" s="1187"/>
      <c r="MAX206" s="1187"/>
      <c r="MAY206" s="1187"/>
      <c r="MAZ206" s="1187"/>
      <c r="MBA206" s="1187"/>
      <c r="MBB206" s="1187"/>
      <c r="MBC206" s="1187"/>
      <c r="MBD206" s="1187"/>
      <c r="MBE206" s="1187"/>
      <c r="MBF206" s="1187"/>
      <c r="MBG206" s="1187"/>
      <c r="MBH206" s="1187"/>
      <c r="MBI206" s="1187"/>
      <c r="MBJ206" s="1187"/>
      <c r="MBK206" s="1187"/>
      <c r="MBL206" s="1187"/>
      <c r="MBM206" s="1187"/>
      <c r="MBN206" s="1187"/>
      <c r="MBO206" s="1187"/>
      <c r="MBP206" s="1187"/>
      <c r="MBQ206" s="1187"/>
      <c r="MBR206" s="1187"/>
      <c r="MBS206" s="1187"/>
      <c r="MBT206" s="1187"/>
      <c r="MBU206" s="1187"/>
      <c r="MBV206" s="1187"/>
      <c r="MBW206" s="1187"/>
      <c r="MBX206" s="1187"/>
      <c r="MBY206" s="1187"/>
      <c r="MBZ206" s="1187"/>
      <c r="MCA206" s="1187"/>
      <c r="MCB206" s="1187"/>
      <c r="MCC206" s="1187"/>
      <c r="MCD206" s="1187"/>
      <c r="MCE206" s="1187"/>
      <c r="MCF206" s="1187"/>
      <c r="MCG206" s="1187"/>
      <c r="MCH206" s="1187"/>
      <c r="MCI206" s="1187"/>
      <c r="MCJ206" s="1187"/>
      <c r="MCK206" s="1187"/>
      <c r="MCL206" s="1187"/>
      <c r="MCM206" s="1187"/>
      <c r="MCN206" s="1187"/>
      <c r="MCO206" s="1187"/>
      <c r="MCP206" s="1187"/>
      <c r="MCQ206" s="1187"/>
      <c r="MCR206" s="1187"/>
      <c r="MCS206" s="1187"/>
      <c r="MCT206" s="1187"/>
      <c r="MCU206" s="1187"/>
      <c r="MCV206" s="1187"/>
      <c r="MCW206" s="1187"/>
      <c r="MCX206" s="1187"/>
      <c r="MCY206" s="1187"/>
      <c r="MCZ206" s="1187"/>
      <c r="MDA206" s="1187"/>
      <c r="MDB206" s="1187"/>
      <c r="MDC206" s="1187"/>
      <c r="MDD206" s="1187"/>
      <c r="MDE206" s="1187"/>
      <c r="MDF206" s="1187"/>
      <c r="MDG206" s="1187"/>
      <c r="MDH206" s="1187"/>
      <c r="MDI206" s="1187"/>
      <c r="MDJ206" s="1187"/>
      <c r="MDK206" s="1187"/>
      <c r="MDL206" s="1187"/>
      <c r="MDM206" s="1187"/>
      <c r="MDN206" s="1187"/>
      <c r="MDO206" s="1187"/>
      <c r="MDP206" s="1187"/>
      <c r="MDQ206" s="1187"/>
      <c r="MDR206" s="1187"/>
      <c r="MDS206" s="1187"/>
      <c r="MDT206" s="1187"/>
      <c r="MDU206" s="1187"/>
      <c r="MDV206" s="1187"/>
      <c r="MDW206" s="1187"/>
      <c r="MDX206" s="1187"/>
      <c r="MDY206" s="1187"/>
      <c r="MDZ206" s="1187"/>
      <c r="MEA206" s="1187"/>
      <c r="MEB206" s="1187"/>
      <c r="MEC206" s="1187"/>
      <c r="MED206" s="1187"/>
      <c r="MEE206" s="1187"/>
      <c r="MEF206" s="1187"/>
      <c r="MEG206" s="1187"/>
      <c r="MEH206" s="1187"/>
      <c r="MEI206" s="1187"/>
      <c r="MEJ206" s="1187"/>
      <c r="MEK206" s="1187"/>
      <c r="MEL206" s="1187"/>
      <c r="MEM206" s="1187"/>
      <c r="MEN206" s="1187"/>
      <c r="MEO206" s="1187"/>
      <c r="MEP206" s="1187"/>
      <c r="MEQ206" s="1187"/>
      <c r="MER206" s="1187"/>
      <c r="MES206" s="1187"/>
      <c r="MET206" s="1187"/>
      <c r="MEU206" s="1187"/>
      <c r="MEV206" s="1187"/>
      <c r="MEW206" s="1187"/>
      <c r="MEX206" s="1187"/>
      <c r="MEY206" s="1187"/>
      <c r="MEZ206" s="1187"/>
      <c r="MFA206" s="1187"/>
      <c r="MFB206" s="1187"/>
      <c r="MFC206" s="1187"/>
      <c r="MFD206" s="1187"/>
      <c r="MFE206" s="1187"/>
      <c r="MFF206" s="1187"/>
      <c r="MFG206" s="1187"/>
      <c r="MFH206" s="1187"/>
      <c r="MFI206" s="1187"/>
      <c r="MFJ206" s="1187"/>
      <c r="MFK206" s="1187"/>
      <c r="MFL206" s="1187"/>
      <c r="MFM206" s="1187"/>
      <c r="MFN206" s="1187"/>
      <c r="MFO206" s="1187"/>
      <c r="MFP206" s="1187"/>
      <c r="MFQ206" s="1187"/>
      <c r="MFR206" s="1187"/>
      <c r="MFS206" s="1187"/>
      <c r="MFT206" s="1187"/>
      <c r="MFU206" s="1187"/>
      <c r="MFV206" s="1187"/>
      <c r="MFW206" s="1187"/>
      <c r="MFX206" s="1187"/>
      <c r="MFY206" s="1187"/>
      <c r="MFZ206" s="1187"/>
      <c r="MGA206" s="1187"/>
      <c r="MGB206" s="1187"/>
      <c r="MGC206" s="1187"/>
      <c r="MGD206" s="1187"/>
      <c r="MGE206" s="1187"/>
      <c r="MGF206" s="1187"/>
      <c r="MGG206" s="1187"/>
      <c r="MGH206" s="1187"/>
      <c r="MGI206" s="1187"/>
      <c r="MGJ206" s="1187"/>
      <c r="MGK206" s="1187"/>
      <c r="MGL206" s="1187"/>
      <c r="MGM206" s="1187"/>
      <c r="MGN206" s="1187"/>
      <c r="MGO206" s="1187"/>
      <c r="MGP206" s="1187"/>
      <c r="MGQ206" s="1187"/>
      <c r="MGR206" s="1187"/>
      <c r="MGS206" s="1187"/>
      <c r="MGT206" s="1187"/>
      <c r="MGU206" s="1187"/>
      <c r="MGV206" s="1187"/>
      <c r="MGW206" s="1187"/>
      <c r="MGX206" s="1187"/>
      <c r="MGY206" s="1187"/>
      <c r="MGZ206" s="1187"/>
      <c r="MHA206" s="1187"/>
      <c r="MHB206" s="1187"/>
      <c r="MHC206" s="1187"/>
      <c r="MHD206" s="1187"/>
      <c r="MHE206" s="1187"/>
      <c r="MHF206" s="1187"/>
      <c r="MHG206" s="1187"/>
      <c r="MHH206" s="1187"/>
      <c r="MHI206" s="1187"/>
      <c r="MHJ206" s="1187"/>
      <c r="MHK206" s="1187"/>
      <c r="MHL206" s="1187"/>
      <c r="MHM206" s="1187"/>
      <c r="MHN206" s="1187"/>
      <c r="MHO206" s="1187"/>
      <c r="MHP206" s="1187"/>
      <c r="MHQ206" s="1187"/>
      <c r="MHR206" s="1187"/>
      <c r="MHS206" s="1187"/>
      <c r="MHT206" s="1187"/>
      <c r="MHU206" s="1187"/>
      <c r="MHV206" s="1187"/>
      <c r="MHW206" s="1187"/>
      <c r="MHX206" s="1187"/>
      <c r="MHY206" s="1187"/>
      <c r="MHZ206" s="1187"/>
      <c r="MIA206" s="1187"/>
      <c r="MIB206" s="1187"/>
      <c r="MIC206" s="1187"/>
      <c r="MID206" s="1187"/>
      <c r="MIE206" s="1187"/>
      <c r="MIF206" s="1187"/>
      <c r="MIG206" s="1187"/>
      <c r="MIH206" s="1187"/>
      <c r="MII206" s="1187"/>
      <c r="MIJ206" s="1187"/>
      <c r="MIK206" s="1187"/>
      <c r="MIL206" s="1187"/>
      <c r="MIM206" s="1187"/>
      <c r="MIN206" s="1187"/>
      <c r="MIO206" s="1187"/>
      <c r="MIP206" s="1187"/>
      <c r="MIQ206" s="1187"/>
      <c r="MIR206" s="1187"/>
      <c r="MIS206" s="1187"/>
      <c r="MIT206" s="1187"/>
      <c r="MIU206" s="1187"/>
      <c r="MIV206" s="1187"/>
      <c r="MIW206" s="1187"/>
      <c r="MIX206" s="1187"/>
      <c r="MIY206" s="1187"/>
      <c r="MIZ206" s="1187"/>
      <c r="MJA206" s="1187"/>
      <c r="MJB206" s="1187"/>
      <c r="MJC206" s="1187"/>
      <c r="MJD206" s="1187"/>
      <c r="MJE206" s="1187"/>
      <c r="MJF206" s="1187"/>
      <c r="MJG206" s="1187"/>
      <c r="MJH206" s="1187"/>
      <c r="MJI206" s="1187"/>
      <c r="MJJ206" s="1187"/>
      <c r="MJK206" s="1187"/>
      <c r="MJL206" s="1187"/>
      <c r="MJM206" s="1187"/>
      <c r="MJN206" s="1187"/>
      <c r="MJO206" s="1187"/>
      <c r="MJP206" s="1187"/>
      <c r="MJQ206" s="1187"/>
      <c r="MJR206" s="1187"/>
      <c r="MJS206" s="1187"/>
      <c r="MJT206" s="1187"/>
      <c r="MJU206" s="1187"/>
      <c r="MJV206" s="1187"/>
      <c r="MJW206" s="1187"/>
      <c r="MJX206" s="1187"/>
      <c r="MJY206" s="1187"/>
      <c r="MJZ206" s="1187"/>
      <c r="MKA206" s="1187"/>
      <c r="MKB206" s="1187"/>
      <c r="MKC206" s="1187"/>
      <c r="MKD206" s="1187"/>
      <c r="MKE206" s="1187"/>
      <c r="MKF206" s="1187"/>
      <c r="MKG206" s="1187"/>
      <c r="MKH206" s="1187"/>
      <c r="MKI206" s="1187"/>
      <c r="MKJ206" s="1187"/>
      <c r="MKK206" s="1187"/>
      <c r="MKL206" s="1187"/>
      <c r="MKM206" s="1187"/>
      <c r="MKN206" s="1187"/>
      <c r="MKO206" s="1187"/>
      <c r="MKP206" s="1187"/>
      <c r="MKQ206" s="1187"/>
      <c r="MKR206" s="1187"/>
      <c r="MKS206" s="1187"/>
      <c r="MKT206" s="1187"/>
      <c r="MKU206" s="1187"/>
      <c r="MKV206" s="1187"/>
      <c r="MKW206" s="1187"/>
      <c r="MKX206" s="1187"/>
      <c r="MKY206" s="1187"/>
      <c r="MKZ206" s="1187"/>
      <c r="MLA206" s="1187"/>
      <c r="MLB206" s="1187"/>
      <c r="MLC206" s="1187"/>
      <c r="MLD206" s="1187"/>
      <c r="MLE206" s="1187"/>
      <c r="MLF206" s="1187"/>
      <c r="MLG206" s="1187"/>
      <c r="MLH206" s="1187"/>
      <c r="MLI206" s="1187"/>
      <c r="MLJ206" s="1187"/>
      <c r="MLK206" s="1187"/>
      <c r="MLL206" s="1187"/>
      <c r="MLM206" s="1187"/>
      <c r="MLN206" s="1187"/>
      <c r="MLO206" s="1187"/>
      <c r="MLP206" s="1187"/>
      <c r="MLQ206" s="1187"/>
      <c r="MLR206" s="1187"/>
      <c r="MLS206" s="1187"/>
      <c r="MLT206" s="1187"/>
      <c r="MLU206" s="1187"/>
      <c r="MLV206" s="1187"/>
      <c r="MLW206" s="1187"/>
      <c r="MLX206" s="1187"/>
      <c r="MLY206" s="1187"/>
      <c r="MLZ206" s="1187"/>
      <c r="MMA206" s="1187"/>
      <c r="MMB206" s="1187"/>
      <c r="MMC206" s="1187"/>
      <c r="MMD206" s="1187"/>
      <c r="MME206" s="1187"/>
      <c r="MMF206" s="1187"/>
      <c r="MMG206" s="1187"/>
      <c r="MMH206" s="1187"/>
      <c r="MMI206" s="1187"/>
      <c r="MMJ206" s="1187"/>
      <c r="MMK206" s="1187"/>
      <c r="MML206" s="1187"/>
      <c r="MMM206" s="1187"/>
      <c r="MMN206" s="1187"/>
      <c r="MMO206" s="1187"/>
      <c r="MMP206" s="1187"/>
      <c r="MMQ206" s="1187"/>
      <c r="MMR206" s="1187"/>
      <c r="MMS206" s="1187"/>
      <c r="MMT206" s="1187"/>
      <c r="MMU206" s="1187"/>
      <c r="MMV206" s="1187"/>
      <c r="MMW206" s="1187"/>
      <c r="MMX206" s="1187"/>
      <c r="MMY206" s="1187"/>
      <c r="MMZ206" s="1187"/>
      <c r="MNA206" s="1187"/>
      <c r="MNB206" s="1187"/>
      <c r="MNC206" s="1187"/>
      <c r="MND206" s="1187"/>
      <c r="MNE206" s="1187"/>
      <c r="MNF206" s="1187"/>
      <c r="MNG206" s="1187"/>
      <c r="MNH206" s="1187"/>
      <c r="MNI206" s="1187"/>
      <c r="MNJ206" s="1187"/>
      <c r="MNK206" s="1187"/>
      <c r="MNL206" s="1187"/>
      <c r="MNM206" s="1187"/>
      <c r="MNN206" s="1187"/>
      <c r="MNO206" s="1187"/>
      <c r="MNP206" s="1187"/>
      <c r="MNQ206" s="1187"/>
      <c r="MNR206" s="1187"/>
      <c r="MNS206" s="1187"/>
      <c r="MNT206" s="1187"/>
      <c r="MNU206" s="1187"/>
      <c r="MNV206" s="1187"/>
      <c r="MNW206" s="1187"/>
      <c r="MNX206" s="1187"/>
      <c r="MNY206" s="1187"/>
      <c r="MNZ206" s="1187"/>
      <c r="MOA206" s="1187"/>
      <c r="MOB206" s="1187"/>
      <c r="MOC206" s="1187"/>
      <c r="MOD206" s="1187"/>
      <c r="MOE206" s="1187"/>
      <c r="MOF206" s="1187"/>
      <c r="MOG206" s="1187"/>
      <c r="MOH206" s="1187"/>
      <c r="MOI206" s="1187"/>
      <c r="MOJ206" s="1187"/>
      <c r="MOK206" s="1187"/>
      <c r="MOL206" s="1187"/>
      <c r="MOM206" s="1187"/>
      <c r="MON206" s="1187"/>
      <c r="MOO206" s="1187"/>
      <c r="MOP206" s="1187"/>
      <c r="MOQ206" s="1187"/>
      <c r="MOR206" s="1187"/>
      <c r="MOS206" s="1187"/>
      <c r="MOT206" s="1187"/>
      <c r="MOU206" s="1187"/>
      <c r="MOV206" s="1187"/>
      <c r="MOW206" s="1187"/>
      <c r="MOX206" s="1187"/>
      <c r="MOY206" s="1187"/>
      <c r="MOZ206" s="1187"/>
      <c r="MPA206" s="1187"/>
      <c r="MPB206" s="1187"/>
      <c r="MPC206" s="1187"/>
      <c r="MPD206" s="1187"/>
      <c r="MPE206" s="1187"/>
      <c r="MPF206" s="1187"/>
      <c r="MPG206" s="1187"/>
      <c r="MPH206" s="1187"/>
      <c r="MPI206" s="1187"/>
      <c r="MPJ206" s="1187"/>
      <c r="MPK206" s="1187"/>
      <c r="MPL206" s="1187"/>
      <c r="MPM206" s="1187"/>
      <c r="MPN206" s="1187"/>
      <c r="MPO206" s="1187"/>
      <c r="MPP206" s="1187"/>
      <c r="MPQ206" s="1187"/>
      <c r="MPR206" s="1187"/>
      <c r="MPS206" s="1187"/>
      <c r="MPT206" s="1187"/>
      <c r="MPU206" s="1187"/>
      <c r="MPV206" s="1187"/>
      <c r="MPW206" s="1187"/>
      <c r="MPX206" s="1187"/>
      <c r="MPY206" s="1187"/>
      <c r="MPZ206" s="1187"/>
      <c r="MQA206" s="1187"/>
      <c r="MQB206" s="1187"/>
      <c r="MQC206" s="1187"/>
      <c r="MQD206" s="1187"/>
      <c r="MQE206" s="1187"/>
      <c r="MQF206" s="1187"/>
      <c r="MQG206" s="1187"/>
      <c r="MQH206" s="1187"/>
      <c r="MQI206" s="1187"/>
      <c r="MQJ206" s="1187"/>
      <c r="MQK206" s="1187"/>
      <c r="MQL206" s="1187"/>
      <c r="MQM206" s="1187"/>
      <c r="MQN206" s="1187"/>
      <c r="MQO206" s="1187"/>
      <c r="MQP206" s="1187"/>
      <c r="MQQ206" s="1187"/>
      <c r="MQR206" s="1187"/>
      <c r="MQS206" s="1187"/>
      <c r="MQT206" s="1187"/>
      <c r="MQU206" s="1187"/>
      <c r="MQV206" s="1187"/>
      <c r="MQW206" s="1187"/>
      <c r="MQX206" s="1187"/>
      <c r="MQY206" s="1187"/>
      <c r="MQZ206" s="1187"/>
      <c r="MRA206" s="1187"/>
      <c r="MRB206" s="1187"/>
      <c r="MRC206" s="1187"/>
      <c r="MRD206" s="1187"/>
      <c r="MRE206" s="1187"/>
      <c r="MRF206" s="1187"/>
      <c r="MRG206" s="1187"/>
      <c r="MRH206" s="1187"/>
      <c r="MRI206" s="1187"/>
      <c r="MRJ206" s="1187"/>
      <c r="MRK206" s="1187"/>
      <c r="MRL206" s="1187"/>
      <c r="MRM206" s="1187"/>
      <c r="MRN206" s="1187"/>
      <c r="MRO206" s="1187"/>
      <c r="MRP206" s="1187"/>
      <c r="MRQ206" s="1187"/>
      <c r="MRR206" s="1187"/>
      <c r="MRS206" s="1187"/>
      <c r="MRT206" s="1187"/>
      <c r="MRU206" s="1187"/>
      <c r="MRV206" s="1187"/>
      <c r="MRW206" s="1187"/>
      <c r="MRX206" s="1187"/>
      <c r="MRY206" s="1187"/>
      <c r="MRZ206" s="1187"/>
      <c r="MSA206" s="1187"/>
      <c r="MSB206" s="1187"/>
      <c r="MSC206" s="1187"/>
      <c r="MSD206" s="1187"/>
      <c r="MSE206" s="1187"/>
      <c r="MSF206" s="1187"/>
      <c r="MSG206" s="1187"/>
      <c r="MSH206" s="1187"/>
      <c r="MSI206" s="1187"/>
      <c r="MSJ206" s="1187"/>
      <c r="MSK206" s="1187"/>
      <c r="MSL206" s="1187"/>
      <c r="MSM206" s="1187"/>
      <c r="MSN206" s="1187"/>
      <c r="MSO206" s="1187"/>
      <c r="MSP206" s="1187"/>
      <c r="MSQ206" s="1187"/>
      <c r="MSR206" s="1187"/>
      <c r="MSS206" s="1187"/>
      <c r="MST206" s="1187"/>
      <c r="MSU206" s="1187"/>
      <c r="MSV206" s="1187"/>
      <c r="MSW206" s="1187"/>
      <c r="MSX206" s="1187"/>
      <c r="MSY206" s="1187"/>
      <c r="MSZ206" s="1187"/>
      <c r="MTA206" s="1187"/>
      <c r="MTB206" s="1187"/>
      <c r="MTC206" s="1187"/>
      <c r="MTD206" s="1187"/>
      <c r="MTE206" s="1187"/>
      <c r="MTF206" s="1187"/>
      <c r="MTG206" s="1187"/>
      <c r="MTH206" s="1187"/>
      <c r="MTI206" s="1187"/>
      <c r="MTJ206" s="1187"/>
      <c r="MTK206" s="1187"/>
      <c r="MTL206" s="1187"/>
      <c r="MTM206" s="1187"/>
      <c r="MTN206" s="1187"/>
      <c r="MTO206" s="1187"/>
      <c r="MTP206" s="1187"/>
      <c r="MTQ206" s="1187"/>
      <c r="MTR206" s="1187"/>
      <c r="MTS206" s="1187"/>
      <c r="MTT206" s="1187"/>
      <c r="MTU206" s="1187"/>
      <c r="MTV206" s="1187"/>
      <c r="MTW206" s="1187"/>
      <c r="MTX206" s="1187"/>
      <c r="MTY206" s="1187"/>
      <c r="MTZ206" s="1187"/>
      <c r="MUA206" s="1187"/>
      <c r="MUB206" s="1187"/>
      <c r="MUC206" s="1187"/>
      <c r="MUD206" s="1187"/>
      <c r="MUE206" s="1187"/>
      <c r="MUF206" s="1187"/>
      <c r="MUG206" s="1187"/>
      <c r="MUH206" s="1187"/>
      <c r="MUI206" s="1187"/>
      <c r="MUJ206" s="1187"/>
      <c r="MUK206" s="1187"/>
      <c r="MUL206" s="1187"/>
      <c r="MUM206" s="1187"/>
      <c r="MUN206" s="1187"/>
      <c r="MUO206" s="1187"/>
      <c r="MUP206" s="1187"/>
      <c r="MUQ206" s="1187"/>
      <c r="MUR206" s="1187"/>
      <c r="MUS206" s="1187"/>
      <c r="MUT206" s="1187"/>
      <c r="MUU206" s="1187"/>
      <c r="MUV206" s="1187"/>
      <c r="MUW206" s="1187"/>
      <c r="MUX206" s="1187"/>
      <c r="MUY206" s="1187"/>
      <c r="MUZ206" s="1187"/>
      <c r="MVA206" s="1187"/>
      <c r="MVB206" s="1187"/>
      <c r="MVC206" s="1187"/>
      <c r="MVD206" s="1187"/>
      <c r="MVE206" s="1187"/>
      <c r="MVF206" s="1187"/>
      <c r="MVG206" s="1187"/>
      <c r="MVH206" s="1187"/>
      <c r="MVI206" s="1187"/>
      <c r="MVJ206" s="1187"/>
      <c r="MVK206" s="1187"/>
      <c r="MVL206" s="1187"/>
      <c r="MVM206" s="1187"/>
      <c r="MVN206" s="1187"/>
      <c r="MVO206" s="1187"/>
      <c r="MVP206" s="1187"/>
      <c r="MVQ206" s="1187"/>
      <c r="MVR206" s="1187"/>
      <c r="MVS206" s="1187"/>
      <c r="MVT206" s="1187"/>
      <c r="MVU206" s="1187"/>
      <c r="MVV206" s="1187"/>
      <c r="MVW206" s="1187"/>
      <c r="MVX206" s="1187"/>
      <c r="MVY206" s="1187"/>
      <c r="MVZ206" s="1187"/>
      <c r="MWA206" s="1187"/>
      <c r="MWB206" s="1187"/>
      <c r="MWC206" s="1187"/>
      <c r="MWD206" s="1187"/>
      <c r="MWE206" s="1187"/>
      <c r="MWF206" s="1187"/>
      <c r="MWG206" s="1187"/>
      <c r="MWH206" s="1187"/>
      <c r="MWI206" s="1187"/>
      <c r="MWJ206" s="1187"/>
      <c r="MWK206" s="1187"/>
      <c r="MWL206" s="1187"/>
      <c r="MWM206" s="1187"/>
      <c r="MWN206" s="1187"/>
      <c r="MWO206" s="1187"/>
      <c r="MWP206" s="1187"/>
      <c r="MWQ206" s="1187"/>
      <c r="MWR206" s="1187"/>
      <c r="MWS206" s="1187"/>
      <c r="MWT206" s="1187"/>
      <c r="MWU206" s="1187"/>
      <c r="MWV206" s="1187"/>
      <c r="MWW206" s="1187"/>
      <c r="MWX206" s="1187"/>
      <c r="MWY206" s="1187"/>
      <c r="MWZ206" s="1187"/>
      <c r="MXA206" s="1187"/>
      <c r="MXB206" s="1187"/>
      <c r="MXC206" s="1187"/>
      <c r="MXD206" s="1187"/>
      <c r="MXE206" s="1187"/>
      <c r="MXF206" s="1187"/>
      <c r="MXG206" s="1187"/>
      <c r="MXH206" s="1187"/>
      <c r="MXI206" s="1187"/>
      <c r="MXJ206" s="1187"/>
      <c r="MXK206" s="1187"/>
      <c r="MXL206" s="1187"/>
      <c r="MXM206" s="1187"/>
      <c r="MXN206" s="1187"/>
      <c r="MXO206" s="1187"/>
      <c r="MXP206" s="1187"/>
      <c r="MXQ206" s="1187"/>
      <c r="MXR206" s="1187"/>
      <c r="MXS206" s="1187"/>
      <c r="MXT206" s="1187"/>
      <c r="MXU206" s="1187"/>
      <c r="MXV206" s="1187"/>
      <c r="MXW206" s="1187"/>
      <c r="MXX206" s="1187"/>
      <c r="MXY206" s="1187"/>
      <c r="MXZ206" s="1187"/>
      <c r="MYA206" s="1187"/>
      <c r="MYB206" s="1187"/>
      <c r="MYC206" s="1187"/>
      <c r="MYD206" s="1187"/>
      <c r="MYE206" s="1187"/>
      <c r="MYF206" s="1187"/>
      <c r="MYG206" s="1187"/>
      <c r="MYH206" s="1187"/>
      <c r="MYI206" s="1187"/>
      <c r="MYJ206" s="1187"/>
      <c r="MYK206" s="1187"/>
      <c r="MYL206" s="1187"/>
      <c r="MYM206" s="1187"/>
      <c r="MYN206" s="1187"/>
      <c r="MYO206" s="1187"/>
      <c r="MYP206" s="1187"/>
      <c r="MYQ206" s="1187"/>
      <c r="MYR206" s="1187"/>
      <c r="MYS206" s="1187"/>
      <c r="MYT206" s="1187"/>
      <c r="MYU206" s="1187"/>
      <c r="MYV206" s="1187"/>
      <c r="MYW206" s="1187"/>
      <c r="MYX206" s="1187"/>
      <c r="MYY206" s="1187"/>
      <c r="MYZ206" s="1187"/>
      <c r="MZA206" s="1187"/>
      <c r="MZB206" s="1187"/>
      <c r="MZC206" s="1187"/>
      <c r="MZD206" s="1187"/>
      <c r="MZE206" s="1187"/>
      <c r="MZF206" s="1187"/>
      <c r="MZG206" s="1187"/>
      <c r="MZH206" s="1187"/>
      <c r="MZI206" s="1187"/>
      <c r="MZJ206" s="1187"/>
      <c r="MZK206" s="1187"/>
      <c r="MZL206" s="1187"/>
      <c r="MZM206" s="1187"/>
      <c r="MZN206" s="1187"/>
      <c r="MZO206" s="1187"/>
      <c r="MZP206" s="1187"/>
      <c r="MZQ206" s="1187"/>
      <c r="MZR206" s="1187"/>
      <c r="MZS206" s="1187"/>
      <c r="MZT206" s="1187"/>
      <c r="MZU206" s="1187"/>
      <c r="MZV206" s="1187"/>
      <c r="MZW206" s="1187"/>
      <c r="MZX206" s="1187"/>
      <c r="MZY206" s="1187"/>
      <c r="MZZ206" s="1187"/>
      <c r="NAA206" s="1187"/>
      <c r="NAB206" s="1187"/>
      <c r="NAC206" s="1187"/>
      <c r="NAD206" s="1187"/>
      <c r="NAE206" s="1187"/>
      <c r="NAF206" s="1187"/>
      <c r="NAG206" s="1187"/>
      <c r="NAH206" s="1187"/>
      <c r="NAI206" s="1187"/>
      <c r="NAJ206" s="1187"/>
      <c r="NAK206" s="1187"/>
      <c r="NAL206" s="1187"/>
      <c r="NAM206" s="1187"/>
      <c r="NAN206" s="1187"/>
      <c r="NAO206" s="1187"/>
      <c r="NAP206" s="1187"/>
      <c r="NAQ206" s="1187"/>
      <c r="NAR206" s="1187"/>
      <c r="NAS206" s="1187"/>
      <c r="NAT206" s="1187"/>
      <c r="NAU206" s="1187"/>
      <c r="NAV206" s="1187"/>
      <c r="NAW206" s="1187"/>
      <c r="NAX206" s="1187"/>
      <c r="NAY206" s="1187"/>
      <c r="NAZ206" s="1187"/>
      <c r="NBA206" s="1187"/>
      <c r="NBB206" s="1187"/>
      <c r="NBC206" s="1187"/>
      <c r="NBD206" s="1187"/>
      <c r="NBE206" s="1187"/>
      <c r="NBF206" s="1187"/>
      <c r="NBG206" s="1187"/>
      <c r="NBH206" s="1187"/>
      <c r="NBI206" s="1187"/>
      <c r="NBJ206" s="1187"/>
      <c r="NBK206" s="1187"/>
      <c r="NBL206" s="1187"/>
      <c r="NBM206" s="1187"/>
      <c r="NBN206" s="1187"/>
      <c r="NBO206" s="1187"/>
      <c r="NBP206" s="1187"/>
      <c r="NBQ206" s="1187"/>
      <c r="NBR206" s="1187"/>
      <c r="NBS206" s="1187"/>
      <c r="NBT206" s="1187"/>
      <c r="NBU206" s="1187"/>
      <c r="NBV206" s="1187"/>
      <c r="NBW206" s="1187"/>
      <c r="NBX206" s="1187"/>
      <c r="NBY206" s="1187"/>
      <c r="NBZ206" s="1187"/>
      <c r="NCA206" s="1187"/>
      <c r="NCB206" s="1187"/>
      <c r="NCC206" s="1187"/>
      <c r="NCD206" s="1187"/>
      <c r="NCE206" s="1187"/>
      <c r="NCF206" s="1187"/>
      <c r="NCG206" s="1187"/>
      <c r="NCH206" s="1187"/>
      <c r="NCI206" s="1187"/>
      <c r="NCJ206" s="1187"/>
      <c r="NCK206" s="1187"/>
      <c r="NCL206" s="1187"/>
      <c r="NCM206" s="1187"/>
      <c r="NCN206" s="1187"/>
      <c r="NCO206" s="1187"/>
      <c r="NCP206" s="1187"/>
      <c r="NCQ206" s="1187"/>
      <c r="NCR206" s="1187"/>
      <c r="NCS206" s="1187"/>
      <c r="NCT206" s="1187"/>
      <c r="NCU206" s="1187"/>
      <c r="NCV206" s="1187"/>
      <c r="NCW206" s="1187"/>
      <c r="NCX206" s="1187"/>
      <c r="NCY206" s="1187"/>
      <c r="NCZ206" s="1187"/>
      <c r="NDA206" s="1187"/>
      <c r="NDB206" s="1187"/>
      <c r="NDC206" s="1187"/>
      <c r="NDD206" s="1187"/>
      <c r="NDE206" s="1187"/>
      <c r="NDF206" s="1187"/>
      <c r="NDG206" s="1187"/>
      <c r="NDH206" s="1187"/>
      <c r="NDI206" s="1187"/>
      <c r="NDJ206" s="1187"/>
      <c r="NDK206" s="1187"/>
      <c r="NDL206" s="1187"/>
      <c r="NDM206" s="1187"/>
      <c r="NDN206" s="1187"/>
      <c r="NDO206" s="1187"/>
      <c r="NDP206" s="1187"/>
      <c r="NDQ206" s="1187"/>
      <c r="NDR206" s="1187"/>
      <c r="NDS206" s="1187"/>
      <c r="NDT206" s="1187"/>
      <c r="NDU206" s="1187"/>
      <c r="NDV206" s="1187"/>
      <c r="NDW206" s="1187"/>
      <c r="NDX206" s="1187"/>
      <c r="NDY206" s="1187"/>
      <c r="NDZ206" s="1187"/>
      <c r="NEA206" s="1187"/>
      <c r="NEB206" s="1187"/>
      <c r="NEC206" s="1187"/>
      <c r="NED206" s="1187"/>
      <c r="NEE206" s="1187"/>
      <c r="NEF206" s="1187"/>
      <c r="NEG206" s="1187"/>
      <c r="NEH206" s="1187"/>
      <c r="NEI206" s="1187"/>
      <c r="NEJ206" s="1187"/>
      <c r="NEK206" s="1187"/>
      <c r="NEL206" s="1187"/>
      <c r="NEM206" s="1187"/>
      <c r="NEN206" s="1187"/>
      <c r="NEO206" s="1187"/>
      <c r="NEP206" s="1187"/>
      <c r="NEQ206" s="1187"/>
      <c r="NER206" s="1187"/>
      <c r="NES206" s="1187"/>
      <c r="NET206" s="1187"/>
      <c r="NEU206" s="1187"/>
      <c r="NEV206" s="1187"/>
      <c r="NEW206" s="1187"/>
      <c r="NEX206" s="1187"/>
      <c r="NEY206" s="1187"/>
      <c r="NEZ206" s="1187"/>
      <c r="NFA206" s="1187"/>
      <c r="NFB206" s="1187"/>
      <c r="NFC206" s="1187"/>
      <c r="NFD206" s="1187"/>
      <c r="NFE206" s="1187"/>
      <c r="NFF206" s="1187"/>
      <c r="NFG206" s="1187"/>
      <c r="NFH206" s="1187"/>
      <c r="NFI206" s="1187"/>
      <c r="NFJ206" s="1187"/>
      <c r="NFK206" s="1187"/>
      <c r="NFL206" s="1187"/>
      <c r="NFM206" s="1187"/>
      <c r="NFN206" s="1187"/>
      <c r="NFO206" s="1187"/>
      <c r="NFP206" s="1187"/>
      <c r="NFQ206" s="1187"/>
      <c r="NFR206" s="1187"/>
      <c r="NFS206" s="1187"/>
      <c r="NFT206" s="1187"/>
      <c r="NFU206" s="1187"/>
      <c r="NFV206" s="1187"/>
      <c r="NFW206" s="1187"/>
      <c r="NFX206" s="1187"/>
      <c r="NFY206" s="1187"/>
      <c r="NFZ206" s="1187"/>
      <c r="NGA206" s="1187"/>
      <c r="NGB206" s="1187"/>
      <c r="NGC206" s="1187"/>
      <c r="NGD206" s="1187"/>
      <c r="NGE206" s="1187"/>
      <c r="NGF206" s="1187"/>
      <c r="NGG206" s="1187"/>
      <c r="NGH206" s="1187"/>
      <c r="NGI206" s="1187"/>
      <c r="NGJ206" s="1187"/>
      <c r="NGK206" s="1187"/>
      <c r="NGL206" s="1187"/>
      <c r="NGM206" s="1187"/>
      <c r="NGN206" s="1187"/>
      <c r="NGO206" s="1187"/>
      <c r="NGP206" s="1187"/>
      <c r="NGQ206" s="1187"/>
      <c r="NGR206" s="1187"/>
      <c r="NGS206" s="1187"/>
      <c r="NGT206" s="1187"/>
      <c r="NGU206" s="1187"/>
      <c r="NGV206" s="1187"/>
      <c r="NGW206" s="1187"/>
      <c r="NGX206" s="1187"/>
      <c r="NGY206" s="1187"/>
      <c r="NGZ206" s="1187"/>
      <c r="NHA206" s="1187"/>
      <c r="NHB206" s="1187"/>
      <c r="NHC206" s="1187"/>
      <c r="NHD206" s="1187"/>
      <c r="NHE206" s="1187"/>
      <c r="NHF206" s="1187"/>
      <c r="NHG206" s="1187"/>
      <c r="NHH206" s="1187"/>
      <c r="NHI206" s="1187"/>
      <c r="NHJ206" s="1187"/>
      <c r="NHK206" s="1187"/>
      <c r="NHL206" s="1187"/>
      <c r="NHM206" s="1187"/>
      <c r="NHN206" s="1187"/>
      <c r="NHO206" s="1187"/>
      <c r="NHP206" s="1187"/>
      <c r="NHQ206" s="1187"/>
      <c r="NHR206" s="1187"/>
      <c r="NHS206" s="1187"/>
      <c r="NHT206" s="1187"/>
      <c r="NHU206" s="1187"/>
      <c r="NHV206" s="1187"/>
      <c r="NHW206" s="1187"/>
      <c r="NHX206" s="1187"/>
      <c r="NHY206" s="1187"/>
      <c r="NHZ206" s="1187"/>
      <c r="NIA206" s="1187"/>
      <c r="NIB206" s="1187"/>
      <c r="NIC206" s="1187"/>
      <c r="NID206" s="1187"/>
      <c r="NIE206" s="1187"/>
      <c r="NIF206" s="1187"/>
      <c r="NIG206" s="1187"/>
      <c r="NIH206" s="1187"/>
      <c r="NII206" s="1187"/>
      <c r="NIJ206" s="1187"/>
      <c r="NIK206" s="1187"/>
      <c r="NIL206" s="1187"/>
      <c r="NIM206" s="1187"/>
      <c r="NIN206" s="1187"/>
      <c r="NIO206" s="1187"/>
      <c r="NIP206" s="1187"/>
      <c r="NIQ206" s="1187"/>
      <c r="NIR206" s="1187"/>
      <c r="NIS206" s="1187"/>
      <c r="NIT206" s="1187"/>
      <c r="NIU206" s="1187"/>
      <c r="NIV206" s="1187"/>
      <c r="NIW206" s="1187"/>
      <c r="NIX206" s="1187"/>
      <c r="NIY206" s="1187"/>
      <c r="NIZ206" s="1187"/>
      <c r="NJA206" s="1187"/>
      <c r="NJB206" s="1187"/>
      <c r="NJC206" s="1187"/>
      <c r="NJD206" s="1187"/>
      <c r="NJE206" s="1187"/>
      <c r="NJF206" s="1187"/>
      <c r="NJG206" s="1187"/>
      <c r="NJH206" s="1187"/>
      <c r="NJI206" s="1187"/>
      <c r="NJJ206" s="1187"/>
      <c r="NJK206" s="1187"/>
      <c r="NJL206" s="1187"/>
      <c r="NJM206" s="1187"/>
      <c r="NJN206" s="1187"/>
      <c r="NJO206" s="1187"/>
      <c r="NJP206" s="1187"/>
      <c r="NJQ206" s="1187"/>
      <c r="NJR206" s="1187"/>
      <c r="NJS206" s="1187"/>
      <c r="NJT206" s="1187"/>
      <c r="NJU206" s="1187"/>
      <c r="NJV206" s="1187"/>
      <c r="NJW206" s="1187"/>
      <c r="NJX206" s="1187"/>
      <c r="NJY206" s="1187"/>
      <c r="NJZ206" s="1187"/>
      <c r="NKA206" s="1187"/>
      <c r="NKB206" s="1187"/>
      <c r="NKC206" s="1187"/>
      <c r="NKD206" s="1187"/>
      <c r="NKE206" s="1187"/>
      <c r="NKF206" s="1187"/>
      <c r="NKG206" s="1187"/>
      <c r="NKH206" s="1187"/>
      <c r="NKI206" s="1187"/>
      <c r="NKJ206" s="1187"/>
      <c r="NKK206" s="1187"/>
      <c r="NKL206" s="1187"/>
      <c r="NKM206" s="1187"/>
      <c r="NKN206" s="1187"/>
      <c r="NKO206" s="1187"/>
      <c r="NKP206" s="1187"/>
      <c r="NKQ206" s="1187"/>
      <c r="NKR206" s="1187"/>
      <c r="NKS206" s="1187"/>
      <c r="NKT206" s="1187"/>
      <c r="NKU206" s="1187"/>
      <c r="NKV206" s="1187"/>
      <c r="NKW206" s="1187"/>
      <c r="NKX206" s="1187"/>
      <c r="NKY206" s="1187"/>
      <c r="NKZ206" s="1187"/>
      <c r="NLA206" s="1187"/>
      <c r="NLB206" s="1187"/>
      <c r="NLC206" s="1187"/>
      <c r="NLD206" s="1187"/>
      <c r="NLE206" s="1187"/>
      <c r="NLF206" s="1187"/>
      <c r="NLG206" s="1187"/>
      <c r="NLH206" s="1187"/>
      <c r="NLI206" s="1187"/>
      <c r="NLJ206" s="1187"/>
      <c r="NLK206" s="1187"/>
      <c r="NLL206" s="1187"/>
      <c r="NLM206" s="1187"/>
      <c r="NLN206" s="1187"/>
      <c r="NLO206" s="1187"/>
      <c r="NLP206" s="1187"/>
      <c r="NLQ206" s="1187"/>
      <c r="NLR206" s="1187"/>
      <c r="NLS206" s="1187"/>
      <c r="NLT206" s="1187"/>
      <c r="NLU206" s="1187"/>
      <c r="NLV206" s="1187"/>
      <c r="NLW206" s="1187"/>
      <c r="NLX206" s="1187"/>
      <c r="NLY206" s="1187"/>
      <c r="NLZ206" s="1187"/>
      <c r="NMA206" s="1187"/>
      <c r="NMB206" s="1187"/>
      <c r="NMC206" s="1187"/>
      <c r="NMD206" s="1187"/>
      <c r="NME206" s="1187"/>
      <c r="NMF206" s="1187"/>
      <c r="NMG206" s="1187"/>
      <c r="NMH206" s="1187"/>
      <c r="NMI206" s="1187"/>
      <c r="NMJ206" s="1187"/>
      <c r="NMK206" s="1187"/>
      <c r="NML206" s="1187"/>
      <c r="NMM206" s="1187"/>
      <c r="NMN206" s="1187"/>
      <c r="NMO206" s="1187"/>
      <c r="NMP206" s="1187"/>
      <c r="NMQ206" s="1187"/>
      <c r="NMR206" s="1187"/>
      <c r="NMS206" s="1187"/>
      <c r="NMT206" s="1187"/>
      <c r="NMU206" s="1187"/>
      <c r="NMV206" s="1187"/>
      <c r="NMW206" s="1187"/>
      <c r="NMX206" s="1187"/>
      <c r="NMY206" s="1187"/>
      <c r="NMZ206" s="1187"/>
      <c r="NNA206" s="1187"/>
      <c r="NNB206" s="1187"/>
      <c r="NNC206" s="1187"/>
      <c r="NND206" s="1187"/>
      <c r="NNE206" s="1187"/>
      <c r="NNF206" s="1187"/>
      <c r="NNG206" s="1187"/>
      <c r="NNH206" s="1187"/>
      <c r="NNI206" s="1187"/>
      <c r="NNJ206" s="1187"/>
      <c r="NNK206" s="1187"/>
      <c r="NNL206" s="1187"/>
      <c r="NNM206" s="1187"/>
      <c r="NNN206" s="1187"/>
      <c r="NNO206" s="1187"/>
      <c r="NNP206" s="1187"/>
      <c r="NNQ206" s="1187"/>
      <c r="NNR206" s="1187"/>
      <c r="NNS206" s="1187"/>
      <c r="NNT206" s="1187"/>
      <c r="NNU206" s="1187"/>
      <c r="NNV206" s="1187"/>
      <c r="NNW206" s="1187"/>
      <c r="NNX206" s="1187"/>
      <c r="NNY206" s="1187"/>
      <c r="NNZ206" s="1187"/>
      <c r="NOA206" s="1187"/>
      <c r="NOB206" s="1187"/>
      <c r="NOC206" s="1187"/>
      <c r="NOD206" s="1187"/>
      <c r="NOE206" s="1187"/>
      <c r="NOF206" s="1187"/>
      <c r="NOG206" s="1187"/>
      <c r="NOH206" s="1187"/>
      <c r="NOI206" s="1187"/>
      <c r="NOJ206" s="1187"/>
      <c r="NOK206" s="1187"/>
      <c r="NOL206" s="1187"/>
      <c r="NOM206" s="1187"/>
      <c r="NON206" s="1187"/>
      <c r="NOO206" s="1187"/>
      <c r="NOP206" s="1187"/>
      <c r="NOQ206" s="1187"/>
      <c r="NOR206" s="1187"/>
      <c r="NOS206" s="1187"/>
      <c r="NOT206" s="1187"/>
      <c r="NOU206" s="1187"/>
      <c r="NOV206" s="1187"/>
      <c r="NOW206" s="1187"/>
      <c r="NOX206" s="1187"/>
      <c r="NOY206" s="1187"/>
      <c r="NOZ206" s="1187"/>
      <c r="NPA206" s="1187"/>
      <c r="NPB206" s="1187"/>
      <c r="NPC206" s="1187"/>
      <c r="NPD206" s="1187"/>
      <c r="NPE206" s="1187"/>
      <c r="NPF206" s="1187"/>
      <c r="NPG206" s="1187"/>
      <c r="NPH206" s="1187"/>
      <c r="NPI206" s="1187"/>
      <c r="NPJ206" s="1187"/>
      <c r="NPK206" s="1187"/>
      <c r="NPL206" s="1187"/>
      <c r="NPM206" s="1187"/>
      <c r="NPN206" s="1187"/>
      <c r="NPO206" s="1187"/>
      <c r="NPP206" s="1187"/>
      <c r="NPQ206" s="1187"/>
      <c r="NPR206" s="1187"/>
      <c r="NPS206" s="1187"/>
      <c r="NPT206" s="1187"/>
      <c r="NPU206" s="1187"/>
      <c r="NPV206" s="1187"/>
      <c r="NPW206" s="1187"/>
      <c r="NPX206" s="1187"/>
      <c r="NPY206" s="1187"/>
      <c r="NPZ206" s="1187"/>
      <c r="NQA206" s="1187"/>
      <c r="NQB206" s="1187"/>
      <c r="NQC206" s="1187"/>
      <c r="NQD206" s="1187"/>
      <c r="NQE206" s="1187"/>
      <c r="NQF206" s="1187"/>
      <c r="NQG206" s="1187"/>
      <c r="NQH206" s="1187"/>
      <c r="NQI206" s="1187"/>
      <c r="NQJ206" s="1187"/>
      <c r="NQK206" s="1187"/>
      <c r="NQL206" s="1187"/>
      <c r="NQM206" s="1187"/>
      <c r="NQN206" s="1187"/>
      <c r="NQO206" s="1187"/>
      <c r="NQP206" s="1187"/>
      <c r="NQQ206" s="1187"/>
      <c r="NQR206" s="1187"/>
      <c r="NQS206" s="1187"/>
      <c r="NQT206" s="1187"/>
      <c r="NQU206" s="1187"/>
      <c r="NQV206" s="1187"/>
      <c r="NQW206" s="1187"/>
      <c r="NQX206" s="1187"/>
      <c r="NQY206" s="1187"/>
      <c r="NQZ206" s="1187"/>
      <c r="NRA206" s="1187"/>
      <c r="NRB206" s="1187"/>
      <c r="NRC206" s="1187"/>
      <c r="NRD206" s="1187"/>
      <c r="NRE206" s="1187"/>
      <c r="NRF206" s="1187"/>
      <c r="NRG206" s="1187"/>
      <c r="NRH206" s="1187"/>
      <c r="NRI206" s="1187"/>
      <c r="NRJ206" s="1187"/>
      <c r="NRK206" s="1187"/>
      <c r="NRL206" s="1187"/>
      <c r="NRM206" s="1187"/>
      <c r="NRN206" s="1187"/>
      <c r="NRO206" s="1187"/>
      <c r="NRP206" s="1187"/>
      <c r="NRQ206" s="1187"/>
      <c r="NRR206" s="1187"/>
      <c r="NRS206" s="1187"/>
      <c r="NRT206" s="1187"/>
      <c r="NRU206" s="1187"/>
      <c r="NRV206" s="1187"/>
      <c r="NRW206" s="1187"/>
      <c r="NRX206" s="1187"/>
      <c r="NRY206" s="1187"/>
      <c r="NRZ206" s="1187"/>
      <c r="NSA206" s="1187"/>
      <c r="NSB206" s="1187"/>
      <c r="NSC206" s="1187"/>
      <c r="NSD206" s="1187"/>
      <c r="NSE206" s="1187"/>
      <c r="NSF206" s="1187"/>
      <c r="NSG206" s="1187"/>
      <c r="NSH206" s="1187"/>
      <c r="NSI206" s="1187"/>
      <c r="NSJ206" s="1187"/>
      <c r="NSK206" s="1187"/>
      <c r="NSL206" s="1187"/>
      <c r="NSM206" s="1187"/>
      <c r="NSN206" s="1187"/>
      <c r="NSO206" s="1187"/>
      <c r="NSP206" s="1187"/>
      <c r="NSQ206" s="1187"/>
      <c r="NSR206" s="1187"/>
      <c r="NSS206" s="1187"/>
      <c r="NST206" s="1187"/>
      <c r="NSU206" s="1187"/>
      <c r="NSV206" s="1187"/>
      <c r="NSW206" s="1187"/>
      <c r="NSX206" s="1187"/>
      <c r="NSY206" s="1187"/>
      <c r="NSZ206" s="1187"/>
      <c r="NTA206" s="1187"/>
      <c r="NTB206" s="1187"/>
      <c r="NTC206" s="1187"/>
      <c r="NTD206" s="1187"/>
      <c r="NTE206" s="1187"/>
      <c r="NTF206" s="1187"/>
      <c r="NTG206" s="1187"/>
      <c r="NTH206" s="1187"/>
      <c r="NTI206" s="1187"/>
      <c r="NTJ206" s="1187"/>
      <c r="NTK206" s="1187"/>
      <c r="NTL206" s="1187"/>
      <c r="NTM206" s="1187"/>
      <c r="NTN206" s="1187"/>
      <c r="NTO206" s="1187"/>
      <c r="NTP206" s="1187"/>
      <c r="NTQ206" s="1187"/>
      <c r="NTR206" s="1187"/>
      <c r="NTS206" s="1187"/>
      <c r="NTT206" s="1187"/>
      <c r="NTU206" s="1187"/>
      <c r="NTV206" s="1187"/>
      <c r="NTW206" s="1187"/>
      <c r="NTX206" s="1187"/>
      <c r="NTY206" s="1187"/>
      <c r="NTZ206" s="1187"/>
      <c r="NUA206" s="1187"/>
      <c r="NUB206" s="1187"/>
      <c r="NUC206" s="1187"/>
      <c r="NUD206" s="1187"/>
      <c r="NUE206" s="1187"/>
      <c r="NUF206" s="1187"/>
      <c r="NUG206" s="1187"/>
      <c r="NUH206" s="1187"/>
      <c r="NUI206" s="1187"/>
      <c r="NUJ206" s="1187"/>
      <c r="NUK206" s="1187"/>
      <c r="NUL206" s="1187"/>
      <c r="NUM206" s="1187"/>
      <c r="NUN206" s="1187"/>
      <c r="NUO206" s="1187"/>
      <c r="NUP206" s="1187"/>
      <c r="NUQ206" s="1187"/>
      <c r="NUR206" s="1187"/>
      <c r="NUS206" s="1187"/>
      <c r="NUT206" s="1187"/>
      <c r="NUU206" s="1187"/>
      <c r="NUV206" s="1187"/>
      <c r="NUW206" s="1187"/>
      <c r="NUX206" s="1187"/>
      <c r="NUY206" s="1187"/>
      <c r="NUZ206" s="1187"/>
      <c r="NVA206" s="1187"/>
      <c r="NVB206" s="1187"/>
      <c r="NVC206" s="1187"/>
      <c r="NVD206" s="1187"/>
      <c r="NVE206" s="1187"/>
      <c r="NVF206" s="1187"/>
      <c r="NVG206" s="1187"/>
      <c r="NVH206" s="1187"/>
      <c r="NVI206" s="1187"/>
      <c r="NVJ206" s="1187"/>
      <c r="NVK206" s="1187"/>
      <c r="NVL206" s="1187"/>
      <c r="NVM206" s="1187"/>
      <c r="NVN206" s="1187"/>
      <c r="NVO206" s="1187"/>
      <c r="NVP206" s="1187"/>
      <c r="NVQ206" s="1187"/>
      <c r="NVR206" s="1187"/>
      <c r="NVS206" s="1187"/>
      <c r="NVT206" s="1187"/>
      <c r="NVU206" s="1187"/>
      <c r="NVV206" s="1187"/>
      <c r="NVW206" s="1187"/>
      <c r="NVX206" s="1187"/>
      <c r="NVY206" s="1187"/>
      <c r="NVZ206" s="1187"/>
      <c r="NWA206" s="1187"/>
      <c r="NWB206" s="1187"/>
      <c r="NWC206" s="1187"/>
      <c r="NWD206" s="1187"/>
      <c r="NWE206" s="1187"/>
      <c r="NWF206" s="1187"/>
      <c r="NWG206" s="1187"/>
      <c r="NWH206" s="1187"/>
      <c r="NWI206" s="1187"/>
      <c r="NWJ206" s="1187"/>
      <c r="NWK206" s="1187"/>
      <c r="NWL206" s="1187"/>
      <c r="NWM206" s="1187"/>
      <c r="NWN206" s="1187"/>
      <c r="NWO206" s="1187"/>
      <c r="NWP206" s="1187"/>
      <c r="NWQ206" s="1187"/>
      <c r="NWR206" s="1187"/>
      <c r="NWS206" s="1187"/>
      <c r="NWT206" s="1187"/>
      <c r="NWU206" s="1187"/>
      <c r="NWV206" s="1187"/>
      <c r="NWW206" s="1187"/>
      <c r="NWX206" s="1187"/>
      <c r="NWY206" s="1187"/>
      <c r="NWZ206" s="1187"/>
      <c r="NXA206" s="1187"/>
      <c r="NXB206" s="1187"/>
      <c r="NXC206" s="1187"/>
      <c r="NXD206" s="1187"/>
      <c r="NXE206" s="1187"/>
      <c r="NXF206" s="1187"/>
      <c r="NXG206" s="1187"/>
      <c r="NXH206" s="1187"/>
      <c r="NXI206" s="1187"/>
      <c r="NXJ206" s="1187"/>
      <c r="NXK206" s="1187"/>
      <c r="NXL206" s="1187"/>
      <c r="NXM206" s="1187"/>
      <c r="NXN206" s="1187"/>
      <c r="NXO206" s="1187"/>
      <c r="NXP206" s="1187"/>
      <c r="NXQ206" s="1187"/>
      <c r="NXR206" s="1187"/>
      <c r="NXS206" s="1187"/>
      <c r="NXT206" s="1187"/>
      <c r="NXU206" s="1187"/>
      <c r="NXV206" s="1187"/>
      <c r="NXW206" s="1187"/>
      <c r="NXX206" s="1187"/>
      <c r="NXY206" s="1187"/>
      <c r="NXZ206" s="1187"/>
      <c r="NYA206" s="1187"/>
      <c r="NYB206" s="1187"/>
      <c r="NYC206" s="1187"/>
      <c r="NYD206" s="1187"/>
      <c r="NYE206" s="1187"/>
      <c r="NYF206" s="1187"/>
      <c r="NYG206" s="1187"/>
      <c r="NYH206" s="1187"/>
      <c r="NYI206" s="1187"/>
      <c r="NYJ206" s="1187"/>
      <c r="NYK206" s="1187"/>
      <c r="NYL206" s="1187"/>
      <c r="NYM206" s="1187"/>
      <c r="NYN206" s="1187"/>
      <c r="NYO206" s="1187"/>
      <c r="NYP206" s="1187"/>
      <c r="NYQ206" s="1187"/>
      <c r="NYR206" s="1187"/>
      <c r="NYS206" s="1187"/>
      <c r="NYT206" s="1187"/>
      <c r="NYU206" s="1187"/>
      <c r="NYV206" s="1187"/>
      <c r="NYW206" s="1187"/>
      <c r="NYX206" s="1187"/>
      <c r="NYY206" s="1187"/>
      <c r="NYZ206" s="1187"/>
      <c r="NZA206" s="1187"/>
      <c r="NZB206" s="1187"/>
      <c r="NZC206" s="1187"/>
      <c r="NZD206" s="1187"/>
      <c r="NZE206" s="1187"/>
      <c r="NZF206" s="1187"/>
      <c r="NZG206" s="1187"/>
      <c r="NZH206" s="1187"/>
      <c r="NZI206" s="1187"/>
      <c r="NZJ206" s="1187"/>
      <c r="NZK206" s="1187"/>
      <c r="NZL206" s="1187"/>
      <c r="NZM206" s="1187"/>
      <c r="NZN206" s="1187"/>
      <c r="NZO206" s="1187"/>
      <c r="NZP206" s="1187"/>
      <c r="NZQ206" s="1187"/>
      <c r="NZR206" s="1187"/>
      <c r="NZS206" s="1187"/>
      <c r="NZT206" s="1187"/>
      <c r="NZU206" s="1187"/>
      <c r="NZV206" s="1187"/>
      <c r="NZW206" s="1187"/>
      <c r="NZX206" s="1187"/>
      <c r="NZY206" s="1187"/>
      <c r="NZZ206" s="1187"/>
      <c r="OAA206" s="1187"/>
      <c r="OAB206" s="1187"/>
      <c r="OAC206" s="1187"/>
      <c r="OAD206" s="1187"/>
      <c r="OAE206" s="1187"/>
      <c r="OAF206" s="1187"/>
      <c r="OAG206" s="1187"/>
      <c r="OAH206" s="1187"/>
      <c r="OAI206" s="1187"/>
      <c r="OAJ206" s="1187"/>
      <c r="OAK206" s="1187"/>
      <c r="OAL206" s="1187"/>
      <c r="OAM206" s="1187"/>
      <c r="OAN206" s="1187"/>
      <c r="OAO206" s="1187"/>
      <c r="OAP206" s="1187"/>
      <c r="OAQ206" s="1187"/>
      <c r="OAR206" s="1187"/>
      <c r="OAS206" s="1187"/>
      <c r="OAT206" s="1187"/>
      <c r="OAU206" s="1187"/>
      <c r="OAV206" s="1187"/>
      <c r="OAW206" s="1187"/>
      <c r="OAX206" s="1187"/>
      <c r="OAY206" s="1187"/>
      <c r="OAZ206" s="1187"/>
      <c r="OBA206" s="1187"/>
      <c r="OBB206" s="1187"/>
      <c r="OBC206" s="1187"/>
      <c r="OBD206" s="1187"/>
      <c r="OBE206" s="1187"/>
      <c r="OBF206" s="1187"/>
      <c r="OBG206" s="1187"/>
      <c r="OBH206" s="1187"/>
      <c r="OBI206" s="1187"/>
      <c r="OBJ206" s="1187"/>
      <c r="OBK206" s="1187"/>
      <c r="OBL206" s="1187"/>
      <c r="OBM206" s="1187"/>
      <c r="OBN206" s="1187"/>
      <c r="OBO206" s="1187"/>
      <c r="OBP206" s="1187"/>
      <c r="OBQ206" s="1187"/>
      <c r="OBR206" s="1187"/>
      <c r="OBS206" s="1187"/>
      <c r="OBT206" s="1187"/>
      <c r="OBU206" s="1187"/>
      <c r="OBV206" s="1187"/>
      <c r="OBW206" s="1187"/>
      <c r="OBX206" s="1187"/>
      <c r="OBY206" s="1187"/>
      <c r="OBZ206" s="1187"/>
      <c r="OCA206" s="1187"/>
      <c r="OCB206" s="1187"/>
      <c r="OCC206" s="1187"/>
      <c r="OCD206" s="1187"/>
      <c r="OCE206" s="1187"/>
      <c r="OCF206" s="1187"/>
      <c r="OCG206" s="1187"/>
      <c r="OCH206" s="1187"/>
      <c r="OCI206" s="1187"/>
      <c r="OCJ206" s="1187"/>
      <c r="OCK206" s="1187"/>
      <c r="OCL206" s="1187"/>
      <c r="OCM206" s="1187"/>
      <c r="OCN206" s="1187"/>
      <c r="OCO206" s="1187"/>
      <c r="OCP206" s="1187"/>
      <c r="OCQ206" s="1187"/>
      <c r="OCR206" s="1187"/>
      <c r="OCS206" s="1187"/>
      <c r="OCT206" s="1187"/>
      <c r="OCU206" s="1187"/>
      <c r="OCV206" s="1187"/>
      <c r="OCW206" s="1187"/>
      <c r="OCX206" s="1187"/>
      <c r="OCY206" s="1187"/>
      <c r="OCZ206" s="1187"/>
      <c r="ODA206" s="1187"/>
      <c r="ODB206" s="1187"/>
      <c r="ODC206" s="1187"/>
      <c r="ODD206" s="1187"/>
      <c r="ODE206" s="1187"/>
      <c r="ODF206" s="1187"/>
      <c r="ODG206" s="1187"/>
      <c r="ODH206" s="1187"/>
      <c r="ODI206" s="1187"/>
      <c r="ODJ206" s="1187"/>
      <c r="ODK206" s="1187"/>
      <c r="ODL206" s="1187"/>
      <c r="ODM206" s="1187"/>
      <c r="ODN206" s="1187"/>
      <c r="ODO206" s="1187"/>
      <c r="ODP206" s="1187"/>
      <c r="ODQ206" s="1187"/>
      <c r="ODR206" s="1187"/>
      <c r="ODS206" s="1187"/>
      <c r="ODT206" s="1187"/>
      <c r="ODU206" s="1187"/>
      <c r="ODV206" s="1187"/>
      <c r="ODW206" s="1187"/>
      <c r="ODX206" s="1187"/>
      <c r="ODY206" s="1187"/>
      <c r="ODZ206" s="1187"/>
      <c r="OEA206" s="1187"/>
      <c r="OEB206" s="1187"/>
      <c r="OEC206" s="1187"/>
      <c r="OED206" s="1187"/>
      <c r="OEE206" s="1187"/>
      <c r="OEF206" s="1187"/>
      <c r="OEG206" s="1187"/>
      <c r="OEH206" s="1187"/>
      <c r="OEI206" s="1187"/>
      <c r="OEJ206" s="1187"/>
      <c r="OEK206" s="1187"/>
      <c r="OEL206" s="1187"/>
      <c r="OEM206" s="1187"/>
      <c r="OEN206" s="1187"/>
      <c r="OEO206" s="1187"/>
      <c r="OEP206" s="1187"/>
      <c r="OEQ206" s="1187"/>
      <c r="OER206" s="1187"/>
      <c r="OES206" s="1187"/>
      <c r="OET206" s="1187"/>
      <c r="OEU206" s="1187"/>
      <c r="OEV206" s="1187"/>
      <c r="OEW206" s="1187"/>
      <c r="OEX206" s="1187"/>
      <c r="OEY206" s="1187"/>
      <c r="OEZ206" s="1187"/>
      <c r="OFA206" s="1187"/>
      <c r="OFB206" s="1187"/>
      <c r="OFC206" s="1187"/>
      <c r="OFD206" s="1187"/>
      <c r="OFE206" s="1187"/>
      <c r="OFF206" s="1187"/>
      <c r="OFG206" s="1187"/>
      <c r="OFH206" s="1187"/>
      <c r="OFI206" s="1187"/>
      <c r="OFJ206" s="1187"/>
      <c r="OFK206" s="1187"/>
      <c r="OFL206" s="1187"/>
      <c r="OFM206" s="1187"/>
      <c r="OFN206" s="1187"/>
      <c r="OFO206" s="1187"/>
      <c r="OFP206" s="1187"/>
      <c r="OFQ206" s="1187"/>
      <c r="OFR206" s="1187"/>
      <c r="OFS206" s="1187"/>
      <c r="OFT206" s="1187"/>
      <c r="OFU206" s="1187"/>
      <c r="OFV206" s="1187"/>
      <c r="OFW206" s="1187"/>
      <c r="OFX206" s="1187"/>
      <c r="OFY206" s="1187"/>
      <c r="OFZ206" s="1187"/>
      <c r="OGA206" s="1187"/>
      <c r="OGB206" s="1187"/>
      <c r="OGC206" s="1187"/>
      <c r="OGD206" s="1187"/>
      <c r="OGE206" s="1187"/>
      <c r="OGF206" s="1187"/>
      <c r="OGG206" s="1187"/>
      <c r="OGH206" s="1187"/>
      <c r="OGI206" s="1187"/>
      <c r="OGJ206" s="1187"/>
      <c r="OGK206" s="1187"/>
      <c r="OGL206" s="1187"/>
      <c r="OGM206" s="1187"/>
      <c r="OGN206" s="1187"/>
      <c r="OGO206" s="1187"/>
      <c r="OGP206" s="1187"/>
      <c r="OGQ206" s="1187"/>
      <c r="OGR206" s="1187"/>
      <c r="OGS206" s="1187"/>
      <c r="OGT206" s="1187"/>
      <c r="OGU206" s="1187"/>
      <c r="OGV206" s="1187"/>
      <c r="OGW206" s="1187"/>
      <c r="OGX206" s="1187"/>
      <c r="OGY206" s="1187"/>
      <c r="OGZ206" s="1187"/>
      <c r="OHA206" s="1187"/>
      <c r="OHB206" s="1187"/>
      <c r="OHC206" s="1187"/>
      <c r="OHD206" s="1187"/>
      <c r="OHE206" s="1187"/>
      <c r="OHF206" s="1187"/>
      <c r="OHG206" s="1187"/>
      <c r="OHH206" s="1187"/>
      <c r="OHI206" s="1187"/>
      <c r="OHJ206" s="1187"/>
      <c r="OHK206" s="1187"/>
      <c r="OHL206" s="1187"/>
      <c r="OHM206" s="1187"/>
      <c r="OHN206" s="1187"/>
      <c r="OHO206" s="1187"/>
      <c r="OHP206" s="1187"/>
      <c r="OHQ206" s="1187"/>
      <c r="OHR206" s="1187"/>
      <c r="OHS206" s="1187"/>
      <c r="OHT206" s="1187"/>
      <c r="OHU206" s="1187"/>
      <c r="OHV206" s="1187"/>
      <c r="OHW206" s="1187"/>
      <c r="OHX206" s="1187"/>
      <c r="OHY206" s="1187"/>
      <c r="OHZ206" s="1187"/>
      <c r="OIA206" s="1187"/>
      <c r="OIB206" s="1187"/>
      <c r="OIC206" s="1187"/>
      <c r="OID206" s="1187"/>
      <c r="OIE206" s="1187"/>
      <c r="OIF206" s="1187"/>
      <c r="OIG206" s="1187"/>
      <c r="OIH206" s="1187"/>
      <c r="OII206" s="1187"/>
      <c r="OIJ206" s="1187"/>
      <c r="OIK206" s="1187"/>
      <c r="OIL206" s="1187"/>
      <c r="OIM206" s="1187"/>
      <c r="OIN206" s="1187"/>
      <c r="OIO206" s="1187"/>
      <c r="OIP206" s="1187"/>
      <c r="OIQ206" s="1187"/>
      <c r="OIR206" s="1187"/>
      <c r="OIS206" s="1187"/>
      <c r="OIT206" s="1187"/>
      <c r="OIU206" s="1187"/>
      <c r="OIV206" s="1187"/>
      <c r="OIW206" s="1187"/>
      <c r="OIX206" s="1187"/>
      <c r="OIY206" s="1187"/>
      <c r="OIZ206" s="1187"/>
      <c r="OJA206" s="1187"/>
      <c r="OJB206" s="1187"/>
      <c r="OJC206" s="1187"/>
      <c r="OJD206" s="1187"/>
      <c r="OJE206" s="1187"/>
      <c r="OJF206" s="1187"/>
      <c r="OJG206" s="1187"/>
      <c r="OJH206" s="1187"/>
      <c r="OJI206" s="1187"/>
      <c r="OJJ206" s="1187"/>
      <c r="OJK206" s="1187"/>
      <c r="OJL206" s="1187"/>
      <c r="OJM206" s="1187"/>
      <c r="OJN206" s="1187"/>
      <c r="OJO206" s="1187"/>
      <c r="OJP206" s="1187"/>
      <c r="OJQ206" s="1187"/>
      <c r="OJR206" s="1187"/>
      <c r="OJS206" s="1187"/>
      <c r="OJT206" s="1187"/>
      <c r="OJU206" s="1187"/>
      <c r="OJV206" s="1187"/>
      <c r="OJW206" s="1187"/>
      <c r="OJX206" s="1187"/>
      <c r="OJY206" s="1187"/>
      <c r="OJZ206" s="1187"/>
      <c r="OKA206" s="1187"/>
      <c r="OKB206" s="1187"/>
      <c r="OKC206" s="1187"/>
      <c r="OKD206" s="1187"/>
      <c r="OKE206" s="1187"/>
      <c r="OKF206" s="1187"/>
      <c r="OKG206" s="1187"/>
      <c r="OKH206" s="1187"/>
      <c r="OKI206" s="1187"/>
      <c r="OKJ206" s="1187"/>
      <c r="OKK206" s="1187"/>
      <c r="OKL206" s="1187"/>
      <c r="OKM206" s="1187"/>
      <c r="OKN206" s="1187"/>
      <c r="OKO206" s="1187"/>
      <c r="OKP206" s="1187"/>
      <c r="OKQ206" s="1187"/>
      <c r="OKR206" s="1187"/>
      <c r="OKS206" s="1187"/>
      <c r="OKT206" s="1187"/>
      <c r="OKU206" s="1187"/>
      <c r="OKV206" s="1187"/>
      <c r="OKW206" s="1187"/>
      <c r="OKX206" s="1187"/>
      <c r="OKY206" s="1187"/>
      <c r="OKZ206" s="1187"/>
      <c r="OLA206" s="1187"/>
      <c r="OLB206" s="1187"/>
      <c r="OLC206" s="1187"/>
      <c r="OLD206" s="1187"/>
      <c r="OLE206" s="1187"/>
      <c r="OLF206" s="1187"/>
      <c r="OLG206" s="1187"/>
      <c r="OLH206" s="1187"/>
      <c r="OLI206" s="1187"/>
      <c r="OLJ206" s="1187"/>
      <c r="OLK206" s="1187"/>
      <c r="OLL206" s="1187"/>
      <c r="OLM206" s="1187"/>
      <c r="OLN206" s="1187"/>
      <c r="OLO206" s="1187"/>
      <c r="OLP206" s="1187"/>
      <c r="OLQ206" s="1187"/>
      <c r="OLR206" s="1187"/>
      <c r="OLS206" s="1187"/>
      <c r="OLT206" s="1187"/>
      <c r="OLU206" s="1187"/>
      <c r="OLV206" s="1187"/>
      <c r="OLW206" s="1187"/>
      <c r="OLX206" s="1187"/>
      <c r="OLY206" s="1187"/>
      <c r="OLZ206" s="1187"/>
      <c r="OMA206" s="1187"/>
      <c r="OMB206" s="1187"/>
      <c r="OMC206" s="1187"/>
      <c r="OMD206" s="1187"/>
      <c r="OME206" s="1187"/>
      <c r="OMF206" s="1187"/>
      <c r="OMG206" s="1187"/>
      <c r="OMH206" s="1187"/>
      <c r="OMI206" s="1187"/>
      <c r="OMJ206" s="1187"/>
      <c r="OMK206" s="1187"/>
      <c r="OML206" s="1187"/>
      <c r="OMM206" s="1187"/>
      <c r="OMN206" s="1187"/>
      <c r="OMO206" s="1187"/>
      <c r="OMP206" s="1187"/>
      <c r="OMQ206" s="1187"/>
      <c r="OMR206" s="1187"/>
      <c r="OMS206" s="1187"/>
      <c r="OMT206" s="1187"/>
      <c r="OMU206" s="1187"/>
      <c r="OMV206" s="1187"/>
      <c r="OMW206" s="1187"/>
      <c r="OMX206" s="1187"/>
      <c r="OMY206" s="1187"/>
      <c r="OMZ206" s="1187"/>
      <c r="ONA206" s="1187"/>
      <c r="ONB206" s="1187"/>
      <c r="ONC206" s="1187"/>
      <c r="OND206" s="1187"/>
      <c r="ONE206" s="1187"/>
      <c r="ONF206" s="1187"/>
      <c r="ONG206" s="1187"/>
      <c r="ONH206" s="1187"/>
      <c r="ONI206" s="1187"/>
      <c r="ONJ206" s="1187"/>
      <c r="ONK206" s="1187"/>
      <c r="ONL206" s="1187"/>
      <c r="ONM206" s="1187"/>
      <c r="ONN206" s="1187"/>
      <c r="ONO206" s="1187"/>
      <c r="ONP206" s="1187"/>
      <c r="ONQ206" s="1187"/>
      <c r="ONR206" s="1187"/>
      <c r="ONS206" s="1187"/>
      <c r="ONT206" s="1187"/>
      <c r="ONU206" s="1187"/>
      <c r="ONV206" s="1187"/>
      <c r="ONW206" s="1187"/>
      <c r="ONX206" s="1187"/>
      <c r="ONY206" s="1187"/>
      <c r="ONZ206" s="1187"/>
      <c r="OOA206" s="1187"/>
      <c r="OOB206" s="1187"/>
      <c r="OOC206" s="1187"/>
      <c r="OOD206" s="1187"/>
      <c r="OOE206" s="1187"/>
      <c r="OOF206" s="1187"/>
      <c r="OOG206" s="1187"/>
      <c r="OOH206" s="1187"/>
      <c r="OOI206" s="1187"/>
      <c r="OOJ206" s="1187"/>
      <c r="OOK206" s="1187"/>
      <c r="OOL206" s="1187"/>
      <c r="OOM206" s="1187"/>
      <c r="OON206" s="1187"/>
      <c r="OOO206" s="1187"/>
      <c r="OOP206" s="1187"/>
      <c r="OOQ206" s="1187"/>
      <c r="OOR206" s="1187"/>
      <c r="OOS206" s="1187"/>
      <c r="OOT206" s="1187"/>
      <c r="OOU206" s="1187"/>
      <c r="OOV206" s="1187"/>
      <c r="OOW206" s="1187"/>
      <c r="OOX206" s="1187"/>
      <c r="OOY206" s="1187"/>
      <c r="OOZ206" s="1187"/>
      <c r="OPA206" s="1187"/>
      <c r="OPB206" s="1187"/>
      <c r="OPC206" s="1187"/>
      <c r="OPD206" s="1187"/>
      <c r="OPE206" s="1187"/>
      <c r="OPF206" s="1187"/>
      <c r="OPG206" s="1187"/>
      <c r="OPH206" s="1187"/>
      <c r="OPI206" s="1187"/>
      <c r="OPJ206" s="1187"/>
      <c r="OPK206" s="1187"/>
      <c r="OPL206" s="1187"/>
      <c r="OPM206" s="1187"/>
      <c r="OPN206" s="1187"/>
      <c r="OPO206" s="1187"/>
      <c r="OPP206" s="1187"/>
      <c r="OPQ206" s="1187"/>
      <c r="OPR206" s="1187"/>
      <c r="OPS206" s="1187"/>
      <c r="OPT206" s="1187"/>
      <c r="OPU206" s="1187"/>
      <c r="OPV206" s="1187"/>
      <c r="OPW206" s="1187"/>
      <c r="OPX206" s="1187"/>
      <c r="OPY206" s="1187"/>
      <c r="OPZ206" s="1187"/>
      <c r="OQA206" s="1187"/>
      <c r="OQB206" s="1187"/>
      <c r="OQC206" s="1187"/>
      <c r="OQD206" s="1187"/>
      <c r="OQE206" s="1187"/>
      <c r="OQF206" s="1187"/>
      <c r="OQG206" s="1187"/>
      <c r="OQH206" s="1187"/>
      <c r="OQI206" s="1187"/>
      <c r="OQJ206" s="1187"/>
      <c r="OQK206" s="1187"/>
      <c r="OQL206" s="1187"/>
      <c r="OQM206" s="1187"/>
      <c r="OQN206" s="1187"/>
      <c r="OQO206" s="1187"/>
      <c r="OQP206" s="1187"/>
      <c r="OQQ206" s="1187"/>
      <c r="OQR206" s="1187"/>
      <c r="OQS206" s="1187"/>
      <c r="OQT206" s="1187"/>
      <c r="OQU206" s="1187"/>
      <c r="OQV206" s="1187"/>
      <c r="OQW206" s="1187"/>
      <c r="OQX206" s="1187"/>
      <c r="OQY206" s="1187"/>
      <c r="OQZ206" s="1187"/>
      <c r="ORA206" s="1187"/>
      <c r="ORB206" s="1187"/>
      <c r="ORC206" s="1187"/>
      <c r="ORD206" s="1187"/>
      <c r="ORE206" s="1187"/>
      <c r="ORF206" s="1187"/>
      <c r="ORG206" s="1187"/>
      <c r="ORH206" s="1187"/>
      <c r="ORI206" s="1187"/>
      <c r="ORJ206" s="1187"/>
      <c r="ORK206" s="1187"/>
      <c r="ORL206" s="1187"/>
      <c r="ORM206" s="1187"/>
      <c r="ORN206" s="1187"/>
      <c r="ORO206" s="1187"/>
      <c r="ORP206" s="1187"/>
      <c r="ORQ206" s="1187"/>
      <c r="ORR206" s="1187"/>
      <c r="ORS206" s="1187"/>
      <c r="ORT206" s="1187"/>
      <c r="ORU206" s="1187"/>
      <c r="ORV206" s="1187"/>
      <c r="ORW206" s="1187"/>
      <c r="ORX206" s="1187"/>
      <c r="ORY206" s="1187"/>
      <c r="ORZ206" s="1187"/>
      <c r="OSA206" s="1187"/>
      <c r="OSB206" s="1187"/>
      <c r="OSC206" s="1187"/>
      <c r="OSD206" s="1187"/>
      <c r="OSE206" s="1187"/>
      <c r="OSF206" s="1187"/>
      <c r="OSG206" s="1187"/>
      <c r="OSH206" s="1187"/>
      <c r="OSI206" s="1187"/>
      <c r="OSJ206" s="1187"/>
      <c r="OSK206" s="1187"/>
      <c r="OSL206" s="1187"/>
      <c r="OSM206" s="1187"/>
      <c r="OSN206" s="1187"/>
      <c r="OSO206" s="1187"/>
      <c r="OSP206" s="1187"/>
      <c r="OSQ206" s="1187"/>
      <c r="OSR206" s="1187"/>
      <c r="OSS206" s="1187"/>
      <c r="OST206" s="1187"/>
      <c r="OSU206" s="1187"/>
      <c r="OSV206" s="1187"/>
      <c r="OSW206" s="1187"/>
      <c r="OSX206" s="1187"/>
      <c r="OSY206" s="1187"/>
      <c r="OSZ206" s="1187"/>
      <c r="OTA206" s="1187"/>
      <c r="OTB206" s="1187"/>
      <c r="OTC206" s="1187"/>
      <c r="OTD206" s="1187"/>
      <c r="OTE206" s="1187"/>
      <c r="OTF206" s="1187"/>
      <c r="OTG206" s="1187"/>
      <c r="OTH206" s="1187"/>
      <c r="OTI206" s="1187"/>
      <c r="OTJ206" s="1187"/>
      <c r="OTK206" s="1187"/>
      <c r="OTL206" s="1187"/>
      <c r="OTM206" s="1187"/>
      <c r="OTN206" s="1187"/>
      <c r="OTO206" s="1187"/>
      <c r="OTP206" s="1187"/>
      <c r="OTQ206" s="1187"/>
      <c r="OTR206" s="1187"/>
      <c r="OTS206" s="1187"/>
      <c r="OTT206" s="1187"/>
      <c r="OTU206" s="1187"/>
      <c r="OTV206" s="1187"/>
      <c r="OTW206" s="1187"/>
      <c r="OTX206" s="1187"/>
      <c r="OTY206" s="1187"/>
      <c r="OTZ206" s="1187"/>
      <c r="OUA206" s="1187"/>
      <c r="OUB206" s="1187"/>
      <c r="OUC206" s="1187"/>
      <c r="OUD206" s="1187"/>
      <c r="OUE206" s="1187"/>
      <c r="OUF206" s="1187"/>
      <c r="OUG206" s="1187"/>
      <c r="OUH206" s="1187"/>
      <c r="OUI206" s="1187"/>
      <c r="OUJ206" s="1187"/>
      <c r="OUK206" s="1187"/>
      <c r="OUL206" s="1187"/>
      <c r="OUM206" s="1187"/>
      <c r="OUN206" s="1187"/>
      <c r="OUO206" s="1187"/>
      <c r="OUP206" s="1187"/>
      <c r="OUQ206" s="1187"/>
      <c r="OUR206" s="1187"/>
      <c r="OUS206" s="1187"/>
      <c r="OUT206" s="1187"/>
      <c r="OUU206" s="1187"/>
      <c r="OUV206" s="1187"/>
      <c r="OUW206" s="1187"/>
      <c r="OUX206" s="1187"/>
      <c r="OUY206" s="1187"/>
      <c r="OUZ206" s="1187"/>
      <c r="OVA206" s="1187"/>
      <c r="OVB206" s="1187"/>
      <c r="OVC206" s="1187"/>
      <c r="OVD206" s="1187"/>
      <c r="OVE206" s="1187"/>
      <c r="OVF206" s="1187"/>
      <c r="OVG206" s="1187"/>
      <c r="OVH206" s="1187"/>
      <c r="OVI206" s="1187"/>
      <c r="OVJ206" s="1187"/>
      <c r="OVK206" s="1187"/>
      <c r="OVL206" s="1187"/>
      <c r="OVM206" s="1187"/>
      <c r="OVN206" s="1187"/>
      <c r="OVO206" s="1187"/>
      <c r="OVP206" s="1187"/>
      <c r="OVQ206" s="1187"/>
      <c r="OVR206" s="1187"/>
      <c r="OVS206" s="1187"/>
      <c r="OVT206" s="1187"/>
      <c r="OVU206" s="1187"/>
      <c r="OVV206" s="1187"/>
      <c r="OVW206" s="1187"/>
      <c r="OVX206" s="1187"/>
      <c r="OVY206" s="1187"/>
      <c r="OVZ206" s="1187"/>
      <c r="OWA206" s="1187"/>
      <c r="OWB206" s="1187"/>
      <c r="OWC206" s="1187"/>
      <c r="OWD206" s="1187"/>
      <c r="OWE206" s="1187"/>
      <c r="OWF206" s="1187"/>
      <c r="OWG206" s="1187"/>
      <c r="OWH206" s="1187"/>
      <c r="OWI206" s="1187"/>
      <c r="OWJ206" s="1187"/>
      <c r="OWK206" s="1187"/>
      <c r="OWL206" s="1187"/>
      <c r="OWM206" s="1187"/>
      <c r="OWN206" s="1187"/>
      <c r="OWO206" s="1187"/>
      <c r="OWP206" s="1187"/>
      <c r="OWQ206" s="1187"/>
      <c r="OWR206" s="1187"/>
      <c r="OWS206" s="1187"/>
      <c r="OWT206" s="1187"/>
      <c r="OWU206" s="1187"/>
      <c r="OWV206" s="1187"/>
      <c r="OWW206" s="1187"/>
      <c r="OWX206" s="1187"/>
      <c r="OWY206" s="1187"/>
      <c r="OWZ206" s="1187"/>
      <c r="OXA206" s="1187"/>
      <c r="OXB206" s="1187"/>
      <c r="OXC206" s="1187"/>
      <c r="OXD206" s="1187"/>
      <c r="OXE206" s="1187"/>
      <c r="OXF206" s="1187"/>
      <c r="OXG206" s="1187"/>
      <c r="OXH206" s="1187"/>
      <c r="OXI206" s="1187"/>
      <c r="OXJ206" s="1187"/>
      <c r="OXK206" s="1187"/>
      <c r="OXL206" s="1187"/>
      <c r="OXM206" s="1187"/>
      <c r="OXN206" s="1187"/>
      <c r="OXO206" s="1187"/>
      <c r="OXP206" s="1187"/>
      <c r="OXQ206" s="1187"/>
      <c r="OXR206" s="1187"/>
      <c r="OXS206" s="1187"/>
      <c r="OXT206" s="1187"/>
      <c r="OXU206" s="1187"/>
      <c r="OXV206" s="1187"/>
      <c r="OXW206" s="1187"/>
      <c r="OXX206" s="1187"/>
      <c r="OXY206" s="1187"/>
      <c r="OXZ206" s="1187"/>
      <c r="OYA206" s="1187"/>
      <c r="OYB206" s="1187"/>
      <c r="OYC206" s="1187"/>
      <c r="OYD206" s="1187"/>
      <c r="OYE206" s="1187"/>
      <c r="OYF206" s="1187"/>
      <c r="OYG206" s="1187"/>
      <c r="OYH206" s="1187"/>
      <c r="OYI206" s="1187"/>
      <c r="OYJ206" s="1187"/>
      <c r="OYK206" s="1187"/>
      <c r="OYL206" s="1187"/>
      <c r="OYM206" s="1187"/>
      <c r="OYN206" s="1187"/>
      <c r="OYO206" s="1187"/>
      <c r="OYP206" s="1187"/>
      <c r="OYQ206" s="1187"/>
      <c r="OYR206" s="1187"/>
      <c r="OYS206" s="1187"/>
      <c r="OYT206" s="1187"/>
      <c r="OYU206" s="1187"/>
      <c r="OYV206" s="1187"/>
      <c r="OYW206" s="1187"/>
      <c r="OYX206" s="1187"/>
      <c r="OYY206" s="1187"/>
      <c r="OYZ206" s="1187"/>
      <c r="OZA206" s="1187"/>
      <c r="OZB206" s="1187"/>
      <c r="OZC206" s="1187"/>
      <c r="OZD206" s="1187"/>
      <c r="OZE206" s="1187"/>
      <c r="OZF206" s="1187"/>
      <c r="OZG206" s="1187"/>
      <c r="OZH206" s="1187"/>
      <c r="OZI206" s="1187"/>
      <c r="OZJ206" s="1187"/>
      <c r="OZK206" s="1187"/>
      <c r="OZL206" s="1187"/>
      <c r="OZM206" s="1187"/>
      <c r="OZN206" s="1187"/>
      <c r="OZO206" s="1187"/>
      <c r="OZP206" s="1187"/>
      <c r="OZQ206" s="1187"/>
      <c r="OZR206" s="1187"/>
      <c r="OZS206" s="1187"/>
      <c r="OZT206" s="1187"/>
      <c r="OZU206" s="1187"/>
      <c r="OZV206" s="1187"/>
      <c r="OZW206" s="1187"/>
      <c r="OZX206" s="1187"/>
      <c r="OZY206" s="1187"/>
      <c r="OZZ206" s="1187"/>
      <c r="PAA206" s="1187"/>
      <c r="PAB206" s="1187"/>
      <c r="PAC206" s="1187"/>
      <c r="PAD206" s="1187"/>
      <c r="PAE206" s="1187"/>
      <c r="PAF206" s="1187"/>
      <c r="PAG206" s="1187"/>
      <c r="PAH206" s="1187"/>
      <c r="PAI206" s="1187"/>
      <c r="PAJ206" s="1187"/>
      <c r="PAK206" s="1187"/>
      <c r="PAL206" s="1187"/>
      <c r="PAM206" s="1187"/>
      <c r="PAN206" s="1187"/>
      <c r="PAO206" s="1187"/>
      <c r="PAP206" s="1187"/>
      <c r="PAQ206" s="1187"/>
      <c r="PAR206" s="1187"/>
      <c r="PAS206" s="1187"/>
      <c r="PAT206" s="1187"/>
      <c r="PAU206" s="1187"/>
      <c r="PAV206" s="1187"/>
      <c r="PAW206" s="1187"/>
      <c r="PAX206" s="1187"/>
      <c r="PAY206" s="1187"/>
      <c r="PAZ206" s="1187"/>
      <c r="PBA206" s="1187"/>
      <c r="PBB206" s="1187"/>
      <c r="PBC206" s="1187"/>
      <c r="PBD206" s="1187"/>
      <c r="PBE206" s="1187"/>
      <c r="PBF206" s="1187"/>
      <c r="PBG206" s="1187"/>
      <c r="PBH206" s="1187"/>
      <c r="PBI206" s="1187"/>
      <c r="PBJ206" s="1187"/>
      <c r="PBK206" s="1187"/>
      <c r="PBL206" s="1187"/>
      <c r="PBM206" s="1187"/>
      <c r="PBN206" s="1187"/>
      <c r="PBO206" s="1187"/>
      <c r="PBP206" s="1187"/>
      <c r="PBQ206" s="1187"/>
      <c r="PBR206" s="1187"/>
      <c r="PBS206" s="1187"/>
      <c r="PBT206" s="1187"/>
      <c r="PBU206" s="1187"/>
      <c r="PBV206" s="1187"/>
      <c r="PBW206" s="1187"/>
      <c r="PBX206" s="1187"/>
      <c r="PBY206" s="1187"/>
      <c r="PBZ206" s="1187"/>
      <c r="PCA206" s="1187"/>
      <c r="PCB206" s="1187"/>
      <c r="PCC206" s="1187"/>
      <c r="PCD206" s="1187"/>
      <c r="PCE206" s="1187"/>
      <c r="PCF206" s="1187"/>
      <c r="PCG206" s="1187"/>
      <c r="PCH206" s="1187"/>
      <c r="PCI206" s="1187"/>
      <c r="PCJ206" s="1187"/>
      <c r="PCK206" s="1187"/>
      <c r="PCL206" s="1187"/>
      <c r="PCM206" s="1187"/>
      <c r="PCN206" s="1187"/>
      <c r="PCO206" s="1187"/>
      <c r="PCP206" s="1187"/>
      <c r="PCQ206" s="1187"/>
      <c r="PCR206" s="1187"/>
      <c r="PCS206" s="1187"/>
      <c r="PCT206" s="1187"/>
      <c r="PCU206" s="1187"/>
      <c r="PCV206" s="1187"/>
      <c r="PCW206" s="1187"/>
      <c r="PCX206" s="1187"/>
      <c r="PCY206" s="1187"/>
      <c r="PCZ206" s="1187"/>
      <c r="PDA206" s="1187"/>
      <c r="PDB206" s="1187"/>
      <c r="PDC206" s="1187"/>
      <c r="PDD206" s="1187"/>
      <c r="PDE206" s="1187"/>
      <c r="PDF206" s="1187"/>
      <c r="PDG206" s="1187"/>
      <c r="PDH206" s="1187"/>
      <c r="PDI206" s="1187"/>
      <c r="PDJ206" s="1187"/>
      <c r="PDK206" s="1187"/>
      <c r="PDL206" s="1187"/>
      <c r="PDM206" s="1187"/>
      <c r="PDN206" s="1187"/>
      <c r="PDO206" s="1187"/>
      <c r="PDP206" s="1187"/>
      <c r="PDQ206" s="1187"/>
      <c r="PDR206" s="1187"/>
      <c r="PDS206" s="1187"/>
      <c r="PDT206" s="1187"/>
      <c r="PDU206" s="1187"/>
      <c r="PDV206" s="1187"/>
      <c r="PDW206" s="1187"/>
      <c r="PDX206" s="1187"/>
      <c r="PDY206" s="1187"/>
      <c r="PDZ206" s="1187"/>
      <c r="PEA206" s="1187"/>
      <c r="PEB206" s="1187"/>
      <c r="PEC206" s="1187"/>
      <c r="PED206" s="1187"/>
      <c r="PEE206" s="1187"/>
      <c r="PEF206" s="1187"/>
      <c r="PEG206" s="1187"/>
      <c r="PEH206" s="1187"/>
      <c r="PEI206" s="1187"/>
      <c r="PEJ206" s="1187"/>
      <c r="PEK206" s="1187"/>
      <c r="PEL206" s="1187"/>
      <c r="PEM206" s="1187"/>
      <c r="PEN206" s="1187"/>
      <c r="PEO206" s="1187"/>
      <c r="PEP206" s="1187"/>
      <c r="PEQ206" s="1187"/>
      <c r="PER206" s="1187"/>
      <c r="PES206" s="1187"/>
      <c r="PET206" s="1187"/>
      <c r="PEU206" s="1187"/>
      <c r="PEV206" s="1187"/>
      <c r="PEW206" s="1187"/>
      <c r="PEX206" s="1187"/>
      <c r="PEY206" s="1187"/>
      <c r="PEZ206" s="1187"/>
      <c r="PFA206" s="1187"/>
      <c r="PFB206" s="1187"/>
      <c r="PFC206" s="1187"/>
      <c r="PFD206" s="1187"/>
      <c r="PFE206" s="1187"/>
      <c r="PFF206" s="1187"/>
      <c r="PFG206" s="1187"/>
      <c r="PFH206" s="1187"/>
      <c r="PFI206" s="1187"/>
      <c r="PFJ206" s="1187"/>
      <c r="PFK206" s="1187"/>
      <c r="PFL206" s="1187"/>
      <c r="PFM206" s="1187"/>
      <c r="PFN206" s="1187"/>
      <c r="PFO206" s="1187"/>
      <c r="PFP206" s="1187"/>
      <c r="PFQ206" s="1187"/>
      <c r="PFR206" s="1187"/>
      <c r="PFS206" s="1187"/>
      <c r="PFT206" s="1187"/>
      <c r="PFU206" s="1187"/>
      <c r="PFV206" s="1187"/>
      <c r="PFW206" s="1187"/>
      <c r="PFX206" s="1187"/>
      <c r="PFY206" s="1187"/>
      <c r="PFZ206" s="1187"/>
      <c r="PGA206" s="1187"/>
      <c r="PGB206" s="1187"/>
      <c r="PGC206" s="1187"/>
      <c r="PGD206" s="1187"/>
      <c r="PGE206" s="1187"/>
      <c r="PGF206" s="1187"/>
      <c r="PGG206" s="1187"/>
      <c r="PGH206" s="1187"/>
      <c r="PGI206" s="1187"/>
      <c r="PGJ206" s="1187"/>
      <c r="PGK206" s="1187"/>
      <c r="PGL206" s="1187"/>
      <c r="PGM206" s="1187"/>
      <c r="PGN206" s="1187"/>
      <c r="PGO206" s="1187"/>
      <c r="PGP206" s="1187"/>
      <c r="PGQ206" s="1187"/>
      <c r="PGR206" s="1187"/>
      <c r="PGS206" s="1187"/>
      <c r="PGT206" s="1187"/>
      <c r="PGU206" s="1187"/>
      <c r="PGV206" s="1187"/>
      <c r="PGW206" s="1187"/>
      <c r="PGX206" s="1187"/>
      <c r="PGY206" s="1187"/>
      <c r="PGZ206" s="1187"/>
      <c r="PHA206" s="1187"/>
      <c r="PHB206" s="1187"/>
      <c r="PHC206" s="1187"/>
      <c r="PHD206" s="1187"/>
      <c r="PHE206" s="1187"/>
      <c r="PHF206" s="1187"/>
      <c r="PHG206" s="1187"/>
      <c r="PHH206" s="1187"/>
      <c r="PHI206" s="1187"/>
      <c r="PHJ206" s="1187"/>
      <c r="PHK206" s="1187"/>
      <c r="PHL206" s="1187"/>
      <c r="PHM206" s="1187"/>
      <c r="PHN206" s="1187"/>
      <c r="PHO206" s="1187"/>
      <c r="PHP206" s="1187"/>
      <c r="PHQ206" s="1187"/>
      <c r="PHR206" s="1187"/>
      <c r="PHS206" s="1187"/>
      <c r="PHT206" s="1187"/>
      <c r="PHU206" s="1187"/>
      <c r="PHV206" s="1187"/>
      <c r="PHW206" s="1187"/>
      <c r="PHX206" s="1187"/>
      <c r="PHY206" s="1187"/>
      <c r="PHZ206" s="1187"/>
      <c r="PIA206" s="1187"/>
      <c r="PIB206" s="1187"/>
      <c r="PIC206" s="1187"/>
      <c r="PID206" s="1187"/>
      <c r="PIE206" s="1187"/>
      <c r="PIF206" s="1187"/>
      <c r="PIG206" s="1187"/>
      <c r="PIH206" s="1187"/>
      <c r="PII206" s="1187"/>
      <c r="PIJ206" s="1187"/>
      <c r="PIK206" s="1187"/>
      <c r="PIL206" s="1187"/>
      <c r="PIM206" s="1187"/>
      <c r="PIN206" s="1187"/>
      <c r="PIO206" s="1187"/>
      <c r="PIP206" s="1187"/>
      <c r="PIQ206" s="1187"/>
      <c r="PIR206" s="1187"/>
      <c r="PIS206" s="1187"/>
      <c r="PIT206" s="1187"/>
      <c r="PIU206" s="1187"/>
      <c r="PIV206" s="1187"/>
      <c r="PIW206" s="1187"/>
      <c r="PIX206" s="1187"/>
      <c r="PIY206" s="1187"/>
      <c r="PIZ206" s="1187"/>
      <c r="PJA206" s="1187"/>
      <c r="PJB206" s="1187"/>
      <c r="PJC206" s="1187"/>
      <c r="PJD206" s="1187"/>
      <c r="PJE206" s="1187"/>
      <c r="PJF206" s="1187"/>
      <c r="PJG206" s="1187"/>
      <c r="PJH206" s="1187"/>
      <c r="PJI206" s="1187"/>
      <c r="PJJ206" s="1187"/>
      <c r="PJK206" s="1187"/>
      <c r="PJL206" s="1187"/>
      <c r="PJM206" s="1187"/>
      <c r="PJN206" s="1187"/>
      <c r="PJO206" s="1187"/>
      <c r="PJP206" s="1187"/>
      <c r="PJQ206" s="1187"/>
      <c r="PJR206" s="1187"/>
      <c r="PJS206" s="1187"/>
      <c r="PJT206" s="1187"/>
      <c r="PJU206" s="1187"/>
      <c r="PJV206" s="1187"/>
      <c r="PJW206" s="1187"/>
      <c r="PJX206" s="1187"/>
      <c r="PJY206" s="1187"/>
      <c r="PJZ206" s="1187"/>
      <c r="PKA206" s="1187"/>
      <c r="PKB206" s="1187"/>
      <c r="PKC206" s="1187"/>
      <c r="PKD206" s="1187"/>
      <c r="PKE206" s="1187"/>
      <c r="PKF206" s="1187"/>
      <c r="PKG206" s="1187"/>
      <c r="PKH206" s="1187"/>
      <c r="PKI206" s="1187"/>
      <c r="PKJ206" s="1187"/>
      <c r="PKK206" s="1187"/>
      <c r="PKL206" s="1187"/>
      <c r="PKM206" s="1187"/>
      <c r="PKN206" s="1187"/>
      <c r="PKO206" s="1187"/>
      <c r="PKP206" s="1187"/>
      <c r="PKQ206" s="1187"/>
      <c r="PKR206" s="1187"/>
      <c r="PKS206" s="1187"/>
      <c r="PKT206" s="1187"/>
      <c r="PKU206" s="1187"/>
      <c r="PKV206" s="1187"/>
      <c r="PKW206" s="1187"/>
      <c r="PKX206" s="1187"/>
      <c r="PKY206" s="1187"/>
      <c r="PKZ206" s="1187"/>
      <c r="PLA206" s="1187"/>
      <c r="PLB206" s="1187"/>
      <c r="PLC206" s="1187"/>
      <c r="PLD206" s="1187"/>
      <c r="PLE206" s="1187"/>
      <c r="PLF206" s="1187"/>
      <c r="PLG206" s="1187"/>
      <c r="PLH206" s="1187"/>
      <c r="PLI206" s="1187"/>
      <c r="PLJ206" s="1187"/>
      <c r="PLK206" s="1187"/>
      <c r="PLL206" s="1187"/>
      <c r="PLM206" s="1187"/>
      <c r="PLN206" s="1187"/>
      <c r="PLO206" s="1187"/>
      <c r="PLP206" s="1187"/>
      <c r="PLQ206" s="1187"/>
      <c r="PLR206" s="1187"/>
      <c r="PLS206" s="1187"/>
      <c r="PLT206" s="1187"/>
      <c r="PLU206" s="1187"/>
      <c r="PLV206" s="1187"/>
      <c r="PLW206" s="1187"/>
      <c r="PLX206" s="1187"/>
      <c r="PLY206" s="1187"/>
      <c r="PLZ206" s="1187"/>
      <c r="PMA206" s="1187"/>
      <c r="PMB206" s="1187"/>
      <c r="PMC206" s="1187"/>
      <c r="PMD206" s="1187"/>
      <c r="PME206" s="1187"/>
      <c r="PMF206" s="1187"/>
      <c r="PMG206" s="1187"/>
      <c r="PMH206" s="1187"/>
      <c r="PMI206" s="1187"/>
      <c r="PMJ206" s="1187"/>
      <c r="PMK206" s="1187"/>
      <c r="PML206" s="1187"/>
      <c r="PMM206" s="1187"/>
      <c r="PMN206" s="1187"/>
      <c r="PMO206" s="1187"/>
      <c r="PMP206" s="1187"/>
      <c r="PMQ206" s="1187"/>
      <c r="PMR206" s="1187"/>
      <c r="PMS206" s="1187"/>
      <c r="PMT206" s="1187"/>
      <c r="PMU206" s="1187"/>
      <c r="PMV206" s="1187"/>
      <c r="PMW206" s="1187"/>
      <c r="PMX206" s="1187"/>
      <c r="PMY206" s="1187"/>
      <c r="PMZ206" s="1187"/>
      <c r="PNA206" s="1187"/>
      <c r="PNB206" s="1187"/>
      <c r="PNC206" s="1187"/>
      <c r="PND206" s="1187"/>
      <c r="PNE206" s="1187"/>
      <c r="PNF206" s="1187"/>
      <c r="PNG206" s="1187"/>
      <c r="PNH206" s="1187"/>
      <c r="PNI206" s="1187"/>
      <c r="PNJ206" s="1187"/>
      <c r="PNK206" s="1187"/>
      <c r="PNL206" s="1187"/>
      <c r="PNM206" s="1187"/>
      <c r="PNN206" s="1187"/>
      <c r="PNO206" s="1187"/>
      <c r="PNP206" s="1187"/>
      <c r="PNQ206" s="1187"/>
      <c r="PNR206" s="1187"/>
      <c r="PNS206" s="1187"/>
      <c r="PNT206" s="1187"/>
      <c r="PNU206" s="1187"/>
      <c r="PNV206" s="1187"/>
      <c r="PNW206" s="1187"/>
      <c r="PNX206" s="1187"/>
      <c r="PNY206" s="1187"/>
      <c r="PNZ206" s="1187"/>
      <c r="POA206" s="1187"/>
      <c r="POB206" s="1187"/>
      <c r="POC206" s="1187"/>
      <c r="POD206" s="1187"/>
      <c r="POE206" s="1187"/>
      <c r="POF206" s="1187"/>
      <c r="POG206" s="1187"/>
      <c r="POH206" s="1187"/>
      <c r="POI206" s="1187"/>
      <c r="POJ206" s="1187"/>
      <c r="POK206" s="1187"/>
      <c r="POL206" s="1187"/>
      <c r="POM206" s="1187"/>
      <c r="PON206" s="1187"/>
      <c r="POO206" s="1187"/>
      <c r="POP206" s="1187"/>
      <c r="POQ206" s="1187"/>
      <c r="POR206" s="1187"/>
      <c r="POS206" s="1187"/>
      <c r="POT206" s="1187"/>
      <c r="POU206" s="1187"/>
      <c r="POV206" s="1187"/>
      <c r="POW206" s="1187"/>
      <c r="POX206" s="1187"/>
      <c r="POY206" s="1187"/>
      <c r="POZ206" s="1187"/>
      <c r="PPA206" s="1187"/>
      <c r="PPB206" s="1187"/>
      <c r="PPC206" s="1187"/>
      <c r="PPD206" s="1187"/>
      <c r="PPE206" s="1187"/>
      <c r="PPF206" s="1187"/>
      <c r="PPG206" s="1187"/>
      <c r="PPH206" s="1187"/>
      <c r="PPI206" s="1187"/>
      <c r="PPJ206" s="1187"/>
      <c r="PPK206" s="1187"/>
      <c r="PPL206" s="1187"/>
      <c r="PPM206" s="1187"/>
      <c r="PPN206" s="1187"/>
      <c r="PPO206" s="1187"/>
      <c r="PPP206" s="1187"/>
      <c r="PPQ206" s="1187"/>
      <c r="PPR206" s="1187"/>
      <c r="PPS206" s="1187"/>
      <c r="PPT206" s="1187"/>
      <c r="PPU206" s="1187"/>
      <c r="PPV206" s="1187"/>
      <c r="PPW206" s="1187"/>
      <c r="PPX206" s="1187"/>
      <c r="PPY206" s="1187"/>
      <c r="PPZ206" s="1187"/>
      <c r="PQA206" s="1187"/>
      <c r="PQB206" s="1187"/>
      <c r="PQC206" s="1187"/>
      <c r="PQD206" s="1187"/>
      <c r="PQE206" s="1187"/>
      <c r="PQF206" s="1187"/>
      <c r="PQG206" s="1187"/>
      <c r="PQH206" s="1187"/>
      <c r="PQI206" s="1187"/>
      <c r="PQJ206" s="1187"/>
      <c r="PQK206" s="1187"/>
      <c r="PQL206" s="1187"/>
      <c r="PQM206" s="1187"/>
      <c r="PQN206" s="1187"/>
      <c r="PQO206" s="1187"/>
      <c r="PQP206" s="1187"/>
      <c r="PQQ206" s="1187"/>
      <c r="PQR206" s="1187"/>
      <c r="PQS206" s="1187"/>
      <c r="PQT206" s="1187"/>
      <c r="PQU206" s="1187"/>
      <c r="PQV206" s="1187"/>
      <c r="PQW206" s="1187"/>
      <c r="PQX206" s="1187"/>
      <c r="PQY206" s="1187"/>
      <c r="PQZ206" s="1187"/>
      <c r="PRA206" s="1187"/>
      <c r="PRB206" s="1187"/>
      <c r="PRC206" s="1187"/>
      <c r="PRD206" s="1187"/>
      <c r="PRE206" s="1187"/>
      <c r="PRF206" s="1187"/>
      <c r="PRG206" s="1187"/>
      <c r="PRH206" s="1187"/>
      <c r="PRI206" s="1187"/>
      <c r="PRJ206" s="1187"/>
      <c r="PRK206" s="1187"/>
      <c r="PRL206" s="1187"/>
      <c r="PRM206" s="1187"/>
      <c r="PRN206" s="1187"/>
      <c r="PRO206" s="1187"/>
      <c r="PRP206" s="1187"/>
      <c r="PRQ206" s="1187"/>
      <c r="PRR206" s="1187"/>
      <c r="PRS206" s="1187"/>
      <c r="PRT206" s="1187"/>
      <c r="PRU206" s="1187"/>
      <c r="PRV206" s="1187"/>
      <c r="PRW206" s="1187"/>
      <c r="PRX206" s="1187"/>
      <c r="PRY206" s="1187"/>
      <c r="PRZ206" s="1187"/>
      <c r="PSA206" s="1187"/>
      <c r="PSB206" s="1187"/>
      <c r="PSC206" s="1187"/>
      <c r="PSD206" s="1187"/>
      <c r="PSE206" s="1187"/>
      <c r="PSF206" s="1187"/>
      <c r="PSG206" s="1187"/>
      <c r="PSH206" s="1187"/>
      <c r="PSI206" s="1187"/>
      <c r="PSJ206" s="1187"/>
      <c r="PSK206" s="1187"/>
      <c r="PSL206" s="1187"/>
      <c r="PSM206" s="1187"/>
      <c r="PSN206" s="1187"/>
      <c r="PSO206" s="1187"/>
      <c r="PSP206" s="1187"/>
      <c r="PSQ206" s="1187"/>
      <c r="PSR206" s="1187"/>
      <c r="PSS206" s="1187"/>
      <c r="PST206" s="1187"/>
      <c r="PSU206" s="1187"/>
      <c r="PSV206" s="1187"/>
      <c r="PSW206" s="1187"/>
      <c r="PSX206" s="1187"/>
      <c r="PSY206" s="1187"/>
      <c r="PSZ206" s="1187"/>
      <c r="PTA206" s="1187"/>
      <c r="PTB206" s="1187"/>
      <c r="PTC206" s="1187"/>
      <c r="PTD206" s="1187"/>
      <c r="PTE206" s="1187"/>
      <c r="PTF206" s="1187"/>
      <c r="PTG206" s="1187"/>
      <c r="PTH206" s="1187"/>
      <c r="PTI206" s="1187"/>
      <c r="PTJ206" s="1187"/>
      <c r="PTK206" s="1187"/>
      <c r="PTL206" s="1187"/>
      <c r="PTM206" s="1187"/>
      <c r="PTN206" s="1187"/>
      <c r="PTO206" s="1187"/>
      <c r="PTP206" s="1187"/>
      <c r="PTQ206" s="1187"/>
      <c r="PTR206" s="1187"/>
      <c r="PTS206" s="1187"/>
      <c r="PTT206" s="1187"/>
      <c r="PTU206" s="1187"/>
      <c r="PTV206" s="1187"/>
      <c r="PTW206" s="1187"/>
      <c r="PTX206" s="1187"/>
      <c r="PTY206" s="1187"/>
      <c r="PTZ206" s="1187"/>
      <c r="PUA206" s="1187"/>
      <c r="PUB206" s="1187"/>
      <c r="PUC206" s="1187"/>
      <c r="PUD206" s="1187"/>
      <c r="PUE206" s="1187"/>
      <c r="PUF206" s="1187"/>
      <c r="PUG206" s="1187"/>
      <c r="PUH206" s="1187"/>
      <c r="PUI206" s="1187"/>
      <c r="PUJ206" s="1187"/>
      <c r="PUK206" s="1187"/>
      <c r="PUL206" s="1187"/>
      <c r="PUM206" s="1187"/>
      <c r="PUN206" s="1187"/>
      <c r="PUO206" s="1187"/>
      <c r="PUP206" s="1187"/>
      <c r="PUQ206" s="1187"/>
      <c r="PUR206" s="1187"/>
      <c r="PUS206" s="1187"/>
      <c r="PUT206" s="1187"/>
      <c r="PUU206" s="1187"/>
      <c r="PUV206" s="1187"/>
      <c r="PUW206" s="1187"/>
      <c r="PUX206" s="1187"/>
      <c r="PUY206" s="1187"/>
      <c r="PUZ206" s="1187"/>
      <c r="PVA206" s="1187"/>
      <c r="PVB206" s="1187"/>
      <c r="PVC206" s="1187"/>
      <c r="PVD206" s="1187"/>
      <c r="PVE206" s="1187"/>
      <c r="PVF206" s="1187"/>
      <c r="PVG206" s="1187"/>
      <c r="PVH206" s="1187"/>
      <c r="PVI206" s="1187"/>
      <c r="PVJ206" s="1187"/>
      <c r="PVK206" s="1187"/>
      <c r="PVL206" s="1187"/>
      <c r="PVM206" s="1187"/>
      <c r="PVN206" s="1187"/>
      <c r="PVO206" s="1187"/>
      <c r="PVP206" s="1187"/>
      <c r="PVQ206" s="1187"/>
      <c r="PVR206" s="1187"/>
      <c r="PVS206" s="1187"/>
      <c r="PVT206" s="1187"/>
      <c r="PVU206" s="1187"/>
      <c r="PVV206" s="1187"/>
      <c r="PVW206" s="1187"/>
      <c r="PVX206" s="1187"/>
      <c r="PVY206" s="1187"/>
      <c r="PVZ206" s="1187"/>
      <c r="PWA206" s="1187"/>
      <c r="PWB206" s="1187"/>
      <c r="PWC206" s="1187"/>
      <c r="PWD206" s="1187"/>
      <c r="PWE206" s="1187"/>
      <c r="PWF206" s="1187"/>
      <c r="PWG206" s="1187"/>
      <c r="PWH206" s="1187"/>
      <c r="PWI206" s="1187"/>
      <c r="PWJ206" s="1187"/>
      <c r="PWK206" s="1187"/>
      <c r="PWL206" s="1187"/>
      <c r="PWM206" s="1187"/>
      <c r="PWN206" s="1187"/>
      <c r="PWO206" s="1187"/>
      <c r="PWP206" s="1187"/>
      <c r="PWQ206" s="1187"/>
      <c r="PWR206" s="1187"/>
      <c r="PWS206" s="1187"/>
      <c r="PWT206" s="1187"/>
      <c r="PWU206" s="1187"/>
      <c r="PWV206" s="1187"/>
      <c r="PWW206" s="1187"/>
      <c r="PWX206" s="1187"/>
      <c r="PWY206" s="1187"/>
      <c r="PWZ206" s="1187"/>
      <c r="PXA206" s="1187"/>
      <c r="PXB206" s="1187"/>
      <c r="PXC206" s="1187"/>
      <c r="PXD206" s="1187"/>
      <c r="PXE206" s="1187"/>
      <c r="PXF206" s="1187"/>
      <c r="PXG206" s="1187"/>
      <c r="PXH206" s="1187"/>
      <c r="PXI206" s="1187"/>
      <c r="PXJ206" s="1187"/>
      <c r="PXK206" s="1187"/>
      <c r="PXL206" s="1187"/>
      <c r="PXM206" s="1187"/>
      <c r="PXN206" s="1187"/>
      <c r="PXO206" s="1187"/>
      <c r="PXP206" s="1187"/>
      <c r="PXQ206" s="1187"/>
      <c r="PXR206" s="1187"/>
      <c r="PXS206" s="1187"/>
      <c r="PXT206" s="1187"/>
      <c r="PXU206" s="1187"/>
      <c r="PXV206" s="1187"/>
      <c r="PXW206" s="1187"/>
      <c r="PXX206" s="1187"/>
      <c r="PXY206" s="1187"/>
      <c r="PXZ206" s="1187"/>
      <c r="PYA206" s="1187"/>
      <c r="PYB206" s="1187"/>
      <c r="PYC206" s="1187"/>
      <c r="PYD206" s="1187"/>
      <c r="PYE206" s="1187"/>
      <c r="PYF206" s="1187"/>
      <c r="PYG206" s="1187"/>
      <c r="PYH206" s="1187"/>
      <c r="PYI206" s="1187"/>
      <c r="PYJ206" s="1187"/>
      <c r="PYK206" s="1187"/>
      <c r="PYL206" s="1187"/>
      <c r="PYM206" s="1187"/>
      <c r="PYN206" s="1187"/>
      <c r="PYO206" s="1187"/>
      <c r="PYP206" s="1187"/>
      <c r="PYQ206" s="1187"/>
      <c r="PYR206" s="1187"/>
      <c r="PYS206" s="1187"/>
      <c r="PYT206" s="1187"/>
      <c r="PYU206" s="1187"/>
      <c r="PYV206" s="1187"/>
      <c r="PYW206" s="1187"/>
      <c r="PYX206" s="1187"/>
      <c r="PYY206" s="1187"/>
      <c r="PYZ206" s="1187"/>
      <c r="PZA206" s="1187"/>
      <c r="PZB206" s="1187"/>
      <c r="PZC206" s="1187"/>
      <c r="PZD206" s="1187"/>
      <c r="PZE206" s="1187"/>
      <c r="PZF206" s="1187"/>
      <c r="PZG206" s="1187"/>
      <c r="PZH206" s="1187"/>
      <c r="PZI206" s="1187"/>
      <c r="PZJ206" s="1187"/>
      <c r="PZK206" s="1187"/>
      <c r="PZL206" s="1187"/>
      <c r="PZM206" s="1187"/>
      <c r="PZN206" s="1187"/>
      <c r="PZO206" s="1187"/>
      <c r="PZP206" s="1187"/>
      <c r="PZQ206" s="1187"/>
      <c r="PZR206" s="1187"/>
      <c r="PZS206" s="1187"/>
      <c r="PZT206" s="1187"/>
      <c r="PZU206" s="1187"/>
      <c r="PZV206" s="1187"/>
      <c r="PZW206" s="1187"/>
      <c r="PZX206" s="1187"/>
      <c r="PZY206" s="1187"/>
      <c r="PZZ206" s="1187"/>
      <c r="QAA206" s="1187"/>
      <c r="QAB206" s="1187"/>
      <c r="QAC206" s="1187"/>
      <c r="QAD206" s="1187"/>
      <c r="QAE206" s="1187"/>
      <c r="QAF206" s="1187"/>
      <c r="QAG206" s="1187"/>
      <c r="QAH206" s="1187"/>
      <c r="QAI206" s="1187"/>
      <c r="QAJ206" s="1187"/>
      <c r="QAK206" s="1187"/>
      <c r="QAL206" s="1187"/>
      <c r="QAM206" s="1187"/>
      <c r="QAN206" s="1187"/>
      <c r="QAO206" s="1187"/>
      <c r="QAP206" s="1187"/>
      <c r="QAQ206" s="1187"/>
      <c r="QAR206" s="1187"/>
      <c r="QAS206" s="1187"/>
      <c r="QAT206" s="1187"/>
      <c r="QAU206" s="1187"/>
      <c r="QAV206" s="1187"/>
      <c r="QAW206" s="1187"/>
      <c r="QAX206" s="1187"/>
      <c r="QAY206" s="1187"/>
      <c r="QAZ206" s="1187"/>
      <c r="QBA206" s="1187"/>
      <c r="QBB206" s="1187"/>
      <c r="QBC206" s="1187"/>
      <c r="QBD206" s="1187"/>
      <c r="QBE206" s="1187"/>
      <c r="QBF206" s="1187"/>
      <c r="QBG206" s="1187"/>
      <c r="QBH206" s="1187"/>
      <c r="QBI206" s="1187"/>
      <c r="QBJ206" s="1187"/>
      <c r="QBK206" s="1187"/>
      <c r="QBL206" s="1187"/>
      <c r="QBM206" s="1187"/>
      <c r="QBN206" s="1187"/>
      <c r="QBO206" s="1187"/>
      <c r="QBP206" s="1187"/>
      <c r="QBQ206" s="1187"/>
      <c r="QBR206" s="1187"/>
      <c r="QBS206" s="1187"/>
      <c r="QBT206" s="1187"/>
      <c r="QBU206" s="1187"/>
      <c r="QBV206" s="1187"/>
      <c r="QBW206" s="1187"/>
      <c r="QBX206" s="1187"/>
      <c r="QBY206" s="1187"/>
      <c r="QBZ206" s="1187"/>
      <c r="QCA206" s="1187"/>
      <c r="QCB206" s="1187"/>
      <c r="QCC206" s="1187"/>
      <c r="QCD206" s="1187"/>
      <c r="QCE206" s="1187"/>
      <c r="QCF206" s="1187"/>
      <c r="QCG206" s="1187"/>
      <c r="QCH206" s="1187"/>
      <c r="QCI206" s="1187"/>
      <c r="QCJ206" s="1187"/>
      <c r="QCK206" s="1187"/>
      <c r="QCL206" s="1187"/>
      <c r="QCM206" s="1187"/>
      <c r="QCN206" s="1187"/>
      <c r="QCO206" s="1187"/>
      <c r="QCP206" s="1187"/>
      <c r="QCQ206" s="1187"/>
      <c r="QCR206" s="1187"/>
      <c r="QCS206" s="1187"/>
      <c r="QCT206" s="1187"/>
      <c r="QCU206" s="1187"/>
      <c r="QCV206" s="1187"/>
      <c r="QCW206" s="1187"/>
      <c r="QCX206" s="1187"/>
      <c r="QCY206" s="1187"/>
      <c r="QCZ206" s="1187"/>
      <c r="QDA206" s="1187"/>
      <c r="QDB206" s="1187"/>
      <c r="QDC206" s="1187"/>
      <c r="QDD206" s="1187"/>
      <c r="QDE206" s="1187"/>
      <c r="QDF206" s="1187"/>
      <c r="QDG206" s="1187"/>
      <c r="QDH206" s="1187"/>
      <c r="QDI206" s="1187"/>
      <c r="QDJ206" s="1187"/>
      <c r="QDK206" s="1187"/>
      <c r="QDL206" s="1187"/>
      <c r="QDM206" s="1187"/>
      <c r="QDN206" s="1187"/>
      <c r="QDO206" s="1187"/>
      <c r="QDP206" s="1187"/>
      <c r="QDQ206" s="1187"/>
      <c r="QDR206" s="1187"/>
      <c r="QDS206" s="1187"/>
      <c r="QDT206" s="1187"/>
      <c r="QDU206" s="1187"/>
      <c r="QDV206" s="1187"/>
      <c r="QDW206" s="1187"/>
      <c r="QDX206" s="1187"/>
      <c r="QDY206" s="1187"/>
      <c r="QDZ206" s="1187"/>
      <c r="QEA206" s="1187"/>
      <c r="QEB206" s="1187"/>
      <c r="QEC206" s="1187"/>
      <c r="QED206" s="1187"/>
      <c r="QEE206" s="1187"/>
      <c r="QEF206" s="1187"/>
      <c r="QEG206" s="1187"/>
      <c r="QEH206" s="1187"/>
      <c r="QEI206" s="1187"/>
      <c r="QEJ206" s="1187"/>
      <c r="QEK206" s="1187"/>
      <c r="QEL206" s="1187"/>
      <c r="QEM206" s="1187"/>
      <c r="QEN206" s="1187"/>
      <c r="QEO206" s="1187"/>
      <c r="QEP206" s="1187"/>
      <c r="QEQ206" s="1187"/>
      <c r="QER206" s="1187"/>
      <c r="QES206" s="1187"/>
      <c r="QET206" s="1187"/>
      <c r="QEU206" s="1187"/>
      <c r="QEV206" s="1187"/>
      <c r="QEW206" s="1187"/>
      <c r="QEX206" s="1187"/>
      <c r="QEY206" s="1187"/>
      <c r="QEZ206" s="1187"/>
      <c r="QFA206" s="1187"/>
      <c r="QFB206" s="1187"/>
      <c r="QFC206" s="1187"/>
      <c r="QFD206" s="1187"/>
      <c r="QFE206" s="1187"/>
      <c r="QFF206" s="1187"/>
      <c r="QFG206" s="1187"/>
      <c r="QFH206" s="1187"/>
      <c r="QFI206" s="1187"/>
      <c r="QFJ206" s="1187"/>
      <c r="QFK206" s="1187"/>
      <c r="QFL206" s="1187"/>
      <c r="QFM206" s="1187"/>
      <c r="QFN206" s="1187"/>
      <c r="QFO206" s="1187"/>
      <c r="QFP206" s="1187"/>
      <c r="QFQ206" s="1187"/>
      <c r="QFR206" s="1187"/>
      <c r="QFS206" s="1187"/>
      <c r="QFT206" s="1187"/>
      <c r="QFU206" s="1187"/>
      <c r="QFV206" s="1187"/>
      <c r="QFW206" s="1187"/>
      <c r="QFX206" s="1187"/>
      <c r="QFY206" s="1187"/>
      <c r="QFZ206" s="1187"/>
      <c r="QGA206" s="1187"/>
      <c r="QGB206" s="1187"/>
      <c r="QGC206" s="1187"/>
      <c r="QGD206" s="1187"/>
      <c r="QGE206" s="1187"/>
      <c r="QGF206" s="1187"/>
      <c r="QGG206" s="1187"/>
      <c r="QGH206" s="1187"/>
      <c r="QGI206" s="1187"/>
      <c r="QGJ206" s="1187"/>
      <c r="QGK206" s="1187"/>
      <c r="QGL206" s="1187"/>
      <c r="QGM206" s="1187"/>
      <c r="QGN206" s="1187"/>
      <c r="QGO206" s="1187"/>
      <c r="QGP206" s="1187"/>
      <c r="QGQ206" s="1187"/>
      <c r="QGR206" s="1187"/>
      <c r="QGS206" s="1187"/>
      <c r="QGT206" s="1187"/>
      <c r="QGU206" s="1187"/>
      <c r="QGV206" s="1187"/>
      <c r="QGW206" s="1187"/>
      <c r="QGX206" s="1187"/>
      <c r="QGY206" s="1187"/>
      <c r="QGZ206" s="1187"/>
      <c r="QHA206" s="1187"/>
      <c r="QHB206" s="1187"/>
      <c r="QHC206" s="1187"/>
      <c r="QHD206" s="1187"/>
      <c r="QHE206" s="1187"/>
      <c r="QHF206" s="1187"/>
      <c r="QHG206" s="1187"/>
      <c r="QHH206" s="1187"/>
      <c r="QHI206" s="1187"/>
      <c r="QHJ206" s="1187"/>
      <c r="QHK206" s="1187"/>
      <c r="QHL206" s="1187"/>
      <c r="QHM206" s="1187"/>
      <c r="QHN206" s="1187"/>
      <c r="QHO206" s="1187"/>
      <c r="QHP206" s="1187"/>
      <c r="QHQ206" s="1187"/>
      <c r="QHR206" s="1187"/>
      <c r="QHS206" s="1187"/>
      <c r="QHT206" s="1187"/>
      <c r="QHU206" s="1187"/>
      <c r="QHV206" s="1187"/>
      <c r="QHW206" s="1187"/>
      <c r="QHX206" s="1187"/>
      <c r="QHY206" s="1187"/>
      <c r="QHZ206" s="1187"/>
      <c r="QIA206" s="1187"/>
      <c r="QIB206" s="1187"/>
      <c r="QIC206" s="1187"/>
      <c r="QID206" s="1187"/>
      <c r="QIE206" s="1187"/>
      <c r="QIF206" s="1187"/>
      <c r="QIG206" s="1187"/>
      <c r="QIH206" s="1187"/>
      <c r="QII206" s="1187"/>
      <c r="QIJ206" s="1187"/>
      <c r="QIK206" s="1187"/>
      <c r="QIL206" s="1187"/>
      <c r="QIM206" s="1187"/>
      <c r="QIN206" s="1187"/>
      <c r="QIO206" s="1187"/>
      <c r="QIP206" s="1187"/>
      <c r="QIQ206" s="1187"/>
      <c r="QIR206" s="1187"/>
      <c r="QIS206" s="1187"/>
      <c r="QIT206" s="1187"/>
      <c r="QIU206" s="1187"/>
      <c r="QIV206" s="1187"/>
      <c r="QIW206" s="1187"/>
      <c r="QIX206" s="1187"/>
      <c r="QIY206" s="1187"/>
      <c r="QIZ206" s="1187"/>
      <c r="QJA206" s="1187"/>
      <c r="QJB206" s="1187"/>
      <c r="QJC206" s="1187"/>
      <c r="QJD206" s="1187"/>
      <c r="QJE206" s="1187"/>
      <c r="QJF206" s="1187"/>
      <c r="QJG206" s="1187"/>
      <c r="QJH206" s="1187"/>
      <c r="QJI206" s="1187"/>
      <c r="QJJ206" s="1187"/>
      <c r="QJK206" s="1187"/>
      <c r="QJL206" s="1187"/>
      <c r="QJM206" s="1187"/>
      <c r="QJN206" s="1187"/>
      <c r="QJO206" s="1187"/>
      <c r="QJP206" s="1187"/>
      <c r="QJQ206" s="1187"/>
      <c r="QJR206" s="1187"/>
      <c r="QJS206" s="1187"/>
      <c r="QJT206" s="1187"/>
      <c r="QJU206" s="1187"/>
      <c r="QJV206" s="1187"/>
      <c r="QJW206" s="1187"/>
      <c r="QJX206" s="1187"/>
      <c r="QJY206" s="1187"/>
      <c r="QJZ206" s="1187"/>
      <c r="QKA206" s="1187"/>
      <c r="QKB206" s="1187"/>
      <c r="QKC206" s="1187"/>
      <c r="QKD206" s="1187"/>
      <c r="QKE206" s="1187"/>
      <c r="QKF206" s="1187"/>
      <c r="QKG206" s="1187"/>
      <c r="QKH206" s="1187"/>
      <c r="QKI206" s="1187"/>
      <c r="QKJ206" s="1187"/>
      <c r="QKK206" s="1187"/>
      <c r="QKL206" s="1187"/>
      <c r="QKM206" s="1187"/>
      <c r="QKN206" s="1187"/>
      <c r="QKO206" s="1187"/>
      <c r="QKP206" s="1187"/>
      <c r="QKQ206" s="1187"/>
      <c r="QKR206" s="1187"/>
      <c r="QKS206" s="1187"/>
      <c r="QKT206" s="1187"/>
      <c r="QKU206" s="1187"/>
      <c r="QKV206" s="1187"/>
      <c r="QKW206" s="1187"/>
      <c r="QKX206" s="1187"/>
      <c r="QKY206" s="1187"/>
      <c r="QKZ206" s="1187"/>
      <c r="QLA206" s="1187"/>
      <c r="QLB206" s="1187"/>
      <c r="QLC206" s="1187"/>
      <c r="QLD206" s="1187"/>
      <c r="QLE206" s="1187"/>
      <c r="QLF206" s="1187"/>
      <c r="QLG206" s="1187"/>
      <c r="QLH206" s="1187"/>
      <c r="QLI206" s="1187"/>
      <c r="QLJ206" s="1187"/>
      <c r="QLK206" s="1187"/>
      <c r="QLL206" s="1187"/>
      <c r="QLM206" s="1187"/>
      <c r="QLN206" s="1187"/>
      <c r="QLO206" s="1187"/>
      <c r="QLP206" s="1187"/>
      <c r="QLQ206" s="1187"/>
      <c r="QLR206" s="1187"/>
      <c r="QLS206" s="1187"/>
      <c r="QLT206" s="1187"/>
      <c r="QLU206" s="1187"/>
      <c r="QLV206" s="1187"/>
      <c r="QLW206" s="1187"/>
      <c r="QLX206" s="1187"/>
      <c r="QLY206" s="1187"/>
      <c r="QLZ206" s="1187"/>
      <c r="QMA206" s="1187"/>
      <c r="QMB206" s="1187"/>
      <c r="QMC206" s="1187"/>
      <c r="QMD206" s="1187"/>
      <c r="QME206" s="1187"/>
      <c r="QMF206" s="1187"/>
      <c r="QMG206" s="1187"/>
      <c r="QMH206" s="1187"/>
      <c r="QMI206" s="1187"/>
      <c r="QMJ206" s="1187"/>
      <c r="QMK206" s="1187"/>
      <c r="QML206" s="1187"/>
      <c r="QMM206" s="1187"/>
      <c r="QMN206" s="1187"/>
      <c r="QMO206" s="1187"/>
      <c r="QMP206" s="1187"/>
      <c r="QMQ206" s="1187"/>
      <c r="QMR206" s="1187"/>
      <c r="QMS206" s="1187"/>
      <c r="QMT206" s="1187"/>
      <c r="QMU206" s="1187"/>
      <c r="QMV206" s="1187"/>
      <c r="QMW206" s="1187"/>
      <c r="QMX206" s="1187"/>
      <c r="QMY206" s="1187"/>
      <c r="QMZ206" s="1187"/>
      <c r="QNA206" s="1187"/>
      <c r="QNB206" s="1187"/>
      <c r="QNC206" s="1187"/>
      <c r="QND206" s="1187"/>
      <c r="QNE206" s="1187"/>
      <c r="QNF206" s="1187"/>
      <c r="QNG206" s="1187"/>
      <c r="QNH206" s="1187"/>
      <c r="QNI206" s="1187"/>
      <c r="QNJ206" s="1187"/>
      <c r="QNK206" s="1187"/>
      <c r="QNL206" s="1187"/>
      <c r="QNM206" s="1187"/>
      <c r="QNN206" s="1187"/>
      <c r="QNO206" s="1187"/>
      <c r="QNP206" s="1187"/>
      <c r="QNQ206" s="1187"/>
      <c r="QNR206" s="1187"/>
      <c r="QNS206" s="1187"/>
      <c r="QNT206" s="1187"/>
      <c r="QNU206" s="1187"/>
      <c r="QNV206" s="1187"/>
      <c r="QNW206" s="1187"/>
      <c r="QNX206" s="1187"/>
      <c r="QNY206" s="1187"/>
      <c r="QNZ206" s="1187"/>
      <c r="QOA206" s="1187"/>
      <c r="QOB206" s="1187"/>
      <c r="QOC206" s="1187"/>
      <c r="QOD206" s="1187"/>
      <c r="QOE206" s="1187"/>
      <c r="QOF206" s="1187"/>
      <c r="QOG206" s="1187"/>
      <c r="QOH206" s="1187"/>
      <c r="QOI206" s="1187"/>
      <c r="QOJ206" s="1187"/>
      <c r="QOK206" s="1187"/>
      <c r="QOL206" s="1187"/>
      <c r="QOM206" s="1187"/>
      <c r="QON206" s="1187"/>
      <c r="QOO206" s="1187"/>
      <c r="QOP206" s="1187"/>
      <c r="QOQ206" s="1187"/>
      <c r="QOR206" s="1187"/>
      <c r="QOS206" s="1187"/>
      <c r="QOT206" s="1187"/>
      <c r="QOU206" s="1187"/>
      <c r="QOV206" s="1187"/>
      <c r="QOW206" s="1187"/>
      <c r="QOX206" s="1187"/>
      <c r="QOY206" s="1187"/>
      <c r="QOZ206" s="1187"/>
      <c r="QPA206" s="1187"/>
      <c r="QPB206" s="1187"/>
      <c r="QPC206" s="1187"/>
      <c r="QPD206" s="1187"/>
      <c r="QPE206" s="1187"/>
      <c r="QPF206" s="1187"/>
      <c r="QPG206" s="1187"/>
      <c r="QPH206" s="1187"/>
      <c r="QPI206" s="1187"/>
      <c r="QPJ206" s="1187"/>
      <c r="QPK206" s="1187"/>
      <c r="QPL206" s="1187"/>
      <c r="QPM206" s="1187"/>
      <c r="QPN206" s="1187"/>
      <c r="QPO206" s="1187"/>
      <c r="QPP206" s="1187"/>
      <c r="QPQ206" s="1187"/>
      <c r="QPR206" s="1187"/>
      <c r="QPS206" s="1187"/>
      <c r="QPT206" s="1187"/>
      <c r="QPU206" s="1187"/>
      <c r="QPV206" s="1187"/>
      <c r="QPW206" s="1187"/>
      <c r="QPX206" s="1187"/>
      <c r="QPY206" s="1187"/>
      <c r="QPZ206" s="1187"/>
      <c r="QQA206" s="1187"/>
      <c r="QQB206" s="1187"/>
      <c r="QQC206" s="1187"/>
      <c r="QQD206" s="1187"/>
      <c r="QQE206" s="1187"/>
      <c r="QQF206" s="1187"/>
      <c r="QQG206" s="1187"/>
      <c r="QQH206" s="1187"/>
      <c r="QQI206" s="1187"/>
      <c r="QQJ206" s="1187"/>
      <c r="QQK206" s="1187"/>
      <c r="QQL206" s="1187"/>
      <c r="QQM206" s="1187"/>
      <c r="QQN206" s="1187"/>
      <c r="QQO206" s="1187"/>
      <c r="QQP206" s="1187"/>
      <c r="QQQ206" s="1187"/>
      <c r="QQR206" s="1187"/>
      <c r="QQS206" s="1187"/>
      <c r="QQT206" s="1187"/>
      <c r="QQU206" s="1187"/>
      <c r="QQV206" s="1187"/>
      <c r="QQW206" s="1187"/>
      <c r="QQX206" s="1187"/>
      <c r="QQY206" s="1187"/>
      <c r="QQZ206" s="1187"/>
      <c r="QRA206" s="1187"/>
      <c r="QRB206" s="1187"/>
      <c r="QRC206" s="1187"/>
      <c r="QRD206" s="1187"/>
      <c r="QRE206" s="1187"/>
      <c r="QRF206" s="1187"/>
      <c r="QRG206" s="1187"/>
      <c r="QRH206" s="1187"/>
      <c r="QRI206" s="1187"/>
      <c r="QRJ206" s="1187"/>
      <c r="QRK206" s="1187"/>
      <c r="QRL206" s="1187"/>
      <c r="QRM206" s="1187"/>
      <c r="QRN206" s="1187"/>
      <c r="QRO206" s="1187"/>
      <c r="QRP206" s="1187"/>
      <c r="QRQ206" s="1187"/>
      <c r="QRR206" s="1187"/>
      <c r="QRS206" s="1187"/>
      <c r="QRT206" s="1187"/>
      <c r="QRU206" s="1187"/>
      <c r="QRV206" s="1187"/>
      <c r="QRW206" s="1187"/>
      <c r="QRX206" s="1187"/>
      <c r="QRY206" s="1187"/>
      <c r="QRZ206" s="1187"/>
      <c r="QSA206" s="1187"/>
      <c r="QSB206" s="1187"/>
      <c r="QSC206" s="1187"/>
      <c r="QSD206" s="1187"/>
      <c r="QSE206" s="1187"/>
      <c r="QSF206" s="1187"/>
      <c r="QSG206" s="1187"/>
      <c r="QSH206" s="1187"/>
      <c r="QSI206" s="1187"/>
      <c r="QSJ206" s="1187"/>
      <c r="QSK206" s="1187"/>
      <c r="QSL206" s="1187"/>
      <c r="QSM206" s="1187"/>
      <c r="QSN206" s="1187"/>
      <c r="QSO206" s="1187"/>
      <c r="QSP206" s="1187"/>
      <c r="QSQ206" s="1187"/>
      <c r="QSR206" s="1187"/>
      <c r="QSS206" s="1187"/>
      <c r="QST206" s="1187"/>
      <c r="QSU206" s="1187"/>
      <c r="QSV206" s="1187"/>
      <c r="QSW206" s="1187"/>
      <c r="QSX206" s="1187"/>
      <c r="QSY206" s="1187"/>
      <c r="QSZ206" s="1187"/>
      <c r="QTA206" s="1187"/>
      <c r="QTB206" s="1187"/>
      <c r="QTC206" s="1187"/>
      <c r="QTD206" s="1187"/>
      <c r="QTE206" s="1187"/>
      <c r="QTF206" s="1187"/>
      <c r="QTG206" s="1187"/>
      <c r="QTH206" s="1187"/>
      <c r="QTI206" s="1187"/>
      <c r="QTJ206" s="1187"/>
      <c r="QTK206" s="1187"/>
      <c r="QTL206" s="1187"/>
      <c r="QTM206" s="1187"/>
      <c r="QTN206" s="1187"/>
      <c r="QTO206" s="1187"/>
      <c r="QTP206" s="1187"/>
      <c r="QTQ206" s="1187"/>
      <c r="QTR206" s="1187"/>
      <c r="QTS206" s="1187"/>
      <c r="QTT206" s="1187"/>
      <c r="QTU206" s="1187"/>
      <c r="QTV206" s="1187"/>
      <c r="QTW206" s="1187"/>
      <c r="QTX206" s="1187"/>
      <c r="QTY206" s="1187"/>
      <c r="QTZ206" s="1187"/>
      <c r="QUA206" s="1187"/>
      <c r="QUB206" s="1187"/>
      <c r="QUC206" s="1187"/>
      <c r="QUD206" s="1187"/>
      <c r="QUE206" s="1187"/>
      <c r="QUF206" s="1187"/>
      <c r="QUG206" s="1187"/>
      <c r="QUH206" s="1187"/>
      <c r="QUI206" s="1187"/>
      <c r="QUJ206" s="1187"/>
      <c r="QUK206" s="1187"/>
      <c r="QUL206" s="1187"/>
      <c r="QUM206" s="1187"/>
      <c r="QUN206" s="1187"/>
      <c r="QUO206" s="1187"/>
      <c r="QUP206" s="1187"/>
      <c r="QUQ206" s="1187"/>
      <c r="QUR206" s="1187"/>
      <c r="QUS206" s="1187"/>
      <c r="QUT206" s="1187"/>
      <c r="QUU206" s="1187"/>
      <c r="QUV206" s="1187"/>
      <c r="QUW206" s="1187"/>
      <c r="QUX206" s="1187"/>
      <c r="QUY206" s="1187"/>
      <c r="QUZ206" s="1187"/>
      <c r="QVA206" s="1187"/>
      <c r="QVB206" s="1187"/>
      <c r="QVC206" s="1187"/>
      <c r="QVD206" s="1187"/>
      <c r="QVE206" s="1187"/>
      <c r="QVF206" s="1187"/>
      <c r="QVG206" s="1187"/>
      <c r="QVH206" s="1187"/>
      <c r="QVI206" s="1187"/>
      <c r="QVJ206" s="1187"/>
      <c r="QVK206" s="1187"/>
      <c r="QVL206" s="1187"/>
      <c r="QVM206" s="1187"/>
      <c r="QVN206" s="1187"/>
      <c r="QVO206" s="1187"/>
      <c r="QVP206" s="1187"/>
      <c r="QVQ206" s="1187"/>
      <c r="QVR206" s="1187"/>
      <c r="QVS206" s="1187"/>
      <c r="QVT206" s="1187"/>
      <c r="QVU206" s="1187"/>
      <c r="QVV206" s="1187"/>
      <c r="QVW206" s="1187"/>
      <c r="QVX206" s="1187"/>
      <c r="QVY206" s="1187"/>
      <c r="QVZ206" s="1187"/>
      <c r="QWA206" s="1187"/>
      <c r="QWB206" s="1187"/>
      <c r="QWC206" s="1187"/>
      <c r="QWD206" s="1187"/>
      <c r="QWE206" s="1187"/>
      <c r="QWF206" s="1187"/>
      <c r="QWG206" s="1187"/>
      <c r="QWH206" s="1187"/>
      <c r="QWI206" s="1187"/>
      <c r="QWJ206" s="1187"/>
      <c r="QWK206" s="1187"/>
      <c r="QWL206" s="1187"/>
      <c r="QWM206" s="1187"/>
      <c r="QWN206" s="1187"/>
      <c r="QWO206" s="1187"/>
      <c r="QWP206" s="1187"/>
      <c r="QWQ206" s="1187"/>
      <c r="QWR206" s="1187"/>
      <c r="QWS206" s="1187"/>
      <c r="QWT206" s="1187"/>
      <c r="QWU206" s="1187"/>
      <c r="QWV206" s="1187"/>
      <c r="QWW206" s="1187"/>
      <c r="QWX206" s="1187"/>
      <c r="QWY206" s="1187"/>
      <c r="QWZ206" s="1187"/>
      <c r="QXA206" s="1187"/>
      <c r="QXB206" s="1187"/>
      <c r="QXC206" s="1187"/>
      <c r="QXD206" s="1187"/>
      <c r="QXE206" s="1187"/>
      <c r="QXF206" s="1187"/>
      <c r="QXG206" s="1187"/>
      <c r="QXH206" s="1187"/>
      <c r="QXI206" s="1187"/>
      <c r="QXJ206" s="1187"/>
      <c r="QXK206" s="1187"/>
      <c r="QXL206" s="1187"/>
      <c r="QXM206" s="1187"/>
      <c r="QXN206" s="1187"/>
      <c r="QXO206" s="1187"/>
      <c r="QXP206" s="1187"/>
      <c r="QXQ206" s="1187"/>
      <c r="QXR206" s="1187"/>
      <c r="QXS206" s="1187"/>
      <c r="QXT206" s="1187"/>
      <c r="QXU206" s="1187"/>
      <c r="QXV206" s="1187"/>
      <c r="QXW206" s="1187"/>
      <c r="QXX206" s="1187"/>
      <c r="QXY206" s="1187"/>
      <c r="QXZ206" s="1187"/>
      <c r="QYA206" s="1187"/>
      <c r="QYB206" s="1187"/>
      <c r="QYC206" s="1187"/>
      <c r="QYD206" s="1187"/>
      <c r="QYE206" s="1187"/>
      <c r="QYF206" s="1187"/>
      <c r="QYG206" s="1187"/>
      <c r="QYH206" s="1187"/>
      <c r="QYI206" s="1187"/>
      <c r="QYJ206" s="1187"/>
      <c r="QYK206" s="1187"/>
      <c r="QYL206" s="1187"/>
      <c r="QYM206" s="1187"/>
      <c r="QYN206" s="1187"/>
      <c r="QYO206" s="1187"/>
      <c r="QYP206" s="1187"/>
      <c r="QYQ206" s="1187"/>
      <c r="QYR206" s="1187"/>
      <c r="QYS206" s="1187"/>
      <c r="QYT206" s="1187"/>
      <c r="QYU206" s="1187"/>
      <c r="QYV206" s="1187"/>
      <c r="QYW206" s="1187"/>
      <c r="QYX206" s="1187"/>
      <c r="QYY206" s="1187"/>
      <c r="QYZ206" s="1187"/>
      <c r="QZA206" s="1187"/>
      <c r="QZB206" s="1187"/>
      <c r="QZC206" s="1187"/>
      <c r="QZD206" s="1187"/>
      <c r="QZE206" s="1187"/>
      <c r="QZF206" s="1187"/>
      <c r="QZG206" s="1187"/>
      <c r="QZH206" s="1187"/>
      <c r="QZI206" s="1187"/>
      <c r="QZJ206" s="1187"/>
      <c r="QZK206" s="1187"/>
      <c r="QZL206" s="1187"/>
      <c r="QZM206" s="1187"/>
      <c r="QZN206" s="1187"/>
      <c r="QZO206" s="1187"/>
      <c r="QZP206" s="1187"/>
      <c r="QZQ206" s="1187"/>
      <c r="QZR206" s="1187"/>
      <c r="QZS206" s="1187"/>
      <c r="QZT206" s="1187"/>
      <c r="QZU206" s="1187"/>
      <c r="QZV206" s="1187"/>
      <c r="QZW206" s="1187"/>
      <c r="QZX206" s="1187"/>
      <c r="QZY206" s="1187"/>
      <c r="QZZ206" s="1187"/>
      <c r="RAA206" s="1187"/>
      <c r="RAB206" s="1187"/>
      <c r="RAC206" s="1187"/>
      <c r="RAD206" s="1187"/>
      <c r="RAE206" s="1187"/>
      <c r="RAF206" s="1187"/>
      <c r="RAG206" s="1187"/>
      <c r="RAH206" s="1187"/>
      <c r="RAI206" s="1187"/>
      <c r="RAJ206" s="1187"/>
      <c r="RAK206" s="1187"/>
      <c r="RAL206" s="1187"/>
      <c r="RAM206" s="1187"/>
      <c r="RAN206" s="1187"/>
      <c r="RAO206" s="1187"/>
      <c r="RAP206" s="1187"/>
      <c r="RAQ206" s="1187"/>
      <c r="RAR206" s="1187"/>
      <c r="RAS206" s="1187"/>
      <c r="RAT206" s="1187"/>
      <c r="RAU206" s="1187"/>
      <c r="RAV206" s="1187"/>
      <c r="RAW206" s="1187"/>
      <c r="RAX206" s="1187"/>
      <c r="RAY206" s="1187"/>
      <c r="RAZ206" s="1187"/>
      <c r="RBA206" s="1187"/>
      <c r="RBB206" s="1187"/>
      <c r="RBC206" s="1187"/>
      <c r="RBD206" s="1187"/>
      <c r="RBE206" s="1187"/>
      <c r="RBF206" s="1187"/>
      <c r="RBG206" s="1187"/>
      <c r="RBH206" s="1187"/>
      <c r="RBI206" s="1187"/>
      <c r="RBJ206" s="1187"/>
      <c r="RBK206" s="1187"/>
      <c r="RBL206" s="1187"/>
      <c r="RBM206" s="1187"/>
      <c r="RBN206" s="1187"/>
      <c r="RBO206" s="1187"/>
      <c r="RBP206" s="1187"/>
      <c r="RBQ206" s="1187"/>
      <c r="RBR206" s="1187"/>
      <c r="RBS206" s="1187"/>
      <c r="RBT206" s="1187"/>
      <c r="RBU206" s="1187"/>
      <c r="RBV206" s="1187"/>
      <c r="RBW206" s="1187"/>
      <c r="RBX206" s="1187"/>
      <c r="RBY206" s="1187"/>
      <c r="RBZ206" s="1187"/>
      <c r="RCA206" s="1187"/>
      <c r="RCB206" s="1187"/>
      <c r="RCC206" s="1187"/>
      <c r="RCD206" s="1187"/>
      <c r="RCE206" s="1187"/>
      <c r="RCF206" s="1187"/>
      <c r="RCG206" s="1187"/>
      <c r="RCH206" s="1187"/>
      <c r="RCI206" s="1187"/>
      <c r="RCJ206" s="1187"/>
      <c r="RCK206" s="1187"/>
      <c r="RCL206" s="1187"/>
      <c r="RCM206" s="1187"/>
      <c r="RCN206" s="1187"/>
      <c r="RCO206" s="1187"/>
      <c r="RCP206" s="1187"/>
      <c r="RCQ206" s="1187"/>
      <c r="RCR206" s="1187"/>
      <c r="RCS206" s="1187"/>
      <c r="RCT206" s="1187"/>
      <c r="RCU206" s="1187"/>
      <c r="RCV206" s="1187"/>
      <c r="RCW206" s="1187"/>
      <c r="RCX206" s="1187"/>
      <c r="RCY206" s="1187"/>
      <c r="RCZ206" s="1187"/>
      <c r="RDA206" s="1187"/>
      <c r="RDB206" s="1187"/>
      <c r="RDC206" s="1187"/>
      <c r="RDD206" s="1187"/>
      <c r="RDE206" s="1187"/>
      <c r="RDF206" s="1187"/>
      <c r="RDG206" s="1187"/>
      <c r="RDH206" s="1187"/>
      <c r="RDI206" s="1187"/>
      <c r="RDJ206" s="1187"/>
      <c r="RDK206" s="1187"/>
      <c r="RDL206" s="1187"/>
      <c r="RDM206" s="1187"/>
      <c r="RDN206" s="1187"/>
      <c r="RDO206" s="1187"/>
      <c r="RDP206" s="1187"/>
      <c r="RDQ206" s="1187"/>
      <c r="RDR206" s="1187"/>
      <c r="RDS206" s="1187"/>
      <c r="RDT206" s="1187"/>
      <c r="RDU206" s="1187"/>
      <c r="RDV206" s="1187"/>
      <c r="RDW206" s="1187"/>
      <c r="RDX206" s="1187"/>
      <c r="RDY206" s="1187"/>
      <c r="RDZ206" s="1187"/>
      <c r="REA206" s="1187"/>
      <c r="REB206" s="1187"/>
      <c r="REC206" s="1187"/>
      <c r="RED206" s="1187"/>
      <c r="REE206" s="1187"/>
      <c r="REF206" s="1187"/>
      <c r="REG206" s="1187"/>
      <c r="REH206" s="1187"/>
      <c r="REI206" s="1187"/>
      <c r="REJ206" s="1187"/>
      <c r="REK206" s="1187"/>
      <c r="REL206" s="1187"/>
      <c r="REM206" s="1187"/>
      <c r="REN206" s="1187"/>
      <c r="REO206" s="1187"/>
      <c r="REP206" s="1187"/>
      <c r="REQ206" s="1187"/>
      <c r="RER206" s="1187"/>
      <c r="RES206" s="1187"/>
      <c r="RET206" s="1187"/>
      <c r="REU206" s="1187"/>
      <c r="REV206" s="1187"/>
      <c r="REW206" s="1187"/>
      <c r="REX206" s="1187"/>
      <c r="REY206" s="1187"/>
      <c r="REZ206" s="1187"/>
      <c r="RFA206" s="1187"/>
      <c r="RFB206" s="1187"/>
      <c r="RFC206" s="1187"/>
      <c r="RFD206" s="1187"/>
      <c r="RFE206" s="1187"/>
      <c r="RFF206" s="1187"/>
      <c r="RFG206" s="1187"/>
      <c r="RFH206" s="1187"/>
      <c r="RFI206" s="1187"/>
      <c r="RFJ206" s="1187"/>
      <c r="RFK206" s="1187"/>
      <c r="RFL206" s="1187"/>
      <c r="RFM206" s="1187"/>
      <c r="RFN206" s="1187"/>
      <c r="RFO206" s="1187"/>
      <c r="RFP206" s="1187"/>
      <c r="RFQ206" s="1187"/>
      <c r="RFR206" s="1187"/>
      <c r="RFS206" s="1187"/>
      <c r="RFT206" s="1187"/>
      <c r="RFU206" s="1187"/>
      <c r="RFV206" s="1187"/>
      <c r="RFW206" s="1187"/>
      <c r="RFX206" s="1187"/>
      <c r="RFY206" s="1187"/>
      <c r="RFZ206" s="1187"/>
      <c r="RGA206" s="1187"/>
      <c r="RGB206" s="1187"/>
      <c r="RGC206" s="1187"/>
      <c r="RGD206" s="1187"/>
      <c r="RGE206" s="1187"/>
      <c r="RGF206" s="1187"/>
      <c r="RGG206" s="1187"/>
      <c r="RGH206" s="1187"/>
      <c r="RGI206" s="1187"/>
      <c r="RGJ206" s="1187"/>
      <c r="RGK206" s="1187"/>
      <c r="RGL206" s="1187"/>
      <c r="RGM206" s="1187"/>
      <c r="RGN206" s="1187"/>
      <c r="RGO206" s="1187"/>
      <c r="RGP206" s="1187"/>
      <c r="RGQ206" s="1187"/>
      <c r="RGR206" s="1187"/>
      <c r="RGS206" s="1187"/>
      <c r="RGT206" s="1187"/>
      <c r="RGU206" s="1187"/>
      <c r="RGV206" s="1187"/>
      <c r="RGW206" s="1187"/>
      <c r="RGX206" s="1187"/>
      <c r="RGY206" s="1187"/>
      <c r="RGZ206" s="1187"/>
      <c r="RHA206" s="1187"/>
      <c r="RHB206" s="1187"/>
      <c r="RHC206" s="1187"/>
      <c r="RHD206" s="1187"/>
      <c r="RHE206" s="1187"/>
      <c r="RHF206" s="1187"/>
      <c r="RHG206" s="1187"/>
      <c r="RHH206" s="1187"/>
      <c r="RHI206" s="1187"/>
      <c r="RHJ206" s="1187"/>
      <c r="RHK206" s="1187"/>
      <c r="RHL206" s="1187"/>
      <c r="RHM206" s="1187"/>
      <c r="RHN206" s="1187"/>
      <c r="RHO206" s="1187"/>
      <c r="RHP206" s="1187"/>
      <c r="RHQ206" s="1187"/>
      <c r="RHR206" s="1187"/>
      <c r="RHS206" s="1187"/>
      <c r="RHT206" s="1187"/>
      <c r="RHU206" s="1187"/>
      <c r="RHV206" s="1187"/>
      <c r="RHW206" s="1187"/>
      <c r="RHX206" s="1187"/>
      <c r="RHY206" s="1187"/>
      <c r="RHZ206" s="1187"/>
      <c r="RIA206" s="1187"/>
      <c r="RIB206" s="1187"/>
      <c r="RIC206" s="1187"/>
      <c r="RID206" s="1187"/>
      <c r="RIE206" s="1187"/>
      <c r="RIF206" s="1187"/>
      <c r="RIG206" s="1187"/>
      <c r="RIH206" s="1187"/>
      <c r="RII206" s="1187"/>
      <c r="RIJ206" s="1187"/>
      <c r="RIK206" s="1187"/>
      <c r="RIL206" s="1187"/>
      <c r="RIM206" s="1187"/>
      <c r="RIN206" s="1187"/>
      <c r="RIO206" s="1187"/>
      <c r="RIP206" s="1187"/>
      <c r="RIQ206" s="1187"/>
      <c r="RIR206" s="1187"/>
      <c r="RIS206" s="1187"/>
      <c r="RIT206" s="1187"/>
      <c r="RIU206" s="1187"/>
      <c r="RIV206" s="1187"/>
      <c r="RIW206" s="1187"/>
      <c r="RIX206" s="1187"/>
      <c r="RIY206" s="1187"/>
      <c r="RIZ206" s="1187"/>
      <c r="RJA206" s="1187"/>
      <c r="RJB206" s="1187"/>
      <c r="RJC206" s="1187"/>
      <c r="RJD206" s="1187"/>
      <c r="RJE206" s="1187"/>
      <c r="RJF206" s="1187"/>
      <c r="RJG206" s="1187"/>
      <c r="RJH206" s="1187"/>
      <c r="RJI206" s="1187"/>
      <c r="RJJ206" s="1187"/>
      <c r="RJK206" s="1187"/>
      <c r="RJL206" s="1187"/>
      <c r="RJM206" s="1187"/>
      <c r="RJN206" s="1187"/>
      <c r="RJO206" s="1187"/>
      <c r="RJP206" s="1187"/>
      <c r="RJQ206" s="1187"/>
      <c r="RJR206" s="1187"/>
      <c r="RJS206" s="1187"/>
      <c r="RJT206" s="1187"/>
      <c r="RJU206" s="1187"/>
      <c r="RJV206" s="1187"/>
      <c r="RJW206" s="1187"/>
      <c r="RJX206" s="1187"/>
      <c r="RJY206" s="1187"/>
      <c r="RJZ206" s="1187"/>
      <c r="RKA206" s="1187"/>
      <c r="RKB206" s="1187"/>
      <c r="RKC206" s="1187"/>
      <c r="RKD206" s="1187"/>
      <c r="RKE206" s="1187"/>
      <c r="RKF206" s="1187"/>
      <c r="RKG206" s="1187"/>
      <c r="RKH206" s="1187"/>
      <c r="RKI206" s="1187"/>
      <c r="RKJ206" s="1187"/>
      <c r="RKK206" s="1187"/>
      <c r="RKL206" s="1187"/>
      <c r="RKM206" s="1187"/>
      <c r="RKN206" s="1187"/>
      <c r="RKO206" s="1187"/>
      <c r="RKP206" s="1187"/>
      <c r="RKQ206" s="1187"/>
      <c r="RKR206" s="1187"/>
      <c r="RKS206" s="1187"/>
      <c r="RKT206" s="1187"/>
      <c r="RKU206" s="1187"/>
      <c r="RKV206" s="1187"/>
      <c r="RKW206" s="1187"/>
      <c r="RKX206" s="1187"/>
      <c r="RKY206" s="1187"/>
      <c r="RKZ206" s="1187"/>
      <c r="RLA206" s="1187"/>
      <c r="RLB206" s="1187"/>
      <c r="RLC206" s="1187"/>
      <c r="RLD206" s="1187"/>
      <c r="RLE206" s="1187"/>
      <c r="RLF206" s="1187"/>
      <c r="RLG206" s="1187"/>
      <c r="RLH206" s="1187"/>
      <c r="RLI206" s="1187"/>
      <c r="RLJ206" s="1187"/>
      <c r="RLK206" s="1187"/>
      <c r="RLL206" s="1187"/>
      <c r="RLM206" s="1187"/>
      <c r="RLN206" s="1187"/>
      <c r="RLO206" s="1187"/>
      <c r="RLP206" s="1187"/>
      <c r="RLQ206" s="1187"/>
      <c r="RLR206" s="1187"/>
      <c r="RLS206" s="1187"/>
      <c r="RLT206" s="1187"/>
      <c r="RLU206" s="1187"/>
      <c r="RLV206" s="1187"/>
      <c r="RLW206" s="1187"/>
      <c r="RLX206" s="1187"/>
      <c r="RLY206" s="1187"/>
      <c r="RLZ206" s="1187"/>
      <c r="RMA206" s="1187"/>
      <c r="RMB206" s="1187"/>
      <c r="RMC206" s="1187"/>
      <c r="RMD206" s="1187"/>
      <c r="RME206" s="1187"/>
      <c r="RMF206" s="1187"/>
      <c r="RMG206" s="1187"/>
      <c r="RMH206" s="1187"/>
      <c r="RMI206" s="1187"/>
      <c r="RMJ206" s="1187"/>
      <c r="RMK206" s="1187"/>
      <c r="RML206" s="1187"/>
      <c r="RMM206" s="1187"/>
      <c r="RMN206" s="1187"/>
      <c r="RMO206" s="1187"/>
      <c r="RMP206" s="1187"/>
      <c r="RMQ206" s="1187"/>
      <c r="RMR206" s="1187"/>
      <c r="RMS206" s="1187"/>
      <c r="RMT206" s="1187"/>
      <c r="RMU206" s="1187"/>
      <c r="RMV206" s="1187"/>
      <c r="RMW206" s="1187"/>
      <c r="RMX206" s="1187"/>
      <c r="RMY206" s="1187"/>
      <c r="RMZ206" s="1187"/>
      <c r="RNA206" s="1187"/>
      <c r="RNB206" s="1187"/>
      <c r="RNC206" s="1187"/>
      <c r="RND206" s="1187"/>
      <c r="RNE206" s="1187"/>
      <c r="RNF206" s="1187"/>
      <c r="RNG206" s="1187"/>
      <c r="RNH206" s="1187"/>
      <c r="RNI206" s="1187"/>
      <c r="RNJ206" s="1187"/>
      <c r="RNK206" s="1187"/>
      <c r="RNL206" s="1187"/>
      <c r="RNM206" s="1187"/>
      <c r="RNN206" s="1187"/>
      <c r="RNO206" s="1187"/>
      <c r="RNP206" s="1187"/>
      <c r="RNQ206" s="1187"/>
      <c r="RNR206" s="1187"/>
      <c r="RNS206" s="1187"/>
      <c r="RNT206" s="1187"/>
      <c r="RNU206" s="1187"/>
      <c r="RNV206" s="1187"/>
      <c r="RNW206" s="1187"/>
      <c r="RNX206" s="1187"/>
      <c r="RNY206" s="1187"/>
      <c r="RNZ206" s="1187"/>
      <c r="ROA206" s="1187"/>
      <c r="ROB206" s="1187"/>
      <c r="ROC206" s="1187"/>
      <c r="ROD206" s="1187"/>
      <c r="ROE206" s="1187"/>
      <c r="ROF206" s="1187"/>
      <c r="ROG206" s="1187"/>
      <c r="ROH206" s="1187"/>
      <c r="ROI206" s="1187"/>
      <c r="ROJ206" s="1187"/>
      <c r="ROK206" s="1187"/>
      <c r="ROL206" s="1187"/>
      <c r="ROM206" s="1187"/>
      <c r="RON206" s="1187"/>
      <c r="ROO206" s="1187"/>
      <c r="ROP206" s="1187"/>
      <c r="ROQ206" s="1187"/>
      <c r="ROR206" s="1187"/>
      <c r="ROS206" s="1187"/>
      <c r="ROT206" s="1187"/>
      <c r="ROU206" s="1187"/>
      <c r="ROV206" s="1187"/>
      <c r="ROW206" s="1187"/>
      <c r="ROX206" s="1187"/>
      <c r="ROY206" s="1187"/>
      <c r="ROZ206" s="1187"/>
      <c r="RPA206" s="1187"/>
      <c r="RPB206" s="1187"/>
      <c r="RPC206" s="1187"/>
      <c r="RPD206" s="1187"/>
      <c r="RPE206" s="1187"/>
      <c r="RPF206" s="1187"/>
      <c r="RPG206" s="1187"/>
      <c r="RPH206" s="1187"/>
      <c r="RPI206" s="1187"/>
      <c r="RPJ206" s="1187"/>
      <c r="RPK206" s="1187"/>
      <c r="RPL206" s="1187"/>
      <c r="RPM206" s="1187"/>
      <c r="RPN206" s="1187"/>
      <c r="RPO206" s="1187"/>
      <c r="RPP206" s="1187"/>
      <c r="RPQ206" s="1187"/>
      <c r="RPR206" s="1187"/>
      <c r="RPS206" s="1187"/>
      <c r="RPT206" s="1187"/>
      <c r="RPU206" s="1187"/>
      <c r="RPV206" s="1187"/>
      <c r="RPW206" s="1187"/>
      <c r="RPX206" s="1187"/>
      <c r="RPY206" s="1187"/>
      <c r="RPZ206" s="1187"/>
      <c r="RQA206" s="1187"/>
      <c r="RQB206" s="1187"/>
      <c r="RQC206" s="1187"/>
      <c r="RQD206" s="1187"/>
      <c r="RQE206" s="1187"/>
      <c r="RQF206" s="1187"/>
      <c r="RQG206" s="1187"/>
      <c r="RQH206" s="1187"/>
      <c r="RQI206" s="1187"/>
      <c r="RQJ206" s="1187"/>
      <c r="RQK206" s="1187"/>
      <c r="RQL206" s="1187"/>
      <c r="RQM206" s="1187"/>
      <c r="RQN206" s="1187"/>
      <c r="RQO206" s="1187"/>
      <c r="RQP206" s="1187"/>
      <c r="RQQ206" s="1187"/>
      <c r="RQR206" s="1187"/>
      <c r="RQS206" s="1187"/>
      <c r="RQT206" s="1187"/>
      <c r="RQU206" s="1187"/>
      <c r="RQV206" s="1187"/>
      <c r="RQW206" s="1187"/>
      <c r="RQX206" s="1187"/>
      <c r="RQY206" s="1187"/>
      <c r="RQZ206" s="1187"/>
      <c r="RRA206" s="1187"/>
      <c r="RRB206" s="1187"/>
      <c r="RRC206" s="1187"/>
      <c r="RRD206" s="1187"/>
      <c r="RRE206" s="1187"/>
      <c r="RRF206" s="1187"/>
      <c r="RRG206" s="1187"/>
      <c r="RRH206" s="1187"/>
      <c r="RRI206" s="1187"/>
      <c r="RRJ206" s="1187"/>
      <c r="RRK206" s="1187"/>
      <c r="RRL206" s="1187"/>
      <c r="RRM206" s="1187"/>
      <c r="RRN206" s="1187"/>
      <c r="RRO206" s="1187"/>
      <c r="RRP206" s="1187"/>
      <c r="RRQ206" s="1187"/>
      <c r="RRR206" s="1187"/>
      <c r="RRS206" s="1187"/>
      <c r="RRT206" s="1187"/>
      <c r="RRU206" s="1187"/>
      <c r="RRV206" s="1187"/>
      <c r="RRW206" s="1187"/>
      <c r="RRX206" s="1187"/>
      <c r="RRY206" s="1187"/>
      <c r="RRZ206" s="1187"/>
      <c r="RSA206" s="1187"/>
      <c r="RSB206" s="1187"/>
      <c r="RSC206" s="1187"/>
      <c r="RSD206" s="1187"/>
      <c r="RSE206" s="1187"/>
      <c r="RSF206" s="1187"/>
      <c r="RSG206" s="1187"/>
      <c r="RSH206" s="1187"/>
      <c r="RSI206" s="1187"/>
      <c r="RSJ206" s="1187"/>
      <c r="RSK206" s="1187"/>
      <c r="RSL206" s="1187"/>
      <c r="RSM206" s="1187"/>
      <c r="RSN206" s="1187"/>
      <c r="RSO206" s="1187"/>
      <c r="RSP206" s="1187"/>
      <c r="RSQ206" s="1187"/>
      <c r="RSR206" s="1187"/>
      <c r="RSS206" s="1187"/>
      <c r="RST206" s="1187"/>
      <c r="RSU206" s="1187"/>
      <c r="RSV206" s="1187"/>
      <c r="RSW206" s="1187"/>
      <c r="RSX206" s="1187"/>
      <c r="RSY206" s="1187"/>
      <c r="RSZ206" s="1187"/>
      <c r="RTA206" s="1187"/>
      <c r="RTB206" s="1187"/>
      <c r="RTC206" s="1187"/>
      <c r="RTD206" s="1187"/>
      <c r="RTE206" s="1187"/>
      <c r="RTF206" s="1187"/>
      <c r="RTG206" s="1187"/>
      <c r="RTH206" s="1187"/>
      <c r="RTI206" s="1187"/>
      <c r="RTJ206" s="1187"/>
      <c r="RTK206" s="1187"/>
      <c r="RTL206" s="1187"/>
      <c r="RTM206" s="1187"/>
      <c r="RTN206" s="1187"/>
      <c r="RTO206" s="1187"/>
      <c r="RTP206" s="1187"/>
      <c r="RTQ206" s="1187"/>
      <c r="RTR206" s="1187"/>
      <c r="RTS206" s="1187"/>
      <c r="RTT206" s="1187"/>
      <c r="RTU206" s="1187"/>
      <c r="RTV206" s="1187"/>
      <c r="RTW206" s="1187"/>
      <c r="RTX206" s="1187"/>
      <c r="RTY206" s="1187"/>
      <c r="RTZ206" s="1187"/>
      <c r="RUA206" s="1187"/>
      <c r="RUB206" s="1187"/>
      <c r="RUC206" s="1187"/>
      <c r="RUD206" s="1187"/>
      <c r="RUE206" s="1187"/>
      <c r="RUF206" s="1187"/>
      <c r="RUG206" s="1187"/>
      <c r="RUH206" s="1187"/>
      <c r="RUI206" s="1187"/>
      <c r="RUJ206" s="1187"/>
      <c r="RUK206" s="1187"/>
      <c r="RUL206" s="1187"/>
      <c r="RUM206" s="1187"/>
      <c r="RUN206" s="1187"/>
      <c r="RUO206" s="1187"/>
      <c r="RUP206" s="1187"/>
      <c r="RUQ206" s="1187"/>
      <c r="RUR206" s="1187"/>
      <c r="RUS206" s="1187"/>
      <c r="RUT206" s="1187"/>
      <c r="RUU206" s="1187"/>
      <c r="RUV206" s="1187"/>
      <c r="RUW206" s="1187"/>
      <c r="RUX206" s="1187"/>
      <c r="RUY206" s="1187"/>
      <c r="RUZ206" s="1187"/>
      <c r="RVA206" s="1187"/>
      <c r="RVB206" s="1187"/>
      <c r="RVC206" s="1187"/>
      <c r="RVD206" s="1187"/>
      <c r="RVE206" s="1187"/>
      <c r="RVF206" s="1187"/>
      <c r="RVG206" s="1187"/>
      <c r="RVH206" s="1187"/>
      <c r="RVI206" s="1187"/>
      <c r="RVJ206" s="1187"/>
      <c r="RVK206" s="1187"/>
      <c r="RVL206" s="1187"/>
      <c r="RVM206" s="1187"/>
      <c r="RVN206" s="1187"/>
      <c r="RVO206" s="1187"/>
      <c r="RVP206" s="1187"/>
      <c r="RVQ206" s="1187"/>
      <c r="RVR206" s="1187"/>
      <c r="RVS206" s="1187"/>
      <c r="RVT206" s="1187"/>
      <c r="RVU206" s="1187"/>
      <c r="RVV206" s="1187"/>
      <c r="RVW206" s="1187"/>
      <c r="RVX206" s="1187"/>
      <c r="RVY206" s="1187"/>
      <c r="RVZ206" s="1187"/>
      <c r="RWA206" s="1187"/>
      <c r="RWB206" s="1187"/>
      <c r="RWC206" s="1187"/>
      <c r="RWD206" s="1187"/>
      <c r="RWE206" s="1187"/>
      <c r="RWF206" s="1187"/>
      <c r="RWG206" s="1187"/>
      <c r="RWH206" s="1187"/>
      <c r="RWI206" s="1187"/>
      <c r="RWJ206" s="1187"/>
      <c r="RWK206" s="1187"/>
      <c r="RWL206" s="1187"/>
      <c r="RWM206" s="1187"/>
      <c r="RWN206" s="1187"/>
      <c r="RWO206" s="1187"/>
      <c r="RWP206" s="1187"/>
      <c r="RWQ206" s="1187"/>
      <c r="RWR206" s="1187"/>
      <c r="RWS206" s="1187"/>
      <c r="RWT206" s="1187"/>
      <c r="RWU206" s="1187"/>
      <c r="RWV206" s="1187"/>
      <c r="RWW206" s="1187"/>
      <c r="RWX206" s="1187"/>
      <c r="RWY206" s="1187"/>
      <c r="RWZ206" s="1187"/>
      <c r="RXA206" s="1187"/>
      <c r="RXB206" s="1187"/>
      <c r="RXC206" s="1187"/>
      <c r="RXD206" s="1187"/>
      <c r="RXE206" s="1187"/>
      <c r="RXF206" s="1187"/>
      <c r="RXG206" s="1187"/>
      <c r="RXH206" s="1187"/>
      <c r="RXI206" s="1187"/>
      <c r="RXJ206" s="1187"/>
      <c r="RXK206" s="1187"/>
      <c r="RXL206" s="1187"/>
      <c r="RXM206" s="1187"/>
      <c r="RXN206" s="1187"/>
      <c r="RXO206" s="1187"/>
      <c r="RXP206" s="1187"/>
      <c r="RXQ206" s="1187"/>
      <c r="RXR206" s="1187"/>
      <c r="RXS206" s="1187"/>
      <c r="RXT206" s="1187"/>
      <c r="RXU206" s="1187"/>
      <c r="RXV206" s="1187"/>
      <c r="RXW206" s="1187"/>
      <c r="RXX206" s="1187"/>
      <c r="RXY206" s="1187"/>
      <c r="RXZ206" s="1187"/>
      <c r="RYA206" s="1187"/>
      <c r="RYB206" s="1187"/>
      <c r="RYC206" s="1187"/>
      <c r="RYD206" s="1187"/>
      <c r="RYE206" s="1187"/>
      <c r="RYF206" s="1187"/>
      <c r="RYG206" s="1187"/>
      <c r="RYH206" s="1187"/>
      <c r="RYI206" s="1187"/>
      <c r="RYJ206" s="1187"/>
      <c r="RYK206" s="1187"/>
      <c r="RYL206" s="1187"/>
      <c r="RYM206" s="1187"/>
      <c r="RYN206" s="1187"/>
      <c r="RYO206" s="1187"/>
      <c r="RYP206" s="1187"/>
      <c r="RYQ206" s="1187"/>
      <c r="RYR206" s="1187"/>
      <c r="RYS206" s="1187"/>
      <c r="RYT206" s="1187"/>
      <c r="RYU206" s="1187"/>
      <c r="RYV206" s="1187"/>
      <c r="RYW206" s="1187"/>
      <c r="RYX206" s="1187"/>
      <c r="RYY206" s="1187"/>
      <c r="RYZ206" s="1187"/>
      <c r="RZA206" s="1187"/>
      <c r="RZB206" s="1187"/>
      <c r="RZC206" s="1187"/>
      <c r="RZD206" s="1187"/>
      <c r="RZE206" s="1187"/>
      <c r="RZF206" s="1187"/>
      <c r="RZG206" s="1187"/>
      <c r="RZH206" s="1187"/>
      <c r="RZI206" s="1187"/>
      <c r="RZJ206" s="1187"/>
      <c r="RZK206" s="1187"/>
      <c r="RZL206" s="1187"/>
      <c r="RZM206" s="1187"/>
      <c r="RZN206" s="1187"/>
      <c r="RZO206" s="1187"/>
      <c r="RZP206" s="1187"/>
      <c r="RZQ206" s="1187"/>
      <c r="RZR206" s="1187"/>
      <c r="RZS206" s="1187"/>
      <c r="RZT206" s="1187"/>
      <c r="RZU206" s="1187"/>
      <c r="RZV206" s="1187"/>
      <c r="RZW206" s="1187"/>
      <c r="RZX206" s="1187"/>
      <c r="RZY206" s="1187"/>
      <c r="RZZ206" s="1187"/>
      <c r="SAA206" s="1187"/>
      <c r="SAB206" s="1187"/>
      <c r="SAC206" s="1187"/>
      <c r="SAD206" s="1187"/>
      <c r="SAE206" s="1187"/>
      <c r="SAF206" s="1187"/>
      <c r="SAG206" s="1187"/>
      <c r="SAH206" s="1187"/>
      <c r="SAI206" s="1187"/>
      <c r="SAJ206" s="1187"/>
      <c r="SAK206" s="1187"/>
      <c r="SAL206" s="1187"/>
      <c r="SAM206" s="1187"/>
      <c r="SAN206" s="1187"/>
      <c r="SAO206" s="1187"/>
      <c r="SAP206" s="1187"/>
      <c r="SAQ206" s="1187"/>
      <c r="SAR206" s="1187"/>
      <c r="SAS206" s="1187"/>
      <c r="SAT206" s="1187"/>
      <c r="SAU206" s="1187"/>
      <c r="SAV206" s="1187"/>
      <c r="SAW206" s="1187"/>
      <c r="SAX206" s="1187"/>
      <c r="SAY206" s="1187"/>
      <c r="SAZ206" s="1187"/>
      <c r="SBA206" s="1187"/>
      <c r="SBB206" s="1187"/>
      <c r="SBC206" s="1187"/>
      <c r="SBD206" s="1187"/>
      <c r="SBE206" s="1187"/>
      <c r="SBF206" s="1187"/>
      <c r="SBG206" s="1187"/>
      <c r="SBH206" s="1187"/>
      <c r="SBI206" s="1187"/>
      <c r="SBJ206" s="1187"/>
      <c r="SBK206" s="1187"/>
      <c r="SBL206" s="1187"/>
      <c r="SBM206" s="1187"/>
      <c r="SBN206" s="1187"/>
      <c r="SBO206" s="1187"/>
      <c r="SBP206" s="1187"/>
      <c r="SBQ206" s="1187"/>
      <c r="SBR206" s="1187"/>
      <c r="SBS206" s="1187"/>
      <c r="SBT206" s="1187"/>
      <c r="SBU206" s="1187"/>
      <c r="SBV206" s="1187"/>
      <c r="SBW206" s="1187"/>
      <c r="SBX206" s="1187"/>
      <c r="SBY206" s="1187"/>
      <c r="SBZ206" s="1187"/>
      <c r="SCA206" s="1187"/>
      <c r="SCB206" s="1187"/>
      <c r="SCC206" s="1187"/>
      <c r="SCD206" s="1187"/>
      <c r="SCE206" s="1187"/>
      <c r="SCF206" s="1187"/>
      <c r="SCG206" s="1187"/>
      <c r="SCH206" s="1187"/>
      <c r="SCI206" s="1187"/>
      <c r="SCJ206" s="1187"/>
      <c r="SCK206" s="1187"/>
      <c r="SCL206" s="1187"/>
      <c r="SCM206" s="1187"/>
      <c r="SCN206" s="1187"/>
      <c r="SCO206" s="1187"/>
      <c r="SCP206" s="1187"/>
      <c r="SCQ206" s="1187"/>
      <c r="SCR206" s="1187"/>
      <c r="SCS206" s="1187"/>
      <c r="SCT206" s="1187"/>
      <c r="SCU206" s="1187"/>
      <c r="SCV206" s="1187"/>
      <c r="SCW206" s="1187"/>
      <c r="SCX206" s="1187"/>
      <c r="SCY206" s="1187"/>
      <c r="SCZ206" s="1187"/>
      <c r="SDA206" s="1187"/>
      <c r="SDB206" s="1187"/>
      <c r="SDC206" s="1187"/>
      <c r="SDD206" s="1187"/>
      <c r="SDE206" s="1187"/>
      <c r="SDF206" s="1187"/>
      <c r="SDG206" s="1187"/>
      <c r="SDH206" s="1187"/>
      <c r="SDI206" s="1187"/>
      <c r="SDJ206" s="1187"/>
      <c r="SDK206" s="1187"/>
      <c r="SDL206" s="1187"/>
      <c r="SDM206" s="1187"/>
      <c r="SDN206" s="1187"/>
      <c r="SDO206" s="1187"/>
      <c r="SDP206" s="1187"/>
      <c r="SDQ206" s="1187"/>
      <c r="SDR206" s="1187"/>
      <c r="SDS206" s="1187"/>
      <c r="SDT206" s="1187"/>
      <c r="SDU206" s="1187"/>
      <c r="SDV206" s="1187"/>
      <c r="SDW206" s="1187"/>
      <c r="SDX206" s="1187"/>
      <c r="SDY206" s="1187"/>
      <c r="SDZ206" s="1187"/>
      <c r="SEA206" s="1187"/>
      <c r="SEB206" s="1187"/>
      <c r="SEC206" s="1187"/>
      <c r="SED206" s="1187"/>
      <c r="SEE206" s="1187"/>
      <c r="SEF206" s="1187"/>
      <c r="SEG206" s="1187"/>
      <c r="SEH206" s="1187"/>
      <c r="SEI206" s="1187"/>
      <c r="SEJ206" s="1187"/>
      <c r="SEK206" s="1187"/>
      <c r="SEL206" s="1187"/>
      <c r="SEM206" s="1187"/>
      <c r="SEN206" s="1187"/>
      <c r="SEO206" s="1187"/>
      <c r="SEP206" s="1187"/>
      <c r="SEQ206" s="1187"/>
      <c r="SER206" s="1187"/>
      <c r="SES206" s="1187"/>
      <c r="SET206" s="1187"/>
      <c r="SEU206" s="1187"/>
      <c r="SEV206" s="1187"/>
      <c r="SEW206" s="1187"/>
      <c r="SEX206" s="1187"/>
      <c r="SEY206" s="1187"/>
      <c r="SEZ206" s="1187"/>
      <c r="SFA206" s="1187"/>
      <c r="SFB206" s="1187"/>
      <c r="SFC206" s="1187"/>
      <c r="SFD206" s="1187"/>
      <c r="SFE206" s="1187"/>
      <c r="SFF206" s="1187"/>
      <c r="SFG206" s="1187"/>
      <c r="SFH206" s="1187"/>
      <c r="SFI206" s="1187"/>
      <c r="SFJ206" s="1187"/>
      <c r="SFK206" s="1187"/>
      <c r="SFL206" s="1187"/>
      <c r="SFM206" s="1187"/>
      <c r="SFN206" s="1187"/>
      <c r="SFO206" s="1187"/>
      <c r="SFP206" s="1187"/>
      <c r="SFQ206" s="1187"/>
      <c r="SFR206" s="1187"/>
      <c r="SFS206" s="1187"/>
      <c r="SFT206" s="1187"/>
      <c r="SFU206" s="1187"/>
      <c r="SFV206" s="1187"/>
      <c r="SFW206" s="1187"/>
      <c r="SFX206" s="1187"/>
      <c r="SFY206" s="1187"/>
      <c r="SFZ206" s="1187"/>
      <c r="SGA206" s="1187"/>
      <c r="SGB206" s="1187"/>
      <c r="SGC206" s="1187"/>
      <c r="SGD206" s="1187"/>
      <c r="SGE206" s="1187"/>
      <c r="SGF206" s="1187"/>
      <c r="SGG206" s="1187"/>
      <c r="SGH206" s="1187"/>
      <c r="SGI206" s="1187"/>
      <c r="SGJ206" s="1187"/>
      <c r="SGK206" s="1187"/>
      <c r="SGL206" s="1187"/>
      <c r="SGM206" s="1187"/>
      <c r="SGN206" s="1187"/>
      <c r="SGO206" s="1187"/>
      <c r="SGP206" s="1187"/>
      <c r="SGQ206" s="1187"/>
      <c r="SGR206" s="1187"/>
      <c r="SGS206" s="1187"/>
      <c r="SGT206" s="1187"/>
      <c r="SGU206" s="1187"/>
      <c r="SGV206" s="1187"/>
      <c r="SGW206" s="1187"/>
      <c r="SGX206" s="1187"/>
      <c r="SGY206" s="1187"/>
      <c r="SGZ206" s="1187"/>
      <c r="SHA206" s="1187"/>
      <c r="SHB206" s="1187"/>
      <c r="SHC206" s="1187"/>
      <c r="SHD206" s="1187"/>
      <c r="SHE206" s="1187"/>
      <c r="SHF206" s="1187"/>
      <c r="SHG206" s="1187"/>
      <c r="SHH206" s="1187"/>
      <c r="SHI206" s="1187"/>
      <c r="SHJ206" s="1187"/>
      <c r="SHK206" s="1187"/>
      <c r="SHL206" s="1187"/>
      <c r="SHM206" s="1187"/>
      <c r="SHN206" s="1187"/>
      <c r="SHO206" s="1187"/>
      <c r="SHP206" s="1187"/>
      <c r="SHQ206" s="1187"/>
      <c r="SHR206" s="1187"/>
      <c r="SHS206" s="1187"/>
      <c r="SHT206" s="1187"/>
      <c r="SHU206" s="1187"/>
      <c r="SHV206" s="1187"/>
      <c r="SHW206" s="1187"/>
      <c r="SHX206" s="1187"/>
      <c r="SHY206" s="1187"/>
      <c r="SHZ206" s="1187"/>
      <c r="SIA206" s="1187"/>
      <c r="SIB206" s="1187"/>
      <c r="SIC206" s="1187"/>
      <c r="SID206" s="1187"/>
      <c r="SIE206" s="1187"/>
      <c r="SIF206" s="1187"/>
      <c r="SIG206" s="1187"/>
      <c r="SIH206" s="1187"/>
      <c r="SII206" s="1187"/>
      <c r="SIJ206" s="1187"/>
      <c r="SIK206" s="1187"/>
      <c r="SIL206" s="1187"/>
      <c r="SIM206" s="1187"/>
      <c r="SIN206" s="1187"/>
      <c r="SIO206" s="1187"/>
      <c r="SIP206" s="1187"/>
      <c r="SIQ206" s="1187"/>
      <c r="SIR206" s="1187"/>
      <c r="SIS206" s="1187"/>
      <c r="SIT206" s="1187"/>
      <c r="SIU206" s="1187"/>
      <c r="SIV206" s="1187"/>
      <c r="SIW206" s="1187"/>
      <c r="SIX206" s="1187"/>
      <c r="SIY206" s="1187"/>
      <c r="SIZ206" s="1187"/>
      <c r="SJA206" s="1187"/>
      <c r="SJB206" s="1187"/>
      <c r="SJC206" s="1187"/>
      <c r="SJD206" s="1187"/>
      <c r="SJE206" s="1187"/>
      <c r="SJF206" s="1187"/>
      <c r="SJG206" s="1187"/>
      <c r="SJH206" s="1187"/>
      <c r="SJI206" s="1187"/>
      <c r="SJJ206" s="1187"/>
      <c r="SJK206" s="1187"/>
      <c r="SJL206" s="1187"/>
      <c r="SJM206" s="1187"/>
      <c r="SJN206" s="1187"/>
      <c r="SJO206" s="1187"/>
      <c r="SJP206" s="1187"/>
      <c r="SJQ206" s="1187"/>
      <c r="SJR206" s="1187"/>
      <c r="SJS206" s="1187"/>
      <c r="SJT206" s="1187"/>
      <c r="SJU206" s="1187"/>
      <c r="SJV206" s="1187"/>
      <c r="SJW206" s="1187"/>
      <c r="SJX206" s="1187"/>
      <c r="SJY206" s="1187"/>
      <c r="SJZ206" s="1187"/>
      <c r="SKA206" s="1187"/>
      <c r="SKB206" s="1187"/>
      <c r="SKC206" s="1187"/>
      <c r="SKD206" s="1187"/>
      <c r="SKE206" s="1187"/>
      <c r="SKF206" s="1187"/>
      <c r="SKG206" s="1187"/>
      <c r="SKH206" s="1187"/>
      <c r="SKI206" s="1187"/>
      <c r="SKJ206" s="1187"/>
      <c r="SKK206" s="1187"/>
      <c r="SKL206" s="1187"/>
      <c r="SKM206" s="1187"/>
      <c r="SKN206" s="1187"/>
      <c r="SKO206" s="1187"/>
      <c r="SKP206" s="1187"/>
      <c r="SKQ206" s="1187"/>
      <c r="SKR206" s="1187"/>
      <c r="SKS206" s="1187"/>
      <c r="SKT206" s="1187"/>
      <c r="SKU206" s="1187"/>
      <c r="SKV206" s="1187"/>
      <c r="SKW206" s="1187"/>
      <c r="SKX206" s="1187"/>
      <c r="SKY206" s="1187"/>
      <c r="SKZ206" s="1187"/>
      <c r="SLA206" s="1187"/>
      <c r="SLB206" s="1187"/>
      <c r="SLC206" s="1187"/>
      <c r="SLD206" s="1187"/>
      <c r="SLE206" s="1187"/>
      <c r="SLF206" s="1187"/>
      <c r="SLG206" s="1187"/>
      <c r="SLH206" s="1187"/>
      <c r="SLI206" s="1187"/>
      <c r="SLJ206" s="1187"/>
      <c r="SLK206" s="1187"/>
      <c r="SLL206" s="1187"/>
      <c r="SLM206" s="1187"/>
      <c r="SLN206" s="1187"/>
      <c r="SLO206" s="1187"/>
      <c r="SLP206" s="1187"/>
      <c r="SLQ206" s="1187"/>
      <c r="SLR206" s="1187"/>
      <c r="SLS206" s="1187"/>
      <c r="SLT206" s="1187"/>
      <c r="SLU206" s="1187"/>
      <c r="SLV206" s="1187"/>
      <c r="SLW206" s="1187"/>
      <c r="SLX206" s="1187"/>
      <c r="SLY206" s="1187"/>
      <c r="SLZ206" s="1187"/>
      <c r="SMA206" s="1187"/>
      <c r="SMB206" s="1187"/>
      <c r="SMC206" s="1187"/>
      <c r="SMD206" s="1187"/>
      <c r="SME206" s="1187"/>
      <c r="SMF206" s="1187"/>
      <c r="SMG206" s="1187"/>
      <c r="SMH206" s="1187"/>
      <c r="SMI206" s="1187"/>
      <c r="SMJ206" s="1187"/>
      <c r="SMK206" s="1187"/>
      <c r="SML206" s="1187"/>
      <c r="SMM206" s="1187"/>
      <c r="SMN206" s="1187"/>
      <c r="SMO206" s="1187"/>
      <c r="SMP206" s="1187"/>
      <c r="SMQ206" s="1187"/>
      <c r="SMR206" s="1187"/>
      <c r="SMS206" s="1187"/>
      <c r="SMT206" s="1187"/>
      <c r="SMU206" s="1187"/>
      <c r="SMV206" s="1187"/>
      <c r="SMW206" s="1187"/>
      <c r="SMX206" s="1187"/>
      <c r="SMY206" s="1187"/>
      <c r="SMZ206" s="1187"/>
      <c r="SNA206" s="1187"/>
      <c r="SNB206" s="1187"/>
      <c r="SNC206" s="1187"/>
      <c r="SND206" s="1187"/>
      <c r="SNE206" s="1187"/>
      <c r="SNF206" s="1187"/>
      <c r="SNG206" s="1187"/>
      <c r="SNH206" s="1187"/>
      <c r="SNI206" s="1187"/>
      <c r="SNJ206" s="1187"/>
      <c r="SNK206" s="1187"/>
      <c r="SNL206" s="1187"/>
      <c r="SNM206" s="1187"/>
      <c r="SNN206" s="1187"/>
      <c r="SNO206" s="1187"/>
      <c r="SNP206" s="1187"/>
      <c r="SNQ206" s="1187"/>
      <c r="SNR206" s="1187"/>
      <c r="SNS206" s="1187"/>
      <c r="SNT206" s="1187"/>
      <c r="SNU206" s="1187"/>
      <c r="SNV206" s="1187"/>
      <c r="SNW206" s="1187"/>
      <c r="SNX206" s="1187"/>
      <c r="SNY206" s="1187"/>
      <c r="SNZ206" s="1187"/>
      <c r="SOA206" s="1187"/>
      <c r="SOB206" s="1187"/>
      <c r="SOC206" s="1187"/>
      <c r="SOD206" s="1187"/>
      <c r="SOE206" s="1187"/>
      <c r="SOF206" s="1187"/>
      <c r="SOG206" s="1187"/>
      <c r="SOH206" s="1187"/>
      <c r="SOI206" s="1187"/>
      <c r="SOJ206" s="1187"/>
      <c r="SOK206" s="1187"/>
      <c r="SOL206" s="1187"/>
      <c r="SOM206" s="1187"/>
      <c r="SON206" s="1187"/>
      <c r="SOO206" s="1187"/>
      <c r="SOP206" s="1187"/>
      <c r="SOQ206" s="1187"/>
      <c r="SOR206" s="1187"/>
      <c r="SOS206" s="1187"/>
      <c r="SOT206" s="1187"/>
      <c r="SOU206" s="1187"/>
      <c r="SOV206" s="1187"/>
      <c r="SOW206" s="1187"/>
      <c r="SOX206" s="1187"/>
      <c r="SOY206" s="1187"/>
      <c r="SOZ206" s="1187"/>
      <c r="SPA206" s="1187"/>
      <c r="SPB206" s="1187"/>
      <c r="SPC206" s="1187"/>
      <c r="SPD206" s="1187"/>
      <c r="SPE206" s="1187"/>
      <c r="SPF206" s="1187"/>
      <c r="SPG206" s="1187"/>
      <c r="SPH206" s="1187"/>
      <c r="SPI206" s="1187"/>
      <c r="SPJ206" s="1187"/>
      <c r="SPK206" s="1187"/>
      <c r="SPL206" s="1187"/>
      <c r="SPM206" s="1187"/>
      <c r="SPN206" s="1187"/>
      <c r="SPO206" s="1187"/>
      <c r="SPP206" s="1187"/>
      <c r="SPQ206" s="1187"/>
      <c r="SPR206" s="1187"/>
      <c r="SPS206" s="1187"/>
      <c r="SPT206" s="1187"/>
      <c r="SPU206" s="1187"/>
      <c r="SPV206" s="1187"/>
      <c r="SPW206" s="1187"/>
      <c r="SPX206" s="1187"/>
      <c r="SPY206" s="1187"/>
      <c r="SPZ206" s="1187"/>
      <c r="SQA206" s="1187"/>
      <c r="SQB206" s="1187"/>
      <c r="SQC206" s="1187"/>
      <c r="SQD206" s="1187"/>
      <c r="SQE206" s="1187"/>
      <c r="SQF206" s="1187"/>
      <c r="SQG206" s="1187"/>
      <c r="SQH206" s="1187"/>
      <c r="SQI206" s="1187"/>
      <c r="SQJ206" s="1187"/>
      <c r="SQK206" s="1187"/>
      <c r="SQL206" s="1187"/>
      <c r="SQM206" s="1187"/>
      <c r="SQN206" s="1187"/>
      <c r="SQO206" s="1187"/>
      <c r="SQP206" s="1187"/>
      <c r="SQQ206" s="1187"/>
      <c r="SQR206" s="1187"/>
      <c r="SQS206" s="1187"/>
      <c r="SQT206" s="1187"/>
      <c r="SQU206" s="1187"/>
      <c r="SQV206" s="1187"/>
      <c r="SQW206" s="1187"/>
      <c r="SQX206" s="1187"/>
      <c r="SQY206" s="1187"/>
      <c r="SQZ206" s="1187"/>
      <c r="SRA206" s="1187"/>
      <c r="SRB206" s="1187"/>
      <c r="SRC206" s="1187"/>
      <c r="SRD206" s="1187"/>
      <c r="SRE206" s="1187"/>
      <c r="SRF206" s="1187"/>
      <c r="SRG206" s="1187"/>
      <c r="SRH206" s="1187"/>
      <c r="SRI206" s="1187"/>
      <c r="SRJ206" s="1187"/>
      <c r="SRK206" s="1187"/>
      <c r="SRL206" s="1187"/>
      <c r="SRM206" s="1187"/>
      <c r="SRN206" s="1187"/>
      <c r="SRO206" s="1187"/>
      <c r="SRP206" s="1187"/>
      <c r="SRQ206" s="1187"/>
      <c r="SRR206" s="1187"/>
      <c r="SRS206" s="1187"/>
      <c r="SRT206" s="1187"/>
      <c r="SRU206" s="1187"/>
      <c r="SRV206" s="1187"/>
      <c r="SRW206" s="1187"/>
      <c r="SRX206" s="1187"/>
      <c r="SRY206" s="1187"/>
      <c r="SRZ206" s="1187"/>
      <c r="SSA206" s="1187"/>
      <c r="SSB206" s="1187"/>
      <c r="SSC206" s="1187"/>
      <c r="SSD206" s="1187"/>
      <c r="SSE206" s="1187"/>
      <c r="SSF206" s="1187"/>
      <c r="SSG206" s="1187"/>
      <c r="SSH206" s="1187"/>
      <c r="SSI206" s="1187"/>
      <c r="SSJ206" s="1187"/>
      <c r="SSK206" s="1187"/>
      <c r="SSL206" s="1187"/>
      <c r="SSM206" s="1187"/>
      <c r="SSN206" s="1187"/>
      <c r="SSO206" s="1187"/>
      <c r="SSP206" s="1187"/>
      <c r="SSQ206" s="1187"/>
      <c r="SSR206" s="1187"/>
      <c r="SSS206" s="1187"/>
      <c r="SST206" s="1187"/>
      <c r="SSU206" s="1187"/>
      <c r="SSV206" s="1187"/>
      <c r="SSW206" s="1187"/>
      <c r="SSX206" s="1187"/>
      <c r="SSY206" s="1187"/>
      <c r="SSZ206" s="1187"/>
      <c r="STA206" s="1187"/>
      <c r="STB206" s="1187"/>
      <c r="STC206" s="1187"/>
      <c r="STD206" s="1187"/>
      <c r="STE206" s="1187"/>
      <c r="STF206" s="1187"/>
      <c r="STG206" s="1187"/>
      <c r="STH206" s="1187"/>
      <c r="STI206" s="1187"/>
      <c r="STJ206" s="1187"/>
      <c r="STK206" s="1187"/>
      <c r="STL206" s="1187"/>
      <c r="STM206" s="1187"/>
      <c r="STN206" s="1187"/>
      <c r="STO206" s="1187"/>
      <c r="STP206" s="1187"/>
      <c r="STQ206" s="1187"/>
      <c r="STR206" s="1187"/>
      <c r="STS206" s="1187"/>
      <c r="STT206" s="1187"/>
      <c r="STU206" s="1187"/>
      <c r="STV206" s="1187"/>
      <c r="STW206" s="1187"/>
      <c r="STX206" s="1187"/>
      <c r="STY206" s="1187"/>
      <c r="STZ206" s="1187"/>
      <c r="SUA206" s="1187"/>
      <c r="SUB206" s="1187"/>
      <c r="SUC206" s="1187"/>
      <c r="SUD206" s="1187"/>
      <c r="SUE206" s="1187"/>
      <c r="SUF206" s="1187"/>
      <c r="SUG206" s="1187"/>
      <c r="SUH206" s="1187"/>
      <c r="SUI206" s="1187"/>
      <c r="SUJ206" s="1187"/>
      <c r="SUK206" s="1187"/>
      <c r="SUL206" s="1187"/>
      <c r="SUM206" s="1187"/>
      <c r="SUN206" s="1187"/>
      <c r="SUO206" s="1187"/>
      <c r="SUP206" s="1187"/>
      <c r="SUQ206" s="1187"/>
      <c r="SUR206" s="1187"/>
      <c r="SUS206" s="1187"/>
      <c r="SUT206" s="1187"/>
      <c r="SUU206" s="1187"/>
      <c r="SUV206" s="1187"/>
      <c r="SUW206" s="1187"/>
      <c r="SUX206" s="1187"/>
      <c r="SUY206" s="1187"/>
      <c r="SUZ206" s="1187"/>
      <c r="SVA206" s="1187"/>
      <c r="SVB206" s="1187"/>
      <c r="SVC206" s="1187"/>
      <c r="SVD206" s="1187"/>
      <c r="SVE206" s="1187"/>
      <c r="SVF206" s="1187"/>
      <c r="SVG206" s="1187"/>
      <c r="SVH206" s="1187"/>
      <c r="SVI206" s="1187"/>
      <c r="SVJ206" s="1187"/>
      <c r="SVK206" s="1187"/>
      <c r="SVL206" s="1187"/>
      <c r="SVM206" s="1187"/>
      <c r="SVN206" s="1187"/>
      <c r="SVO206" s="1187"/>
      <c r="SVP206" s="1187"/>
      <c r="SVQ206" s="1187"/>
      <c r="SVR206" s="1187"/>
      <c r="SVS206" s="1187"/>
      <c r="SVT206" s="1187"/>
      <c r="SVU206" s="1187"/>
      <c r="SVV206" s="1187"/>
      <c r="SVW206" s="1187"/>
      <c r="SVX206" s="1187"/>
      <c r="SVY206" s="1187"/>
      <c r="SVZ206" s="1187"/>
      <c r="SWA206" s="1187"/>
      <c r="SWB206" s="1187"/>
      <c r="SWC206" s="1187"/>
      <c r="SWD206" s="1187"/>
      <c r="SWE206" s="1187"/>
      <c r="SWF206" s="1187"/>
      <c r="SWG206" s="1187"/>
      <c r="SWH206" s="1187"/>
      <c r="SWI206" s="1187"/>
      <c r="SWJ206" s="1187"/>
      <c r="SWK206" s="1187"/>
      <c r="SWL206" s="1187"/>
      <c r="SWM206" s="1187"/>
      <c r="SWN206" s="1187"/>
      <c r="SWO206" s="1187"/>
      <c r="SWP206" s="1187"/>
      <c r="SWQ206" s="1187"/>
      <c r="SWR206" s="1187"/>
      <c r="SWS206" s="1187"/>
      <c r="SWT206" s="1187"/>
      <c r="SWU206" s="1187"/>
      <c r="SWV206" s="1187"/>
      <c r="SWW206" s="1187"/>
      <c r="SWX206" s="1187"/>
      <c r="SWY206" s="1187"/>
      <c r="SWZ206" s="1187"/>
      <c r="SXA206" s="1187"/>
      <c r="SXB206" s="1187"/>
      <c r="SXC206" s="1187"/>
      <c r="SXD206" s="1187"/>
      <c r="SXE206" s="1187"/>
      <c r="SXF206" s="1187"/>
      <c r="SXG206" s="1187"/>
      <c r="SXH206" s="1187"/>
      <c r="SXI206" s="1187"/>
      <c r="SXJ206" s="1187"/>
      <c r="SXK206" s="1187"/>
      <c r="SXL206" s="1187"/>
      <c r="SXM206" s="1187"/>
      <c r="SXN206" s="1187"/>
      <c r="SXO206" s="1187"/>
      <c r="SXP206" s="1187"/>
      <c r="SXQ206" s="1187"/>
      <c r="SXR206" s="1187"/>
      <c r="SXS206" s="1187"/>
      <c r="SXT206" s="1187"/>
      <c r="SXU206" s="1187"/>
      <c r="SXV206" s="1187"/>
      <c r="SXW206" s="1187"/>
      <c r="SXX206" s="1187"/>
      <c r="SXY206" s="1187"/>
      <c r="SXZ206" s="1187"/>
      <c r="SYA206" s="1187"/>
      <c r="SYB206" s="1187"/>
      <c r="SYC206" s="1187"/>
      <c r="SYD206" s="1187"/>
      <c r="SYE206" s="1187"/>
      <c r="SYF206" s="1187"/>
      <c r="SYG206" s="1187"/>
      <c r="SYH206" s="1187"/>
      <c r="SYI206" s="1187"/>
      <c r="SYJ206" s="1187"/>
      <c r="SYK206" s="1187"/>
      <c r="SYL206" s="1187"/>
      <c r="SYM206" s="1187"/>
      <c r="SYN206" s="1187"/>
      <c r="SYO206" s="1187"/>
      <c r="SYP206" s="1187"/>
      <c r="SYQ206" s="1187"/>
      <c r="SYR206" s="1187"/>
      <c r="SYS206" s="1187"/>
      <c r="SYT206" s="1187"/>
      <c r="SYU206" s="1187"/>
      <c r="SYV206" s="1187"/>
      <c r="SYW206" s="1187"/>
      <c r="SYX206" s="1187"/>
      <c r="SYY206" s="1187"/>
      <c r="SYZ206" s="1187"/>
      <c r="SZA206" s="1187"/>
      <c r="SZB206" s="1187"/>
      <c r="SZC206" s="1187"/>
      <c r="SZD206" s="1187"/>
      <c r="SZE206" s="1187"/>
      <c r="SZF206" s="1187"/>
      <c r="SZG206" s="1187"/>
      <c r="SZH206" s="1187"/>
      <c r="SZI206" s="1187"/>
      <c r="SZJ206" s="1187"/>
      <c r="SZK206" s="1187"/>
      <c r="SZL206" s="1187"/>
      <c r="SZM206" s="1187"/>
      <c r="SZN206" s="1187"/>
      <c r="SZO206" s="1187"/>
      <c r="SZP206" s="1187"/>
      <c r="SZQ206" s="1187"/>
      <c r="SZR206" s="1187"/>
      <c r="SZS206" s="1187"/>
      <c r="SZT206" s="1187"/>
      <c r="SZU206" s="1187"/>
      <c r="SZV206" s="1187"/>
      <c r="SZW206" s="1187"/>
      <c r="SZX206" s="1187"/>
      <c r="SZY206" s="1187"/>
      <c r="SZZ206" s="1187"/>
      <c r="TAA206" s="1187"/>
      <c r="TAB206" s="1187"/>
      <c r="TAC206" s="1187"/>
      <c r="TAD206" s="1187"/>
      <c r="TAE206" s="1187"/>
      <c r="TAF206" s="1187"/>
      <c r="TAG206" s="1187"/>
      <c r="TAH206" s="1187"/>
      <c r="TAI206" s="1187"/>
      <c r="TAJ206" s="1187"/>
      <c r="TAK206" s="1187"/>
      <c r="TAL206" s="1187"/>
      <c r="TAM206" s="1187"/>
      <c r="TAN206" s="1187"/>
      <c r="TAO206" s="1187"/>
      <c r="TAP206" s="1187"/>
      <c r="TAQ206" s="1187"/>
      <c r="TAR206" s="1187"/>
      <c r="TAS206" s="1187"/>
      <c r="TAT206" s="1187"/>
      <c r="TAU206" s="1187"/>
      <c r="TAV206" s="1187"/>
      <c r="TAW206" s="1187"/>
      <c r="TAX206" s="1187"/>
      <c r="TAY206" s="1187"/>
      <c r="TAZ206" s="1187"/>
      <c r="TBA206" s="1187"/>
      <c r="TBB206" s="1187"/>
      <c r="TBC206" s="1187"/>
      <c r="TBD206" s="1187"/>
      <c r="TBE206" s="1187"/>
      <c r="TBF206" s="1187"/>
      <c r="TBG206" s="1187"/>
      <c r="TBH206" s="1187"/>
      <c r="TBI206" s="1187"/>
      <c r="TBJ206" s="1187"/>
      <c r="TBK206" s="1187"/>
      <c r="TBL206" s="1187"/>
      <c r="TBM206" s="1187"/>
      <c r="TBN206" s="1187"/>
      <c r="TBO206" s="1187"/>
      <c r="TBP206" s="1187"/>
      <c r="TBQ206" s="1187"/>
      <c r="TBR206" s="1187"/>
      <c r="TBS206" s="1187"/>
      <c r="TBT206" s="1187"/>
      <c r="TBU206" s="1187"/>
      <c r="TBV206" s="1187"/>
      <c r="TBW206" s="1187"/>
      <c r="TBX206" s="1187"/>
      <c r="TBY206" s="1187"/>
      <c r="TBZ206" s="1187"/>
      <c r="TCA206" s="1187"/>
      <c r="TCB206" s="1187"/>
      <c r="TCC206" s="1187"/>
      <c r="TCD206" s="1187"/>
      <c r="TCE206" s="1187"/>
      <c r="TCF206" s="1187"/>
      <c r="TCG206" s="1187"/>
      <c r="TCH206" s="1187"/>
      <c r="TCI206" s="1187"/>
      <c r="TCJ206" s="1187"/>
      <c r="TCK206" s="1187"/>
      <c r="TCL206" s="1187"/>
      <c r="TCM206" s="1187"/>
      <c r="TCN206" s="1187"/>
      <c r="TCO206" s="1187"/>
      <c r="TCP206" s="1187"/>
      <c r="TCQ206" s="1187"/>
      <c r="TCR206" s="1187"/>
      <c r="TCS206" s="1187"/>
      <c r="TCT206" s="1187"/>
      <c r="TCU206" s="1187"/>
      <c r="TCV206" s="1187"/>
      <c r="TCW206" s="1187"/>
      <c r="TCX206" s="1187"/>
      <c r="TCY206" s="1187"/>
      <c r="TCZ206" s="1187"/>
      <c r="TDA206" s="1187"/>
      <c r="TDB206" s="1187"/>
      <c r="TDC206" s="1187"/>
      <c r="TDD206" s="1187"/>
      <c r="TDE206" s="1187"/>
      <c r="TDF206" s="1187"/>
      <c r="TDG206" s="1187"/>
      <c r="TDH206" s="1187"/>
      <c r="TDI206" s="1187"/>
      <c r="TDJ206" s="1187"/>
      <c r="TDK206" s="1187"/>
      <c r="TDL206" s="1187"/>
      <c r="TDM206" s="1187"/>
      <c r="TDN206" s="1187"/>
      <c r="TDO206" s="1187"/>
      <c r="TDP206" s="1187"/>
      <c r="TDQ206" s="1187"/>
      <c r="TDR206" s="1187"/>
      <c r="TDS206" s="1187"/>
      <c r="TDT206" s="1187"/>
      <c r="TDU206" s="1187"/>
      <c r="TDV206" s="1187"/>
      <c r="TDW206" s="1187"/>
      <c r="TDX206" s="1187"/>
      <c r="TDY206" s="1187"/>
      <c r="TDZ206" s="1187"/>
      <c r="TEA206" s="1187"/>
      <c r="TEB206" s="1187"/>
      <c r="TEC206" s="1187"/>
      <c r="TED206" s="1187"/>
      <c r="TEE206" s="1187"/>
      <c r="TEF206" s="1187"/>
      <c r="TEG206" s="1187"/>
      <c r="TEH206" s="1187"/>
      <c r="TEI206" s="1187"/>
      <c r="TEJ206" s="1187"/>
      <c r="TEK206" s="1187"/>
      <c r="TEL206" s="1187"/>
      <c r="TEM206" s="1187"/>
      <c r="TEN206" s="1187"/>
      <c r="TEO206" s="1187"/>
      <c r="TEP206" s="1187"/>
      <c r="TEQ206" s="1187"/>
      <c r="TER206" s="1187"/>
      <c r="TES206" s="1187"/>
      <c r="TET206" s="1187"/>
      <c r="TEU206" s="1187"/>
      <c r="TEV206" s="1187"/>
      <c r="TEW206" s="1187"/>
      <c r="TEX206" s="1187"/>
      <c r="TEY206" s="1187"/>
      <c r="TEZ206" s="1187"/>
      <c r="TFA206" s="1187"/>
      <c r="TFB206" s="1187"/>
      <c r="TFC206" s="1187"/>
      <c r="TFD206" s="1187"/>
      <c r="TFE206" s="1187"/>
      <c r="TFF206" s="1187"/>
      <c r="TFG206" s="1187"/>
      <c r="TFH206" s="1187"/>
      <c r="TFI206" s="1187"/>
      <c r="TFJ206" s="1187"/>
      <c r="TFK206" s="1187"/>
      <c r="TFL206" s="1187"/>
      <c r="TFM206" s="1187"/>
      <c r="TFN206" s="1187"/>
      <c r="TFO206" s="1187"/>
      <c r="TFP206" s="1187"/>
      <c r="TFQ206" s="1187"/>
      <c r="TFR206" s="1187"/>
      <c r="TFS206" s="1187"/>
      <c r="TFT206" s="1187"/>
      <c r="TFU206" s="1187"/>
      <c r="TFV206" s="1187"/>
      <c r="TFW206" s="1187"/>
      <c r="TFX206" s="1187"/>
      <c r="TFY206" s="1187"/>
      <c r="TFZ206" s="1187"/>
      <c r="TGA206" s="1187"/>
      <c r="TGB206" s="1187"/>
      <c r="TGC206" s="1187"/>
      <c r="TGD206" s="1187"/>
      <c r="TGE206" s="1187"/>
      <c r="TGF206" s="1187"/>
      <c r="TGG206" s="1187"/>
      <c r="TGH206" s="1187"/>
      <c r="TGI206" s="1187"/>
      <c r="TGJ206" s="1187"/>
      <c r="TGK206" s="1187"/>
      <c r="TGL206" s="1187"/>
      <c r="TGM206" s="1187"/>
      <c r="TGN206" s="1187"/>
      <c r="TGO206" s="1187"/>
      <c r="TGP206" s="1187"/>
      <c r="TGQ206" s="1187"/>
      <c r="TGR206" s="1187"/>
      <c r="TGS206" s="1187"/>
      <c r="TGT206" s="1187"/>
      <c r="TGU206" s="1187"/>
      <c r="TGV206" s="1187"/>
      <c r="TGW206" s="1187"/>
      <c r="TGX206" s="1187"/>
      <c r="TGY206" s="1187"/>
      <c r="TGZ206" s="1187"/>
      <c r="THA206" s="1187"/>
      <c r="THB206" s="1187"/>
      <c r="THC206" s="1187"/>
      <c r="THD206" s="1187"/>
      <c r="THE206" s="1187"/>
      <c r="THF206" s="1187"/>
      <c r="THG206" s="1187"/>
      <c r="THH206" s="1187"/>
      <c r="THI206" s="1187"/>
      <c r="THJ206" s="1187"/>
      <c r="THK206" s="1187"/>
      <c r="THL206" s="1187"/>
      <c r="THM206" s="1187"/>
      <c r="THN206" s="1187"/>
      <c r="THO206" s="1187"/>
      <c r="THP206" s="1187"/>
      <c r="THQ206" s="1187"/>
      <c r="THR206" s="1187"/>
      <c r="THS206" s="1187"/>
      <c r="THT206" s="1187"/>
      <c r="THU206" s="1187"/>
      <c r="THV206" s="1187"/>
      <c r="THW206" s="1187"/>
      <c r="THX206" s="1187"/>
      <c r="THY206" s="1187"/>
      <c r="THZ206" s="1187"/>
      <c r="TIA206" s="1187"/>
      <c r="TIB206" s="1187"/>
      <c r="TIC206" s="1187"/>
      <c r="TID206" s="1187"/>
      <c r="TIE206" s="1187"/>
      <c r="TIF206" s="1187"/>
      <c r="TIG206" s="1187"/>
      <c r="TIH206" s="1187"/>
      <c r="TII206" s="1187"/>
      <c r="TIJ206" s="1187"/>
      <c r="TIK206" s="1187"/>
      <c r="TIL206" s="1187"/>
      <c r="TIM206" s="1187"/>
      <c r="TIN206" s="1187"/>
      <c r="TIO206" s="1187"/>
      <c r="TIP206" s="1187"/>
      <c r="TIQ206" s="1187"/>
      <c r="TIR206" s="1187"/>
      <c r="TIS206" s="1187"/>
      <c r="TIT206" s="1187"/>
      <c r="TIU206" s="1187"/>
      <c r="TIV206" s="1187"/>
      <c r="TIW206" s="1187"/>
      <c r="TIX206" s="1187"/>
      <c r="TIY206" s="1187"/>
      <c r="TIZ206" s="1187"/>
      <c r="TJA206" s="1187"/>
      <c r="TJB206" s="1187"/>
      <c r="TJC206" s="1187"/>
      <c r="TJD206" s="1187"/>
      <c r="TJE206" s="1187"/>
      <c r="TJF206" s="1187"/>
      <c r="TJG206" s="1187"/>
      <c r="TJH206" s="1187"/>
      <c r="TJI206" s="1187"/>
      <c r="TJJ206" s="1187"/>
      <c r="TJK206" s="1187"/>
      <c r="TJL206" s="1187"/>
      <c r="TJM206" s="1187"/>
      <c r="TJN206" s="1187"/>
      <c r="TJO206" s="1187"/>
      <c r="TJP206" s="1187"/>
      <c r="TJQ206" s="1187"/>
      <c r="TJR206" s="1187"/>
      <c r="TJS206" s="1187"/>
      <c r="TJT206" s="1187"/>
      <c r="TJU206" s="1187"/>
      <c r="TJV206" s="1187"/>
      <c r="TJW206" s="1187"/>
      <c r="TJX206" s="1187"/>
      <c r="TJY206" s="1187"/>
      <c r="TJZ206" s="1187"/>
      <c r="TKA206" s="1187"/>
      <c r="TKB206" s="1187"/>
      <c r="TKC206" s="1187"/>
      <c r="TKD206" s="1187"/>
      <c r="TKE206" s="1187"/>
      <c r="TKF206" s="1187"/>
      <c r="TKG206" s="1187"/>
      <c r="TKH206" s="1187"/>
      <c r="TKI206" s="1187"/>
      <c r="TKJ206" s="1187"/>
      <c r="TKK206" s="1187"/>
      <c r="TKL206" s="1187"/>
      <c r="TKM206" s="1187"/>
      <c r="TKN206" s="1187"/>
      <c r="TKO206" s="1187"/>
      <c r="TKP206" s="1187"/>
      <c r="TKQ206" s="1187"/>
      <c r="TKR206" s="1187"/>
      <c r="TKS206" s="1187"/>
      <c r="TKT206" s="1187"/>
      <c r="TKU206" s="1187"/>
      <c r="TKV206" s="1187"/>
      <c r="TKW206" s="1187"/>
      <c r="TKX206" s="1187"/>
      <c r="TKY206" s="1187"/>
      <c r="TKZ206" s="1187"/>
      <c r="TLA206" s="1187"/>
      <c r="TLB206" s="1187"/>
      <c r="TLC206" s="1187"/>
      <c r="TLD206" s="1187"/>
      <c r="TLE206" s="1187"/>
      <c r="TLF206" s="1187"/>
      <c r="TLG206" s="1187"/>
      <c r="TLH206" s="1187"/>
      <c r="TLI206" s="1187"/>
      <c r="TLJ206" s="1187"/>
      <c r="TLK206" s="1187"/>
      <c r="TLL206" s="1187"/>
      <c r="TLM206" s="1187"/>
      <c r="TLN206" s="1187"/>
      <c r="TLO206" s="1187"/>
      <c r="TLP206" s="1187"/>
      <c r="TLQ206" s="1187"/>
      <c r="TLR206" s="1187"/>
      <c r="TLS206" s="1187"/>
      <c r="TLT206" s="1187"/>
      <c r="TLU206" s="1187"/>
      <c r="TLV206" s="1187"/>
      <c r="TLW206" s="1187"/>
      <c r="TLX206" s="1187"/>
      <c r="TLY206" s="1187"/>
      <c r="TLZ206" s="1187"/>
      <c r="TMA206" s="1187"/>
      <c r="TMB206" s="1187"/>
      <c r="TMC206" s="1187"/>
      <c r="TMD206" s="1187"/>
      <c r="TME206" s="1187"/>
      <c r="TMF206" s="1187"/>
      <c r="TMG206" s="1187"/>
      <c r="TMH206" s="1187"/>
      <c r="TMI206" s="1187"/>
      <c r="TMJ206" s="1187"/>
      <c r="TMK206" s="1187"/>
      <c r="TML206" s="1187"/>
      <c r="TMM206" s="1187"/>
      <c r="TMN206" s="1187"/>
      <c r="TMO206" s="1187"/>
      <c r="TMP206" s="1187"/>
      <c r="TMQ206" s="1187"/>
      <c r="TMR206" s="1187"/>
      <c r="TMS206" s="1187"/>
      <c r="TMT206" s="1187"/>
      <c r="TMU206" s="1187"/>
      <c r="TMV206" s="1187"/>
      <c r="TMW206" s="1187"/>
      <c r="TMX206" s="1187"/>
      <c r="TMY206" s="1187"/>
      <c r="TMZ206" s="1187"/>
      <c r="TNA206" s="1187"/>
      <c r="TNB206" s="1187"/>
      <c r="TNC206" s="1187"/>
      <c r="TND206" s="1187"/>
      <c r="TNE206" s="1187"/>
      <c r="TNF206" s="1187"/>
      <c r="TNG206" s="1187"/>
      <c r="TNH206" s="1187"/>
      <c r="TNI206" s="1187"/>
      <c r="TNJ206" s="1187"/>
      <c r="TNK206" s="1187"/>
      <c r="TNL206" s="1187"/>
      <c r="TNM206" s="1187"/>
      <c r="TNN206" s="1187"/>
      <c r="TNO206" s="1187"/>
      <c r="TNP206" s="1187"/>
      <c r="TNQ206" s="1187"/>
      <c r="TNR206" s="1187"/>
      <c r="TNS206" s="1187"/>
      <c r="TNT206" s="1187"/>
      <c r="TNU206" s="1187"/>
      <c r="TNV206" s="1187"/>
      <c r="TNW206" s="1187"/>
      <c r="TNX206" s="1187"/>
      <c r="TNY206" s="1187"/>
      <c r="TNZ206" s="1187"/>
      <c r="TOA206" s="1187"/>
      <c r="TOB206" s="1187"/>
      <c r="TOC206" s="1187"/>
      <c r="TOD206" s="1187"/>
      <c r="TOE206" s="1187"/>
      <c r="TOF206" s="1187"/>
      <c r="TOG206" s="1187"/>
      <c r="TOH206" s="1187"/>
      <c r="TOI206" s="1187"/>
      <c r="TOJ206" s="1187"/>
      <c r="TOK206" s="1187"/>
      <c r="TOL206" s="1187"/>
      <c r="TOM206" s="1187"/>
      <c r="TON206" s="1187"/>
      <c r="TOO206" s="1187"/>
      <c r="TOP206" s="1187"/>
      <c r="TOQ206" s="1187"/>
      <c r="TOR206" s="1187"/>
      <c r="TOS206" s="1187"/>
      <c r="TOT206" s="1187"/>
      <c r="TOU206" s="1187"/>
      <c r="TOV206" s="1187"/>
      <c r="TOW206" s="1187"/>
      <c r="TOX206" s="1187"/>
      <c r="TOY206" s="1187"/>
      <c r="TOZ206" s="1187"/>
      <c r="TPA206" s="1187"/>
      <c r="TPB206" s="1187"/>
      <c r="TPC206" s="1187"/>
      <c r="TPD206" s="1187"/>
      <c r="TPE206" s="1187"/>
      <c r="TPF206" s="1187"/>
      <c r="TPG206" s="1187"/>
      <c r="TPH206" s="1187"/>
      <c r="TPI206" s="1187"/>
      <c r="TPJ206" s="1187"/>
      <c r="TPK206" s="1187"/>
      <c r="TPL206" s="1187"/>
      <c r="TPM206" s="1187"/>
      <c r="TPN206" s="1187"/>
      <c r="TPO206" s="1187"/>
      <c r="TPP206" s="1187"/>
      <c r="TPQ206" s="1187"/>
      <c r="TPR206" s="1187"/>
      <c r="TPS206" s="1187"/>
      <c r="TPT206" s="1187"/>
      <c r="TPU206" s="1187"/>
      <c r="TPV206" s="1187"/>
      <c r="TPW206" s="1187"/>
      <c r="TPX206" s="1187"/>
      <c r="TPY206" s="1187"/>
      <c r="TPZ206" s="1187"/>
      <c r="TQA206" s="1187"/>
      <c r="TQB206" s="1187"/>
      <c r="TQC206" s="1187"/>
      <c r="TQD206" s="1187"/>
      <c r="TQE206" s="1187"/>
      <c r="TQF206" s="1187"/>
      <c r="TQG206" s="1187"/>
      <c r="TQH206" s="1187"/>
      <c r="TQI206" s="1187"/>
      <c r="TQJ206" s="1187"/>
      <c r="TQK206" s="1187"/>
      <c r="TQL206" s="1187"/>
      <c r="TQM206" s="1187"/>
      <c r="TQN206" s="1187"/>
      <c r="TQO206" s="1187"/>
      <c r="TQP206" s="1187"/>
      <c r="TQQ206" s="1187"/>
      <c r="TQR206" s="1187"/>
      <c r="TQS206" s="1187"/>
      <c r="TQT206" s="1187"/>
      <c r="TQU206" s="1187"/>
      <c r="TQV206" s="1187"/>
      <c r="TQW206" s="1187"/>
      <c r="TQX206" s="1187"/>
      <c r="TQY206" s="1187"/>
      <c r="TQZ206" s="1187"/>
      <c r="TRA206" s="1187"/>
      <c r="TRB206" s="1187"/>
      <c r="TRC206" s="1187"/>
      <c r="TRD206" s="1187"/>
      <c r="TRE206" s="1187"/>
      <c r="TRF206" s="1187"/>
      <c r="TRG206" s="1187"/>
      <c r="TRH206" s="1187"/>
      <c r="TRI206" s="1187"/>
      <c r="TRJ206" s="1187"/>
      <c r="TRK206" s="1187"/>
      <c r="TRL206" s="1187"/>
      <c r="TRM206" s="1187"/>
      <c r="TRN206" s="1187"/>
      <c r="TRO206" s="1187"/>
      <c r="TRP206" s="1187"/>
      <c r="TRQ206" s="1187"/>
      <c r="TRR206" s="1187"/>
      <c r="TRS206" s="1187"/>
      <c r="TRT206" s="1187"/>
      <c r="TRU206" s="1187"/>
      <c r="TRV206" s="1187"/>
      <c r="TRW206" s="1187"/>
      <c r="TRX206" s="1187"/>
      <c r="TRY206" s="1187"/>
      <c r="TRZ206" s="1187"/>
      <c r="TSA206" s="1187"/>
      <c r="TSB206" s="1187"/>
      <c r="TSC206" s="1187"/>
      <c r="TSD206" s="1187"/>
      <c r="TSE206" s="1187"/>
      <c r="TSF206" s="1187"/>
      <c r="TSG206" s="1187"/>
      <c r="TSH206" s="1187"/>
      <c r="TSI206" s="1187"/>
      <c r="TSJ206" s="1187"/>
      <c r="TSK206" s="1187"/>
      <c r="TSL206" s="1187"/>
      <c r="TSM206" s="1187"/>
      <c r="TSN206" s="1187"/>
      <c r="TSO206" s="1187"/>
      <c r="TSP206" s="1187"/>
      <c r="TSQ206" s="1187"/>
      <c r="TSR206" s="1187"/>
      <c r="TSS206" s="1187"/>
      <c r="TST206" s="1187"/>
      <c r="TSU206" s="1187"/>
      <c r="TSV206" s="1187"/>
      <c r="TSW206" s="1187"/>
      <c r="TSX206" s="1187"/>
      <c r="TSY206" s="1187"/>
      <c r="TSZ206" s="1187"/>
      <c r="TTA206" s="1187"/>
      <c r="TTB206" s="1187"/>
      <c r="TTC206" s="1187"/>
      <c r="TTD206" s="1187"/>
      <c r="TTE206" s="1187"/>
      <c r="TTF206" s="1187"/>
      <c r="TTG206" s="1187"/>
      <c r="TTH206" s="1187"/>
      <c r="TTI206" s="1187"/>
      <c r="TTJ206" s="1187"/>
      <c r="TTK206" s="1187"/>
      <c r="TTL206" s="1187"/>
      <c r="TTM206" s="1187"/>
      <c r="TTN206" s="1187"/>
      <c r="TTO206" s="1187"/>
      <c r="TTP206" s="1187"/>
      <c r="TTQ206" s="1187"/>
      <c r="TTR206" s="1187"/>
      <c r="TTS206" s="1187"/>
      <c r="TTT206" s="1187"/>
      <c r="TTU206" s="1187"/>
      <c r="TTV206" s="1187"/>
      <c r="TTW206" s="1187"/>
      <c r="TTX206" s="1187"/>
      <c r="TTY206" s="1187"/>
      <c r="TTZ206" s="1187"/>
      <c r="TUA206" s="1187"/>
      <c r="TUB206" s="1187"/>
      <c r="TUC206" s="1187"/>
      <c r="TUD206" s="1187"/>
      <c r="TUE206" s="1187"/>
      <c r="TUF206" s="1187"/>
      <c r="TUG206" s="1187"/>
      <c r="TUH206" s="1187"/>
      <c r="TUI206" s="1187"/>
      <c r="TUJ206" s="1187"/>
      <c r="TUK206" s="1187"/>
      <c r="TUL206" s="1187"/>
      <c r="TUM206" s="1187"/>
      <c r="TUN206" s="1187"/>
      <c r="TUO206" s="1187"/>
      <c r="TUP206" s="1187"/>
      <c r="TUQ206" s="1187"/>
      <c r="TUR206" s="1187"/>
      <c r="TUS206" s="1187"/>
      <c r="TUT206" s="1187"/>
      <c r="TUU206" s="1187"/>
      <c r="TUV206" s="1187"/>
      <c r="TUW206" s="1187"/>
      <c r="TUX206" s="1187"/>
      <c r="TUY206" s="1187"/>
      <c r="TUZ206" s="1187"/>
      <c r="TVA206" s="1187"/>
      <c r="TVB206" s="1187"/>
      <c r="TVC206" s="1187"/>
      <c r="TVD206" s="1187"/>
      <c r="TVE206" s="1187"/>
      <c r="TVF206" s="1187"/>
      <c r="TVG206" s="1187"/>
      <c r="TVH206" s="1187"/>
      <c r="TVI206" s="1187"/>
      <c r="TVJ206" s="1187"/>
      <c r="TVK206" s="1187"/>
      <c r="TVL206" s="1187"/>
      <c r="TVM206" s="1187"/>
      <c r="TVN206" s="1187"/>
      <c r="TVO206" s="1187"/>
      <c r="TVP206" s="1187"/>
      <c r="TVQ206" s="1187"/>
      <c r="TVR206" s="1187"/>
      <c r="TVS206" s="1187"/>
      <c r="TVT206" s="1187"/>
      <c r="TVU206" s="1187"/>
      <c r="TVV206" s="1187"/>
      <c r="TVW206" s="1187"/>
      <c r="TVX206" s="1187"/>
      <c r="TVY206" s="1187"/>
      <c r="TVZ206" s="1187"/>
      <c r="TWA206" s="1187"/>
      <c r="TWB206" s="1187"/>
      <c r="TWC206" s="1187"/>
      <c r="TWD206" s="1187"/>
      <c r="TWE206" s="1187"/>
      <c r="TWF206" s="1187"/>
      <c r="TWG206" s="1187"/>
      <c r="TWH206" s="1187"/>
      <c r="TWI206" s="1187"/>
      <c r="TWJ206" s="1187"/>
      <c r="TWK206" s="1187"/>
      <c r="TWL206" s="1187"/>
      <c r="TWM206" s="1187"/>
      <c r="TWN206" s="1187"/>
      <c r="TWO206" s="1187"/>
      <c r="TWP206" s="1187"/>
      <c r="TWQ206" s="1187"/>
      <c r="TWR206" s="1187"/>
      <c r="TWS206" s="1187"/>
      <c r="TWT206" s="1187"/>
      <c r="TWU206" s="1187"/>
      <c r="TWV206" s="1187"/>
      <c r="TWW206" s="1187"/>
      <c r="TWX206" s="1187"/>
      <c r="TWY206" s="1187"/>
      <c r="TWZ206" s="1187"/>
      <c r="TXA206" s="1187"/>
      <c r="TXB206" s="1187"/>
      <c r="TXC206" s="1187"/>
      <c r="TXD206" s="1187"/>
      <c r="TXE206" s="1187"/>
      <c r="TXF206" s="1187"/>
      <c r="TXG206" s="1187"/>
      <c r="TXH206" s="1187"/>
      <c r="TXI206" s="1187"/>
      <c r="TXJ206" s="1187"/>
      <c r="TXK206" s="1187"/>
      <c r="TXL206" s="1187"/>
      <c r="TXM206" s="1187"/>
      <c r="TXN206" s="1187"/>
      <c r="TXO206" s="1187"/>
      <c r="TXP206" s="1187"/>
      <c r="TXQ206" s="1187"/>
      <c r="TXR206" s="1187"/>
      <c r="TXS206" s="1187"/>
      <c r="TXT206" s="1187"/>
      <c r="TXU206" s="1187"/>
      <c r="TXV206" s="1187"/>
      <c r="TXW206" s="1187"/>
      <c r="TXX206" s="1187"/>
      <c r="TXY206" s="1187"/>
      <c r="TXZ206" s="1187"/>
      <c r="TYA206" s="1187"/>
      <c r="TYB206" s="1187"/>
      <c r="TYC206" s="1187"/>
      <c r="TYD206" s="1187"/>
      <c r="TYE206" s="1187"/>
      <c r="TYF206" s="1187"/>
      <c r="TYG206" s="1187"/>
      <c r="TYH206" s="1187"/>
      <c r="TYI206" s="1187"/>
      <c r="TYJ206" s="1187"/>
      <c r="TYK206" s="1187"/>
      <c r="TYL206" s="1187"/>
      <c r="TYM206" s="1187"/>
      <c r="TYN206" s="1187"/>
      <c r="TYO206" s="1187"/>
      <c r="TYP206" s="1187"/>
      <c r="TYQ206" s="1187"/>
      <c r="TYR206" s="1187"/>
      <c r="TYS206" s="1187"/>
      <c r="TYT206" s="1187"/>
      <c r="TYU206" s="1187"/>
      <c r="TYV206" s="1187"/>
      <c r="TYW206" s="1187"/>
      <c r="TYX206" s="1187"/>
      <c r="TYY206" s="1187"/>
      <c r="TYZ206" s="1187"/>
      <c r="TZA206" s="1187"/>
      <c r="TZB206" s="1187"/>
      <c r="TZC206" s="1187"/>
      <c r="TZD206" s="1187"/>
      <c r="TZE206" s="1187"/>
      <c r="TZF206" s="1187"/>
      <c r="TZG206" s="1187"/>
      <c r="TZH206" s="1187"/>
      <c r="TZI206" s="1187"/>
      <c r="TZJ206" s="1187"/>
      <c r="TZK206" s="1187"/>
      <c r="TZL206" s="1187"/>
      <c r="TZM206" s="1187"/>
      <c r="TZN206" s="1187"/>
      <c r="TZO206" s="1187"/>
      <c r="TZP206" s="1187"/>
      <c r="TZQ206" s="1187"/>
      <c r="TZR206" s="1187"/>
      <c r="TZS206" s="1187"/>
      <c r="TZT206" s="1187"/>
      <c r="TZU206" s="1187"/>
      <c r="TZV206" s="1187"/>
      <c r="TZW206" s="1187"/>
      <c r="TZX206" s="1187"/>
      <c r="TZY206" s="1187"/>
      <c r="TZZ206" s="1187"/>
      <c r="UAA206" s="1187"/>
      <c r="UAB206" s="1187"/>
      <c r="UAC206" s="1187"/>
      <c r="UAD206" s="1187"/>
      <c r="UAE206" s="1187"/>
      <c r="UAF206" s="1187"/>
      <c r="UAG206" s="1187"/>
      <c r="UAH206" s="1187"/>
      <c r="UAI206" s="1187"/>
      <c r="UAJ206" s="1187"/>
      <c r="UAK206" s="1187"/>
      <c r="UAL206" s="1187"/>
      <c r="UAM206" s="1187"/>
      <c r="UAN206" s="1187"/>
      <c r="UAO206" s="1187"/>
      <c r="UAP206" s="1187"/>
      <c r="UAQ206" s="1187"/>
      <c r="UAR206" s="1187"/>
      <c r="UAS206" s="1187"/>
      <c r="UAT206" s="1187"/>
      <c r="UAU206" s="1187"/>
      <c r="UAV206" s="1187"/>
      <c r="UAW206" s="1187"/>
      <c r="UAX206" s="1187"/>
      <c r="UAY206" s="1187"/>
      <c r="UAZ206" s="1187"/>
      <c r="UBA206" s="1187"/>
      <c r="UBB206" s="1187"/>
      <c r="UBC206" s="1187"/>
      <c r="UBD206" s="1187"/>
      <c r="UBE206" s="1187"/>
      <c r="UBF206" s="1187"/>
      <c r="UBG206" s="1187"/>
      <c r="UBH206" s="1187"/>
      <c r="UBI206" s="1187"/>
      <c r="UBJ206" s="1187"/>
      <c r="UBK206" s="1187"/>
      <c r="UBL206" s="1187"/>
      <c r="UBM206" s="1187"/>
      <c r="UBN206" s="1187"/>
      <c r="UBO206" s="1187"/>
      <c r="UBP206" s="1187"/>
      <c r="UBQ206" s="1187"/>
      <c r="UBR206" s="1187"/>
      <c r="UBS206" s="1187"/>
      <c r="UBT206" s="1187"/>
      <c r="UBU206" s="1187"/>
      <c r="UBV206" s="1187"/>
      <c r="UBW206" s="1187"/>
      <c r="UBX206" s="1187"/>
      <c r="UBY206" s="1187"/>
      <c r="UBZ206" s="1187"/>
      <c r="UCA206" s="1187"/>
      <c r="UCB206" s="1187"/>
      <c r="UCC206" s="1187"/>
      <c r="UCD206" s="1187"/>
      <c r="UCE206" s="1187"/>
      <c r="UCF206" s="1187"/>
      <c r="UCG206" s="1187"/>
      <c r="UCH206" s="1187"/>
      <c r="UCI206" s="1187"/>
      <c r="UCJ206" s="1187"/>
      <c r="UCK206" s="1187"/>
      <c r="UCL206" s="1187"/>
      <c r="UCM206" s="1187"/>
      <c r="UCN206" s="1187"/>
      <c r="UCO206" s="1187"/>
      <c r="UCP206" s="1187"/>
      <c r="UCQ206" s="1187"/>
      <c r="UCR206" s="1187"/>
      <c r="UCS206" s="1187"/>
      <c r="UCT206" s="1187"/>
      <c r="UCU206" s="1187"/>
      <c r="UCV206" s="1187"/>
      <c r="UCW206" s="1187"/>
      <c r="UCX206" s="1187"/>
      <c r="UCY206" s="1187"/>
      <c r="UCZ206" s="1187"/>
      <c r="UDA206" s="1187"/>
      <c r="UDB206" s="1187"/>
      <c r="UDC206" s="1187"/>
      <c r="UDD206" s="1187"/>
      <c r="UDE206" s="1187"/>
      <c r="UDF206" s="1187"/>
      <c r="UDG206" s="1187"/>
      <c r="UDH206" s="1187"/>
      <c r="UDI206" s="1187"/>
      <c r="UDJ206" s="1187"/>
      <c r="UDK206" s="1187"/>
      <c r="UDL206" s="1187"/>
      <c r="UDM206" s="1187"/>
      <c r="UDN206" s="1187"/>
      <c r="UDO206" s="1187"/>
      <c r="UDP206" s="1187"/>
      <c r="UDQ206" s="1187"/>
      <c r="UDR206" s="1187"/>
      <c r="UDS206" s="1187"/>
      <c r="UDT206" s="1187"/>
      <c r="UDU206" s="1187"/>
      <c r="UDV206" s="1187"/>
      <c r="UDW206" s="1187"/>
      <c r="UDX206" s="1187"/>
      <c r="UDY206" s="1187"/>
      <c r="UDZ206" s="1187"/>
      <c r="UEA206" s="1187"/>
      <c r="UEB206" s="1187"/>
      <c r="UEC206" s="1187"/>
      <c r="UED206" s="1187"/>
      <c r="UEE206" s="1187"/>
      <c r="UEF206" s="1187"/>
      <c r="UEG206" s="1187"/>
      <c r="UEH206" s="1187"/>
      <c r="UEI206" s="1187"/>
      <c r="UEJ206" s="1187"/>
      <c r="UEK206" s="1187"/>
      <c r="UEL206" s="1187"/>
      <c r="UEM206" s="1187"/>
      <c r="UEN206" s="1187"/>
      <c r="UEO206" s="1187"/>
      <c r="UEP206" s="1187"/>
      <c r="UEQ206" s="1187"/>
      <c r="UER206" s="1187"/>
      <c r="UES206" s="1187"/>
      <c r="UET206" s="1187"/>
      <c r="UEU206" s="1187"/>
      <c r="UEV206" s="1187"/>
      <c r="UEW206" s="1187"/>
      <c r="UEX206" s="1187"/>
      <c r="UEY206" s="1187"/>
      <c r="UEZ206" s="1187"/>
      <c r="UFA206" s="1187"/>
      <c r="UFB206" s="1187"/>
      <c r="UFC206" s="1187"/>
      <c r="UFD206" s="1187"/>
      <c r="UFE206" s="1187"/>
      <c r="UFF206" s="1187"/>
      <c r="UFG206" s="1187"/>
      <c r="UFH206" s="1187"/>
      <c r="UFI206" s="1187"/>
      <c r="UFJ206" s="1187"/>
      <c r="UFK206" s="1187"/>
      <c r="UFL206" s="1187"/>
      <c r="UFM206" s="1187"/>
      <c r="UFN206" s="1187"/>
      <c r="UFO206" s="1187"/>
      <c r="UFP206" s="1187"/>
      <c r="UFQ206" s="1187"/>
      <c r="UFR206" s="1187"/>
      <c r="UFS206" s="1187"/>
      <c r="UFT206" s="1187"/>
      <c r="UFU206" s="1187"/>
      <c r="UFV206" s="1187"/>
      <c r="UFW206" s="1187"/>
      <c r="UFX206" s="1187"/>
      <c r="UFY206" s="1187"/>
      <c r="UFZ206" s="1187"/>
      <c r="UGA206" s="1187"/>
      <c r="UGB206" s="1187"/>
      <c r="UGC206" s="1187"/>
      <c r="UGD206" s="1187"/>
      <c r="UGE206" s="1187"/>
      <c r="UGF206" s="1187"/>
      <c r="UGG206" s="1187"/>
      <c r="UGH206" s="1187"/>
      <c r="UGI206" s="1187"/>
      <c r="UGJ206" s="1187"/>
      <c r="UGK206" s="1187"/>
      <c r="UGL206" s="1187"/>
      <c r="UGM206" s="1187"/>
      <c r="UGN206" s="1187"/>
      <c r="UGO206" s="1187"/>
      <c r="UGP206" s="1187"/>
      <c r="UGQ206" s="1187"/>
      <c r="UGR206" s="1187"/>
      <c r="UGS206" s="1187"/>
      <c r="UGT206" s="1187"/>
      <c r="UGU206" s="1187"/>
      <c r="UGV206" s="1187"/>
      <c r="UGW206" s="1187"/>
      <c r="UGX206" s="1187"/>
      <c r="UGY206" s="1187"/>
      <c r="UGZ206" s="1187"/>
      <c r="UHA206" s="1187"/>
      <c r="UHB206" s="1187"/>
      <c r="UHC206" s="1187"/>
      <c r="UHD206" s="1187"/>
      <c r="UHE206" s="1187"/>
      <c r="UHF206" s="1187"/>
      <c r="UHG206" s="1187"/>
      <c r="UHH206" s="1187"/>
      <c r="UHI206" s="1187"/>
      <c r="UHJ206" s="1187"/>
      <c r="UHK206" s="1187"/>
      <c r="UHL206" s="1187"/>
      <c r="UHM206" s="1187"/>
      <c r="UHN206" s="1187"/>
      <c r="UHO206" s="1187"/>
      <c r="UHP206" s="1187"/>
      <c r="UHQ206" s="1187"/>
      <c r="UHR206" s="1187"/>
      <c r="UHS206" s="1187"/>
      <c r="UHT206" s="1187"/>
      <c r="UHU206" s="1187"/>
      <c r="UHV206" s="1187"/>
      <c r="UHW206" s="1187"/>
      <c r="UHX206" s="1187"/>
      <c r="UHY206" s="1187"/>
      <c r="UHZ206" s="1187"/>
      <c r="UIA206" s="1187"/>
      <c r="UIB206" s="1187"/>
      <c r="UIC206" s="1187"/>
      <c r="UID206" s="1187"/>
      <c r="UIE206" s="1187"/>
      <c r="UIF206" s="1187"/>
      <c r="UIG206" s="1187"/>
      <c r="UIH206" s="1187"/>
      <c r="UII206" s="1187"/>
      <c r="UIJ206" s="1187"/>
      <c r="UIK206" s="1187"/>
      <c r="UIL206" s="1187"/>
      <c r="UIM206" s="1187"/>
      <c r="UIN206" s="1187"/>
      <c r="UIO206" s="1187"/>
      <c r="UIP206" s="1187"/>
      <c r="UIQ206" s="1187"/>
      <c r="UIR206" s="1187"/>
      <c r="UIS206" s="1187"/>
      <c r="UIT206" s="1187"/>
      <c r="UIU206" s="1187"/>
      <c r="UIV206" s="1187"/>
      <c r="UIW206" s="1187"/>
      <c r="UIX206" s="1187"/>
      <c r="UIY206" s="1187"/>
      <c r="UIZ206" s="1187"/>
      <c r="UJA206" s="1187"/>
      <c r="UJB206" s="1187"/>
      <c r="UJC206" s="1187"/>
      <c r="UJD206" s="1187"/>
      <c r="UJE206" s="1187"/>
      <c r="UJF206" s="1187"/>
      <c r="UJG206" s="1187"/>
      <c r="UJH206" s="1187"/>
      <c r="UJI206" s="1187"/>
      <c r="UJJ206" s="1187"/>
      <c r="UJK206" s="1187"/>
      <c r="UJL206" s="1187"/>
      <c r="UJM206" s="1187"/>
      <c r="UJN206" s="1187"/>
      <c r="UJO206" s="1187"/>
      <c r="UJP206" s="1187"/>
      <c r="UJQ206" s="1187"/>
      <c r="UJR206" s="1187"/>
      <c r="UJS206" s="1187"/>
      <c r="UJT206" s="1187"/>
      <c r="UJU206" s="1187"/>
      <c r="UJV206" s="1187"/>
      <c r="UJW206" s="1187"/>
      <c r="UJX206" s="1187"/>
      <c r="UJY206" s="1187"/>
      <c r="UJZ206" s="1187"/>
      <c r="UKA206" s="1187"/>
      <c r="UKB206" s="1187"/>
      <c r="UKC206" s="1187"/>
      <c r="UKD206" s="1187"/>
      <c r="UKE206" s="1187"/>
      <c r="UKF206" s="1187"/>
      <c r="UKG206" s="1187"/>
      <c r="UKH206" s="1187"/>
      <c r="UKI206" s="1187"/>
      <c r="UKJ206" s="1187"/>
      <c r="UKK206" s="1187"/>
      <c r="UKL206" s="1187"/>
      <c r="UKM206" s="1187"/>
      <c r="UKN206" s="1187"/>
      <c r="UKO206" s="1187"/>
      <c r="UKP206" s="1187"/>
      <c r="UKQ206" s="1187"/>
      <c r="UKR206" s="1187"/>
      <c r="UKS206" s="1187"/>
      <c r="UKT206" s="1187"/>
      <c r="UKU206" s="1187"/>
      <c r="UKV206" s="1187"/>
      <c r="UKW206" s="1187"/>
      <c r="UKX206" s="1187"/>
      <c r="UKY206" s="1187"/>
      <c r="UKZ206" s="1187"/>
      <c r="ULA206" s="1187"/>
      <c r="ULB206" s="1187"/>
      <c r="ULC206" s="1187"/>
      <c r="ULD206" s="1187"/>
      <c r="ULE206" s="1187"/>
      <c r="ULF206" s="1187"/>
      <c r="ULG206" s="1187"/>
      <c r="ULH206" s="1187"/>
      <c r="ULI206" s="1187"/>
      <c r="ULJ206" s="1187"/>
      <c r="ULK206" s="1187"/>
      <c r="ULL206" s="1187"/>
      <c r="ULM206" s="1187"/>
      <c r="ULN206" s="1187"/>
      <c r="ULO206" s="1187"/>
      <c r="ULP206" s="1187"/>
      <c r="ULQ206" s="1187"/>
      <c r="ULR206" s="1187"/>
      <c r="ULS206" s="1187"/>
      <c r="ULT206" s="1187"/>
      <c r="ULU206" s="1187"/>
      <c r="ULV206" s="1187"/>
      <c r="ULW206" s="1187"/>
      <c r="ULX206" s="1187"/>
      <c r="ULY206" s="1187"/>
      <c r="ULZ206" s="1187"/>
      <c r="UMA206" s="1187"/>
      <c r="UMB206" s="1187"/>
      <c r="UMC206" s="1187"/>
      <c r="UMD206" s="1187"/>
      <c r="UME206" s="1187"/>
      <c r="UMF206" s="1187"/>
      <c r="UMG206" s="1187"/>
      <c r="UMH206" s="1187"/>
      <c r="UMI206" s="1187"/>
      <c r="UMJ206" s="1187"/>
      <c r="UMK206" s="1187"/>
      <c r="UML206" s="1187"/>
      <c r="UMM206" s="1187"/>
      <c r="UMN206" s="1187"/>
      <c r="UMO206" s="1187"/>
      <c r="UMP206" s="1187"/>
      <c r="UMQ206" s="1187"/>
      <c r="UMR206" s="1187"/>
      <c r="UMS206" s="1187"/>
      <c r="UMT206" s="1187"/>
      <c r="UMU206" s="1187"/>
      <c r="UMV206" s="1187"/>
      <c r="UMW206" s="1187"/>
      <c r="UMX206" s="1187"/>
      <c r="UMY206" s="1187"/>
      <c r="UMZ206" s="1187"/>
      <c r="UNA206" s="1187"/>
      <c r="UNB206" s="1187"/>
      <c r="UNC206" s="1187"/>
      <c r="UND206" s="1187"/>
      <c r="UNE206" s="1187"/>
      <c r="UNF206" s="1187"/>
      <c r="UNG206" s="1187"/>
      <c r="UNH206" s="1187"/>
      <c r="UNI206" s="1187"/>
      <c r="UNJ206" s="1187"/>
      <c r="UNK206" s="1187"/>
      <c r="UNL206" s="1187"/>
      <c r="UNM206" s="1187"/>
      <c r="UNN206" s="1187"/>
      <c r="UNO206" s="1187"/>
      <c r="UNP206" s="1187"/>
      <c r="UNQ206" s="1187"/>
      <c r="UNR206" s="1187"/>
      <c r="UNS206" s="1187"/>
      <c r="UNT206" s="1187"/>
      <c r="UNU206" s="1187"/>
      <c r="UNV206" s="1187"/>
      <c r="UNW206" s="1187"/>
      <c r="UNX206" s="1187"/>
      <c r="UNY206" s="1187"/>
      <c r="UNZ206" s="1187"/>
      <c r="UOA206" s="1187"/>
      <c r="UOB206" s="1187"/>
      <c r="UOC206" s="1187"/>
      <c r="UOD206" s="1187"/>
      <c r="UOE206" s="1187"/>
      <c r="UOF206" s="1187"/>
      <c r="UOG206" s="1187"/>
      <c r="UOH206" s="1187"/>
      <c r="UOI206" s="1187"/>
      <c r="UOJ206" s="1187"/>
      <c r="UOK206" s="1187"/>
      <c r="UOL206" s="1187"/>
      <c r="UOM206" s="1187"/>
      <c r="UON206" s="1187"/>
      <c r="UOO206" s="1187"/>
      <c r="UOP206" s="1187"/>
      <c r="UOQ206" s="1187"/>
      <c r="UOR206" s="1187"/>
      <c r="UOS206" s="1187"/>
      <c r="UOT206" s="1187"/>
      <c r="UOU206" s="1187"/>
      <c r="UOV206" s="1187"/>
      <c r="UOW206" s="1187"/>
      <c r="UOX206" s="1187"/>
      <c r="UOY206" s="1187"/>
      <c r="UOZ206" s="1187"/>
      <c r="UPA206" s="1187"/>
      <c r="UPB206" s="1187"/>
      <c r="UPC206" s="1187"/>
      <c r="UPD206" s="1187"/>
      <c r="UPE206" s="1187"/>
      <c r="UPF206" s="1187"/>
      <c r="UPG206" s="1187"/>
      <c r="UPH206" s="1187"/>
      <c r="UPI206" s="1187"/>
      <c r="UPJ206" s="1187"/>
      <c r="UPK206" s="1187"/>
      <c r="UPL206" s="1187"/>
      <c r="UPM206" s="1187"/>
      <c r="UPN206" s="1187"/>
      <c r="UPO206" s="1187"/>
      <c r="UPP206" s="1187"/>
      <c r="UPQ206" s="1187"/>
      <c r="UPR206" s="1187"/>
      <c r="UPS206" s="1187"/>
      <c r="UPT206" s="1187"/>
      <c r="UPU206" s="1187"/>
      <c r="UPV206" s="1187"/>
      <c r="UPW206" s="1187"/>
      <c r="UPX206" s="1187"/>
      <c r="UPY206" s="1187"/>
      <c r="UPZ206" s="1187"/>
      <c r="UQA206" s="1187"/>
      <c r="UQB206" s="1187"/>
      <c r="UQC206" s="1187"/>
      <c r="UQD206" s="1187"/>
      <c r="UQE206" s="1187"/>
      <c r="UQF206" s="1187"/>
      <c r="UQG206" s="1187"/>
      <c r="UQH206" s="1187"/>
      <c r="UQI206" s="1187"/>
      <c r="UQJ206" s="1187"/>
      <c r="UQK206" s="1187"/>
      <c r="UQL206" s="1187"/>
      <c r="UQM206" s="1187"/>
      <c r="UQN206" s="1187"/>
      <c r="UQO206" s="1187"/>
      <c r="UQP206" s="1187"/>
      <c r="UQQ206" s="1187"/>
      <c r="UQR206" s="1187"/>
      <c r="UQS206" s="1187"/>
      <c r="UQT206" s="1187"/>
      <c r="UQU206" s="1187"/>
      <c r="UQV206" s="1187"/>
      <c r="UQW206" s="1187"/>
      <c r="UQX206" s="1187"/>
      <c r="UQY206" s="1187"/>
      <c r="UQZ206" s="1187"/>
      <c r="URA206" s="1187"/>
      <c r="URB206" s="1187"/>
      <c r="URC206" s="1187"/>
      <c r="URD206" s="1187"/>
      <c r="URE206" s="1187"/>
      <c r="URF206" s="1187"/>
      <c r="URG206" s="1187"/>
      <c r="URH206" s="1187"/>
      <c r="URI206" s="1187"/>
      <c r="URJ206" s="1187"/>
      <c r="URK206" s="1187"/>
      <c r="URL206" s="1187"/>
      <c r="URM206" s="1187"/>
      <c r="URN206" s="1187"/>
      <c r="URO206" s="1187"/>
      <c r="URP206" s="1187"/>
      <c r="URQ206" s="1187"/>
      <c r="URR206" s="1187"/>
      <c r="URS206" s="1187"/>
      <c r="URT206" s="1187"/>
      <c r="URU206" s="1187"/>
      <c r="URV206" s="1187"/>
      <c r="URW206" s="1187"/>
      <c r="URX206" s="1187"/>
      <c r="URY206" s="1187"/>
      <c r="URZ206" s="1187"/>
      <c r="USA206" s="1187"/>
      <c r="USB206" s="1187"/>
      <c r="USC206" s="1187"/>
      <c r="USD206" s="1187"/>
      <c r="USE206" s="1187"/>
      <c r="USF206" s="1187"/>
      <c r="USG206" s="1187"/>
      <c r="USH206" s="1187"/>
      <c r="USI206" s="1187"/>
      <c r="USJ206" s="1187"/>
      <c r="USK206" s="1187"/>
      <c r="USL206" s="1187"/>
      <c r="USM206" s="1187"/>
      <c r="USN206" s="1187"/>
      <c r="USO206" s="1187"/>
      <c r="USP206" s="1187"/>
      <c r="USQ206" s="1187"/>
      <c r="USR206" s="1187"/>
      <c r="USS206" s="1187"/>
      <c r="UST206" s="1187"/>
      <c r="USU206" s="1187"/>
      <c r="USV206" s="1187"/>
      <c r="USW206" s="1187"/>
      <c r="USX206" s="1187"/>
      <c r="USY206" s="1187"/>
      <c r="USZ206" s="1187"/>
      <c r="UTA206" s="1187"/>
      <c r="UTB206" s="1187"/>
      <c r="UTC206" s="1187"/>
      <c r="UTD206" s="1187"/>
      <c r="UTE206" s="1187"/>
      <c r="UTF206" s="1187"/>
      <c r="UTG206" s="1187"/>
      <c r="UTH206" s="1187"/>
      <c r="UTI206" s="1187"/>
      <c r="UTJ206" s="1187"/>
      <c r="UTK206" s="1187"/>
      <c r="UTL206" s="1187"/>
      <c r="UTM206" s="1187"/>
      <c r="UTN206" s="1187"/>
      <c r="UTO206" s="1187"/>
      <c r="UTP206" s="1187"/>
      <c r="UTQ206" s="1187"/>
      <c r="UTR206" s="1187"/>
      <c r="UTS206" s="1187"/>
      <c r="UTT206" s="1187"/>
      <c r="UTU206" s="1187"/>
      <c r="UTV206" s="1187"/>
      <c r="UTW206" s="1187"/>
      <c r="UTX206" s="1187"/>
      <c r="UTY206" s="1187"/>
      <c r="UTZ206" s="1187"/>
      <c r="UUA206" s="1187"/>
      <c r="UUB206" s="1187"/>
      <c r="UUC206" s="1187"/>
      <c r="UUD206" s="1187"/>
      <c r="UUE206" s="1187"/>
      <c r="UUF206" s="1187"/>
      <c r="UUG206" s="1187"/>
      <c r="UUH206" s="1187"/>
      <c r="UUI206" s="1187"/>
      <c r="UUJ206" s="1187"/>
      <c r="UUK206" s="1187"/>
      <c r="UUL206" s="1187"/>
      <c r="UUM206" s="1187"/>
      <c r="UUN206" s="1187"/>
      <c r="UUO206" s="1187"/>
      <c r="UUP206" s="1187"/>
      <c r="UUQ206" s="1187"/>
      <c r="UUR206" s="1187"/>
      <c r="UUS206" s="1187"/>
      <c r="UUT206" s="1187"/>
      <c r="UUU206" s="1187"/>
      <c r="UUV206" s="1187"/>
      <c r="UUW206" s="1187"/>
      <c r="UUX206" s="1187"/>
      <c r="UUY206" s="1187"/>
      <c r="UUZ206" s="1187"/>
      <c r="UVA206" s="1187"/>
      <c r="UVB206" s="1187"/>
      <c r="UVC206" s="1187"/>
      <c r="UVD206" s="1187"/>
      <c r="UVE206" s="1187"/>
      <c r="UVF206" s="1187"/>
      <c r="UVG206" s="1187"/>
      <c r="UVH206" s="1187"/>
      <c r="UVI206" s="1187"/>
      <c r="UVJ206" s="1187"/>
      <c r="UVK206" s="1187"/>
      <c r="UVL206" s="1187"/>
      <c r="UVM206" s="1187"/>
      <c r="UVN206" s="1187"/>
      <c r="UVO206" s="1187"/>
      <c r="UVP206" s="1187"/>
      <c r="UVQ206" s="1187"/>
      <c r="UVR206" s="1187"/>
      <c r="UVS206" s="1187"/>
      <c r="UVT206" s="1187"/>
      <c r="UVU206" s="1187"/>
      <c r="UVV206" s="1187"/>
      <c r="UVW206" s="1187"/>
      <c r="UVX206" s="1187"/>
      <c r="UVY206" s="1187"/>
      <c r="UVZ206" s="1187"/>
      <c r="UWA206" s="1187"/>
      <c r="UWB206" s="1187"/>
      <c r="UWC206" s="1187"/>
      <c r="UWD206" s="1187"/>
      <c r="UWE206" s="1187"/>
      <c r="UWF206" s="1187"/>
      <c r="UWG206" s="1187"/>
      <c r="UWH206" s="1187"/>
      <c r="UWI206" s="1187"/>
      <c r="UWJ206" s="1187"/>
      <c r="UWK206" s="1187"/>
      <c r="UWL206" s="1187"/>
      <c r="UWM206" s="1187"/>
      <c r="UWN206" s="1187"/>
      <c r="UWO206" s="1187"/>
      <c r="UWP206" s="1187"/>
      <c r="UWQ206" s="1187"/>
      <c r="UWR206" s="1187"/>
      <c r="UWS206" s="1187"/>
      <c r="UWT206" s="1187"/>
      <c r="UWU206" s="1187"/>
      <c r="UWV206" s="1187"/>
      <c r="UWW206" s="1187"/>
      <c r="UWX206" s="1187"/>
      <c r="UWY206" s="1187"/>
      <c r="UWZ206" s="1187"/>
      <c r="UXA206" s="1187"/>
      <c r="UXB206" s="1187"/>
      <c r="UXC206" s="1187"/>
      <c r="UXD206" s="1187"/>
      <c r="UXE206" s="1187"/>
      <c r="UXF206" s="1187"/>
      <c r="UXG206" s="1187"/>
      <c r="UXH206" s="1187"/>
      <c r="UXI206" s="1187"/>
      <c r="UXJ206" s="1187"/>
      <c r="UXK206" s="1187"/>
      <c r="UXL206" s="1187"/>
      <c r="UXM206" s="1187"/>
      <c r="UXN206" s="1187"/>
      <c r="UXO206" s="1187"/>
      <c r="UXP206" s="1187"/>
      <c r="UXQ206" s="1187"/>
      <c r="UXR206" s="1187"/>
      <c r="UXS206" s="1187"/>
      <c r="UXT206" s="1187"/>
      <c r="UXU206" s="1187"/>
      <c r="UXV206" s="1187"/>
      <c r="UXW206" s="1187"/>
      <c r="UXX206" s="1187"/>
      <c r="UXY206" s="1187"/>
      <c r="UXZ206" s="1187"/>
      <c r="UYA206" s="1187"/>
      <c r="UYB206" s="1187"/>
      <c r="UYC206" s="1187"/>
      <c r="UYD206" s="1187"/>
      <c r="UYE206" s="1187"/>
      <c r="UYF206" s="1187"/>
      <c r="UYG206" s="1187"/>
      <c r="UYH206" s="1187"/>
      <c r="UYI206" s="1187"/>
      <c r="UYJ206" s="1187"/>
      <c r="UYK206" s="1187"/>
      <c r="UYL206" s="1187"/>
      <c r="UYM206" s="1187"/>
      <c r="UYN206" s="1187"/>
      <c r="UYO206" s="1187"/>
      <c r="UYP206" s="1187"/>
      <c r="UYQ206" s="1187"/>
      <c r="UYR206" s="1187"/>
      <c r="UYS206" s="1187"/>
      <c r="UYT206" s="1187"/>
      <c r="UYU206" s="1187"/>
      <c r="UYV206" s="1187"/>
      <c r="UYW206" s="1187"/>
      <c r="UYX206" s="1187"/>
      <c r="UYY206" s="1187"/>
      <c r="UYZ206" s="1187"/>
      <c r="UZA206" s="1187"/>
      <c r="UZB206" s="1187"/>
      <c r="UZC206" s="1187"/>
      <c r="UZD206" s="1187"/>
      <c r="UZE206" s="1187"/>
      <c r="UZF206" s="1187"/>
      <c r="UZG206" s="1187"/>
      <c r="UZH206" s="1187"/>
      <c r="UZI206" s="1187"/>
      <c r="UZJ206" s="1187"/>
      <c r="UZK206" s="1187"/>
      <c r="UZL206" s="1187"/>
      <c r="UZM206" s="1187"/>
      <c r="UZN206" s="1187"/>
      <c r="UZO206" s="1187"/>
      <c r="UZP206" s="1187"/>
      <c r="UZQ206" s="1187"/>
      <c r="UZR206" s="1187"/>
      <c r="UZS206" s="1187"/>
      <c r="UZT206" s="1187"/>
      <c r="UZU206" s="1187"/>
      <c r="UZV206" s="1187"/>
      <c r="UZW206" s="1187"/>
      <c r="UZX206" s="1187"/>
      <c r="UZY206" s="1187"/>
      <c r="UZZ206" s="1187"/>
      <c r="VAA206" s="1187"/>
      <c r="VAB206" s="1187"/>
      <c r="VAC206" s="1187"/>
      <c r="VAD206" s="1187"/>
      <c r="VAE206" s="1187"/>
      <c r="VAF206" s="1187"/>
      <c r="VAG206" s="1187"/>
      <c r="VAH206" s="1187"/>
      <c r="VAI206" s="1187"/>
      <c r="VAJ206" s="1187"/>
      <c r="VAK206" s="1187"/>
      <c r="VAL206" s="1187"/>
      <c r="VAM206" s="1187"/>
      <c r="VAN206" s="1187"/>
      <c r="VAO206" s="1187"/>
      <c r="VAP206" s="1187"/>
      <c r="VAQ206" s="1187"/>
      <c r="VAR206" s="1187"/>
      <c r="VAS206" s="1187"/>
      <c r="VAT206" s="1187"/>
      <c r="VAU206" s="1187"/>
      <c r="VAV206" s="1187"/>
      <c r="VAW206" s="1187"/>
      <c r="VAX206" s="1187"/>
      <c r="VAY206" s="1187"/>
      <c r="VAZ206" s="1187"/>
      <c r="VBA206" s="1187"/>
      <c r="VBB206" s="1187"/>
      <c r="VBC206" s="1187"/>
      <c r="VBD206" s="1187"/>
      <c r="VBE206" s="1187"/>
      <c r="VBF206" s="1187"/>
      <c r="VBG206" s="1187"/>
      <c r="VBH206" s="1187"/>
      <c r="VBI206" s="1187"/>
      <c r="VBJ206" s="1187"/>
      <c r="VBK206" s="1187"/>
      <c r="VBL206" s="1187"/>
      <c r="VBM206" s="1187"/>
      <c r="VBN206" s="1187"/>
      <c r="VBO206" s="1187"/>
      <c r="VBP206" s="1187"/>
      <c r="VBQ206" s="1187"/>
      <c r="VBR206" s="1187"/>
      <c r="VBS206" s="1187"/>
      <c r="VBT206" s="1187"/>
      <c r="VBU206" s="1187"/>
      <c r="VBV206" s="1187"/>
      <c r="VBW206" s="1187"/>
      <c r="VBX206" s="1187"/>
      <c r="VBY206" s="1187"/>
      <c r="VBZ206" s="1187"/>
      <c r="VCA206" s="1187"/>
      <c r="VCB206" s="1187"/>
      <c r="VCC206" s="1187"/>
      <c r="VCD206" s="1187"/>
      <c r="VCE206" s="1187"/>
      <c r="VCF206" s="1187"/>
      <c r="VCG206" s="1187"/>
      <c r="VCH206" s="1187"/>
      <c r="VCI206" s="1187"/>
      <c r="VCJ206" s="1187"/>
      <c r="VCK206" s="1187"/>
      <c r="VCL206" s="1187"/>
      <c r="VCM206" s="1187"/>
      <c r="VCN206" s="1187"/>
      <c r="VCO206" s="1187"/>
      <c r="VCP206" s="1187"/>
      <c r="VCQ206" s="1187"/>
      <c r="VCR206" s="1187"/>
      <c r="VCS206" s="1187"/>
      <c r="VCT206" s="1187"/>
      <c r="VCU206" s="1187"/>
      <c r="VCV206" s="1187"/>
      <c r="VCW206" s="1187"/>
      <c r="VCX206" s="1187"/>
      <c r="VCY206" s="1187"/>
      <c r="VCZ206" s="1187"/>
      <c r="VDA206" s="1187"/>
      <c r="VDB206" s="1187"/>
      <c r="VDC206" s="1187"/>
      <c r="VDD206" s="1187"/>
      <c r="VDE206" s="1187"/>
      <c r="VDF206" s="1187"/>
      <c r="VDG206" s="1187"/>
      <c r="VDH206" s="1187"/>
      <c r="VDI206" s="1187"/>
      <c r="VDJ206" s="1187"/>
      <c r="VDK206" s="1187"/>
      <c r="VDL206" s="1187"/>
      <c r="VDM206" s="1187"/>
      <c r="VDN206" s="1187"/>
      <c r="VDO206" s="1187"/>
      <c r="VDP206" s="1187"/>
      <c r="VDQ206" s="1187"/>
      <c r="VDR206" s="1187"/>
      <c r="VDS206" s="1187"/>
      <c r="VDT206" s="1187"/>
      <c r="VDU206" s="1187"/>
      <c r="VDV206" s="1187"/>
      <c r="VDW206" s="1187"/>
      <c r="VDX206" s="1187"/>
      <c r="VDY206" s="1187"/>
      <c r="VDZ206" s="1187"/>
      <c r="VEA206" s="1187"/>
      <c r="VEB206" s="1187"/>
      <c r="VEC206" s="1187"/>
      <c r="VED206" s="1187"/>
      <c r="VEE206" s="1187"/>
      <c r="VEF206" s="1187"/>
      <c r="VEG206" s="1187"/>
      <c r="VEH206" s="1187"/>
      <c r="VEI206" s="1187"/>
      <c r="VEJ206" s="1187"/>
      <c r="VEK206" s="1187"/>
      <c r="VEL206" s="1187"/>
      <c r="VEM206" s="1187"/>
      <c r="VEN206" s="1187"/>
      <c r="VEO206" s="1187"/>
      <c r="VEP206" s="1187"/>
      <c r="VEQ206" s="1187"/>
      <c r="VER206" s="1187"/>
      <c r="VES206" s="1187"/>
      <c r="VET206" s="1187"/>
      <c r="VEU206" s="1187"/>
      <c r="VEV206" s="1187"/>
      <c r="VEW206" s="1187"/>
      <c r="VEX206" s="1187"/>
      <c r="VEY206" s="1187"/>
      <c r="VEZ206" s="1187"/>
      <c r="VFA206" s="1187"/>
      <c r="VFB206" s="1187"/>
      <c r="VFC206" s="1187"/>
      <c r="VFD206" s="1187"/>
      <c r="VFE206" s="1187"/>
      <c r="VFF206" s="1187"/>
      <c r="VFG206" s="1187"/>
      <c r="VFH206" s="1187"/>
      <c r="VFI206" s="1187"/>
      <c r="VFJ206" s="1187"/>
      <c r="VFK206" s="1187"/>
      <c r="VFL206" s="1187"/>
      <c r="VFM206" s="1187"/>
      <c r="VFN206" s="1187"/>
      <c r="VFO206" s="1187"/>
      <c r="VFP206" s="1187"/>
      <c r="VFQ206" s="1187"/>
      <c r="VFR206" s="1187"/>
      <c r="VFS206" s="1187"/>
      <c r="VFT206" s="1187"/>
      <c r="VFU206" s="1187"/>
      <c r="VFV206" s="1187"/>
      <c r="VFW206" s="1187"/>
      <c r="VFX206" s="1187"/>
      <c r="VFY206" s="1187"/>
      <c r="VFZ206" s="1187"/>
      <c r="VGA206" s="1187"/>
      <c r="VGB206" s="1187"/>
      <c r="VGC206" s="1187"/>
      <c r="VGD206" s="1187"/>
      <c r="VGE206" s="1187"/>
      <c r="VGF206" s="1187"/>
      <c r="VGG206" s="1187"/>
      <c r="VGH206" s="1187"/>
      <c r="VGI206" s="1187"/>
      <c r="VGJ206" s="1187"/>
      <c r="VGK206" s="1187"/>
      <c r="VGL206" s="1187"/>
      <c r="VGM206" s="1187"/>
      <c r="VGN206" s="1187"/>
      <c r="VGO206" s="1187"/>
      <c r="VGP206" s="1187"/>
      <c r="VGQ206" s="1187"/>
      <c r="VGR206" s="1187"/>
      <c r="VGS206" s="1187"/>
      <c r="VGT206" s="1187"/>
      <c r="VGU206" s="1187"/>
      <c r="VGV206" s="1187"/>
      <c r="VGW206" s="1187"/>
      <c r="VGX206" s="1187"/>
      <c r="VGY206" s="1187"/>
      <c r="VGZ206" s="1187"/>
      <c r="VHA206" s="1187"/>
      <c r="VHB206" s="1187"/>
      <c r="VHC206" s="1187"/>
      <c r="VHD206" s="1187"/>
      <c r="VHE206" s="1187"/>
      <c r="VHF206" s="1187"/>
      <c r="VHG206" s="1187"/>
      <c r="VHH206" s="1187"/>
      <c r="VHI206" s="1187"/>
      <c r="VHJ206" s="1187"/>
      <c r="VHK206" s="1187"/>
      <c r="VHL206" s="1187"/>
      <c r="VHM206" s="1187"/>
      <c r="VHN206" s="1187"/>
      <c r="VHO206" s="1187"/>
      <c r="VHP206" s="1187"/>
      <c r="VHQ206" s="1187"/>
      <c r="VHR206" s="1187"/>
      <c r="VHS206" s="1187"/>
      <c r="VHT206" s="1187"/>
      <c r="VHU206" s="1187"/>
      <c r="VHV206" s="1187"/>
      <c r="VHW206" s="1187"/>
      <c r="VHX206" s="1187"/>
      <c r="VHY206" s="1187"/>
      <c r="VHZ206" s="1187"/>
      <c r="VIA206" s="1187"/>
      <c r="VIB206" s="1187"/>
      <c r="VIC206" s="1187"/>
      <c r="VID206" s="1187"/>
      <c r="VIE206" s="1187"/>
      <c r="VIF206" s="1187"/>
      <c r="VIG206" s="1187"/>
      <c r="VIH206" s="1187"/>
      <c r="VII206" s="1187"/>
      <c r="VIJ206" s="1187"/>
      <c r="VIK206" s="1187"/>
      <c r="VIL206" s="1187"/>
      <c r="VIM206" s="1187"/>
      <c r="VIN206" s="1187"/>
      <c r="VIO206" s="1187"/>
      <c r="VIP206" s="1187"/>
      <c r="VIQ206" s="1187"/>
      <c r="VIR206" s="1187"/>
      <c r="VIS206" s="1187"/>
      <c r="VIT206" s="1187"/>
      <c r="VIU206" s="1187"/>
      <c r="VIV206" s="1187"/>
      <c r="VIW206" s="1187"/>
      <c r="VIX206" s="1187"/>
      <c r="VIY206" s="1187"/>
      <c r="VIZ206" s="1187"/>
      <c r="VJA206" s="1187"/>
      <c r="VJB206" s="1187"/>
      <c r="VJC206" s="1187"/>
      <c r="VJD206" s="1187"/>
      <c r="VJE206" s="1187"/>
      <c r="VJF206" s="1187"/>
      <c r="VJG206" s="1187"/>
      <c r="VJH206" s="1187"/>
      <c r="VJI206" s="1187"/>
      <c r="VJJ206" s="1187"/>
      <c r="VJK206" s="1187"/>
      <c r="VJL206" s="1187"/>
      <c r="VJM206" s="1187"/>
      <c r="VJN206" s="1187"/>
      <c r="VJO206" s="1187"/>
      <c r="VJP206" s="1187"/>
      <c r="VJQ206" s="1187"/>
      <c r="VJR206" s="1187"/>
      <c r="VJS206" s="1187"/>
      <c r="VJT206" s="1187"/>
      <c r="VJU206" s="1187"/>
      <c r="VJV206" s="1187"/>
      <c r="VJW206" s="1187"/>
      <c r="VJX206" s="1187"/>
      <c r="VJY206" s="1187"/>
      <c r="VJZ206" s="1187"/>
      <c r="VKA206" s="1187"/>
      <c r="VKB206" s="1187"/>
      <c r="VKC206" s="1187"/>
      <c r="VKD206" s="1187"/>
      <c r="VKE206" s="1187"/>
      <c r="VKF206" s="1187"/>
      <c r="VKG206" s="1187"/>
      <c r="VKH206" s="1187"/>
      <c r="VKI206" s="1187"/>
      <c r="VKJ206" s="1187"/>
      <c r="VKK206" s="1187"/>
      <c r="VKL206" s="1187"/>
      <c r="VKM206" s="1187"/>
      <c r="VKN206" s="1187"/>
      <c r="VKO206" s="1187"/>
      <c r="VKP206" s="1187"/>
      <c r="VKQ206" s="1187"/>
      <c r="VKR206" s="1187"/>
      <c r="VKS206" s="1187"/>
      <c r="VKT206" s="1187"/>
      <c r="VKU206" s="1187"/>
      <c r="VKV206" s="1187"/>
      <c r="VKW206" s="1187"/>
      <c r="VKX206" s="1187"/>
      <c r="VKY206" s="1187"/>
      <c r="VKZ206" s="1187"/>
      <c r="VLA206" s="1187"/>
      <c r="VLB206" s="1187"/>
      <c r="VLC206" s="1187"/>
      <c r="VLD206" s="1187"/>
      <c r="VLE206" s="1187"/>
      <c r="VLF206" s="1187"/>
      <c r="VLG206" s="1187"/>
      <c r="VLH206" s="1187"/>
      <c r="VLI206" s="1187"/>
      <c r="VLJ206" s="1187"/>
      <c r="VLK206" s="1187"/>
      <c r="VLL206" s="1187"/>
      <c r="VLM206" s="1187"/>
      <c r="VLN206" s="1187"/>
      <c r="VLO206" s="1187"/>
      <c r="VLP206" s="1187"/>
      <c r="VLQ206" s="1187"/>
      <c r="VLR206" s="1187"/>
      <c r="VLS206" s="1187"/>
      <c r="VLT206" s="1187"/>
      <c r="VLU206" s="1187"/>
      <c r="VLV206" s="1187"/>
      <c r="VLW206" s="1187"/>
      <c r="VLX206" s="1187"/>
      <c r="VLY206" s="1187"/>
      <c r="VLZ206" s="1187"/>
      <c r="VMA206" s="1187"/>
      <c r="VMB206" s="1187"/>
      <c r="VMC206" s="1187"/>
      <c r="VMD206" s="1187"/>
      <c r="VME206" s="1187"/>
      <c r="VMF206" s="1187"/>
      <c r="VMG206" s="1187"/>
      <c r="VMH206" s="1187"/>
      <c r="VMI206" s="1187"/>
      <c r="VMJ206" s="1187"/>
      <c r="VMK206" s="1187"/>
      <c r="VML206" s="1187"/>
      <c r="VMM206" s="1187"/>
      <c r="VMN206" s="1187"/>
      <c r="VMO206" s="1187"/>
      <c r="VMP206" s="1187"/>
      <c r="VMQ206" s="1187"/>
      <c r="VMR206" s="1187"/>
      <c r="VMS206" s="1187"/>
      <c r="VMT206" s="1187"/>
      <c r="VMU206" s="1187"/>
      <c r="VMV206" s="1187"/>
      <c r="VMW206" s="1187"/>
      <c r="VMX206" s="1187"/>
      <c r="VMY206" s="1187"/>
      <c r="VMZ206" s="1187"/>
      <c r="VNA206" s="1187"/>
      <c r="VNB206" s="1187"/>
      <c r="VNC206" s="1187"/>
      <c r="VND206" s="1187"/>
      <c r="VNE206" s="1187"/>
      <c r="VNF206" s="1187"/>
      <c r="VNG206" s="1187"/>
      <c r="VNH206" s="1187"/>
      <c r="VNI206" s="1187"/>
      <c r="VNJ206" s="1187"/>
      <c r="VNK206" s="1187"/>
      <c r="VNL206" s="1187"/>
      <c r="VNM206" s="1187"/>
      <c r="VNN206" s="1187"/>
      <c r="VNO206" s="1187"/>
      <c r="VNP206" s="1187"/>
      <c r="VNQ206" s="1187"/>
      <c r="VNR206" s="1187"/>
      <c r="VNS206" s="1187"/>
      <c r="VNT206" s="1187"/>
      <c r="VNU206" s="1187"/>
      <c r="VNV206" s="1187"/>
      <c r="VNW206" s="1187"/>
      <c r="VNX206" s="1187"/>
      <c r="VNY206" s="1187"/>
      <c r="VNZ206" s="1187"/>
      <c r="VOA206" s="1187"/>
      <c r="VOB206" s="1187"/>
      <c r="VOC206" s="1187"/>
      <c r="VOD206" s="1187"/>
      <c r="VOE206" s="1187"/>
      <c r="VOF206" s="1187"/>
      <c r="VOG206" s="1187"/>
      <c r="VOH206" s="1187"/>
      <c r="VOI206" s="1187"/>
      <c r="VOJ206" s="1187"/>
      <c r="VOK206" s="1187"/>
      <c r="VOL206" s="1187"/>
      <c r="VOM206" s="1187"/>
      <c r="VON206" s="1187"/>
      <c r="VOO206" s="1187"/>
      <c r="VOP206" s="1187"/>
      <c r="VOQ206" s="1187"/>
      <c r="VOR206" s="1187"/>
      <c r="VOS206" s="1187"/>
      <c r="VOT206" s="1187"/>
      <c r="VOU206" s="1187"/>
      <c r="VOV206" s="1187"/>
      <c r="VOW206" s="1187"/>
      <c r="VOX206" s="1187"/>
      <c r="VOY206" s="1187"/>
      <c r="VOZ206" s="1187"/>
      <c r="VPA206" s="1187"/>
      <c r="VPB206" s="1187"/>
      <c r="VPC206" s="1187"/>
      <c r="VPD206" s="1187"/>
      <c r="VPE206" s="1187"/>
      <c r="VPF206" s="1187"/>
      <c r="VPG206" s="1187"/>
      <c r="VPH206" s="1187"/>
      <c r="VPI206" s="1187"/>
      <c r="VPJ206" s="1187"/>
      <c r="VPK206" s="1187"/>
      <c r="VPL206" s="1187"/>
      <c r="VPM206" s="1187"/>
      <c r="VPN206" s="1187"/>
      <c r="VPO206" s="1187"/>
      <c r="VPP206" s="1187"/>
      <c r="VPQ206" s="1187"/>
      <c r="VPR206" s="1187"/>
      <c r="VPS206" s="1187"/>
      <c r="VPT206" s="1187"/>
      <c r="VPU206" s="1187"/>
      <c r="VPV206" s="1187"/>
      <c r="VPW206" s="1187"/>
      <c r="VPX206" s="1187"/>
      <c r="VPY206" s="1187"/>
      <c r="VPZ206" s="1187"/>
      <c r="VQA206" s="1187"/>
      <c r="VQB206" s="1187"/>
      <c r="VQC206" s="1187"/>
      <c r="VQD206" s="1187"/>
      <c r="VQE206" s="1187"/>
      <c r="VQF206" s="1187"/>
      <c r="VQG206" s="1187"/>
      <c r="VQH206" s="1187"/>
      <c r="VQI206" s="1187"/>
      <c r="VQJ206" s="1187"/>
      <c r="VQK206" s="1187"/>
      <c r="VQL206" s="1187"/>
      <c r="VQM206" s="1187"/>
      <c r="VQN206" s="1187"/>
      <c r="VQO206" s="1187"/>
      <c r="VQP206" s="1187"/>
      <c r="VQQ206" s="1187"/>
      <c r="VQR206" s="1187"/>
      <c r="VQS206" s="1187"/>
      <c r="VQT206" s="1187"/>
      <c r="VQU206" s="1187"/>
      <c r="VQV206" s="1187"/>
      <c r="VQW206" s="1187"/>
      <c r="VQX206" s="1187"/>
      <c r="VQY206" s="1187"/>
      <c r="VQZ206" s="1187"/>
      <c r="VRA206" s="1187"/>
      <c r="VRB206" s="1187"/>
      <c r="VRC206" s="1187"/>
      <c r="VRD206" s="1187"/>
      <c r="VRE206" s="1187"/>
      <c r="VRF206" s="1187"/>
      <c r="VRG206" s="1187"/>
      <c r="VRH206" s="1187"/>
      <c r="VRI206" s="1187"/>
      <c r="VRJ206" s="1187"/>
      <c r="VRK206" s="1187"/>
      <c r="VRL206" s="1187"/>
      <c r="VRM206" s="1187"/>
      <c r="VRN206" s="1187"/>
      <c r="VRO206" s="1187"/>
      <c r="VRP206" s="1187"/>
      <c r="VRQ206" s="1187"/>
      <c r="VRR206" s="1187"/>
      <c r="VRS206" s="1187"/>
      <c r="VRT206" s="1187"/>
      <c r="VRU206" s="1187"/>
      <c r="VRV206" s="1187"/>
      <c r="VRW206" s="1187"/>
      <c r="VRX206" s="1187"/>
      <c r="VRY206" s="1187"/>
      <c r="VRZ206" s="1187"/>
      <c r="VSA206" s="1187"/>
      <c r="VSB206" s="1187"/>
      <c r="VSC206" s="1187"/>
      <c r="VSD206" s="1187"/>
      <c r="VSE206" s="1187"/>
      <c r="VSF206" s="1187"/>
      <c r="VSG206" s="1187"/>
      <c r="VSH206" s="1187"/>
      <c r="VSI206" s="1187"/>
      <c r="VSJ206" s="1187"/>
      <c r="VSK206" s="1187"/>
      <c r="VSL206" s="1187"/>
      <c r="VSM206" s="1187"/>
      <c r="VSN206" s="1187"/>
      <c r="VSO206" s="1187"/>
      <c r="VSP206" s="1187"/>
      <c r="VSQ206" s="1187"/>
      <c r="VSR206" s="1187"/>
      <c r="VSS206" s="1187"/>
      <c r="VST206" s="1187"/>
      <c r="VSU206" s="1187"/>
      <c r="VSV206" s="1187"/>
      <c r="VSW206" s="1187"/>
      <c r="VSX206" s="1187"/>
      <c r="VSY206" s="1187"/>
      <c r="VSZ206" s="1187"/>
      <c r="VTA206" s="1187"/>
      <c r="VTB206" s="1187"/>
      <c r="VTC206" s="1187"/>
      <c r="VTD206" s="1187"/>
      <c r="VTE206" s="1187"/>
      <c r="VTF206" s="1187"/>
      <c r="VTG206" s="1187"/>
      <c r="VTH206" s="1187"/>
      <c r="VTI206" s="1187"/>
      <c r="VTJ206" s="1187"/>
      <c r="VTK206" s="1187"/>
      <c r="VTL206" s="1187"/>
      <c r="VTM206" s="1187"/>
      <c r="VTN206" s="1187"/>
      <c r="VTO206" s="1187"/>
      <c r="VTP206" s="1187"/>
      <c r="VTQ206" s="1187"/>
      <c r="VTR206" s="1187"/>
      <c r="VTS206" s="1187"/>
      <c r="VTT206" s="1187"/>
      <c r="VTU206" s="1187"/>
      <c r="VTV206" s="1187"/>
      <c r="VTW206" s="1187"/>
      <c r="VTX206" s="1187"/>
      <c r="VTY206" s="1187"/>
      <c r="VTZ206" s="1187"/>
      <c r="VUA206" s="1187"/>
      <c r="VUB206" s="1187"/>
      <c r="VUC206" s="1187"/>
      <c r="VUD206" s="1187"/>
      <c r="VUE206" s="1187"/>
      <c r="VUF206" s="1187"/>
      <c r="VUG206" s="1187"/>
      <c r="VUH206" s="1187"/>
      <c r="VUI206" s="1187"/>
      <c r="VUJ206" s="1187"/>
      <c r="VUK206" s="1187"/>
      <c r="VUL206" s="1187"/>
      <c r="VUM206" s="1187"/>
      <c r="VUN206" s="1187"/>
      <c r="VUO206" s="1187"/>
      <c r="VUP206" s="1187"/>
      <c r="VUQ206" s="1187"/>
      <c r="VUR206" s="1187"/>
      <c r="VUS206" s="1187"/>
      <c r="VUT206" s="1187"/>
      <c r="VUU206" s="1187"/>
      <c r="VUV206" s="1187"/>
      <c r="VUW206" s="1187"/>
      <c r="VUX206" s="1187"/>
      <c r="VUY206" s="1187"/>
      <c r="VUZ206" s="1187"/>
      <c r="VVA206" s="1187"/>
      <c r="VVB206" s="1187"/>
      <c r="VVC206" s="1187"/>
      <c r="VVD206" s="1187"/>
      <c r="VVE206" s="1187"/>
      <c r="VVF206" s="1187"/>
      <c r="VVG206" s="1187"/>
      <c r="VVH206" s="1187"/>
      <c r="VVI206" s="1187"/>
      <c r="VVJ206" s="1187"/>
      <c r="VVK206" s="1187"/>
      <c r="VVL206" s="1187"/>
      <c r="VVM206" s="1187"/>
      <c r="VVN206" s="1187"/>
      <c r="VVO206" s="1187"/>
      <c r="VVP206" s="1187"/>
      <c r="VVQ206" s="1187"/>
      <c r="VVR206" s="1187"/>
      <c r="VVS206" s="1187"/>
      <c r="VVT206" s="1187"/>
      <c r="VVU206" s="1187"/>
      <c r="VVV206" s="1187"/>
      <c r="VVW206" s="1187"/>
      <c r="VVX206" s="1187"/>
      <c r="VVY206" s="1187"/>
      <c r="VVZ206" s="1187"/>
      <c r="VWA206" s="1187"/>
      <c r="VWB206" s="1187"/>
      <c r="VWC206" s="1187"/>
      <c r="VWD206" s="1187"/>
      <c r="VWE206" s="1187"/>
      <c r="VWF206" s="1187"/>
      <c r="VWG206" s="1187"/>
      <c r="VWH206" s="1187"/>
      <c r="VWI206" s="1187"/>
      <c r="VWJ206" s="1187"/>
      <c r="VWK206" s="1187"/>
      <c r="VWL206" s="1187"/>
      <c r="VWM206" s="1187"/>
      <c r="VWN206" s="1187"/>
      <c r="VWO206" s="1187"/>
      <c r="VWP206" s="1187"/>
      <c r="VWQ206" s="1187"/>
      <c r="VWR206" s="1187"/>
      <c r="VWS206" s="1187"/>
      <c r="VWT206" s="1187"/>
      <c r="VWU206" s="1187"/>
      <c r="VWV206" s="1187"/>
      <c r="VWW206" s="1187"/>
      <c r="VWX206" s="1187"/>
      <c r="VWY206" s="1187"/>
      <c r="VWZ206" s="1187"/>
      <c r="VXA206" s="1187"/>
      <c r="VXB206" s="1187"/>
      <c r="VXC206" s="1187"/>
      <c r="VXD206" s="1187"/>
      <c r="VXE206" s="1187"/>
      <c r="VXF206" s="1187"/>
      <c r="VXG206" s="1187"/>
      <c r="VXH206" s="1187"/>
      <c r="VXI206" s="1187"/>
      <c r="VXJ206" s="1187"/>
      <c r="VXK206" s="1187"/>
      <c r="VXL206" s="1187"/>
      <c r="VXM206" s="1187"/>
      <c r="VXN206" s="1187"/>
      <c r="VXO206" s="1187"/>
      <c r="VXP206" s="1187"/>
      <c r="VXQ206" s="1187"/>
      <c r="VXR206" s="1187"/>
      <c r="VXS206" s="1187"/>
      <c r="VXT206" s="1187"/>
      <c r="VXU206" s="1187"/>
      <c r="VXV206" s="1187"/>
      <c r="VXW206" s="1187"/>
      <c r="VXX206" s="1187"/>
      <c r="VXY206" s="1187"/>
      <c r="VXZ206" s="1187"/>
      <c r="VYA206" s="1187"/>
      <c r="VYB206" s="1187"/>
      <c r="VYC206" s="1187"/>
      <c r="VYD206" s="1187"/>
      <c r="VYE206" s="1187"/>
      <c r="VYF206" s="1187"/>
      <c r="VYG206" s="1187"/>
      <c r="VYH206" s="1187"/>
      <c r="VYI206" s="1187"/>
      <c r="VYJ206" s="1187"/>
      <c r="VYK206" s="1187"/>
      <c r="VYL206" s="1187"/>
      <c r="VYM206" s="1187"/>
      <c r="VYN206" s="1187"/>
      <c r="VYO206" s="1187"/>
      <c r="VYP206" s="1187"/>
      <c r="VYQ206" s="1187"/>
      <c r="VYR206" s="1187"/>
      <c r="VYS206" s="1187"/>
      <c r="VYT206" s="1187"/>
      <c r="VYU206" s="1187"/>
      <c r="VYV206" s="1187"/>
      <c r="VYW206" s="1187"/>
      <c r="VYX206" s="1187"/>
      <c r="VYY206" s="1187"/>
      <c r="VYZ206" s="1187"/>
      <c r="VZA206" s="1187"/>
      <c r="VZB206" s="1187"/>
      <c r="VZC206" s="1187"/>
      <c r="VZD206" s="1187"/>
      <c r="VZE206" s="1187"/>
      <c r="VZF206" s="1187"/>
      <c r="VZG206" s="1187"/>
      <c r="VZH206" s="1187"/>
      <c r="VZI206" s="1187"/>
      <c r="VZJ206" s="1187"/>
      <c r="VZK206" s="1187"/>
      <c r="VZL206" s="1187"/>
      <c r="VZM206" s="1187"/>
      <c r="VZN206" s="1187"/>
      <c r="VZO206" s="1187"/>
      <c r="VZP206" s="1187"/>
      <c r="VZQ206" s="1187"/>
      <c r="VZR206" s="1187"/>
      <c r="VZS206" s="1187"/>
      <c r="VZT206" s="1187"/>
      <c r="VZU206" s="1187"/>
      <c r="VZV206" s="1187"/>
      <c r="VZW206" s="1187"/>
      <c r="VZX206" s="1187"/>
      <c r="VZY206" s="1187"/>
      <c r="VZZ206" s="1187"/>
      <c r="WAA206" s="1187"/>
      <c r="WAB206" s="1187"/>
      <c r="WAC206" s="1187"/>
      <c r="WAD206" s="1187"/>
      <c r="WAE206" s="1187"/>
      <c r="WAF206" s="1187"/>
      <c r="WAG206" s="1187"/>
      <c r="WAH206" s="1187"/>
      <c r="WAI206" s="1187"/>
      <c r="WAJ206" s="1187"/>
      <c r="WAK206" s="1187"/>
      <c r="WAL206" s="1187"/>
      <c r="WAM206" s="1187"/>
      <c r="WAN206" s="1187"/>
      <c r="WAO206" s="1187"/>
      <c r="WAP206" s="1187"/>
      <c r="WAQ206" s="1187"/>
      <c r="WAR206" s="1187"/>
      <c r="WAS206" s="1187"/>
      <c r="WAT206" s="1187"/>
      <c r="WAU206" s="1187"/>
      <c r="WAV206" s="1187"/>
      <c r="WAW206" s="1187"/>
      <c r="WAX206" s="1187"/>
      <c r="WAY206" s="1187"/>
      <c r="WAZ206" s="1187"/>
      <c r="WBA206" s="1187"/>
      <c r="WBB206" s="1187"/>
      <c r="WBC206" s="1187"/>
      <c r="WBD206" s="1187"/>
      <c r="WBE206" s="1187"/>
      <c r="WBF206" s="1187"/>
      <c r="WBG206" s="1187"/>
      <c r="WBH206" s="1187"/>
      <c r="WBI206" s="1187"/>
      <c r="WBJ206" s="1187"/>
      <c r="WBK206" s="1187"/>
      <c r="WBL206" s="1187"/>
      <c r="WBM206" s="1187"/>
      <c r="WBN206" s="1187"/>
      <c r="WBO206" s="1187"/>
      <c r="WBP206" s="1187"/>
      <c r="WBQ206" s="1187"/>
      <c r="WBR206" s="1187"/>
      <c r="WBS206" s="1187"/>
      <c r="WBT206" s="1187"/>
      <c r="WBU206" s="1187"/>
      <c r="WBV206" s="1187"/>
      <c r="WBW206" s="1187"/>
      <c r="WBX206" s="1187"/>
      <c r="WBY206" s="1187"/>
      <c r="WBZ206" s="1187"/>
      <c r="WCA206" s="1187"/>
      <c r="WCB206" s="1187"/>
      <c r="WCC206" s="1187"/>
      <c r="WCD206" s="1187"/>
      <c r="WCE206" s="1187"/>
      <c r="WCF206" s="1187"/>
      <c r="WCG206" s="1187"/>
      <c r="WCH206" s="1187"/>
      <c r="WCI206" s="1187"/>
      <c r="WCJ206" s="1187"/>
      <c r="WCK206" s="1187"/>
      <c r="WCL206" s="1187"/>
      <c r="WCM206" s="1187"/>
      <c r="WCN206" s="1187"/>
      <c r="WCO206" s="1187"/>
      <c r="WCP206" s="1187"/>
      <c r="WCQ206" s="1187"/>
      <c r="WCR206" s="1187"/>
      <c r="WCS206" s="1187"/>
      <c r="WCT206" s="1187"/>
      <c r="WCU206" s="1187"/>
      <c r="WCV206" s="1187"/>
      <c r="WCW206" s="1187"/>
      <c r="WCX206" s="1187"/>
      <c r="WCY206" s="1187"/>
      <c r="WCZ206" s="1187"/>
      <c r="WDA206" s="1187"/>
      <c r="WDB206" s="1187"/>
      <c r="WDC206" s="1187"/>
      <c r="WDD206" s="1187"/>
      <c r="WDE206" s="1187"/>
      <c r="WDF206" s="1187"/>
      <c r="WDG206" s="1187"/>
      <c r="WDH206" s="1187"/>
      <c r="WDI206" s="1187"/>
      <c r="WDJ206" s="1187"/>
      <c r="WDK206" s="1187"/>
      <c r="WDL206" s="1187"/>
      <c r="WDM206" s="1187"/>
      <c r="WDN206" s="1187"/>
      <c r="WDO206" s="1187"/>
      <c r="WDP206" s="1187"/>
      <c r="WDQ206" s="1187"/>
      <c r="WDR206" s="1187"/>
      <c r="WDS206" s="1187"/>
      <c r="WDT206" s="1187"/>
      <c r="WDU206" s="1187"/>
      <c r="WDV206" s="1187"/>
      <c r="WDW206" s="1187"/>
      <c r="WDX206" s="1187"/>
      <c r="WDY206" s="1187"/>
      <c r="WDZ206" s="1187"/>
      <c r="WEA206" s="1187"/>
      <c r="WEB206" s="1187"/>
      <c r="WEC206" s="1187"/>
      <c r="WED206" s="1187"/>
      <c r="WEE206" s="1187"/>
      <c r="WEF206" s="1187"/>
      <c r="WEG206" s="1187"/>
      <c r="WEH206" s="1187"/>
      <c r="WEI206" s="1187"/>
      <c r="WEJ206" s="1187"/>
      <c r="WEK206" s="1187"/>
      <c r="WEL206" s="1187"/>
      <c r="WEM206" s="1187"/>
      <c r="WEN206" s="1187"/>
      <c r="WEO206" s="1187"/>
      <c r="WEP206" s="1187"/>
      <c r="WEQ206" s="1187"/>
      <c r="WER206" s="1187"/>
      <c r="WES206" s="1187"/>
      <c r="WET206" s="1187"/>
      <c r="WEU206" s="1187"/>
      <c r="WEV206" s="1187"/>
      <c r="WEW206" s="1187"/>
      <c r="WEX206" s="1187"/>
      <c r="WEY206" s="1187"/>
      <c r="WEZ206" s="1187"/>
      <c r="WFA206" s="1187"/>
      <c r="WFB206" s="1187"/>
      <c r="WFC206" s="1187"/>
      <c r="WFD206" s="1187"/>
      <c r="WFE206" s="1187"/>
      <c r="WFF206" s="1187"/>
      <c r="WFG206" s="1187"/>
      <c r="WFH206" s="1187"/>
      <c r="WFI206" s="1187"/>
      <c r="WFJ206" s="1187"/>
      <c r="WFK206" s="1187"/>
      <c r="WFL206" s="1187"/>
      <c r="WFM206" s="1187"/>
      <c r="WFN206" s="1187"/>
      <c r="WFO206" s="1187"/>
      <c r="WFP206" s="1187"/>
      <c r="WFQ206" s="1187"/>
      <c r="WFR206" s="1187"/>
      <c r="WFS206" s="1187"/>
      <c r="WFT206" s="1187"/>
      <c r="WFU206" s="1187"/>
      <c r="WFV206" s="1187"/>
      <c r="WFW206" s="1187"/>
      <c r="WFX206" s="1187"/>
      <c r="WFY206" s="1187"/>
      <c r="WFZ206" s="1187"/>
      <c r="WGA206" s="1187"/>
      <c r="WGB206" s="1187"/>
      <c r="WGC206" s="1187"/>
      <c r="WGD206" s="1187"/>
      <c r="WGE206" s="1187"/>
      <c r="WGF206" s="1187"/>
      <c r="WGG206" s="1187"/>
      <c r="WGH206" s="1187"/>
      <c r="WGI206" s="1187"/>
      <c r="WGJ206" s="1187"/>
      <c r="WGK206" s="1187"/>
      <c r="WGL206" s="1187"/>
      <c r="WGM206" s="1187"/>
      <c r="WGN206" s="1187"/>
      <c r="WGO206" s="1187"/>
      <c r="WGP206" s="1187"/>
      <c r="WGQ206" s="1187"/>
      <c r="WGR206" s="1187"/>
      <c r="WGS206" s="1187"/>
      <c r="WGT206" s="1187"/>
      <c r="WGU206" s="1187"/>
      <c r="WGV206" s="1187"/>
      <c r="WGW206" s="1187"/>
      <c r="WGX206" s="1187"/>
      <c r="WGY206" s="1187"/>
      <c r="WGZ206" s="1187"/>
      <c r="WHA206" s="1187"/>
      <c r="WHB206" s="1187"/>
      <c r="WHC206" s="1187"/>
      <c r="WHD206" s="1187"/>
      <c r="WHE206" s="1187"/>
      <c r="WHF206" s="1187"/>
      <c r="WHG206" s="1187"/>
      <c r="WHH206" s="1187"/>
      <c r="WHI206" s="1187"/>
      <c r="WHJ206" s="1187"/>
      <c r="WHK206" s="1187"/>
      <c r="WHL206" s="1187"/>
      <c r="WHM206" s="1187"/>
      <c r="WHN206" s="1187"/>
      <c r="WHO206" s="1187"/>
      <c r="WHP206" s="1187"/>
      <c r="WHQ206" s="1187"/>
      <c r="WHR206" s="1187"/>
      <c r="WHS206" s="1187"/>
      <c r="WHT206" s="1187"/>
      <c r="WHU206" s="1187"/>
      <c r="WHV206" s="1187"/>
      <c r="WHW206" s="1187"/>
      <c r="WHX206" s="1187"/>
      <c r="WHY206" s="1187"/>
      <c r="WHZ206" s="1187"/>
      <c r="WIA206" s="1187"/>
      <c r="WIB206" s="1187"/>
      <c r="WIC206" s="1187"/>
      <c r="WID206" s="1187"/>
      <c r="WIE206" s="1187"/>
      <c r="WIF206" s="1187"/>
      <c r="WIG206" s="1187"/>
      <c r="WIH206" s="1187"/>
      <c r="WII206" s="1187"/>
      <c r="WIJ206" s="1187"/>
      <c r="WIK206" s="1187"/>
      <c r="WIL206" s="1187"/>
      <c r="WIM206" s="1187"/>
      <c r="WIN206" s="1187"/>
      <c r="WIO206" s="1187"/>
      <c r="WIP206" s="1187"/>
      <c r="WIQ206" s="1187"/>
      <c r="WIR206" s="1187"/>
      <c r="WIS206" s="1187"/>
      <c r="WIT206" s="1187"/>
      <c r="WIU206" s="1187"/>
      <c r="WIV206" s="1187"/>
      <c r="WIW206" s="1187"/>
      <c r="WIX206" s="1187"/>
      <c r="WIY206" s="1187"/>
      <c r="WIZ206" s="1187"/>
      <c r="WJA206" s="1187"/>
      <c r="WJB206" s="1187"/>
      <c r="WJC206" s="1187"/>
      <c r="WJD206" s="1187"/>
      <c r="WJE206" s="1187"/>
      <c r="WJF206" s="1187"/>
      <c r="WJG206" s="1187"/>
      <c r="WJH206" s="1187"/>
      <c r="WJI206" s="1187"/>
      <c r="WJJ206" s="1187"/>
      <c r="WJK206" s="1187"/>
      <c r="WJL206" s="1187"/>
      <c r="WJM206" s="1187"/>
      <c r="WJN206" s="1187"/>
      <c r="WJO206" s="1187"/>
      <c r="WJP206" s="1187"/>
      <c r="WJQ206" s="1187"/>
      <c r="WJR206" s="1187"/>
      <c r="WJS206" s="1187"/>
      <c r="WJT206" s="1187"/>
      <c r="WJU206" s="1187"/>
      <c r="WJV206" s="1187"/>
      <c r="WJW206" s="1187"/>
      <c r="WJX206" s="1187"/>
      <c r="WJY206" s="1187"/>
      <c r="WJZ206" s="1187"/>
      <c r="WKA206" s="1187"/>
      <c r="WKB206" s="1187"/>
      <c r="WKC206" s="1187"/>
      <c r="WKD206" s="1187"/>
      <c r="WKE206" s="1187"/>
      <c r="WKF206" s="1187"/>
      <c r="WKG206" s="1187"/>
      <c r="WKH206" s="1187"/>
      <c r="WKI206" s="1187"/>
      <c r="WKJ206" s="1187"/>
      <c r="WKK206" s="1187"/>
      <c r="WKL206" s="1187"/>
      <c r="WKM206" s="1187"/>
      <c r="WKN206" s="1187"/>
      <c r="WKO206" s="1187"/>
      <c r="WKP206" s="1187"/>
      <c r="WKQ206" s="1187"/>
      <c r="WKR206" s="1187"/>
      <c r="WKS206" s="1187"/>
      <c r="WKT206" s="1187"/>
      <c r="WKU206" s="1187"/>
      <c r="WKV206" s="1187"/>
      <c r="WKW206" s="1187"/>
      <c r="WKX206" s="1187"/>
      <c r="WKY206" s="1187"/>
      <c r="WKZ206" s="1187"/>
      <c r="WLA206" s="1187"/>
      <c r="WLB206" s="1187"/>
      <c r="WLC206" s="1187"/>
      <c r="WLD206" s="1187"/>
      <c r="WLE206" s="1187"/>
      <c r="WLF206" s="1187"/>
      <c r="WLG206" s="1187"/>
      <c r="WLH206" s="1187"/>
      <c r="WLI206" s="1187"/>
      <c r="WLJ206" s="1187"/>
      <c r="WLK206" s="1187"/>
      <c r="WLL206" s="1187"/>
      <c r="WLM206" s="1187"/>
      <c r="WLN206" s="1187"/>
      <c r="WLO206" s="1187"/>
      <c r="WLP206" s="1187"/>
      <c r="WLQ206" s="1187"/>
      <c r="WLR206" s="1187"/>
      <c r="WLS206" s="1187"/>
      <c r="WLT206" s="1187"/>
      <c r="WLU206" s="1187"/>
      <c r="WLV206" s="1187"/>
      <c r="WLW206" s="1187"/>
      <c r="WLX206" s="1187"/>
      <c r="WLY206" s="1187"/>
      <c r="WLZ206" s="1187"/>
      <c r="WMA206" s="1187"/>
      <c r="WMB206" s="1187"/>
      <c r="WMC206" s="1187"/>
      <c r="WMD206" s="1187"/>
      <c r="WME206" s="1187"/>
      <c r="WMF206" s="1187"/>
      <c r="WMG206" s="1187"/>
      <c r="WMH206" s="1187"/>
      <c r="WMI206" s="1187"/>
      <c r="WMJ206" s="1187"/>
      <c r="WMK206" s="1187"/>
      <c r="WML206" s="1187"/>
      <c r="WMM206" s="1187"/>
      <c r="WMN206" s="1187"/>
      <c r="WMO206" s="1187"/>
      <c r="WMP206" s="1187"/>
      <c r="WMQ206" s="1187"/>
      <c r="WMR206" s="1187"/>
      <c r="WMS206" s="1187"/>
      <c r="WMT206" s="1187"/>
      <c r="WMU206" s="1187"/>
      <c r="WMV206" s="1187"/>
      <c r="WMW206" s="1187"/>
      <c r="WMX206" s="1187"/>
      <c r="WMY206" s="1187"/>
      <c r="WMZ206" s="1187"/>
      <c r="WNA206" s="1187"/>
      <c r="WNB206" s="1187"/>
      <c r="WNC206" s="1187"/>
      <c r="WND206" s="1187"/>
      <c r="WNE206" s="1187"/>
      <c r="WNF206" s="1187"/>
      <c r="WNG206" s="1187"/>
      <c r="WNH206" s="1187"/>
      <c r="WNI206" s="1187"/>
      <c r="WNJ206" s="1187"/>
      <c r="WNK206" s="1187"/>
      <c r="WNL206" s="1187"/>
      <c r="WNM206" s="1187"/>
      <c r="WNN206" s="1187"/>
      <c r="WNO206" s="1187"/>
      <c r="WNP206" s="1187"/>
      <c r="WNQ206" s="1187"/>
      <c r="WNR206" s="1187"/>
      <c r="WNS206" s="1187"/>
      <c r="WNT206" s="1187"/>
      <c r="WNU206" s="1187"/>
      <c r="WNV206" s="1187"/>
      <c r="WNW206" s="1187"/>
      <c r="WNX206" s="1187"/>
      <c r="WNY206" s="1187"/>
      <c r="WNZ206" s="1187"/>
      <c r="WOA206" s="1187"/>
      <c r="WOB206" s="1187"/>
      <c r="WOC206" s="1187"/>
      <c r="WOD206" s="1187"/>
      <c r="WOE206" s="1187"/>
      <c r="WOF206" s="1187"/>
      <c r="WOG206" s="1187"/>
      <c r="WOH206" s="1187"/>
      <c r="WOI206" s="1187"/>
      <c r="WOJ206" s="1187"/>
      <c r="WOK206" s="1187"/>
      <c r="WOL206" s="1187"/>
      <c r="WOM206" s="1187"/>
      <c r="WON206" s="1187"/>
      <c r="WOO206" s="1187"/>
      <c r="WOP206" s="1187"/>
      <c r="WOQ206" s="1187"/>
      <c r="WOR206" s="1187"/>
      <c r="WOS206" s="1187"/>
      <c r="WOT206" s="1187"/>
      <c r="WOU206" s="1187"/>
      <c r="WOV206" s="1187"/>
      <c r="WOW206" s="1187"/>
      <c r="WOX206" s="1187"/>
      <c r="WOY206" s="1187"/>
      <c r="WOZ206" s="1187"/>
      <c r="WPA206" s="1187"/>
      <c r="WPB206" s="1187"/>
      <c r="WPC206" s="1187"/>
      <c r="WPD206" s="1187"/>
      <c r="WPE206" s="1187"/>
      <c r="WPF206" s="1187"/>
      <c r="WPG206" s="1187"/>
      <c r="WPH206" s="1187"/>
      <c r="WPI206" s="1187"/>
      <c r="WPJ206" s="1187"/>
      <c r="WPK206" s="1187"/>
      <c r="WPL206" s="1187"/>
      <c r="WPM206" s="1187"/>
      <c r="WPN206" s="1187"/>
      <c r="WPO206" s="1187"/>
      <c r="WPP206" s="1187"/>
      <c r="WPQ206" s="1187"/>
      <c r="WPR206" s="1187"/>
      <c r="WPS206" s="1187"/>
      <c r="WPT206" s="1187"/>
      <c r="WPU206" s="1187"/>
      <c r="WPV206" s="1187"/>
      <c r="WPW206" s="1187"/>
      <c r="WPX206" s="1187"/>
      <c r="WPY206" s="1187"/>
      <c r="WPZ206" s="1187"/>
      <c r="WQA206" s="1187"/>
      <c r="WQB206" s="1187"/>
      <c r="WQC206" s="1187"/>
      <c r="WQD206" s="1187"/>
      <c r="WQE206" s="1187"/>
      <c r="WQF206" s="1187"/>
      <c r="WQG206" s="1187"/>
      <c r="WQH206" s="1187"/>
      <c r="WQI206" s="1187"/>
      <c r="WQJ206" s="1187"/>
      <c r="WQK206" s="1187"/>
      <c r="WQL206" s="1187"/>
      <c r="WQM206" s="1187"/>
      <c r="WQN206" s="1187"/>
      <c r="WQO206" s="1187"/>
      <c r="WQP206" s="1187"/>
      <c r="WQQ206" s="1187"/>
      <c r="WQR206" s="1187"/>
      <c r="WQS206" s="1187"/>
      <c r="WQT206" s="1187"/>
      <c r="WQU206" s="1187"/>
      <c r="WQV206" s="1187"/>
      <c r="WQW206" s="1187"/>
      <c r="WQX206" s="1187"/>
      <c r="WQY206" s="1187"/>
      <c r="WQZ206" s="1187"/>
      <c r="WRA206" s="1187"/>
      <c r="WRB206" s="1187"/>
      <c r="WRC206" s="1187"/>
      <c r="WRD206" s="1187"/>
      <c r="WRE206" s="1187"/>
      <c r="WRF206" s="1187"/>
      <c r="WRG206" s="1187"/>
      <c r="WRH206" s="1187"/>
      <c r="WRI206" s="1187"/>
      <c r="WRJ206" s="1187"/>
      <c r="WRK206" s="1187"/>
      <c r="WRL206" s="1187"/>
      <c r="WRM206" s="1187"/>
      <c r="WRN206" s="1187"/>
      <c r="WRO206" s="1187"/>
      <c r="WRP206" s="1187"/>
      <c r="WRQ206" s="1187"/>
      <c r="WRR206" s="1187"/>
      <c r="WRS206" s="1187"/>
      <c r="WRT206" s="1187"/>
      <c r="WRU206" s="1187"/>
      <c r="WRV206" s="1187"/>
      <c r="WRW206" s="1187"/>
      <c r="WRX206" s="1187"/>
      <c r="WRY206" s="1187"/>
      <c r="WRZ206" s="1187"/>
      <c r="WSA206" s="1187"/>
      <c r="WSB206" s="1187"/>
      <c r="WSC206" s="1187"/>
      <c r="WSD206" s="1187"/>
      <c r="WSE206" s="1187"/>
      <c r="WSF206" s="1187"/>
      <c r="WSG206" s="1187"/>
      <c r="WSH206" s="1187"/>
      <c r="WSI206" s="1187"/>
      <c r="WSJ206" s="1187"/>
      <c r="WSK206" s="1187"/>
      <c r="WSL206" s="1187"/>
      <c r="WSM206" s="1187"/>
      <c r="WSN206" s="1187"/>
      <c r="WSO206" s="1187"/>
      <c r="WSP206" s="1187"/>
      <c r="WSQ206" s="1187"/>
      <c r="WSR206" s="1187"/>
      <c r="WSS206" s="1187"/>
      <c r="WST206" s="1187"/>
      <c r="WSU206" s="1187"/>
      <c r="WSV206" s="1187"/>
      <c r="WSW206" s="1187"/>
      <c r="WSX206" s="1187"/>
      <c r="WSY206" s="1187"/>
      <c r="WSZ206" s="1187"/>
      <c r="WTA206" s="1187"/>
      <c r="WTB206" s="1187"/>
      <c r="WTC206" s="1187"/>
      <c r="WTD206" s="1187"/>
      <c r="WTE206" s="1187"/>
      <c r="WTF206" s="1187"/>
      <c r="WTG206" s="1187"/>
      <c r="WTH206" s="1187"/>
      <c r="WTI206" s="1187"/>
      <c r="WTJ206" s="1187"/>
      <c r="WTK206" s="1187"/>
      <c r="WTL206" s="1187"/>
      <c r="WTM206" s="1187"/>
      <c r="WTN206" s="1187"/>
      <c r="WTO206" s="1187"/>
      <c r="WTP206" s="1187"/>
      <c r="WTQ206" s="1187"/>
      <c r="WTR206" s="1187"/>
      <c r="WTS206" s="1187"/>
      <c r="WTT206" s="1187"/>
      <c r="WTU206" s="1187"/>
      <c r="WTV206" s="1187"/>
      <c r="WTW206" s="1187"/>
      <c r="WTX206" s="1187"/>
      <c r="WTY206" s="1187"/>
      <c r="WTZ206" s="1187"/>
      <c r="WUA206" s="1187"/>
      <c r="WUB206" s="1187"/>
      <c r="WUC206" s="1187"/>
      <c r="WUD206" s="1187"/>
      <c r="WUE206" s="1187"/>
      <c r="WUF206" s="1187"/>
      <c r="WUG206" s="1187"/>
      <c r="WUH206" s="1187"/>
      <c r="WUI206" s="1187"/>
      <c r="WUJ206" s="1187"/>
      <c r="WUK206" s="1187"/>
      <c r="WUL206" s="1187"/>
      <c r="WUM206" s="1187"/>
      <c r="WUN206" s="1187"/>
      <c r="WUO206" s="1187"/>
      <c r="WUP206" s="1187"/>
      <c r="WUQ206" s="1187"/>
      <c r="WUR206" s="1187"/>
      <c r="WUS206" s="1187"/>
      <c r="WUT206" s="1187"/>
      <c r="WUU206" s="1187"/>
      <c r="WUV206" s="1187"/>
      <c r="WUW206" s="1187"/>
      <c r="WUX206" s="1187"/>
      <c r="WUY206" s="1187"/>
      <c r="WUZ206" s="1187"/>
      <c r="WVA206" s="1187"/>
      <c r="WVB206" s="1187"/>
      <c r="WVC206" s="1187"/>
      <c r="WVD206" s="1187"/>
      <c r="WVE206" s="1187"/>
      <c r="WVF206" s="1187"/>
      <c r="WVG206" s="1187"/>
      <c r="WVH206" s="1187"/>
      <c r="WVI206" s="1187"/>
      <c r="WVJ206" s="1187"/>
      <c r="WVK206" s="1187"/>
      <c r="WVL206" s="1187"/>
      <c r="WVM206" s="1187"/>
      <c r="WVN206" s="1187"/>
      <c r="WVO206" s="1187"/>
      <c r="WVP206" s="1187"/>
      <c r="WVQ206" s="1187"/>
      <c r="WVR206" s="1187"/>
      <c r="WVS206" s="1187"/>
      <c r="WVT206" s="1187"/>
      <c r="WVU206" s="1187"/>
      <c r="WVV206" s="1187"/>
      <c r="WVW206" s="1187"/>
      <c r="WVX206" s="1187"/>
      <c r="WVY206" s="1187"/>
      <c r="WVZ206" s="1187"/>
      <c r="WWA206" s="1187"/>
      <c r="WWB206" s="1187"/>
      <c r="WWC206" s="1187"/>
      <c r="WWD206" s="1187"/>
      <c r="WWE206" s="1187"/>
      <c r="WWF206" s="1187"/>
      <c r="WWG206" s="1187"/>
      <c r="WWH206" s="1187"/>
      <c r="WWI206" s="1187"/>
      <c r="WWJ206" s="1187"/>
      <c r="WWK206" s="1187"/>
      <c r="WWL206" s="1187"/>
      <c r="WWM206" s="1187"/>
      <c r="WWN206" s="1187"/>
      <c r="WWO206" s="1187"/>
      <c r="WWP206" s="1187"/>
      <c r="WWQ206" s="1187"/>
      <c r="WWR206" s="1187"/>
      <c r="WWS206" s="1187"/>
      <c r="WWT206" s="1187"/>
      <c r="WWU206" s="1187"/>
      <c r="WWV206" s="1187"/>
      <c r="WWW206" s="1187"/>
      <c r="WWX206" s="1187"/>
      <c r="WWY206" s="1187"/>
      <c r="WWZ206" s="1187"/>
      <c r="WXA206" s="1187"/>
      <c r="WXB206" s="1187"/>
      <c r="WXC206" s="1187"/>
      <c r="WXD206" s="1187"/>
      <c r="WXE206" s="1187"/>
      <c r="WXF206" s="1187"/>
      <c r="WXG206" s="1187"/>
      <c r="WXH206" s="1187"/>
      <c r="WXI206" s="1187"/>
      <c r="WXJ206" s="1187"/>
      <c r="WXK206" s="1187"/>
      <c r="WXL206" s="1187"/>
      <c r="WXM206" s="1187"/>
      <c r="WXN206" s="1187"/>
      <c r="WXO206" s="1187"/>
      <c r="WXP206" s="1187"/>
      <c r="WXQ206" s="1187"/>
      <c r="WXR206" s="1187"/>
      <c r="WXS206" s="1187"/>
      <c r="WXT206" s="1187"/>
      <c r="WXU206" s="1187"/>
      <c r="WXV206" s="1187"/>
      <c r="WXW206" s="1187"/>
      <c r="WXX206" s="1187"/>
      <c r="WXY206" s="1187"/>
      <c r="WXZ206" s="1187"/>
      <c r="WYA206" s="1187"/>
      <c r="WYB206" s="1187"/>
      <c r="WYC206" s="1187"/>
      <c r="WYD206" s="1187"/>
      <c r="WYE206" s="1187"/>
      <c r="WYF206" s="1187"/>
      <c r="WYG206" s="1187"/>
      <c r="WYH206" s="1187"/>
      <c r="WYI206" s="1187"/>
      <c r="WYJ206" s="1187"/>
      <c r="WYK206" s="1187"/>
      <c r="WYL206" s="1187"/>
      <c r="WYM206" s="1187"/>
      <c r="WYN206" s="1187"/>
      <c r="WYO206" s="1187"/>
      <c r="WYP206" s="1187"/>
      <c r="WYQ206" s="1187"/>
      <c r="WYR206" s="1187"/>
      <c r="WYS206" s="1187"/>
      <c r="WYT206" s="1187"/>
      <c r="WYU206" s="1187"/>
      <c r="WYV206" s="1187"/>
      <c r="WYW206" s="1187"/>
      <c r="WYX206" s="1187"/>
      <c r="WYY206" s="1187"/>
      <c r="WYZ206" s="1187"/>
      <c r="WZA206" s="1187"/>
      <c r="WZB206" s="1187"/>
      <c r="WZC206" s="1187"/>
      <c r="WZD206" s="1187"/>
      <c r="WZE206" s="1187"/>
      <c r="WZF206" s="1187"/>
      <c r="WZG206" s="1187"/>
      <c r="WZH206" s="1187"/>
      <c r="WZI206" s="1187"/>
      <c r="WZJ206" s="1187"/>
      <c r="WZK206" s="1187"/>
      <c r="WZL206" s="1187"/>
      <c r="WZM206" s="1187"/>
      <c r="WZN206" s="1187"/>
      <c r="WZO206" s="1187"/>
      <c r="WZP206" s="1187"/>
      <c r="WZQ206" s="1187"/>
      <c r="WZR206" s="1187"/>
      <c r="WZS206" s="1187"/>
      <c r="WZT206" s="1187"/>
      <c r="WZU206" s="1187"/>
      <c r="WZV206" s="1187"/>
      <c r="WZW206" s="1187"/>
      <c r="WZX206" s="1187"/>
      <c r="WZY206" s="1187"/>
      <c r="WZZ206" s="1187"/>
      <c r="XAA206" s="1187"/>
      <c r="XAB206" s="1187"/>
      <c r="XAC206" s="1187"/>
      <c r="XAD206" s="1187"/>
      <c r="XAE206" s="1187"/>
      <c r="XAF206" s="1187"/>
      <c r="XAG206" s="1187"/>
      <c r="XAH206" s="1187"/>
      <c r="XAI206" s="1187"/>
      <c r="XAJ206" s="1187"/>
      <c r="XAK206" s="1187"/>
      <c r="XAL206" s="1187"/>
      <c r="XAM206" s="1187"/>
      <c r="XAN206" s="1187"/>
      <c r="XAO206" s="1187"/>
      <c r="XAP206" s="1187"/>
      <c r="XAQ206" s="1187"/>
      <c r="XAR206" s="1187"/>
      <c r="XAS206" s="1187"/>
      <c r="XAT206" s="1187"/>
      <c r="XAU206" s="1187"/>
      <c r="XAV206" s="1187"/>
      <c r="XAW206" s="1187"/>
      <c r="XAX206" s="1187"/>
      <c r="XAY206" s="1187"/>
      <c r="XAZ206" s="1187"/>
      <c r="XBA206" s="1187"/>
      <c r="XBB206" s="1187"/>
      <c r="XBC206" s="1187"/>
      <c r="XBD206" s="1187"/>
      <c r="XBE206" s="1187"/>
      <c r="XBF206" s="1187"/>
      <c r="XBG206" s="1187"/>
      <c r="XBH206" s="1187"/>
      <c r="XBI206" s="1187"/>
      <c r="XBJ206" s="1187"/>
      <c r="XBK206" s="1187"/>
      <c r="XBL206" s="1187"/>
      <c r="XBM206" s="1187"/>
      <c r="XBN206" s="1187"/>
      <c r="XBO206" s="1187"/>
      <c r="XBP206" s="1187"/>
      <c r="XBQ206" s="1187"/>
      <c r="XBR206" s="1187"/>
      <c r="XBS206" s="1187"/>
      <c r="XBT206" s="1187"/>
      <c r="XBU206" s="1187"/>
      <c r="XBV206" s="1187"/>
      <c r="XBW206" s="1187"/>
      <c r="XBX206" s="1187"/>
      <c r="XBY206" s="1187"/>
      <c r="XBZ206" s="1187"/>
      <c r="XCA206" s="1187"/>
      <c r="XCB206" s="1187"/>
      <c r="XCC206" s="1187"/>
      <c r="XCD206" s="1187"/>
      <c r="XCE206" s="1187"/>
      <c r="XCF206" s="1187"/>
      <c r="XCG206" s="1187"/>
      <c r="XCH206" s="1187"/>
      <c r="XCI206" s="1187"/>
      <c r="XCJ206" s="1187"/>
      <c r="XCK206" s="1187"/>
      <c r="XCL206" s="1187"/>
      <c r="XCM206" s="1187"/>
      <c r="XCN206" s="1187"/>
      <c r="XCO206" s="1187"/>
      <c r="XCP206" s="1187"/>
      <c r="XCQ206" s="1187"/>
      <c r="XCR206" s="1187"/>
      <c r="XCS206" s="1187"/>
      <c r="XCT206" s="1187"/>
      <c r="XCU206" s="1187"/>
      <c r="XCV206" s="1187"/>
      <c r="XCW206" s="1187"/>
      <c r="XCX206" s="1187"/>
      <c r="XCY206" s="1187"/>
      <c r="XCZ206" s="1187"/>
      <c r="XDA206" s="1187"/>
      <c r="XDB206" s="1187"/>
      <c r="XDC206" s="1187"/>
      <c r="XDD206" s="1187"/>
      <c r="XDE206" s="1187"/>
      <c r="XDF206" s="1187"/>
      <c r="XDG206" s="1187"/>
      <c r="XDH206" s="1187"/>
      <c r="XDI206" s="1187"/>
      <c r="XDJ206" s="1187"/>
      <c r="XDK206" s="1187"/>
      <c r="XDL206" s="1187"/>
      <c r="XDM206" s="1187"/>
      <c r="XDN206" s="1187"/>
      <c r="XDO206" s="1187"/>
      <c r="XDP206" s="1187"/>
      <c r="XDQ206" s="1187"/>
      <c r="XDR206" s="1187"/>
      <c r="XDS206" s="1187"/>
      <c r="XDT206" s="1187"/>
      <c r="XDU206" s="1187"/>
      <c r="XDV206" s="1187"/>
      <c r="XDW206" s="1187"/>
      <c r="XDX206" s="1187"/>
      <c r="XDY206" s="1187"/>
      <c r="XDZ206" s="1187"/>
      <c r="XEA206" s="1187"/>
      <c r="XEB206" s="1187"/>
      <c r="XEC206" s="1187"/>
      <c r="XED206" s="1187"/>
      <c r="XEE206" s="1187"/>
      <c r="XEF206" s="1187"/>
      <c r="XEG206" s="1187"/>
      <c r="XEH206" s="1187"/>
      <c r="XEI206" s="1187"/>
      <c r="XEJ206" s="1187"/>
      <c r="XEK206" s="1187"/>
      <c r="XEL206" s="1187"/>
      <c r="XEM206" s="1187"/>
      <c r="XEN206" s="1187"/>
      <c r="XEO206" s="1187"/>
      <c r="XEP206" s="1187"/>
      <c r="XEQ206" s="1187"/>
      <c r="XER206" s="1187"/>
      <c r="XES206" s="1187"/>
      <c r="XET206" s="1187"/>
      <c r="XEU206" s="1187"/>
      <c r="XEV206" s="1187"/>
      <c r="XEW206" s="1187"/>
      <c r="XEX206" s="1187"/>
      <c r="XEY206" s="1187"/>
      <c r="XEZ206" s="1187"/>
      <c r="XFA206" s="1187"/>
      <c r="XFB206" s="1187"/>
      <c r="XFC206" s="1187"/>
    </row>
    <row r="207" spans="1:16383" s="614" customFormat="1" ht="26.25" customHeight="1">
      <c r="A207" s="667" t="s">
        <v>929</v>
      </c>
      <c r="B207" s="1250">
        <v>3.3333333333333333E-2</v>
      </c>
      <c r="C207" s="1008" t="s">
        <v>1245</v>
      </c>
      <c r="D207" s="1008" t="s">
        <v>628</v>
      </c>
      <c r="E207" s="673"/>
      <c r="G207" s="619"/>
      <c r="J207" s="619"/>
    </row>
    <row r="208" spans="1:16383" s="484" customFormat="1" ht="25.5">
      <c r="A208" s="667" t="s">
        <v>930</v>
      </c>
      <c r="B208" s="1250">
        <v>8.3333333333333329E-2</v>
      </c>
      <c r="C208" s="1008" t="s">
        <v>1244</v>
      </c>
      <c r="D208" s="667" t="s">
        <v>628</v>
      </c>
      <c r="E208" s="673"/>
      <c r="G208" s="485"/>
      <c r="J208" s="485"/>
    </row>
    <row r="209" spans="1:10" s="671" customFormat="1" ht="25.5">
      <c r="A209" s="667" t="s">
        <v>1138</v>
      </c>
      <c r="B209" s="1246">
        <v>0.8</v>
      </c>
      <c r="C209" s="667" t="s">
        <v>1057</v>
      </c>
      <c r="D209" s="667" t="s">
        <v>1140</v>
      </c>
      <c r="E209" s="673"/>
      <c r="F209" s="587"/>
      <c r="G209" s="676"/>
      <c r="J209" s="676"/>
    </row>
    <row r="210" spans="1:10" s="671" customFormat="1" ht="38.25">
      <c r="A210" s="667" t="s">
        <v>1139</v>
      </c>
      <c r="B210" s="1246">
        <v>0.2</v>
      </c>
      <c r="C210" s="667" t="s">
        <v>1057</v>
      </c>
      <c r="D210" s="667" t="s">
        <v>1141</v>
      </c>
      <c r="E210" s="1133"/>
      <c r="F210" s="587"/>
      <c r="G210" s="676"/>
      <c r="J210" s="676"/>
    </row>
    <row r="211" spans="1:10" s="404" customFormat="1" ht="54.75" customHeight="1">
      <c r="A211" s="667" t="s">
        <v>550</v>
      </c>
      <c r="B211" s="1256">
        <v>4</v>
      </c>
      <c r="C211" s="667" t="s">
        <v>551</v>
      </c>
      <c r="D211" s="667" t="s">
        <v>905</v>
      </c>
      <c r="E211" s="1133"/>
      <c r="F211" s="461"/>
      <c r="G211" s="346"/>
      <c r="J211" s="346"/>
    </row>
    <row r="212" spans="1:10" s="404" customFormat="1" ht="25.5">
      <c r="A212" s="667" t="s">
        <v>542</v>
      </c>
      <c r="B212" s="1256">
        <v>8.3333333333333329E-2</v>
      </c>
      <c r="C212" s="667" t="s">
        <v>548</v>
      </c>
      <c r="D212" s="667" t="s">
        <v>616</v>
      </c>
      <c r="E212" s="1138"/>
      <c r="G212" s="346"/>
      <c r="J212" s="346"/>
    </row>
    <row r="213" spans="1:10" s="484" customFormat="1" ht="25.5">
      <c r="A213" s="667" t="s">
        <v>914</v>
      </c>
      <c r="B213" s="1248">
        <v>16.5</v>
      </c>
      <c r="C213" s="667" t="s">
        <v>553</v>
      </c>
      <c r="D213" s="667" t="s">
        <v>915</v>
      </c>
      <c r="E213" s="1138"/>
      <c r="G213" s="485"/>
      <c r="J213" s="485"/>
    </row>
    <row r="214" spans="1:10" s="404" customFormat="1" ht="14.25">
      <c r="A214" s="710" t="s">
        <v>385</v>
      </c>
      <c r="B214" s="1256"/>
      <c r="C214" s="667"/>
      <c r="D214" s="667"/>
      <c r="E214" s="1138"/>
      <c r="G214" s="346"/>
      <c r="J214" s="346"/>
    </row>
    <row r="215" spans="1:10" s="995" customFormat="1" ht="14.25">
      <c r="A215" s="1008"/>
      <c r="B215" s="1250"/>
      <c r="C215" s="1008"/>
      <c r="D215" s="1013"/>
      <c r="E215" s="1138"/>
      <c r="F215" s="1007"/>
      <c r="G215" s="1004"/>
      <c r="J215" s="1004"/>
    </row>
    <row r="216" spans="1:10" s="404" customFormat="1" ht="15" customHeight="1">
      <c r="A216" s="710" t="s">
        <v>70</v>
      </c>
      <c r="B216" s="1256"/>
      <c r="C216" s="667"/>
      <c r="D216" s="667"/>
      <c r="E216" s="1138"/>
      <c r="G216" s="346"/>
      <c r="J216" s="346"/>
    </row>
    <row r="217" spans="1:10" s="995" customFormat="1" ht="25.5">
      <c r="A217" s="1008" t="s">
        <v>1208</v>
      </c>
      <c r="B217" s="1250">
        <v>0.16666666666666666</v>
      </c>
      <c r="C217" s="1008" t="s">
        <v>619</v>
      </c>
      <c r="D217" s="1013" t="s">
        <v>1235</v>
      </c>
      <c r="E217" s="1138"/>
      <c r="F217" s="1007"/>
      <c r="G217" s="1004"/>
      <c r="J217" s="1004"/>
    </row>
    <row r="218" spans="1:10" s="995" customFormat="1" ht="14.25">
      <c r="A218" s="1008" t="s">
        <v>1128</v>
      </c>
      <c r="B218" s="1250">
        <v>12</v>
      </c>
      <c r="C218" s="1008" t="s">
        <v>1006</v>
      </c>
      <c r="D218" s="1013" t="s">
        <v>1116</v>
      </c>
      <c r="E218" s="1138"/>
      <c r="F218" s="1007"/>
      <c r="G218" s="1004"/>
      <c r="J218" s="1004"/>
    </row>
    <row r="219" spans="1:10" s="995" customFormat="1" ht="14.25">
      <c r="A219" s="1008" t="s">
        <v>1212</v>
      </c>
      <c r="B219" s="1250">
        <v>8</v>
      </c>
      <c r="C219" s="1008" t="s">
        <v>1222</v>
      </c>
      <c r="D219" s="1013" t="s">
        <v>1218</v>
      </c>
      <c r="E219" s="1138"/>
      <c r="F219" s="1007"/>
      <c r="G219" s="1004"/>
      <c r="J219" s="1004"/>
    </row>
    <row r="220" spans="1:10" s="995" customFormat="1" ht="25.5">
      <c r="A220" s="1008" t="s">
        <v>1230</v>
      </c>
      <c r="B220" s="1246">
        <v>0.25</v>
      </c>
      <c r="C220" s="1008" t="s">
        <v>1057</v>
      </c>
      <c r="D220" s="1013" t="s">
        <v>1236</v>
      </c>
      <c r="E220" s="1138"/>
      <c r="F220" s="1007"/>
      <c r="G220" s="1004"/>
      <c r="J220" s="1004"/>
    </row>
    <row r="221" spans="1:10" s="995" customFormat="1" ht="51">
      <c r="A221" s="1008" t="s">
        <v>931</v>
      </c>
      <c r="B221" s="1250">
        <v>2</v>
      </c>
      <c r="C221" s="1008" t="s">
        <v>551</v>
      </c>
      <c r="D221" s="1008" t="s">
        <v>1233</v>
      </c>
      <c r="E221" s="1138"/>
      <c r="F221" s="1007"/>
      <c r="G221" s="1004"/>
      <c r="J221" s="1004"/>
    </row>
    <row r="222" spans="1:10" s="995" customFormat="1" ht="25.5">
      <c r="A222" s="1008" t="s">
        <v>552</v>
      </c>
      <c r="B222" s="1263">
        <v>16.5</v>
      </c>
      <c r="C222" s="1008" t="s">
        <v>553</v>
      </c>
      <c r="D222" s="1008" t="s">
        <v>1234</v>
      </c>
      <c r="E222" s="1138"/>
      <c r="F222" s="1007"/>
      <c r="G222" s="1004"/>
      <c r="J222" s="1004"/>
    </row>
    <row r="223" spans="1:10" s="995" customFormat="1" ht="38.25">
      <c r="A223" s="1008" t="s">
        <v>934</v>
      </c>
      <c r="B223" s="1250">
        <v>8.3333333333333329E-2</v>
      </c>
      <c r="C223" s="1013" t="s">
        <v>548</v>
      </c>
      <c r="D223" s="1008" t="s">
        <v>1232</v>
      </c>
      <c r="E223" s="1138"/>
      <c r="F223" s="1007"/>
      <c r="G223" s="1004"/>
      <c r="J223" s="1004"/>
    </row>
    <row r="224" spans="1:10" s="614" customFormat="1" ht="15" customHeight="1">
      <c r="A224" s="710" t="s">
        <v>400</v>
      </c>
      <c r="B224" s="1256"/>
      <c r="C224" s="667"/>
      <c r="D224" s="667"/>
      <c r="E224" s="1138"/>
      <c r="G224" s="619"/>
      <c r="J224" s="619"/>
    </row>
    <row r="225" spans="1:10" s="614" customFormat="1" ht="18.75" customHeight="1">
      <c r="A225" s="667"/>
      <c r="B225" s="1250"/>
      <c r="C225" s="667"/>
      <c r="D225" s="667"/>
      <c r="E225" s="1138"/>
      <c r="F225" s="587"/>
      <c r="G225" s="619"/>
      <c r="J225" s="619"/>
    </row>
    <row r="226" spans="1:10" s="404" customFormat="1" ht="15" customHeight="1">
      <c r="A226" s="710" t="s">
        <v>141</v>
      </c>
      <c r="B226" s="1256"/>
      <c r="C226" s="615"/>
      <c r="D226" s="615"/>
      <c r="E226" s="1138"/>
      <c r="F226" s="196"/>
      <c r="G226" s="346"/>
      <c r="J226" s="346"/>
    </row>
    <row r="227" spans="1:10" s="995" customFormat="1" ht="25.5">
      <c r="A227" s="1008" t="s">
        <v>1215</v>
      </c>
      <c r="B227" s="1256">
        <v>1.5</v>
      </c>
      <c r="C227" s="1008" t="s">
        <v>1219</v>
      </c>
      <c r="D227" s="1013" t="s">
        <v>1216</v>
      </c>
      <c r="E227" s="1138"/>
      <c r="F227" s="1007"/>
      <c r="G227" s="1004"/>
      <c r="J227" s="1004"/>
    </row>
    <row r="228" spans="1:10" s="614" customFormat="1" ht="25.5">
      <c r="A228" s="1008" t="s">
        <v>1005</v>
      </c>
      <c r="B228" s="1256">
        <v>4</v>
      </c>
      <c r="C228" s="1008" t="s">
        <v>1223</v>
      </c>
      <c r="D228" s="714" t="s">
        <v>1160</v>
      </c>
      <c r="E228" s="1138"/>
      <c r="F228" s="617"/>
      <c r="G228" s="619"/>
      <c r="J228" s="619"/>
    </row>
    <row r="229" spans="1:10" s="614" customFormat="1" ht="14.25">
      <c r="A229" s="667" t="s">
        <v>1004</v>
      </c>
      <c r="B229" s="1256">
        <v>12</v>
      </c>
      <c r="C229" s="667" t="s">
        <v>1006</v>
      </c>
      <c r="D229" s="1013" t="s">
        <v>1247</v>
      </c>
      <c r="E229" s="1138"/>
      <c r="F229" s="617"/>
      <c r="G229" s="619"/>
      <c r="J229" s="619"/>
    </row>
    <row r="230" spans="1:10" s="864" customFormat="1" ht="14.25">
      <c r="A230" s="1008" t="s">
        <v>1221</v>
      </c>
      <c r="B230" s="1256">
        <v>8</v>
      </c>
      <c r="C230" s="1008" t="s">
        <v>1222</v>
      </c>
      <c r="D230" s="1013" t="s">
        <v>1218</v>
      </c>
      <c r="E230" s="1136"/>
      <c r="F230" s="890"/>
      <c r="G230" s="899"/>
      <c r="J230" s="899"/>
    </row>
    <row r="231" spans="1:10" s="614" customFormat="1" ht="25.5">
      <c r="A231" s="1008" t="s">
        <v>1213</v>
      </c>
      <c r="B231" s="1257">
        <v>0.25</v>
      </c>
      <c r="C231" s="667" t="s">
        <v>1057</v>
      </c>
      <c r="D231" s="1013" t="s">
        <v>1217</v>
      </c>
      <c r="E231" s="1136"/>
      <c r="F231" s="617"/>
      <c r="G231" s="619"/>
      <c r="J231" s="619"/>
    </row>
    <row r="232" spans="1:10" s="460" customFormat="1" ht="53.25" customHeight="1">
      <c r="A232" s="667" t="s">
        <v>550</v>
      </c>
      <c r="B232" s="1250">
        <v>2</v>
      </c>
      <c r="C232" s="667" t="s">
        <v>551</v>
      </c>
      <c r="D232" s="667" t="s">
        <v>906</v>
      </c>
      <c r="E232" s="1136"/>
      <c r="F232" s="458"/>
      <c r="G232" s="459"/>
      <c r="J232" s="459"/>
    </row>
    <row r="233" spans="1:10" s="404" customFormat="1" ht="25.5">
      <c r="A233" s="667" t="s">
        <v>552</v>
      </c>
      <c r="B233" s="1248">
        <v>16.5</v>
      </c>
      <c r="C233" s="667" t="s">
        <v>553</v>
      </c>
      <c r="D233" s="667" t="s">
        <v>621</v>
      </c>
      <c r="E233" s="1136"/>
      <c r="F233" s="461"/>
      <c r="G233" s="346"/>
      <c r="J233" s="346"/>
    </row>
    <row r="234" spans="1:10" s="404" customFormat="1" ht="37.9" customHeight="1">
      <c r="A234" s="667" t="s">
        <v>542</v>
      </c>
      <c r="B234" s="1250">
        <v>8.3333333333333329E-2</v>
      </c>
      <c r="C234" s="714" t="s">
        <v>548</v>
      </c>
      <c r="D234" s="667" t="s">
        <v>622</v>
      </c>
      <c r="E234" s="1136"/>
      <c r="F234" s="196"/>
      <c r="G234" s="346"/>
      <c r="J234" s="346"/>
    </row>
    <row r="235" spans="1:10" s="404" customFormat="1" ht="15" customHeight="1">
      <c r="A235" s="710" t="s">
        <v>636</v>
      </c>
      <c r="B235" s="1256"/>
      <c r="C235" s="667"/>
      <c r="D235" s="667"/>
      <c r="E235" s="1136"/>
      <c r="F235" s="196"/>
      <c r="G235" s="346"/>
      <c r="J235" s="346"/>
    </row>
    <row r="236" spans="1:10" s="614" customFormat="1" ht="38.25" customHeight="1">
      <c r="A236" s="1008" t="s">
        <v>1227</v>
      </c>
      <c r="B236" s="1256">
        <v>0.25</v>
      </c>
      <c r="C236" s="1008" t="s">
        <v>1219</v>
      </c>
      <c r="D236" s="713" t="s">
        <v>1172</v>
      </c>
      <c r="E236" s="1136"/>
      <c r="G236" s="619"/>
      <c r="J236" s="619"/>
    </row>
    <row r="237" spans="1:10" s="614" customFormat="1" ht="25.5">
      <c r="A237" s="1008" t="s">
        <v>1228</v>
      </c>
      <c r="B237" s="1257">
        <v>0.9</v>
      </c>
      <c r="C237" s="1008" t="s">
        <v>1229</v>
      </c>
      <c r="D237" s="1013" t="s">
        <v>1226</v>
      </c>
      <c r="E237" s="1136"/>
      <c r="G237" s="619"/>
      <c r="J237" s="619"/>
    </row>
    <row r="238" spans="1:10" s="995" customFormat="1" ht="14.25">
      <c r="A238" s="1008" t="s">
        <v>1221</v>
      </c>
      <c r="B238" s="1257">
        <v>1</v>
      </c>
      <c r="C238" s="1008" t="s">
        <v>1222</v>
      </c>
      <c r="D238" s="1013" t="s">
        <v>1218</v>
      </c>
      <c r="E238" s="1136"/>
      <c r="G238" s="1004"/>
      <c r="J238" s="1004"/>
    </row>
    <row r="239" spans="1:10" s="995" customFormat="1" ht="25.5">
      <c r="A239" s="1008" t="s">
        <v>1246</v>
      </c>
      <c r="B239" s="1257">
        <v>0</v>
      </c>
      <c r="C239" s="1008" t="s">
        <v>1057</v>
      </c>
      <c r="D239" s="1013" t="s">
        <v>1217</v>
      </c>
      <c r="E239" s="1136"/>
      <c r="G239" s="1004"/>
      <c r="J239" s="1004"/>
    </row>
    <row r="240" spans="1:10" s="460" customFormat="1" ht="51">
      <c r="A240" s="667" t="s">
        <v>550</v>
      </c>
      <c r="B240" s="1250">
        <v>2</v>
      </c>
      <c r="C240" s="667" t="s">
        <v>551</v>
      </c>
      <c r="D240" s="667" t="s">
        <v>907</v>
      </c>
      <c r="E240" s="1136"/>
      <c r="F240" s="458"/>
      <c r="G240" s="459"/>
      <c r="J240" s="459"/>
    </row>
    <row r="241" spans="1:10" s="404" customFormat="1" ht="25.5">
      <c r="A241" s="667" t="s">
        <v>552</v>
      </c>
      <c r="B241" s="1248">
        <v>16.5</v>
      </c>
      <c r="C241" s="667" t="s">
        <v>553</v>
      </c>
      <c r="D241" s="667" t="s">
        <v>637</v>
      </c>
      <c r="E241" s="1136"/>
      <c r="F241" s="461"/>
      <c r="G241" s="346"/>
      <c r="J241" s="346"/>
    </row>
    <row r="242" spans="1:10" s="404" customFormat="1" ht="25.5">
      <c r="A242" s="667" t="s">
        <v>542</v>
      </c>
      <c r="B242" s="1250">
        <v>0.25</v>
      </c>
      <c r="C242" s="714" t="s">
        <v>548</v>
      </c>
      <c r="D242" s="667" t="s">
        <v>638</v>
      </c>
      <c r="E242" s="1138"/>
      <c r="G242" s="346"/>
      <c r="J242" s="346"/>
    </row>
    <row r="243" spans="1:10" s="404" customFormat="1" ht="14.25">
      <c r="A243" s="710" t="s">
        <v>414</v>
      </c>
      <c r="B243" s="1256"/>
      <c r="C243" s="667"/>
      <c r="D243" s="667"/>
      <c r="E243" s="1138"/>
      <c r="G243" s="346"/>
      <c r="J243" s="346"/>
    </row>
    <row r="244" spans="1:10" s="601" customFormat="1" ht="25.5">
      <c r="A244" s="716" t="s">
        <v>1130</v>
      </c>
      <c r="B244" s="1254">
        <v>3</v>
      </c>
      <c r="C244" s="919" t="s">
        <v>1243</v>
      </c>
      <c r="D244" s="715" t="s">
        <v>1144</v>
      </c>
      <c r="E244" s="1138"/>
      <c r="G244" s="616"/>
      <c r="J244" s="641"/>
    </row>
    <row r="245" spans="1:10" s="601" customFormat="1" ht="14.25">
      <c r="A245" s="716" t="s">
        <v>1131</v>
      </c>
      <c r="B245" s="1256">
        <v>0</v>
      </c>
      <c r="C245" s="919" t="s">
        <v>1243</v>
      </c>
      <c r="D245" s="716" t="s">
        <v>1007</v>
      </c>
      <c r="E245" s="1138"/>
      <c r="G245" s="616"/>
      <c r="J245" s="641"/>
    </row>
    <row r="246" spans="1:10" s="601" customFormat="1" ht="14.25">
      <c r="A246" s="715" t="s">
        <v>1133</v>
      </c>
      <c r="B246" s="1256">
        <v>1.5</v>
      </c>
      <c r="C246" s="919" t="s">
        <v>1243</v>
      </c>
      <c r="D246" s="716" t="s">
        <v>1008</v>
      </c>
      <c r="E246" s="1138"/>
      <c r="G246" s="616"/>
      <c r="J246" s="641"/>
    </row>
    <row r="247" spans="1:10" s="601" customFormat="1" ht="14.25">
      <c r="A247" s="715" t="s">
        <v>1117</v>
      </c>
      <c r="B247" s="1243">
        <v>8.0000000000000004E-4</v>
      </c>
      <c r="C247" s="919" t="s">
        <v>1244</v>
      </c>
      <c r="D247" s="716" t="s">
        <v>1009</v>
      </c>
      <c r="E247" s="1138"/>
      <c r="G247" s="616"/>
      <c r="J247" s="641"/>
    </row>
    <row r="248" spans="1:10" s="601" customFormat="1" ht="25.5">
      <c r="A248" s="716" t="s">
        <v>1118</v>
      </c>
      <c r="B248" s="1256">
        <v>8.3333000000000001E-3</v>
      </c>
      <c r="C248" s="919" t="s">
        <v>1244</v>
      </c>
      <c r="D248" s="716" t="s">
        <v>1010</v>
      </c>
      <c r="E248" s="1138"/>
      <c r="G248" s="616"/>
      <c r="J248" s="641"/>
    </row>
    <row r="249" spans="1:10" s="601" customFormat="1" ht="25.5">
      <c r="A249" s="715" t="s">
        <v>1016</v>
      </c>
      <c r="B249" s="1254">
        <v>750</v>
      </c>
      <c r="C249" s="499" t="s">
        <v>203</v>
      </c>
      <c r="D249" s="716" t="s">
        <v>440</v>
      </c>
      <c r="E249" s="1138"/>
      <c r="J249" s="641"/>
    </row>
    <row r="250" spans="1:10" s="601" customFormat="1" ht="14.25">
      <c r="A250" s="715" t="s">
        <v>1017</v>
      </c>
      <c r="B250" s="1250">
        <v>0</v>
      </c>
      <c r="C250" s="499" t="s">
        <v>203</v>
      </c>
      <c r="D250" s="715" t="s">
        <v>441</v>
      </c>
      <c r="E250" s="1138"/>
      <c r="G250" s="616"/>
      <c r="J250" s="641"/>
    </row>
    <row r="251" spans="1:10" s="601" customFormat="1" ht="14.25">
      <c r="A251" s="715" t="s">
        <v>1018</v>
      </c>
      <c r="B251" s="1256">
        <v>300</v>
      </c>
      <c r="C251" s="499" t="s">
        <v>203</v>
      </c>
      <c r="D251" s="715" t="s">
        <v>439</v>
      </c>
      <c r="E251" s="1138"/>
      <c r="G251" s="616"/>
      <c r="J251" s="641"/>
    </row>
    <row r="252" spans="1:10" s="601" customFormat="1" ht="14.25">
      <c r="A252" s="715" t="s">
        <v>1019</v>
      </c>
      <c r="B252" s="1254">
        <v>242.65</v>
      </c>
      <c r="C252" s="499" t="s">
        <v>624</v>
      </c>
      <c r="D252" s="716" t="s">
        <v>538</v>
      </c>
      <c r="E252" s="1138"/>
      <c r="G252" s="616"/>
      <c r="J252" s="641"/>
    </row>
    <row r="253" spans="1:10" s="601" customFormat="1" ht="25.5">
      <c r="A253" s="715" t="s">
        <v>1020</v>
      </c>
      <c r="B253" s="1256">
        <v>1</v>
      </c>
      <c r="C253" s="499" t="s">
        <v>624</v>
      </c>
      <c r="D253" s="716" t="s">
        <v>539</v>
      </c>
      <c r="E253" s="1138"/>
      <c r="G253" s="616"/>
      <c r="J253" s="641"/>
    </row>
    <row r="254" spans="1:10" s="601" customFormat="1" ht="25.5">
      <c r="A254" s="715" t="s">
        <v>1014</v>
      </c>
      <c r="B254" s="1256">
        <v>1.6666666666666668E-3</v>
      </c>
      <c r="C254" s="919" t="s">
        <v>1245</v>
      </c>
      <c r="D254" s="716" t="s">
        <v>639</v>
      </c>
      <c r="E254" s="1138"/>
      <c r="G254" s="616"/>
      <c r="J254" s="641"/>
    </row>
    <row r="255" spans="1:10" s="601" customFormat="1" ht="14.25">
      <c r="A255" s="715" t="s">
        <v>1121</v>
      </c>
      <c r="B255" s="1250">
        <v>0</v>
      </c>
      <c r="C255" s="919" t="s">
        <v>1245</v>
      </c>
      <c r="D255" s="715" t="s">
        <v>640</v>
      </c>
      <c r="E255" s="1138"/>
      <c r="G255" s="616"/>
      <c r="J255" s="641"/>
    </row>
    <row r="256" spans="1:10" s="601" customFormat="1" ht="14.25">
      <c r="A256" s="715" t="s">
        <v>1015</v>
      </c>
      <c r="B256" s="1256">
        <v>1.6666666666666668E-3</v>
      </c>
      <c r="C256" s="919" t="s">
        <v>1245</v>
      </c>
      <c r="D256" s="715" t="s">
        <v>1011</v>
      </c>
      <c r="E256" s="1138"/>
      <c r="G256" s="616"/>
      <c r="J256" s="641"/>
    </row>
    <row r="257" spans="1:10" s="601" customFormat="1" ht="25.5">
      <c r="A257" s="715" t="s">
        <v>1122</v>
      </c>
      <c r="B257" s="1260">
        <v>8.3333333333333332E-3</v>
      </c>
      <c r="C257" s="919" t="s">
        <v>1244</v>
      </c>
      <c r="D257" s="716" t="s">
        <v>1012</v>
      </c>
      <c r="E257" s="1138"/>
      <c r="G257" s="616"/>
      <c r="J257" s="641"/>
    </row>
    <row r="258" spans="1:10" s="601" customFormat="1" ht="25.5">
      <c r="A258" s="715" t="s">
        <v>1123</v>
      </c>
      <c r="B258" s="1260">
        <v>8.3333333333333332E-3</v>
      </c>
      <c r="C258" s="919" t="s">
        <v>1244</v>
      </c>
      <c r="D258" s="716" t="s">
        <v>1013</v>
      </c>
      <c r="E258" s="1138"/>
      <c r="G258" s="616"/>
      <c r="J258" s="641"/>
    </row>
    <row r="259" spans="1:10" s="601" customFormat="1" ht="25.5">
      <c r="A259" s="715" t="s">
        <v>1165</v>
      </c>
      <c r="B259" s="1250">
        <v>8.3330000000000001E-2</v>
      </c>
      <c r="C259" s="919" t="s">
        <v>1243</v>
      </c>
      <c r="D259" s="716" t="s">
        <v>644</v>
      </c>
      <c r="E259" s="1138"/>
      <c r="G259" s="616"/>
      <c r="J259" s="641"/>
    </row>
    <row r="260" spans="1:10" s="601" customFormat="1" ht="14.25">
      <c r="A260" s="715" t="s">
        <v>1163</v>
      </c>
      <c r="B260" s="1250">
        <v>0</v>
      </c>
      <c r="C260" s="919" t="s">
        <v>1243</v>
      </c>
      <c r="D260" s="715" t="s">
        <v>645</v>
      </c>
      <c r="E260" s="1138"/>
      <c r="G260" s="616"/>
      <c r="J260" s="641"/>
    </row>
    <row r="261" spans="1:10" s="601" customFormat="1" ht="14.25">
      <c r="A261" s="715" t="s">
        <v>1164</v>
      </c>
      <c r="B261" s="1250">
        <v>8.3330000000000001E-2</v>
      </c>
      <c r="C261" s="919" t="s">
        <v>1243</v>
      </c>
      <c r="D261" s="715" t="s">
        <v>642</v>
      </c>
      <c r="E261" s="1138"/>
      <c r="G261" s="616"/>
      <c r="J261" s="641"/>
    </row>
    <row r="262" spans="1:10" s="601" customFormat="1" ht="14.25">
      <c r="A262" s="715" t="s">
        <v>1124</v>
      </c>
      <c r="B262" s="1256">
        <v>1.6666666666666668E-3</v>
      </c>
      <c r="C262" s="919" t="s">
        <v>1244</v>
      </c>
      <c r="D262" s="715" t="s">
        <v>641</v>
      </c>
      <c r="E262" s="1138"/>
      <c r="G262" s="616"/>
      <c r="J262" s="641"/>
    </row>
    <row r="263" spans="1:10" s="601" customFormat="1" ht="14.25">
      <c r="A263" s="715" t="s">
        <v>1125</v>
      </c>
      <c r="B263" s="1256">
        <v>1.6666666666666668E-3</v>
      </c>
      <c r="C263" s="919" t="s">
        <v>1244</v>
      </c>
      <c r="D263" s="716" t="s">
        <v>643</v>
      </c>
      <c r="E263" s="1138"/>
      <c r="G263" s="616"/>
      <c r="J263" s="641"/>
    </row>
    <row r="264" spans="1:10" s="671" customFormat="1" ht="25.5">
      <c r="A264" s="667" t="s">
        <v>1138</v>
      </c>
      <c r="B264" s="1246">
        <v>0.1</v>
      </c>
      <c r="C264" s="667" t="s">
        <v>1057</v>
      </c>
      <c r="D264" s="667" t="s">
        <v>1143</v>
      </c>
      <c r="E264" s="1138"/>
      <c r="F264" s="587"/>
      <c r="G264" s="676"/>
      <c r="J264" s="676"/>
    </row>
    <row r="265" spans="1:10" s="671" customFormat="1" ht="38.25">
      <c r="A265" s="667" t="s">
        <v>1139</v>
      </c>
      <c r="B265" s="1246">
        <v>0.9</v>
      </c>
      <c r="C265" s="667" t="s">
        <v>1057</v>
      </c>
      <c r="D265" s="667" t="s">
        <v>1142</v>
      </c>
      <c r="E265" s="1138"/>
      <c r="F265" s="587"/>
      <c r="G265" s="676"/>
      <c r="J265" s="676"/>
    </row>
    <row r="266" spans="1:10" s="460" customFormat="1" ht="30.75" customHeight="1">
      <c r="A266" s="499" t="s">
        <v>631</v>
      </c>
      <c r="B266" s="1250">
        <v>0.875</v>
      </c>
      <c r="C266" s="499" t="s">
        <v>604</v>
      </c>
      <c r="D266" s="667" t="s">
        <v>690</v>
      </c>
      <c r="E266" s="1138"/>
      <c r="F266" s="458"/>
      <c r="G266" s="618"/>
      <c r="J266" s="459"/>
    </row>
    <row r="267" spans="1:10" s="404" customFormat="1" ht="25.5">
      <c r="A267" s="499" t="s">
        <v>552</v>
      </c>
      <c r="B267" s="1253">
        <v>63.8</v>
      </c>
      <c r="C267" s="499" t="s">
        <v>553</v>
      </c>
      <c r="D267" s="667" t="s">
        <v>629</v>
      </c>
      <c r="E267" s="1138"/>
      <c r="F267" s="461"/>
      <c r="G267" s="616"/>
      <c r="J267" s="346"/>
    </row>
    <row r="268" spans="1:10" ht="25.5">
      <c r="A268" s="499" t="s">
        <v>542</v>
      </c>
      <c r="B268" s="1256">
        <v>0.5</v>
      </c>
      <c r="C268" s="499" t="s">
        <v>548</v>
      </c>
      <c r="D268" s="667" t="s">
        <v>623</v>
      </c>
      <c r="E268" s="1138"/>
      <c r="G268" s="618"/>
    </row>
    <row r="269" spans="1:10">
      <c r="A269" s="501"/>
      <c r="B269" s="1267"/>
      <c r="E269" s="1138"/>
      <c r="G269" s="616"/>
    </row>
    <row r="270" spans="1:10">
      <c r="A270" s="501"/>
      <c r="E270" s="1138"/>
      <c r="G270" s="618"/>
    </row>
    <row r="271" spans="1:10" ht="15">
      <c r="A271" s="501"/>
      <c r="B271" s="1244"/>
      <c r="E271" s="1138"/>
    </row>
    <row r="272" spans="1:10" ht="15">
      <c r="B272" s="1244"/>
      <c r="E272" s="1138"/>
    </row>
    <row r="273" spans="4:6">
      <c r="D273" s="493"/>
      <c r="E273" s="1135"/>
      <c r="F273" s="108"/>
    </row>
    <row r="274" spans="4:6">
      <c r="E274" s="1149"/>
    </row>
  </sheetData>
  <customSheetViews>
    <customSheetView guid="{0C5E73BF-4F4A-42B1-AFFC-19145C7AC19A}" topLeftCell="A256">
      <selection activeCell="B221" sqref="B221"/>
      <pageMargins left="0.37916666666666698" right="0.17" top="0.38" bottom="0.41" header="0.3" footer="0.3"/>
      <pageSetup paperSize="9" scale="72" fitToHeight="0" orientation="portrait" r:id="rId1"/>
    </customSheetView>
    <customSheetView guid="{F7690BCD-287A-473A-9EA1-298139938D77}">
      <pane ySplit="3" topLeftCell="A121" activePane="bottomLeft" state="frozen"/>
      <selection pane="bottomLeft" activeCell="A128" sqref="A128:XFD128"/>
      <pageMargins left="0.7" right="0.7" top="0.75" bottom="0.75" header="0.3" footer="0.3"/>
      <pageSetup orientation="portrait" r:id="rId2"/>
    </customSheetView>
    <customSheetView guid="{8F78BEB5-8927-4030-9153-90C7FA4937A5}">
      <pane ySplit="3" topLeftCell="A115" activePane="bottomLeft" state="frozen"/>
      <selection pane="bottomLeft" activeCell="E115" sqref="E115"/>
      <pageMargins left="0.7" right="0.7" top="0.75" bottom="0.75" header="0.3" footer="0.3"/>
      <pageSetup orientation="portrait" r:id="rId3"/>
    </customSheetView>
    <customSheetView guid="{81801A75-92C7-4ED5-97DB-E3E6B3965D30}" showPageBreaks="1">
      <pane ySplit="3" topLeftCell="A115" activePane="bottomLeft" state="frozen"/>
      <selection pane="bottomLeft" activeCell="E115" sqref="E115"/>
      <pageMargins left="0.7" right="0.7" top="0.75" bottom="0.75" header="0.3" footer="0.3"/>
      <pageSetup orientation="portrait" r:id="rId4"/>
    </customSheetView>
  </customSheetViews>
  <mergeCells count="2">
    <mergeCell ref="E1:F1"/>
    <mergeCell ref="E9:F9"/>
  </mergeCells>
  <phoneticPr fontId="26" type="noConversion"/>
  <conditionalFormatting sqref="A121:A124 A126:A133 C162:C165 A162:A165 A174:D176 A77:B79 A159:D160 D252:D253 D257:D258 A158:A160 B76:B79 B140:B154 B156:B165 B167:B171 B173:B176 B178 B187 A78:D79 A127:D127 A124:D124 B77:D77 A5:E8 A10:E13 A16:E21 A24:E35 A38:E39 A42:E45 A64:E65 A169:D170 B168:D168 A76:D76 A70:D71 A225:D225 A185:D185 A101:D110 A73:D74 A81:D82 B121:D123 B126:D126 B140:D140 B128:D130 B156:D160 B189:D199 A141:D154 A85:D85 B85:B88 A264:D265 A194:D195 A87:D91 A93:D99 D244:D248 B114:B124 A112:D120 A49:E60 B126:B138 A240:A242 D237:D242 B236:C242 A217:C223 D218:D223 A217:D217 A227:D234 A201:D213 D264:D268 A244:C268 A131:D138 A180:D183">
    <cfRule type="expression" dxfId="5649" priority="3379">
      <formula>$B5=0</formula>
    </cfRule>
  </conditionalFormatting>
  <conditionalFormatting sqref="A168:A171">
    <cfRule type="expression" dxfId="5648" priority="3370">
      <formula>$B168=0</formula>
    </cfRule>
  </conditionalFormatting>
  <conditionalFormatting sqref="C212 A212 A199 A190:A195 A204:A205">
    <cfRule type="expression" dxfId="5647" priority="3369">
      <formula>$B189=0</formula>
    </cfRule>
  </conditionalFormatting>
  <conditionalFormatting sqref="A161:D161">
    <cfRule type="expression" dxfId="5646" priority="3360">
      <formula>$B161=0</formula>
    </cfRule>
  </conditionalFormatting>
  <conditionalFormatting sqref="A167:D167 B168:B171 B173:B176">
    <cfRule type="expression" dxfId="5645" priority="3359">
      <formula>$B167=0</formula>
    </cfRule>
  </conditionalFormatting>
  <conditionalFormatting sqref="A173:D174">
    <cfRule type="expression" dxfId="5644" priority="3358">
      <formula>$B173=0</formula>
    </cfRule>
  </conditionalFormatting>
  <conditionalFormatting sqref="A90:A91">
    <cfRule type="expression" dxfId="5643" priority="3351">
      <formula>$B90=0</formula>
    </cfRule>
  </conditionalFormatting>
  <conditionalFormatting sqref="A107:A110">
    <cfRule type="expression" dxfId="5642" priority="3345">
      <formula>$B107=0</formula>
    </cfRule>
  </conditionalFormatting>
  <conditionalFormatting sqref="A135">
    <cfRule type="expression" dxfId="5641" priority="3343">
      <formula>$B135=0</formula>
    </cfRule>
  </conditionalFormatting>
  <conditionalFormatting sqref="A151">
    <cfRule type="expression" dxfId="5640" priority="3339">
      <formula>$B151=0</formula>
    </cfRule>
  </conditionalFormatting>
  <conditionalFormatting sqref="A163:D165">
    <cfRule type="expression" dxfId="5639" priority="3335">
      <formula>$B163=0</formula>
    </cfRule>
  </conditionalFormatting>
  <conditionalFormatting sqref="A163:D165">
    <cfRule type="expression" dxfId="5638" priority="3334">
      <formula>$B163=0</formula>
    </cfRule>
  </conditionalFormatting>
  <conditionalFormatting sqref="A163:D165">
    <cfRule type="expression" dxfId="5637" priority="3332">
      <formula>$B163=0</formula>
    </cfRule>
  </conditionalFormatting>
  <conditionalFormatting sqref="A169:A171">
    <cfRule type="expression" dxfId="5636" priority="3331">
      <formula>$B169=0</formula>
    </cfRule>
  </conditionalFormatting>
  <conditionalFormatting sqref="A170:B171">
    <cfRule type="expression" dxfId="5635" priority="3330">
      <formula>$B170=0</formula>
    </cfRule>
  </conditionalFormatting>
  <conditionalFormatting sqref="A170:C171">
    <cfRule type="expression" dxfId="5634" priority="3329">
      <formula>$B170=0</formula>
    </cfRule>
  </conditionalFormatting>
  <conditionalFormatting sqref="A169:A171">
    <cfRule type="expression" dxfId="5633" priority="3328">
      <formula>$B169=0</formula>
    </cfRule>
  </conditionalFormatting>
  <conditionalFormatting sqref="A170:C171">
    <cfRule type="expression" dxfId="5632" priority="3327">
      <formula>$B170=0</formula>
    </cfRule>
  </conditionalFormatting>
  <conditionalFormatting sqref="A91">
    <cfRule type="expression" dxfId="5631" priority="3305">
      <formula>$B91=0</formula>
    </cfRule>
  </conditionalFormatting>
  <conditionalFormatting sqref="A109:A110">
    <cfRule type="expression" dxfId="5630" priority="3295">
      <formula>$B109=0</formula>
    </cfRule>
  </conditionalFormatting>
  <conditionalFormatting sqref="A109:A110">
    <cfRule type="expression" dxfId="5629" priority="3292">
      <formula>$B109=0</formula>
    </cfRule>
  </conditionalFormatting>
  <conditionalFormatting sqref="A109:A110">
    <cfRule type="expression" dxfId="5628" priority="3290">
      <formula>$B109=0</formula>
    </cfRule>
  </conditionalFormatting>
  <conditionalFormatting sqref="A165:D165">
    <cfRule type="expression" dxfId="5627" priority="3245">
      <formula>$B165=0</formula>
    </cfRule>
  </conditionalFormatting>
  <conditionalFormatting sqref="A165:D165">
    <cfRule type="expression" dxfId="5626" priority="3244">
      <formula>$B165=0</formula>
    </cfRule>
  </conditionalFormatting>
  <conditionalFormatting sqref="A165">
    <cfRule type="expression" dxfId="5625" priority="3243">
      <formula>$B165=0</formula>
    </cfRule>
  </conditionalFormatting>
  <conditionalFormatting sqref="A165:D165">
    <cfRule type="expression" dxfId="5624" priority="3242">
      <formula>$B165=0</formula>
    </cfRule>
  </conditionalFormatting>
  <conditionalFormatting sqref="A165:D165">
    <cfRule type="expression" dxfId="5623" priority="3241">
      <formula>$B165=0</formula>
    </cfRule>
  </conditionalFormatting>
  <conditionalFormatting sqref="A165:D165">
    <cfRule type="expression" dxfId="5622" priority="3240">
      <formula>$B165=0</formula>
    </cfRule>
  </conditionalFormatting>
  <conditionalFormatting sqref="A165">
    <cfRule type="expression" dxfId="5621" priority="3239">
      <formula>$B165=0</formula>
    </cfRule>
  </conditionalFormatting>
  <conditionalFormatting sqref="A165:D165">
    <cfRule type="expression" dxfId="5620" priority="3238">
      <formula>$B165=0</formula>
    </cfRule>
  </conditionalFormatting>
  <conditionalFormatting sqref="A165">
    <cfRule type="expression" dxfId="5619" priority="3237">
      <formula>$B165=0</formula>
    </cfRule>
  </conditionalFormatting>
  <conditionalFormatting sqref="A165:D165">
    <cfRule type="expression" dxfId="5618" priority="3236">
      <formula>$B165=0</formula>
    </cfRule>
  </conditionalFormatting>
  <conditionalFormatting sqref="A165">
    <cfRule type="expression" dxfId="5617" priority="3235">
      <formula>$B165=0</formula>
    </cfRule>
  </conditionalFormatting>
  <conditionalFormatting sqref="A165:D165">
    <cfRule type="expression" dxfId="5616" priority="3234">
      <formula>$B165=0</formula>
    </cfRule>
  </conditionalFormatting>
  <conditionalFormatting sqref="A165:D165">
    <cfRule type="expression" dxfId="5615" priority="3233">
      <formula>$B165=0</formula>
    </cfRule>
  </conditionalFormatting>
  <conditionalFormatting sqref="A165">
    <cfRule type="expression" dxfId="5614" priority="3232">
      <formula>$B165=0</formula>
    </cfRule>
  </conditionalFormatting>
  <conditionalFormatting sqref="A165:D165">
    <cfRule type="expression" dxfId="5613" priority="3231">
      <formula>$B165=0</formula>
    </cfRule>
  </conditionalFormatting>
  <conditionalFormatting sqref="A165:D165">
    <cfRule type="expression" dxfId="5612" priority="3230">
      <formula>$B165=0</formula>
    </cfRule>
  </conditionalFormatting>
  <conditionalFormatting sqref="A165">
    <cfRule type="expression" dxfId="5611" priority="3229">
      <formula>$B165=0</formula>
    </cfRule>
  </conditionalFormatting>
  <conditionalFormatting sqref="A165:D165">
    <cfRule type="expression" dxfId="5610" priority="3228">
      <formula>$B165=0</formula>
    </cfRule>
  </conditionalFormatting>
  <conditionalFormatting sqref="A165">
    <cfRule type="expression" dxfId="5609" priority="3227">
      <formula>$B165=0</formula>
    </cfRule>
  </conditionalFormatting>
  <conditionalFormatting sqref="A165:D165">
    <cfRule type="expression" dxfId="5608" priority="3226">
      <formula>$B165=0</formula>
    </cfRule>
  </conditionalFormatting>
  <conditionalFormatting sqref="A165:D165">
    <cfRule type="expression" dxfId="5607" priority="3225">
      <formula>$B165=0</formula>
    </cfRule>
  </conditionalFormatting>
  <conditionalFormatting sqref="A170">
    <cfRule type="expression" dxfId="5606" priority="3224">
      <formula>$B170=0</formula>
    </cfRule>
  </conditionalFormatting>
  <conditionalFormatting sqref="A170">
    <cfRule type="expression" dxfId="5605" priority="3221">
      <formula>$B170=0</formula>
    </cfRule>
  </conditionalFormatting>
  <conditionalFormatting sqref="A170">
    <cfRule type="expression" dxfId="5604" priority="3217">
      <formula>$B170=0</formula>
    </cfRule>
  </conditionalFormatting>
  <conditionalFormatting sqref="A170">
    <cfRule type="expression" dxfId="5603" priority="3213">
      <formula>$B170=0</formula>
    </cfRule>
  </conditionalFormatting>
  <conditionalFormatting sqref="A170">
    <cfRule type="expression" dxfId="5602" priority="3211">
      <formula>$B170=0</formula>
    </cfRule>
  </conditionalFormatting>
  <conditionalFormatting sqref="A170">
    <cfRule type="expression" dxfId="5601" priority="3209">
      <formula>$B170=0</formula>
    </cfRule>
  </conditionalFormatting>
  <conditionalFormatting sqref="A170">
    <cfRule type="expression" dxfId="5600" priority="3206">
      <formula>$B170=0</formula>
    </cfRule>
  </conditionalFormatting>
  <conditionalFormatting sqref="A170">
    <cfRule type="expression" dxfId="5599" priority="3203">
      <formula>$B170=0</formula>
    </cfRule>
  </conditionalFormatting>
  <conditionalFormatting sqref="A170">
    <cfRule type="expression" dxfId="5598" priority="3201">
      <formula>$B170=0</formula>
    </cfRule>
  </conditionalFormatting>
  <conditionalFormatting sqref="A198:A199 A191:A195 D251 A206">
    <cfRule type="expression" dxfId="5597" priority="3381">
      <formula>$B189=0</formula>
    </cfRule>
  </conditionalFormatting>
  <conditionalFormatting sqref="A196">
    <cfRule type="expression" dxfId="5596" priority="3389">
      <formula>$B188=0</formula>
    </cfRule>
  </conditionalFormatting>
  <conditionalFormatting sqref="B71">
    <cfRule type="expression" dxfId="5595" priority="2987">
      <formula>$B71=0</formula>
    </cfRule>
  </conditionalFormatting>
  <conditionalFormatting sqref="B74">
    <cfRule type="expression" dxfId="5594" priority="2986">
      <formula>$B74=0</formula>
    </cfRule>
  </conditionalFormatting>
  <conditionalFormatting sqref="B162:D162">
    <cfRule type="expression" dxfId="5593" priority="2980">
      <formula>$B162=0</formula>
    </cfRule>
  </conditionalFormatting>
  <conditionalFormatting sqref="A264:A265 C264:D265 D236 D254 D249 D261 C207 A208:A210 C208:D210 C194:D195 A190:A196 A201:A206 C202:D206">
    <cfRule type="expression" dxfId="5592" priority="3408">
      <formula>#REF!=0</formula>
    </cfRule>
  </conditionalFormatting>
  <conditionalFormatting sqref="C207:D207 A207 D250 D255">
    <cfRule type="expression" dxfId="5591" priority="3415">
      <formula>$B208=0</formula>
    </cfRule>
  </conditionalFormatting>
  <conditionalFormatting sqref="C73">
    <cfRule type="expression" dxfId="5590" priority="2965">
      <formula>$B73=0</formula>
    </cfRule>
  </conditionalFormatting>
  <conditionalFormatting sqref="D73">
    <cfRule type="expression" dxfId="5589" priority="2963">
      <formula>$B73=0</formula>
    </cfRule>
  </conditionalFormatting>
  <conditionalFormatting sqref="D89">
    <cfRule type="expression" dxfId="5588" priority="2961">
      <formula>$B89=0</formula>
    </cfRule>
  </conditionalFormatting>
  <conditionalFormatting sqref="D96:D97">
    <cfRule type="expression" dxfId="5587" priority="2960">
      <formula>$B96=0</formula>
    </cfRule>
  </conditionalFormatting>
  <conditionalFormatting sqref="D104:D105">
    <cfRule type="expression" dxfId="5586" priority="2959">
      <formula>$B104=0</formula>
    </cfRule>
  </conditionalFormatting>
  <conditionalFormatting sqref="D120">
    <cfRule type="expression" dxfId="5585" priority="2958">
      <formula>$B120=0</formula>
    </cfRule>
  </conditionalFormatting>
  <conditionalFormatting sqref="D134">
    <cfRule type="expression" dxfId="5584" priority="2957">
      <formula>$B134=0</formula>
    </cfRule>
  </conditionalFormatting>
  <conditionalFormatting sqref="D150">
    <cfRule type="expression" dxfId="5583" priority="2956">
      <formula>$B150=0</formula>
    </cfRule>
  </conditionalFormatting>
  <conditionalFormatting sqref="D161">
    <cfRule type="expression" dxfId="5582" priority="2955">
      <formula>$B161=0</formula>
    </cfRule>
  </conditionalFormatting>
  <conditionalFormatting sqref="D167">
    <cfRule type="expression" dxfId="5581" priority="2954">
      <formula>$B167=0</formula>
    </cfRule>
  </conditionalFormatting>
  <conditionalFormatting sqref="D173:D174">
    <cfRule type="expression" dxfId="5580" priority="2953">
      <formula>$B173=0</formula>
    </cfRule>
  </conditionalFormatting>
  <conditionalFormatting sqref="D180">
    <cfRule type="expression" dxfId="5579" priority="2952">
      <formula>$B180=0</formula>
    </cfRule>
  </conditionalFormatting>
  <conditionalFormatting sqref="D196 D198">
    <cfRule type="expression" dxfId="5578" priority="2951">
      <formula>$B196=0</formula>
    </cfRule>
  </conditionalFormatting>
  <conditionalFormatting sqref="D211">
    <cfRule type="expression" dxfId="5577" priority="2950">
      <formula>$B211=0</formula>
    </cfRule>
  </conditionalFormatting>
  <conditionalFormatting sqref="D165">
    <cfRule type="expression" dxfId="5576" priority="2949">
      <formula>$B165=0</formula>
    </cfRule>
  </conditionalFormatting>
  <conditionalFormatting sqref="D165">
    <cfRule type="expression" dxfId="5575" priority="2948">
      <formula>$B165=0</formula>
    </cfRule>
  </conditionalFormatting>
  <conditionalFormatting sqref="D165">
    <cfRule type="expression" dxfId="5574" priority="2947">
      <formula>$B165=0</formula>
    </cfRule>
  </conditionalFormatting>
  <conditionalFormatting sqref="D165">
    <cfRule type="expression" dxfId="5573" priority="2946">
      <formula>$B165=0</formula>
    </cfRule>
  </conditionalFormatting>
  <conditionalFormatting sqref="D165">
    <cfRule type="expression" dxfId="5572" priority="2945">
      <formula>$B165=0</formula>
    </cfRule>
  </conditionalFormatting>
  <conditionalFormatting sqref="D165">
    <cfRule type="expression" dxfId="5571" priority="2944">
      <formula>$B165=0</formula>
    </cfRule>
  </conditionalFormatting>
  <conditionalFormatting sqref="D165">
    <cfRule type="expression" dxfId="5570" priority="2943">
      <formula>$B165=0</formula>
    </cfRule>
  </conditionalFormatting>
  <conditionalFormatting sqref="D165">
    <cfRule type="expression" dxfId="5569" priority="2942">
      <formula>$B165=0</formula>
    </cfRule>
  </conditionalFormatting>
  <conditionalFormatting sqref="D165">
    <cfRule type="expression" dxfId="5568" priority="2941">
      <formula>$B165=0</formula>
    </cfRule>
  </conditionalFormatting>
  <conditionalFormatting sqref="D165">
    <cfRule type="expression" dxfId="5567" priority="2940">
      <formula>$B165=0</formula>
    </cfRule>
  </conditionalFormatting>
  <conditionalFormatting sqref="D165">
    <cfRule type="expression" dxfId="5566" priority="2939">
      <formula>$B165=0</formula>
    </cfRule>
  </conditionalFormatting>
  <conditionalFormatting sqref="D165">
    <cfRule type="expression" dxfId="5565" priority="2938">
      <formula>$B165=0</formula>
    </cfRule>
  </conditionalFormatting>
  <conditionalFormatting sqref="D165">
    <cfRule type="expression" dxfId="5564" priority="2937">
      <formula>$B165=0</formula>
    </cfRule>
  </conditionalFormatting>
  <conditionalFormatting sqref="D165">
    <cfRule type="expression" dxfId="5563" priority="2936">
      <formula>$B165=0</formula>
    </cfRule>
  </conditionalFormatting>
  <conditionalFormatting sqref="D170">
    <cfRule type="expression" dxfId="5562" priority="2935">
      <formula>$B170=0</formula>
    </cfRule>
  </conditionalFormatting>
  <conditionalFormatting sqref="D170">
    <cfRule type="expression" dxfId="5561" priority="2934">
      <formula>$B170=0</formula>
    </cfRule>
  </conditionalFormatting>
  <conditionalFormatting sqref="D170">
    <cfRule type="expression" dxfId="5560" priority="2933">
      <formula>$B170=0</formula>
    </cfRule>
  </conditionalFormatting>
  <conditionalFormatting sqref="D170">
    <cfRule type="expression" dxfId="5559" priority="2932">
      <formula>$B170=0</formula>
    </cfRule>
  </conditionalFormatting>
  <conditionalFormatting sqref="D170">
    <cfRule type="expression" dxfId="5558" priority="2931">
      <formula>$B170=0</formula>
    </cfRule>
  </conditionalFormatting>
  <conditionalFormatting sqref="D170">
    <cfRule type="expression" dxfId="5557" priority="2930">
      <formula>$B170=0</formula>
    </cfRule>
  </conditionalFormatting>
  <conditionalFormatting sqref="D170">
    <cfRule type="expression" dxfId="5556" priority="2929">
      <formula>$B170=0</formula>
    </cfRule>
  </conditionalFormatting>
  <conditionalFormatting sqref="D170">
    <cfRule type="expression" dxfId="5555" priority="2928">
      <formula>$B170=0</formula>
    </cfRule>
  </conditionalFormatting>
  <conditionalFormatting sqref="D170">
    <cfRule type="expression" dxfId="5554" priority="2927">
      <formula>$B170=0</formula>
    </cfRule>
  </conditionalFormatting>
  <conditionalFormatting sqref="D170">
    <cfRule type="expression" dxfId="5553" priority="2926">
      <formula>$B170=0</formula>
    </cfRule>
  </conditionalFormatting>
  <conditionalFormatting sqref="D170">
    <cfRule type="expression" dxfId="5552" priority="2925">
      <formula>$B170=0</formula>
    </cfRule>
  </conditionalFormatting>
  <conditionalFormatting sqref="D170">
    <cfRule type="expression" dxfId="5551" priority="2924">
      <formula>$B170=0</formula>
    </cfRule>
  </conditionalFormatting>
  <conditionalFormatting sqref="D170">
    <cfRule type="expression" dxfId="5550" priority="2923">
      <formula>$B170=0</formula>
    </cfRule>
  </conditionalFormatting>
  <conditionalFormatting sqref="D170">
    <cfRule type="expression" dxfId="5549" priority="2922">
      <formula>$B170=0</formula>
    </cfRule>
  </conditionalFormatting>
  <conditionalFormatting sqref="D212">
    <cfRule type="expression" dxfId="5548" priority="2893">
      <formula>$B212=0</formula>
    </cfRule>
  </conditionalFormatting>
  <conditionalFormatting sqref="D212">
    <cfRule type="expression" dxfId="5547" priority="2892">
      <formula>$B212=0</formula>
    </cfRule>
  </conditionalFormatting>
  <conditionalFormatting sqref="D212">
    <cfRule type="expression" dxfId="5546" priority="2891">
      <formula>$B212=0</formula>
    </cfRule>
  </conditionalFormatting>
  <conditionalFormatting sqref="D212">
    <cfRule type="expression" dxfId="5545" priority="2890">
      <formula>$B212=0</formula>
    </cfRule>
  </conditionalFormatting>
  <conditionalFormatting sqref="D212">
    <cfRule type="expression" dxfId="5544" priority="2889">
      <formula>$B212=0</formula>
    </cfRule>
  </conditionalFormatting>
  <conditionalFormatting sqref="D212">
    <cfRule type="expression" dxfId="5543" priority="2888">
      <formula>$B212=0</formula>
    </cfRule>
  </conditionalFormatting>
  <conditionalFormatting sqref="D212">
    <cfRule type="expression" dxfId="5542" priority="2887">
      <formula>$B212=0</formula>
    </cfRule>
  </conditionalFormatting>
  <conditionalFormatting sqref="D212">
    <cfRule type="expression" dxfId="5541" priority="2886">
      <formula>$B212=0</formula>
    </cfRule>
  </conditionalFormatting>
  <conditionalFormatting sqref="D212">
    <cfRule type="expression" dxfId="5540" priority="2885">
      <formula>$B212=0</formula>
    </cfRule>
  </conditionalFormatting>
  <conditionalFormatting sqref="D212">
    <cfRule type="expression" dxfId="5539" priority="2884">
      <formula>$B212=0</formula>
    </cfRule>
  </conditionalFormatting>
  <conditionalFormatting sqref="D212">
    <cfRule type="expression" dxfId="5538" priority="2883">
      <formula>$B212=0</formula>
    </cfRule>
  </conditionalFormatting>
  <conditionalFormatting sqref="D212">
    <cfRule type="expression" dxfId="5537" priority="2882">
      <formula>$B212=0</formula>
    </cfRule>
  </conditionalFormatting>
  <conditionalFormatting sqref="D212">
    <cfRule type="expression" dxfId="5536" priority="2881">
      <formula>$B212=0</formula>
    </cfRule>
  </conditionalFormatting>
  <conditionalFormatting sqref="D212">
    <cfRule type="expression" dxfId="5535" priority="2880">
      <formula>$B212=0</formula>
    </cfRule>
  </conditionalFormatting>
  <conditionalFormatting sqref="D234">
    <cfRule type="expression" dxfId="5534" priority="2879">
      <formula>$B234=0</formula>
    </cfRule>
  </conditionalFormatting>
  <conditionalFormatting sqref="D234">
    <cfRule type="expression" dxfId="5533" priority="2878">
      <formula>$B234=0</formula>
    </cfRule>
  </conditionalFormatting>
  <conditionalFormatting sqref="D234">
    <cfRule type="expression" dxfId="5532" priority="2877">
      <formula>$B234=0</formula>
    </cfRule>
  </conditionalFormatting>
  <conditionalFormatting sqref="D234">
    <cfRule type="expression" dxfId="5531" priority="2876">
      <formula>$B234=0</formula>
    </cfRule>
  </conditionalFormatting>
  <conditionalFormatting sqref="D234">
    <cfRule type="expression" dxfId="5530" priority="2875">
      <formula>$B234=0</formula>
    </cfRule>
  </conditionalFormatting>
  <conditionalFormatting sqref="D234">
    <cfRule type="expression" dxfId="5529" priority="2874">
      <formula>$B234=0</formula>
    </cfRule>
  </conditionalFormatting>
  <conditionalFormatting sqref="D234">
    <cfRule type="expression" dxfId="5528" priority="2873">
      <formula>$B234=0</formula>
    </cfRule>
  </conditionalFormatting>
  <conditionalFormatting sqref="D234">
    <cfRule type="expression" dxfId="5527" priority="2872">
      <formula>$B234=0</formula>
    </cfRule>
  </conditionalFormatting>
  <conditionalFormatting sqref="D234">
    <cfRule type="expression" dxfId="5526" priority="2871">
      <formula>$B234=0</formula>
    </cfRule>
  </conditionalFormatting>
  <conditionalFormatting sqref="D234">
    <cfRule type="expression" dxfId="5525" priority="2870">
      <formula>$B234=0</formula>
    </cfRule>
  </conditionalFormatting>
  <conditionalFormatting sqref="D234">
    <cfRule type="expression" dxfId="5524" priority="2869">
      <formula>$B234=0</formula>
    </cfRule>
  </conditionalFormatting>
  <conditionalFormatting sqref="D234">
    <cfRule type="expression" dxfId="5523" priority="2868">
      <formula>$B234=0</formula>
    </cfRule>
  </conditionalFormatting>
  <conditionalFormatting sqref="D234">
    <cfRule type="expression" dxfId="5522" priority="2867">
      <formula>$B234=0</formula>
    </cfRule>
  </conditionalFormatting>
  <conditionalFormatting sqref="D234">
    <cfRule type="expression" dxfId="5521" priority="2866">
      <formula>$B234=0</formula>
    </cfRule>
  </conditionalFormatting>
  <conditionalFormatting sqref="D242">
    <cfRule type="expression" dxfId="5520" priority="2865">
      <formula>$B242=0</formula>
    </cfRule>
  </conditionalFormatting>
  <conditionalFormatting sqref="D242">
    <cfRule type="expression" dxfId="5519" priority="2864">
      <formula>$B242=0</formula>
    </cfRule>
  </conditionalFormatting>
  <conditionalFormatting sqref="D242">
    <cfRule type="expression" dxfId="5518" priority="2863">
      <formula>$B242=0</formula>
    </cfRule>
  </conditionalFormatting>
  <conditionalFormatting sqref="D242">
    <cfRule type="expression" dxfId="5517" priority="2862">
      <formula>$B242=0</formula>
    </cfRule>
  </conditionalFormatting>
  <conditionalFormatting sqref="D242">
    <cfRule type="expression" dxfId="5516" priority="2861">
      <formula>$B242=0</formula>
    </cfRule>
  </conditionalFormatting>
  <conditionalFormatting sqref="D242">
    <cfRule type="expression" dxfId="5515" priority="2860">
      <formula>$B242=0</formula>
    </cfRule>
  </conditionalFormatting>
  <conditionalFormatting sqref="D242">
    <cfRule type="expression" dxfId="5514" priority="2859">
      <formula>$B242=0</formula>
    </cfRule>
  </conditionalFormatting>
  <conditionalFormatting sqref="D242">
    <cfRule type="expression" dxfId="5513" priority="2858">
      <formula>$B242=0</formula>
    </cfRule>
  </conditionalFormatting>
  <conditionalFormatting sqref="D242">
    <cfRule type="expression" dxfId="5512" priority="2857">
      <formula>$B242=0</formula>
    </cfRule>
  </conditionalFormatting>
  <conditionalFormatting sqref="D242">
    <cfRule type="expression" dxfId="5511" priority="2856">
      <formula>$B242=0</formula>
    </cfRule>
  </conditionalFormatting>
  <conditionalFormatting sqref="D242">
    <cfRule type="expression" dxfId="5510" priority="2855">
      <formula>$B242=0</formula>
    </cfRule>
  </conditionalFormatting>
  <conditionalFormatting sqref="D242">
    <cfRule type="expression" dxfId="5509" priority="2854">
      <formula>$B242=0</formula>
    </cfRule>
  </conditionalFormatting>
  <conditionalFormatting sqref="D242">
    <cfRule type="expression" dxfId="5508" priority="2853">
      <formula>$B242=0</formula>
    </cfRule>
  </conditionalFormatting>
  <conditionalFormatting sqref="D242">
    <cfRule type="expression" dxfId="5507" priority="2852">
      <formula>$B242=0</formula>
    </cfRule>
  </conditionalFormatting>
  <conditionalFormatting sqref="D232">
    <cfRule type="expression" dxfId="5506" priority="2851">
      <formula>$B232=0</formula>
    </cfRule>
  </conditionalFormatting>
  <conditionalFormatting sqref="D232">
    <cfRule type="expression" dxfId="5505" priority="2850">
      <formula>$B232=0</formula>
    </cfRule>
  </conditionalFormatting>
  <conditionalFormatting sqref="D240">
    <cfRule type="expression" dxfId="5504" priority="2849">
      <formula>$B240=0</formula>
    </cfRule>
  </conditionalFormatting>
  <conditionalFormatting sqref="D240">
    <cfRule type="expression" dxfId="5503" priority="2848">
      <formula>$B240=0</formula>
    </cfRule>
  </conditionalFormatting>
  <conditionalFormatting sqref="A122:A123">
    <cfRule type="expression" dxfId="5502" priority="2845">
      <formula>$B122=0</formula>
    </cfRule>
  </conditionalFormatting>
  <conditionalFormatting sqref="A122:A123">
    <cfRule type="expression" dxfId="5501" priority="2844">
      <formula>$B122=0</formula>
    </cfRule>
  </conditionalFormatting>
  <conditionalFormatting sqref="A122:A123">
    <cfRule type="expression" dxfId="5500" priority="2843">
      <formula>$B122=0</formula>
    </cfRule>
  </conditionalFormatting>
  <conditionalFormatting sqref="A178:D178">
    <cfRule type="expression" dxfId="5499" priority="2780">
      <formula>$B178=0</formula>
    </cfRule>
  </conditionalFormatting>
  <conditionalFormatting sqref="D182:D183">
    <cfRule type="expression" dxfId="5498" priority="2767">
      <formula>$B182=0</formula>
    </cfRule>
  </conditionalFormatting>
  <conditionalFormatting sqref="A182:D183">
    <cfRule type="expression" dxfId="5497" priority="2777">
      <formula>$B182=0</formula>
    </cfRule>
  </conditionalFormatting>
  <conditionalFormatting sqref="D182:D183">
    <cfRule type="expression" dxfId="5496" priority="2776">
      <formula>$B182=0</formula>
    </cfRule>
  </conditionalFormatting>
  <conditionalFormatting sqref="D182:D183">
    <cfRule type="expression" dxfId="5495" priority="2775">
      <formula>$B182=0</formula>
    </cfRule>
  </conditionalFormatting>
  <conditionalFormatting sqref="D182:D183">
    <cfRule type="expression" dxfId="5494" priority="2774">
      <formula>$B182=0</formula>
    </cfRule>
  </conditionalFormatting>
  <conditionalFormatting sqref="D182:D183">
    <cfRule type="expression" dxfId="5493" priority="2773">
      <formula>$B182=0</formula>
    </cfRule>
  </conditionalFormatting>
  <conditionalFormatting sqref="D182:D183">
    <cfRule type="expression" dxfId="5492" priority="2772">
      <formula>$B182=0</formula>
    </cfRule>
  </conditionalFormatting>
  <conditionalFormatting sqref="D182:D183">
    <cfRule type="expression" dxfId="5491" priority="2771">
      <formula>$B182=0</formula>
    </cfRule>
  </conditionalFormatting>
  <conditionalFormatting sqref="D182:D183">
    <cfRule type="expression" dxfId="5490" priority="2770">
      <formula>$B182=0</formula>
    </cfRule>
  </conditionalFormatting>
  <conditionalFormatting sqref="D182:D183">
    <cfRule type="expression" dxfId="5489" priority="2769">
      <formula>$B182=0</formula>
    </cfRule>
  </conditionalFormatting>
  <conditionalFormatting sqref="D182:D183">
    <cfRule type="expression" dxfId="5488" priority="2768">
      <formula>$B182=0</formula>
    </cfRule>
  </conditionalFormatting>
  <conditionalFormatting sqref="D182:D183">
    <cfRule type="expression" dxfId="5487" priority="2766">
      <formula>$B182=0</formula>
    </cfRule>
  </conditionalFormatting>
  <conditionalFormatting sqref="D182:D183">
    <cfRule type="expression" dxfId="5486" priority="2765">
      <formula>$B182=0</formula>
    </cfRule>
  </conditionalFormatting>
  <conditionalFormatting sqref="D182:D183">
    <cfRule type="expression" dxfId="5485" priority="2764">
      <formula>$B182=0</formula>
    </cfRule>
  </conditionalFormatting>
  <conditionalFormatting sqref="D182:D183">
    <cfRule type="expression" dxfId="5484" priority="2763">
      <formula>$B182=0</formula>
    </cfRule>
  </conditionalFormatting>
  <conditionalFormatting sqref="A197">
    <cfRule type="expression" dxfId="5483" priority="3417">
      <formula>$B196=0</formula>
    </cfRule>
  </conditionalFormatting>
  <conditionalFormatting sqref="A198:A199 A217:A218">
    <cfRule type="expression" dxfId="5482" priority="2762">
      <formula>$B184=0</formula>
    </cfRule>
  </conditionalFormatting>
  <conditionalFormatting sqref="A196 D262:D263">
    <cfRule type="expression" dxfId="5481" priority="3427">
      <formula>$B193=0</formula>
    </cfRule>
  </conditionalFormatting>
  <conditionalFormatting sqref="A187:D187">
    <cfRule type="expression" dxfId="5480" priority="2747">
      <formula>$B187=0</formula>
    </cfRule>
  </conditionalFormatting>
  <conditionalFormatting sqref="B91:C91">
    <cfRule type="expression" dxfId="5479" priority="2733">
      <formula>$B91=0</formula>
    </cfRule>
  </conditionalFormatting>
  <conditionalFormatting sqref="B91:C91">
    <cfRule type="expression" dxfId="5478" priority="2732">
      <formula>$B91=0</formula>
    </cfRule>
  </conditionalFormatting>
  <conditionalFormatting sqref="B91:C91">
    <cfRule type="expression" dxfId="5477" priority="2731">
      <formula>$B91=0</formula>
    </cfRule>
  </conditionalFormatting>
  <conditionalFormatting sqref="D98">
    <cfRule type="expression" dxfId="5476" priority="2730">
      <formula>$B98=0</formula>
    </cfRule>
  </conditionalFormatting>
  <conditionalFormatting sqref="D98">
    <cfRule type="expression" dxfId="5475" priority="2729">
      <formula>$B98=0</formula>
    </cfRule>
  </conditionalFormatting>
  <conditionalFormatting sqref="B90">
    <cfRule type="expression" dxfId="5474" priority="2728">
      <formula>$B90=0</formula>
    </cfRule>
  </conditionalFormatting>
  <conditionalFormatting sqref="D99">
    <cfRule type="expression" dxfId="5473" priority="2726">
      <formula>$B99=0</formula>
    </cfRule>
  </conditionalFormatting>
  <conditionalFormatting sqref="D99">
    <cfRule type="expression" dxfId="5472" priority="2725">
      <formula>$B99=0</formula>
    </cfRule>
  </conditionalFormatting>
  <conditionalFormatting sqref="D99">
    <cfRule type="expression" dxfId="5471" priority="2724">
      <formula>$B99=0</formula>
    </cfRule>
  </conditionalFormatting>
  <conditionalFormatting sqref="D99">
    <cfRule type="expression" dxfId="5470" priority="2723">
      <formula>$B99=0</formula>
    </cfRule>
  </conditionalFormatting>
  <conditionalFormatting sqref="D99">
    <cfRule type="expression" dxfId="5469" priority="2722">
      <formula>$B99=0</formula>
    </cfRule>
  </conditionalFormatting>
  <conditionalFormatting sqref="D99">
    <cfRule type="expression" dxfId="5468" priority="2721">
      <formula>$B99=0</formula>
    </cfRule>
  </conditionalFormatting>
  <conditionalFormatting sqref="D99">
    <cfRule type="expression" dxfId="5467" priority="2720">
      <formula>$B99=0</formula>
    </cfRule>
  </conditionalFormatting>
  <conditionalFormatting sqref="C99">
    <cfRule type="expression" dxfId="5466" priority="2719">
      <formula>$B99=0</formula>
    </cfRule>
  </conditionalFormatting>
  <conditionalFormatting sqref="C99">
    <cfRule type="expression" dxfId="5465" priority="2718">
      <formula>$B99=0</formula>
    </cfRule>
  </conditionalFormatting>
  <conditionalFormatting sqref="C99">
    <cfRule type="expression" dxfId="5464" priority="2717">
      <formula>$B99=0</formula>
    </cfRule>
  </conditionalFormatting>
  <conditionalFormatting sqref="C99">
    <cfRule type="expression" dxfId="5463" priority="2716">
      <formula>$B99=0</formula>
    </cfRule>
  </conditionalFormatting>
  <conditionalFormatting sqref="C99">
    <cfRule type="expression" dxfId="5462" priority="2715">
      <formula>$B99=0</formula>
    </cfRule>
  </conditionalFormatting>
  <conditionalFormatting sqref="C99">
    <cfRule type="expression" dxfId="5461" priority="2714">
      <formula>$B99=0</formula>
    </cfRule>
  </conditionalFormatting>
  <conditionalFormatting sqref="C99">
    <cfRule type="expression" dxfId="5460" priority="2713">
      <formula>$B99=0</formula>
    </cfRule>
  </conditionalFormatting>
  <conditionalFormatting sqref="B99">
    <cfRule type="expression" dxfId="5459" priority="2686">
      <formula>$B99=0</formula>
    </cfRule>
  </conditionalFormatting>
  <conditionalFormatting sqref="B99">
    <cfRule type="expression" dxfId="5458" priority="2685">
      <formula>$B99=0</formula>
    </cfRule>
  </conditionalFormatting>
  <conditionalFormatting sqref="B99">
    <cfRule type="expression" dxfId="5457" priority="2684">
      <formula>$B99=0</formula>
    </cfRule>
  </conditionalFormatting>
  <conditionalFormatting sqref="B99">
    <cfRule type="expression" dxfId="5456" priority="2683">
      <formula>$B99=0</formula>
    </cfRule>
  </conditionalFormatting>
  <conditionalFormatting sqref="B99">
    <cfRule type="expression" dxfId="5455" priority="2682">
      <formula>$B99=0</formula>
    </cfRule>
  </conditionalFormatting>
  <conditionalFormatting sqref="B99">
    <cfRule type="expression" dxfId="5454" priority="2681">
      <formula>$B99=0</formula>
    </cfRule>
  </conditionalFormatting>
  <conditionalFormatting sqref="B99">
    <cfRule type="expression" dxfId="5453" priority="2680">
      <formula>$B99=0</formula>
    </cfRule>
  </conditionalFormatting>
  <conditionalFormatting sqref="D90">
    <cfRule type="expression" dxfId="5452" priority="2668">
      <formula>$B90=0</formula>
    </cfRule>
  </conditionalFormatting>
  <conditionalFormatting sqref="D98">
    <cfRule type="expression" dxfId="5451" priority="2667">
      <formula>$B98=0</formula>
    </cfRule>
  </conditionalFormatting>
  <conditionalFormatting sqref="D98">
    <cfRule type="expression" dxfId="5450" priority="2666">
      <formula>$B98=0</formula>
    </cfRule>
  </conditionalFormatting>
  <conditionalFormatting sqref="D98">
    <cfRule type="expression" dxfId="5449" priority="2665">
      <formula>$B98=0</formula>
    </cfRule>
  </conditionalFormatting>
  <conditionalFormatting sqref="D98">
    <cfRule type="expression" dxfId="5448" priority="2664">
      <formula>$B98=0</formula>
    </cfRule>
  </conditionalFormatting>
  <conditionalFormatting sqref="D78">
    <cfRule type="expression" dxfId="5447" priority="2663">
      <formula>$B78=0</formula>
    </cfRule>
  </conditionalFormatting>
  <conditionalFormatting sqref="D78">
    <cfRule type="expression" dxfId="5446" priority="2662">
      <formula>$B78=0</formula>
    </cfRule>
  </conditionalFormatting>
  <conditionalFormatting sqref="D78">
    <cfRule type="expression" dxfId="5445" priority="2661">
      <formula>$B78=0</formula>
    </cfRule>
  </conditionalFormatting>
  <conditionalFormatting sqref="D96:D97">
    <cfRule type="expression" dxfId="5444" priority="2660">
      <formula>$B96=0</formula>
    </cfRule>
  </conditionalFormatting>
  <conditionalFormatting sqref="D96:D97">
    <cfRule type="expression" dxfId="5443" priority="2659">
      <formula>$B96=0</formula>
    </cfRule>
  </conditionalFormatting>
  <conditionalFormatting sqref="D104:D105">
    <cfRule type="expression" dxfId="5442" priority="2658">
      <formula>$B104=0</formula>
    </cfRule>
  </conditionalFormatting>
  <conditionalFormatting sqref="D104:D105">
    <cfRule type="expression" dxfId="5441" priority="2657">
      <formula>$B104=0</formula>
    </cfRule>
  </conditionalFormatting>
  <conditionalFormatting sqref="D104:D105">
    <cfRule type="expression" dxfId="5440" priority="2656">
      <formula>$B104=0</formula>
    </cfRule>
  </conditionalFormatting>
  <conditionalFormatting sqref="D104:D105">
    <cfRule type="expression" dxfId="5439" priority="2655">
      <formula>$B104=0</formula>
    </cfRule>
  </conditionalFormatting>
  <conditionalFormatting sqref="D106">
    <cfRule type="expression" dxfId="5438" priority="2654">
      <formula>$B106=0</formula>
    </cfRule>
  </conditionalFormatting>
  <conditionalFormatting sqref="D109:D110">
    <cfRule type="expression" dxfId="5437" priority="2653">
      <formula>$B109=0</formula>
    </cfRule>
  </conditionalFormatting>
  <conditionalFormatting sqref="D109:D110">
    <cfRule type="expression" dxfId="5436" priority="2652">
      <formula>$B109=0</formula>
    </cfRule>
  </conditionalFormatting>
  <conditionalFormatting sqref="D109:D110">
    <cfRule type="expression" dxfId="5435" priority="2651">
      <formula>$B109=0</formula>
    </cfRule>
  </conditionalFormatting>
  <conditionalFormatting sqref="D109:D110">
    <cfRule type="expression" dxfId="5434" priority="2650">
      <formula>$B109=0</formula>
    </cfRule>
  </conditionalFormatting>
  <conditionalFormatting sqref="D109:D110">
    <cfRule type="expression" dxfId="5433" priority="2649">
      <formula>$B109=0</formula>
    </cfRule>
  </conditionalFormatting>
  <conditionalFormatting sqref="D109:D110">
    <cfRule type="expression" dxfId="5432" priority="2648">
      <formula>$B109=0</formula>
    </cfRule>
  </conditionalFormatting>
  <conditionalFormatting sqref="D109:D110">
    <cfRule type="expression" dxfId="5431" priority="2647">
      <formula>$B109=0</formula>
    </cfRule>
  </conditionalFormatting>
  <conditionalFormatting sqref="D109:D110">
    <cfRule type="expression" dxfId="5430" priority="2646">
      <formula>$B109=0</formula>
    </cfRule>
  </conditionalFormatting>
  <conditionalFormatting sqref="D109:D110">
    <cfRule type="expression" dxfId="5429" priority="2645">
      <formula>$B109=0</formula>
    </cfRule>
  </conditionalFormatting>
  <conditionalFormatting sqref="D109:D110">
    <cfRule type="expression" dxfId="5428" priority="2644">
      <formula>$B109=0</formula>
    </cfRule>
  </conditionalFormatting>
  <conditionalFormatting sqref="D109:D110">
    <cfRule type="expression" dxfId="5427" priority="2643">
      <formula>$B109=0</formula>
    </cfRule>
  </conditionalFormatting>
  <conditionalFormatting sqref="D109:D110">
    <cfRule type="expression" dxfId="5426" priority="2642">
      <formula>$B109=0</formula>
    </cfRule>
  </conditionalFormatting>
  <conditionalFormatting sqref="D120">
    <cfRule type="expression" dxfId="5425" priority="2636">
      <formula>$B120=0</formula>
    </cfRule>
  </conditionalFormatting>
  <conditionalFormatting sqref="D120">
    <cfRule type="expression" dxfId="5424" priority="2635">
      <formula>$B120=0</formula>
    </cfRule>
  </conditionalFormatting>
  <conditionalFormatting sqref="D120">
    <cfRule type="expression" dxfId="5423" priority="2634">
      <formula>$B120=0</formula>
    </cfRule>
  </conditionalFormatting>
  <conditionalFormatting sqref="D120">
    <cfRule type="expression" dxfId="5422" priority="2633">
      <formula>$B120=0</formula>
    </cfRule>
  </conditionalFormatting>
  <conditionalFormatting sqref="D120">
    <cfRule type="expression" dxfId="5421" priority="2632">
      <formula>$B120=0</formula>
    </cfRule>
  </conditionalFormatting>
  <conditionalFormatting sqref="D120">
    <cfRule type="expression" dxfId="5420" priority="2631">
      <formula>$B120=0</formula>
    </cfRule>
  </conditionalFormatting>
  <conditionalFormatting sqref="C121">
    <cfRule type="expression" dxfId="5419" priority="2630">
      <formula>$B121=0</formula>
    </cfRule>
  </conditionalFormatting>
  <conditionalFormatting sqref="C121">
    <cfRule type="expression" dxfId="5418" priority="2629">
      <formula>$B121=0</formula>
    </cfRule>
  </conditionalFormatting>
  <conditionalFormatting sqref="C122:C123">
    <cfRule type="expression" dxfId="5417" priority="2628">
      <formula>$B122=0</formula>
    </cfRule>
  </conditionalFormatting>
  <conditionalFormatting sqref="C122:C123">
    <cfRule type="expression" dxfId="5416" priority="2627">
      <formula>$B122=0</formula>
    </cfRule>
  </conditionalFormatting>
  <conditionalFormatting sqref="C122:C123">
    <cfRule type="expression" dxfId="5415" priority="2626">
      <formula>$B122=0</formula>
    </cfRule>
  </conditionalFormatting>
  <conditionalFormatting sqref="D121">
    <cfRule type="expression" dxfId="5414" priority="2616">
      <formula>$B121=0</formula>
    </cfRule>
  </conditionalFormatting>
  <conditionalFormatting sqref="D121">
    <cfRule type="expression" dxfId="5413" priority="2615">
      <formula>$B121=0</formula>
    </cfRule>
  </conditionalFormatting>
  <conditionalFormatting sqref="D121">
    <cfRule type="expression" dxfId="5412" priority="2614">
      <formula>$B121=0</formula>
    </cfRule>
  </conditionalFormatting>
  <conditionalFormatting sqref="D122:D123">
    <cfRule type="expression" dxfId="5411" priority="2613">
      <formula>$B122=0</formula>
    </cfRule>
  </conditionalFormatting>
  <conditionalFormatting sqref="D122:D123">
    <cfRule type="expression" dxfId="5410" priority="2612">
      <formula>$B122=0</formula>
    </cfRule>
  </conditionalFormatting>
  <conditionalFormatting sqref="D122:D123">
    <cfRule type="expression" dxfId="5409" priority="2611">
      <formula>$B122=0</formula>
    </cfRule>
  </conditionalFormatting>
  <conditionalFormatting sqref="D122:D123">
    <cfRule type="expression" dxfId="5408" priority="2610">
      <formula>$B122=0</formula>
    </cfRule>
  </conditionalFormatting>
  <conditionalFormatting sqref="D122:D123">
    <cfRule type="expression" dxfId="5407" priority="2609">
      <formula>$B122=0</formula>
    </cfRule>
  </conditionalFormatting>
  <conditionalFormatting sqref="D122:D123">
    <cfRule type="expression" dxfId="5406" priority="2608">
      <formula>$B122=0</formula>
    </cfRule>
  </conditionalFormatting>
  <conditionalFormatting sqref="D122:D123">
    <cfRule type="expression" dxfId="5405" priority="2607">
      <formula>$B122=0</formula>
    </cfRule>
  </conditionalFormatting>
  <conditionalFormatting sqref="D122:D123">
    <cfRule type="expression" dxfId="5404" priority="2606">
      <formula>$B122=0</formula>
    </cfRule>
  </conditionalFormatting>
  <conditionalFormatting sqref="D122:D123">
    <cfRule type="expression" dxfId="5403" priority="2605">
      <formula>$B122=0</formula>
    </cfRule>
  </conditionalFormatting>
  <conditionalFormatting sqref="D122:D123">
    <cfRule type="expression" dxfId="5402" priority="2604">
      <formula>$B122=0</formula>
    </cfRule>
  </conditionalFormatting>
  <conditionalFormatting sqref="D124">
    <cfRule type="expression" dxfId="5401" priority="2603">
      <formula>$B124=0</formula>
    </cfRule>
  </conditionalFormatting>
  <conditionalFormatting sqref="D124">
    <cfRule type="expression" dxfId="5400" priority="2602">
      <formula>$B124=0</formula>
    </cfRule>
  </conditionalFormatting>
  <conditionalFormatting sqref="D124">
    <cfRule type="expression" dxfId="5399" priority="2601">
      <formula>$B124=0</formula>
    </cfRule>
  </conditionalFormatting>
  <conditionalFormatting sqref="D124">
    <cfRule type="expression" dxfId="5398" priority="2600">
      <formula>$B124=0</formula>
    </cfRule>
  </conditionalFormatting>
  <conditionalFormatting sqref="D124">
    <cfRule type="expression" dxfId="5397" priority="2599">
      <formula>$B124=0</formula>
    </cfRule>
  </conditionalFormatting>
  <conditionalFormatting sqref="D124">
    <cfRule type="expression" dxfId="5396" priority="2598">
      <formula>$B124=0</formula>
    </cfRule>
  </conditionalFormatting>
  <conditionalFormatting sqref="D124">
    <cfRule type="expression" dxfId="5395" priority="2597">
      <formula>$B124=0</formula>
    </cfRule>
  </conditionalFormatting>
  <conditionalFormatting sqref="D124">
    <cfRule type="expression" dxfId="5394" priority="2596">
      <formula>$B124=0</formula>
    </cfRule>
  </conditionalFormatting>
  <conditionalFormatting sqref="D124">
    <cfRule type="expression" dxfId="5393" priority="2595">
      <formula>$B124=0</formula>
    </cfRule>
  </conditionalFormatting>
  <conditionalFormatting sqref="D124">
    <cfRule type="expression" dxfId="5392" priority="2594">
      <formula>$B124=0</formula>
    </cfRule>
  </conditionalFormatting>
  <conditionalFormatting sqref="D124">
    <cfRule type="expression" dxfId="5391" priority="2593">
      <formula>$B124=0</formula>
    </cfRule>
  </conditionalFormatting>
  <conditionalFormatting sqref="D124">
    <cfRule type="expression" dxfId="5390" priority="2592">
      <formula>$B124=0</formula>
    </cfRule>
  </conditionalFormatting>
  <conditionalFormatting sqref="D124">
    <cfRule type="expression" dxfId="5389" priority="2591">
      <formula>$B124=0</formula>
    </cfRule>
  </conditionalFormatting>
  <conditionalFormatting sqref="D124">
    <cfRule type="expression" dxfId="5388" priority="2590">
      <formula>$B124=0</formula>
    </cfRule>
  </conditionalFormatting>
  <conditionalFormatting sqref="D124">
    <cfRule type="expression" dxfId="5387" priority="2589">
      <formula>$B124=0</formula>
    </cfRule>
  </conditionalFormatting>
  <conditionalFormatting sqref="D124">
    <cfRule type="expression" dxfId="5386" priority="2588">
      <formula>$B124=0</formula>
    </cfRule>
  </conditionalFormatting>
  <conditionalFormatting sqref="D124">
    <cfRule type="expression" dxfId="5385" priority="2587">
      <formula>$B124=0</formula>
    </cfRule>
  </conditionalFormatting>
  <conditionalFormatting sqref="D124">
    <cfRule type="expression" dxfId="5384" priority="2586">
      <formula>$B124=0</formula>
    </cfRule>
  </conditionalFormatting>
  <conditionalFormatting sqref="D124">
    <cfRule type="expression" dxfId="5383" priority="2585">
      <formula>$B124=0</formula>
    </cfRule>
  </conditionalFormatting>
  <conditionalFormatting sqref="D124">
    <cfRule type="expression" dxfId="5382" priority="2584">
      <formula>$B124=0</formula>
    </cfRule>
  </conditionalFormatting>
  <conditionalFormatting sqref="D124">
    <cfRule type="expression" dxfId="5381" priority="2583">
      <formula>$B124=0</formula>
    </cfRule>
  </conditionalFormatting>
  <conditionalFormatting sqref="D134">
    <cfRule type="expression" dxfId="5380" priority="1911">
      <formula>$B134=0</formula>
    </cfRule>
  </conditionalFormatting>
  <conditionalFormatting sqref="D134">
    <cfRule type="expression" dxfId="5379" priority="1910">
      <formula>$B134=0</formula>
    </cfRule>
  </conditionalFormatting>
  <conditionalFormatting sqref="D134">
    <cfRule type="expression" dxfId="5378" priority="1909">
      <formula>$B134=0</formula>
    </cfRule>
  </conditionalFormatting>
  <conditionalFormatting sqref="D134">
    <cfRule type="expression" dxfId="5377" priority="1908">
      <formula>$B134=0</formula>
    </cfRule>
  </conditionalFormatting>
  <conditionalFormatting sqref="D134">
    <cfRule type="expression" dxfId="5376" priority="1907">
      <formula>$B134=0</formula>
    </cfRule>
  </conditionalFormatting>
  <conditionalFormatting sqref="D134">
    <cfRule type="expression" dxfId="5375" priority="1906">
      <formula>$B134=0</formula>
    </cfRule>
  </conditionalFormatting>
  <conditionalFormatting sqref="D134">
    <cfRule type="expression" dxfId="5374" priority="1905">
      <formula>$B134=0</formula>
    </cfRule>
  </conditionalFormatting>
  <conditionalFormatting sqref="D134">
    <cfRule type="expression" dxfId="5373" priority="1904">
      <formula>$B134=0</formula>
    </cfRule>
  </conditionalFormatting>
  <conditionalFormatting sqref="D135">
    <cfRule type="expression" dxfId="5372" priority="1903">
      <formula>$B135=0</formula>
    </cfRule>
  </conditionalFormatting>
  <conditionalFormatting sqref="D135">
    <cfRule type="expression" dxfId="5371" priority="1902">
      <formula>$B135=0</formula>
    </cfRule>
  </conditionalFormatting>
  <conditionalFormatting sqref="D135">
    <cfRule type="expression" dxfId="5370" priority="1901">
      <formula>$B135=0</formula>
    </cfRule>
  </conditionalFormatting>
  <conditionalFormatting sqref="D135">
    <cfRule type="expression" dxfId="5369" priority="1900">
      <formula>$B135=0</formula>
    </cfRule>
  </conditionalFormatting>
  <conditionalFormatting sqref="D109:D110">
    <cfRule type="expression" dxfId="5368" priority="1899">
      <formula>$B109=0</formula>
    </cfRule>
  </conditionalFormatting>
  <conditionalFormatting sqref="D109:D110">
    <cfRule type="expression" dxfId="5367" priority="1898">
      <formula>$B109=0</formula>
    </cfRule>
  </conditionalFormatting>
  <conditionalFormatting sqref="D109:D110">
    <cfRule type="expression" dxfId="5366" priority="1897">
      <formula>$B109=0</formula>
    </cfRule>
  </conditionalFormatting>
  <conditionalFormatting sqref="D109:D110">
    <cfRule type="expression" dxfId="5365" priority="1896">
      <formula>$B109=0</formula>
    </cfRule>
  </conditionalFormatting>
  <conditionalFormatting sqref="D109:D110">
    <cfRule type="expression" dxfId="5364" priority="1895">
      <formula>$B109=0</formula>
    </cfRule>
  </conditionalFormatting>
  <conditionalFormatting sqref="D109:D110">
    <cfRule type="expression" dxfId="5363" priority="1894">
      <formula>$B109=0</formula>
    </cfRule>
  </conditionalFormatting>
  <conditionalFormatting sqref="D109:D110">
    <cfRule type="expression" dxfId="5362" priority="1893">
      <formula>$B109=0</formula>
    </cfRule>
  </conditionalFormatting>
  <conditionalFormatting sqref="D109:D110">
    <cfRule type="expression" dxfId="5361" priority="1892">
      <formula>$B109=0</formula>
    </cfRule>
  </conditionalFormatting>
  <conditionalFormatting sqref="D109:D110">
    <cfRule type="expression" dxfId="5360" priority="1891">
      <formula>$B109=0</formula>
    </cfRule>
  </conditionalFormatting>
  <conditionalFormatting sqref="D109:D110">
    <cfRule type="expression" dxfId="5359" priority="1890">
      <formula>$B109=0</formula>
    </cfRule>
  </conditionalFormatting>
  <conditionalFormatting sqref="D109:D110">
    <cfRule type="expression" dxfId="5358" priority="1889">
      <formula>$B109=0</formula>
    </cfRule>
  </conditionalFormatting>
  <conditionalFormatting sqref="D109:D110">
    <cfRule type="expression" dxfId="5357" priority="1888">
      <formula>$B109=0</formula>
    </cfRule>
  </conditionalFormatting>
  <conditionalFormatting sqref="D109:D110">
    <cfRule type="expression" dxfId="5356" priority="1887">
      <formula>$B109=0</formula>
    </cfRule>
  </conditionalFormatting>
  <conditionalFormatting sqref="D109:D110">
    <cfRule type="expression" dxfId="5355" priority="1886">
      <formula>$B109=0</formula>
    </cfRule>
  </conditionalFormatting>
  <conditionalFormatting sqref="D109:D110">
    <cfRule type="expression" dxfId="5354" priority="1885">
      <formula>$B109=0</formula>
    </cfRule>
  </conditionalFormatting>
  <conditionalFormatting sqref="D109:D110">
    <cfRule type="expression" dxfId="5353" priority="1884">
      <formula>$B109=0</formula>
    </cfRule>
  </conditionalFormatting>
  <conditionalFormatting sqref="D109:D110">
    <cfRule type="expression" dxfId="5352" priority="1883">
      <formula>$B109=0</formula>
    </cfRule>
  </conditionalFormatting>
  <conditionalFormatting sqref="D109:D110">
    <cfRule type="expression" dxfId="5351" priority="1882">
      <formula>$B109=0</formula>
    </cfRule>
  </conditionalFormatting>
  <conditionalFormatting sqref="D109:D110">
    <cfRule type="expression" dxfId="5350" priority="1881">
      <formula>$B109=0</formula>
    </cfRule>
  </conditionalFormatting>
  <conditionalFormatting sqref="D109:D110">
    <cfRule type="expression" dxfId="5349" priority="1880">
      <formula>$B109=0</formula>
    </cfRule>
  </conditionalFormatting>
  <conditionalFormatting sqref="D109:D110">
    <cfRule type="expression" dxfId="5348" priority="1879">
      <formula>$B109=0</formula>
    </cfRule>
  </conditionalFormatting>
  <conditionalFormatting sqref="D109:D110">
    <cfRule type="expression" dxfId="5347" priority="1878">
      <formula>$B109=0</formula>
    </cfRule>
  </conditionalFormatting>
  <conditionalFormatting sqref="D99">
    <cfRule type="expression" dxfId="5346" priority="1877">
      <formula>$B99=0</formula>
    </cfRule>
  </conditionalFormatting>
  <conditionalFormatting sqref="D99">
    <cfRule type="expression" dxfId="5345" priority="1876">
      <formula>$B99=0</formula>
    </cfRule>
  </conditionalFormatting>
  <conditionalFormatting sqref="D99">
    <cfRule type="expression" dxfId="5344" priority="1875">
      <formula>$B99=0</formula>
    </cfRule>
  </conditionalFormatting>
  <conditionalFormatting sqref="D99">
    <cfRule type="expression" dxfId="5343" priority="1874">
      <formula>$B99=0</formula>
    </cfRule>
  </conditionalFormatting>
  <conditionalFormatting sqref="D99">
    <cfRule type="expression" dxfId="5342" priority="1873">
      <formula>$B99=0</formula>
    </cfRule>
  </conditionalFormatting>
  <conditionalFormatting sqref="D99">
    <cfRule type="expression" dxfId="5341" priority="1872">
      <formula>$B99=0</formula>
    </cfRule>
  </conditionalFormatting>
  <conditionalFormatting sqref="D99">
    <cfRule type="expression" dxfId="5340" priority="1871">
      <formula>$B99=0</formula>
    </cfRule>
  </conditionalFormatting>
  <conditionalFormatting sqref="D99">
    <cfRule type="expression" dxfId="5339" priority="1870">
      <formula>$B99=0</formula>
    </cfRule>
  </conditionalFormatting>
  <conditionalFormatting sqref="D99">
    <cfRule type="expression" dxfId="5338" priority="1869">
      <formula>$B99=0</formula>
    </cfRule>
  </conditionalFormatting>
  <conditionalFormatting sqref="D99">
    <cfRule type="expression" dxfId="5337" priority="1868">
      <formula>$B99=0</formula>
    </cfRule>
  </conditionalFormatting>
  <conditionalFormatting sqref="D99">
    <cfRule type="expression" dxfId="5336" priority="1867">
      <formula>$B99=0</formula>
    </cfRule>
  </conditionalFormatting>
  <conditionalFormatting sqref="D99">
    <cfRule type="expression" dxfId="5335" priority="1866">
      <formula>$B99=0</formula>
    </cfRule>
  </conditionalFormatting>
  <conditionalFormatting sqref="D99">
    <cfRule type="expression" dxfId="5334" priority="1865">
      <formula>$B99=0</formula>
    </cfRule>
  </conditionalFormatting>
  <conditionalFormatting sqref="D99">
    <cfRule type="expression" dxfId="5333" priority="1864">
      <formula>$B99=0</formula>
    </cfRule>
  </conditionalFormatting>
  <conditionalFormatting sqref="D99">
    <cfRule type="expression" dxfId="5332" priority="1863">
      <formula>$B99=0</formula>
    </cfRule>
  </conditionalFormatting>
  <conditionalFormatting sqref="D99">
    <cfRule type="expression" dxfId="5331" priority="1862">
      <formula>$B99=0</formula>
    </cfRule>
  </conditionalFormatting>
  <conditionalFormatting sqref="D99">
    <cfRule type="expression" dxfId="5330" priority="1861">
      <formula>$B99=0</formula>
    </cfRule>
  </conditionalFormatting>
  <conditionalFormatting sqref="D99">
    <cfRule type="expression" dxfId="5329" priority="1860">
      <formula>$B99=0</formula>
    </cfRule>
  </conditionalFormatting>
  <conditionalFormatting sqref="D99">
    <cfRule type="expression" dxfId="5328" priority="1859">
      <formula>$B99=0</formula>
    </cfRule>
  </conditionalFormatting>
  <conditionalFormatting sqref="D99">
    <cfRule type="expression" dxfId="5327" priority="1858">
      <formula>$B99=0</formula>
    </cfRule>
  </conditionalFormatting>
  <conditionalFormatting sqref="D99">
    <cfRule type="expression" dxfId="5326" priority="1857">
      <formula>$B99=0</formula>
    </cfRule>
  </conditionalFormatting>
  <conditionalFormatting sqref="D91">
    <cfRule type="expression" dxfId="5325" priority="1856">
      <formula>$B91=0</formula>
    </cfRule>
  </conditionalFormatting>
  <conditionalFormatting sqref="D91">
    <cfRule type="expression" dxfId="5324" priority="1855">
      <formula>$B91=0</formula>
    </cfRule>
  </conditionalFormatting>
  <conditionalFormatting sqref="D91">
    <cfRule type="expression" dxfId="5323" priority="1854">
      <formula>$B91=0</formula>
    </cfRule>
  </conditionalFormatting>
  <conditionalFormatting sqref="D91">
    <cfRule type="expression" dxfId="5322" priority="1853">
      <formula>$B91=0</formula>
    </cfRule>
  </conditionalFormatting>
  <conditionalFormatting sqref="D91">
    <cfRule type="expression" dxfId="5321" priority="1852">
      <formula>$B91=0</formula>
    </cfRule>
  </conditionalFormatting>
  <conditionalFormatting sqref="D91">
    <cfRule type="expression" dxfId="5320" priority="1851">
      <formula>$B91=0</formula>
    </cfRule>
  </conditionalFormatting>
  <conditionalFormatting sqref="D91">
    <cfRule type="expression" dxfId="5319" priority="1850">
      <formula>$B91=0</formula>
    </cfRule>
  </conditionalFormatting>
  <conditionalFormatting sqref="D91">
    <cfRule type="expression" dxfId="5318" priority="1849">
      <formula>$B91=0</formula>
    </cfRule>
  </conditionalFormatting>
  <conditionalFormatting sqref="D91">
    <cfRule type="expression" dxfId="5317" priority="1848">
      <formula>$B91=0</formula>
    </cfRule>
  </conditionalFormatting>
  <conditionalFormatting sqref="D91">
    <cfRule type="expression" dxfId="5316" priority="1847">
      <formula>$B91=0</formula>
    </cfRule>
  </conditionalFormatting>
  <conditionalFormatting sqref="D91">
    <cfRule type="expression" dxfId="5315" priority="1846">
      <formula>$B91=0</formula>
    </cfRule>
  </conditionalFormatting>
  <conditionalFormatting sqref="D91">
    <cfRule type="expression" dxfId="5314" priority="1845">
      <formula>$B91=0</formula>
    </cfRule>
  </conditionalFormatting>
  <conditionalFormatting sqref="D91">
    <cfRule type="expression" dxfId="5313" priority="1844">
      <formula>$B91=0</formula>
    </cfRule>
  </conditionalFormatting>
  <conditionalFormatting sqref="D91">
    <cfRule type="expression" dxfId="5312" priority="1843">
      <formula>$B91=0</formula>
    </cfRule>
  </conditionalFormatting>
  <conditionalFormatting sqref="D91">
    <cfRule type="expression" dxfId="5311" priority="1842">
      <formula>$B91=0</formula>
    </cfRule>
  </conditionalFormatting>
  <conditionalFormatting sqref="D91">
    <cfRule type="expression" dxfId="5310" priority="1841">
      <formula>$B91=0</formula>
    </cfRule>
  </conditionalFormatting>
  <conditionalFormatting sqref="D91">
    <cfRule type="expression" dxfId="5309" priority="1840">
      <formula>$B91=0</formula>
    </cfRule>
  </conditionalFormatting>
  <conditionalFormatting sqref="D91">
    <cfRule type="expression" dxfId="5308" priority="1839">
      <formula>$B91=0</formula>
    </cfRule>
  </conditionalFormatting>
  <conditionalFormatting sqref="D91">
    <cfRule type="expression" dxfId="5307" priority="1838">
      <formula>$B91=0</formula>
    </cfRule>
  </conditionalFormatting>
  <conditionalFormatting sqref="D91">
    <cfRule type="expression" dxfId="5306" priority="1837">
      <formula>$B91=0</formula>
    </cfRule>
  </conditionalFormatting>
  <conditionalFormatting sqref="D91">
    <cfRule type="expression" dxfId="5305" priority="1836">
      <formula>$B91=0</formula>
    </cfRule>
  </conditionalFormatting>
  <conditionalFormatting sqref="D91">
    <cfRule type="expression" dxfId="5304" priority="1835">
      <formula>$B91=0</formula>
    </cfRule>
  </conditionalFormatting>
  <conditionalFormatting sqref="D138">
    <cfRule type="expression" dxfId="5303" priority="1812">
      <formula>$B138=0</formula>
    </cfRule>
  </conditionalFormatting>
  <conditionalFormatting sqref="D138">
    <cfRule type="expression" dxfId="5302" priority="1811">
      <formula>$B138=0</formula>
    </cfRule>
  </conditionalFormatting>
  <conditionalFormatting sqref="D138">
    <cfRule type="expression" dxfId="5301" priority="1810">
      <formula>$B138=0</formula>
    </cfRule>
  </conditionalFormatting>
  <conditionalFormatting sqref="D138">
    <cfRule type="expression" dxfId="5300" priority="1809">
      <formula>$B138=0</formula>
    </cfRule>
  </conditionalFormatting>
  <conditionalFormatting sqref="D138">
    <cfRule type="expression" dxfId="5299" priority="1808">
      <formula>$B138=0</formula>
    </cfRule>
  </conditionalFormatting>
  <conditionalFormatting sqref="D138">
    <cfRule type="expression" dxfId="5298" priority="1807">
      <formula>$B138=0</formula>
    </cfRule>
  </conditionalFormatting>
  <conditionalFormatting sqref="D138">
    <cfRule type="expression" dxfId="5297" priority="1806">
      <formula>$B138=0</formula>
    </cfRule>
  </conditionalFormatting>
  <conditionalFormatting sqref="D138">
    <cfRule type="expression" dxfId="5296" priority="1805">
      <formula>$B138=0</formula>
    </cfRule>
  </conditionalFormatting>
  <conditionalFormatting sqref="D138">
    <cfRule type="expression" dxfId="5295" priority="1804">
      <formula>$B138=0</formula>
    </cfRule>
  </conditionalFormatting>
  <conditionalFormatting sqref="D138">
    <cfRule type="expression" dxfId="5294" priority="1803">
      <formula>$B138=0</formula>
    </cfRule>
  </conditionalFormatting>
  <conditionalFormatting sqref="D138">
    <cfRule type="expression" dxfId="5293" priority="1802">
      <formula>$B138=0</formula>
    </cfRule>
  </conditionalFormatting>
  <conditionalFormatting sqref="D138">
    <cfRule type="expression" dxfId="5292" priority="1801">
      <formula>$B138=0</formula>
    </cfRule>
  </conditionalFormatting>
  <conditionalFormatting sqref="D138">
    <cfRule type="expression" dxfId="5291" priority="1800">
      <formula>$B138=0</formula>
    </cfRule>
  </conditionalFormatting>
  <conditionalFormatting sqref="D138">
    <cfRule type="expression" dxfId="5290" priority="1799">
      <formula>$B138=0</formula>
    </cfRule>
  </conditionalFormatting>
  <conditionalFormatting sqref="D138">
    <cfRule type="expression" dxfId="5289" priority="1798">
      <formula>$B138=0</formula>
    </cfRule>
  </conditionalFormatting>
  <conditionalFormatting sqref="D138">
    <cfRule type="expression" dxfId="5288" priority="1797">
      <formula>$B138=0</formula>
    </cfRule>
  </conditionalFormatting>
  <conditionalFormatting sqref="D138">
    <cfRule type="expression" dxfId="5287" priority="1796">
      <formula>$B138=0</formula>
    </cfRule>
  </conditionalFormatting>
  <conditionalFormatting sqref="D138">
    <cfRule type="expression" dxfId="5286" priority="1795">
      <formula>$B138=0</formula>
    </cfRule>
  </conditionalFormatting>
  <conditionalFormatting sqref="D138">
    <cfRule type="expression" dxfId="5285" priority="1794">
      <formula>$B138=0</formula>
    </cfRule>
  </conditionalFormatting>
  <conditionalFormatting sqref="D138">
    <cfRule type="expression" dxfId="5284" priority="1793">
      <formula>$B138=0</formula>
    </cfRule>
  </conditionalFormatting>
  <conditionalFormatting sqref="D138">
    <cfRule type="expression" dxfId="5283" priority="1792">
      <formula>$B138=0</formula>
    </cfRule>
  </conditionalFormatting>
  <conditionalFormatting sqref="D150">
    <cfRule type="expression" dxfId="5282" priority="1791">
      <formula>$B150=0</formula>
    </cfRule>
  </conditionalFormatting>
  <conditionalFormatting sqref="D150">
    <cfRule type="expression" dxfId="5281" priority="1790">
      <formula>$B150=0</formula>
    </cfRule>
  </conditionalFormatting>
  <conditionalFormatting sqref="D150">
    <cfRule type="expression" dxfId="5280" priority="1789">
      <formula>$B150=0</formula>
    </cfRule>
  </conditionalFormatting>
  <conditionalFormatting sqref="D150">
    <cfRule type="expression" dxfId="5279" priority="1788">
      <formula>$B150=0</formula>
    </cfRule>
  </conditionalFormatting>
  <conditionalFormatting sqref="D150">
    <cfRule type="expression" dxfId="5278" priority="1787">
      <formula>$B150=0</formula>
    </cfRule>
  </conditionalFormatting>
  <conditionalFormatting sqref="D150">
    <cfRule type="expression" dxfId="5277" priority="1786">
      <formula>$B150=0</formula>
    </cfRule>
  </conditionalFormatting>
  <conditionalFormatting sqref="D150">
    <cfRule type="expression" dxfId="5276" priority="1785">
      <formula>$B150=0</formula>
    </cfRule>
  </conditionalFormatting>
  <conditionalFormatting sqref="D150">
    <cfRule type="expression" dxfId="5275" priority="1784">
      <formula>$B150=0</formula>
    </cfRule>
  </conditionalFormatting>
  <conditionalFormatting sqref="D150">
    <cfRule type="expression" dxfId="5274" priority="1783">
      <formula>$B150=0</formula>
    </cfRule>
  </conditionalFormatting>
  <conditionalFormatting sqref="D151">
    <cfRule type="expression" dxfId="5273" priority="1782">
      <formula>$B151=0</formula>
    </cfRule>
  </conditionalFormatting>
  <conditionalFormatting sqref="D151">
    <cfRule type="expression" dxfId="5272" priority="1781">
      <formula>$B151=0</formula>
    </cfRule>
  </conditionalFormatting>
  <conditionalFormatting sqref="D151">
    <cfRule type="expression" dxfId="5271" priority="1780">
      <formula>$B151=0</formula>
    </cfRule>
  </conditionalFormatting>
  <conditionalFormatting sqref="D151">
    <cfRule type="expression" dxfId="5270" priority="1779">
      <formula>$B151=0</formula>
    </cfRule>
  </conditionalFormatting>
  <conditionalFormatting sqref="C162">
    <cfRule type="expression" dxfId="5269" priority="1778">
      <formula>$B162=0</formula>
    </cfRule>
  </conditionalFormatting>
  <conditionalFormatting sqref="D162">
    <cfRule type="expression" dxfId="5268" priority="1777">
      <formula>$B162=0</formula>
    </cfRule>
  </conditionalFormatting>
  <conditionalFormatting sqref="D162">
    <cfRule type="expression" dxfId="5267" priority="1776">
      <formula>$B162=0</formula>
    </cfRule>
  </conditionalFormatting>
  <conditionalFormatting sqref="D162">
    <cfRule type="expression" dxfId="5266" priority="1775">
      <formula>$B162=0</formula>
    </cfRule>
  </conditionalFormatting>
  <conditionalFormatting sqref="D162">
    <cfRule type="expression" dxfId="5265" priority="1774">
      <formula>$B162=0</formula>
    </cfRule>
  </conditionalFormatting>
  <conditionalFormatting sqref="D162">
    <cfRule type="expression" dxfId="5264" priority="1773">
      <formula>$B162=0</formula>
    </cfRule>
  </conditionalFormatting>
  <conditionalFormatting sqref="D161">
    <cfRule type="expression" dxfId="5263" priority="1772">
      <formula>$B161=0</formula>
    </cfRule>
  </conditionalFormatting>
  <conditionalFormatting sqref="D161">
    <cfRule type="expression" dxfId="5262" priority="1771">
      <formula>$B161=0</formula>
    </cfRule>
  </conditionalFormatting>
  <conditionalFormatting sqref="D161">
    <cfRule type="expression" dxfId="5261" priority="1770">
      <formula>$B161=0</formula>
    </cfRule>
  </conditionalFormatting>
  <conditionalFormatting sqref="D161">
    <cfRule type="expression" dxfId="5260" priority="1769">
      <formula>$B161=0</formula>
    </cfRule>
  </conditionalFormatting>
  <conditionalFormatting sqref="D161">
    <cfRule type="expression" dxfId="5259" priority="1768">
      <formula>$B161=0</formula>
    </cfRule>
  </conditionalFormatting>
  <conditionalFormatting sqref="D161">
    <cfRule type="expression" dxfId="5258" priority="1767">
      <formula>$B161=0</formula>
    </cfRule>
  </conditionalFormatting>
  <conditionalFormatting sqref="D161">
    <cfRule type="expression" dxfId="5257" priority="1766">
      <formula>$B161=0</formula>
    </cfRule>
  </conditionalFormatting>
  <conditionalFormatting sqref="D161">
    <cfRule type="expression" dxfId="5256" priority="1765">
      <formula>$B161=0</formula>
    </cfRule>
  </conditionalFormatting>
  <conditionalFormatting sqref="D161">
    <cfRule type="expression" dxfId="5255" priority="1764">
      <formula>$B161=0</formula>
    </cfRule>
  </conditionalFormatting>
  <conditionalFormatting sqref="D161">
    <cfRule type="expression" dxfId="5254" priority="1763">
      <formula>$B161=0</formula>
    </cfRule>
  </conditionalFormatting>
  <conditionalFormatting sqref="D161">
    <cfRule type="expression" dxfId="5253" priority="1762">
      <formula>$B161=0</formula>
    </cfRule>
  </conditionalFormatting>
  <conditionalFormatting sqref="D136:D137">
    <cfRule type="expression" dxfId="5252" priority="1761">
      <formula>$B136=0</formula>
    </cfRule>
  </conditionalFormatting>
  <conditionalFormatting sqref="D136:D137">
    <cfRule type="expression" dxfId="5251" priority="1760">
      <formula>$B136=0</formula>
    </cfRule>
  </conditionalFormatting>
  <conditionalFormatting sqref="D136:D137">
    <cfRule type="expression" dxfId="5250" priority="1759">
      <formula>$B136=0</formula>
    </cfRule>
  </conditionalFormatting>
  <conditionalFormatting sqref="D136:D137">
    <cfRule type="expression" dxfId="5249" priority="1758">
      <formula>$B136=0</formula>
    </cfRule>
  </conditionalFormatting>
  <conditionalFormatting sqref="D136:D137">
    <cfRule type="expression" dxfId="5248" priority="1757">
      <formula>$B136=0</formula>
    </cfRule>
  </conditionalFormatting>
  <conditionalFormatting sqref="D136:D137">
    <cfRule type="expression" dxfId="5247" priority="1756">
      <formula>$B136=0</formula>
    </cfRule>
  </conditionalFormatting>
  <conditionalFormatting sqref="D136:D137">
    <cfRule type="expression" dxfId="5246" priority="1755">
      <formula>$B136=0</formula>
    </cfRule>
  </conditionalFormatting>
  <conditionalFormatting sqref="D136:D137">
    <cfRule type="expression" dxfId="5245" priority="1754">
      <formula>$B136=0</formula>
    </cfRule>
  </conditionalFormatting>
  <conditionalFormatting sqref="D136:D137">
    <cfRule type="expression" dxfId="5244" priority="1753">
      <formula>$B136=0</formula>
    </cfRule>
  </conditionalFormatting>
  <conditionalFormatting sqref="D136:D137">
    <cfRule type="expression" dxfId="5243" priority="1752">
      <formula>$B136=0</formula>
    </cfRule>
  </conditionalFormatting>
  <conditionalFormatting sqref="D136:D137">
    <cfRule type="expression" dxfId="5242" priority="1751">
      <formula>$B136=0</formula>
    </cfRule>
  </conditionalFormatting>
  <conditionalFormatting sqref="D152:D153">
    <cfRule type="expression" dxfId="5241" priority="1750">
      <formula>$B152=0</formula>
    </cfRule>
  </conditionalFormatting>
  <conditionalFormatting sqref="D152:D153">
    <cfRule type="expression" dxfId="5240" priority="1749">
      <formula>$B152=0</formula>
    </cfRule>
  </conditionalFormatting>
  <conditionalFormatting sqref="D152:D153">
    <cfRule type="expression" dxfId="5239" priority="1748">
      <formula>$B152=0</formula>
    </cfRule>
  </conditionalFormatting>
  <conditionalFormatting sqref="D152:D153">
    <cfRule type="expression" dxfId="5238" priority="1747">
      <formula>$B152=0</formula>
    </cfRule>
  </conditionalFormatting>
  <conditionalFormatting sqref="D152:D153">
    <cfRule type="expression" dxfId="5237" priority="1746">
      <formula>$B152=0</formula>
    </cfRule>
  </conditionalFormatting>
  <conditionalFormatting sqref="D152:D153">
    <cfRule type="expression" dxfId="5236" priority="1745">
      <formula>$B152=0</formula>
    </cfRule>
  </conditionalFormatting>
  <conditionalFormatting sqref="D152:D153">
    <cfRule type="expression" dxfId="5235" priority="1744">
      <formula>$B152=0</formula>
    </cfRule>
  </conditionalFormatting>
  <conditionalFormatting sqref="D152:D153">
    <cfRule type="expression" dxfId="5234" priority="1743">
      <formula>$B152=0</formula>
    </cfRule>
  </conditionalFormatting>
  <conditionalFormatting sqref="D152:D153">
    <cfRule type="expression" dxfId="5233" priority="1742">
      <formula>$B152=0</formula>
    </cfRule>
  </conditionalFormatting>
  <conditionalFormatting sqref="D152:D153">
    <cfRule type="expression" dxfId="5232" priority="1741">
      <formula>$B152=0</formula>
    </cfRule>
  </conditionalFormatting>
  <conditionalFormatting sqref="D152:D153">
    <cfRule type="expression" dxfId="5231" priority="1740">
      <formula>$B152=0</formula>
    </cfRule>
  </conditionalFormatting>
  <conditionalFormatting sqref="D163:D164">
    <cfRule type="expression" dxfId="5230" priority="1739">
      <formula>$B163=0</formula>
    </cfRule>
  </conditionalFormatting>
  <conditionalFormatting sqref="D163:D164">
    <cfRule type="expression" dxfId="5229" priority="1738">
      <formula>$B163=0</formula>
    </cfRule>
  </conditionalFormatting>
  <conditionalFormatting sqref="D163:D164">
    <cfRule type="expression" dxfId="5228" priority="1737">
      <formula>$B163=0</formula>
    </cfRule>
  </conditionalFormatting>
  <conditionalFormatting sqref="D163:D164">
    <cfRule type="expression" dxfId="5227" priority="1736">
      <formula>$B163=0</formula>
    </cfRule>
  </conditionalFormatting>
  <conditionalFormatting sqref="D163:D164">
    <cfRule type="expression" dxfId="5226" priority="1735">
      <formula>$B163=0</formula>
    </cfRule>
  </conditionalFormatting>
  <conditionalFormatting sqref="D163:D164">
    <cfRule type="expression" dxfId="5225" priority="1734">
      <formula>$B163=0</formula>
    </cfRule>
  </conditionalFormatting>
  <conditionalFormatting sqref="D163:D164">
    <cfRule type="expression" dxfId="5224" priority="1733">
      <formula>$B163=0</formula>
    </cfRule>
  </conditionalFormatting>
  <conditionalFormatting sqref="D163:D164">
    <cfRule type="expression" dxfId="5223" priority="1732">
      <formula>$B163=0</formula>
    </cfRule>
  </conditionalFormatting>
  <conditionalFormatting sqref="D163:D164">
    <cfRule type="expression" dxfId="5222" priority="1731">
      <formula>$B163=0</formula>
    </cfRule>
  </conditionalFormatting>
  <conditionalFormatting sqref="D163:D164">
    <cfRule type="expression" dxfId="5221" priority="1730">
      <formula>$B163=0</formula>
    </cfRule>
  </conditionalFormatting>
  <conditionalFormatting sqref="D163:D164">
    <cfRule type="expression" dxfId="5220" priority="1729">
      <formula>$B163=0</formula>
    </cfRule>
  </conditionalFormatting>
  <conditionalFormatting sqref="C175:C176">
    <cfRule type="expression" dxfId="5219" priority="1725">
      <formula>$B175=0</formula>
    </cfRule>
  </conditionalFormatting>
  <conditionalFormatting sqref="C175:C176">
    <cfRule type="expression" dxfId="5218" priority="1724">
      <formula>$B175=0</formula>
    </cfRule>
  </conditionalFormatting>
  <conditionalFormatting sqref="C175:C176">
    <cfRule type="expression" dxfId="5217" priority="1723">
      <formula>$B175=0</formula>
    </cfRule>
  </conditionalFormatting>
  <conditionalFormatting sqref="C175:C176">
    <cfRule type="expression" dxfId="5216" priority="1722">
      <formula>$B175=0</formula>
    </cfRule>
  </conditionalFormatting>
  <conditionalFormatting sqref="C175:C176">
    <cfRule type="expression" dxfId="5215" priority="1721">
      <formula>$B175=0</formula>
    </cfRule>
  </conditionalFormatting>
  <conditionalFormatting sqref="C175:C176">
    <cfRule type="expression" dxfId="5214" priority="1720">
      <formula>$B175=0</formula>
    </cfRule>
  </conditionalFormatting>
  <conditionalFormatting sqref="C175:C176">
    <cfRule type="expression" dxfId="5213" priority="1719">
      <formula>$B175=0</formula>
    </cfRule>
  </conditionalFormatting>
  <conditionalFormatting sqref="C175:C176">
    <cfRule type="expression" dxfId="5212" priority="1718">
      <formula>$B175=0</formula>
    </cfRule>
  </conditionalFormatting>
  <conditionalFormatting sqref="C175:C176">
    <cfRule type="expression" dxfId="5211" priority="1717">
      <formula>$B175=0</formula>
    </cfRule>
  </conditionalFormatting>
  <conditionalFormatting sqref="C175:C176">
    <cfRule type="expression" dxfId="5210" priority="1716">
      <formula>$B175=0</formula>
    </cfRule>
  </conditionalFormatting>
  <conditionalFormatting sqref="C175:C176">
    <cfRule type="expression" dxfId="5209" priority="1715">
      <formula>$B175=0</formula>
    </cfRule>
  </conditionalFormatting>
  <conditionalFormatting sqref="C175:C176">
    <cfRule type="expression" dxfId="5208" priority="1714">
      <formula>$B175=0</formula>
    </cfRule>
  </conditionalFormatting>
  <conditionalFormatting sqref="C175:C176">
    <cfRule type="expression" dxfId="5207" priority="1713">
      <formula>$B175=0</formula>
    </cfRule>
  </conditionalFormatting>
  <conditionalFormatting sqref="C175:C176">
    <cfRule type="expression" dxfId="5206" priority="1712">
      <formula>$B175=0</formula>
    </cfRule>
  </conditionalFormatting>
  <conditionalFormatting sqref="C175:C176">
    <cfRule type="expression" dxfId="5205" priority="1711">
      <formula>$B175=0</formula>
    </cfRule>
  </conditionalFormatting>
  <conditionalFormatting sqref="C175:C176">
    <cfRule type="expression" dxfId="5204" priority="1710">
      <formula>$B175=0</formula>
    </cfRule>
  </conditionalFormatting>
  <conditionalFormatting sqref="C175:C176">
    <cfRule type="expression" dxfId="5203" priority="1709">
      <formula>$B175=0</formula>
    </cfRule>
  </conditionalFormatting>
  <conditionalFormatting sqref="C175:C176">
    <cfRule type="expression" dxfId="5202" priority="1708">
      <formula>$B175=0</formula>
    </cfRule>
  </conditionalFormatting>
  <conditionalFormatting sqref="C175:C176">
    <cfRule type="expression" dxfId="5201" priority="1707">
      <formula>$B175=0</formula>
    </cfRule>
  </conditionalFormatting>
  <conditionalFormatting sqref="C175:C176">
    <cfRule type="expression" dxfId="5200" priority="1706">
      <formula>$B175=0</formula>
    </cfRule>
  </conditionalFormatting>
  <conditionalFormatting sqref="C181">
    <cfRule type="expression" dxfId="5199" priority="1705">
      <formula>$B181=0</formula>
    </cfRule>
  </conditionalFormatting>
  <conditionalFormatting sqref="C181">
    <cfRule type="expression" dxfId="5198" priority="1704">
      <formula>$B181=0</formula>
    </cfRule>
  </conditionalFormatting>
  <conditionalFormatting sqref="C181">
    <cfRule type="expression" dxfId="5197" priority="1703">
      <formula>$B181=0</formula>
    </cfRule>
  </conditionalFormatting>
  <conditionalFormatting sqref="C181">
    <cfRule type="expression" dxfId="5196" priority="1702">
      <formula>$B181=0</formula>
    </cfRule>
  </conditionalFormatting>
  <conditionalFormatting sqref="C182:C183">
    <cfRule type="expression" dxfId="5195" priority="1701">
      <formula>$B182=0</formula>
    </cfRule>
  </conditionalFormatting>
  <conditionalFormatting sqref="C182:C183">
    <cfRule type="expression" dxfId="5194" priority="1700">
      <formula>$B182=0</formula>
    </cfRule>
  </conditionalFormatting>
  <conditionalFormatting sqref="C182:C183">
    <cfRule type="expression" dxfId="5193" priority="1699">
      <formula>$B182=0</formula>
    </cfRule>
  </conditionalFormatting>
  <conditionalFormatting sqref="C182:C183">
    <cfRule type="expression" dxfId="5192" priority="1698">
      <formula>$B182=0</formula>
    </cfRule>
  </conditionalFormatting>
  <conditionalFormatting sqref="C182:C183">
    <cfRule type="expression" dxfId="5191" priority="1697">
      <formula>$B182=0</formula>
    </cfRule>
  </conditionalFormatting>
  <conditionalFormatting sqref="C182:C183">
    <cfRule type="expression" dxfId="5190" priority="1696">
      <formula>$B182=0</formula>
    </cfRule>
  </conditionalFormatting>
  <conditionalFormatting sqref="C182:C183">
    <cfRule type="expression" dxfId="5189" priority="1695">
      <formula>$B182=0</formula>
    </cfRule>
  </conditionalFormatting>
  <conditionalFormatting sqref="C182:C183">
    <cfRule type="expression" dxfId="5188" priority="1694">
      <formula>$B182=0</formula>
    </cfRule>
  </conditionalFormatting>
  <conditionalFormatting sqref="C182:C183">
    <cfRule type="expression" dxfId="5187" priority="1693">
      <formula>$B182=0</formula>
    </cfRule>
  </conditionalFormatting>
  <conditionalFormatting sqref="C182:C183">
    <cfRule type="expression" dxfId="5186" priority="1692">
      <formula>$B182=0</formula>
    </cfRule>
  </conditionalFormatting>
  <conditionalFormatting sqref="C182:C183">
    <cfRule type="expression" dxfId="5185" priority="1691">
      <formula>$B182=0</formula>
    </cfRule>
  </conditionalFormatting>
  <conditionalFormatting sqref="C182:C183">
    <cfRule type="expression" dxfId="5184" priority="1690">
      <formula>$B182=0</formula>
    </cfRule>
  </conditionalFormatting>
  <conditionalFormatting sqref="C182:C183">
    <cfRule type="expression" dxfId="5183" priority="1689">
      <formula>$B182=0</formula>
    </cfRule>
  </conditionalFormatting>
  <conditionalFormatting sqref="C182:C183">
    <cfRule type="expression" dxfId="5182" priority="1688">
      <formula>$B182=0</formula>
    </cfRule>
  </conditionalFormatting>
  <conditionalFormatting sqref="C182:C183">
    <cfRule type="expression" dxfId="5181" priority="1687">
      <formula>$B182=0</formula>
    </cfRule>
  </conditionalFormatting>
  <conditionalFormatting sqref="C182:C183">
    <cfRule type="expression" dxfId="5180" priority="1686">
      <formula>$B182=0</formula>
    </cfRule>
  </conditionalFormatting>
  <conditionalFormatting sqref="C182:C183">
    <cfRule type="expression" dxfId="5179" priority="1685">
      <formula>$B182=0</formula>
    </cfRule>
  </conditionalFormatting>
  <conditionalFormatting sqref="C182:C183">
    <cfRule type="expression" dxfId="5178" priority="1684">
      <formula>$B182=0</formula>
    </cfRule>
  </conditionalFormatting>
  <conditionalFormatting sqref="C182:C183">
    <cfRule type="expression" dxfId="5177" priority="1683">
      <formula>$B182=0</formula>
    </cfRule>
  </conditionalFormatting>
  <conditionalFormatting sqref="C182:C183">
    <cfRule type="expression" dxfId="5176" priority="1682">
      <formula>$B182=0</formula>
    </cfRule>
  </conditionalFormatting>
  <conditionalFormatting sqref="C182:C183">
    <cfRule type="expression" dxfId="5175" priority="1681">
      <formula>$B182=0</formula>
    </cfRule>
  </conditionalFormatting>
  <conditionalFormatting sqref="C196">
    <cfRule type="expression" dxfId="5174" priority="1680">
      <formula>$B196=0</formula>
    </cfRule>
  </conditionalFormatting>
  <conditionalFormatting sqref="D168">
    <cfRule type="expression" dxfId="5173" priority="1679">
      <formula>$B168=0</formula>
    </cfRule>
  </conditionalFormatting>
  <conditionalFormatting sqref="D168">
    <cfRule type="expression" dxfId="5172" priority="1678">
      <formula>$B168=0</formula>
    </cfRule>
  </conditionalFormatting>
  <conditionalFormatting sqref="D168">
    <cfRule type="expression" dxfId="5171" priority="1677">
      <formula>$B168=0</formula>
    </cfRule>
  </conditionalFormatting>
  <conditionalFormatting sqref="D168">
    <cfRule type="expression" dxfId="5170" priority="1676">
      <formula>$B168=0</formula>
    </cfRule>
  </conditionalFormatting>
  <conditionalFormatting sqref="D168">
    <cfRule type="expression" dxfId="5169" priority="1675">
      <formula>$B168=0</formula>
    </cfRule>
  </conditionalFormatting>
  <conditionalFormatting sqref="D168">
    <cfRule type="expression" dxfId="5168" priority="1674">
      <formula>$B168=0</formula>
    </cfRule>
  </conditionalFormatting>
  <conditionalFormatting sqref="C171">
    <cfRule type="expression" dxfId="5167" priority="1673">
      <formula>$B171=0</formula>
    </cfRule>
  </conditionalFormatting>
  <conditionalFormatting sqref="C171">
    <cfRule type="expression" dxfId="5166" priority="1672">
      <formula>$B171=0</formula>
    </cfRule>
  </conditionalFormatting>
  <conditionalFormatting sqref="C171">
    <cfRule type="expression" dxfId="5165" priority="1671">
      <formula>$B171=0</formula>
    </cfRule>
  </conditionalFormatting>
  <conditionalFormatting sqref="C171">
    <cfRule type="expression" dxfId="5164" priority="1670">
      <formula>$B171=0</formula>
    </cfRule>
  </conditionalFormatting>
  <conditionalFormatting sqref="C171">
    <cfRule type="expression" dxfId="5163" priority="1669">
      <formula>$B171=0</formula>
    </cfRule>
  </conditionalFormatting>
  <conditionalFormatting sqref="C171">
    <cfRule type="expression" dxfId="5162" priority="1668">
      <formula>$B171=0</formula>
    </cfRule>
  </conditionalFormatting>
  <conditionalFormatting sqref="C171">
    <cfRule type="expression" dxfId="5161" priority="1667">
      <formula>$B171=0</formula>
    </cfRule>
  </conditionalFormatting>
  <conditionalFormatting sqref="C171">
    <cfRule type="expression" dxfId="5160" priority="1666">
      <formula>$B171=0</formula>
    </cfRule>
  </conditionalFormatting>
  <conditionalFormatting sqref="C171">
    <cfRule type="expression" dxfId="5159" priority="1665">
      <formula>$B171=0</formula>
    </cfRule>
  </conditionalFormatting>
  <conditionalFormatting sqref="C171">
    <cfRule type="expression" dxfId="5158" priority="1664">
      <formula>$B171=0</formula>
    </cfRule>
  </conditionalFormatting>
  <conditionalFormatting sqref="C171">
    <cfRule type="expression" dxfId="5157" priority="1663">
      <formula>$B171=0</formula>
    </cfRule>
  </conditionalFormatting>
  <conditionalFormatting sqref="C171">
    <cfRule type="expression" dxfId="5156" priority="1662">
      <formula>$B171=0</formula>
    </cfRule>
  </conditionalFormatting>
  <conditionalFormatting sqref="C171">
    <cfRule type="expression" dxfId="5155" priority="1661">
      <formula>$B171=0</formula>
    </cfRule>
  </conditionalFormatting>
  <conditionalFormatting sqref="C171">
    <cfRule type="expression" dxfId="5154" priority="1660">
      <formula>$B171=0</formula>
    </cfRule>
  </conditionalFormatting>
  <conditionalFormatting sqref="C171">
    <cfRule type="expression" dxfId="5153" priority="1659">
      <formula>$B171=0</formula>
    </cfRule>
  </conditionalFormatting>
  <conditionalFormatting sqref="C171">
    <cfRule type="expression" dxfId="5152" priority="1658">
      <formula>$B171=0</formula>
    </cfRule>
  </conditionalFormatting>
  <conditionalFormatting sqref="C171">
    <cfRule type="expression" dxfId="5151" priority="1657">
      <formula>$B171=0</formula>
    </cfRule>
  </conditionalFormatting>
  <conditionalFormatting sqref="C171">
    <cfRule type="expression" dxfId="5150" priority="1656">
      <formula>$B171=0</formula>
    </cfRule>
  </conditionalFormatting>
  <conditionalFormatting sqref="D171">
    <cfRule type="expression" dxfId="5149" priority="1655">
      <formula>$B171=0</formula>
    </cfRule>
  </conditionalFormatting>
  <conditionalFormatting sqref="D171">
    <cfRule type="expression" dxfId="5148" priority="1654">
      <formula>$B171=0</formula>
    </cfRule>
  </conditionalFormatting>
  <conditionalFormatting sqref="D171">
    <cfRule type="expression" dxfId="5147" priority="1653">
      <formula>$B171=0</formula>
    </cfRule>
  </conditionalFormatting>
  <conditionalFormatting sqref="C175:C176">
    <cfRule type="expression" dxfId="5146" priority="1649">
      <formula>$B175=0</formula>
    </cfRule>
  </conditionalFormatting>
  <conditionalFormatting sqref="C175:C176">
    <cfRule type="expression" dxfId="5145" priority="1648">
      <formula>$B175=0</formula>
    </cfRule>
  </conditionalFormatting>
  <conditionalFormatting sqref="C175:C176">
    <cfRule type="expression" dxfId="5144" priority="1647">
      <formula>$B175=0</formula>
    </cfRule>
  </conditionalFormatting>
  <conditionalFormatting sqref="D175:D176">
    <cfRule type="expression" dxfId="5143" priority="1623">
      <formula>$B175=0</formula>
    </cfRule>
  </conditionalFormatting>
  <conditionalFormatting sqref="D175:D176">
    <cfRule type="expression" dxfId="5142" priority="1622">
      <formula>$B175=0</formula>
    </cfRule>
  </conditionalFormatting>
  <conditionalFormatting sqref="D175:D176">
    <cfRule type="expression" dxfId="5141" priority="1621">
      <formula>$B175=0</formula>
    </cfRule>
  </conditionalFormatting>
  <conditionalFormatting sqref="D175:D176">
    <cfRule type="expression" dxfId="5140" priority="1620">
      <formula>$B175=0</formula>
    </cfRule>
  </conditionalFormatting>
  <conditionalFormatting sqref="D175:D176">
    <cfRule type="expression" dxfId="5139" priority="1619">
      <formula>$B175=0</formula>
    </cfRule>
  </conditionalFormatting>
  <conditionalFormatting sqref="D175:D176">
    <cfRule type="expression" dxfId="5138" priority="1618">
      <formula>$B175=0</formula>
    </cfRule>
  </conditionalFormatting>
  <conditionalFormatting sqref="D175:D176">
    <cfRule type="expression" dxfId="5137" priority="1617">
      <formula>$B175=0</formula>
    </cfRule>
  </conditionalFormatting>
  <conditionalFormatting sqref="D175:D176">
    <cfRule type="expression" dxfId="5136" priority="1616">
      <formula>$B175=0</formula>
    </cfRule>
  </conditionalFormatting>
  <conditionalFormatting sqref="D175:D176">
    <cfRule type="expression" dxfId="5135" priority="1615">
      <formula>$B175=0</formula>
    </cfRule>
  </conditionalFormatting>
  <conditionalFormatting sqref="D175:D176">
    <cfRule type="expression" dxfId="5134" priority="1614">
      <formula>$B175=0</formula>
    </cfRule>
  </conditionalFormatting>
  <conditionalFormatting sqref="D175:D176">
    <cfRule type="expression" dxfId="5133" priority="1613">
      <formula>$B175=0</formula>
    </cfRule>
  </conditionalFormatting>
  <conditionalFormatting sqref="D175:D176">
    <cfRule type="expression" dxfId="5132" priority="1612">
      <formula>$B175=0</formula>
    </cfRule>
  </conditionalFormatting>
  <conditionalFormatting sqref="D175:D176">
    <cfRule type="expression" dxfId="5131" priority="1611">
      <formula>$B175=0</formula>
    </cfRule>
  </conditionalFormatting>
  <conditionalFormatting sqref="D175:D176">
    <cfRule type="expression" dxfId="5130" priority="1610">
      <formula>$B175=0</formula>
    </cfRule>
  </conditionalFormatting>
  <conditionalFormatting sqref="D175:D176">
    <cfRule type="expression" dxfId="5129" priority="1609">
      <formula>$B175=0</formula>
    </cfRule>
  </conditionalFormatting>
  <conditionalFormatting sqref="D175:D176">
    <cfRule type="expression" dxfId="5128" priority="1608">
      <formula>$B175=0</formula>
    </cfRule>
  </conditionalFormatting>
  <conditionalFormatting sqref="D175:D176">
    <cfRule type="expression" dxfId="5127" priority="1607">
      <formula>$B175=0</formula>
    </cfRule>
  </conditionalFormatting>
  <conditionalFormatting sqref="D175:D176">
    <cfRule type="expression" dxfId="5126" priority="1606">
      <formula>$B175=0</formula>
    </cfRule>
  </conditionalFormatting>
  <conditionalFormatting sqref="D175:D176">
    <cfRule type="expression" dxfId="5125" priority="1605">
      <formula>$B175=0</formula>
    </cfRule>
  </conditionalFormatting>
  <conditionalFormatting sqref="D175:D176">
    <cfRule type="expression" dxfId="5124" priority="1604">
      <formula>$B175=0</formula>
    </cfRule>
  </conditionalFormatting>
  <conditionalFormatting sqref="D175:D176">
    <cfRule type="expression" dxfId="5123" priority="1603">
      <formula>$B175=0</formula>
    </cfRule>
  </conditionalFormatting>
  <conditionalFormatting sqref="D175:D176">
    <cfRule type="expression" dxfId="5122" priority="1602">
      <formula>$B175=0</formula>
    </cfRule>
  </conditionalFormatting>
  <conditionalFormatting sqref="D175:D176">
    <cfRule type="expression" dxfId="5121" priority="1601">
      <formula>$B175=0</formula>
    </cfRule>
  </conditionalFormatting>
  <conditionalFormatting sqref="A181:D183">
    <cfRule type="expression" dxfId="5120" priority="1600">
      <formula>$B181=0</formula>
    </cfRule>
  </conditionalFormatting>
  <conditionalFormatting sqref="A181:D183">
    <cfRule type="expression" dxfId="5119" priority="1599">
      <formula>$B181=0</formula>
    </cfRule>
  </conditionalFormatting>
  <conditionalFormatting sqref="A181:D183">
    <cfRule type="expression" dxfId="5118" priority="1598">
      <formula>$B181=0</formula>
    </cfRule>
  </conditionalFormatting>
  <conditionalFormatting sqref="A181:D183">
    <cfRule type="expression" dxfId="5117" priority="1597">
      <formula>$B181=0</formula>
    </cfRule>
  </conditionalFormatting>
  <conditionalFormatting sqref="D170">
    <cfRule type="expression" dxfId="5116" priority="1596">
      <formula>$B170=0</formula>
    </cfRule>
  </conditionalFormatting>
  <conditionalFormatting sqref="D170">
    <cfRule type="expression" dxfId="5115" priority="1595">
      <formula>$B170=0</formula>
    </cfRule>
  </conditionalFormatting>
  <conditionalFormatting sqref="D170">
    <cfRule type="expression" dxfId="5114" priority="1594">
      <formula>$B170=0</formula>
    </cfRule>
  </conditionalFormatting>
  <conditionalFormatting sqref="C198">
    <cfRule type="expression" dxfId="5113" priority="1593">
      <formula>$B198=0</formula>
    </cfRule>
  </conditionalFormatting>
  <conditionalFormatting sqref="C198">
    <cfRule type="expression" dxfId="5112" priority="1592">
      <formula>$B198=0</formula>
    </cfRule>
  </conditionalFormatting>
  <conditionalFormatting sqref="C198">
    <cfRule type="expression" dxfId="5111" priority="1591">
      <formula>$B198=0</formula>
    </cfRule>
  </conditionalFormatting>
  <conditionalFormatting sqref="C198">
    <cfRule type="expression" dxfId="5110" priority="1590">
      <formula>$B198=0</formula>
    </cfRule>
  </conditionalFormatting>
  <conditionalFormatting sqref="C198">
    <cfRule type="expression" dxfId="5109" priority="1589">
      <formula>$B198=0</formula>
    </cfRule>
  </conditionalFormatting>
  <conditionalFormatting sqref="C198">
    <cfRule type="expression" dxfId="5108" priority="1588">
      <formula>$B198=0</formula>
    </cfRule>
  </conditionalFormatting>
  <conditionalFormatting sqref="C198">
    <cfRule type="expression" dxfId="5107" priority="1587">
      <formula>$B198=0</formula>
    </cfRule>
  </conditionalFormatting>
  <conditionalFormatting sqref="C198">
    <cfRule type="expression" dxfId="5106" priority="1586">
      <formula>$B198=0</formula>
    </cfRule>
  </conditionalFormatting>
  <conditionalFormatting sqref="C198">
    <cfRule type="expression" dxfId="5105" priority="1585">
      <formula>$B198=0</formula>
    </cfRule>
  </conditionalFormatting>
  <conditionalFormatting sqref="C199">
    <cfRule type="expression" dxfId="5104" priority="1584">
      <formula>$B199=0</formula>
    </cfRule>
  </conditionalFormatting>
  <conditionalFormatting sqref="C199">
    <cfRule type="expression" dxfId="5103" priority="1583">
      <formula>$B199=0</formula>
    </cfRule>
  </conditionalFormatting>
  <conditionalFormatting sqref="C199">
    <cfRule type="expression" dxfId="5102" priority="1582">
      <formula>$B199=0</formula>
    </cfRule>
  </conditionalFormatting>
  <conditionalFormatting sqref="C199">
    <cfRule type="expression" dxfId="5101" priority="1581">
      <formula>$B199=0</formula>
    </cfRule>
  </conditionalFormatting>
  <conditionalFormatting sqref="C199">
    <cfRule type="expression" dxfId="5100" priority="1580">
      <formula>$B199=0</formula>
    </cfRule>
  </conditionalFormatting>
  <conditionalFormatting sqref="C199">
    <cfRule type="expression" dxfId="5099" priority="1579">
      <formula>$B199=0</formula>
    </cfRule>
  </conditionalFormatting>
  <conditionalFormatting sqref="C199">
    <cfRule type="expression" dxfId="5098" priority="1578">
      <formula>$B199=0</formula>
    </cfRule>
  </conditionalFormatting>
  <conditionalFormatting sqref="C199">
    <cfRule type="expression" dxfId="5097" priority="1577">
      <formula>$B199=0</formula>
    </cfRule>
  </conditionalFormatting>
  <conditionalFormatting sqref="C199">
    <cfRule type="expression" dxfId="5096" priority="1576">
      <formula>$B199=0</formula>
    </cfRule>
  </conditionalFormatting>
  <conditionalFormatting sqref="C199">
    <cfRule type="expression" dxfId="5095" priority="1575">
      <formula>$B199=0</formula>
    </cfRule>
  </conditionalFormatting>
  <conditionalFormatting sqref="C199">
    <cfRule type="expression" dxfId="5094" priority="1574">
      <formula>$B199=0</formula>
    </cfRule>
  </conditionalFormatting>
  <conditionalFormatting sqref="C199">
    <cfRule type="expression" dxfId="5093" priority="1573">
      <formula>$B199=0</formula>
    </cfRule>
  </conditionalFormatting>
  <conditionalFormatting sqref="C199">
    <cfRule type="expression" dxfId="5092" priority="1572">
      <formula>$B199=0</formula>
    </cfRule>
  </conditionalFormatting>
  <conditionalFormatting sqref="C199">
    <cfRule type="expression" dxfId="5091" priority="1571">
      <formula>$B199=0</formula>
    </cfRule>
  </conditionalFormatting>
  <conditionalFormatting sqref="C199">
    <cfRule type="expression" dxfId="5090" priority="1570">
      <formula>$B199=0</formula>
    </cfRule>
  </conditionalFormatting>
  <conditionalFormatting sqref="C199">
    <cfRule type="expression" dxfId="5089" priority="1569">
      <formula>$B199=0</formula>
    </cfRule>
  </conditionalFormatting>
  <conditionalFormatting sqref="C199">
    <cfRule type="expression" dxfId="5088" priority="1568">
      <formula>$B199=0</formula>
    </cfRule>
  </conditionalFormatting>
  <conditionalFormatting sqref="C199">
    <cfRule type="expression" dxfId="5087" priority="1567">
      <formula>$B199=0</formula>
    </cfRule>
  </conditionalFormatting>
  <conditionalFormatting sqref="C199">
    <cfRule type="expression" dxfId="5086" priority="1566">
      <formula>$B199=0</formula>
    </cfRule>
  </conditionalFormatting>
  <conditionalFormatting sqref="C199">
    <cfRule type="expression" dxfId="5085" priority="1565">
      <formula>$B199=0</formula>
    </cfRule>
  </conditionalFormatting>
  <conditionalFormatting sqref="C199">
    <cfRule type="expression" dxfId="5084" priority="1564">
      <formula>$B199=0</formula>
    </cfRule>
  </conditionalFormatting>
  <conditionalFormatting sqref="C199">
    <cfRule type="expression" dxfId="5083" priority="1563">
      <formula>$B199=0</formula>
    </cfRule>
  </conditionalFormatting>
  <conditionalFormatting sqref="C199">
    <cfRule type="expression" dxfId="5082" priority="1562">
      <formula>$B199=0</formula>
    </cfRule>
  </conditionalFormatting>
  <conditionalFormatting sqref="C199">
    <cfRule type="expression" dxfId="5081" priority="1561">
      <formula>$B199=0</formula>
    </cfRule>
  </conditionalFormatting>
  <conditionalFormatting sqref="C199">
    <cfRule type="expression" dxfId="5080" priority="1560">
      <formula>$B199=0</formula>
    </cfRule>
  </conditionalFormatting>
  <conditionalFormatting sqref="C199">
    <cfRule type="expression" dxfId="5079" priority="1559">
      <formula>$B199=0</formula>
    </cfRule>
  </conditionalFormatting>
  <conditionalFormatting sqref="C199">
    <cfRule type="expression" dxfId="5078" priority="1558">
      <formula>$B199=0</formula>
    </cfRule>
  </conditionalFormatting>
  <conditionalFormatting sqref="A198:D198">
    <cfRule type="expression" dxfId="5077" priority="1557">
      <formula>$B197=0</formula>
    </cfRule>
  </conditionalFormatting>
  <conditionalFormatting sqref="D198">
    <cfRule type="expression" dxfId="5076" priority="1556">
      <formula>$B198=0</formula>
    </cfRule>
  </conditionalFormatting>
  <conditionalFormatting sqref="D198">
    <cfRule type="expression" dxfId="5075" priority="1555">
      <formula>$B198=0</formula>
    </cfRule>
  </conditionalFormatting>
  <conditionalFormatting sqref="D198">
    <cfRule type="expression" dxfId="5074" priority="1554">
      <formula>$B198=0</formula>
    </cfRule>
  </conditionalFormatting>
  <conditionalFormatting sqref="D198">
    <cfRule type="expression" dxfId="5073" priority="1553">
      <formula>$B198=0</formula>
    </cfRule>
  </conditionalFormatting>
  <conditionalFormatting sqref="D198">
    <cfRule type="expression" dxfId="5072" priority="1552">
      <formula>$B198=0</formula>
    </cfRule>
  </conditionalFormatting>
  <conditionalFormatting sqref="D180">
    <cfRule type="expression" dxfId="5071" priority="1551">
      <formula>$B180=0</formula>
    </cfRule>
  </conditionalFormatting>
  <conditionalFormatting sqref="D180">
    <cfRule type="expression" dxfId="5070" priority="1550">
      <formula>$B180=0</formula>
    </cfRule>
  </conditionalFormatting>
  <conditionalFormatting sqref="D196">
    <cfRule type="expression" dxfId="5069" priority="1549">
      <formula>$B196=0</formula>
    </cfRule>
  </conditionalFormatting>
  <conditionalFormatting sqref="D196">
    <cfRule type="expression" dxfId="5068" priority="1548">
      <formula>$B196=0</formula>
    </cfRule>
  </conditionalFormatting>
  <conditionalFormatting sqref="D196">
    <cfRule type="expression" dxfId="5067" priority="1547">
      <formula>$B196=0</formula>
    </cfRule>
  </conditionalFormatting>
  <conditionalFormatting sqref="D196">
    <cfRule type="expression" dxfId="5066" priority="1546">
      <formula>$B196=0</formula>
    </cfRule>
  </conditionalFormatting>
  <conditionalFormatting sqref="D211">
    <cfRule type="expression" dxfId="5065" priority="1543">
      <formula>$B211=0</formula>
    </cfRule>
  </conditionalFormatting>
  <conditionalFormatting sqref="D211">
    <cfRule type="expression" dxfId="5064" priority="1542">
      <formula>$B211=0</formula>
    </cfRule>
  </conditionalFormatting>
  <conditionalFormatting sqref="D211">
    <cfRule type="expression" dxfId="5063" priority="1541">
      <formula>$B211=0</formula>
    </cfRule>
  </conditionalFormatting>
  <conditionalFormatting sqref="D211">
    <cfRule type="expression" dxfId="5062" priority="1540">
      <formula>$B211=0</formula>
    </cfRule>
  </conditionalFormatting>
  <conditionalFormatting sqref="D211">
    <cfRule type="expression" dxfId="5061" priority="1539">
      <formula>$B211=0</formula>
    </cfRule>
  </conditionalFormatting>
  <conditionalFormatting sqref="D199">
    <cfRule type="expression" dxfId="5060" priority="1538">
      <formula>$B199=0</formula>
    </cfRule>
  </conditionalFormatting>
  <conditionalFormatting sqref="D199">
    <cfRule type="expression" dxfId="5059" priority="1537">
      <formula>$B199=0</formula>
    </cfRule>
  </conditionalFormatting>
  <conditionalFormatting sqref="D199">
    <cfRule type="expression" dxfId="5058" priority="1536">
      <formula>$B199=0</formula>
    </cfRule>
  </conditionalFormatting>
  <conditionalFormatting sqref="D199">
    <cfRule type="expression" dxfId="5057" priority="1535">
      <formula>$B199=0</formula>
    </cfRule>
  </conditionalFormatting>
  <conditionalFormatting sqref="D199">
    <cfRule type="expression" dxfId="5056" priority="1534">
      <formula>$B199=0</formula>
    </cfRule>
  </conditionalFormatting>
  <conditionalFormatting sqref="D199">
    <cfRule type="expression" dxfId="5055" priority="1533">
      <formula>$B199=0</formula>
    </cfRule>
  </conditionalFormatting>
  <conditionalFormatting sqref="D199">
    <cfRule type="expression" dxfId="5054" priority="1532">
      <formula>$B199=0</formula>
    </cfRule>
  </conditionalFormatting>
  <conditionalFormatting sqref="D199">
    <cfRule type="expression" dxfId="5053" priority="1531">
      <formula>$B199=0</formula>
    </cfRule>
  </conditionalFormatting>
  <conditionalFormatting sqref="D199">
    <cfRule type="expression" dxfId="5052" priority="1530">
      <formula>$B199=0</formula>
    </cfRule>
  </conditionalFormatting>
  <conditionalFormatting sqref="D199">
    <cfRule type="expression" dxfId="5051" priority="1529">
      <formula>$B199=0</formula>
    </cfRule>
  </conditionalFormatting>
  <conditionalFormatting sqref="D199">
    <cfRule type="expression" dxfId="5050" priority="1528">
      <formula>$B199=0</formula>
    </cfRule>
  </conditionalFormatting>
  <conditionalFormatting sqref="D199">
    <cfRule type="expression" dxfId="5049" priority="1527">
      <formula>$B199=0</formula>
    </cfRule>
  </conditionalFormatting>
  <conditionalFormatting sqref="D199">
    <cfRule type="expression" dxfId="5048" priority="1526">
      <formula>$B199=0</formula>
    </cfRule>
  </conditionalFormatting>
  <conditionalFormatting sqref="D199">
    <cfRule type="expression" dxfId="5047" priority="1525">
      <formula>$B199=0</formula>
    </cfRule>
  </conditionalFormatting>
  <conditionalFormatting sqref="D199">
    <cfRule type="expression" dxfId="5046" priority="1524">
      <formula>$B199=0</formula>
    </cfRule>
  </conditionalFormatting>
  <conditionalFormatting sqref="D199">
    <cfRule type="expression" dxfId="5045" priority="1523">
      <formula>$B199=0</formula>
    </cfRule>
  </conditionalFormatting>
  <conditionalFormatting sqref="D199">
    <cfRule type="expression" dxfId="5044" priority="1522">
      <formula>$B199=0</formula>
    </cfRule>
  </conditionalFormatting>
  <conditionalFormatting sqref="D199">
    <cfRule type="expression" dxfId="5043" priority="1521">
      <formula>$B199=0</formula>
    </cfRule>
  </conditionalFormatting>
  <conditionalFormatting sqref="D199">
    <cfRule type="expression" dxfId="5042" priority="1520">
      <formula>$B199=0</formula>
    </cfRule>
  </conditionalFormatting>
  <conditionalFormatting sqref="D199">
    <cfRule type="expression" dxfId="5041" priority="1519">
      <formula>$B199=0</formula>
    </cfRule>
  </conditionalFormatting>
  <conditionalFormatting sqref="D213">
    <cfRule type="expression" dxfId="5040" priority="1518">
      <formula>$B213=0</formula>
    </cfRule>
  </conditionalFormatting>
  <conditionalFormatting sqref="D213">
    <cfRule type="expression" dxfId="5039" priority="1517">
      <formula>$B213=0</formula>
    </cfRule>
  </conditionalFormatting>
  <conditionalFormatting sqref="D213">
    <cfRule type="expression" dxfId="5038" priority="1515">
      <formula>$B213=0</formula>
    </cfRule>
  </conditionalFormatting>
  <conditionalFormatting sqref="D213">
    <cfRule type="expression" dxfId="5037" priority="1514">
      <formula>$B213=0</formula>
    </cfRule>
  </conditionalFormatting>
  <conditionalFormatting sqref="D213">
    <cfRule type="expression" dxfId="5036" priority="1513">
      <formula>$B213=0</formula>
    </cfRule>
  </conditionalFormatting>
  <conditionalFormatting sqref="D213">
    <cfRule type="expression" dxfId="5035" priority="1512">
      <formula>$B213=0</formula>
    </cfRule>
  </conditionalFormatting>
  <conditionalFormatting sqref="D213">
    <cfRule type="expression" dxfId="5034" priority="1511">
      <formula>$B213=0</formula>
    </cfRule>
  </conditionalFormatting>
  <conditionalFormatting sqref="C213">
    <cfRule type="expression" dxfId="5033" priority="1510">
      <formula>$B213=0</formula>
    </cfRule>
  </conditionalFormatting>
  <conditionalFormatting sqref="C213">
    <cfRule type="expression" dxfId="5032" priority="1509">
      <formula>$B213=0</formula>
    </cfRule>
  </conditionalFormatting>
  <conditionalFormatting sqref="C213">
    <cfRule type="expression" dxfId="5031" priority="1508">
      <formula>$B213=0</formula>
    </cfRule>
  </conditionalFormatting>
  <conditionalFormatting sqref="C213">
    <cfRule type="expression" dxfId="5030" priority="1507">
      <formula>$B213=0</formula>
    </cfRule>
  </conditionalFormatting>
  <conditionalFormatting sqref="C213">
    <cfRule type="expression" dxfId="5029" priority="1506">
      <formula>$B213=0</formula>
    </cfRule>
  </conditionalFormatting>
  <conditionalFormatting sqref="C213">
    <cfRule type="expression" dxfId="5028" priority="1505">
      <formula>$B213=0</formula>
    </cfRule>
  </conditionalFormatting>
  <conditionalFormatting sqref="C213">
    <cfRule type="expression" dxfId="5027" priority="1504">
      <formula>$B213=0</formula>
    </cfRule>
  </conditionalFormatting>
  <conditionalFormatting sqref="C213">
    <cfRule type="expression" dxfId="5026" priority="1503">
      <formula>$B213=0</formula>
    </cfRule>
  </conditionalFormatting>
  <conditionalFormatting sqref="C213">
    <cfRule type="expression" dxfId="5025" priority="1502">
      <formula>$B213=0</formula>
    </cfRule>
  </conditionalFormatting>
  <conditionalFormatting sqref="C213">
    <cfRule type="expression" dxfId="5024" priority="1501">
      <formula>$B213=0</formula>
    </cfRule>
  </conditionalFormatting>
  <conditionalFormatting sqref="A213">
    <cfRule type="expression" dxfId="5023" priority="1491">
      <formula>$B213=0</formula>
    </cfRule>
  </conditionalFormatting>
  <conditionalFormatting sqref="A213">
    <cfRule type="expression" dxfId="5022" priority="1490">
      <formula>$B213=0</formula>
    </cfRule>
  </conditionalFormatting>
  <conditionalFormatting sqref="A213">
    <cfRule type="expression" dxfId="5021" priority="1489">
      <formula>$B213=0</formula>
    </cfRule>
  </conditionalFormatting>
  <conditionalFormatting sqref="A213">
    <cfRule type="expression" dxfId="5020" priority="1488">
      <formula>$B213=0</formula>
    </cfRule>
  </conditionalFormatting>
  <conditionalFormatting sqref="A213">
    <cfRule type="expression" dxfId="5019" priority="1487">
      <formula>$B213=0</formula>
    </cfRule>
  </conditionalFormatting>
  <conditionalFormatting sqref="A213">
    <cfRule type="expression" dxfId="5018" priority="1486">
      <formula>$B213=0</formula>
    </cfRule>
  </conditionalFormatting>
  <conditionalFormatting sqref="A213">
    <cfRule type="expression" dxfId="5017" priority="1485">
      <formula>$B213=0</formula>
    </cfRule>
  </conditionalFormatting>
  <conditionalFormatting sqref="A213">
    <cfRule type="expression" dxfId="5016" priority="1484">
      <formula>$B213=0</formula>
    </cfRule>
  </conditionalFormatting>
  <conditionalFormatting sqref="A213">
    <cfRule type="expression" dxfId="5015" priority="1483">
      <formula>$B213=0</formula>
    </cfRule>
  </conditionalFormatting>
  <conditionalFormatting sqref="A213">
    <cfRule type="expression" dxfId="5014" priority="1482">
      <formula>$B213=0</formula>
    </cfRule>
  </conditionalFormatting>
  <conditionalFormatting sqref="D197">
    <cfRule type="expression" dxfId="5013" priority="1464">
      <formula>$B197=0</formula>
    </cfRule>
  </conditionalFormatting>
  <conditionalFormatting sqref="D197">
    <cfRule type="expression" dxfId="5012" priority="1463">
      <formula>$B197=0</formula>
    </cfRule>
  </conditionalFormatting>
  <conditionalFormatting sqref="D197">
    <cfRule type="expression" dxfId="5011" priority="1462">
      <formula>$B197=0</formula>
    </cfRule>
  </conditionalFormatting>
  <conditionalFormatting sqref="D197">
    <cfRule type="expression" dxfId="5010" priority="1461">
      <formula>$B197=0</formula>
    </cfRule>
  </conditionalFormatting>
  <conditionalFormatting sqref="D197">
    <cfRule type="expression" dxfId="5009" priority="1460">
      <formula>$B197=0</formula>
    </cfRule>
  </conditionalFormatting>
  <conditionalFormatting sqref="D197">
    <cfRule type="expression" dxfId="5008" priority="1459">
      <formula>$B197=0</formula>
    </cfRule>
  </conditionalFormatting>
  <conditionalFormatting sqref="D212">
    <cfRule type="expression" dxfId="5007" priority="1458">
      <formula>$B212=0</formula>
    </cfRule>
  </conditionalFormatting>
  <conditionalFormatting sqref="D212">
    <cfRule type="expression" dxfId="5006" priority="1457">
      <formula>$B212=0</formula>
    </cfRule>
  </conditionalFormatting>
  <conditionalFormatting sqref="D212">
    <cfRule type="expression" dxfId="5005" priority="1456">
      <formula>$B212=0</formula>
    </cfRule>
  </conditionalFormatting>
  <conditionalFormatting sqref="D212">
    <cfRule type="expression" dxfId="5004" priority="1455">
      <formula>$B212=0</formula>
    </cfRule>
  </conditionalFormatting>
  <conditionalFormatting sqref="D212">
    <cfRule type="expression" dxfId="5003" priority="1454">
      <formula>$B212=0</formula>
    </cfRule>
  </conditionalFormatting>
  <conditionalFormatting sqref="D212">
    <cfRule type="expression" dxfId="5002" priority="1453">
      <formula>$B212=0</formula>
    </cfRule>
  </conditionalFormatting>
  <conditionalFormatting sqref="D212">
    <cfRule type="expression" dxfId="5001" priority="1452">
      <formula>$B212=0</formula>
    </cfRule>
  </conditionalFormatting>
  <conditionalFormatting sqref="D212">
    <cfRule type="expression" dxfId="5000" priority="1451">
      <formula>$B212=0</formula>
    </cfRule>
  </conditionalFormatting>
  <conditionalFormatting sqref="D212">
    <cfRule type="expression" dxfId="4999" priority="1450">
      <formula>$B212=0</formula>
    </cfRule>
  </conditionalFormatting>
  <conditionalFormatting sqref="D212">
    <cfRule type="expression" dxfId="4998" priority="1449">
      <formula>$B212=0</formula>
    </cfRule>
  </conditionalFormatting>
  <conditionalFormatting sqref="D212">
    <cfRule type="expression" dxfId="4997" priority="1448">
      <formula>$B212=0</formula>
    </cfRule>
  </conditionalFormatting>
  <conditionalFormatting sqref="D212">
    <cfRule type="expression" dxfId="4996" priority="1447">
      <formula>$B212=0</formula>
    </cfRule>
  </conditionalFormatting>
  <conditionalFormatting sqref="D212">
    <cfRule type="expression" dxfId="4995" priority="1446">
      <formula>$B212=0</formula>
    </cfRule>
  </conditionalFormatting>
  <conditionalFormatting sqref="D212">
    <cfRule type="expression" dxfId="4994" priority="1445">
      <formula>$B212=0</formula>
    </cfRule>
  </conditionalFormatting>
  <conditionalFormatting sqref="D212">
    <cfRule type="expression" dxfId="4993" priority="1444">
      <formula>$B212=0</formula>
    </cfRule>
  </conditionalFormatting>
  <conditionalFormatting sqref="D212">
    <cfRule type="expression" dxfId="4992" priority="1443">
      <formula>$B212=0</formula>
    </cfRule>
  </conditionalFormatting>
  <conditionalFormatting sqref="D212">
    <cfRule type="expression" dxfId="4991" priority="1442">
      <formula>$B212=0</formula>
    </cfRule>
  </conditionalFormatting>
  <conditionalFormatting sqref="D212">
    <cfRule type="expression" dxfId="4990" priority="1441">
      <formula>$B212=0</formula>
    </cfRule>
  </conditionalFormatting>
  <conditionalFormatting sqref="D212">
    <cfRule type="expression" dxfId="4989" priority="1440">
      <formula>$B212=0</formula>
    </cfRule>
  </conditionalFormatting>
  <conditionalFormatting sqref="D212">
    <cfRule type="expression" dxfId="4988" priority="1439">
      <formula>$B212=0</formula>
    </cfRule>
  </conditionalFormatting>
  <conditionalFormatting sqref="D165">
    <cfRule type="expression" dxfId="4987" priority="1438">
      <formula>$B165=0</formula>
    </cfRule>
  </conditionalFormatting>
  <conditionalFormatting sqref="D165">
    <cfRule type="expression" dxfId="4986" priority="1437">
      <formula>$B165=0</formula>
    </cfRule>
  </conditionalFormatting>
  <conditionalFormatting sqref="D165">
    <cfRule type="expression" dxfId="4985" priority="1436">
      <formula>$B165=0</formula>
    </cfRule>
  </conditionalFormatting>
  <conditionalFormatting sqref="D165">
    <cfRule type="expression" dxfId="4984" priority="1435">
      <formula>$B165=0</formula>
    </cfRule>
  </conditionalFormatting>
  <conditionalFormatting sqref="D165">
    <cfRule type="expression" dxfId="4983" priority="1434">
      <formula>$B165=0</formula>
    </cfRule>
  </conditionalFormatting>
  <conditionalFormatting sqref="D165">
    <cfRule type="expression" dxfId="4982" priority="1433">
      <formula>$B165=0</formula>
    </cfRule>
  </conditionalFormatting>
  <conditionalFormatting sqref="D165">
    <cfRule type="expression" dxfId="4981" priority="1432">
      <formula>$B165=0</formula>
    </cfRule>
  </conditionalFormatting>
  <conditionalFormatting sqref="D165">
    <cfRule type="expression" dxfId="4980" priority="1431">
      <formula>$B165=0</formula>
    </cfRule>
  </conditionalFormatting>
  <conditionalFormatting sqref="D165">
    <cfRule type="expression" dxfId="4979" priority="1430">
      <formula>$B165=0</formula>
    </cfRule>
  </conditionalFormatting>
  <conditionalFormatting sqref="D165">
    <cfRule type="expression" dxfId="4978" priority="1429">
      <formula>$B165=0</formula>
    </cfRule>
  </conditionalFormatting>
  <conditionalFormatting sqref="D165">
    <cfRule type="expression" dxfId="4977" priority="1428">
      <formula>$B165=0</formula>
    </cfRule>
  </conditionalFormatting>
  <conditionalFormatting sqref="D165">
    <cfRule type="expression" dxfId="4976" priority="1427">
      <formula>$B165=0</formula>
    </cfRule>
  </conditionalFormatting>
  <conditionalFormatting sqref="D165">
    <cfRule type="expression" dxfId="4975" priority="1426">
      <formula>$B165=0</formula>
    </cfRule>
  </conditionalFormatting>
  <conditionalFormatting sqref="D165">
    <cfRule type="expression" dxfId="4974" priority="1425">
      <formula>$B165=0</formula>
    </cfRule>
  </conditionalFormatting>
  <conditionalFormatting sqref="D165">
    <cfRule type="expression" dxfId="4973" priority="1424">
      <formula>$B165=0</formula>
    </cfRule>
  </conditionalFormatting>
  <conditionalFormatting sqref="D165">
    <cfRule type="expression" dxfId="4972" priority="1423">
      <formula>$B165=0</formula>
    </cfRule>
  </conditionalFormatting>
  <conditionalFormatting sqref="D165">
    <cfRule type="expression" dxfId="4971" priority="1422">
      <formula>$B165=0</formula>
    </cfRule>
  </conditionalFormatting>
  <conditionalFormatting sqref="D165">
    <cfRule type="expression" dxfId="4970" priority="1421">
      <formula>$B165=0</formula>
    </cfRule>
  </conditionalFormatting>
  <conditionalFormatting sqref="D165">
    <cfRule type="expression" dxfId="4969" priority="1420">
      <formula>$B165=0</formula>
    </cfRule>
  </conditionalFormatting>
  <conditionalFormatting sqref="D165">
    <cfRule type="expression" dxfId="4968" priority="1419">
      <formula>$B165=0</formula>
    </cfRule>
  </conditionalFormatting>
  <conditionalFormatting sqref="D165">
    <cfRule type="expression" dxfId="4967" priority="1418">
      <formula>$B165=0</formula>
    </cfRule>
  </conditionalFormatting>
  <conditionalFormatting sqref="D165">
    <cfRule type="expression" dxfId="4966" priority="1417">
      <formula>$B165=0</formula>
    </cfRule>
  </conditionalFormatting>
  <conditionalFormatting sqref="D165">
    <cfRule type="expression" dxfId="4965" priority="1416">
      <formula>$B165=0</formula>
    </cfRule>
  </conditionalFormatting>
  <conditionalFormatting sqref="D165">
    <cfRule type="expression" dxfId="4964" priority="1415">
      <formula>$B165=0</formula>
    </cfRule>
  </conditionalFormatting>
  <conditionalFormatting sqref="D165">
    <cfRule type="expression" dxfId="4963" priority="1414">
      <formula>$B165=0</formula>
    </cfRule>
  </conditionalFormatting>
  <conditionalFormatting sqref="D165">
    <cfRule type="expression" dxfId="4962" priority="1413">
      <formula>$B165=0</formula>
    </cfRule>
  </conditionalFormatting>
  <conditionalFormatting sqref="D165">
    <cfRule type="expression" dxfId="4961" priority="1412">
      <formula>$B165=0</formula>
    </cfRule>
  </conditionalFormatting>
  <conditionalFormatting sqref="D165">
    <cfRule type="expression" dxfId="4960" priority="1411">
      <formula>$B165=0</formula>
    </cfRule>
  </conditionalFormatting>
  <conditionalFormatting sqref="D165">
    <cfRule type="expression" dxfId="4959" priority="1410">
      <formula>$B165=0</formula>
    </cfRule>
  </conditionalFormatting>
  <conditionalFormatting sqref="D165">
    <cfRule type="expression" dxfId="4958" priority="1409">
      <formula>$B165=0</formula>
    </cfRule>
  </conditionalFormatting>
  <conditionalFormatting sqref="D165">
    <cfRule type="expression" dxfId="4957" priority="1408">
      <formula>$B165=0</formula>
    </cfRule>
  </conditionalFormatting>
  <conditionalFormatting sqref="D165">
    <cfRule type="expression" dxfId="4956" priority="1407">
      <formula>$B165=0</formula>
    </cfRule>
  </conditionalFormatting>
  <conditionalFormatting sqref="D165">
    <cfRule type="expression" dxfId="4955" priority="1406">
      <formula>$B165=0</formula>
    </cfRule>
  </conditionalFormatting>
  <conditionalFormatting sqref="D165">
    <cfRule type="expression" dxfId="4954" priority="1405">
      <formula>$B165=0</formula>
    </cfRule>
  </conditionalFormatting>
  <conditionalFormatting sqref="D165">
    <cfRule type="expression" dxfId="4953" priority="1404">
      <formula>$B165=0</formula>
    </cfRule>
  </conditionalFormatting>
  <conditionalFormatting sqref="D165">
    <cfRule type="expression" dxfId="4952" priority="1403">
      <formula>$B165=0</formula>
    </cfRule>
  </conditionalFormatting>
  <conditionalFormatting sqref="D165">
    <cfRule type="expression" dxfId="4951" priority="1402">
      <formula>$B165=0</formula>
    </cfRule>
  </conditionalFormatting>
  <conditionalFormatting sqref="D154">
    <cfRule type="expression" dxfId="4950" priority="1401">
      <formula>$B154=0</formula>
    </cfRule>
  </conditionalFormatting>
  <conditionalFormatting sqref="D154">
    <cfRule type="expression" dxfId="4949" priority="1400">
      <formula>$B154=0</formula>
    </cfRule>
  </conditionalFormatting>
  <conditionalFormatting sqref="D154">
    <cfRule type="expression" dxfId="4948" priority="1399">
      <formula>$B154=0</formula>
    </cfRule>
  </conditionalFormatting>
  <conditionalFormatting sqref="D154">
    <cfRule type="expression" dxfId="4947" priority="1398">
      <formula>$B154=0</formula>
    </cfRule>
  </conditionalFormatting>
  <conditionalFormatting sqref="D154">
    <cfRule type="expression" dxfId="4946" priority="1397">
      <formula>$B154=0</formula>
    </cfRule>
  </conditionalFormatting>
  <conditionalFormatting sqref="D154">
    <cfRule type="expression" dxfId="4945" priority="1396">
      <formula>$B154=0</formula>
    </cfRule>
  </conditionalFormatting>
  <conditionalFormatting sqref="D154">
    <cfRule type="expression" dxfId="4944" priority="1395">
      <formula>$B154=0</formula>
    </cfRule>
  </conditionalFormatting>
  <conditionalFormatting sqref="D154">
    <cfRule type="expression" dxfId="4943" priority="1394">
      <formula>$B154=0</formula>
    </cfRule>
  </conditionalFormatting>
  <conditionalFormatting sqref="D154">
    <cfRule type="expression" dxfId="4942" priority="1393">
      <formula>$B154=0</formula>
    </cfRule>
  </conditionalFormatting>
  <conditionalFormatting sqref="D154">
    <cfRule type="expression" dxfId="4941" priority="1392">
      <formula>$B154=0</formula>
    </cfRule>
  </conditionalFormatting>
  <conditionalFormatting sqref="D154">
    <cfRule type="expression" dxfId="4940" priority="1391">
      <formula>$B154=0</formula>
    </cfRule>
  </conditionalFormatting>
  <conditionalFormatting sqref="D154">
    <cfRule type="expression" dxfId="4939" priority="1390">
      <formula>$B154=0</formula>
    </cfRule>
  </conditionalFormatting>
  <conditionalFormatting sqref="D154">
    <cfRule type="expression" dxfId="4938" priority="1389">
      <formula>$B154=0</formula>
    </cfRule>
  </conditionalFormatting>
  <conditionalFormatting sqref="D154">
    <cfRule type="expression" dxfId="4937" priority="1388">
      <formula>$B154=0</formula>
    </cfRule>
  </conditionalFormatting>
  <conditionalFormatting sqref="D154">
    <cfRule type="expression" dxfId="4936" priority="1387">
      <formula>$B154=0</formula>
    </cfRule>
  </conditionalFormatting>
  <conditionalFormatting sqref="D154">
    <cfRule type="expression" dxfId="4935" priority="1386">
      <formula>$B154=0</formula>
    </cfRule>
  </conditionalFormatting>
  <conditionalFormatting sqref="D154">
    <cfRule type="expression" dxfId="4934" priority="1385">
      <formula>$B154=0</formula>
    </cfRule>
  </conditionalFormatting>
  <conditionalFormatting sqref="D154">
    <cfRule type="expression" dxfId="4933" priority="1384">
      <formula>$B154=0</formula>
    </cfRule>
  </conditionalFormatting>
  <conditionalFormatting sqref="D154">
    <cfRule type="expression" dxfId="4932" priority="1383">
      <formula>$B154=0</formula>
    </cfRule>
  </conditionalFormatting>
  <conditionalFormatting sqref="D154">
    <cfRule type="expression" dxfId="4931" priority="1382">
      <formula>$B154=0</formula>
    </cfRule>
  </conditionalFormatting>
  <conditionalFormatting sqref="D154">
    <cfRule type="expression" dxfId="4930" priority="1381">
      <formula>$B154=0</formula>
    </cfRule>
  </conditionalFormatting>
  <conditionalFormatting sqref="D154">
    <cfRule type="expression" dxfId="4929" priority="1380">
      <formula>$B154=0</formula>
    </cfRule>
  </conditionalFormatting>
  <conditionalFormatting sqref="D154">
    <cfRule type="expression" dxfId="4928" priority="1379">
      <formula>$B154=0</formula>
    </cfRule>
  </conditionalFormatting>
  <conditionalFormatting sqref="D154">
    <cfRule type="expression" dxfId="4927" priority="1378">
      <formula>$B154=0</formula>
    </cfRule>
  </conditionalFormatting>
  <conditionalFormatting sqref="D154">
    <cfRule type="expression" dxfId="4926" priority="1377">
      <formula>$B154=0</formula>
    </cfRule>
  </conditionalFormatting>
  <conditionalFormatting sqref="D154">
    <cfRule type="expression" dxfId="4925" priority="1376">
      <formula>$B154=0</formula>
    </cfRule>
  </conditionalFormatting>
  <conditionalFormatting sqref="D154">
    <cfRule type="expression" dxfId="4924" priority="1375">
      <formula>$B154=0</formula>
    </cfRule>
  </conditionalFormatting>
  <conditionalFormatting sqref="D154">
    <cfRule type="expression" dxfId="4923" priority="1374">
      <formula>$B154=0</formula>
    </cfRule>
  </conditionalFormatting>
  <conditionalFormatting sqref="D154">
    <cfRule type="expression" dxfId="4922" priority="1373">
      <formula>$B154=0</formula>
    </cfRule>
  </conditionalFormatting>
  <conditionalFormatting sqref="D154">
    <cfRule type="expression" dxfId="4921" priority="1372">
      <formula>$B154=0</formula>
    </cfRule>
  </conditionalFormatting>
  <conditionalFormatting sqref="D154">
    <cfRule type="expression" dxfId="4920" priority="1371">
      <formula>$B154=0</formula>
    </cfRule>
  </conditionalFormatting>
  <conditionalFormatting sqref="D154">
    <cfRule type="expression" dxfId="4919" priority="1370">
      <formula>$B154=0</formula>
    </cfRule>
  </conditionalFormatting>
  <conditionalFormatting sqref="D154">
    <cfRule type="expression" dxfId="4918" priority="1369">
      <formula>$B154=0</formula>
    </cfRule>
  </conditionalFormatting>
  <conditionalFormatting sqref="D154">
    <cfRule type="expression" dxfId="4917" priority="1368">
      <formula>$B154=0</formula>
    </cfRule>
  </conditionalFormatting>
  <conditionalFormatting sqref="D154">
    <cfRule type="expression" dxfId="4916" priority="1367">
      <formula>$B154=0</formula>
    </cfRule>
  </conditionalFormatting>
  <conditionalFormatting sqref="D154">
    <cfRule type="expression" dxfId="4915" priority="1366">
      <formula>$B154=0</formula>
    </cfRule>
  </conditionalFormatting>
  <conditionalFormatting sqref="D154">
    <cfRule type="expression" dxfId="4914" priority="1365">
      <formula>$B154=0</formula>
    </cfRule>
  </conditionalFormatting>
  <conditionalFormatting sqref="D154">
    <cfRule type="expression" dxfId="4913" priority="1364">
      <formula>$B154=0</formula>
    </cfRule>
  </conditionalFormatting>
  <conditionalFormatting sqref="D154">
    <cfRule type="expression" dxfId="4912" priority="1363">
      <formula>$B154=0</formula>
    </cfRule>
  </conditionalFormatting>
  <conditionalFormatting sqref="D154">
    <cfRule type="expression" dxfId="4911" priority="1362">
      <formula>$B154=0</formula>
    </cfRule>
  </conditionalFormatting>
  <conditionalFormatting sqref="D154">
    <cfRule type="expression" dxfId="4910" priority="1361">
      <formula>$B154=0</formula>
    </cfRule>
  </conditionalFormatting>
  <conditionalFormatting sqref="D154">
    <cfRule type="expression" dxfId="4909" priority="1360">
      <formula>$B154=0</formula>
    </cfRule>
  </conditionalFormatting>
  <conditionalFormatting sqref="D154">
    <cfRule type="expression" dxfId="4908" priority="1359">
      <formula>$B154=0</formula>
    </cfRule>
  </conditionalFormatting>
  <conditionalFormatting sqref="D154">
    <cfRule type="expression" dxfId="4907" priority="1358">
      <formula>$B154=0</formula>
    </cfRule>
  </conditionalFormatting>
  <conditionalFormatting sqref="D154">
    <cfRule type="expression" dxfId="4906" priority="1357">
      <formula>$B154=0</formula>
    </cfRule>
  </conditionalFormatting>
  <conditionalFormatting sqref="D154">
    <cfRule type="expression" dxfId="4905" priority="1356">
      <formula>$B154=0</formula>
    </cfRule>
  </conditionalFormatting>
  <conditionalFormatting sqref="D154">
    <cfRule type="expression" dxfId="4904" priority="1355">
      <formula>$B154=0</formula>
    </cfRule>
  </conditionalFormatting>
  <conditionalFormatting sqref="D154">
    <cfRule type="expression" dxfId="4903" priority="1354">
      <formula>$B154=0</formula>
    </cfRule>
  </conditionalFormatting>
  <conditionalFormatting sqref="D154">
    <cfRule type="expression" dxfId="4902" priority="1353">
      <formula>$B154=0</formula>
    </cfRule>
  </conditionalFormatting>
  <conditionalFormatting sqref="D154">
    <cfRule type="expression" dxfId="4901" priority="1352">
      <formula>$B154=0</formula>
    </cfRule>
  </conditionalFormatting>
  <conditionalFormatting sqref="D154">
    <cfRule type="expression" dxfId="4900" priority="1351">
      <formula>$B154=0</formula>
    </cfRule>
  </conditionalFormatting>
  <conditionalFormatting sqref="D154">
    <cfRule type="expression" dxfId="4899" priority="1350">
      <formula>$B154=0</formula>
    </cfRule>
  </conditionalFormatting>
  <conditionalFormatting sqref="D154">
    <cfRule type="expression" dxfId="4898" priority="1349">
      <formula>$B154=0</formula>
    </cfRule>
  </conditionalFormatting>
  <conditionalFormatting sqref="D154">
    <cfRule type="expression" dxfId="4897" priority="1348">
      <formula>$B154=0</formula>
    </cfRule>
  </conditionalFormatting>
  <conditionalFormatting sqref="D154">
    <cfRule type="expression" dxfId="4896" priority="1347">
      <formula>$B154=0</formula>
    </cfRule>
  </conditionalFormatting>
  <conditionalFormatting sqref="D154">
    <cfRule type="expression" dxfId="4895" priority="1346">
      <formula>$B154=0</formula>
    </cfRule>
  </conditionalFormatting>
  <conditionalFormatting sqref="D154">
    <cfRule type="expression" dxfId="4894" priority="1345">
      <formula>$B154=0</formula>
    </cfRule>
  </conditionalFormatting>
  <conditionalFormatting sqref="D154">
    <cfRule type="expression" dxfId="4893" priority="1344">
      <formula>$B154=0</formula>
    </cfRule>
  </conditionalFormatting>
  <conditionalFormatting sqref="D154">
    <cfRule type="expression" dxfId="4892" priority="1343">
      <formula>$B154=0</formula>
    </cfRule>
  </conditionalFormatting>
  <conditionalFormatting sqref="D154">
    <cfRule type="expression" dxfId="4891" priority="1342">
      <formula>$B154=0</formula>
    </cfRule>
  </conditionalFormatting>
  <conditionalFormatting sqref="D154">
    <cfRule type="expression" dxfId="4890" priority="1341">
      <formula>$B154=0</formula>
    </cfRule>
  </conditionalFormatting>
  <conditionalFormatting sqref="D154">
    <cfRule type="expression" dxfId="4889" priority="1340">
      <formula>$B154=0</formula>
    </cfRule>
  </conditionalFormatting>
  <conditionalFormatting sqref="D154">
    <cfRule type="expression" dxfId="4888" priority="1339">
      <formula>$B154=0</formula>
    </cfRule>
  </conditionalFormatting>
  <conditionalFormatting sqref="D154">
    <cfRule type="expression" dxfId="4887" priority="1338">
      <formula>$B154=0</formula>
    </cfRule>
  </conditionalFormatting>
  <conditionalFormatting sqref="D154">
    <cfRule type="expression" dxfId="4886" priority="1337">
      <formula>$B154=0</formula>
    </cfRule>
  </conditionalFormatting>
  <conditionalFormatting sqref="D154">
    <cfRule type="expression" dxfId="4885" priority="1336">
      <formula>$B154=0</formula>
    </cfRule>
  </conditionalFormatting>
  <conditionalFormatting sqref="D154">
    <cfRule type="expression" dxfId="4884" priority="1335">
      <formula>$B154=0</formula>
    </cfRule>
  </conditionalFormatting>
  <conditionalFormatting sqref="D154">
    <cfRule type="expression" dxfId="4883" priority="1334">
      <formula>$B154=0</formula>
    </cfRule>
  </conditionalFormatting>
  <conditionalFormatting sqref="D138">
    <cfRule type="expression" dxfId="4882" priority="1333">
      <formula>$B138=0</formula>
    </cfRule>
  </conditionalFormatting>
  <conditionalFormatting sqref="D138">
    <cfRule type="expression" dxfId="4881" priority="1332">
      <formula>$B138=0</formula>
    </cfRule>
  </conditionalFormatting>
  <conditionalFormatting sqref="D138">
    <cfRule type="expression" dxfId="4880" priority="1331">
      <formula>$B138=0</formula>
    </cfRule>
  </conditionalFormatting>
  <conditionalFormatting sqref="D138">
    <cfRule type="expression" dxfId="4879" priority="1330">
      <formula>$B138=0</formula>
    </cfRule>
  </conditionalFormatting>
  <conditionalFormatting sqref="D138">
    <cfRule type="expression" dxfId="4878" priority="1329">
      <formula>$B138=0</formula>
    </cfRule>
  </conditionalFormatting>
  <conditionalFormatting sqref="D138">
    <cfRule type="expression" dxfId="4877" priority="1328">
      <formula>$B138=0</formula>
    </cfRule>
  </conditionalFormatting>
  <conditionalFormatting sqref="D138">
    <cfRule type="expression" dxfId="4876" priority="1327">
      <formula>$B138=0</formula>
    </cfRule>
  </conditionalFormatting>
  <conditionalFormatting sqref="D138">
    <cfRule type="expression" dxfId="4875" priority="1326">
      <formula>$B138=0</formula>
    </cfRule>
  </conditionalFormatting>
  <conditionalFormatting sqref="D138">
    <cfRule type="expression" dxfId="4874" priority="1325">
      <formula>$B138=0</formula>
    </cfRule>
  </conditionalFormatting>
  <conditionalFormatting sqref="D138">
    <cfRule type="expression" dxfId="4873" priority="1324">
      <formula>$B138=0</formula>
    </cfRule>
  </conditionalFormatting>
  <conditionalFormatting sqref="D138">
    <cfRule type="expression" dxfId="4872" priority="1323">
      <formula>$B138=0</formula>
    </cfRule>
  </conditionalFormatting>
  <conditionalFormatting sqref="D138">
    <cfRule type="expression" dxfId="4871" priority="1322">
      <formula>$B138=0</formula>
    </cfRule>
  </conditionalFormatting>
  <conditionalFormatting sqref="D138">
    <cfRule type="expression" dxfId="4870" priority="1321">
      <formula>$B138=0</formula>
    </cfRule>
  </conditionalFormatting>
  <conditionalFormatting sqref="D138">
    <cfRule type="expression" dxfId="4869" priority="1320">
      <formula>$B138=0</formula>
    </cfRule>
  </conditionalFormatting>
  <conditionalFormatting sqref="D138">
    <cfRule type="expression" dxfId="4868" priority="1319">
      <formula>$B138=0</formula>
    </cfRule>
  </conditionalFormatting>
  <conditionalFormatting sqref="D138">
    <cfRule type="expression" dxfId="4867" priority="1318">
      <formula>$B138=0</formula>
    </cfRule>
  </conditionalFormatting>
  <conditionalFormatting sqref="D138">
    <cfRule type="expression" dxfId="4866" priority="1317">
      <formula>$B138=0</formula>
    </cfRule>
  </conditionalFormatting>
  <conditionalFormatting sqref="D138">
    <cfRule type="expression" dxfId="4865" priority="1316">
      <formula>$B138=0</formula>
    </cfRule>
  </conditionalFormatting>
  <conditionalFormatting sqref="D138">
    <cfRule type="expression" dxfId="4864" priority="1315">
      <formula>$B138=0</formula>
    </cfRule>
  </conditionalFormatting>
  <conditionalFormatting sqref="D138">
    <cfRule type="expression" dxfId="4863" priority="1314">
      <formula>$B138=0</formula>
    </cfRule>
  </conditionalFormatting>
  <conditionalFormatting sqref="D138">
    <cfRule type="expression" dxfId="4862" priority="1313">
      <formula>$B138=0</formula>
    </cfRule>
  </conditionalFormatting>
  <conditionalFormatting sqref="D138">
    <cfRule type="expression" dxfId="4861" priority="1312">
      <formula>$B138=0</formula>
    </cfRule>
  </conditionalFormatting>
  <conditionalFormatting sqref="D138">
    <cfRule type="expression" dxfId="4860" priority="1311">
      <formula>$B138=0</formula>
    </cfRule>
  </conditionalFormatting>
  <conditionalFormatting sqref="D138">
    <cfRule type="expression" dxfId="4859" priority="1310">
      <formula>$B138=0</formula>
    </cfRule>
  </conditionalFormatting>
  <conditionalFormatting sqref="D138">
    <cfRule type="expression" dxfId="4858" priority="1309">
      <formula>$B138=0</formula>
    </cfRule>
  </conditionalFormatting>
  <conditionalFormatting sqref="D138">
    <cfRule type="expression" dxfId="4857" priority="1308">
      <formula>$B138=0</formula>
    </cfRule>
  </conditionalFormatting>
  <conditionalFormatting sqref="D138">
    <cfRule type="expression" dxfId="4856" priority="1307">
      <formula>$B138=0</formula>
    </cfRule>
  </conditionalFormatting>
  <conditionalFormatting sqref="D138">
    <cfRule type="expression" dxfId="4855" priority="1306">
      <formula>$B138=0</formula>
    </cfRule>
  </conditionalFormatting>
  <conditionalFormatting sqref="D138">
    <cfRule type="expression" dxfId="4854" priority="1305">
      <formula>$B138=0</formula>
    </cfRule>
  </conditionalFormatting>
  <conditionalFormatting sqref="D138">
    <cfRule type="expression" dxfId="4853" priority="1304">
      <formula>$B138=0</formula>
    </cfRule>
  </conditionalFormatting>
  <conditionalFormatting sqref="D138">
    <cfRule type="expression" dxfId="4852" priority="1303">
      <formula>$B138=0</formula>
    </cfRule>
  </conditionalFormatting>
  <conditionalFormatting sqref="D138">
    <cfRule type="expression" dxfId="4851" priority="1302">
      <formula>$B138=0</formula>
    </cfRule>
  </conditionalFormatting>
  <conditionalFormatting sqref="D138">
    <cfRule type="expression" dxfId="4850" priority="1301">
      <formula>$B138=0</formula>
    </cfRule>
  </conditionalFormatting>
  <conditionalFormatting sqref="D138">
    <cfRule type="expression" dxfId="4849" priority="1300">
      <formula>$B138=0</formula>
    </cfRule>
  </conditionalFormatting>
  <conditionalFormatting sqref="D138">
    <cfRule type="expression" dxfId="4848" priority="1299">
      <formula>$B138=0</formula>
    </cfRule>
  </conditionalFormatting>
  <conditionalFormatting sqref="D138">
    <cfRule type="expression" dxfId="4847" priority="1298">
      <formula>$B138=0</formula>
    </cfRule>
  </conditionalFormatting>
  <conditionalFormatting sqref="D138">
    <cfRule type="expression" dxfId="4846" priority="1297">
      <formula>$B138=0</formula>
    </cfRule>
  </conditionalFormatting>
  <conditionalFormatting sqref="D138">
    <cfRule type="expression" dxfId="4845" priority="1296">
      <formula>$B138=0</formula>
    </cfRule>
  </conditionalFormatting>
  <conditionalFormatting sqref="D138">
    <cfRule type="expression" dxfId="4844" priority="1295">
      <formula>$B138=0</formula>
    </cfRule>
  </conditionalFormatting>
  <conditionalFormatting sqref="D138">
    <cfRule type="expression" dxfId="4843" priority="1294">
      <formula>$B138=0</formula>
    </cfRule>
  </conditionalFormatting>
  <conditionalFormatting sqref="D138">
    <cfRule type="expression" dxfId="4842" priority="1293">
      <formula>$B138=0</formula>
    </cfRule>
  </conditionalFormatting>
  <conditionalFormatting sqref="D138">
    <cfRule type="expression" dxfId="4841" priority="1292">
      <formula>$B138=0</formula>
    </cfRule>
  </conditionalFormatting>
  <conditionalFormatting sqref="D138">
    <cfRule type="expression" dxfId="4840" priority="1291">
      <formula>$B138=0</formula>
    </cfRule>
  </conditionalFormatting>
  <conditionalFormatting sqref="D138">
    <cfRule type="expression" dxfId="4839" priority="1290">
      <formula>$B138=0</formula>
    </cfRule>
  </conditionalFormatting>
  <conditionalFormatting sqref="D138">
    <cfRule type="expression" dxfId="4838" priority="1289">
      <formula>$B138=0</formula>
    </cfRule>
  </conditionalFormatting>
  <conditionalFormatting sqref="D138">
    <cfRule type="expression" dxfId="4837" priority="1288">
      <formula>$B138=0</formula>
    </cfRule>
  </conditionalFormatting>
  <conditionalFormatting sqref="D138">
    <cfRule type="expression" dxfId="4836" priority="1287">
      <formula>$B138=0</formula>
    </cfRule>
  </conditionalFormatting>
  <conditionalFormatting sqref="D138">
    <cfRule type="expression" dxfId="4835" priority="1286">
      <formula>$B138=0</formula>
    </cfRule>
  </conditionalFormatting>
  <conditionalFormatting sqref="D138">
    <cfRule type="expression" dxfId="4834" priority="1285">
      <formula>$B138=0</formula>
    </cfRule>
  </conditionalFormatting>
  <conditionalFormatting sqref="D138">
    <cfRule type="expression" dxfId="4833" priority="1284">
      <formula>$B138=0</formula>
    </cfRule>
  </conditionalFormatting>
  <conditionalFormatting sqref="D138">
    <cfRule type="expression" dxfId="4832" priority="1283">
      <formula>$B138=0</formula>
    </cfRule>
  </conditionalFormatting>
  <conditionalFormatting sqref="D138">
    <cfRule type="expression" dxfId="4831" priority="1282">
      <formula>$B138=0</formula>
    </cfRule>
  </conditionalFormatting>
  <conditionalFormatting sqref="D138">
    <cfRule type="expression" dxfId="4830" priority="1281">
      <formula>$B138=0</formula>
    </cfRule>
  </conditionalFormatting>
  <conditionalFormatting sqref="D138">
    <cfRule type="expression" dxfId="4829" priority="1280">
      <formula>$B138=0</formula>
    </cfRule>
  </conditionalFormatting>
  <conditionalFormatting sqref="D138">
    <cfRule type="expression" dxfId="4828" priority="1279">
      <formula>$B138=0</formula>
    </cfRule>
  </conditionalFormatting>
  <conditionalFormatting sqref="D138">
    <cfRule type="expression" dxfId="4827" priority="1278">
      <formula>$B138=0</formula>
    </cfRule>
  </conditionalFormatting>
  <conditionalFormatting sqref="D138">
    <cfRule type="expression" dxfId="4826" priority="1277">
      <formula>$B138=0</formula>
    </cfRule>
  </conditionalFormatting>
  <conditionalFormatting sqref="D138">
    <cfRule type="expression" dxfId="4825" priority="1276">
      <formula>$B138=0</formula>
    </cfRule>
  </conditionalFormatting>
  <conditionalFormatting sqref="D138">
    <cfRule type="expression" dxfId="4824" priority="1275">
      <formula>$B138=0</formula>
    </cfRule>
  </conditionalFormatting>
  <conditionalFormatting sqref="D138">
    <cfRule type="expression" dxfId="4823" priority="1274">
      <formula>$B138=0</formula>
    </cfRule>
  </conditionalFormatting>
  <conditionalFormatting sqref="D138">
    <cfRule type="expression" dxfId="4822" priority="1273">
      <formula>$B138=0</formula>
    </cfRule>
  </conditionalFormatting>
  <conditionalFormatting sqref="D138">
    <cfRule type="expression" dxfId="4821" priority="1272">
      <formula>$B138=0</formula>
    </cfRule>
  </conditionalFormatting>
  <conditionalFormatting sqref="D138">
    <cfRule type="expression" dxfId="4820" priority="1271">
      <formula>$B138=0</formula>
    </cfRule>
  </conditionalFormatting>
  <conditionalFormatting sqref="D138">
    <cfRule type="expression" dxfId="4819" priority="1270">
      <formula>$B138=0</formula>
    </cfRule>
  </conditionalFormatting>
  <conditionalFormatting sqref="D138">
    <cfRule type="expression" dxfId="4818" priority="1269">
      <formula>$B138=0</formula>
    </cfRule>
  </conditionalFormatting>
  <conditionalFormatting sqref="D138">
    <cfRule type="expression" dxfId="4817" priority="1268">
      <formula>$B138=0</formula>
    </cfRule>
  </conditionalFormatting>
  <conditionalFormatting sqref="D138">
    <cfRule type="expression" dxfId="4816" priority="1267">
      <formula>$B138=0</formula>
    </cfRule>
  </conditionalFormatting>
  <conditionalFormatting sqref="D138">
    <cfRule type="expression" dxfId="4815" priority="1266">
      <formula>$B138=0</formula>
    </cfRule>
  </conditionalFormatting>
  <conditionalFormatting sqref="D124">
    <cfRule type="expression" dxfId="4814" priority="1265">
      <formula>$B124=0</formula>
    </cfRule>
  </conditionalFormatting>
  <conditionalFormatting sqref="D124">
    <cfRule type="expression" dxfId="4813" priority="1264">
      <formula>$B124=0</formula>
    </cfRule>
  </conditionalFormatting>
  <conditionalFormatting sqref="D124">
    <cfRule type="expression" dxfId="4812" priority="1263">
      <formula>$B124=0</formula>
    </cfRule>
  </conditionalFormatting>
  <conditionalFormatting sqref="D124">
    <cfRule type="expression" dxfId="4811" priority="1262">
      <formula>$B124=0</formula>
    </cfRule>
  </conditionalFormatting>
  <conditionalFormatting sqref="D124">
    <cfRule type="expression" dxfId="4810" priority="1261">
      <formula>$B124=0</formula>
    </cfRule>
  </conditionalFormatting>
  <conditionalFormatting sqref="D124">
    <cfRule type="expression" dxfId="4809" priority="1260">
      <formula>$B124=0</formula>
    </cfRule>
  </conditionalFormatting>
  <conditionalFormatting sqref="D124">
    <cfRule type="expression" dxfId="4808" priority="1259">
      <formula>$B124=0</formula>
    </cfRule>
  </conditionalFormatting>
  <conditionalFormatting sqref="D124">
    <cfRule type="expression" dxfId="4807" priority="1258">
      <formula>$B124=0</formula>
    </cfRule>
  </conditionalFormatting>
  <conditionalFormatting sqref="D124">
    <cfRule type="expression" dxfId="4806" priority="1257">
      <formula>$B124=0</formula>
    </cfRule>
  </conditionalFormatting>
  <conditionalFormatting sqref="D124">
    <cfRule type="expression" dxfId="4805" priority="1256">
      <formula>$B124=0</formula>
    </cfRule>
  </conditionalFormatting>
  <conditionalFormatting sqref="D124">
    <cfRule type="expression" dxfId="4804" priority="1255">
      <formula>$B124=0</formula>
    </cfRule>
  </conditionalFormatting>
  <conditionalFormatting sqref="D124">
    <cfRule type="expression" dxfId="4803" priority="1254">
      <formula>$B124=0</formula>
    </cfRule>
  </conditionalFormatting>
  <conditionalFormatting sqref="D124">
    <cfRule type="expression" dxfId="4802" priority="1253">
      <formula>$B124=0</formula>
    </cfRule>
  </conditionalFormatting>
  <conditionalFormatting sqref="D124">
    <cfRule type="expression" dxfId="4801" priority="1252">
      <formula>$B124=0</formula>
    </cfRule>
  </conditionalFormatting>
  <conditionalFormatting sqref="D124">
    <cfRule type="expression" dxfId="4800" priority="1251">
      <formula>$B124=0</formula>
    </cfRule>
  </conditionalFormatting>
  <conditionalFormatting sqref="D124">
    <cfRule type="expression" dxfId="4799" priority="1250">
      <formula>$B124=0</formula>
    </cfRule>
  </conditionalFormatting>
  <conditionalFormatting sqref="D124">
    <cfRule type="expression" dxfId="4798" priority="1249">
      <formula>$B124=0</formula>
    </cfRule>
  </conditionalFormatting>
  <conditionalFormatting sqref="D124">
    <cfRule type="expression" dxfId="4797" priority="1248">
      <formula>$B124=0</formula>
    </cfRule>
  </conditionalFormatting>
  <conditionalFormatting sqref="D124">
    <cfRule type="expression" dxfId="4796" priority="1247">
      <formula>$B124=0</formula>
    </cfRule>
  </conditionalFormatting>
  <conditionalFormatting sqref="D124">
    <cfRule type="expression" dxfId="4795" priority="1246">
      <formula>$B124=0</formula>
    </cfRule>
  </conditionalFormatting>
  <conditionalFormatting sqref="D124">
    <cfRule type="expression" dxfId="4794" priority="1245">
      <formula>$B124=0</formula>
    </cfRule>
  </conditionalFormatting>
  <conditionalFormatting sqref="D124">
    <cfRule type="expression" dxfId="4793" priority="1244">
      <formula>$B124=0</formula>
    </cfRule>
  </conditionalFormatting>
  <conditionalFormatting sqref="D124">
    <cfRule type="expression" dxfId="4792" priority="1243">
      <formula>$B124=0</formula>
    </cfRule>
  </conditionalFormatting>
  <conditionalFormatting sqref="D124">
    <cfRule type="expression" dxfId="4791" priority="1242">
      <formula>$B124=0</formula>
    </cfRule>
  </conditionalFormatting>
  <conditionalFormatting sqref="D124">
    <cfRule type="expression" dxfId="4790" priority="1241">
      <formula>$B124=0</formula>
    </cfRule>
  </conditionalFormatting>
  <conditionalFormatting sqref="D124">
    <cfRule type="expression" dxfId="4789" priority="1240">
      <formula>$B124=0</formula>
    </cfRule>
  </conditionalFormatting>
  <conditionalFormatting sqref="D124">
    <cfRule type="expression" dxfId="4788" priority="1239">
      <formula>$B124=0</formula>
    </cfRule>
  </conditionalFormatting>
  <conditionalFormatting sqref="D124">
    <cfRule type="expression" dxfId="4787" priority="1238">
      <formula>$B124=0</formula>
    </cfRule>
  </conditionalFormatting>
  <conditionalFormatting sqref="D124">
    <cfRule type="expression" dxfId="4786" priority="1237">
      <formula>$B124=0</formula>
    </cfRule>
  </conditionalFormatting>
  <conditionalFormatting sqref="D124">
    <cfRule type="expression" dxfId="4785" priority="1236">
      <formula>$B124=0</formula>
    </cfRule>
  </conditionalFormatting>
  <conditionalFormatting sqref="D124">
    <cfRule type="expression" dxfId="4784" priority="1235">
      <formula>$B124=0</formula>
    </cfRule>
  </conditionalFormatting>
  <conditionalFormatting sqref="D124">
    <cfRule type="expression" dxfId="4783" priority="1234">
      <formula>$B124=0</formula>
    </cfRule>
  </conditionalFormatting>
  <conditionalFormatting sqref="D124">
    <cfRule type="expression" dxfId="4782" priority="1233">
      <formula>$B124=0</formula>
    </cfRule>
  </conditionalFormatting>
  <conditionalFormatting sqref="D124">
    <cfRule type="expression" dxfId="4781" priority="1232">
      <formula>$B124=0</formula>
    </cfRule>
  </conditionalFormatting>
  <conditionalFormatting sqref="D124">
    <cfRule type="expression" dxfId="4780" priority="1231">
      <formula>$B124=0</formula>
    </cfRule>
  </conditionalFormatting>
  <conditionalFormatting sqref="D124">
    <cfRule type="expression" dxfId="4779" priority="1230">
      <formula>$B124=0</formula>
    </cfRule>
  </conditionalFormatting>
  <conditionalFormatting sqref="D124">
    <cfRule type="expression" dxfId="4778" priority="1229">
      <formula>$B124=0</formula>
    </cfRule>
  </conditionalFormatting>
  <conditionalFormatting sqref="D124">
    <cfRule type="expression" dxfId="4777" priority="1228">
      <formula>$B124=0</formula>
    </cfRule>
  </conditionalFormatting>
  <conditionalFormatting sqref="D124">
    <cfRule type="expression" dxfId="4776" priority="1227">
      <formula>$B124=0</formula>
    </cfRule>
  </conditionalFormatting>
  <conditionalFormatting sqref="D124">
    <cfRule type="expression" dxfId="4775" priority="1226">
      <formula>$B124=0</formula>
    </cfRule>
  </conditionalFormatting>
  <conditionalFormatting sqref="D124">
    <cfRule type="expression" dxfId="4774" priority="1225">
      <formula>$B124=0</formula>
    </cfRule>
  </conditionalFormatting>
  <conditionalFormatting sqref="D124">
    <cfRule type="expression" dxfId="4773" priority="1224">
      <formula>$B124=0</formula>
    </cfRule>
  </conditionalFormatting>
  <conditionalFormatting sqref="D124">
    <cfRule type="expression" dxfId="4772" priority="1223">
      <formula>$B124=0</formula>
    </cfRule>
  </conditionalFormatting>
  <conditionalFormatting sqref="D124">
    <cfRule type="expression" dxfId="4771" priority="1222">
      <formula>$B124=0</formula>
    </cfRule>
  </conditionalFormatting>
  <conditionalFormatting sqref="D124">
    <cfRule type="expression" dxfId="4770" priority="1221">
      <formula>$B124=0</formula>
    </cfRule>
  </conditionalFormatting>
  <conditionalFormatting sqref="D124">
    <cfRule type="expression" dxfId="4769" priority="1220">
      <formula>$B124=0</formula>
    </cfRule>
  </conditionalFormatting>
  <conditionalFormatting sqref="D124">
    <cfRule type="expression" dxfId="4768" priority="1219">
      <formula>$B124=0</formula>
    </cfRule>
  </conditionalFormatting>
  <conditionalFormatting sqref="D124">
    <cfRule type="expression" dxfId="4767" priority="1218">
      <formula>$B124=0</formula>
    </cfRule>
  </conditionalFormatting>
  <conditionalFormatting sqref="D124">
    <cfRule type="expression" dxfId="4766" priority="1217">
      <formula>$B124=0</formula>
    </cfRule>
  </conditionalFormatting>
  <conditionalFormatting sqref="D124">
    <cfRule type="expression" dxfId="4765" priority="1216">
      <formula>$B124=0</formula>
    </cfRule>
  </conditionalFormatting>
  <conditionalFormatting sqref="D124">
    <cfRule type="expression" dxfId="4764" priority="1215">
      <formula>$B124=0</formula>
    </cfRule>
  </conditionalFormatting>
  <conditionalFormatting sqref="D124">
    <cfRule type="expression" dxfId="4763" priority="1214">
      <formula>$B124=0</formula>
    </cfRule>
  </conditionalFormatting>
  <conditionalFormatting sqref="D124">
    <cfRule type="expression" dxfId="4762" priority="1213">
      <formula>$B124=0</formula>
    </cfRule>
  </conditionalFormatting>
  <conditionalFormatting sqref="D124">
    <cfRule type="expression" dxfId="4761" priority="1212">
      <formula>$B124=0</formula>
    </cfRule>
  </conditionalFormatting>
  <conditionalFormatting sqref="D124">
    <cfRule type="expression" dxfId="4760" priority="1211">
      <formula>$B124=0</formula>
    </cfRule>
  </conditionalFormatting>
  <conditionalFormatting sqref="D124">
    <cfRule type="expression" dxfId="4759" priority="1210">
      <formula>$B124=0</formula>
    </cfRule>
  </conditionalFormatting>
  <conditionalFormatting sqref="D124">
    <cfRule type="expression" dxfId="4758" priority="1209">
      <formula>$B124=0</formula>
    </cfRule>
  </conditionalFormatting>
  <conditionalFormatting sqref="D124">
    <cfRule type="expression" dxfId="4757" priority="1208">
      <formula>$B124=0</formula>
    </cfRule>
  </conditionalFormatting>
  <conditionalFormatting sqref="D124">
    <cfRule type="expression" dxfId="4756" priority="1207">
      <formula>$B124=0</formula>
    </cfRule>
  </conditionalFormatting>
  <conditionalFormatting sqref="D124">
    <cfRule type="expression" dxfId="4755" priority="1206">
      <formula>$B124=0</formula>
    </cfRule>
  </conditionalFormatting>
  <conditionalFormatting sqref="D124">
    <cfRule type="expression" dxfId="4754" priority="1205">
      <formula>$B124=0</formula>
    </cfRule>
  </conditionalFormatting>
  <conditionalFormatting sqref="D124">
    <cfRule type="expression" dxfId="4753" priority="1204">
      <formula>$B124=0</formula>
    </cfRule>
  </conditionalFormatting>
  <conditionalFormatting sqref="D124">
    <cfRule type="expression" dxfId="4752" priority="1203">
      <formula>$B124=0</formula>
    </cfRule>
  </conditionalFormatting>
  <conditionalFormatting sqref="D124">
    <cfRule type="expression" dxfId="4751" priority="1202">
      <formula>$B124=0</formula>
    </cfRule>
  </conditionalFormatting>
  <conditionalFormatting sqref="D124">
    <cfRule type="expression" dxfId="4750" priority="1201">
      <formula>$B124=0</formula>
    </cfRule>
  </conditionalFormatting>
  <conditionalFormatting sqref="D124">
    <cfRule type="expression" dxfId="4749" priority="1200">
      <formula>$B124=0</formula>
    </cfRule>
  </conditionalFormatting>
  <conditionalFormatting sqref="D124">
    <cfRule type="expression" dxfId="4748" priority="1199">
      <formula>$B124=0</formula>
    </cfRule>
  </conditionalFormatting>
  <conditionalFormatting sqref="D124">
    <cfRule type="expression" dxfId="4747" priority="1198">
      <formula>$B124=0</formula>
    </cfRule>
  </conditionalFormatting>
  <conditionalFormatting sqref="D124">
    <cfRule type="expression" dxfId="4746" priority="1197">
      <formula>$B124=0</formula>
    </cfRule>
  </conditionalFormatting>
  <conditionalFormatting sqref="D124">
    <cfRule type="expression" dxfId="4745" priority="1196">
      <formula>$B124=0</formula>
    </cfRule>
  </conditionalFormatting>
  <conditionalFormatting sqref="D124">
    <cfRule type="expression" dxfId="4744" priority="1195">
      <formula>$B124=0</formula>
    </cfRule>
  </conditionalFormatting>
  <conditionalFormatting sqref="D124">
    <cfRule type="expression" dxfId="4743" priority="1194">
      <formula>$B124=0</formula>
    </cfRule>
  </conditionalFormatting>
  <conditionalFormatting sqref="D124">
    <cfRule type="expression" dxfId="4742" priority="1193">
      <formula>$B124=0</formula>
    </cfRule>
  </conditionalFormatting>
  <conditionalFormatting sqref="D124">
    <cfRule type="expression" dxfId="4741" priority="1192">
      <formula>$B124=0</formula>
    </cfRule>
  </conditionalFormatting>
  <conditionalFormatting sqref="D124">
    <cfRule type="expression" dxfId="4740" priority="1191">
      <formula>$B124=0</formula>
    </cfRule>
  </conditionalFormatting>
  <conditionalFormatting sqref="D124">
    <cfRule type="expression" dxfId="4739" priority="1190">
      <formula>$B124=0</formula>
    </cfRule>
  </conditionalFormatting>
  <conditionalFormatting sqref="D124">
    <cfRule type="expression" dxfId="4738" priority="1189">
      <formula>$B124=0</formula>
    </cfRule>
  </conditionalFormatting>
  <conditionalFormatting sqref="D124">
    <cfRule type="expression" dxfId="4737" priority="1188">
      <formula>$B124=0</formula>
    </cfRule>
  </conditionalFormatting>
  <conditionalFormatting sqref="D124">
    <cfRule type="expression" dxfId="4736" priority="1187">
      <formula>$B124=0</formula>
    </cfRule>
  </conditionalFormatting>
  <conditionalFormatting sqref="D124">
    <cfRule type="expression" dxfId="4735" priority="1186">
      <formula>$B124=0</formula>
    </cfRule>
  </conditionalFormatting>
  <conditionalFormatting sqref="D124">
    <cfRule type="expression" dxfId="4734" priority="1185">
      <formula>$B124=0</formula>
    </cfRule>
  </conditionalFormatting>
  <conditionalFormatting sqref="D124">
    <cfRule type="expression" dxfId="4733" priority="1184">
      <formula>$B124=0</formula>
    </cfRule>
  </conditionalFormatting>
  <conditionalFormatting sqref="D124">
    <cfRule type="expression" dxfId="4732" priority="1183">
      <formula>$B124=0</formula>
    </cfRule>
  </conditionalFormatting>
  <conditionalFormatting sqref="D124">
    <cfRule type="expression" dxfId="4731" priority="1182">
      <formula>$B124=0</formula>
    </cfRule>
  </conditionalFormatting>
  <conditionalFormatting sqref="D124">
    <cfRule type="expression" dxfId="4730" priority="1181">
      <formula>$B124=0</formula>
    </cfRule>
  </conditionalFormatting>
  <conditionalFormatting sqref="D124">
    <cfRule type="expression" dxfId="4729" priority="1180">
      <formula>$B124=0</formula>
    </cfRule>
  </conditionalFormatting>
  <conditionalFormatting sqref="D124">
    <cfRule type="expression" dxfId="4728" priority="1179">
      <formula>$B124=0</formula>
    </cfRule>
  </conditionalFormatting>
  <conditionalFormatting sqref="D124">
    <cfRule type="expression" dxfId="4727" priority="1178">
      <formula>$B124=0</formula>
    </cfRule>
  </conditionalFormatting>
  <conditionalFormatting sqref="D124">
    <cfRule type="expression" dxfId="4726" priority="1177">
      <formula>$B124=0</formula>
    </cfRule>
  </conditionalFormatting>
  <conditionalFormatting sqref="D232">
    <cfRule type="expression" dxfId="4725" priority="1082">
      <formula>$B232=0</formula>
    </cfRule>
  </conditionalFormatting>
  <conditionalFormatting sqref="D232">
    <cfRule type="expression" dxfId="4724" priority="1081">
      <formula>$B232=0</formula>
    </cfRule>
  </conditionalFormatting>
  <conditionalFormatting sqref="D232">
    <cfRule type="expression" dxfId="4723" priority="1080">
      <formula>$B232=0</formula>
    </cfRule>
  </conditionalFormatting>
  <conditionalFormatting sqref="D232">
    <cfRule type="expression" dxfId="4722" priority="1079">
      <formula>$B232=0</formula>
    </cfRule>
  </conditionalFormatting>
  <conditionalFormatting sqref="D232">
    <cfRule type="expression" dxfId="4721" priority="1078">
      <formula>$B232=0</formula>
    </cfRule>
  </conditionalFormatting>
  <conditionalFormatting sqref="D232">
    <cfRule type="expression" dxfId="4720" priority="1077">
      <formula>$B232=0</formula>
    </cfRule>
  </conditionalFormatting>
  <conditionalFormatting sqref="D233">
    <cfRule type="expression" dxfId="4719" priority="1076">
      <formula>$B233=0</formula>
    </cfRule>
  </conditionalFormatting>
  <conditionalFormatting sqref="D233">
    <cfRule type="expression" dxfId="4718" priority="1075">
      <formula>$B233=0</formula>
    </cfRule>
  </conditionalFormatting>
  <conditionalFormatting sqref="D233">
    <cfRule type="expression" dxfId="4717" priority="1074">
      <formula>$B233=0</formula>
    </cfRule>
  </conditionalFormatting>
  <conditionalFormatting sqref="D233">
    <cfRule type="expression" dxfId="4716" priority="1073">
      <formula>$B233=0</formula>
    </cfRule>
  </conditionalFormatting>
  <conditionalFormatting sqref="D233">
    <cfRule type="expression" dxfId="4715" priority="1072">
      <formula>$B233=0</formula>
    </cfRule>
  </conditionalFormatting>
  <conditionalFormatting sqref="D233">
    <cfRule type="expression" dxfId="4714" priority="1071">
      <formula>$B233=0</formula>
    </cfRule>
  </conditionalFormatting>
  <conditionalFormatting sqref="D233">
    <cfRule type="expression" dxfId="4713" priority="1070">
      <formula>$B233=0</formula>
    </cfRule>
  </conditionalFormatting>
  <conditionalFormatting sqref="D233">
    <cfRule type="expression" dxfId="4712" priority="1069">
      <formula>$B233=0</formula>
    </cfRule>
  </conditionalFormatting>
  <conditionalFormatting sqref="D233">
    <cfRule type="expression" dxfId="4711" priority="1068">
      <formula>$B233=0</formula>
    </cfRule>
  </conditionalFormatting>
  <conditionalFormatting sqref="D233">
    <cfRule type="expression" dxfId="4710" priority="1067">
      <formula>$B233=0</formula>
    </cfRule>
  </conditionalFormatting>
  <conditionalFormatting sqref="D233">
    <cfRule type="expression" dxfId="4709" priority="1066">
      <formula>$B233=0</formula>
    </cfRule>
  </conditionalFormatting>
  <conditionalFormatting sqref="D234">
    <cfRule type="expression" dxfId="4708" priority="1065">
      <formula>$B234=0</formula>
    </cfRule>
  </conditionalFormatting>
  <conditionalFormatting sqref="D234">
    <cfRule type="expression" dxfId="4707" priority="1064">
      <formula>$B234=0</formula>
    </cfRule>
  </conditionalFormatting>
  <conditionalFormatting sqref="D234">
    <cfRule type="expression" dxfId="4706" priority="1063">
      <formula>$B234=0</formula>
    </cfRule>
  </conditionalFormatting>
  <conditionalFormatting sqref="D234">
    <cfRule type="expression" dxfId="4705" priority="1062">
      <formula>$B234=0</formula>
    </cfRule>
  </conditionalFormatting>
  <conditionalFormatting sqref="D234">
    <cfRule type="expression" dxfId="4704" priority="1061">
      <formula>$B234=0</formula>
    </cfRule>
  </conditionalFormatting>
  <conditionalFormatting sqref="D234">
    <cfRule type="expression" dxfId="4703" priority="1060">
      <formula>$B234=0</formula>
    </cfRule>
  </conditionalFormatting>
  <conditionalFormatting sqref="D234">
    <cfRule type="expression" dxfId="4702" priority="1059">
      <formula>$B234=0</formula>
    </cfRule>
  </conditionalFormatting>
  <conditionalFormatting sqref="D234">
    <cfRule type="expression" dxfId="4701" priority="1058">
      <formula>$B234=0</formula>
    </cfRule>
  </conditionalFormatting>
  <conditionalFormatting sqref="D234">
    <cfRule type="expression" dxfId="4700" priority="1057">
      <formula>$B234=0</formula>
    </cfRule>
  </conditionalFormatting>
  <conditionalFormatting sqref="D234">
    <cfRule type="expression" dxfId="4699" priority="1056">
      <formula>$B234=0</formula>
    </cfRule>
  </conditionalFormatting>
  <conditionalFormatting sqref="D234">
    <cfRule type="expression" dxfId="4698" priority="1055">
      <formula>$B234=0</formula>
    </cfRule>
  </conditionalFormatting>
  <conditionalFormatting sqref="D234">
    <cfRule type="expression" dxfId="4697" priority="1054">
      <formula>$B234=0</formula>
    </cfRule>
  </conditionalFormatting>
  <conditionalFormatting sqref="D234">
    <cfRule type="expression" dxfId="4696" priority="1053">
      <formula>$B234=0</formula>
    </cfRule>
  </conditionalFormatting>
  <conditionalFormatting sqref="D234">
    <cfRule type="expression" dxfId="4695" priority="1052">
      <formula>$B234=0</formula>
    </cfRule>
  </conditionalFormatting>
  <conditionalFormatting sqref="D234">
    <cfRule type="expression" dxfId="4694" priority="1051">
      <formula>$B234=0</formula>
    </cfRule>
  </conditionalFormatting>
  <conditionalFormatting sqref="D234">
    <cfRule type="expression" dxfId="4693" priority="1050">
      <formula>$B234=0</formula>
    </cfRule>
  </conditionalFormatting>
  <conditionalFormatting sqref="D234">
    <cfRule type="expression" dxfId="4692" priority="1049">
      <formula>$B234=0</formula>
    </cfRule>
  </conditionalFormatting>
  <conditionalFormatting sqref="D234">
    <cfRule type="expression" dxfId="4691" priority="1048">
      <formula>$B234=0</formula>
    </cfRule>
  </conditionalFormatting>
  <conditionalFormatting sqref="D234">
    <cfRule type="expression" dxfId="4690" priority="1047">
      <formula>$B234=0</formula>
    </cfRule>
  </conditionalFormatting>
  <conditionalFormatting sqref="D234">
    <cfRule type="expression" dxfId="4689" priority="1046">
      <formula>$B234=0</formula>
    </cfRule>
  </conditionalFormatting>
  <conditionalFormatting sqref="D234">
    <cfRule type="expression" dxfId="4688" priority="1045">
      <formula>$B234=0</formula>
    </cfRule>
  </conditionalFormatting>
  <conditionalFormatting sqref="D234">
    <cfRule type="expression" dxfId="4687" priority="1044">
      <formula>$B234=0</formula>
    </cfRule>
  </conditionalFormatting>
  <conditionalFormatting sqref="D234">
    <cfRule type="expression" dxfId="4686" priority="1043">
      <formula>$B234=0</formula>
    </cfRule>
  </conditionalFormatting>
  <conditionalFormatting sqref="D234">
    <cfRule type="expression" dxfId="4685" priority="1042">
      <formula>$B234=0</formula>
    </cfRule>
  </conditionalFormatting>
  <conditionalFormatting sqref="D234">
    <cfRule type="expression" dxfId="4684" priority="1041">
      <formula>$B234=0</formula>
    </cfRule>
  </conditionalFormatting>
  <conditionalFormatting sqref="D234">
    <cfRule type="expression" dxfId="4683" priority="1040">
      <formula>$B234=0</formula>
    </cfRule>
  </conditionalFormatting>
  <conditionalFormatting sqref="D234">
    <cfRule type="expression" dxfId="4682" priority="1039">
      <formula>$B234=0</formula>
    </cfRule>
  </conditionalFormatting>
  <conditionalFormatting sqref="D234">
    <cfRule type="expression" dxfId="4681" priority="1038">
      <formula>$B234=0</formula>
    </cfRule>
  </conditionalFormatting>
  <conditionalFormatting sqref="D234">
    <cfRule type="expression" dxfId="4680" priority="1037">
      <formula>$B234=0</formula>
    </cfRule>
  </conditionalFormatting>
  <conditionalFormatting sqref="D234">
    <cfRule type="expression" dxfId="4679" priority="1036">
      <formula>$B234=0</formula>
    </cfRule>
  </conditionalFormatting>
  <conditionalFormatting sqref="D234">
    <cfRule type="expression" dxfId="4678" priority="1035">
      <formula>$B234=0</formula>
    </cfRule>
  </conditionalFormatting>
  <conditionalFormatting sqref="D234">
    <cfRule type="expression" dxfId="4677" priority="1034">
      <formula>$B234=0</formula>
    </cfRule>
  </conditionalFormatting>
  <conditionalFormatting sqref="D234">
    <cfRule type="expression" dxfId="4676" priority="1033">
      <formula>$B234=0</formula>
    </cfRule>
  </conditionalFormatting>
  <conditionalFormatting sqref="D234">
    <cfRule type="expression" dxfId="4675" priority="1032">
      <formula>$B234=0</formula>
    </cfRule>
  </conditionalFormatting>
  <conditionalFormatting sqref="D240">
    <cfRule type="expression" dxfId="4674" priority="1005">
      <formula>$B240=0</formula>
    </cfRule>
  </conditionalFormatting>
  <conditionalFormatting sqref="D240">
    <cfRule type="expression" dxfId="4673" priority="1004">
      <formula>$B240=0</formula>
    </cfRule>
  </conditionalFormatting>
  <conditionalFormatting sqref="D240">
    <cfRule type="expression" dxfId="4672" priority="1003">
      <formula>$B240=0</formula>
    </cfRule>
  </conditionalFormatting>
  <conditionalFormatting sqref="D240">
    <cfRule type="expression" dxfId="4671" priority="1002">
      <formula>$B240=0</formula>
    </cfRule>
  </conditionalFormatting>
  <conditionalFormatting sqref="D240">
    <cfRule type="expression" dxfId="4670" priority="1001">
      <formula>$B240=0</formula>
    </cfRule>
  </conditionalFormatting>
  <conditionalFormatting sqref="D240">
    <cfRule type="expression" dxfId="4669" priority="1000">
      <formula>$B240=0</formula>
    </cfRule>
  </conditionalFormatting>
  <conditionalFormatting sqref="D240">
    <cfRule type="expression" dxfId="4668" priority="999">
      <formula>$B240=0</formula>
    </cfRule>
  </conditionalFormatting>
  <conditionalFormatting sqref="D240">
    <cfRule type="expression" dxfId="4667" priority="998">
      <formula>$B240=0</formula>
    </cfRule>
  </conditionalFormatting>
  <conditionalFormatting sqref="D241">
    <cfRule type="expression" dxfId="4666" priority="997">
      <formula>$B241=0</formula>
    </cfRule>
  </conditionalFormatting>
  <conditionalFormatting sqref="D241">
    <cfRule type="expression" dxfId="4665" priority="996">
      <formula>$B241=0</formula>
    </cfRule>
  </conditionalFormatting>
  <conditionalFormatting sqref="D241">
    <cfRule type="expression" dxfId="4664" priority="995">
      <formula>$B241=0</formula>
    </cfRule>
  </conditionalFormatting>
  <conditionalFormatting sqref="D241">
    <cfRule type="expression" dxfId="4663" priority="994">
      <formula>$B241=0</formula>
    </cfRule>
  </conditionalFormatting>
  <conditionalFormatting sqref="D241">
    <cfRule type="expression" dxfId="4662" priority="993">
      <formula>$B241=0</formula>
    </cfRule>
  </conditionalFormatting>
  <conditionalFormatting sqref="D241">
    <cfRule type="expression" dxfId="4661" priority="992">
      <formula>$B241=0</formula>
    </cfRule>
  </conditionalFormatting>
  <conditionalFormatting sqref="D241">
    <cfRule type="expression" dxfId="4660" priority="991">
      <formula>$B241=0</formula>
    </cfRule>
  </conditionalFormatting>
  <conditionalFormatting sqref="D241">
    <cfRule type="expression" dxfId="4659" priority="990">
      <formula>$B241=0</formula>
    </cfRule>
  </conditionalFormatting>
  <conditionalFormatting sqref="D241">
    <cfRule type="expression" dxfId="4658" priority="989">
      <formula>$B241=0</formula>
    </cfRule>
  </conditionalFormatting>
  <conditionalFormatting sqref="D241">
    <cfRule type="expression" dxfId="4657" priority="988">
      <formula>$B241=0</formula>
    </cfRule>
  </conditionalFormatting>
  <conditionalFormatting sqref="D241">
    <cfRule type="expression" dxfId="4656" priority="987">
      <formula>$B241=0</formula>
    </cfRule>
  </conditionalFormatting>
  <conditionalFormatting sqref="D242">
    <cfRule type="expression" dxfId="4655" priority="986">
      <formula>$B242=0</formula>
    </cfRule>
  </conditionalFormatting>
  <conditionalFormatting sqref="D242">
    <cfRule type="expression" dxfId="4654" priority="985">
      <formula>$B242=0</formula>
    </cfRule>
  </conditionalFormatting>
  <conditionalFormatting sqref="D242">
    <cfRule type="expression" dxfId="4653" priority="984">
      <formula>$B242=0</formula>
    </cfRule>
  </conditionalFormatting>
  <conditionalFormatting sqref="D242">
    <cfRule type="expression" dxfId="4652" priority="983">
      <formula>$B242=0</formula>
    </cfRule>
  </conditionalFormatting>
  <conditionalFormatting sqref="D242">
    <cfRule type="expression" dxfId="4651" priority="982">
      <formula>$B242=0</formula>
    </cfRule>
  </conditionalFormatting>
  <conditionalFormatting sqref="D242">
    <cfRule type="expression" dxfId="4650" priority="981">
      <formula>$B242=0</formula>
    </cfRule>
  </conditionalFormatting>
  <conditionalFormatting sqref="D242">
    <cfRule type="expression" dxfId="4649" priority="980">
      <formula>$B242=0</formula>
    </cfRule>
  </conditionalFormatting>
  <conditionalFormatting sqref="D242">
    <cfRule type="expression" dxfId="4648" priority="979">
      <formula>$B242=0</formula>
    </cfRule>
  </conditionalFormatting>
  <conditionalFormatting sqref="D242">
    <cfRule type="expression" dxfId="4647" priority="978">
      <formula>$B242=0</formula>
    </cfRule>
  </conditionalFormatting>
  <conditionalFormatting sqref="D242">
    <cfRule type="expression" dxfId="4646" priority="977">
      <formula>$B242=0</formula>
    </cfRule>
  </conditionalFormatting>
  <conditionalFormatting sqref="D242">
    <cfRule type="expression" dxfId="4645" priority="976">
      <formula>$B242=0</formula>
    </cfRule>
  </conditionalFormatting>
  <conditionalFormatting sqref="D242">
    <cfRule type="expression" dxfId="4644" priority="975">
      <formula>$B242=0</formula>
    </cfRule>
  </conditionalFormatting>
  <conditionalFormatting sqref="D242">
    <cfRule type="expression" dxfId="4643" priority="974">
      <formula>$B242=0</formula>
    </cfRule>
  </conditionalFormatting>
  <conditionalFormatting sqref="D242">
    <cfRule type="expression" dxfId="4642" priority="973">
      <formula>$B242=0</formula>
    </cfRule>
  </conditionalFormatting>
  <conditionalFormatting sqref="D242">
    <cfRule type="expression" dxfId="4641" priority="972">
      <formula>$B242=0</formula>
    </cfRule>
  </conditionalFormatting>
  <conditionalFormatting sqref="D242">
    <cfRule type="expression" dxfId="4640" priority="971">
      <formula>$B242=0</formula>
    </cfRule>
  </conditionalFormatting>
  <conditionalFormatting sqref="D242">
    <cfRule type="expression" dxfId="4639" priority="970">
      <formula>$B242=0</formula>
    </cfRule>
  </conditionalFormatting>
  <conditionalFormatting sqref="D242">
    <cfRule type="expression" dxfId="4638" priority="969">
      <formula>$B242=0</formula>
    </cfRule>
  </conditionalFormatting>
  <conditionalFormatting sqref="D242">
    <cfRule type="expression" dxfId="4637" priority="968">
      <formula>$B242=0</formula>
    </cfRule>
  </conditionalFormatting>
  <conditionalFormatting sqref="D242">
    <cfRule type="expression" dxfId="4636" priority="967">
      <formula>$B242=0</formula>
    </cfRule>
  </conditionalFormatting>
  <conditionalFormatting sqref="D242">
    <cfRule type="expression" dxfId="4635" priority="966">
      <formula>$B242=0</formula>
    </cfRule>
  </conditionalFormatting>
  <conditionalFormatting sqref="D242">
    <cfRule type="expression" dxfId="4634" priority="965">
      <formula>$B242=0</formula>
    </cfRule>
  </conditionalFormatting>
  <conditionalFormatting sqref="D242">
    <cfRule type="expression" dxfId="4633" priority="964">
      <formula>$B242=0</formula>
    </cfRule>
  </conditionalFormatting>
  <conditionalFormatting sqref="D242">
    <cfRule type="expression" dxfId="4632" priority="963">
      <formula>$B242=0</formula>
    </cfRule>
  </conditionalFormatting>
  <conditionalFormatting sqref="D242">
    <cfRule type="expression" dxfId="4631" priority="962">
      <formula>$B242=0</formula>
    </cfRule>
  </conditionalFormatting>
  <conditionalFormatting sqref="D242">
    <cfRule type="expression" dxfId="4630" priority="961">
      <formula>$B242=0</formula>
    </cfRule>
  </conditionalFormatting>
  <conditionalFormatting sqref="D242">
    <cfRule type="expression" dxfId="4629" priority="960">
      <formula>$B242=0</formula>
    </cfRule>
  </conditionalFormatting>
  <conditionalFormatting sqref="D242">
    <cfRule type="expression" dxfId="4628" priority="959">
      <formula>$B242=0</formula>
    </cfRule>
  </conditionalFormatting>
  <conditionalFormatting sqref="D242">
    <cfRule type="expression" dxfId="4627" priority="958">
      <formula>$B242=0</formula>
    </cfRule>
  </conditionalFormatting>
  <conditionalFormatting sqref="D242">
    <cfRule type="expression" dxfId="4626" priority="957">
      <formula>$B242=0</formula>
    </cfRule>
  </conditionalFormatting>
  <conditionalFormatting sqref="D242">
    <cfRule type="expression" dxfId="4625" priority="956">
      <formula>$B242=0</formula>
    </cfRule>
  </conditionalFormatting>
  <conditionalFormatting sqref="D242">
    <cfRule type="expression" dxfId="4624" priority="955">
      <formula>$B242=0</formula>
    </cfRule>
  </conditionalFormatting>
  <conditionalFormatting sqref="D242">
    <cfRule type="expression" dxfId="4623" priority="954">
      <formula>$B242=0</formula>
    </cfRule>
  </conditionalFormatting>
  <conditionalFormatting sqref="D242">
    <cfRule type="expression" dxfId="4622" priority="953">
      <formula>$B242=0</formula>
    </cfRule>
  </conditionalFormatting>
  <conditionalFormatting sqref="D242">
    <cfRule type="expression" dxfId="4621" priority="952">
      <formula>$B242=0</formula>
    </cfRule>
  </conditionalFormatting>
  <conditionalFormatting sqref="D242">
    <cfRule type="expression" dxfId="4620" priority="951">
      <formula>$B242=0</formula>
    </cfRule>
  </conditionalFormatting>
  <conditionalFormatting sqref="D242">
    <cfRule type="expression" dxfId="4619" priority="950">
      <formula>$B242=0</formula>
    </cfRule>
  </conditionalFormatting>
  <conditionalFormatting sqref="D242">
    <cfRule type="expression" dxfId="4618" priority="949">
      <formula>$B242=0</formula>
    </cfRule>
  </conditionalFormatting>
  <conditionalFormatting sqref="D242">
    <cfRule type="expression" dxfId="4617" priority="948">
      <formula>$B242=0</formula>
    </cfRule>
  </conditionalFormatting>
  <conditionalFormatting sqref="D242">
    <cfRule type="expression" dxfId="4616" priority="947">
      <formula>$B242=0</formula>
    </cfRule>
  </conditionalFormatting>
  <conditionalFormatting sqref="D242">
    <cfRule type="expression" dxfId="4615" priority="946">
      <formula>$B242=0</formula>
    </cfRule>
  </conditionalFormatting>
  <conditionalFormatting sqref="D242">
    <cfRule type="expression" dxfId="4614" priority="945">
      <formula>$B242=0</formula>
    </cfRule>
  </conditionalFormatting>
  <conditionalFormatting sqref="D242">
    <cfRule type="expression" dxfId="4613" priority="944">
      <formula>$B242=0</formula>
    </cfRule>
  </conditionalFormatting>
  <conditionalFormatting sqref="D242">
    <cfRule type="expression" dxfId="4612" priority="943">
      <formula>$B242=0</formula>
    </cfRule>
  </conditionalFormatting>
  <conditionalFormatting sqref="D242">
    <cfRule type="expression" dxfId="4611" priority="942">
      <formula>$B242=0</formula>
    </cfRule>
  </conditionalFormatting>
  <conditionalFormatting sqref="D242">
    <cfRule type="expression" dxfId="4610" priority="941">
      <formula>$B242=0</formula>
    </cfRule>
  </conditionalFormatting>
  <conditionalFormatting sqref="D242">
    <cfRule type="expression" dxfId="4609" priority="940">
      <formula>$B242=0</formula>
    </cfRule>
  </conditionalFormatting>
  <conditionalFormatting sqref="D242">
    <cfRule type="expression" dxfId="4608" priority="939">
      <formula>$B242=0</formula>
    </cfRule>
  </conditionalFormatting>
  <conditionalFormatting sqref="D268">
    <cfRule type="expression" dxfId="4607" priority="938">
      <formula>$B268=0</formula>
    </cfRule>
  </conditionalFormatting>
  <conditionalFormatting sqref="D268">
    <cfRule type="expression" dxfId="4606" priority="937">
      <formula>$B268=0</formula>
    </cfRule>
  </conditionalFormatting>
  <conditionalFormatting sqref="D268">
    <cfRule type="expression" dxfId="4605" priority="936">
      <formula>$B268=0</formula>
    </cfRule>
  </conditionalFormatting>
  <conditionalFormatting sqref="D268">
    <cfRule type="expression" dxfId="4604" priority="935">
      <formula>$B268=0</formula>
    </cfRule>
  </conditionalFormatting>
  <conditionalFormatting sqref="D268">
    <cfRule type="expression" dxfId="4603" priority="934">
      <formula>$B268=0</formula>
    </cfRule>
  </conditionalFormatting>
  <conditionalFormatting sqref="D268">
    <cfRule type="expression" dxfId="4602" priority="933">
      <formula>$B268=0</formula>
    </cfRule>
  </conditionalFormatting>
  <conditionalFormatting sqref="D268">
    <cfRule type="expression" dxfId="4601" priority="932">
      <formula>$B268=0</formula>
    </cfRule>
  </conditionalFormatting>
  <conditionalFormatting sqref="D268">
    <cfRule type="expression" dxfId="4600" priority="931">
      <formula>$B268=0</formula>
    </cfRule>
  </conditionalFormatting>
  <conditionalFormatting sqref="D268">
    <cfRule type="expression" dxfId="4599" priority="930">
      <formula>$B268=0</formula>
    </cfRule>
  </conditionalFormatting>
  <conditionalFormatting sqref="D268">
    <cfRule type="expression" dxfId="4598" priority="929">
      <formula>$B268=0</formula>
    </cfRule>
  </conditionalFormatting>
  <conditionalFormatting sqref="D268">
    <cfRule type="expression" dxfId="4597" priority="928">
      <formula>$B268=0</formula>
    </cfRule>
  </conditionalFormatting>
  <conditionalFormatting sqref="D268">
    <cfRule type="expression" dxfId="4596" priority="927">
      <formula>$B268=0</formula>
    </cfRule>
  </conditionalFormatting>
  <conditionalFormatting sqref="D268">
    <cfRule type="expression" dxfId="4595" priority="926">
      <formula>$B268=0</formula>
    </cfRule>
  </conditionalFormatting>
  <conditionalFormatting sqref="D268">
    <cfRule type="expression" dxfId="4594" priority="925">
      <formula>$B268=0</formula>
    </cfRule>
  </conditionalFormatting>
  <conditionalFormatting sqref="D268">
    <cfRule type="expression" dxfId="4593" priority="924">
      <formula>$B268=0</formula>
    </cfRule>
  </conditionalFormatting>
  <conditionalFormatting sqref="D268">
    <cfRule type="expression" dxfId="4592" priority="923">
      <formula>$B268=0</formula>
    </cfRule>
  </conditionalFormatting>
  <conditionalFormatting sqref="D268">
    <cfRule type="expression" dxfId="4591" priority="922">
      <formula>$B268=0</formula>
    </cfRule>
  </conditionalFormatting>
  <conditionalFormatting sqref="D268">
    <cfRule type="expression" dxfId="4590" priority="921">
      <formula>$B268=0</formula>
    </cfRule>
  </conditionalFormatting>
  <conditionalFormatting sqref="D268">
    <cfRule type="expression" dxfId="4589" priority="920">
      <formula>$B268=0</formula>
    </cfRule>
  </conditionalFormatting>
  <conditionalFormatting sqref="D268">
    <cfRule type="expression" dxfId="4588" priority="919">
      <formula>$B268=0</formula>
    </cfRule>
  </conditionalFormatting>
  <conditionalFormatting sqref="D268">
    <cfRule type="expression" dxfId="4587" priority="918">
      <formula>$B268=0</formula>
    </cfRule>
  </conditionalFormatting>
  <conditionalFormatting sqref="D268">
    <cfRule type="expression" dxfId="4586" priority="917">
      <formula>$B268=0</formula>
    </cfRule>
  </conditionalFormatting>
  <conditionalFormatting sqref="D268">
    <cfRule type="expression" dxfId="4585" priority="916">
      <formula>$B268=0</formula>
    </cfRule>
  </conditionalFormatting>
  <conditionalFormatting sqref="D268">
    <cfRule type="expression" dxfId="4584" priority="915">
      <formula>$B268=0</formula>
    </cfRule>
  </conditionalFormatting>
  <conditionalFormatting sqref="D268">
    <cfRule type="expression" dxfId="4583" priority="914">
      <formula>$B268=0</formula>
    </cfRule>
  </conditionalFormatting>
  <conditionalFormatting sqref="D268">
    <cfRule type="expression" dxfId="4582" priority="913">
      <formula>$B268=0</formula>
    </cfRule>
  </conditionalFormatting>
  <conditionalFormatting sqref="D268">
    <cfRule type="expression" dxfId="4581" priority="912">
      <formula>$B268=0</formula>
    </cfRule>
  </conditionalFormatting>
  <conditionalFormatting sqref="D268">
    <cfRule type="expression" dxfId="4580" priority="911">
      <formula>$B268=0</formula>
    </cfRule>
  </conditionalFormatting>
  <conditionalFormatting sqref="D268">
    <cfRule type="expression" dxfId="4579" priority="910">
      <formula>$B268=0</formula>
    </cfRule>
  </conditionalFormatting>
  <conditionalFormatting sqref="D268">
    <cfRule type="expression" dxfId="4578" priority="909">
      <formula>$B268=0</formula>
    </cfRule>
  </conditionalFormatting>
  <conditionalFormatting sqref="D268">
    <cfRule type="expression" dxfId="4577" priority="908">
      <formula>$B268=0</formula>
    </cfRule>
  </conditionalFormatting>
  <conditionalFormatting sqref="D268">
    <cfRule type="expression" dxfId="4576" priority="907">
      <formula>$B268=0</formula>
    </cfRule>
  </conditionalFormatting>
  <conditionalFormatting sqref="D268">
    <cfRule type="expression" dxfId="4575" priority="906">
      <formula>$B268=0</formula>
    </cfRule>
  </conditionalFormatting>
  <conditionalFormatting sqref="D268">
    <cfRule type="expression" dxfId="4574" priority="905">
      <formula>$B268=0</formula>
    </cfRule>
  </conditionalFormatting>
  <conditionalFormatting sqref="D268">
    <cfRule type="expression" dxfId="4573" priority="904">
      <formula>$B268=0</formula>
    </cfRule>
  </conditionalFormatting>
  <conditionalFormatting sqref="D268">
    <cfRule type="expression" dxfId="4572" priority="903">
      <formula>$B268=0</formula>
    </cfRule>
  </conditionalFormatting>
  <conditionalFormatting sqref="D268">
    <cfRule type="expression" dxfId="4571" priority="902">
      <formula>$B268=0</formula>
    </cfRule>
  </conditionalFormatting>
  <conditionalFormatting sqref="D268">
    <cfRule type="expression" dxfId="4570" priority="901">
      <formula>$B268=0</formula>
    </cfRule>
  </conditionalFormatting>
  <conditionalFormatting sqref="D268">
    <cfRule type="expression" dxfId="4569" priority="900">
      <formula>$B268=0</formula>
    </cfRule>
  </conditionalFormatting>
  <conditionalFormatting sqref="D268">
    <cfRule type="expression" dxfId="4568" priority="899">
      <formula>$B268=0</formula>
    </cfRule>
  </conditionalFormatting>
  <conditionalFormatting sqref="D268">
    <cfRule type="expression" dxfId="4567" priority="898">
      <formula>$B268=0</formula>
    </cfRule>
  </conditionalFormatting>
  <conditionalFormatting sqref="D268">
    <cfRule type="expression" dxfId="4566" priority="897">
      <formula>$B268=0</formula>
    </cfRule>
  </conditionalFormatting>
  <conditionalFormatting sqref="D268">
    <cfRule type="expression" dxfId="4565" priority="896">
      <formula>$B268=0</formula>
    </cfRule>
  </conditionalFormatting>
  <conditionalFormatting sqref="D268">
    <cfRule type="expression" dxfId="4564" priority="895">
      <formula>$B268=0</formula>
    </cfRule>
  </conditionalFormatting>
  <conditionalFormatting sqref="D268">
    <cfRule type="expression" dxfId="4563" priority="894">
      <formula>$B268=0</formula>
    </cfRule>
  </conditionalFormatting>
  <conditionalFormatting sqref="D268">
    <cfRule type="expression" dxfId="4562" priority="893">
      <formula>$B268=0</formula>
    </cfRule>
  </conditionalFormatting>
  <conditionalFormatting sqref="D268">
    <cfRule type="expression" dxfId="4561" priority="892">
      <formula>$B268=0</formula>
    </cfRule>
  </conditionalFormatting>
  <conditionalFormatting sqref="D268">
    <cfRule type="expression" dxfId="4560" priority="891">
      <formula>$B268=0</formula>
    </cfRule>
  </conditionalFormatting>
  <conditionalFormatting sqref="D268">
    <cfRule type="expression" dxfId="4559" priority="890">
      <formula>$B268=0</formula>
    </cfRule>
  </conditionalFormatting>
  <conditionalFormatting sqref="D268">
    <cfRule type="expression" dxfId="4558" priority="889">
      <formula>$B268=0</formula>
    </cfRule>
  </conditionalFormatting>
  <conditionalFormatting sqref="D268">
    <cfRule type="expression" dxfId="4557" priority="888">
      <formula>$B268=0</formula>
    </cfRule>
  </conditionalFormatting>
  <conditionalFormatting sqref="D268">
    <cfRule type="expression" dxfId="4556" priority="887">
      <formula>$B268=0</formula>
    </cfRule>
  </conditionalFormatting>
  <conditionalFormatting sqref="D268">
    <cfRule type="expression" dxfId="4555" priority="886">
      <formula>$B268=0</formula>
    </cfRule>
  </conditionalFormatting>
  <conditionalFormatting sqref="D268">
    <cfRule type="expression" dxfId="4554" priority="885">
      <formula>$B268=0</formula>
    </cfRule>
  </conditionalFormatting>
  <conditionalFormatting sqref="D268">
    <cfRule type="expression" dxfId="4553" priority="884">
      <formula>$B268=0</formula>
    </cfRule>
  </conditionalFormatting>
  <conditionalFormatting sqref="D268">
    <cfRule type="expression" dxfId="4552" priority="883">
      <formula>$B268=0</formula>
    </cfRule>
  </conditionalFormatting>
  <conditionalFormatting sqref="D268">
    <cfRule type="expression" dxfId="4551" priority="882">
      <formula>$B268=0</formula>
    </cfRule>
  </conditionalFormatting>
  <conditionalFormatting sqref="D268">
    <cfRule type="expression" dxfId="4550" priority="881">
      <formula>$B268=0</formula>
    </cfRule>
  </conditionalFormatting>
  <conditionalFormatting sqref="D268">
    <cfRule type="expression" dxfId="4549" priority="880">
      <formula>$B268=0</formula>
    </cfRule>
  </conditionalFormatting>
  <conditionalFormatting sqref="D268">
    <cfRule type="expression" dxfId="4548" priority="879">
      <formula>$B268=0</formula>
    </cfRule>
  </conditionalFormatting>
  <conditionalFormatting sqref="D268">
    <cfRule type="expression" dxfId="4547" priority="878">
      <formula>$B268=0</formula>
    </cfRule>
  </conditionalFormatting>
  <conditionalFormatting sqref="D268">
    <cfRule type="expression" dxfId="4546" priority="877">
      <formula>$B268=0</formula>
    </cfRule>
  </conditionalFormatting>
  <conditionalFormatting sqref="D267">
    <cfRule type="expression" dxfId="4545" priority="876">
      <formula>$B267=0</formula>
    </cfRule>
  </conditionalFormatting>
  <conditionalFormatting sqref="D267">
    <cfRule type="expression" dxfId="4544" priority="875">
      <formula>$B267=0</formula>
    </cfRule>
  </conditionalFormatting>
  <conditionalFormatting sqref="D267">
    <cfRule type="expression" dxfId="4543" priority="874">
      <formula>$B267=0</formula>
    </cfRule>
  </conditionalFormatting>
  <conditionalFormatting sqref="D267">
    <cfRule type="expression" dxfId="4542" priority="873">
      <formula>$B267=0</formula>
    </cfRule>
  </conditionalFormatting>
  <conditionalFormatting sqref="D267">
    <cfRule type="expression" dxfId="4541" priority="872">
      <formula>$B267=0</formula>
    </cfRule>
  </conditionalFormatting>
  <conditionalFormatting sqref="D267">
    <cfRule type="expression" dxfId="4540" priority="871">
      <formula>$B267=0</formula>
    </cfRule>
  </conditionalFormatting>
  <conditionalFormatting sqref="D267">
    <cfRule type="expression" dxfId="4539" priority="870">
      <formula>$B267=0</formula>
    </cfRule>
  </conditionalFormatting>
  <conditionalFormatting sqref="D267">
    <cfRule type="expression" dxfId="4538" priority="869">
      <formula>$B267=0</formula>
    </cfRule>
  </conditionalFormatting>
  <conditionalFormatting sqref="D267">
    <cfRule type="expression" dxfId="4537" priority="868">
      <formula>$B267=0</formula>
    </cfRule>
  </conditionalFormatting>
  <conditionalFormatting sqref="D267">
    <cfRule type="expression" dxfId="4536" priority="867">
      <formula>$B267=0</formula>
    </cfRule>
  </conditionalFormatting>
  <conditionalFormatting sqref="D267">
    <cfRule type="expression" dxfId="4535" priority="866">
      <formula>$B267=0</formula>
    </cfRule>
  </conditionalFormatting>
  <conditionalFormatting sqref="D266">
    <cfRule type="expression" dxfId="4534" priority="865">
      <formula>$B266=0</formula>
    </cfRule>
  </conditionalFormatting>
  <conditionalFormatting sqref="D266">
    <cfRule type="expression" dxfId="4533" priority="864">
      <formula>$B266=0</formula>
    </cfRule>
  </conditionalFormatting>
  <conditionalFormatting sqref="D266">
    <cfRule type="expression" dxfId="4532" priority="863">
      <formula>$B266=0</formula>
    </cfRule>
  </conditionalFormatting>
  <conditionalFormatting sqref="D266">
    <cfRule type="expression" dxfId="4531" priority="862">
      <formula>$B266=0</formula>
    </cfRule>
  </conditionalFormatting>
  <conditionalFormatting sqref="D266">
    <cfRule type="expression" dxfId="4530" priority="861">
      <formula>$B266=0</formula>
    </cfRule>
  </conditionalFormatting>
  <conditionalFormatting sqref="D266">
    <cfRule type="expression" dxfId="4529" priority="860">
      <formula>$B266=0</formula>
    </cfRule>
  </conditionalFormatting>
  <conditionalFormatting sqref="C201:D201 A201">
    <cfRule type="expression" dxfId="4528" priority="834">
      <formula>$B212=0</formula>
    </cfRule>
  </conditionalFormatting>
  <conditionalFormatting sqref="C71">
    <cfRule type="expression" dxfId="4527" priority="679">
      <formula>$B71=0</formula>
    </cfRule>
  </conditionalFormatting>
  <conditionalFormatting sqref="C74">
    <cfRule type="expression" dxfId="4526" priority="678">
      <formula>$B74=0</formula>
    </cfRule>
  </conditionalFormatting>
  <conditionalFormatting sqref="C74">
    <cfRule type="expression" dxfId="4525" priority="677">
      <formula>$B74=0</formula>
    </cfRule>
  </conditionalFormatting>
  <conditionalFormatting sqref="A74:C74">
    <cfRule type="expression" dxfId="4524" priority="651">
      <formula>$B74=0</formula>
    </cfRule>
  </conditionalFormatting>
  <conditionalFormatting sqref="A73:C73 B74">
    <cfRule type="expression" dxfId="4523" priority="650">
      <formula>$B73=0</formula>
    </cfRule>
  </conditionalFormatting>
  <conditionalFormatting sqref="C74">
    <cfRule type="expression" dxfId="4522" priority="649">
      <formula>$B74=0</formula>
    </cfRule>
  </conditionalFormatting>
  <conditionalFormatting sqref="A73">
    <cfRule type="expression" dxfId="4521" priority="648">
      <formula>$B73=0</formula>
    </cfRule>
  </conditionalFormatting>
  <conditionalFormatting sqref="A81">
    <cfRule type="expression" dxfId="4520" priority="647">
      <formula>$B81=0</formula>
    </cfRule>
  </conditionalFormatting>
  <conditionalFormatting sqref="B82">
    <cfRule type="expression" dxfId="4519" priority="646">
      <formula>$B82=0</formula>
    </cfRule>
  </conditionalFormatting>
  <conditionalFormatting sqref="C82">
    <cfRule type="expression" dxfId="4518" priority="645">
      <formula>$B82=0</formula>
    </cfRule>
  </conditionalFormatting>
  <conditionalFormatting sqref="A86:D86">
    <cfRule type="expression" dxfId="4517" priority="644">
      <formula>$B86=0</formula>
    </cfRule>
  </conditionalFormatting>
  <conditionalFormatting sqref="A94:D95">
    <cfRule type="expression" dxfId="4516" priority="642">
      <formula>$B94=0</formula>
    </cfRule>
  </conditionalFormatting>
  <conditionalFormatting sqref="A115:A119">
    <cfRule type="expression" dxfId="4515" priority="639">
      <formula>$B115=0</formula>
    </cfRule>
  </conditionalFormatting>
  <conditionalFormatting sqref="A120">
    <cfRule type="expression" dxfId="4514" priority="638">
      <formula>$B120=0</formula>
    </cfRule>
  </conditionalFormatting>
  <conditionalFormatting sqref="A120">
    <cfRule type="expression" dxfId="4513" priority="637">
      <formula>$B120=0</formula>
    </cfRule>
  </conditionalFormatting>
  <conditionalFormatting sqref="A120">
    <cfRule type="expression" dxfId="4512" priority="636">
      <formula>$B120=0</formula>
    </cfRule>
  </conditionalFormatting>
  <conditionalFormatting sqref="A131:A133">
    <cfRule type="expression" dxfId="4511" priority="635">
      <formula>$B131=0</formula>
    </cfRule>
  </conditionalFormatting>
  <conditionalFormatting sqref="A131:A133">
    <cfRule type="expression" dxfId="4510" priority="634">
      <formula>$B131=0</formula>
    </cfRule>
  </conditionalFormatting>
  <conditionalFormatting sqref="A140">
    <cfRule type="expression" dxfId="4509" priority="631">
      <formula>$B140=0</formula>
    </cfRule>
  </conditionalFormatting>
  <conditionalFormatting sqref="A141:A149">
    <cfRule type="expression" dxfId="4508" priority="628">
      <formula>$B141=0</formula>
    </cfRule>
  </conditionalFormatting>
  <conditionalFormatting sqref="A156">
    <cfRule type="expression" dxfId="4507" priority="627">
      <formula>$B156=0</formula>
    </cfRule>
  </conditionalFormatting>
  <conditionalFormatting sqref="A158:A160">
    <cfRule type="expression" dxfId="4506" priority="625">
      <formula>$B158=0</formula>
    </cfRule>
  </conditionalFormatting>
  <conditionalFormatting sqref="A174">
    <cfRule type="expression" dxfId="4505" priority="624">
      <formula>$B174=0</formula>
    </cfRule>
  </conditionalFormatting>
  <conditionalFormatting sqref="A174">
    <cfRule type="expression" dxfId="4504" priority="623">
      <formula>$B174=0</formula>
    </cfRule>
  </conditionalFormatting>
  <conditionalFormatting sqref="A174">
    <cfRule type="expression" dxfId="4503" priority="620">
      <formula>$B174=0</formula>
    </cfRule>
  </conditionalFormatting>
  <conditionalFormatting sqref="A181:D181">
    <cfRule type="expression" dxfId="4502" priority="617">
      <formula>$B181=0</formula>
    </cfRule>
  </conditionalFormatting>
  <conditionalFormatting sqref="D181">
    <cfRule type="expression" dxfId="4501" priority="616">
      <formula>$B181=0</formula>
    </cfRule>
  </conditionalFormatting>
  <conditionalFormatting sqref="A181">
    <cfRule type="expression" dxfId="4500" priority="615">
      <formula>$B181=0</formula>
    </cfRule>
  </conditionalFormatting>
  <conditionalFormatting sqref="A181">
    <cfRule type="expression" dxfId="4499" priority="614">
      <formula>$B181=0</formula>
    </cfRule>
  </conditionalFormatting>
  <conditionalFormatting sqref="A181">
    <cfRule type="expression" dxfId="4498" priority="611">
      <formula>$B181=0</formula>
    </cfRule>
  </conditionalFormatting>
  <conditionalFormatting sqref="B165">
    <cfRule type="expression" dxfId="4497" priority="609">
      <formula>$B165=0</formula>
    </cfRule>
  </conditionalFormatting>
  <conditionalFormatting sqref="B82">
    <cfRule type="expression" dxfId="4496" priority="608">
      <formula>$B82=0</formula>
    </cfRule>
  </conditionalFormatting>
  <conditionalFormatting sqref="B71">
    <cfRule type="expression" dxfId="4495" priority="607">
      <formula>$B71=0</formula>
    </cfRule>
  </conditionalFormatting>
  <conditionalFormatting sqref="B74">
    <cfRule type="expression" dxfId="4494" priority="606">
      <formula>$B74=0</formula>
    </cfRule>
  </conditionalFormatting>
  <conditionalFormatting sqref="D71">
    <cfRule type="expression" dxfId="4493" priority="563">
      <formula>$B71=0</formula>
    </cfRule>
  </conditionalFormatting>
  <conditionalFormatting sqref="A189">
    <cfRule type="expression" dxfId="4492" priority="3485">
      <formula>$B199=0</formula>
    </cfRule>
  </conditionalFormatting>
  <conditionalFormatting sqref="A189:A190">
    <cfRule type="expression" dxfId="4491" priority="3493">
      <formula>$B198=0</formula>
    </cfRule>
  </conditionalFormatting>
  <conditionalFormatting sqref="C213:D213 A213">
    <cfRule type="expression" dxfId="4490" priority="3519">
      <formula>$B201=0</formula>
    </cfRule>
  </conditionalFormatting>
  <conditionalFormatting sqref="A213 C213 A217:A223 A215 A191">
    <cfRule type="expression" dxfId="4489" priority="3520">
      <formula>#REF!=0</formula>
    </cfRule>
  </conditionalFormatting>
  <conditionalFormatting sqref="D225">
    <cfRule type="expression" dxfId="4488" priority="508">
      <formula>$B225=0</formula>
    </cfRule>
  </conditionalFormatting>
  <conditionalFormatting sqref="D225">
    <cfRule type="expression" dxfId="4487" priority="507">
      <formula>$B225=0</formula>
    </cfRule>
  </conditionalFormatting>
  <conditionalFormatting sqref="D225">
    <cfRule type="expression" dxfId="4486" priority="506">
      <formula>$B225=0</formula>
    </cfRule>
  </conditionalFormatting>
  <conditionalFormatting sqref="D225">
    <cfRule type="expression" dxfId="4485" priority="505">
      <formula>$B225=0</formula>
    </cfRule>
  </conditionalFormatting>
  <conditionalFormatting sqref="D225">
    <cfRule type="expression" dxfId="4484" priority="504">
      <formula>$B225=0</formula>
    </cfRule>
  </conditionalFormatting>
  <conditionalFormatting sqref="D225">
    <cfRule type="expression" dxfId="4483" priority="503">
      <formula>$B225=0</formula>
    </cfRule>
  </conditionalFormatting>
  <conditionalFormatting sqref="D236">
    <cfRule type="expression" dxfId="4482" priority="502">
      <formula>$B236=0</formula>
    </cfRule>
  </conditionalFormatting>
  <conditionalFormatting sqref="D256">
    <cfRule type="expression" dxfId="4481" priority="501">
      <formula>$B254=0</formula>
    </cfRule>
  </conditionalFormatting>
  <conditionalFormatting sqref="D260">
    <cfRule type="expression" dxfId="4480" priority="3537">
      <formula>$B263=0</formula>
    </cfRule>
  </conditionalFormatting>
  <conditionalFormatting sqref="A191:A196">
    <cfRule type="expression" dxfId="4479" priority="3538">
      <formula>$B187=0</formula>
    </cfRule>
  </conditionalFormatting>
  <conditionalFormatting sqref="A189:A190">
    <cfRule type="expression" dxfId="4478" priority="3543">
      <formula>#REF!=0</formula>
    </cfRule>
  </conditionalFormatting>
  <conditionalFormatting sqref="D74">
    <cfRule type="expression" dxfId="4477" priority="500">
      <formula>$B74=0</formula>
    </cfRule>
  </conditionalFormatting>
  <conditionalFormatting sqref="D82">
    <cfRule type="expression" dxfId="4476" priority="499">
      <formula>$B82=0</formula>
    </cfRule>
  </conditionalFormatting>
  <conditionalFormatting sqref="D82">
    <cfRule type="expression" dxfId="4475" priority="498">
      <formula>$B82=0</formula>
    </cfRule>
  </conditionalFormatting>
  <conditionalFormatting sqref="A157">
    <cfRule type="expression" dxfId="4474" priority="495">
      <formula>$B157=0</formula>
    </cfRule>
  </conditionalFormatting>
  <conditionalFormatting sqref="A157">
    <cfRule type="expression" dxfId="4473" priority="494">
      <formula>$B157=0</formula>
    </cfRule>
  </conditionalFormatting>
  <conditionalFormatting sqref="D70">
    <cfRule type="expression" dxfId="4472" priority="493">
      <formula>$B70=0</formula>
    </cfRule>
  </conditionalFormatting>
  <conditionalFormatting sqref="D73">
    <cfRule type="expression" dxfId="4471" priority="492">
      <formula>$B73=0</formula>
    </cfRule>
  </conditionalFormatting>
  <conditionalFormatting sqref="D81">
    <cfRule type="expression" dxfId="4470" priority="491">
      <formula>$B81=0</formula>
    </cfRule>
  </conditionalFormatting>
  <conditionalFormatting sqref="D94">
    <cfRule type="expression" dxfId="4469" priority="490">
      <formula>$B94=0</formula>
    </cfRule>
  </conditionalFormatting>
  <conditionalFormatting sqref="D101:D102">
    <cfRule type="expression" dxfId="4468" priority="489">
      <formula>$B101=0</formula>
    </cfRule>
  </conditionalFormatting>
  <conditionalFormatting sqref="D101:D102">
    <cfRule type="expression" dxfId="4467" priority="488">
      <formula>$B101=0</formula>
    </cfRule>
  </conditionalFormatting>
  <conditionalFormatting sqref="D101:D102">
    <cfRule type="expression" dxfId="4466" priority="487">
      <formula>$B101=0</formula>
    </cfRule>
  </conditionalFormatting>
  <conditionalFormatting sqref="D101:D102">
    <cfRule type="expression" dxfId="4465" priority="486">
      <formula>$B101=0</formula>
    </cfRule>
  </conditionalFormatting>
  <conditionalFormatting sqref="D101:D102">
    <cfRule type="expression" dxfId="4464" priority="485">
      <formula>$B101=0</formula>
    </cfRule>
  </conditionalFormatting>
  <conditionalFormatting sqref="D103">
    <cfRule type="expression" dxfId="4463" priority="484">
      <formula>$B103=0</formula>
    </cfRule>
  </conditionalFormatting>
  <conditionalFormatting sqref="D103">
    <cfRule type="expression" dxfId="4462" priority="483">
      <formula>$B103=0</formula>
    </cfRule>
  </conditionalFormatting>
  <conditionalFormatting sqref="D103">
    <cfRule type="expression" dxfId="4461" priority="482">
      <formula>$B103=0</formula>
    </cfRule>
  </conditionalFormatting>
  <conditionalFormatting sqref="D103">
    <cfRule type="expression" dxfId="4460" priority="481">
      <formula>$B103=0</formula>
    </cfRule>
  </conditionalFormatting>
  <conditionalFormatting sqref="D103">
    <cfRule type="expression" dxfId="4459" priority="480">
      <formula>$B103=0</formula>
    </cfRule>
  </conditionalFormatting>
  <conditionalFormatting sqref="A81">
    <cfRule type="expression" dxfId="4458" priority="479">
      <formula>$B81=0</formula>
    </cfRule>
  </conditionalFormatting>
  <conditionalFormatting sqref="A81">
    <cfRule type="expression" dxfId="4457" priority="478">
      <formula>$B81=0</formula>
    </cfRule>
  </conditionalFormatting>
  <conditionalFormatting sqref="C115">
    <cfRule type="expression" dxfId="4456" priority="477">
      <formula>$B115=0</formula>
    </cfRule>
  </conditionalFormatting>
  <conditionalFormatting sqref="C116">
    <cfRule type="expression" dxfId="4455" priority="476">
      <formula>$B116=0</formula>
    </cfRule>
  </conditionalFormatting>
  <conditionalFormatting sqref="C114">
    <cfRule type="expression" dxfId="4454" priority="475">
      <formula>$B114=0</formula>
    </cfRule>
  </conditionalFormatting>
  <conditionalFormatting sqref="D115">
    <cfRule type="expression" dxfId="4453" priority="474">
      <formula>$B115=0</formula>
    </cfRule>
  </conditionalFormatting>
  <conditionalFormatting sqref="D115">
    <cfRule type="expression" dxfId="4452" priority="473">
      <formula>$B115=0</formula>
    </cfRule>
  </conditionalFormatting>
  <conditionalFormatting sqref="D129">
    <cfRule type="expression" dxfId="4451" priority="472">
      <formula>$B129=0</formula>
    </cfRule>
  </conditionalFormatting>
  <conditionalFormatting sqref="D129">
    <cfRule type="expression" dxfId="4450" priority="471">
      <formula>$B129=0</formula>
    </cfRule>
  </conditionalFormatting>
  <conditionalFormatting sqref="C128">
    <cfRule type="expression" dxfId="4449" priority="470">
      <formula>$B128=0</formula>
    </cfRule>
  </conditionalFormatting>
  <conditionalFormatting sqref="C129">
    <cfRule type="expression" dxfId="4448" priority="469">
      <formula>$B129=0</formula>
    </cfRule>
  </conditionalFormatting>
  <conditionalFormatting sqref="C130">
    <cfRule type="expression" dxfId="4447" priority="468">
      <formula>$B130=0</formula>
    </cfRule>
  </conditionalFormatting>
  <conditionalFormatting sqref="D145">
    <cfRule type="expression" dxfId="4446" priority="467">
      <formula>$B145=0</formula>
    </cfRule>
  </conditionalFormatting>
  <conditionalFormatting sqref="D145">
    <cfRule type="expression" dxfId="4445" priority="466">
      <formula>$B145=0</formula>
    </cfRule>
  </conditionalFormatting>
  <conditionalFormatting sqref="C143">
    <cfRule type="expression" dxfId="4444" priority="465">
      <formula>$B143=0</formula>
    </cfRule>
  </conditionalFormatting>
  <conditionalFormatting sqref="C145">
    <cfRule type="expression" dxfId="4443" priority="464">
      <formula>$B145=0</formula>
    </cfRule>
  </conditionalFormatting>
  <conditionalFormatting sqref="C146">
    <cfRule type="expression" dxfId="4442" priority="463">
      <formula>$B146=0</formula>
    </cfRule>
  </conditionalFormatting>
  <conditionalFormatting sqref="C158:C160">
    <cfRule type="expression" dxfId="4441" priority="462">
      <formula>$B158=0</formula>
    </cfRule>
  </conditionalFormatting>
  <conditionalFormatting sqref="D136:D137">
    <cfRule type="expression" dxfId="4440" priority="461">
      <formula>$B136=0</formula>
    </cfRule>
  </conditionalFormatting>
  <conditionalFormatting sqref="D136:D137">
    <cfRule type="expression" dxfId="4439" priority="460">
      <formula>$B136=0</formula>
    </cfRule>
  </conditionalFormatting>
  <conditionalFormatting sqref="D136:D137">
    <cfRule type="expression" dxfId="4438" priority="459">
      <formula>$B136=0</formula>
    </cfRule>
  </conditionalFormatting>
  <conditionalFormatting sqref="D136:D137">
    <cfRule type="expression" dxfId="4437" priority="458">
      <formula>$B136=0</formula>
    </cfRule>
  </conditionalFormatting>
  <conditionalFormatting sqref="D136:D137">
    <cfRule type="expression" dxfId="4436" priority="457">
      <formula>$B136=0</formula>
    </cfRule>
  </conditionalFormatting>
  <conditionalFormatting sqref="D136:D137">
    <cfRule type="expression" dxfId="4435" priority="456">
      <formula>$B136=0</formula>
    </cfRule>
  </conditionalFormatting>
  <conditionalFormatting sqref="D136:D137">
    <cfRule type="expression" dxfId="4434" priority="455">
      <formula>$B136=0</formula>
    </cfRule>
  </conditionalFormatting>
  <conditionalFormatting sqref="D136:D137">
    <cfRule type="expression" dxfId="4433" priority="454">
      <formula>$B136=0</formula>
    </cfRule>
  </conditionalFormatting>
  <conditionalFormatting sqref="D136:D137">
    <cfRule type="expression" dxfId="4432" priority="453">
      <formula>$B136=0</formula>
    </cfRule>
  </conditionalFormatting>
  <conditionalFormatting sqref="D136:D137">
    <cfRule type="expression" dxfId="4431" priority="452">
      <formula>$B136=0</formula>
    </cfRule>
  </conditionalFormatting>
  <conditionalFormatting sqref="D136:D137">
    <cfRule type="expression" dxfId="4430" priority="451">
      <formula>$B136=0</formula>
    </cfRule>
  </conditionalFormatting>
  <conditionalFormatting sqref="D122:D123">
    <cfRule type="expression" dxfId="4429" priority="450">
      <formula>$B122=0</formula>
    </cfRule>
  </conditionalFormatting>
  <conditionalFormatting sqref="D122:D123">
    <cfRule type="expression" dxfId="4428" priority="449">
      <formula>$B122=0</formula>
    </cfRule>
  </conditionalFormatting>
  <conditionalFormatting sqref="D122:D123">
    <cfRule type="expression" dxfId="4427" priority="448">
      <formula>$B122=0</formula>
    </cfRule>
  </conditionalFormatting>
  <conditionalFormatting sqref="D122:D123">
    <cfRule type="expression" dxfId="4426" priority="447">
      <formula>$B122=0</formula>
    </cfRule>
  </conditionalFormatting>
  <conditionalFormatting sqref="D122:D123">
    <cfRule type="expression" dxfId="4425" priority="446">
      <formula>$B122=0</formula>
    </cfRule>
  </conditionalFormatting>
  <conditionalFormatting sqref="D122:D123">
    <cfRule type="expression" dxfId="4424" priority="445">
      <formula>$B122=0</formula>
    </cfRule>
  </conditionalFormatting>
  <conditionalFormatting sqref="D122:D123">
    <cfRule type="expression" dxfId="4423" priority="444">
      <formula>$B122=0</formula>
    </cfRule>
  </conditionalFormatting>
  <conditionalFormatting sqref="D122:D123">
    <cfRule type="expression" dxfId="4422" priority="443">
      <formula>$B122=0</formula>
    </cfRule>
  </conditionalFormatting>
  <conditionalFormatting sqref="D122:D123">
    <cfRule type="expression" dxfId="4421" priority="442">
      <formula>$B122=0</formula>
    </cfRule>
  </conditionalFormatting>
  <conditionalFormatting sqref="D122:D123">
    <cfRule type="expression" dxfId="4420" priority="441">
      <formula>$B122=0</formula>
    </cfRule>
  </conditionalFormatting>
  <conditionalFormatting sqref="D122:D123">
    <cfRule type="expression" dxfId="4419" priority="440">
      <formula>$B122=0</formula>
    </cfRule>
  </conditionalFormatting>
  <conditionalFormatting sqref="D122:D123">
    <cfRule type="expression" dxfId="4418" priority="439">
      <formula>$B122=0</formula>
    </cfRule>
  </conditionalFormatting>
  <conditionalFormatting sqref="D122:D123">
    <cfRule type="expression" dxfId="4417" priority="438">
      <formula>$B122=0</formula>
    </cfRule>
  </conditionalFormatting>
  <conditionalFormatting sqref="D122:D123">
    <cfRule type="expression" dxfId="4416" priority="437">
      <formula>$B122=0</formula>
    </cfRule>
  </conditionalFormatting>
  <conditionalFormatting sqref="D122:D123">
    <cfRule type="expression" dxfId="4415" priority="436">
      <formula>$B122=0</formula>
    </cfRule>
  </conditionalFormatting>
  <conditionalFormatting sqref="D122:D123">
    <cfRule type="expression" dxfId="4414" priority="435">
      <formula>$B122=0</formula>
    </cfRule>
  </conditionalFormatting>
  <conditionalFormatting sqref="D122:D123">
    <cfRule type="expression" dxfId="4413" priority="434">
      <formula>$B122=0</formula>
    </cfRule>
  </conditionalFormatting>
  <conditionalFormatting sqref="D122:D123">
    <cfRule type="expression" dxfId="4412" priority="433">
      <formula>$B122=0</formula>
    </cfRule>
  </conditionalFormatting>
  <conditionalFormatting sqref="D122:D123">
    <cfRule type="expression" dxfId="4411" priority="432">
      <formula>$B122=0</formula>
    </cfRule>
  </conditionalFormatting>
  <conditionalFormatting sqref="D122:D123">
    <cfRule type="expression" dxfId="4410" priority="431">
      <formula>$B122=0</formula>
    </cfRule>
  </conditionalFormatting>
  <conditionalFormatting sqref="D122:D123">
    <cfRule type="expression" dxfId="4409" priority="430">
      <formula>$B122=0</formula>
    </cfRule>
  </conditionalFormatting>
  <conditionalFormatting sqref="D122:D123">
    <cfRule type="expression" dxfId="4408" priority="429">
      <formula>$B122=0</formula>
    </cfRule>
  </conditionalFormatting>
  <conditionalFormatting sqref="D163:D164">
    <cfRule type="expression" dxfId="4407" priority="428">
      <formula>$B163=0</formula>
    </cfRule>
  </conditionalFormatting>
  <conditionalFormatting sqref="D163:D164">
    <cfRule type="expression" dxfId="4406" priority="427">
      <formula>$B163=0</formula>
    </cfRule>
  </conditionalFormatting>
  <conditionalFormatting sqref="D163:D164">
    <cfRule type="expression" dxfId="4405" priority="426">
      <formula>$B163=0</formula>
    </cfRule>
  </conditionalFormatting>
  <conditionalFormatting sqref="D163:D164">
    <cfRule type="expression" dxfId="4404" priority="425">
      <formula>$B163=0</formula>
    </cfRule>
  </conditionalFormatting>
  <conditionalFormatting sqref="D163:D164">
    <cfRule type="expression" dxfId="4403" priority="424">
      <formula>$B163=0</formula>
    </cfRule>
  </conditionalFormatting>
  <conditionalFormatting sqref="D163:D164">
    <cfRule type="expression" dxfId="4402" priority="423">
      <formula>$B163=0</formula>
    </cfRule>
  </conditionalFormatting>
  <conditionalFormatting sqref="D163:D164">
    <cfRule type="expression" dxfId="4401" priority="422">
      <formula>$B163=0</formula>
    </cfRule>
  </conditionalFormatting>
  <conditionalFormatting sqref="D163:D164">
    <cfRule type="expression" dxfId="4400" priority="421">
      <formula>$B163=0</formula>
    </cfRule>
  </conditionalFormatting>
  <conditionalFormatting sqref="D163:D164">
    <cfRule type="expression" dxfId="4399" priority="420">
      <formula>$B163=0</formula>
    </cfRule>
  </conditionalFormatting>
  <conditionalFormatting sqref="D163:D164">
    <cfRule type="expression" dxfId="4398" priority="419">
      <formula>$B163=0</formula>
    </cfRule>
  </conditionalFormatting>
  <conditionalFormatting sqref="D163:D164">
    <cfRule type="expression" dxfId="4397" priority="418">
      <formula>$B163=0</formula>
    </cfRule>
  </conditionalFormatting>
  <conditionalFormatting sqref="D163:D164">
    <cfRule type="expression" dxfId="4396" priority="417">
      <formula>$B163=0</formula>
    </cfRule>
  </conditionalFormatting>
  <conditionalFormatting sqref="D163:D164">
    <cfRule type="expression" dxfId="4395" priority="416">
      <formula>$B163=0</formula>
    </cfRule>
  </conditionalFormatting>
  <conditionalFormatting sqref="D163:D164">
    <cfRule type="expression" dxfId="4394" priority="415">
      <formula>$B163=0</formula>
    </cfRule>
  </conditionalFormatting>
  <conditionalFormatting sqref="D163:D164">
    <cfRule type="expression" dxfId="4393" priority="414">
      <formula>$B163=0</formula>
    </cfRule>
  </conditionalFormatting>
  <conditionalFormatting sqref="D163:D164">
    <cfRule type="expression" dxfId="4392" priority="413">
      <formula>$B163=0</formula>
    </cfRule>
  </conditionalFormatting>
  <conditionalFormatting sqref="D163:D164">
    <cfRule type="expression" dxfId="4391" priority="412">
      <formula>$B163=0</formula>
    </cfRule>
  </conditionalFormatting>
  <conditionalFormatting sqref="D163:D164">
    <cfRule type="expression" dxfId="4390" priority="411">
      <formula>$B163=0</formula>
    </cfRule>
  </conditionalFormatting>
  <conditionalFormatting sqref="D163:D164">
    <cfRule type="expression" dxfId="4389" priority="410">
      <formula>$B163=0</formula>
    </cfRule>
  </conditionalFormatting>
  <conditionalFormatting sqref="D163:D164">
    <cfRule type="expression" dxfId="4388" priority="409">
      <formula>$B163=0</formula>
    </cfRule>
  </conditionalFormatting>
  <conditionalFormatting sqref="D163:D164">
    <cfRule type="expression" dxfId="4387" priority="408">
      <formula>$B163=0</formula>
    </cfRule>
  </conditionalFormatting>
  <conditionalFormatting sqref="D163:D164">
    <cfRule type="expression" dxfId="4386" priority="407">
      <formula>$B163=0</formula>
    </cfRule>
  </conditionalFormatting>
  <conditionalFormatting sqref="D163:D164">
    <cfRule type="expression" dxfId="4385" priority="406">
      <formula>$B163=0</formula>
    </cfRule>
  </conditionalFormatting>
  <conditionalFormatting sqref="D126">
    <cfRule type="expression" dxfId="4384" priority="405">
      <formula>$B126=0</formula>
    </cfRule>
  </conditionalFormatting>
  <conditionalFormatting sqref="D126">
    <cfRule type="expression" dxfId="4383" priority="404">
      <formula>$B126=0</formula>
    </cfRule>
  </conditionalFormatting>
  <conditionalFormatting sqref="D126">
    <cfRule type="expression" dxfId="4382" priority="403">
      <formula>$B126=0</formula>
    </cfRule>
  </conditionalFormatting>
  <conditionalFormatting sqref="D126">
    <cfRule type="expression" dxfId="4381" priority="402">
      <formula>$B126=0</formula>
    </cfRule>
  </conditionalFormatting>
  <conditionalFormatting sqref="D126">
    <cfRule type="expression" dxfId="4380" priority="401">
      <formula>$B126=0</formula>
    </cfRule>
  </conditionalFormatting>
  <conditionalFormatting sqref="D140">
    <cfRule type="expression" dxfId="4379" priority="400">
      <formula>$B140=0</formula>
    </cfRule>
  </conditionalFormatting>
  <conditionalFormatting sqref="D140">
    <cfRule type="expression" dxfId="4378" priority="399">
      <formula>$B140=0</formula>
    </cfRule>
  </conditionalFormatting>
  <conditionalFormatting sqref="D140">
    <cfRule type="expression" dxfId="4377" priority="398">
      <formula>$B140=0</formula>
    </cfRule>
  </conditionalFormatting>
  <conditionalFormatting sqref="D140">
    <cfRule type="expression" dxfId="4376" priority="397">
      <formula>$B140=0</formula>
    </cfRule>
  </conditionalFormatting>
  <conditionalFormatting sqref="D140">
    <cfRule type="expression" dxfId="4375" priority="396">
      <formula>$B140=0</formula>
    </cfRule>
  </conditionalFormatting>
  <conditionalFormatting sqref="D156">
    <cfRule type="expression" dxfId="4374" priority="395">
      <formula>$B156=0</formula>
    </cfRule>
  </conditionalFormatting>
  <conditionalFormatting sqref="D156">
    <cfRule type="expression" dxfId="4373" priority="394">
      <formula>$B156=0</formula>
    </cfRule>
  </conditionalFormatting>
  <conditionalFormatting sqref="D156">
    <cfRule type="expression" dxfId="4372" priority="393">
      <formula>$B156=0</formula>
    </cfRule>
  </conditionalFormatting>
  <conditionalFormatting sqref="D156">
    <cfRule type="expression" dxfId="4371" priority="392">
      <formula>$B156=0</formula>
    </cfRule>
  </conditionalFormatting>
  <conditionalFormatting sqref="D156">
    <cfRule type="expression" dxfId="4370" priority="391">
      <formula>$B156=0</formula>
    </cfRule>
  </conditionalFormatting>
  <conditionalFormatting sqref="D144">
    <cfRule type="expression" dxfId="4369" priority="390">
      <formula>$B144=0</formula>
    </cfRule>
  </conditionalFormatting>
  <conditionalFormatting sqref="D146">
    <cfRule type="expression" dxfId="4368" priority="389">
      <formula>$B146=0</formula>
    </cfRule>
  </conditionalFormatting>
  <conditionalFormatting sqref="D146">
    <cfRule type="expression" dxfId="4367" priority="388">
      <formula>$B146=0</formula>
    </cfRule>
  </conditionalFormatting>
  <conditionalFormatting sqref="D130">
    <cfRule type="expression" dxfId="4366" priority="387">
      <formula>$B130=0</formula>
    </cfRule>
  </conditionalFormatting>
  <conditionalFormatting sqref="D130">
    <cfRule type="expression" dxfId="4365" priority="386">
      <formula>$B130=0</formula>
    </cfRule>
  </conditionalFormatting>
  <conditionalFormatting sqref="D116">
    <cfRule type="expression" dxfId="4364" priority="385">
      <formula>$B116=0</formula>
    </cfRule>
  </conditionalFormatting>
  <conditionalFormatting sqref="D116">
    <cfRule type="expression" dxfId="4363" priority="384">
      <formula>$B116=0</formula>
    </cfRule>
  </conditionalFormatting>
  <conditionalFormatting sqref="D174">
    <cfRule type="expression" dxfId="4362" priority="383">
      <formula>$B174=0</formula>
    </cfRule>
  </conditionalFormatting>
  <conditionalFormatting sqref="D174">
    <cfRule type="expression" dxfId="4361" priority="382">
      <formula>$B174=0</formula>
    </cfRule>
  </conditionalFormatting>
  <conditionalFormatting sqref="D174">
    <cfRule type="expression" dxfId="4360" priority="381">
      <formula>$B174=0</formula>
    </cfRule>
  </conditionalFormatting>
  <conditionalFormatting sqref="D174">
    <cfRule type="expression" dxfId="4359" priority="380">
      <formula>$B174=0</formula>
    </cfRule>
  </conditionalFormatting>
  <conditionalFormatting sqref="D174">
    <cfRule type="expression" dxfId="4358" priority="379">
      <formula>$B174=0</formula>
    </cfRule>
  </conditionalFormatting>
  <conditionalFormatting sqref="D174">
    <cfRule type="expression" dxfId="4357" priority="378">
      <formula>$B174=0</formula>
    </cfRule>
  </conditionalFormatting>
  <conditionalFormatting sqref="D174">
    <cfRule type="expression" dxfId="4356" priority="377">
      <formula>$B174=0</formula>
    </cfRule>
  </conditionalFormatting>
  <conditionalFormatting sqref="D174">
    <cfRule type="expression" dxfId="4355" priority="376">
      <formula>$B174=0</formula>
    </cfRule>
  </conditionalFormatting>
  <conditionalFormatting sqref="D174">
    <cfRule type="expression" dxfId="4354" priority="375">
      <formula>$B174=0</formula>
    </cfRule>
  </conditionalFormatting>
  <conditionalFormatting sqref="D174">
    <cfRule type="expression" dxfId="4353" priority="374">
      <formula>$B174=0</formula>
    </cfRule>
  </conditionalFormatting>
  <conditionalFormatting sqref="D174">
    <cfRule type="expression" dxfId="4352" priority="373">
      <formula>$B174=0</formula>
    </cfRule>
  </conditionalFormatting>
  <conditionalFormatting sqref="D174">
    <cfRule type="expression" dxfId="4351" priority="372">
      <formula>$B174=0</formula>
    </cfRule>
  </conditionalFormatting>
  <conditionalFormatting sqref="D174">
    <cfRule type="expression" dxfId="4350" priority="371">
      <formula>$B174=0</formula>
    </cfRule>
  </conditionalFormatting>
  <conditionalFormatting sqref="D174">
    <cfRule type="expression" dxfId="4349" priority="370">
      <formula>$B174=0</formula>
    </cfRule>
  </conditionalFormatting>
  <conditionalFormatting sqref="D174">
    <cfRule type="expression" dxfId="4348" priority="369">
      <formula>$B174=0</formula>
    </cfRule>
  </conditionalFormatting>
  <conditionalFormatting sqref="D174">
    <cfRule type="expression" dxfId="4347" priority="368">
      <formula>$B174=0</formula>
    </cfRule>
  </conditionalFormatting>
  <conditionalFormatting sqref="D174">
    <cfRule type="expression" dxfId="4346" priority="367">
      <formula>$B174=0</formula>
    </cfRule>
  </conditionalFormatting>
  <conditionalFormatting sqref="D174">
    <cfRule type="expression" dxfId="4345" priority="366">
      <formula>$B174=0</formula>
    </cfRule>
  </conditionalFormatting>
  <conditionalFormatting sqref="D174">
    <cfRule type="expression" dxfId="4344" priority="365">
      <formula>$B174=0</formula>
    </cfRule>
  </conditionalFormatting>
  <conditionalFormatting sqref="D174">
    <cfRule type="expression" dxfId="4343" priority="364">
      <formula>$B174=0</formula>
    </cfRule>
  </conditionalFormatting>
  <conditionalFormatting sqref="D174">
    <cfRule type="expression" dxfId="4342" priority="363">
      <formula>$B174=0</formula>
    </cfRule>
  </conditionalFormatting>
  <conditionalFormatting sqref="D174">
    <cfRule type="expression" dxfId="4341" priority="362">
      <formula>$B174=0</formula>
    </cfRule>
  </conditionalFormatting>
  <conditionalFormatting sqref="D174">
    <cfRule type="expression" dxfId="4340" priority="361">
      <formula>$B174=0</formula>
    </cfRule>
  </conditionalFormatting>
  <conditionalFormatting sqref="D174">
    <cfRule type="expression" dxfId="4339" priority="360">
      <formula>$B174=0</formula>
    </cfRule>
  </conditionalFormatting>
  <conditionalFormatting sqref="D174">
    <cfRule type="expression" dxfId="4338" priority="359">
      <formula>$B174=0</formula>
    </cfRule>
  </conditionalFormatting>
  <conditionalFormatting sqref="D174">
    <cfRule type="expression" dxfId="4337" priority="358">
      <formula>$B174=0</formula>
    </cfRule>
  </conditionalFormatting>
  <conditionalFormatting sqref="D174">
    <cfRule type="expression" dxfId="4336" priority="357">
      <formula>$B174=0</formula>
    </cfRule>
  </conditionalFormatting>
  <conditionalFormatting sqref="D174">
    <cfRule type="expression" dxfId="4335" priority="356">
      <formula>$B174=0</formula>
    </cfRule>
  </conditionalFormatting>
  <conditionalFormatting sqref="D174">
    <cfRule type="expression" dxfId="4334" priority="355">
      <formula>$B174=0</formula>
    </cfRule>
  </conditionalFormatting>
  <conditionalFormatting sqref="D174">
    <cfRule type="expression" dxfId="4333" priority="354">
      <formula>$B174=0</formula>
    </cfRule>
  </conditionalFormatting>
  <conditionalFormatting sqref="D174">
    <cfRule type="expression" dxfId="4332" priority="353">
      <formula>$B174=0</formula>
    </cfRule>
  </conditionalFormatting>
  <conditionalFormatting sqref="D174">
    <cfRule type="expression" dxfId="4331" priority="352">
      <formula>$B174=0</formula>
    </cfRule>
  </conditionalFormatting>
  <conditionalFormatting sqref="D174">
    <cfRule type="expression" dxfId="4330" priority="351">
      <formula>$B174=0</formula>
    </cfRule>
  </conditionalFormatting>
  <conditionalFormatting sqref="D174">
    <cfRule type="expression" dxfId="4329" priority="350">
      <formula>$B174=0</formula>
    </cfRule>
  </conditionalFormatting>
  <conditionalFormatting sqref="D174">
    <cfRule type="expression" dxfId="4328" priority="349">
      <formula>$B174=0</formula>
    </cfRule>
  </conditionalFormatting>
  <conditionalFormatting sqref="D174">
    <cfRule type="expression" dxfId="4327" priority="348">
      <formula>$B174=0</formula>
    </cfRule>
  </conditionalFormatting>
  <conditionalFormatting sqref="D174">
    <cfRule type="expression" dxfId="4326" priority="347">
      <formula>$B174=0</formula>
    </cfRule>
  </conditionalFormatting>
  <conditionalFormatting sqref="D181">
    <cfRule type="expression" dxfId="4325" priority="346">
      <formula>$B181=0</formula>
    </cfRule>
  </conditionalFormatting>
  <conditionalFormatting sqref="D181">
    <cfRule type="expression" dxfId="4324" priority="345">
      <formula>$B181=0</formula>
    </cfRule>
  </conditionalFormatting>
  <conditionalFormatting sqref="D181">
    <cfRule type="expression" dxfId="4323" priority="344">
      <formula>$B181=0</formula>
    </cfRule>
  </conditionalFormatting>
  <conditionalFormatting sqref="D181">
    <cfRule type="expression" dxfId="4322" priority="343">
      <formula>$B181=0</formula>
    </cfRule>
  </conditionalFormatting>
  <conditionalFormatting sqref="D181">
    <cfRule type="expression" dxfId="4321" priority="342">
      <formula>$B181=0</formula>
    </cfRule>
  </conditionalFormatting>
  <conditionalFormatting sqref="D181">
    <cfRule type="expression" dxfId="4320" priority="341">
      <formula>$B181=0</formula>
    </cfRule>
  </conditionalFormatting>
  <conditionalFormatting sqref="D181">
    <cfRule type="expression" dxfId="4319" priority="340">
      <formula>$B181=0</formula>
    </cfRule>
  </conditionalFormatting>
  <conditionalFormatting sqref="D181">
    <cfRule type="expression" dxfId="4318" priority="339">
      <formula>$B181=0</formula>
    </cfRule>
  </conditionalFormatting>
  <conditionalFormatting sqref="D181">
    <cfRule type="expression" dxfId="4317" priority="338">
      <formula>$B181=0</formula>
    </cfRule>
  </conditionalFormatting>
  <conditionalFormatting sqref="D181">
    <cfRule type="expression" dxfId="4316" priority="337">
      <formula>$B181=0</formula>
    </cfRule>
  </conditionalFormatting>
  <conditionalFormatting sqref="D181">
    <cfRule type="expression" dxfId="4315" priority="336">
      <formula>$B181=0</formula>
    </cfRule>
  </conditionalFormatting>
  <conditionalFormatting sqref="D181">
    <cfRule type="expression" dxfId="4314" priority="335">
      <formula>$B181=0</formula>
    </cfRule>
  </conditionalFormatting>
  <conditionalFormatting sqref="D181">
    <cfRule type="expression" dxfId="4313" priority="334">
      <formula>$B181=0</formula>
    </cfRule>
  </conditionalFormatting>
  <conditionalFormatting sqref="D181">
    <cfRule type="expression" dxfId="4312" priority="333">
      <formula>$B181=0</formula>
    </cfRule>
  </conditionalFormatting>
  <conditionalFormatting sqref="D181">
    <cfRule type="expression" dxfId="4311" priority="332">
      <formula>$B181=0</formula>
    </cfRule>
  </conditionalFormatting>
  <conditionalFormatting sqref="D181">
    <cfRule type="expression" dxfId="4310" priority="331">
      <formula>$B181=0</formula>
    </cfRule>
  </conditionalFormatting>
  <conditionalFormatting sqref="D181">
    <cfRule type="expression" dxfId="4309" priority="330">
      <formula>$B181=0</formula>
    </cfRule>
  </conditionalFormatting>
  <conditionalFormatting sqref="D181">
    <cfRule type="expression" dxfId="4308" priority="329">
      <formula>$B181=0</formula>
    </cfRule>
  </conditionalFormatting>
  <conditionalFormatting sqref="D181">
    <cfRule type="expression" dxfId="4307" priority="328">
      <formula>$B181=0</formula>
    </cfRule>
  </conditionalFormatting>
  <conditionalFormatting sqref="D181">
    <cfRule type="expression" dxfId="4306" priority="327">
      <formula>$B181=0</formula>
    </cfRule>
  </conditionalFormatting>
  <conditionalFormatting sqref="D181">
    <cfRule type="expression" dxfId="4305" priority="326">
      <formula>$B181=0</formula>
    </cfRule>
  </conditionalFormatting>
  <conditionalFormatting sqref="D181">
    <cfRule type="expression" dxfId="4304" priority="325">
      <formula>$B181=0</formula>
    </cfRule>
  </conditionalFormatting>
  <conditionalFormatting sqref="D181">
    <cfRule type="expression" dxfId="4303" priority="324">
      <formula>$B181=0</formula>
    </cfRule>
  </conditionalFormatting>
  <conditionalFormatting sqref="D181">
    <cfRule type="expression" dxfId="4302" priority="323">
      <formula>$B181=0</formula>
    </cfRule>
  </conditionalFormatting>
  <conditionalFormatting sqref="D181">
    <cfRule type="expression" dxfId="4301" priority="322">
      <formula>$B181=0</formula>
    </cfRule>
  </conditionalFormatting>
  <conditionalFormatting sqref="D181">
    <cfRule type="expression" dxfId="4300" priority="321">
      <formula>$B181=0</formula>
    </cfRule>
  </conditionalFormatting>
  <conditionalFormatting sqref="D181">
    <cfRule type="expression" dxfId="4299" priority="320">
      <formula>$B181=0</formula>
    </cfRule>
  </conditionalFormatting>
  <conditionalFormatting sqref="D181">
    <cfRule type="expression" dxfId="4298" priority="319">
      <formula>$B181=0</formula>
    </cfRule>
  </conditionalFormatting>
  <conditionalFormatting sqref="D181">
    <cfRule type="expression" dxfId="4297" priority="318">
      <formula>$B181=0</formula>
    </cfRule>
  </conditionalFormatting>
  <conditionalFormatting sqref="D181">
    <cfRule type="expression" dxfId="4296" priority="317">
      <formula>$B181=0</formula>
    </cfRule>
  </conditionalFormatting>
  <conditionalFormatting sqref="D181">
    <cfRule type="expression" dxfId="4295" priority="316">
      <formula>$B181=0</formula>
    </cfRule>
  </conditionalFormatting>
  <conditionalFormatting sqref="D181">
    <cfRule type="expression" dxfId="4294" priority="315">
      <formula>$B181=0</formula>
    </cfRule>
  </conditionalFormatting>
  <conditionalFormatting sqref="D181">
    <cfRule type="expression" dxfId="4293" priority="314">
      <formula>$B181=0</formula>
    </cfRule>
  </conditionalFormatting>
  <conditionalFormatting sqref="D181">
    <cfRule type="expression" dxfId="4292" priority="313">
      <formula>$B181=0</formula>
    </cfRule>
  </conditionalFormatting>
  <conditionalFormatting sqref="D181">
    <cfRule type="expression" dxfId="4291" priority="312">
      <formula>$B181=0</formula>
    </cfRule>
  </conditionalFormatting>
  <conditionalFormatting sqref="D181">
    <cfRule type="expression" dxfId="4290" priority="311">
      <formula>$B181=0</formula>
    </cfRule>
  </conditionalFormatting>
  <conditionalFormatting sqref="D181">
    <cfRule type="expression" dxfId="4289" priority="310">
      <formula>$B181=0</formula>
    </cfRule>
  </conditionalFormatting>
  <conditionalFormatting sqref="D181">
    <cfRule type="expression" dxfId="4288" priority="309">
      <formula>$B181=0</formula>
    </cfRule>
  </conditionalFormatting>
  <conditionalFormatting sqref="D181">
    <cfRule type="expression" dxfId="4287" priority="308">
      <formula>$B181=0</formula>
    </cfRule>
  </conditionalFormatting>
  <conditionalFormatting sqref="A190">
    <cfRule type="expression" dxfId="4286" priority="307">
      <formula>$B200=0</formula>
    </cfRule>
  </conditionalFormatting>
  <conditionalFormatting sqref="C144">
    <cfRule type="expression" dxfId="4285" priority="305">
      <formula>$B144=0</formula>
    </cfRule>
  </conditionalFormatting>
  <conditionalFormatting sqref="C193:C195">
    <cfRule type="expression" dxfId="4284" priority="304">
      <formula>$B193=0</formula>
    </cfRule>
  </conditionalFormatting>
  <conditionalFormatting sqref="A202">
    <cfRule type="expression" dxfId="4283" priority="302">
      <formula>$B213=0</formula>
    </cfRule>
  </conditionalFormatting>
  <conditionalFormatting sqref="A201">
    <cfRule type="expression" dxfId="4282" priority="299">
      <formula>$B212=0</formula>
    </cfRule>
  </conditionalFormatting>
  <conditionalFormatting sqref="D203:D207">
    <cfRule type="expression" dxfId="4281" priority="298">
      <formula>#REF!=0</formula>
    </cfRule>
  </conditionalFormatting>
  <conditionalFormatting sqref="A189:A199">
    <cfRule type="expression" dxfId="4280" priority="295">
      <formula>$B189=0</formula>
    </cfRule>
  </conditionalFormatting>
  <conditionalFormatting sqref="A189:A199">
    <cfRule type="expression" dxfId="4279" priority="294">
      <formula>$B189=0</formula>
    </cfRule>
  </conditionalFormatting>
  <conditionalFormatting sqref="A189:A199">
    <cfRule type="expression" dxfId="4278" priority="293">
      <formula>$B189=0</formula>
    </cfRule>
  </conditionalFormatting>
  <conditionalFormatting sqref="A189:A199">
    <cfRule type="expression" dxfId="4277" priority="292">
      <formula>$B189=0</formula>
    </cfRule>
  </conditionalFormatting>
  <conditionalFormatting sqref="A189:A199">
    <cfRule type="expression" dxfId="4276" priority="291">
      <formula>$B189=0</formula>
    </cfRule>
  </conditionalFormatting>
  <conditionalFormatting sqref="A189:A199">
    <cfRule type="expression" dxfId="4275" priority="290">
      <formula>$B189=0</formula>
    </cfRule>
  </conditionalFormatting>
  <conditionalFormatting sqref="A189:A199">
    <cfRule type="expression" dxfId="4274" priority="289">
      <formula>$B189=0</formula>
    </cfRule>
  </conditionalFormatting>
  <conditionalFormatting sqref="A189:A199">
    <cfRule type="expression" dxfId="4273" priority="288">
      <formula>$B189=0</formula>
    </cfRule>
  </conditionalFormatting>
  <conditionalFormatting sqref="A189:A199">
    <cfRule type="expression" dxfId="4272" priority="287">
      <formula>$B189=0</formula>
    </cfRule>
  </conditionalFormatting>
  <conditionalFormatting sqref="D118:D119">
    <cfRule type="expression" dxfId="4271" priority="286">
      <formula>$B118=0</formula>
    </cfRule>
  </conditionalFormatting>
  <conditionalFormatting sqref="D118:D119">
    <cfRule type="expression" dxfId="4270" priority="285">
      <formula>$B118=0</formula>
    </cfRule>
  </conditionalFormatting>
  <conditionalFormatting sqref="D118:D119">
    <cfRule type="expression" dxfId="4269" priority="284">
      <formula>$B118=0</formula>
    </cfRule>
  </conditionalFormatting>
  <conditionalFormatting sqref="D118:D119">
    <cfRule type="expression" dxfId="4268" priority="283">
      <formula>$B118=0</formula>
    </cfRule>
  </conditionalFormatting>
  <conditionalFormatting sqref="D118:D119">
    <cfRule type="expression" dxfId="4267" priority="282">
      <formula>$B118=0</formula>
    </cfRule>
  </conditionalFormatting>
  <conditionalFormatting sqref="D118:D119">
    <cfRule type="expression" dxfId="4266" priority="281">
      <formula>$B118=0</formula>
    </cfRule>
  </conditionalFormatting>
  <conditionalFormatting sqref="D118:D119">
    <cfRule type="expression" dxfId="4265" priority="280">
      <formula>$B118=0</formula>
    </cfRule>
  </conditionalFormatting>
  <conditionalFormatting sqref="A132:A133">
    <cfRule type="expression" dxfId="4264" priority="279">
      <formula>$B132=0</formula>
    </cfRule>
  </conditionalFormatting>
  <conditionalFormatting sqref="A132:A133">
    <cfRule type="expression" dxfId="4263" priority="278">
      <formula>$B132=0</formula>
    </cfRule>
  </conditionalFormatting>
  <conditionalFormatting sqref="D132:D133">
    <cfRule type="expression" dxfId="4262" priority="277">
      <formula>$B132=0</formula>
    </cfRule>
  </conditionalFormatting>
  <conditionalFormatting sqref="D132:D133">
    <cfRule type="expression" dxfId="4261" priority="276">
      <formula>$B132=0</formula>
    </cfRule>
  </conditionalFormatting>
  <conditionalFormatting sqref="D132:D133">
    <cfRule type="expression" dxfId="4260" priority="275">
      <formula>$B132=0</formula>
    </cfRule>
  </conditionalFormatting>
  <conditionalFormatting sqref="D132:D133">
    <cfRule type="expression" dxfId="4259" priority="274">
      <formula>$B132=0</formula>
    </cfRule>
  </conditionalFormatting>
  <conditionalFormatting sqref="D132:D133">
    <cfRule type="expression" dxfId="4258" priority="273">
      <formula>$B132=0</formula>
    </cfRule>
  </conditionalFormatting>
  <conditionalFormatting sqref="D132:D133">
    <cfRule type="expression" dxfId="4257" priority="272">
      <formula>$B132=0</formula>
    </cfRule>
  </conditionalFormatting>
  <conditionalFormatting sqref="D132:D133">
    <cfRule type="expression" dxfId="4256" priority="271">
      <formula>$B132=0</formula>
    </cfRule>
  </conditionalFormatting>
  <conditionalFormatting sqref="A148:A149">
    <cfRule type="expression" dxfId="4255" priority="270">
      <formula>$B148=0</formula>
    </cfRule>
  </conditionalFormatting>
  <conditionalFormatting sqref="A148:A149">
    <cfRule type="expression" dxfId="4254" priority="269">
      <formula>$B148=0</formula>
    </cfRule>
  </conditionalFormatting>
  <conditionalFormatting sqref="A148:A149">
    <cfRule type="expression" dxfId="4253" priority="268">
      <formula>$B148=0</formula>
    </cfRule>
  </conditionalFormatting>
  <conditionalFormatting sqref="A148:A149">
    <cfRule type="expression" dxfId="4252" priority="267">
      <formula>$B148=0</formula>
    </cfRule>
  </conditionalFormatting>
  <conditionalFormatting sqref="D148:D149">
    <cfRule type="expression" dxfId="4251" priority="266">
      <formula>$B148=0</formula>
    </cfRule>
  </conditionalFormatting>
  <conditionalFormatting sqref="D148:D149">
    <cfRule type="expression" dxfId="4250" priority="265">
      <formula>$B148=0</formula>
    </cfRule>
  </conditionalFormatting>
  <conditionalFormatting sqref="D148:D149">
    <cfRule type="expression" dxfId="4249" priority="264">
      <formula>$B148=0</formula>
    </cfRule>
  </conditionalFormatting>
  <conditionalFormatting sqref="D148:D149">
    <cfRule type="expression" dxfId="4248" priority="263">
      <formula>$B148=0</formula>
    </cfRule>
  </conditionalFormatting>
  <conditionalFormatting sqref="D148:D149">
    <cfRule type="expression" dxfId="4247" priority="262">
      <formula>$B148=0</formula>
    </cfRule>
  </conditionalFormatting>
  <conditionalFormatting sqref="D148:D149">
    <cfRule type="expression" dxfId="4246" priority="261">
      <formula>$B148=0</formula>
    </cfRule>
  </conditionalFormatting>
  <conditionalFormatting sqref="D148:D149">
    <cfRule type="expression" dxfId="4245" priority="260">
      <formula>$B148=0</formula>
    </cfRule>
  </conditionalFormatting>
  <conditionalFormatting sqref="A159:A160">
    <cfRule type="expression" dxfId="4244" priority="259">
      <formula>$B159=0</formula>
    </cfRule>
  </conditionalFormatting>
  <conditionalFormatting sqref="A159:A160">
    <cfRule type="expression" dxfId="4243" priority="258">
      <formula>$B159=0</formula>
    </cfRule>
  </conditionalFormatting>
  <conditionalFormatting sqref="A159:A160">
    <cfRule type="expression" dxfId="4242" priority="257">
      <formula>$B159=0</formula>
    </cfRule>
  </conditionalFormatting>
  <conditionalFormatting sqref="A159:A160">
    <cfRule type="expression" dxfId="4241" priority="256">
      <formula>$B159=0</formula>
    </cfRule>
  </conditionalFormatting>
  <conditionalFormatting sqref="A159:A160">
    <cfRule type="expression" dxfId="4240" priority="255">
      <formula>$B159=0</formula>
    </cfRule>
  </conditionalFormatting>
  <conditionalFormatting sqref="D159:D160">
    <cfRule type="expression" dxfId="4239" priority="254">
      <formula>$B159=0</formula>
    </cfRule>
  </conditionalFormatting>
  <conditionalFormatting sqref="D159:D160">
    <cfRule type="expression" dxfId="4238" priority="253">
      <formula>$B159=0</formula>
    </cfRule>
  </conditionalFormatting>
  <conditionalFormatting sqref="D159:D160">
    <cfRule type="expression" dxfId="4237" priority="252">
      <formula>$B159=0</formula>
    </cfRule>
  </conditionalFormatting>
  <conditionalFormatting sqref="D159:D160">
    <cfRule type="expression" dxfId="4236" priority="251">
      <formula>$B159=0</formula>
    </cfRule>
  </conditionalFormatting>
  <conditionalFormatting sqref="D159:D160">
    <cfRule type="expression" dxfId="4235" priority="250">
      <formula>$B159=0</formula>
    </cfRule>
  </conditionalFormatting>
  <conditionalFormatting sqref="D159:D160">
    <cfRule type="expression" dxfId="4234" priority="249">
      <formula>$B159=0</formula>
    </cfRule>
  </conditionalFormatting>
  <conditionalFormatting sqref="D159:D160">
    <cfRule type="expression" dxfId="4233" priority="248">
      <formula>$B159=0</formula>
    </cfRule>
  </conditionalFormatting>
  <conditionalFormatting sqref="A209:A210">
    <cfRule type="expression" dxfId="4232" priority="247">
      <formula>$B209=0</formula>
    </cfRule>
  </conditionalFormatting>
  <conditionalFormatting sqref="C209:C210">
    <cfRule type="expression" dxfId="4231" priority="246">
      <formula>$B209=0</formula>
    </cfRule>
  </conditionalFormatting>
  <conditionalFormatting sqref="A209:A210">
    <cfRule type="expression" dxfId="4230" priority="245">
      <formula>$B209=0</formula>
    </cfRule>
  </conditionalFormatting>
  <conditionalFormatting sqref="A209:A210">
    <cfRule type="expression" dxfId="4229" priority="244">
      <formula>$B209=0</formula>
    </cfRule>
  </conditionalFormatting>
  <conditionalFormatting sqref="A209:A210">
    <cfRule type="expression" dxfId="4228" priority="243">
      <formula>$B209=0</formula>
    </cfRule>
  </conditionalFormatting>
  <conditionalFormatting sqref="A209:A210">
    <cfRule type="expression" dxfId="4227" priority="242">
      <formula>$B209=0</formula>
    </cfRule>
  </conditionalFormatting>
  <conditionalFormatting sqref="A209:A210">
    <cfRule type="expression" dxfId="4226" priority="241">
      <formula>$B209=0</formula>
    </cfRule>
  </conditionalFormatting>
  <conditionalFormatting sqref="D209:D210">
    <cfRule type="expression" dxfId="4225" priority="240">
      <formula>$B209=0</formula>
    </cfRule>
  </conditionalFormatting>
  <conditionalFormatting sqref="D209:D210">
    <cfRule type="expression" dxfId="4224" priority="239">
      <formula>$B209=0</formula>
    </cfRule>
  </conditionalFormatting>
  <conditionalFormatting sqref="D209:D210">
    <cfRule type="expression" dxfId="4223" priority="238">
      <formula>$B209=0</formula>
    </cfRule>
  </conditionalFormatting>
  <conditionalFormatting sqref="D209:D210">
    <cfRule type="expression" dxfId="4222" priority="237">
      <formula>$B209=0</formula>
    </cfRule>
  </conditionalFormatting>
  <conditionalFormatting sqref="D209:D210">
    <cfRule type="expression" dxfId="4221" priority="236">
      <formula>$B209=0</formula>
    </cfRule>
  </conditionalFormatting>
  <conditionalFormatting sqref="D209:D210">
    <cfRule type="expression" dxfId="4220" priority="235">
      <formula>$B209=0</formula>
    </cfRule>
  </conditionalFormatting>
  <conditionalFormatting sqref="D209:D210">
    <cfRule type="expression" dxfId="4219" priority="234">
      <formula>$B209=0</formula>
    </cfRule>
  </conditionalFormatting>
  <conditionalFormatting sqref="A190">
    <cfRule type="expression" dxfId="4218" priority="187">
      <formula>$B200=0</formula>
    </cfRule>
  </conditionalFormatting>
  <conditionalFormatting sqref="D117">
    <cfRule type="expression" dxfId="4217" priority="186">
      <formula>$B117=0</formula>
    </cfRule>
  </conditionalFormatting>
  <conditionalFormatting sqref="D117">
    <cfRule type="expression" dxfId="4216" priority="185">
      <formula>$B117=0</formula>
    </cfRule>
  </conditionalFormatting>
  <conditionalFormatting sqref="D131">
    <cfRule type="expression" dxfId="4215" priority="184">
      <formula>$B131=0</formula>
    </cfRule>
  </conditionalFormatting>
  <conditionalFormatting sqref="D131">
    <cfRule type="expression" dxfId="4214" priority="183">
      <formula>$B131=0</formula>
    </cfRule>
  </conditionalFormatting>
  <conditionalFormatting sqref="D147">
    <cfRule type="expression" dxfId="4213" priority="182">
      <formula>$B147=0</formula>
    </cfRule>
  </conditionalFormatting>
  <conditionalFormatting sqref="D147">
    <cfRule type="expression" dxfId="4212" priority="181">
      <formula>$B147=0</formula>
    </cfRule>
  </conditionalFormatting>
  <conditionalFormatting sqref="D236">
    <cfRule type="expression" dxfId="4211" priority="178">
      <formula>$B236=0</formula>
    </cfRule>
  </conditionalFormatting>
  <conditionalFormatting sqref="A196">
    <cfRule type="expression" dxfId="4210" priority="3549">
      <formula>$B190=0</formula>
    </cfRule>
  </conditionalFormatting>
  <conditionalFormatting sqref="A194:A195">
    <cfRule type="expression" dxfId="4209" priority="177">
      <formula>$B194=0</formula>
    </cfRule>
  </conditionalFormatting>
  <conditionalFormatting sqref="A194:A195">
    <cfRule type="expression" dxfId="4208" priority="176">
      <formula>$B194=0</formula>
    </cfRule>
  </conditionalFormatting>
  <conditionalFormatting sqref="C194:C195">
    <cfRule type="expression" dxfId="4207" priority="175">
      <formula>$B194=0</formula>
    </cfRule>
  </conditionalFormatting>
  <conditionalFormatting sqref="A194:A195">
    <cfRule type="expression" dxfId="4206" priority="174">
      <formula>$B194=0</formula>
    </cfRule>
  </conditionalFormatting>
  <conditionalFormatting sqref="A194:A195">
    <cfRule type="expression" dxfId="4205" priority="173">
      <formula>$B194=0</formula>
    </cfRule>
  </conditionalFormatting>
  <conditionalFormatting sqref="A194:A195">
    <cfRule type="expression" dxfId="4204" priority="172">
      <formula>$B194=0</formula>
    </cfRule>
  </conditionalFormatting>
  <conditionalFormatting sqref="A194:A195">
    <cfRule type="expression" dxfId="4203" priority="171">
      <formula>$B194=0</formula>
    </cfRule>
  </conditionalFormatting>
  <conditionalFormatting sqref="A194:A195">
    <cfRule type="expression" dxfId="4202" priority="170">
      <formula>$B194=0</formula>
    </cfRule>
  </conditionalFormatting>
  <conditionalFormatting sqref="D194:D195">
    <cfRule type="expression" dxfId="4201" priority="169">
      <formula>$B194=0</formula>
    </cfRule>
  </conditionalFormatting>
  <conditionalFormatting sqref="D194:D195">
    <cfRule type="expression" dxfId="4200" priority="168">
      <formula>$B194=0</formula>
    </cfRule>
  </conditionalFormatting>
  <conditionalFormatting sqref="D194:D195">
    <cfRule type="expression" dxfId="4199" priority="167">
      <formula>$B194=0</formula>
    </cfRule>
  </conditionalFormatting>
  <conditionalFormatting sqref="D194:D195">
    <cfRule type="expression" dxfId="4198" priority="166">
      <formula>$B194=0</formula>
    </cfRule>
  </conditionalFormatting>
  <conditionalFormatting sqref="D194:D195">
    <cfRule type="expression" dxfId="4197" priority="165">
      <formula>$B194=0</formula>
    </cfRule>
  </conditionalFormatting>
  <conditionalFormatting sqref="D194:D195">
    <cfRule type="expression" dxfId="4196" priority="164">
      <formula>$B194=0</formula>
    </cfRule>
  </conditionalFormatting>
  <conditionalFormatting sqref="D194:D195">
    <cfRule type="expression" dxfId="4195" priority="163">
      <formula>$B194=0</formula>
    </cfRule>
  </conditionalFormatting>
  <conditionalFormatting sqref="A84">
    <cfRule type="expression" dxfId="4194" priority="162">
      <formula>$B84=0</formula>
    </cfRule>
  </conditionalFormatting>
  <conditionalFormatting sqref="A84:D84">
    <cfRule type="expression" dxfId="4193" priority="161">
      <formula>$B84=0</formula>
    </cfRule>
  </conditionalFormatting>
  <conditionalFormatting sqref="C84">
    <cfRule type="expression" dxfId="4192" priority="160">
      <formula>$B84=0</formula>
    </cfRule>
  </conditionalFormatting>
  <conditionalFormatting sqref="D84">
    <cfRule type="expression" dxfId="4191" priority="159">
      <formula>$B84=0</formula>
    </cfRule>
  </conditionalFormatting>
  <conditionalFormatting sqref="D87">
    <cfRule type="expression" dxfId="4190" priority="158">
      <formula>$B87=0</formula>
    </cfRule>
  </conditionalFormatting>
  <conditionalFormatting sqref="D95">
    <cfRule type="expression" dxfId="4189" priority="157">
      <formula>$B95=0</formula>
    </cfRule>
  </conditionalFormatting>
  <conditionalFormatting sqref="A97:D97">
    <cfRule type="expression" dxfId="4188" priority="156">
      <formula>$B97=0</formula>
    </cfRule>
  </conditionalFormatting>
  <conditionalFormatting sqref="D97">
    <cfRule type="expression" dxfId="4187" priority="155">
      <formula>$B97=0</formula>
    </cfRule>
  </conditionalFormatting>
  <conditionalFormatting sqref="D97">
    <cfRule type="expression" dxfId="4186" priority="154">
      <formula>$B97=0</formula>
    </cfRule>
  </conditionalFormatting>
  <conditionalFormatting sqref="D97">
    <cfRule type="expression" dxfId="4185" priority="153">
      <formula>$B97=0</formula>
    </cfRule>
  </conditionalFormatting>
  <conditionalFormatting sqref="D259">
    <cfRule type="expression" dxfId="4184" priority="3578">
      <formula>$B261=0</formula>
    </cfRule>
  </conditionalFormatting>
  <conditionalFormatting sqref="A236:A238">
    <cfRule type="expression" dxfId="4183" priority="152">
      <formula>$B236=0</formula>
    </cfRule>
  </conditionalFormatting>
  <conditionalFormatting sqref="A222:A223">
    <cfRule type="expression" dxfId="4182" priority="134">
      <formula>$B209=0</formula>
    </cfRule>
  </conditionalFormatting>
  <conditionalFormatting sqref="A227">
    <cfRule type="expression" dxfId="4181" priority="61">
      <formula>#REF!=0</formula>
    </cfRule>
  </conditionalFormatting>
  <conditionalFormatting sqref="A215:D215">
    <cfRule type="expression" dxfId="4180" priority="65">
      <formula>$B215=0</formula>
    </cfRule>
  </conditionalFormatting>
  <conditionalFormatting sqref="A215">
    <cfRule type="expression" dxfId="4179" priority="64">
      <formula>$B201=0</formula>
    </cfRule>
  </conditionalFormatting>
  <conditionalFormatting sqref="A227 A219:A220">
    <cfRule type="expression" dxfId="4178" priority="62">
      <formula>$B207=0</formula>
    </cfRule>
  </conditionalFormatting>
  <conditionalFormatting sqref="A239">
    <cfRule type="expression" dxfId="4177" priority="60">
      <formula>$B239=0</formula>
    </cfRule>
  </conditionalFormatting>
  <conditionalFormatting sqref="D137">
    <cfRule type="expression" dxfId="4176" priority="59">
      <formula>$B137=0</formula>
    </cfRule>
  </conditionalFormatting>
  <conditionalFormatting sqref="D137">
    <cfRule type="expression" dxfId="4175" priority="58">
      <formula>$B137=0</formula>
    </cfRule>
  </conditionalFormatting>
  <conditionalFormatting sqref="D137">
    <cfRule type="expression" dxfId="4174" priority="57">
      <formula>$B137=0</formula>
    </cfRule>
  </conditionalFormatting>
  <conditionalFormatting sqref="D137">
    <cfRule type="expression" dxfId="4173" priority="56">
      <formula>$B137=0</formula>
    </cfRule>
  </conditionalFormatting>
  <conditionalFormatting sqref="D137">
    <cfRule type="expression" dxfId="4172" priority="55">
      <formula>$B137=0</formula>
    </cfRule>
  </conditionalFormatting>
  <conditionalFormatting sqref="D137">
    <cfRule type="expression" dxfId="4171" priority="54">
      <formula>$B137=0</formula>
    </cfRule>
  </conditionalFormatting>
  <conditionalFormatting sqref="D137">
    <cfRule type="expression" dxfId="4170" priority="53">
      <formula>$B137=0</formula>
    </cfRule>
  </conditionalFormatting>
  <conditionalFormatting sqref="D137">
    <cfRule type="expression" dxfId="4169" priority="52">
      <formula>$B137=0</formula>
    </cfRule>
  </conditionalFormatting>
  <conditionalFormatting sqref="D137">
    <cfRule type="expression" dxfId="4168" priority="51">
      <formula>$B137=0</formula>
    </cfRule>
  </conditionalFormatting>
  <conditionalFormatting sqref="D137">
    <cfRule type="expression" dxfId="4167" priority="50">
      <formula>$B137=0</formula>
    </cfRule>
  </conditionalFormatting>
  <conditionalFormatting sqref="D137">
    <cfRule type="expression" dxfId="4166" priority="49">
      <formula>$B137=0</formula>
    </cfRule>
  </conditionalFormatting>
  <conditionalFormatting sqref="D137">
    <cfRule type="expression" dxfId="4165" priority="48">
      <formula>$B137=0</formula>
    </cfRule>
  </conditionalFormatting>
  <conditionalFormatting sqref="D137">
    <cfRule type="expression" dxfId="4164" priority="47">
      <formula>$B137=0</formula>
    </cfRule>
  </conditionalFormatting>
  <conditionalFormatting sqref="D137">
    <cfRule type="expression" dxfId="4163" priority="46">
      <formula>$B137=0</formula>
    </cfRule>
  </conditionalFormatting>
  <conditionalFormatting sqref="D137">
    <cfRule type="expression" dxfId="4162" priority="45">
      <formula>$B137=0</formula>
    </cfRule>
  </conditionalFormatting>
  <conditionalFormatting sqref="D137">
    <cfRule type="expression" dxfId="4161" priority="44">
      <formula>$B137=0</formula>
    </cfRule>
  </conditionalFormatting>
  <conditionalFormatting sqref="D137">
    <cfRule type="expression" dxfId="4160" priority="43">
      <formula>$B137=0</formula>
    </cfRule>
  </conditionalFormatting>
  <conditionalFormatting sqref="D137">
    <cfRule type="expression" dxfId="4159" priority="42">
      <formula>$B137=0</formula>
    </cfRule>
  </conditionalFormatting>
  <conditionalFormatting sqref="D137">
    <cfRule type="expression" dxfId="4158" priority="41">
      <formula>$B137=0</formula>
    </cfRule>
  </conditionalFormatting>
  <conditionalFormatting sqref="D137">
    <cfRule type="expression" dxfId="4157" priority="40">
      <formula>$B137=0</formula>
    </cfRule>
  </conditionalFormatting>
  <conditionalFormatting sqref="D137">
    <cfRule type="expression" dxfId="4156" priority="39">
      <formula>$B137=0</formula>
    </cfRule>
  </conditionalFormatting>
  <conditionalFormatting sqref="D137">
    <cfRule type="expression" dxfId="4155" priority="38">
      <formula>$B137=0</formula>
    </cfRule>
  </conditionalFormatting>
  <conditionalFormatting sqref="D137">
    <cfRule type="expression" dxfId="4154" priority="37">
      <formula>$B137=0</formula>
    </cfRule>
  </conditionalFormatting>
  <conditionalFormatting sqref="D137">
    <cfRule type="expression" dxfId="4153" priority="36">
      <formula>$B137=0</formula>
    </cfRule>
  </conditionalFormatting>
  <conditionalFormatting sqref="D137">
    <cfRule type="expression" dxfId="4152" priority="35">
      <formula>$B137=0</formula>
    </cfRule>
  </conditionalFormatting>
  <conditionalFormatting sqref="D137">
    <cfRule type="expression" dxfId="4151" priority="34">
      <formula>$B137=0</formula>
    </cfRule>
  </conditionalFormatting>
  <conditionalFormatting sqref="D137">
    <cfRule type="expression" dxfId="4150" priority="33">
      <formula>$B137=0</formula>
    </cfRule>
  </conditionalFormatting>
  <conditionalFormatting sqref="D137">
    <cfRule type="expression" dxfId="4149" priority="32">
      <formula>$B137=0</formula>
    </cfRule>
  </conditionalFormatting>
  <conditionalFormatting sqref="D137">
    <cfRule type="expression" dxfId="4148" priority="31">
      <formula>$B137=0</formula>
    </cfRule>
  </conditionalFormatting>
  <conditionalFormatting sqref="D137">
    <cfRule type="expression" dxfId="4147" priority="30">
      <formula>$B137=0</formula>
    </cfRule>
  </conditionalFormatting>
  <conditionalFormatting sqref="D137">
    <cfRule type="expression" dxfId="4146" priority="29">
      <formula>$B137=0</formula>
    </cfRule>
  </conditionalFormatting>
  <conditionalFormatting sqref="D137">
    <cfRule type="expression" dxfId="4145" priority="28">
      <formula>$B137=0</formula>
    </cfRule>
  </conditionalFormatting>
  <conditionalFormatting sqref="D175:D176">
    <cfRule type="expression" dxfId="4144" priority="27">
      <formula>$B175=0</formula>
    </cfRule>
  </conditionalFormatting>
  <conditionalFormatting sqref="D175:D176">
    <cfRule type="expression" dxfId="4143" priority="26">
      <formula>$B175=0</formula>
    </cfRule>
  </conditionalFormatting>
  <conditionalFormatting sqref="D175:D176">
    <cfRule type="expression" dxfId="4142" priority="25">
      <formula>$B175=0</formula>
    </cfRule>
  </conditionalFormatting>
  <conditionalFormatting sqref="D175:D176">
    <cfRule type="expression" dxfId="4141" priority="24">
      <formula>$B175=0</formula>
    </cfRule>
  </conditionalFormatting>
  <conditionalFormatting sqref="D175:D176">
    <cfRule type="expression" dxfId="4140" priority="23">
      <formula>$B175=0</formula>
    </cfRule>
  </conditionalFormatting>
  <conditionalFormatting sqref="D175:D176">
    <cfRule type="expression" dxfId="4139" priority="22">
      <formula>$B175=0</formula>
    </cfRule>
  </conditionalFormatting>
  <conditionalFormatting sqref="D175:D176">
    <cfRule type="expression" dxfId="4138" priority="21">
      <formula>$B175=0</formula>
    </cfRule>
  </conditionalFormatting>
  <conditionalFormatting sqref="D175:D176">
    <cfRule type="expression" dxfId="4137" priority="20">
      <formula>$B175=0</formula>
    </cfRule>
  </conditionalFormatting>
  <conditionalFormatting sqref="D175:D176">
    <cfRule type="expression" dxfId="4136" priority="19">
      <formula>$B175=0</formula>
    </cfRule>
  </conditionalFormatting>
  <conditionalFormatting sqref="D175:D176">
    <cfRule type="expression" dxfId="4135" priority="18">
      <formula>$B175=0</formula>
    </cfRule>
  </conditionalFormatting>
  <conditionalFormatting sqref="D175:D176">
    <cfRule type="expression" dxfId="4134" priority="17">
      <formula>$B175=0</formula>
    </cfRule>
  </conditionalFormatting>
  <conditionalFormatting sqref="D175:D176">
    <cfRule type="expression" dxfId="4133" priority="16">
      <formula>$B175=0</formula>
    </cfRule>
  </conditionalFormatting>
  <conditionalFormatting sqref="D175:D176">
    <cfRule type="expression" dxfId="4132" priority="15">
      <formula>$B175=0</formula>
    </cfRule>
  </conditionalFormatting>
  <conditionalFormatting sqref="D175:D176">
    <cfRule type="expression" dxfId="4131" priority="14">
      <formula>$B175=0</formula>
    </cfRule>
  </conditionalFormatting>
  <conditionalFormatting sqref="D175:D176">
    <cfRule type="expression" dxfId="4130" priority="13">
      <formula>$B175=0</formula>
    </cfRule>
  </conditionalFormatting>
  <conditionalFormatting sqref="D175:D176">
    <cfRule type="expression" dxfId="4129" priority="12">
      <formula>$B175=0</formula>
    </cfRule>
  </conditionalFormatting>
  <conditionalFormatting sqref="D175:D176">
    <cfRule type="expression" dxfId="4128" priority="11">
      <formula>$B175=0</formula>
    </cfRule>
  </conditionalFormatting>
  <conditionalFormatting sqref="D175:D176">
    <cfRule type="expression" dxfId="4127" priority="10">
      <formula>$B175=0</formula>
    </cfRule>
  </conditionalFormatting>
  <conditionalFormatting sqref="D175:D176">
    <cfRule type="expression" dxfId="4126" priority="9">
      <formula>$B175=0</formula>
    </cfRule>
  </conditionalFormatting>
  <conditionalFormatting sqref="D175:D176">
    <cfRule type="expression" dxfId="4125" priority="8">
      <formula>$B175=0</formula>
    </cfRule>
  </conditionalFormatting>
  <conditionalFormatting sqref="D175:D176">
    <cfRule type="expression" dxfId="4124" priority="7">
      <formula>$B175=0</formula>
    </cfRule>
  </conditionalFormatting>
  <conditionalFormatting sqref="D175:D176">
    <cfRule type="expression" dxfId="4123" priority="6">
      <formula>$B175=0</formula>
    </cfRule>
  </conditionalFormatting>
  <conditionalFormatting sqref="D175:D176">
    <cfRule type="expression" dxfId="4122" priority="5">
      <formula>$B175=0</formula>
    </cfRule>
  </conditionalFormatting>
  <conditionalFormatting sqref="D175:D176">
    <cfRule type="expression" dxfId="4121" priority="4">
      <formula>$B175=0</formula>
    </cfRule>
  </conditionalFormatting>
  <conditionalFormatting sqref="A221">
    <cfRule type="expression" dxfId="4120" priority="3601">
      <formula>#REF!=0</formula>
    </cfRule>
  </conditionalFormatting>
  <conditionalFormatting sqref="A206">
    <cfRule type="expression" dxfId="4119" priority="3">
      <formula>$B205=0</formula>
    </cfRule>
  </conditionalFormatting>
  <conditionalFormatting sqref="E13">
    <cfRule type="expression" dxfId="4118" priority="2">
      <formula>$B13=0</formula>
    </cfRule>
  </conditionalFormatting>
  <conditionalFormatting sqref="E13">
    <cfRule type="expression" dxfId="4117" priority="1">
      <formula>$B13=0</formula>
    </cfRule>
  </conditionalFormatting>
  <pageMargins left="0.37916666666666698" right="0.17" top="0.38" bottom="0.41" header="0.3" footer="0.3"/>
  <pageSetup paperSize="9" scale="72" fitToHeight="0" orientation="portrait" r:id="rId5"/>
</worksheet>
</file>

<file path=xl/worksheets/sheet6.xml><?xml version="1.0" encoding="utf-8"?>
<worksheet xmlns="http://schemas.openxmlformats.org/spreadsheetml/2006/main" xmlns:r="http://schemas.openxmlformats.org/officeDocument/2006/relationships">
  <dimension ref="A1:XFD273"/>
  <sheetViews>
    <sheetView topLeftCell="A262" zoomScale="85" zoomScaleNormal="85" zoomScalePageLayoutView="68" workbookViewId="0">
      <selection activeCell="B268" sqref="B268"/>
    </sheetView>
  </sheetViews>
  <sheetFormatPr defaultColWidth="8.85546875" defaultRowHeight="12.75"/>
  <cols>
    <col min="1" max="1" width="76.7109375" style="493" customWidth="1"/>
    <col min="2" max="2" width="19" style="1156" customWidth="1"/>
    <col min="3" max="3" width="17.5703125" style="493" customWidth="1"/>
    <col min="4" max="4" width="12.5703125" style="932" customWidth="1"/>
    <col min="5" max="5" width="11.5703125" style="848" customWidth="1"/>
    <col min="6" max="6" width="42.7109375" style="493" customWidth="1"/>
    <col min="7" max="7" width="38.5703125" style="226" bestFit="1" customWidth="1"/>
    <col min="8" max="8" width="20.28515625" style="668" bestFit="1" customWidth="1"/>
    <col min="9" max="9" width="18.85546875" style="703" customWidth="1"/>
    <col min="10" max="10" width="21.140625" style="668" customWidth="1"/>
    <col min="11" max="11" width="5.7109375" style="668" bestFit="1" customWidth="1"/>
    <col min="12" max="12" width="19.85546875" style="703" customWidth="1"/>
    <col min="13" max="13" width="29.28515625" style="668" bestFit="1" customWidth="1"/>
    <col min="14" max="16384" width="8.85546875" style="668"/>
  </cols>
  <sheetData>
    <row r="1" spans="1:16" ht="15.75">
      <c r="A1" s="1273" t="s">
        <v>1309</v>
      </c>
      <c r="B1" s="1242"/>
      <c r="G1" s="1312"/>
      <c r="H1" s="1312"/>
    </row>
    <row r="2" spans="1:16" ht="26.25">
      <c r="A2" s="702" t="s">
        <v>1168</v>
      </c>
      <c r="B2" s="1259"/>
      <c r="G2" s="493"/>
      <c r="H2" s="493"/>
      <c r="I2" s="735"/>
      <c r="J2" s="735"/>
      <c r="K2" s="735"/>
      <c r="L2" s="735"/>
      <c r="M2" s="735"/>
      <c r="N2" s="735"/>
      <c r="O2" s="735"/>
      <c r="P2" s="735"/>
    </row>
    <row r="3" spans="1:16" ht="25.5">
      <c r="B3" s="1251" t="s">
        <v>4</v>
      </c>
      <c r="C3" s="185" t="s">
        <v>4</v>
      </c>
      <c r="D3" s="945" t="s">
        <v>1202</v>
      </c>
      <c r="E3" s="945" t="s">
        <v>1203</v>
      </c>
      <c r="F3" s="185" t="s">
        <v>230</v>
      </c>
      <c r="G3" s="227" t="s">
        <v>156</v>
      </c>
      <c r="H3" s="185"/>
      <c r="I3" s="688"/>
      <c r="J3" s="689"/>
      <c r="K3" s="689"/>
      <c r="L3" s="690"/>
      <c r="M3" s="401"/>
      <c r="N3" s="401"/>
      <c r="O3" s="401"/>
      <c r="P3" s="401"/>
    </row>
    <row r="4" spans="1:16" ht="14.25">
      <c r="A4" s="497" t="s">
        <v>932</v>
      </c>
      <c r="B4" s="1256"/>
      <c r="H4" s="493"/>
      <c r="I4" s="690"/>
      <c r="J4" s="691"/>
      <c r="K4" s="691"/>
      <c r="L4" s="692"/>
      <c r="M4" s="691"/>
      <c r="N4" s="691"/>
      <c r="O4" s="691"/>
      <c r="P4" s="691"/>
    </row>
    <row r="5" spans="1:16" ht="25.5">
      <c r="A5" s="667" t="s">
        <v>938</v>
      </c>
      <c r="B5" s="1250">
        <v>2</v>
      </c>
      <c r="C5" s="667" t="s">
        <v>203</v>
      </c>
      <c r="D5" s="847"/>
      <c r="E5" s="710">
        <f>B5</f>
        <v>2</v>
      </c>
      <c r="F5" s="667" t="s">
        <v>939</v>
      </c>
      <c r="G5" s="667" t="s">
        <v>585</v>
      </c>
      <c r="H5" s="493"/>
      <c r="I5" s="690"/>
      <c r="J5" s="691"/>
      <c r="K5" s="691"/>
      <c r="L5" s="692"/>
      <c r="M5" s="691"/>
      <c r="N5" s="691"/>
      <c r="O5" s="691"/>
      <c r="P5" s="691"/>
    </row>
    <row r="6" spans="1:16" ht="25.5">
      <c r="A6" s="667" t="s">
        <v>543</v>
      </c>
      <c r="B6" s="1252">
        <v>43</v>
      </c>
      <c r="C6" s="667" t="s">
        <v>203</v>
      </c>
      <c r="D6" s="847"/>
      <c r="E6" s="1143">
        <f t="shared" ref="E6:E8" si="0">B6</f>
        <v>43</v>
      </c>
      <c r="F6" s="667" t="s">
        <v>937</v>
      </c>
      <c r="G6" s="667" t="s">
        <v>586</v>
      </c>
      <c r="H6" s="493"/>
      <c r="I6" s="690"/>
      <c r="J6" s="401"/>
      <c r="K6" s="401"/>
      <c r="L6" s="690"/>
      <c r="M6" s="401"/>
      <c r="N6" s="401"/>
      <c r="O6" s="401"/>
      <c r="P6" s="401"/>
    </row>
    <row r="7" spans="1:16" ht="51">
      <c r="A7" s="667" t="s">
        <v>487</v>
      </c>
      <c r="B7" s="1252">
        <v>43</v>
      </c>
      <c r="C7" s="667" t="s">
        <v>203</v>
      </c>
      <c r="D7" s="847"/>
      <c r="E7" s="1143">
        <f t="shared" si="0"/>
        <v>43</v>
      </c>
      <c r="F7" s="667" t="s">
        <v>630</v>
      </c>
      <c r="G7" s="499" t="s">
        <v>587</v>
      </c>
      <c r="H7" s="493"/>
      <c r="I7" s="690"/>
      <c r="J7" s="401"/>
      <c r="K7" s="401"/>
      <c r="L7" s="690"/>
      <c r="M7" s="401"/>
      <c r="N7" s="401"/>
      <c r="O7" s="401"/>
      <c r="P7" s="401"/>
    </row>
    <row r="8" spans="1:16" ht="38.25">
      <c r="A8" s="667" t="s">
        <v>533</v>
      </c>
      <c r="B8" s="1252">
        <v>25</v>
      </c>
      <c r="C8" s="667" t="s">
        <v>203</v>
      </c>
      <c r="D8" s="847"/>
      <c r="E8" s="1143">
        <f t="shared" si="0"/>
        <v>25</v>
      </c>
      <c r="F8" s="667" t="s">
        <v>1062</v>
      </c>
      <c r="G8" s="667" t="s">
        <v>1061</v>
      </c>
      <c r="H8" s="493"/>
      <c r="I8" s="690"/>
      <c r="J8" s="401"/>
      <c r="K8" s="401"/>
      <c r="L8" s="690"/>
      <c r="M8" s="401"/>
      <c r="N8" s="401"/>
      <c r="O8" s="401"/>
      <c r="P8" s="401"/>
    </row>
    <row r="9" spans="1:16" ht="14.25">
      <c r="A9" s="637" t="s">
        <v>2</v>
      </c>
      <c r="B9" s="1256"/>
      <c r="G9" s="1312"/>
      <c r="H9" s="1312"/>
      <c r="I9" s="690"/>
      <c r="J9" s="401"/>
      <c r="K9" s="401"/>
      <c r="L9" s="690"/>
      <c r="M9" s="401"/>
      <c r="N9" s="401"/>
      <c r="O9" s="401"/>
      <c r="P9" s="401"/>
    </row>
    <row r="10" spans="1:16" s="342" customFormat="1" ht="25.5">
      <c r="A10" s="495" t="s">
        <v>558</v>
      </c>
      <c r="B10" s="1264">
        <v>50</v>
      </c>
      <c r="C10" s="495" t="s">
        <v>556</v>
      </c>
      <c r="D10" s="937"/>
      <c r="E10" s="707">
        <f>B10</f>
        <v>50</v>
      </c>
      <c r="F10" s="495" t="s">
        <v>940</v>
      </c>
      <c r="G10" s="496" t="s">
        <v>1026</v>
      </c>
      <c r="H10" s="340"/>
      <c r="I10" s="693"/>
      <c r="J10" s="429"/>
      <c r="K10" s="429"/>
      <c r="L10" s="693"/>
      <c r="M10" s="429"/>
      <c r="N10" s="429"/>
      <c r="O10" s="429"/>
      <c r="P10" s="429"/>
    </row>
    <row r="11" spans="1:16" ht="38.25">
      <c r="A11" s="495" t="s">
        <v>528</v>
      </c>
      <c r="B11" s="1264">
        <v>1706</v>
      </c>
      <c r="C11" s="495" t="s">
        <v>5</v>
      </c>
      <c r="D11" s="937"/>
      <c r="E11" s="707">
        <f t="shared" ref="E11:E12" si="1">B11</f>
        <v>1706</v>
      </c>
      <c r="F11" s="495" t="s">
        <v>941</v>
      </c>
      <c r="G11" s="496" t="s">
        <v>1027</v>
      </c>
      <c r="H11" s="195"/>
      <c r="I11" s="690"/>
      <c r="J11" s="401"/>
      <c r="K11" s="401"/>
      <c r="L11" s="690"/>
      <c r="M11" s="401"/>
      <c r="N11" s="401"/>
      <c r="O11" s="401"/>
      <c r="P11" s="401"/>
    </row>
    <row r="12" spans="1:16" s="424" customFormat="1" ht="25.5">
      <c r="A12" s="667" t="s">
        <v>555</v>
      </c>
      <c r="B12" s="1252">
        <v>99</v>
      </c>
      <c r="C12" s="667" t="s">
        <v>554</v>
      </c>
      <c r="D12" s="847"/>
      <c r="E12" s="707">
        <f t="shared" si="1"/>
        <v>99</v>
      </c>
      <c r="F12" s="667" t="s">
        <v>942</v>
      </c>
      <c r="G12" s="499" t="s">
        <v>584</v>
      </c>
      <c r="H12" s="348"/>
      <c r="I12" s="694"/>
      <c r="J12" s="695"/>
      <c r="K12" s="380"/>
      <c r="L12" s="694"/>
      <c r="M12" s="380"/>
      <c r="N12" s="380"/>
      <c r="O12" s="380"/>
      <c r="P12" s="380"/>
    </row>
    <row r="13" spans="1:16" s="720" customFormat="1" ht="30">
      <c r="A13" s="718" t="s">
        <v>547</v>
      </c>
      <c r="B13" s="1252">
        <v>0.25</v>
      </c>
      <c r="C13" s="718" t="s">
        <v>548</v>
      </c>
      <c r="D13" s="854">
        <v>0</v>
      </c>
      <c r="E13" s="952">
        <f>D13*B13</f>
        <v>0</v>
      </c>
      <c r="F13" s="718" t="s">
        <v>943</v>
      </c>
      <c r="G13" s="718" t="s">
        <v>596</v>
      </c>
      <c r="H13" s="718"/>
      <c r="I13" s="719"/>
      <c r="L13" s="719"/>
    </row>
    <row r="14" spans="1:16" ht="15">
      <c r="B14" s="1256"/>
      <c r="C14" s="1014"/>
      <c r="G14" s="493"/>
      <c r="H14" s="673"/>
    </row>
    <row r="15" spans="1:16" ht="14.25">
      <c r="A15" s="497" t="s">
        <v>200</v>
      </c>
      <c r="B15" s="1256"/>
      <c r="H15" s="493"/>
    </row>
    <row r="16" spans="1:16" s="342" customFormat="1" ht="14.25">
      <c r="A16" s="667" t="s">
        <v>540</v>
      </c>
      <c r="B16" s="1252">
        <v>3</v>
      </c>
      <c r="C16" s="667" t="s">
        <v>201</v>
      </c>
      <c r="D16" s="847"/>
      <c r="E16" s="710">
        <f>B16</f>
        <v>3</v>
      </c>
      <c r="F16" s="667" t="s">
        <v>541</v>
      </c>
      <c r="G16" s="667" t="s">
        <v>452</v>
      </c>
      <c r="H16" s="343"/>
      <c r="I16" s="341"/>
      <c r="L16" s="341"/>
    </row>
    <row r="17" spans="1:12" s="722" customFormat="1" ht="30">
      <c r="A17" s="718" t="s">
        <v>486</v>
      </c>
      <c r="B17" s="1252">
        <v>4</v>
      </c>
      <c r="C17" s="718" t="s">
        <v>16</v>
      </c>
      <c r="D17" s="849">
        <v>0</v>
      </c>
      <c r="E17" s="952">
        <f>D17*B17</f>
        <v>0</v>
      </c>
      <c r="F17" s="718" t="s">
        <v>944</v>
      </c>
      <c r="G17" s="718" t="s">
        <v>458</v>
      </c>
      <c r="H17" s="718"/>
      <c r="I17" s="721"/>
      <c r="L17" s="721"/>
    </row>
    <row r="18" spans="1:12" ht="14.25">
      <c r="A18" s="667" t="s">
        <v>544</v>
      </c>
      <c r="B18" s="1252">
        <v>4</v>
      </c>
      <c r="C18" s="667" t="s">
        <v>202</v>
      </c>
      <c r="D18" s="847"/>
      <c r="E18" s="710">
        <f>B18</f>
        <v>4</v>
      </c>
      <c r="F18" s="667" t="s">
        <v>945</v>
      </c>
      <c r="G18" s="667" t="s">
        <v>588</v>
      </c>
      <c r="H18" s="673"/>
    </row>
    <row r="19" spans="1:12" ht="25.5">
      <c r="A19" s="667" t="s">
        <v>549</v>
      </c>
      <c r="B19" s="1252">
        <v>10</v>
      </c>
      <c r="C19" s="667" t="s">
        <v>202</v>
      </c>
      <c r="D19" s="847"/>
      <c r="E19" s="1143">
        <f t="shared" ref="E19:E21" si="2">B19</f>
        <v>10</v>
      </c>
      <c r="F19" s="667" t="s">
        <v>946</v>
      </c>
      <c r="G19" s="667" t="s">
        <v>588</v>
      </c>
      <c r="H19" s="673"/>
    </row>
    <row r="20" spans="1:12" ht="14.25">
      <c r="A20" s="667" t="s">
        <v>488</v>
      </c>
      <c r="B20" s="1252">
        <v>36</v>
      </c>
      <c r="C20" s="667" t="s">
        <v>203</v>
      </c>
      <c r="D20" s="847"/>
      <c r="E20" s="1143">
        <f t="shared" si="2"/>
        <v>36</v>
      </c>
      <c r="F20" s="667" t="s">
        <v>947</v>
      </c>
      <c r="G20" s="667" t="s">
        <v>456</v>
      </c>
      <c r="H20" s="673"/>
    </row>
    <row r="21" spans="1:12" ht="38.25">
      <c r="A21" s="667" t="s">
        <v>489</v>
      </c>
      <c r="B21" s="1252">
        <v>40</v>
      </c>
      <c r="C21" s="667" t="s">
        <v>203</v>
      </c>
      <c r="D21" s="847"/>
      <c r="E21" s="1143">
        <f t="shared" si="2"/>
        <v>40</v>
      </c>
      <c r="F21" s="667" t="s">
        <v>948</v>
      </c>
      <c r="G21" s="667" t="s">
        <v>597</v>
      </c>
      <c r="H21" s="673"/>
    </row>
    <row r="22" spans="1:12" ht="14.25">
      <c r="A22" s="673"/>
      <c r="B22" s="1250"/>
      <c r="C22" s="673"/>
      <c r="D22" s="938"/>
      <c r="E22" s="953"/>
      <c r="F22" s="673"/>
      <c r="G22" s="225"/>
      <c r="H22" s="673"/>
    </row>
    <row r="23" spans="1:12" ht="14.25">
      <c r="A23" s="497" t="s">
        <v>430</v>
      </c>
      <c r="B23" s="1256"/>
      <c r="H23" s="493"/>
    </row>
    <row r="24" spans="1:12" s="722" customFormat="1" ht="30">
      <c r="A24" s="718" t="s">
        <v>963</v>
      </c>
      <c r="B24" s="1252">
        <v>6</v>
      </c>
      <c r="C24" s="718" t="s">
        <v>16</v>
      </c>
      <c r="D24" s="849">
        <v>0</v>
      </c>
      <c r="E24" s="952">
        <f>D24*B24</f>
        <v>0</v>
      </c>
      <c r="F24" s="718" t="s">
        <v>964</v>
      </c>
      <c r="G24" s="723" t="s">
        <v>450</v>
      </c>
      <c r="H24" s="718"/>
      <c r="I24" s="721"/>
      <c r="L24" s="721"/>
    </row>
    <row r="25" spans="1:12" ht="25.5">
      <c r="A25" s="667" t="s">
        <v>933</v>
      </c>
      <c r="B25" s="1252">
        <v>32</v>
      </c>
      <c r="C25" s="667" t="s">
        <v>444</v>
      </c>
      <c r="D25" s="847"/>
      <c r="E25" s="710">
        <f>B25</f>
        <v>32</v>
      </c>
      <c r="F25" s="667" t="s">
        <v>443</v>
      </c>
      <c r="G25" s="499" t="s">
        <v>454</v>
      </c>
      <c r="H25" s="673"/>
    </row>
    <row r="26" spans="1:12" s="424" customFormat="1" ht="14.25">
      <c r="A26" s="667" t="s">
        <v>567</v>
      </c>
      <c r="B26" s="1252">
        <v>10</v>
      </c>
      <c r="C26" s="667" t="s">
        <v>203</v>
      </c>
      <c r="D26" s="847"/>
      <c r="E26" s="1143">
        <f t="shared" ref="E26:E35" si="3">B26</f>
        <v>10</v>
      </c>
      <c r="F26" s="667" t="s">
        <v>949</v>
      </c>
      <c r="G26" s="667" t="s">
        <v>454</v>
      </c>
      <c r="H26" s="348"/>
      <c r="I26" s="352"/>
      <c r="L26" s="352"/>
    </row>
    <row r="27" spans="1:12" ht="25.5">
      <c r="A27" s="667" t="s">
        <v>569</v>
      </c>
      <c r="B27" s="1252">
        <v>111</v>
      </c>
      <c r="C27" s="667" t="s">
        <v>484</v>
      </c>
      <c r="D27" s="847"/>
      <c r="E27" s="1143">
        <f t="shared" si="3"/>
        <v>111</v>
      </c>
      <c r="F27" s="667" t="s">
        <v>950</v>
      </c>
      <c r="G27" s="499" t="s">
        <v>453</v>
      </c>
      <c r="H27" s="673"/>
    </row>
    <row r="28" spans="1:12" ht="25.5">
      <c r="A28" s="667" t="s">
        <v>561</v>
      </c>
      <c r="B28" s="1252">
        <v>20</v>
      </c>
      <c r="C28" s="667" t="s">
        <v>203</v>
      </c>
      <c r="D28" s="847"/>
      <c r="E28" s="1143">
        <f t="shared" si="3"/>
        <v>20</v>
      </c>
      <c r="F28" s="667" t="s">
        <v>951</v>
      </c>
      <c r="G28" s="499" t="s">
        <v>453</v>
      </c>
      <c r="H28" s="673"/>
    </row>
    <row r="29" spans="1:12" ht="25.5">
      <c r="A29" s="667" t="s">
        <v>562</v>
      </c>
      <c r="B29" s="1252">
        <v>5</v>
      </c>
      <c r="C29" s="667" t="s">
        <v>202</v>
      </c>
      <c r="D29" s="847"/>
      <c r="E29" s="1143">
        <f t="shared" si="3"/>
        <v>5</v>
      </c>
      <c r="F29" s="667" t="s">
        <v>953</v>
      </c>
      <c r="G29" s="499" t="s">
        <v>453</v>
      </c>
      <c r="H29" s="673"/>
    </row>
    <row r="30" spans="1:12" ht="14.25">
      <c r="A30" s="667" t="s">
        <v>568</v>
      </c>
      <c r="B30" s="1252">
        <v>146</v>
      </c>
      <c r="C30" s="667" t="s">
        <v>444</v>
      </c>
      <c r="D30" s="847"/>
      <c r="E30" s="1143">
        <f t="shared" si="3"/>
        <v>146</v>
      </c>
      <c r="F30" s="667" t="s">
        <v>952</v>
      </c>
      <c r="G30" s="499" t="s">
        <v>451</v>
      </c>
      <c r="H30" s="673"/>
    </row>
    <row r="31" spans="1:12" ht="25.5">
      <c r="A31" s="667" t="s">
        <v>570</v>
      </c>
      <c r="B31" s="1252">
        <v>20</v>
      </c>
      <c r="C31" s="667" t="s">
        <v>203</v>
      </c>
      <c r="D31" s="847"/>
      <c r="E31" s="1143">
        <f t="shared" si="3"/>
        <v>20</v>
      </c>
      <c r="F31" s="667" t="s">
        <v>954</v>
      </c>
      <c r="G31" s="499" t="s">
        <v>451</v>
      </c>
      <c r="H31" s="673"/>
    </row>
    <row r="32" spans="1:12" ht="25.5">
      <c r="A32" s="667" t="s">
        <v>571</v>
      </c>
      <c r="B32" s="1249">
        <v>300</v>
      </c>
      <c r="C32" s="667" t="s">
        <v>203</v>
      </c>
      <c r="D32" s="847"/>
      <c r="E32" s="1143">
        <f t="shared" si="3"/>
        <v>300</v>
      </c>
      <c r="F32" s="667" t="s">
        <v>955</v>
      </c>
      <c r="G32" s="499" t="s">
        <v>451</v>
      </c>
      <c r="H32" s="673"/>
    </row>
    <row r="33" spans="1:12" ht="14.25">
      <c r="A33" s="667" t="s">
        <v>572</v>
      </c>
      <c r="B33" s="1252">
        <v>211</v>
      </c>
      <c r="C33" s="667" t="s">
        <v>444</v>
      </c>
      <c r="D33" s="847"/>
      <c r="E33" s="1143">
        <f t="shared" si="3"/>
        <v>211</v>
      </c>
      <c r="F33" s="667" t="s">
        <v>956</v>
      </c>
      <c r="G33" s="499" t="s">
        <v>455</v>
      </c>
      <c r="H33" s="673"/>
    </row>
    <row r="34" spans="1:12" ht="25.5">
      <c r="A34" s="667" t="s">
        <v>564</v>
      </c>
      <c r="B34" s="1252">
        <v>20</v>
      </c>
      <c r="C34" s="667" t="s">
        <v>203</v>
      </c>
      <c r="D34" s="847"/>
      <c r="E34" s="1143">
        <f t="shared" si="3"/>
        <v>20</v>
      </c>
      <c r="F34" s="667" t="s">
        <v>957</v>
      </c>
      <c r="G34" s="499" t="s">
        <v>598</v>
      </c>
      <c r="H34" s="673"/>
    </row>
    <row r="35" spans="1:12" ht="25.5">
      <c r="A35" s="667" t="s">
        <v>563</v>
      </c>
      <c r="B35" s="1249">
        <v>300</v>
      </c>
      <c r="C35" s="667" t="s">
        <v>203</v>
      </c>
      <c r="D35" s="847"/>
      <c r="E35" s="1143">
        <f t="shared" si="3"/>
        <v>300</v>
      </c>
      <c r="F35" s="667" t="s">
        <v>958</v>
      </c>
      <c r="G35" s="499" t="s">
        <v>455</v>
      </c>
      <c r="H35" s="673"/>
    </row>
    <row r="36" spans="1:12" ht="14.25">
      <c r="A36" s="667"/>
      <c r="B36" s="1250"/>
      <c r="C36" s="667"/>
      <c r="D36" s="847"/>
      <c r="E36" s="710"/>
      <c r="F36" s="667"/>
      <c r="G36" s="499"/>
      <c r="H36" s="673"/>
    </row>
    <row r="37" spans="1:12" ht="15">
      <c r="A37" s="638" t="s">
        <v>6</v>
      </c>
      <c r="B37" s="1256"/>
      <c r="C37" s="495"/>
      <c r="D37" s="937"/>
      <c r="E37" s="707"/>
      <c r="F37" s="495"/>
      <c r="G37" s="496"/>
      <c r="H37" s="493"/>
    </row>
    <row r="38" spans="1:12" s="720" customFormat="1" ht="45">
      <c r="A38" s="718" t="s">
        <v>559</v>
      </c>
      <c r="B38" s="1252">
        <v>8.3333333333333329E-2</v>
      </c>
      <c r="C38" s="718" t="s">
        <v>445</v>
      </c>
      <c r="D38" s="851">
        <v>0.4</v>
      </c>
      <c r="E38" s="947">
        <f>D38*B38</f>
        <v>3.3333333333333333E-2</v>
      </c>
      <c r="F38" s="718" t="s">
        <v>959</v>
      </c>
      <c r="G38" s="723" t="s">
        <v>601</v>
      </c>
      <c r="I38" s="719"/>
      <c r="L38" s="719"/>
    </row>
    <row r="39" spans="1:12" s="720" customFormat="1" ht="30">
      <c r="A39" s="718" t="s">
        <v>663</v>
      </c>
      <c r="B39" s="1252">
        <v>0.16666666666666666</v>
      </c>
      <c r="C39" s="718" t="s">
        <v>445</v>
      </c>
      <c r="D39" s="851">
        <v>0.4</v>
      </c>
      <c r="E39" s="947">
        <f>D39*B39</f>
        <v>6.6666666666666666E-2</v>
      </c>
      <c r="F39" s="718" t="s">
        <v>960</v>
      </c>
      <c r="G39" s="723" t="s">
        <v>601</v>
      </c>
      <c r="I39" s="719"/>
      <c r="L39" s="719"/>
    </row>
    <row r="40" spans="1:12" ht="14.25">
      <c r="A40" s="495"/>
      <c r="B40" s="1250"/>
      <c r="C40" s="495"/>
      <c r="D40" s="937"/>
      <c r="E40" s="707"/>
      <c r="F40" s="495"/>
      <c r="G40" s="496"/>
      <c r="H40" s="493"/>
    </row>
    <row r="41" spans="1:12" ht="15">
      <c r="A41" s="638" t="s">
        <v>15</v>
      </c>
      <c r="B41" s="1256"/>
      <c r="C41" s="495"/>
      <c r="D41" s="937"/>
      <c r="E41" s="707"/>
      <c r="F41" s="495"/>
      <c r="G41" s="496"/>
      <c r="H41" s="493"/>
    </row>
    <row r="42" spans="1:12" s="722" customFormat="1" ht="30">
      <c r="A42" s="724" t="s">
        <v>961</v>
      </c>
      <c r="B42" s="1252">
        <v>6</v>
      </c>
      <c r="C42" s="724" t="s">
        <v>16</v>
      </c>
      <c r="D42" s="939">
        <v>0</v>
      </c>
      <c r="E42" s="954">
        <f>D42*B42</f>
        <v>0</v>
      </c>
      <c r="F42" s="724" t="s">
        <v>962</v>
      </c>
      <c r="G42" s="924" t="s">
        <v>1242</v>
      </c>
      <c r="H42" s="724"/>
      <c r="I42" s="721"/>
      <c r="L42" s="721"/>
    </row>
    <row r="43" spans="1:12" ht="25.5">
      <c r="A43" s="667" t="s">
        <v>1003</v>
      </c>
      <c r="B43" s="1252">
        <v>3</v>
      </c>
      <c r="C43" s="495" t="s">
        <v>632</v>
      </c>
      <c r="D43" s="937"/>
      <c r="E43" s="707">
        <f>B43</f>
        <v>3</v>
      </c>
      <c r="F43" s="667" t="s">
        <v>1002</v>
      </c>
      <c r="G43" s="499" t="s">
        <v>457</v>
      </c>
      <c r="H43" s="673"/>
    </row>
    <row r="44" spans="1:12" ht="25.5">
      <c r="A44" s="495" t="s">
        <v>603</v>
      </c>
      <c r="B44" s="1252">
        <v>18</v>
      </c>
      <c r="C44" s="495" t="s">
        <v>602</v>
      </c>
      <c r="D44" s="937"/>
      <c r="E44" s="707">
        <f t="shared" ref="E44:E45" si="4">B44</f>
        <v>18</v>
      </c>
      <c r="F44" s="495" t="s">
        <v>1250</v>
      </c>
      <c r="G44" s="496" t="s">
        <v>457</v>
      </c>
      <c r="H44" s="493"/>
    </row>
    <row r="45" spans="1:12" ht="25.5">
      <c r="A45" s="495" t="s">
        <v>651</v>
      </c>
      <c r="B45" s="1252">
        <v>1</v>
      </c>
      <c r="C45" s="495" t="s">
        <v>1251</v>
      </c>
      <c r="D45" s="937"/>
      <c r="E45" s="707">
        <f t="shared" si="4"/>
        <v>1</v>
      </c>
      <c r="F45" s="495" t="s">
        <v>965</v>
      </c>
      <c r="G45" s="496" t="s">
        <v>457</v>
      </c>
      <c r="H45" s="493"/>
    </row>
    <row r="46" spans="1:12" ht="14.25">
      <c r="A46" s="675"/>
      <c r="B46" s="1250"/>
      <c r="C46" s="675"/>
      <c r="D46" s="940"/>
      <c r="E46" s="955"/>
      <c r="F46" s="495"/>
      <c r="G46" s="675"/>
      <c r="H46" s="493"/>
    </row>
    <row r="47" spans="1:12" ht="14.25">
      <c r="A47" s="495"/>
      <c r="B47" s="1250"/>
      <c r="C47" s="495"/>
      <c r="D47" s="937"/>
      <c r="E47" s="707"/>
      <c r="F47" s="495"/>
      <c r="G47" s="496"/>
      <c r="H47" s="493"/>
    </row>
    <row r="48" spans="1:12" ht="15">
      <c r="A48" s="638" t="s">
        <v>18</v>
      </c>
      <c r="B48" s="1256"/>
      <c r="C48" s="495"/>
      <c r="D48" s="937"/>
      <c r="E48" s="707"/>
      <c r="F48" s="675"/>
      <c r="G48" s="496"/>
      <c r="H48" s="493"/>
    </row>
    <row r="49" spans="1:12" ht="25.5">
      <c r="A49" s="667" t="s">
        <v>545</v>
      </c>
      <c r="B49" s="1263">
        <v>23.71</v>
      </c>
      <c r="C49" s="667" t="s">
        <v>20</v>
      </c>
      <c r="D49" s="847"/>
      <c r="E49" s="1121">
        <f>B49</f>
        <v>23.71</v>
      </c>
      <c r="F49" s="667" t="s">
        <v>936</v>
      </c>
      <c r="G49" s="667" t="s">
        <v>935</v>
      </c>
      <c r="H49" s="493"/>
    </row>
    <row r="50" spans="1:12" ht="25.5">
      <c r="A50" s="667" t="s">
        <v>581</v>
      </c>
      <c r="B50" s="1263">
        <v>62.2</v>
      </c>
      <c r="C50" s="667" t="s">
        <v>20</v>
      </c>
      <c r="D50" s="847"/>
      <c r="E50" s="1121">
        <f t="shared" ref="E50:E60" si="5">B50</f>
        <v>62.2</v>
      </c>
      <c r="F50" s="667" t="s">
        <v>1054</v>
      </c>
      <c r="G50" s="667" t="s">
        <v>1021</v>
      </c>
      <c r="H50" s="493"/>
    </row>
    <row r="51" spans="1:12" ht="25.5">
      <c r="A51" s="667" t="s">
        <v>896</v>
      </c>
      <c r="B51" s="1263">
        <v>16.88</v>
      </c>
      <c r="C51" s="667" t="s">
        <v>20</v>
      </c>
      <c r="D51" s="847"/>
      <c r="E51" s="1121">
        <f t="shared" si="5"/>
        <v>16.88</v>
      </c>
      <c r="F51" s="667" t="s">
        <v>936</v>
      </c>
      <c r="G51" s="667" t="s">
        <v>600</v>
      </c>
      <c r="H51" s="493"/>
    </row>
    <row r="52" spans="1:12" ht="12.75" customHeight="1">
      <c r="A52" s="667" t="s">
        <v>976</v>
      </c>
      <c r="B52" s="1263">
        <v>37.840000000000003</v>
      </c>
      <c r="C52" s="667" t="s">
        <v>20</v>
      </c>
      <c r="E52" s="1121">
        <f t="shared" si="5"/>
        <v>37.840000000000003</v>
      </c>
      <c r="F52" s="918" t="s">
        <v>977</v>
      </c>
      <c r="G52" s="667" t="s">
        <v>1022</v>
      </c>
      <c r="H52" s="493"/>
    </row>
    <row r="53" spans="1:12" ht="25.5">
      <c r="A53" s="667" t="s">
        <v>989</v>
      </c>
      <c r="B53" s="1263">
        <v>16.82</v>
      </c>
      <c r="C53" s="667" t="s">
        <v>20</v>
      </c>
      <c r="D53" s="847"/>
      <c r="E53" s="1121">
        <f t="shared" si="5"/>
        <v>16.82</v>
      </c>
      <c r="F53" s="667" t="s">
        <v>936</v>
      </c>
      <c r="G53" s="667" t="s">
        <v>1023</v>
      </c>
      <c r="H53" s="493"/>
    </row>
    <row r="54" spans="1:12" ht="25.5">
      <c r="A54" s="667" t="s">
        <v>490</v>
      </c>
      <c r="B54" s="1263">
        <v>109.989</v>
      </c>
      <c r="C54" s="667" t="s">
        <v>19</v>
      </c>
      <c r="D54" s="847"/>
      <c r="E54" s="1121">
        <f t="shared" si="5"/>
        <v>109.989</v>
      </c>
      <c r="F54" s="667" t="s">
        <v>1055</v>
      </c>
      <c r="G54" s="667" t="s">
        <v>1024</v>
      </c>
      <c r="H54" s="197"/>
    </row>
    <row r="55" spans="1:12" s="859" customFormat="1" ht="27.75" customHeight="1">
      <c r="A55" s="918" t="str">
        <f>Specifier_N</f>
        <v>Specifier</v>
      </c>
      <c r="B55" s="1258">
        <v>109.99</v>
      </c>
      <c r="C55" s="918" t="s">
        <v>19</v>
      </c>
      <c r="D55" s="847"/>
      <c r="E55" s="1121">
        <f t="shared" si="5"/>
        <v>109.99</v>
      </c>
      <c r="F55" s="918"/>
      <c r="G55" s="918"/>
      <c r="H55" s="197"/>
      <c r="I55" s="935"/>
      <c r="L55" s="935"/>
    </row>
    <row r="56" spans="1:12" ht="25.5">
      <c r="A56" s="667" t="s">
        <v>491</v>
      </c>
      <c r="B56" s="1263">
        <v>70.703325000000007</v>
      </c>
      <c r="C56" s="667" t="s">
        <v>19</v>
      </c>
      <c r="D56" s="847"/>
      <c r="E56" s="1121">
        <f t="shared" si="5"/>
        <v>70.703325000000007</v>
      </c>
      <c r="F56" s="667" t="s">
        <v>1055</v>
      </c>
      <c r="G56" s="667" t="s">
        <v>1025</v>
      </c>
      <c r="H56" s="197"/>
    </row>
    <row r="57" spans="1:12" ht="25.5">
      <c r="A57" s="667" t="s">
        <v>975</v>
      </c>
      <c r="B57" s="1258">
        <v>45.955799999999996</v>
      </c>
      <c r="C57" s="667" t="s">
        <v>20</v>
      </c>
      <c r="D57" s="847"/>
      <c r="E57" s="1121">
        <f t="shared" si="5"/>
        <v>45.955799999999996</v>
      </c>
      <c r="F57" s="667" t="s">
        <v>936</v>
      </c>
      <c r="H57" s="493"/>
    </row>
    <row r="58" spans="1:12" ht="25.5">
      <c r="A58" s="667" t="s">
        <v>492</v>
      </c>
      <c r="B58" s="1248">
        <v>125.8125</v>
      </c>
      <c r="C58" s="667" t="s">
        <v>19</v>
      </c>
      <c r="D58" s="847"/>
      <c r="E58" s="1121">
        <f t="shared" si="5"/>
        <v>125.8125</v>
      </c>
      <c r="F58" s="667" t="s">
        <v>1055</v>
      </c>
      <c r="G58" s="717">
        <v>180190200210250</v>
      </c>
      <c r="H58" s="197"/>
    </row>
    <row r="59" spans="1:12" ht="25.5">
      <c r="A59" s="667" t="s">
        <v>493</v>
      </c>
      <c r="B59" s="1248">
        <v>70.52600000000001</v>
      </c>
      <c r="C59" s="667" t="s">
        <v>19</v>
      </c>
      <c r="D59" s="847"/>
      <c r="E59" s="1121">
        <f t="shared" si="5"/>
        <v>70.52600000000001</v>
      </c>
      <c r="F59" s="667" t="s">
        <v>1055</v>
      </c>
      <c r="G59" s="717">
        <v>180190250</v>
      </c>
      <c r="H59" s="197"/>
    </row>
    <row r="60" spans="1:12" ht="25.5">
      <c r="A60" s="667" t="s">
        <v>546</v>
      </c>
      <c r="B60" s="1248">
        <v>44.188000000000002</v>
      </c>
      <c r="C60" s="667" t="s">
        <v>20</v>
      </c>
      <c r="D60" s="847"/>
      <c r="E60" s="1121">
        <f t="shared" si="5"/>
        <v>44.188000000000002</v>
      </c>
      <c r="F60" s="667" t="s">
        <v>936</v>
      </c>
      <c r="G60" s="667" t="s">
        <v>599</v>
      </c>
      <c r="H60" s="493"/>
    </row>
    <row r="61" spans="1:12" ht="14.25">
      <c r="A61" s="495"/>
      <c r="B61" s="1248"/>
      <c r="C61" s="495"/>
      <c r="D61" s="937"/>
      <c r="E61" s="707"/>
      <c r="F61" s="675"/>
      <c r="G61" s="668"/>
      <c r="H61" s="493"/>
    </row>
    <row r="62" spans="1:12" s="1131" customFormat="1" ht="14.25">
      <c r="A62" s="1139"/>
      <c r="B62" s="1250"/>
      <c r="C62" s="1139"/>
      <c r="D62" s="937"/>
      <c r="E62" s="707"/>
      <c r="F62" s="1134"/>
      <c r="H62" s="493"/>
      <c r="I62" s="1163"/>
      <c r="L62" s="1163"/>
    </row>
    <row r="63" spans="1:12" ht="15">
      <c r="A63" s="638" t="s">
        <v>21</v>
      </c>
      <c r="B63" s="1256"/>
      <c r="C63" s="495"/>
      <c r="D63" s="937"/>
      <c r="E63" s="707"/>
      <c r="F63" s="495"/>
      <c r="H63" s="493"/>
    </row>
    <row r="64" spans="1:12" s="722" customFormat="1" ht="30">
      <c r="A64" s="724" t="s">
        <v>532</v>
      </c>
      <c r="B64" s="1248">
        <v>0.15</v>
      </c>
      <c r="C64" s="724" t="s">
        <v>17</v>
      </c>
      <c r="D64" s="939">
        <v>0</v>
      </c>
      <c r="E64" s="958">
        <f>D64*B64</f>
        <v>0</v>
      </c>
      <c r="F64" s="724" t="s">
        <v>442</v>
      </c>
      <c r="G64" s="924" t="s">
        <v>1028</v>
      </c>
      <c r="H64" s="724"/>
      <c r="I64" s="721"/>
      <c r="L64" s="721"/>
    </row>
    <row r="65" spans="1:12" s="722" customFormat="1" ht="15.75">
      <c r="A65" s="724" t="s">
        <v>494</v>
      </c>
      <c r="B65" s="1248">
        <v>3</v>
      </c>
      <c r="C65" s="724" t="s">
        <v>17</v>
      </c>
      <c r="D65" s="939">
        <v>0</v>
      </c>
      <c r="E65" s="958">
        <f>D65*B65</f>
        <v>0</v>
      </c>
      <c r="F65" s="724" t="s">
        <v>442</v>
      </c>
      <c r="G65" s="724" t="s">
        <v>1029</v>
      </c>
      <c r="H65" s="724"/>
      <c r="I65" s="721"/>
      <c r="L65" s="721"/>
    </row>
    <row r="66" spans="1:12" ht="15" thickBot="1">
      <c r="A66" s="704"/>
      <c r="B66" s="1265"/>
      <c r="C66" s="704"/>
      <c r="D66" s="850"/>
      <c r="E66" s="956"/>
      <c r="F66" s="705"/>
      <c r="G66" s="243"/>
      <c r="H66" s="493"/>
    </row>
    <row r="67" spans="1:12" ht="14.25">
      <c r="A67" s="495"/>
      <c r="B67" s="1250"/>
      <c r="C67" s="495"/>
      <c r="D67" s="937"/>
      <c r="E67" s="707"/>
      <c r="F67" s="495"/>
    </row>
    <row r="68" spans="1:12" ht="26.25">
      <c r="A68" s="706" t="s">
        <v>589</v>
      </c>
      <c r="B68" s="1256"/>
      <c r="C68" s="495"/>
      <c r="D68" s="937"/>
      <c r="E68" s="707"/>
      <c r="F68" s="495"/>
    </row>
    <row r="69" spans="1:12" ht="25.5">
      <c r="A69" s="944" t="s">
        <v>133</v>
      </c>
      <c r="B69" s="1256"/>
      <c r="C69" s="495"/>
      <c r="D69" s="945" t="s">
        <v>1202</v>
      </c>
      <c r="E69" s="945" t="s">
        <v>1203</v>
      </c>
      <c r="F69" s="495"/>
    </row>
    <row r="70" spans="1:12" s="1134" customFormat="1" ht="14.25">
      <c r="A70" s="1141" t="s">
        <v>1068</v>
      </c>
      <c r="B70" s="1250">
        <v>2</v>
      </c>
      <c r="C70" s="1142" t="s">
        <v>16</v>
      </c>
      <c r="D70" s="942" t="s">
        <v>1201</v>
      </c>
      <c r="E70" s="1034">
        <f>D70*B70</f>
        <v>0</v>
      </c>
      <c r="F70" s="1142" t="s">
        <v>1053</v>
      </c>
      <c r="G70" s="1140"/>
      <c r="I70" s="1127"/>
      <c r="L70" s="1127"/>
    </row>
    <row r="71" spans="1:12" s="1134" customFormat="1" ht="25.5">
      <c r="A71" s="1141" t="s">
        <v>824</v>
      </c>
      <c r="B71" s="1250">
        <v>1E-3</v>
      </c>
      <c r="C71" s="1142" t="s">
        <v>918</v>
      </c>
      <c r="D71" s="942" t="s">
        <v>1201</v>
      </c>
      <c r="E71" s="1034">
        <f>D71*B71</f>
        <v>0</v>
      </c>
      <c r="F71" s="1142" t="s">
        <v>966</v>
      </c>
      <c r="G71" s="1140"/>
      <c r="I71" s="1127"/>
      <c r="L71" s="1127"/>
    </row>
    <row r="72" spans="1:12" ht="15">
      <c r="A72" s="708" t="s">
        <v>633</v>
      </c>
      <c r="B72" s="1256"/>
      <c r="C72" s="495"/>
      <c r="D72" s="937"/>
      <c r="E72" s="707"/>
      <c r="F72" s="495"/>
    </row>
    <row r="73" spans="1:12" s="1134" customFormat="1" ht="14.25">
      <c r="A73" s="1141" t="s">
        <v>1068</v>
      </c>
      <c r="B73" s="1250">
        <v>2</v>
      </c>
      <c r="C73" s="1142" t="s">
        <v>919</v>
      </c>
      <c r="D73" s="942" t="s">
        <v>1201</v>
      </c>
      <c r="E73" s="1034">
        <f>D73*B73</f>
        <v>0</v>
      </c>
      <c r="F73" s="1142" t="s">
        <v>1053</v>
      </c>
      <c r="G73" s="1140"/>
      <c r="I73" s="1127"/>
      <c r="L73" s="1127"/>
    </row>
    <row r="74" spans="1:12" s="1134" customFormat="1" ht="25.5">
      <c r="A74" s="1141" t="s">
        <v>824</v>
      </c>
      <c r="B74" s="1250">
        <v>2.9000000000000001E-2</v>
      </c>
      <c r="C74" s="1142" t="s">
        <v>918</v>
      </c>
      <c r="D74" s="942" t="s">
        <v>1201</v>
      </c>
      <c r="E74" s="1034">
        <f>D74*B74</f>
        <v>0</v>
      </c>
      <c r="F74" s="1142" t="s">
        <v>1030</v>
      </c>
      <c r="G74" s="1140"/>
      <c r="I74" s="1127"/>
      <c r="L74" s="1127"/>
    </row>
    <row r="75" spans="1:12" ht="14.25">
      <c r="A75" s="707" t="s">
        <v>185</v>
      </c>
      <c r="B75" s="1256"/>
      <c r="C75" s="495"/>
      <c r="D75" s="937"/>
      <c r="E75" s="707"/>
      <c r="F75" s="495"/>
    </row>
    <row r="76" spans="1:12" s="671" customFormat="1" ht="51">
      <c r="A76" s="667" t="s">
        <v>550</v>
      </c>
      <c r="B76" s="1256">
        <v>2</v>
      </c>
      <c r="C76" s="667" t="s">
        <v>551</v>
      </c>
      <c r="D76" s="847" t="s">
        <v>442</v>
      </c>
      <c r="E76" s="710">
        <f>B76</f>
        <v>2</v>
      </c>
      <c r="F76" s="667" t="s">
        <v>1031</v>
      </c>
      <c r="G76" s="226"/>
      <c r="H76" s="673"/>
      <c r="I76" s="676"/>
      <c r="L76" s="676"/>
    </row>
    <row r="77" spans="1:12" s="1134" customFormat="1" ht="25.5">
      <c r="A77" s="1141" t="s">
        <v>631</v>
      </c>
      <c r="B77" s="1250">
        <v>6.8000000000000005E-2</v>
      </c>
      <c r="C77" s="1142" t="s">
        <v>604</v>
      </c>
      <c r="D77" s="942" t="s">
        <v>1201</v>
      </c>
      <c r="E77" s="1034">
        <f>D77*B77</f>
        <v>0</v>
      </c>
      <c r="F77" s="1142" t="s">
        <v>1032</v>
      </c>
      <c r="G77" s="1140"/>
      <c r="I77" s="1127"/>
      <c r="L77" s="1127"/>
    </row>
    <row r="78" spans="1:12" s="1120" customFormat="1" ht="25.5">
      <c r="A78" s="1141" t="s">
        <v>552</v>
      </c>
      <c r="B78" s="1263">
        <v>20.100000000000001</v>
      </c>
      <c r="C78" s="1141" t="s">
        <v>553</v>
      </c>
      <c r="D78" s="1148">
        <v>0</v>
      </c>
      <c r="E78" s="1034">
        <f>D78*B78</f>
        <v>0</v>
      </c>
      <c r="F78" s="1141" t="s">
        <v>1033</v>
      </c>
      <c r="G78" s="1140"/>
      <c r="H78" s="1123"/>
      <c r="I78" s="1130"/>
      <c r="L78" s="1130"/>
    </row>
    <row r="79" spans="1:12" s="874" customFormat="1" ht="25.5">
      <c r="A79" s="1008" t="s">
        <v>542</v>
      </c>
      <c r="B79" s="1262">
        <v>0.5</v>
      </c>
      <c r="C79" s="1008" t="s">
        <v>548</v>
      </c>
      <c r="D79" s="852" t="s">
        <v>442</v>
      </c>
      <c r="E79" s="1041">
        <f>B79</f>
        <v>0.5</v>
      </c>
      <c r="F79" s="1008" t="s">
        <v>1073</v>
      </c>
      <c r="G79" s="496"/>
      <c r="H79" s="1013"/>
      <c r="I79" s="950"/>
      <c r="L79" s="950"/>
    </row>
    <row r="80" spans="1:12" s="671" customFormat="1" ht="14.25">
      <c r="A80" s="709" t="s">
        <v>132</v>
      </c>
      <c r="B80" s="1256"/>
      <c r="C80" s="667"/>
      <c r="D80" s="847"/>
      <c r="E80" s="710"/>
      <c r="F80" s="667"/>
      <c r="G80" s="226"/>
      <c r="I80" s="676"/>
      <c r="L80" s="676"/>
    </row>
    <row r="81" spans="1:12" s="1134" customFormat="1" ht="14.25">
      <c r="A81" s="1141" t="s">
        <v>1068</v>
      </c>
      <c r="B81" s="1250">
        <v>2</v>
      </c>
      <c r="C81" s="1142" t="s">
        <v>919</v>
      </c>
      <c r="D81" s="942" t="s">
        <v>1201</v>
      </c>
      <c r="E81" s="1034">
        <f>D81*B81</f>
        <v>0</v>
      </c>
      <c r="F81" s="1142" t="s">
        <v>1053</v>
      </c>
      <c r="G81" s="1140"/>
      <c r="I81" s="1127"/>
      <c r="L81" s="1127"/>
    </row>
    <row r="82" spans="1:12" s="1134" customFormat="1" ht="25.5">
      <c r="A82" s="1141" t="s">
        <v>824</v>
      </c>
      <c r="B82" s="1250">
        <v>1E-3</v>
      </c>
      <c r="C82" s="1142" t="s">
        <v>918</v>
      </c>
      <c r="D82" s="942" t="s">
        <v>1201</v>
      </c>
      <c r="E82" s="1034">
        <f>D82*B82</f>
        <v>0</v>
      </c>
      <c r="F82" s="1142" t="s">
        <v>1034</v>
      </c>
      <c r="G82" s="1140"/>
      <c r="I82" s="1127"/>
      <c r="L82" s="1127"/>
    </row>
    <row r="83" spans="1:12" s="671" customFormat="1" ht="14.25">
      <c r="A83" s="710" t="s">
        <v>136</v>
      </c>
      <c r="B83" s="1256"/>
      <c r="C83" s="667"/>
      <c r="D83" s="847"/>
      <c r="E83" s="710"/>
      <c r="F83" s="667"/>
      <c r="G83" s="226"/>
      <c r="I83" s="676"/>
      <c r="L83" s="676"/>
    </row>
    <row r="84" spans="1:12" s="671" customFormat="1" ht="39.75" customHeight="1">
      <c r="A84" s="723" t="s">
        <v>1185</v>
      </c>
      <c r="B84" s="1256">
        <v>0.25</v>
      </c>
      <c r="C84" s="723" t="s">
        <v>1056</v>
      </c>
      <c r="D84" s="941" t="s">
        <v>1289</v>
      </c>
      <c r="E84" s="1033">
        <f>D84*B84</f>
        <v>2.5000000000000001E-2</v>
      </c>
      <c r="F84" s="718" t="s">
        <v>1186</v>
      </c>
      <c r="G84" s="924"/>
      <c r="I84" s="676"/>
      <c r="L84" s="676"/>
    </row>
    <row r="85" spans="1:12" s="720" customFormat="1" ht="60">
      <c r="A85" s="923" t="s">
        <v>1240</v>
      </c>
      <c r="B85" s="1250">
        <v>8.3330000000000001E-2</v>
      </c>
      <c r="C85" s="723" t="s">
        <v>685</v>
      </c>
      <c r="D85" s="941" t="s">
        <v>1289</v>
      </c>
      <c r="E85" s="1033">
        <f>D85*B85</f>
        <v>8.3330000000000001E-3</v>
      </c>
      <c r="F85" s="723" t="s">
        <v>1069</v>
      </c>
      <c r="G85" s="924"/>
      <c r="H85" s="718"/>
      <c r="I85" s="719"/>
      <c r="L85" s="719"/>
    </row>
    <row r="86" spans="1:12" s="720" customFormat="1" ht="45">
      <c r="A86" s="1014" t="s">
        <v>1070</v>
      </c>
      <c r="B86" s="1250">
        <v>1</v>
      </c>
      <c r="C86" s="718" t="s">
        <v>485</v>
      </c>
      <c r="D86" s="1030">
        <v>0.05</v>
      </c>
      <c r="E86" s="1033">
        <f>D86*B86</f>
        <v>0.05</v>
      </c>
      <c r="F86" s="718" t="s">
        <v>1060</v>
      </c>
      <c r="G86" s="924"/>
      <c r="I86" s="719"/>
      <c r="L86" s="719"/>
    </row>
    <row r="87" spans="1:12" s="1132" customFormat="1" ht="25.5">
      <c r="A87" s="1142" t="s">
        <v>1071</v>
      </c>
      <c r="B87" s="1257">
        <v>0.3</v>
      </c>
      <c r="C87" s="1142" t="s">
        <v>1057</v>
      </c>
      <c r="D87" s="942" t="s">
        <v>442</v>
      </c>
      <c r="E87" s="951">
        <f xml:space="preserve"> B87</f>
        <v>0.3</v>
      </c>
      <c r="F87" s="1141" t="s">
        <v>1190</v>
      </c>
      <c r="G87" s="1140"/>
      <c r="H87" s="1141"/>
      <c r="I87" s="950"/>
      <c r="L87" s="950"/>
    </row>
    <row r="88" spans="1:12" s="720" customFormat="1" ht="38.25" customHeight="1">
      <c r="A88" s="723" t="s">
        <v>1184</v>
      </c>
      <c r="B88" s="1250">
        <v>0.25</v>
      </c>
      <c r="C88" s="723" t="s">
        <v>1056</v>
      </c>
      <c r="D88" s="941" t="s">
        <v>1290</v>
      </c>
      <c r="E88" s="1033">
        <f>D88*B88</f>
        <v>1.2500000000000001E-2</v>
      </c>
      <c r="F88" s="718" t="s">
        <v>1059</v>
      </c>
      <c r="G88" s="924"/>
      <c r="H88" s="718"/>
      <c r="I88" s="719"/>
      <c r="L88" s="719"/>
    </row>
    <row r="89" spans="1:12" s="671" customFormat="1" ht="51">
      <c r="A89" s="667" t="s">
        <v>550</v>
      </c>
      <c r="B89" s="1256">
        <v>2</v>
      </c>
      <c r="C89" s="667" t="s">
        <v>551</v>
      </c>
      <c r="D89" s="847" t="s">
        <v>442</v>
      </c>
      <c r="E89" s="949">
        <f>B89</f>
        <v>2</v>
      </c>
      <c r="F89" s="667" t="s">
        <v>1072</v>
      </c>
      <c r="G89" s="226"/>
      <c r="H89" s="673"/>
      <c r="I89" s="676"/>
      <c r="L89" s="676"/>
    </row>
    <row r="90" spans="1:12" s="1120" customFormat="1" ht="25.5">
      <c r="A90" s="1141" t="s">
        <v>552</v>
      </c>
      <c r="B90" s="1263">
        <v>18.8</v>
      </c>
      <c r="C90" s="1141" t="s">
        <v>553</v>
      </c>
      <c r="D90" s="1148">
        <v>0</v>
      </c>
      <c r="E90" s="1121">
        <f>D90*B90</f>
        <v>0</v>
      </c>
      <c r="F90" s="1141" t="s">
        <v>1080</v>
      </c>
      <c r="G90" s="1140"/>
      <c r="H90" s="1123"/>
      <c r="I90" s="1130"/>
      <c r="L90" s="1130"/>
    </row>
    <row r="91" spans="1:12" s="874" customFormat="1" ht="25.5">
      <c r="A91" s="1008" t="s">
        <v>542</v>
      </c>
      <c r="B91" s="1250">
        <v>0.16666666666666666</v>
      </c>
      <c r="C91" s="1008" t="s">
        <v>548</v>
      </c>
      <c r="D91" s="852" t="s">
        <v>442</v>
      </c>
      <c r="E91" s="1041">
        <f>B91</f>
        <v>0.16666666666666666</v>
      </c>
      <c r="F91" s="1008" t="s">
        <v>1073</v>
      </c>
      <c r="G91" s="496"/>
      <c r="H91" s="1013"/>
      <c r="I91" s="950"/>
      <c r="L91" s="950"/>
    </row>
    <row r="92" spans="1:12" s="671" customFormat="1" ht="14.25">
      <c r="A92" s="710" t="s">
        <v>135</v>
      </c>
      <c r="B92" s="1256"/>
      <c r="C92" s="667"/>
      <c r="D92" s="847"/>
      <c r="E92" s="710"/>
      <c r="F92" s="667"/>
      <c r="G92" s="226"/>
      <c r="I92" s="676"/>
      <c r="L92" s="676"/>
    </row>
    <row r="93" spans="1:12" s="728" customFormat="1" ht="30">
      <c r="A93" s="920" t="s">
        <v>1192</v>
      </c>
      <c r="B93" s="1256">
        <v>0.25</v>
      </c>
      <c r="C93" s="718" t="s">
        <v>606</v>
      </c>
      <c r="D93" s="941" t="s">
        <v>1289</v>
      </c>
      <c r="E93" s="1033">
        <f>D93*B93</f>
        <v>2.5000000000000001E-2</v>
      </c>
      <c r="F93" s="718" t="s">
        <v>1187</v>
      </c>
      <c r="G93" s="924"/>
      <c r="H93" s="726"/>
      <c r="I93" s="727"/>
      <c r="L93" s="727"/>
    </row>
    <row r="94" spans="1:12" s="720" customFormat="1" ht="45">
      <c r="A94" s="1014" t="s">
        <v>1291</v>
      </c>
      <c r="B94" s="1256">
        <v>0.05</v>
      </c>
      <c r="C94" s="718" t="s">
        <v>920</v>
      </c>
      <c r="D94" s="941" t="s">
        <v>1289</v>
      </c>
      <c r="E94" s="1033">
        <f>D94*B94</f>
        <v>5.000000000000001E-3</v>
      </c>
      <c r="F94" s="718" t="s">
        <v>1076</v>
      </c>
      <c r="G94" s="924"/>
      <c r="I94" s="719"/>
      <c r="L94" s="719"/>
    </row>
    <row r="95" spans="1:12" s="1120" customFormat="1" ht="25.5">
      <c r="A95" s="1141" t="s">
        <v>1074</v>
      </c>
      <c r="B95" s="1257">
        <v>0.3</v>
      </c>
      <c r="C95" s="1142" t="s">
        <v>1057</v>
      </c>
      <c r="D95" s="942" t="s">
        <v>442</v>
      </c>
      <c r="E95" s="951">
        <f xml:space="preserve"> B95</f>
        <v>0.3</v>
      </c>
      <c r="F95" s="1141" t="s">
        <v>1191</v>
      </c>
      <c r="G95" s="1140"/>
      <c r="H95" s="1123"/>
      <c r="I95" s="1130"/>
      <c r="L95" s="1130"/>
    </row>
    <row r="96" spans="1:12" s="927" customFormat="1" ht="30">
      <c r="A96" s="1014" t="s">
        <v>1292</v>
      </c>
      <c r="B96" s="1256">
        <v>8.3333000000000004E-2</v>
      </c>
      <c r="C96" s="923" t="s">
        <v>606</v>
      </c>
      <c r="D96" s="1030">
        <v>0.05</v>
      </c>
      <c r="E96" s="1182">
        <f>D96*B96</f>
        <v>4.16665E-3</v>
      </c>
      <c r="F96" s="920" t="s">
        <v>1058</v>
      </c>
      <c r="G96" s="924"/>
      <c r="H96" s="925"/>
      <c r="I96" s="926"/>
      <c r="L96" s="926"/>
    </row>
    <row r="97" spans="1:12" s="671" customFormat="1" ht="51">
      <c r="A97" s="667" t="s">
        <v>550</v>
      </c>
      <c r="B97" s="1256">
        <v>2</v>
      </c>
      <c r="C97" s="667" t="s">
        <v>551</v>
      </c>
      <c r="D97" s="847" t="s">
        <v>442</v>
      </c>
      <c r="E97" s="949">
        <f>B97</f>
        <v>2</v>
      </c>
      <c r="F97" s="667" t="s">
        <v>1077</v>
      </c>
      <c r="G97" s="226"/>
      <c r="H97" s="673"/>
      <c r="I97" s="676"/>
      <c r="L97" s="676"/>
    </row>
    <row r="98" spans="1:12" s="1120" customFormat="1" ht="25.5">
      <c r="A98" s="1141" t="s">
        <v>552</v>
      </c>
      <c r="B98" s="1263">
        <v>18.8</v>
      </c>
      <c r="C98" s="1141" t="s">
        <v>553</v>
      </c>
      <c r="D98" s="1148">
        <v>0</v>
      </c>
      <c r="E98" s="1121">
        <f>D98*B98</f>
        <v>0</v>
      </c>
      <c r="F98" s="1141" t="s">
        <v>1081</v>
      </c>
      <c r="G98" s="1140"/>
      <c r="H98" s="1123"/>
      <c r="I98" s="1130"/>
      <c r="L98" s="1130"/>
    </row>
    <row r="99" spans="1:12" s="874" customFormat="1" ht="25.5">
      <c r="A99" s="1008" t="s">
        <v>542</v>
      </c>
      <c r="B99" s="1250">
        <v>0.16666666666666666</v>
      </c>
      <c r="C99" s="1008" t="s">
        <v>548</v>
      </c>
      <c r="D99" s="852" t="s">
        <v>442</v>
      </c>
      <c r="E99" s="1041">
        <f>B99</f>
        <v>0.16666666666666666</v>
      </c>
      <c r="F99" s="1008" t="s">
        <v>1078</v>
      </c>
      <c r="G99" s="496"/>
      <c r="H99" s="1013"/>
      <c r="I99" s="950"/>
      <c r="L99" s="950"/>
    </row>
    <row r="100" spans="1:12" s="671" customFormat="1" ht="14.25">
      <c r="A100" s="710" t="s">
        <v>590</v>
      </c>
      <c r="B100" s="1256"/>
      <c r="C100" s="667"/>
      <c r="D100" s="847"/>
      <c r="E100" s="710"/>
      <c r="F100" s="667"/>
      <c r="G100" s="226"/>
      <c r="I100" s="676"/>
      <c r="L100" s="676"/>
    </row>
    <row r="101" spans="1:12" s="671" customFormat="1" ht="14.25">
      <c r="A101" s="499" t="s">
        <v>1175</v>
      </c>
      <c r="B101" s="1250">
        <v>15</v>
      </c>
      <c r="C101" s="667" t="s">
        <v>607</v>
      </c>
      <c r="D101" s="847"/>
      <c r="E101" s="949">
        <f>B101</f>
        <v>15</v>
      </c>
      <c r="F101" s="667" t="s">
        <v>949</v>
      </c>
      <c r="G101" s="226"/>
      <c r="I101" s="676"/>
      <c r="L101" s="676"/>
    </row>
    <row r="102" spans="1:12" s="671" customFormat="1" ht="14.25">
      <c r="A102" s="499" t="s">
        <v>1067</v>
      </c>
      <c r="B102" s="1250">
        <v>2</v>
      </c>
      <c r="C102" s="667" t="s">
        <v>608</v>
      </c>
      <c r="D102" s="847"/>
      <c r="E102" s="949">
        <f>B102</f>
        <v>2</v>
      </c>
      <c r="F102" s="667" t="s">
        <v>1063</v>
      </c>
      <c r="G102" s="226"/>
      <c r="I102" s="676"/>
      <c r="L102" s="676"/>
    </row>
    <row r="103" spans="1:12" s="1132" customFormat="1" ht="14.25">
      <c r="A103" s="1142" t="s">
        <v>1173</v>
      </c>
      <c r="B103" s="1256">
        <v>5</v>
      </c>
      <c r="C103" s="1141" t="s">
        <v>16</v>
      </c>
      <c r="D103" s="1148">
        <v>0</v>
      </c>
      <c r="E103" s="1143">
        <f>D103*B103</f>
        <v>0</v>
      </c>
      <c r="F103" s="1141" t="s">
        <v>1174</v>
      </c>
      <c r="G103" s="1140"/>
      <c r="I103" s="950"/>
      <c r="L103" s="950"/>
    </row>
    <row r="104" spans="1:12" s="671" customFormat="1" ht="38.25">
      <c r="A104" s="1059" t="s">
        <v>1264</v>
      </c>
      <c r="B104" s="1256">
        <v>5</v>
      </c>
      <c r="C104" s="1059" t="s">
        <v>551</v>
      </c>
      <c r="D104" s="847" t="s">
        <v>442</v>
      </c>
      <c r="E104" s="949">
        <f>B104</f>
        <v>5</v>
      </c>
      <c r="F104" s="1059" t="s">
        <v>1265</v>
      </c>
      <c r="G104" s="226"/>
      <c r="H104" s="673"/>
      <c r="I104" s="676"/>
      <c r="L104" s="676"/>
    </row>
    <row r="105" spans="1:12" s="1055" customFormat="1" ht="38.25">
      <c r="A105" s="1059" t="s">
        <v>1266</v>
      </c>
      <c r="B105" s="1250">
        <v>1</v>
      </c>
      <c r="C105" s="1059" t="s">
        <v>551</v>
      </c>
      <c r="D105" s="1060" t="s">
        <v>442</v>
      </c>
      <c r="E105" s="1034">
        <f>B105</f>
        <v>1</v>
      </c>
      <c r="F105" s="1059" t="s">
        <v>1065</v>
      </c>
      <c r="G105" s="1057"/>
      <c r="H105" s="1056"/>
      <c r="I105" s="1058"/>
      <c r="L105" s="1058"/>
    </row>
    <row r="106" spans="1:12" s="1132" customFormat="1" ht="25.5">
      <c r="A106" s="1141" t="s">
        <v>631</v>
      </c>
      <c r="B106" s="1250">
        <v>1.6E-2</v>
      </c>
      <c r="C106" s="1141" t="s">
        <v>604</v>
      </c>
      <c r="D106" s="1148">
        <v>0</v>
      </c>
      <c r="E106" s="1041">
        <f>D106*B106</f>
        <v>0</v>
      </c>
      <c r="F106" s="1141" t="s">
        <v>1066</v>
      </c>
      <c r="G106" s="1140"/>
      <c r="I106" s="950"/>
      <c r="L106" s="950"/>
    </row>
    <row r="107" spans="1:12" s="1129" customFormat="1" ht="25.5">
      <c r="A107" s="1141" t="s">
        <v>1267</v>
      </c>
      <c r="B107" s="1263">
        <v>18.8</v>
      </c>
      <c r="C107" s="1141" t="s">
        <v>553</v>
      </c>
      <c r="D107" s="1148">
        <v>0</v>
      </c>
      <c r="E107" s="1041">
        <f>D107*B107</f>
        <v>0</v>
      </c>
      <c r="F107" s="1141" t="s">
        <v>1079</v>
      </c>
      <c r="G107" s="1126"/>
      <c r="H107" s="1122"/>
      <c r="I107" s="1128"/>
      <c r="L107" s="1128"/>
    </row>
    <row r="108" spans="1:12" s="874" customFormat="1" ht="25.5">
      <c r="A108" s="1076" t="s">
        <v>1269</v>
      </c>
      <c r="B108" s="1263">
        <v>18.8</v>
      </c>
      <c r="C108" s="1076" t="s">
        <v>553</v>
      </c>
      <c r="D108" s="852" t="s">
        <v>442</v>
      </c>
      <c r="E108" s="1041">
        <f>B108</f>
        <v>18.8</v>
      </c>
      <c r="F108" s="1076" t="s">
        <v>1079</v>
      </c>
      <c r="G108" s="496"/>
      <c r="H108" s="1013"/>
      <c r="I108" s="950"/>
      <c r="L108" s="950"/>
    </row>
    <row r="109" spans="1:12" s="1074" customFormat="1" ht="25.5">
      <c r="A109" s="1077" t="s">
        <v>1270</v>
      </c>
      <c r="B109" s="1250">
        <v>0.75</v>
      </c>
      <c r="C109" s="1076" t="s">
        <v>548</v>
      </c>
      <c r="D109" s="852" t="s">
        <v>442</v>
      </c>
      <c r="E109" s="1041">
        <f t="shared" ref="E109:E110" si="6">B109</f>
        <v>0.75</v>
      </c>
      <c r="F109" s="1076" t="s">
        <v>610</v>
      </c>
      <c r="G109" s="1075"/>
      <c r="H109" s="1078"/>
      <c r="I109" s="950"/>
      <c r="L109" s="950"/>
    </row>
    <row r="110" spans="1:12" s="1074" customFormat="1" ht="25.5">
      <c r="A110" s="1077" t="s">
        <v>1271</v>
      </c>
      <c r="B110" s="1250">
        <v>1</v>
      </c>
      <c r="C110" s="1076" t="s">
        <v>548</v>
      </c>
      <c r="D110" s="852" t="s">
        <v>442</v>
      </c>
      <c r="E110" s="1041">
        <f t="shared" si="6"/>
        <v>1</v>
      </c>
      <c r="F110" s="1076" t="s">
        <v>610</v>
      </c>
      <c r="G110" s="1075"/>
      <c r="H110" s="1078"/>
      <c r="I110" s="950"/>
      <c r="L110" s="950"/>
    </row>
    <row r="111" spans="1:12" s="671" customFormat="1" ht="14.25">
      <c r="A111" s="710" t="s">
        <v>131</v>
      </c>
      <c r="B111" s="1256"/>
      <c r="C111" s="667"/>
      <c r="D111" s="847"/>
      <c r="E111" s="710"/>
      <c r="F111" s="667"/>
      <c r="G111" s="226"/>
      <c r="I111" s="676"/>
      <c r="L111" s="676"/>
    </row>
    <row r="112" spans="1:12" s="922" customFormat="1" ht="30">
      <c r="A112" s="920" t="s">
        <v>1196</v>
      </c>
      <c r="B112" s="1250">
        <v>0.16666</v>
      </c>
      <c r="C112" s="920" t="s">
        <v>605</v>
      </c>
      <c r="D112" s="1030">
        <v>0.3</v>
      </c>
      <c r="E112" s="947">
        <f>D112*B112</f>
        <v>4.9998000000000001E-2</v>
      </c>
      <c r="F112" s="920" t="s">
        <v>1082</v>
      </c>
      <c r="G112" s="924"/>
      <c r="H112" s="928"/>
      <c r="I112" s="921"/>
      <c r="L112" s="921"/>
    </row>
    <row r="113" spans="1:12" s="922" customFormat="1" ht="30">
      <c r="A113" s="920" t="s">
        <v>1195</v>
      </c>
      <c r="B113" s="1250">
        <v>0.25</v>
      </c>
      <c r="C113" s="920" t="s">
        <v>606</v>
      </c>
      <c r="D113" s="1030">
        <v>0.3</v>
      </c>
      <c r="E113" s="947">
        <f>D113*B113</f>
        <v>7.4999999999999997E-2</v>
      </c>
      <c r="F113" s="920" t="s">
        <v>1159</v>
      </c>
      <c r="G113" s="924"/>
      <c r="H113" s="928"/>
      <c r="I113" s="921"/>
      <c r="L113" s="921"/>
    </row>
    <row r="114" spans="1:12" s="720" customFormat="1" ht="45">
      <c r="A114" s="718" t="s">
        <v>856</v>
      </c>
      <c r="B114" s="1256">
        <v>2.4000000000000004</v>
      </c>
      <c r="C114" s="718" t="s">
        <v>485</v>
      </c>
      <c r="D114" s="1030">
        <v>0.5</v>
      </c>
      <c r="E114" s="947">
        <f>D114*B114</f>
        <v>1.2000000000000002</v>
      </c>
      <c r="F114" s="718" t="s">
        <v>1098</v>
      </c>
      <c r="G114" s="924"/>
      <c r="H114" s="729"/>
      <c r="I114" s="719"/>
      <c r="L114" s="719"/>
    </row>
    <row r="115" spans="1:12" s="720" customFormat="1" ht="30">
      <c r="A115" s="718" t="s">
        <v>836</v>
      </c>
      <c r="B115" s="1256">
        <v>8</v>
      </c>
      <c r="C115" s="718" t="s">
        <v>485</v>
      </c>
      <c r="D115" s="1030">
        <v>0.5</v>
      </c>
      <c r="E115" s="947">
        <f>D115*B115</f>
        <v>4</v>
      </c>
      <c r="F115" s="718" t="s">
        <v>1083</v>
      </c>
      <c r="G115" s="924"/>
      <c r="H115" s="729"/>
      <c r="I115" s="719"/>
      <c r="L115" s="719"/>
    </row>
    <row r="116" spans="1:12" s="720" customFormat="1" ht="45">
      <c r="A116" s="718" t="s">
        <v>817</v>
      </c>
      <c r="B116" s="1247">
        <v>3.75</v>
      </c>
      <c r="C116" s="718" t="s">
        <v>485</v>
      </c>
      <c r="D116" s="1030">
        <v>0.1</v>
      </c>
      <c r="E116" s="947">
        <f>D116*B116</f>
        <v>0.375</v>
      </c>
      <c r="F116" s="718" t="s">
        <v>1097</v>
      </c>
      <c r="G116" s="725"/>
      <c r="H116" s="729"/>
      <c r="I116" s="719"/>
      <c r="L116" s="719"/>
    </row>
    <row r="117" spans="1:12" s="874" customFormat="1" ht="25.5">
      <c r="A117" s="918" t="s">
        <v>828</v>
      </c>
      <c r="B117" s="1250">
        <v>1</v>
      </c>
      <c r="C117" s="918" t="s">
        <v>1085</v>
      </c>
      <c r="D117" s="847" t="s">
        <v>442</v>
      </c>
      <c r="E117" s="710">
        <f>B117</f>
        <v>1</v>
      </c>
      <c r="F117" s="918" t="s">
        <v>1171</v>
      </c>
      <c r="G117" s="496"/>
      <c r="H117" s="714"/>
      <c r="I117" s="950"/>
      <c r="L117" s="950"/>
    </row>
    <row r="118" spans="1:12" s="671" customFormat="1" ht="38.25">
      <c r="A118" s="667" t="s">
        <v>1135</v>
      </c>
      <c r="B118" s="1246">
        <v>0.9</v>
      </c>
      <c r="C118" s="667" t="s">
        <v>1057</v>
      </c>
      <c r="D118" s="847" t="s">
        <v>442</v>
      </c>
      <c r="E118" s="951">
        <f>B118</f>
        <v>0.9</v>
      </c>
      <c r="F118" s="918" t="s">
        <v>1197</v>
      </c>
      <c r="G118" s="226"/>
      <c r="H118" s="587"/>
      <c r="I118" s="676"/>
      <c r="L118" s="676"/>
    </row>
    <row r="119" spans="1:12" s="671" customFormat="1" ht="38.25">
      <c r="A119" s="667" t="s">
        <v>1134</v>
      </c>
      <c r="B119" s="1246">
        <v>0.1</v>
      </c>
      <c r="C119" s="667" t="s">
        <v>1057</v>
      </c>
      <c r="D119" s="847" t="s">
        <v>442</v>
      </c>
      <c r="E119" s="951">
        <f>B119</f>
        <v>0.1</v>
      </c>
      <c r="F119" s="918" t="s">
        <v>1198</v>
      </c>
      <c r="G119" s="226"/>
      <c r="H119" s="587"/>
      <c r="I119" s="676"/>
      <c r="L119" s="676"/>
    </row>
    <row r="120" spans="1:12" s="671" customFormat="1" ht="51">
      <c r="A120" s="667" t="s">
        <v>550</v>
      </c>
      <c r="B120" s="1250">
        <v>1</v>
      </c>
      <c r="C120" s="667" t="s">
        <v>551</v>
      </c>
      <c r="D120" s="847" t="s">
        <v>442</v>
      </c>
      <c r="E120" s="949">
        <f>B120</f>
        <v>1</v>
      </c>
      <c r="F120" s="667" t="s">
        <v>903</v>
      </c>
      <c r="G120" s="226"/>
      <c r="H120" s="673"/>
      <c r="I120" s="676"/>
      <c r="L120" s="676"/>
    </row>
    <row r="121" spans="1:12" s="922" customFormat="1" ht="45">
      <c r="A121" s="920" t="s">
        <v>631</v>
      </c>
      <c r="B121" s="1262">
        <v>9.6000000000000002E-2</v>
      </c>
      <c r="C121" s="920" t="s">
        <v>604</v>
      </c>
      <c r="D121" s="1030">
        <v>0</v>
      </c>
      <c r="E121" s="947">
        <f>D121*B121</f>
        <v>0</v>
      </c>
      <c r="F121" s="920" t="s">
        <v>691</v>
      </c>
      <c r="G121" s="924"/>
      <c r="I121" s="921"/>
      <c r="L121" s="921"/>
    </row>
    <row r="122" spans="1:12" s="720" customFormat="1" ht="45">
      <c r="A122" s="1014" t="s">
        <v>1274</v>
      </c>
      <c r="B122" s="1263">
        <v>16.5</v>
      </c>
      <c r="C122" s="1014" t="s">
        <v>553</v>
      </c>
      <c r="D122" s="854">
        <v>0</v>
      </c>
      <c r="E122" s="958">
        <f>D122*B122</f>
        <v>0</v>
      </c>
      <c r="F122" s="1014" t="s">
        <v>1268</v>
      </c>
      <c r="G122" s="924"/>
      <c r="I122" s="719"/>
    </row>
    <row r="123" spans="1:12" s="1016" customFormat="1" ht="45">
      <c r="A123" s="1014" t="s">
        <v>1275</v>
      </c>
      <c r="B123" s="1263">
        <v>25.3</v>
      </c>
      <c r="C123" s="1014" t="s">
        <v>553</v>
      </c>
      <c r="D123" s="1031">
        <v>0</v>
      </c>
      <c r="E123" s="958">
        <f>D123*B123</f>
        <v>0</v>
      </c>
      <c r="F123" s="1014" t="s">
        <v>1273</v>
      </c>
      <c r="G123" s="924"/>
      <c r="I123" s="1015"/>
    </row>
    <row r="124" spans="1:12" s="720" customFormat="1" ht="45">
      <c r="A124" s="718" t="s">
        <v>542</v>
      </c>
      <c r="B124" s="1250">
        <v>0.5</v>
      </c>
      <c r="C124" s="718" t="s">
        <v>548</v>
      </c>
      <c r="D124" s="851">
        <v>0.4</v>
      </c>
      <c r="E124" s="952">
        <f>B124*D124</f>
        <v>0.2</v>
      </c>
      <c r="F124" s="718" t="s">
        <v>692</v>
      </c>
      <c r="G124" s="924"/>
      <c r="H124" s="729"/>
      <c r="I124" s="719"/>
    </row>
    <row r="125" spans="1:12" s="671" customFormat="1" ht="14.25">
      <c r="A125" s="710" t="s">
        <v>591</v>
      </c>
      <c r="B125" s="1256"/>
      <c r="C125" s="667"/>
      <c r="D125" s="847"/>
      <c r="E125" s="710"/>
      <c r="F125" s="667"/>
      <c r="G125" s="226"/>
      <c r="I125" s="676"/>
    </row>
    <row r="126" spans="1:12" s="671" customFormat="1" ht="14.25">
      <c r="A126" s="667" t="s">
        <v>838</v>
      </c>
      <c r="B126" s="1261">
        <v>12</v>
      </c>
      <c r="C126" s="667" t="s">
        <v>1089</v>
      </c>
      <c r="D126" s="847" t="s">
        <v>442</v>
      </c>
      <c r="E126" s="949">
        <f>B126</f>
        <v>12</v>
      </c>
      <c r="F126" s="667" t="s">
        <v>1088</v>
      </c>
      <c r="G126" s="226"/>
      <c r="I126" s="676"/>
    </row>
    <row r="127" spans="1:12" s="728" customFormat="1" ht="45">
      <c r="A127" s="718" t="s">
        <v>661</v>
      </c>
      <c r="B127" s="1250">
        <v>0.25</v>
      </c>
      <c r="C127" s="718" t="s">
        <v>609</v>
      </c>
      <c r="D127" s="1030">
        <v>0.1</v>
      </c>
      <c r="E127" s="952">
        <f>B127*D127</f>
        <v>2.5000000000000001E-2</v>
      </c>
      <c r="F127" s="920" t="s">
        <v>1200</v>
      </c>
      <c r="G127" s="725"/>
      <c r="H127" s="726"/>
      <c r="I127" s="727"/>
    </row>
    <row r="128" spans="1:12" s="720" customFormat="1" ht="45">
      <c r="A128" s="718" t="s">
        <v>855</v>
      </c>
      <c r="B128" s="1254">
        <v>12.8</v>
      </c>
      <c r="C128" s="718" t="s">
        <v>485</v>
      </c>
      <c r="D128" s="1030">
        <v>0.5</v>
      </c>
      <c r="E128" s="947">
        <f>D128*B128</f>
        <v>6.4</v>
      </c>
      <c r="F128" s="718" t="s">
        <v>1099</v>
      </c>
      <c r="G128" s="725"/>
      <c r="I128" s="719"/>
    </row>
    <row r="129" spans="1:12" s="720" customFormat="1" ht="30">
      <c r="A129" s="718" t="s">
        <v>837</v>
      </c>
      <c r="B129" s="1256">
        <v>8</v>
      </c>
      <c r="C129" s="718" t="s">
        <v>485</v>
      </c>
      <c r="D129" s="1030">
        <v>0.5</v>
      </c>
      <c r="E129" s="947">
        <f>D129*B129</f>
        <v>4</v>
      </c>
      <c r="F129" s="718" t="s">
        <v>1084</v>
      </c>
      <c r="G129" s="725"/>
      <c r="I129" s="719"/>
      <c r="L129" s="719"/>
    </row>
    <row r="130" spans="1:12" s="720" customFormat="1" ht="45">
      <c r="A130" s="718" t="s">
        <v>817</v>
      </c>
      <c r="B130" s="1247">
        <v>5.5872764999999998</v>
      </c>
      <c r="C130" s="718" t="s">
        <v>485</v>
      </c>
      <c r="D130" s="1030">
        <v>0.1</v>
      </c>
      <c r="E130" s="947">
        <f>D130*B130</f>
        <v>0.55872765000000002</v>
      </c>
      <c r="F130" s="718" t="s">
        <v>1097</v>
      </c>
      <c r="G130" s="725"/>
      <c r="I130" s="719"/>
      <c r="L130" s="719"/>
    </row>
    <row r="131" spans="1:12" s="874" customFormat="1" ht="25.5">
      <c r="A131" s="918" t="s">
        <v>828</v>
      </c>
      <c r="B131" s="1256">
        <v>1</v>
      </c>
      <c r="C131" s="918" t="s">
        <v>1085</v>
      </c>
      <c r="D131" s="847" t="s">
        <v>442</v>
      </c>
      <c r="E131" s="949">
        <f>B131</f>
        <v>1</v>
      </c>
      <c r="F131" s="918" t="s">
        <v>1171</v>
      </c>
      <c r="G131" s="496"/>
      <c r="H131" s="714"/>
      <c r="I131" s="950"/>
      <c r="L131" s="950"/>
    </row>
    <row r="132" spans="1:12" s="671" customFormat="1" ht="38.25">
      <c r="A132" s="667" t="s">
        <v>1135</v>
      </c>
      <c r="B132" s="1257">
        <v>0.8</v>
      </c>
      <c r="C132" s="667" t="s">
        <v>1057</v>
      </c>
      <c r="D132" s="847" t="s">
        <v>442</v>
      </c>
      <c r="E132" s="951">
        <f>B132</f>
        <v>0.8</v>
      </c>
      <c r="F132" s="667" t="s">
        <v>1136</v>
      </c>
      <c r="G132" s="226"/>
      <c r="H132" s="587"/>
      <c r="I132" s="676"/>
      <c r="L132" s="676"/>
    </row>
    <row r="133" spans="1:12" s="671" customFormat="1" ht="38.25">
      <c r="A133" s="667" t="s">
        <v>1134</v>
      </c>
      <c r="B133" s="1257">
        <v>0.2</v>
      </c>
      <c r="C133" s="667" t="s">
        <v>1057</v>
      </c>
      <c r="D133" s="847" t="s">
        <v>442</v>
      </c>
      <c r="E133" s="951">
        <f>B133</f>
        <v>0.2</v>
      </c>
      <c r="F133" s="667" t="s">
        <v>1137</v>
      </c>
      <c r="G133" s="226"/>
      <c r="H133" s="587"/>
      <c r="I133" s="676"/>
      <c r="L133" s="676"/>
    </row>
    <row r="134" spans="1:12" s="671" customFormat="1" ht="63.75">
      <c r="A134" s="667" t="s">
        <v>550</v>
      </c>
      <c r="B134" s="1256">
        <v>1</v>
      </c>
      <c r="C134" s="667" t="s">
        <v>551</v>
      </c>
      <c r="D134" s="847" t="s">
        <v>442</v>
      </c>
      <c r="E134" s="949">
        <f>B134</f>
        <v>1</v>
      </c>
      <c r="F134" s="667" t="s">
        <v>904</v>
      </c>
      <c r="G134" s="226"/>
      <c r="H134" s="673"/>
      <c r="I134" s="676"/>
      <c r="L134" s="676"/>
    </row>
    <row r="135" spans="1:12" s="922" customFormat="1" ht="45">
      <c r="A135" s="920" t="s">
        <v>631</v>
      </c>
      <c r="B135" s="1247">
        <v>0.32500000000000001</v>
      </c>
      <c r="C135" s="920" t="s">
        <v>634</v>
      </c>
      <c r="D135" s="1030">
        <v>0</v>
      </c>
      <c r="E135" s="947">
        <f>D135*B135</f>
        <v>0</v>
      </c>
      <c r="F135" s="920" t="s">
        <v>693</v>
      </c>
      <c r="G135" s="924"/>
      <c r="I135" s="921"/>
      <c r="L135" s="921"/>
    </row>
    <row r="136" spans="1:12" s="728" customFormat="1" ht="45">
      <c r="A136" s="1014" t="s">
        <v>1274</v>
      </c>
      <c r="B136" s="1263">
        <v>16.5</v>
      </c>
      <c r="C136" s="1014" t="s">
        <v>553</v>
      </c>
      <c r="D136" s="854">
        <v>0</v>
      </c>
      <c r="E136" s="958">
        <f>D136*B136</f>
        <v>0</v>
      </c>
      <c r="F136" s="1014" t="s">
        <v>1268</v>
      </c>
      <c r="G136" s="924"/>
      <c r="H136" s="726"/>
      <c r="I136" s="727"/>
      <c r="L136" s="727"/>
    </row>
    <row r="137" spans="1:12" s="927" customFormat="1" ht="45">
      <c r="A137" s="1014" t="s">
        <v>1275</v>
      </c>
      <c r="B137" s="1263">
        <v>38.6</v>
      </c>
      <c r="C137" s="1014" t="s">
        <v>553</v>
      </c>
      <c r="D137" s="1031">
        <v>0</v>
      </c>
      <c r="E137" s="958">
        <f>D137*B137</f>
        <v>0</v>
      </c>
      <c r="F137" s="1014" t="s">
        <v>1273</v>
      </c>
      <c r="G137" s="924"/>
      <c r="H137" s="925"/>
      <c r="I137" s="926"/>
      <c r="L137" s="926"/>
    </row>
    <row r="138" spans="1:12" s="720" customFormat="1" ht="60">
      <c r="A138" s="718" t="s">
        <v>542</v>
      </c>
      <c r="B138" s="1250">
        <v>0.5</v>
      </c>
      <c r="C138" s="718" t="s">
        <v>548</v>
      </c>
      <c r="D138" s="851">
        <v>0.4</v>
      </c>
      <c r="E138" s="947">
        <f>D138*B138</f>
        <v>0.2</v>
      </c>
      <c r="F138" s="718" t="s">
        <v>694</v>
      </c>
      <c r="G138" s="924"/>
      <c r="H138" s="729"/>
      <c r="I138" s="719"/>
      <c r="L138" s="719"/>
    </row>
    <row r="139" spans="1:12" s="671" customFormat="1">
      <c r="A139" s="710" t="s">
        <v>592</v>
      </c>
      <c r="B139" s="1266"/>
      <c r="C139" s="667"/>
      <c r="D139" s="847"/>
      <c r="E139" s="710"/>
      <c r="F139" s="667"/>
      <c r="G139" s="226"/>
      <c r="I139" s="676"/>
      <c r="L139" s="676"/>
    </row>
    <row r="140" spans="1:12" s="671" customFormat="1" ht="14.25">
      <c r="A140" s="667" t="s">
        <v>922</v>
      </c>
      <c r="B140" s="1261">
        <v>25</v>
      </c>
      <c r="C140" s="667" t="s">
        <v>1089</v>
      </c>
      <c r="D140" s="847" t="s">
        <v>442</v>
      </c>
      <c r="E140" s="949">
        <f>B140</f>
        <v>25</v>
      </c>
      <c r="F140" s="667" t="s">
        <v>1088</v>
      </c>
      <c r="G140" s="226"/>
      <c r="I140" s="676"/>
      <c r="L140" s="676"/>
    </row>
    <row r="141" spans="1:12" s="720" customFormat="1" ht="45">
      <c r="A141" s="718" t="s">
        <v>923</v>
      </c>
      <c r="B141" s="1250">
        <v>2</v>
      </c>
      <c r="C141" s="718" t="s">
        <v>606</v>
      </c>
      <c r="D141" s="1030">
        <v>0.1</v>
      </c>
      <c r="E141" s="952">
        <f>B141*D141</f>
        <v>0.2</v>
      </c>
      <c r="F141" s="920" t="s">
        <v>1199</v>
      </c>
      <c r="G141" s="725"/>
      <c r="I141" s="719"/>
      <c r="L141" s="719"/>
    </row>
    <row r="142" spans="1:12" s="720" customFormat="1" ht="30">
      <c r="A142" s="718" t="s">
        <v>924</v>
      </c>
      <c r="B142" s="1250">
        <v>1</v>
      </c>
      <c r="C142" s="718" t="s">
        <v>606</v>
      </c>
      <c r="D142" s="1030">
        <v>0.1</v>
      </c>
      <c r="E142" s="947">
        <f>D142*B142</f>
        <v>0.1</v>
      </c>
      <c r="F142" s="718" t="s">
        <v>1101</v>
      </c>
      <c r="G142" s="924"/>
      <c r="I142" s="719"/>
      <c r="L142" s="719"/>
    </row>
    <row r="143" spans="1:12" s="720" customFormat="1" ht="45">
      <c r="A143" s="718" t="s">
        <v>874</v>
      </c>
      <c r="B143" s="1256">
        <v>9.6</v>
      </c>
      <c r="C143" s="718" t="s">
        <v>485</v>
      </c>
      <c r="D143" s="1030">
        <v>0.5</v>
      </c>
      <c r="E143" s="947">
        <f>D143*B143</f>
        <v>4.8</v>
      </c>
      <c r="F143" s="718" t="s">
        <v>1100</v>
      </c>
      <c r="G143" s="725"/>
      <c r="I143" s="719"/>
      <c r="L143" s="719"/>
    </row>
    <row r="144" spans="1:12" s="1132" customFormat="1" ht="14.25">
      <c r="A144" s="1141" t="s">
        <v>925</v>
      </c>
      <c r="B144" s="1257">
        <v>0.15</v>
      </c>
      <c r="C144" s="1142" t="s">
        <v>1057</v>
      </c>
      <c r="D144" s="1045" t="s">
        <v>442</v>
      </c>
      <c r="E144" s="1150">
        <f>B144</f>
        <v>0.15</v>
      </c>
      <c r="F144" s="1141" t="s">
        <v>1090</v>
      </c>
      <c r="G144" s="1142"/>
      <c r="I144" s="950"/>
      <c r="L144" s="950"/>
    </row>
    <row r="145" spans="1:12" s="720" customFormat="1" ht="45">
      <c r="A145" s="718" t="s">
        <v>875</v>
      </c>
      <c r="B145" s="1254">
        <v>8</v>
      </c>
      <c r="C145" s="718" t="s">
        <v>485</v>
      </c>
      <c r="D145" s="1030">
        <v>0.5</v>
      </c>
      <c r="E145" s="947">
        <f>D145*B145</f>
        <v>4</v>
      </c>
      <c r="F145" s="718" t="s">
        <v>1086</v>
      </c>
      <c r="G145" s="725"/>
      <c r="I145" s="719"/>
      <c r="L145" s="719"/>
    </row>
    <row r="146" spans="1:12" s="720" customFormat="1" ht="45">
      <c r="A146" s="718" t="s">
        <v>926</v>
      </c>
      <c r="B146" s="1247">
        <v>3.1040425000000003</v>
      </c>
      <c r="C146" s="718" t="s">
        <v>485</v>
      </c>
      <c r="D146" s="1030">
        <v>0.1</v>
      </c>
      <c r="E146" s="947">
        <f>D146*B146</f>
        <v>0.31040425000000005</v>
      </c>
      <c r="F146" s="718" t="s">
        <v>1097</v>
      </c>
      <c r="G146" s="725"/>
      <c r="I146" s="719"/>
      <c r="L146" s="719"/>
    </row>
    <row r="147" spans="1:12" s="874" customFormat="1" ht="25.5">
      <c r="A147" s="918" t="s">
        <v>828</v>
      </c>
      <c r="B147" s="1256">
        <v>1</v>
      </c>
      <c r="C147" s="918" t="s">
        <v>1085</v>
      </c>
      <c r="D147" s="847" t="s">
        <v>442</v>
      </c>
      <c r="E147" s="710">
        <f>B147</f>
        <v>1</v>
      </c>
      <c r="F147" s="918" t="s">
        <v>1171</v>
      </c>
      <c r="G147" s="496"/>
      <c r="I147" s="950"/>
      <c r="L147" s="950"/>
    </row>
    <row r="148" spans="1:12" s="671" customFormat="1" ht="38.25">
      <c r="A148" s="667" t="s">
        <v>1135</v>
      </c>
      <c r="B148" s="1257">
        <v>0.8</v>
      </c>
      <c r="C148" s="667" t="s">
        <v>1057</v>
      </c>
      <c r="D148" s="847" t="s">
        <v>442</v>
      </c>
      <c r="E148" s="951">
        <v>0.8</v>
      </c>
      <c r="F148" s="667" t="s">
        <v>1136</v>
      </c>
      <c r="G148" s="226"/>
      <c r="H148" s="587"/>
      <c r="I148" s="676"/>
      <c r="L148" s="676"/>
    </row>
    <row r="149" spans="1:12" s="671" customFormat="1" ht="38.25">
      <c r="A149" s="667" t="s">
        <v>1134</v>
      </c>
      <c r="B149" s="1257">
        <v>0.2</v>
      </c>
      <c r="C149" s="667" t="s">
        <v>1057</v>
      </c>
      <c r="D149" s="847" t="s">
        <v>442</v>
      </c>
      <c r="E149" s="951">
        <v>0.2</v>
      </c>
      <c r="F149" s="667" t="s">
        <v>1137</v>
      </c>
      <c r="G149" s="226"/>
      <c r="H149" s="587"/>
      <c r="I149" s="676"/>
      <c r="L149" s="676"/>
    </row>
    <row r="150" spans="1:12" s="671" customFormat="1" ht="63.75">
      <c r="A150" s="667" t="s">
        <v>550</v>
      </c>
      <c r="B150" s="1256">
        <v>1</v>
      </c>
      <c r="C150" s="667" t="s">
        <v>551</v>
      </c>
      <c r="D150" s="847" t="s">
        <v>442</v>
      </c>
      <c r="E150" s="949">
        <f>B150</f>
        <v>1</v>
      </c>
      <c r="F150" s="667" t="s">
        <v>1091</v>
      </c>
      <c r="G150" s="226"/>
      <c r="H150" s="673"/>
      <c r="I150" s="676"/>
      <c r="L150" s="676"/>
    </row>
    <row r="151" spans="1:12" s="922" customFormat="1" ht="45">
      <c r="A151" s="920" t="s">
        <v>631</v>
      </c>
      <c r="B151" s="1256">
        <v>0.61899999999999999</v>
      </c>
      <c r="C151" s="920" t="s">
        <v>604</v>
      </c>
      <c r="D151" s="853" t="s">
        <v>1201</v>
      </c>
      <c r="E151" s="947">
        <f>D151*B151</f>
        <v>0</v>
      </c>
      <c r="F151" s="920" t="s">
        <v>1092</v>
      </c>
      <c r="G151" s="924"/>
      <c r="I151" s="921"/>
      <c r="L151" s="921"/>
    </row>
    <row r="152" spans="1:12" s="728" customFormat="1" ht="45">
      <c r="A152" s="1014" t="s">
        <v>1274</v>
      </c>
      <c r="B152" s="1263">
        <v>16.5</v>
      </c>
      <c r="C152" s="718" t="s">
        <v>553</v>
      </c>
      <c r="D152" s="853" t="s">
        <v>1201</v>
      </c>
      <c r="E152" s="958">
        <f>D152*B152</f>
        <v>0</v>
      </c>
      <c r="F152" s="718" t="s">
        <v>1087</v>
      </c>
      <c r="G152" s="924"/>
      <c r="H152" s="726"/>
      <c r="I152" s="727"/>
      <c r="L152" s="727"/>
    </row>
    <row r="153" spans="1:12" s="927" customFormat="1" ht="30">
      <c r="A153" s="1014" t="s">
        <v>1275</v>
      </c>
      <c r="B153" s="1263">
        <v>47.7</v>
      </c>
      <c r="C153" s="1014" t="s">
        <v>553</v>
      </c>
      <c r="D153" s="853">
        <v>0</v>
      </c>
      <c r="E153" s="958">
        <f>D153*B153</f>
        <v>0</v>
      </c>
      <c r="F153" s="1014" t="s">
        <v>1276</v>
      </c>
      <c r="G153" s="924"/>
      <c r="H153" s="925"/>
      <c r="I153" s="926"/>
      <c r="L153" s="926"/>
    </row>
    <row r="154" spans="1:12" s="720" customFormat="1" ht="60">
      <c r="A154" s="718" t="s">
        <v>542</v>
      </c>
      <c r="B154" s="1250">
        <v>0.5</v>
      </c>
      <c r="C154" s="718" t="s">
        <v>548</v>
      </c>
      <c r="D154" s="851">
        <v>0.4</v>
      </c>
      <c r="E154" s="947">
        <f>D154*B154</f>
        <v>0.2</v>
      </c>
      <c r="F154" s="718" t="s">
        <v>1093</v>
      </c>
      <c r="G154" s="924"/>
      <c r="H154" s="729"/>
      <c r="I154" s="719"/>
      <c r="L154" s="719"/>
    </row>
    <row r="155" spans="1:12" s="671" customFormat="1" ht="14.25">
      <c r="A155" s="710" t="s">
        <v>593</v>
      </c>
      <c r="B155" s="1256"/>
      <c r="C155" s="667"/>
      <c r="D155" s="847"/>
      <c r="E155" s="710"/>
      <c r="F155" s="667"/>
      <c r="G155" s="226"/>
      <c r="I155" s="676"/>
      <c r="L155" s="676"/>
    </row>
    <row r="156" spans="1:12" s="671" customFormat="1" ht="14.25">
      <c r="A156" s="667" t="s">
        <v>927</v>
      </c>
      <c r="B156" s="1250">
        <v>77</v>
      </c>
      <c r="C156" s="667" t="s">
        <v>1089</v>
      </c>
      <c r="D156" s="847" t="s">
        <v>442</v>
      </c>
      <c r="E156" s="949">
        <f>B156</f>
        <v>77</v>
      </c>
      <c r="F156" s="667" t="s">
        <v>1088</v>
      </c>
      <c r="G156" s="226"/>
      <c r="I156" s="676"/>
      <c r="L156" s="676"/>
    </row>
    <row r="157" spans="1:12" s="720" customFormat="1" ht="45">
      <c r="A157" s="718" t="s">
        <v>1047</v>
      </c>
      <c r="B157" s="1250">
        <v>1</v>
      </c>
      <c r="C157" s="718" t="s">
        <v>606</v>
      </c>
      <c r="D157" s="1030">
        <v>0.1</v>
      </c>
      <c r="E157" s="947">
        <f>D157*B157</f>
        <v>0.1</v>
      </c>
      <c r="F157" s="920" t="s">
        <v>1199</v>
      </c>
      <c r="G157" s="725"/>
      <c r="I157" s="719"/>
      <c r="L157" s="719"/>
    </row>
    <row r="158" spans="1:12" s="720" customFormat="1" ht="45">
      <c r="A158" s="718" t="s">
        <v>898</v>
      </c>
      <c r="B158" s="1256">
        <v>6.4</v>
      </c>
      <c r="C158" s="718" t="s">
        <v>485</v>
      </c>
      <c r="D158" s="1030">
        <v>0.5</v>
      </c>
      <c r="E158" s="947">
        <f>D158*B158</f>
        <v>3.2</v>
      </c>
      <c r="F158" s="718" t="s">
        <v>1096</v>
      </c>
      <c r="G158" s="725"/>
      <c r="I158" s="719"/>
      <c r="L158" s="719"/>
    </row>
    <row r="159" spans="1:12" s="671" customFormat="1" ht="38.25">
      <c r="A159" s="667" t="s">
        <v>1135</v>
      </c>
      <c r="B159" s="1257">
        <v>0.9</v>
      </c>
      <c r="C159" s="667" t="s">
        <v>1057</v>
      </c>
      <c r="D159" s="847" t="s">
        <v>442</v>
      </c>
      <c r="E159" s="951">
        <f>B159</f>
        <v>0.9</v>
      </c>
      <c r="F159" s="667" t="s">
        <v>1136</v>
      </c>
      <c r="G159" s="226"/>
      <c r="H159" s="587"/>
      <c r="I159" s="676"/>
      <c r="L159" s="676"/>
    </row>
    <row r="160" spans="1:12" s="671" customFormat="1" ht="38.25">
      <c r="A160" s="667" t="s">
        <v>1134</v>
      </c>
      <c r="B160" s="1257">
        <v>0.1</v>
      </c>
      <c r="C160" s="667" t="s">
        <v>1057</v>
      </c>
      <c r="D160" s="847" t="s">
        <v>442</v>
      </c>
      <c r="E160" s="951">
        <f>B160</f>
        <v>0.1</v>
      </c>
      <c r="F160" s="667" t="s">
        <v>1137</v>
      </c>
      <c r="G160" s="226"/>
      <c r="H160" s="587"/>
      <c r="I160" s="676"/>
      <c r="L160" s="676"/>
    </row>
    <row r="161" spans="1:12" s="671" customFormat="1" ht="63.75">
      <c r="A161" s="667" t="s">
        <v>550</v>
      </c>
      <c r="B161" s="1256">
        <v>1</v>
      </c>
      <c r="C161" s="667" t="s">
        <v>551</v>
      </c>
      <c r="D161" s="847" t="s">
        <v>442</v>
      </c>
      <c r="E161" s="949">
        <f>B161</f>
        <v>1</v>
      </c>
      <c r="F161" s="667" t="s">
        <v>1094</v>
      </c>
      <c r="G161" s="226"/>
      <c r="H161" s="673"/>
      <c r="I161" s="676"/>
      <c r="L161" s="676"/>
    </row>
    <row r="162" spans="1:12" s="922" customFormat="1" ht="45">
      <c r="A162" s="920" t="s">
        <v>631</v>
      </c>
      <c r="B162" s="1256">
        <v>0.79900000000000004</v>
      </c>
      <c r="C162" s="920" t="s">
        <v>604</v>
      </c>
      <c r="D162" s="853" t="s">
        <v>1201</v>
      </c>
      <c r="E162" s="947">
        <f>D162*B162</f>
        <v>0</v>
      </c>
      <c r="F162" s="920" t="s">
        <v>693</v>
      </c>
      <c r="G162" s="924"/>
      <c r="I162" s="921"/>
      <c r="L162" s="921"/>
    </row>
    <row r="163" spans="1:12" s="1120" customFormat="1" ht="25.5">
      <c r="A163" s="1141" t="s">
        <v>1272</v>
      </c>
      <c r="B163" s="1248">
        <v>16.5</v>
      </c>
      <c r="C163" s="1141" t="s">
        <v>553</v>
      </c>
      <c r="D163" s="1045" t="s">
        <v>1201</v>
      </c>
      <c r="E163" s="1041">
        <f>D163*B163</f>
        <v>0</v>
      </c>
      <c r="F163" s="1141" t="s">
        <v>1087</v>
      </c>
      <c r="G163" s="1140"/>
      <c r="H163" s="1123"/>
      <c r="I163" s="1130"/>
      <c r="L163" s="1130"/>
    </row>
    <row r="164" spans="1:12" s="927" customFormat="1" ht="30">
      <c r="A164" s="1014" t="s">
        <v>1275</v>
      </c>
      <c r="B164" s="1248">
        <v>58.15</v>
      </c>
      <c r="C164" s="1014" t="s">
        <v>553</v>
      </c>
      <c r="D164" s="853">
        <v>0</v>
      </c>
      <c r="E164" s="1033">
        <f>D164*B164</f>
        <v>0</v>
      </c>
      <c r="F164" s="1014" t="s">
        <v>1079</v>
      </c>
      <c r="G164" s="924"/>
      <c r="H164" s="925"/>
      <c r="I164" s="926"/>
      <c r="L164" s="926"/>
    </row>
    <row r="165" spans="1:12" s="720" customFormat="1" ht="45">
      <c r="A165" s="718" t="s">
        <v>542</v>
      </c>
      <c r="B165" s="1250">
        <v>1</v>
      </c>
      <c r="C165" s="718" t="s">
        <v>548</v>
      </c>
      <c r="D165" s="851">
        <v>0.4</v>
      </c>
      <c r="E165" s="947">
        <f>D165*B165</f>
        <v>0.4</v>
      </c>
      <c r="F165" s="718" t="s">
        <v>695</v>
      </c>
      <c r="G165" s="924"/>
      <c r="H165" s="729"/>
      <c r="I165" s="719"/>
      <c r="L165" s="719"/>
    </row>
    <row r="166" spans="1:12" s="671" customFormat="1" ht="14.25">
      <c r="A166" s="710" t="s">
        <v>590</v>
      </c>
      <c r="B166" s="1256"/>
      <c r="C166" s="667"/>
      <c r="D166" s="847"/>
      <c r="E166" s="710"/>
      <c r="F166" s="667"/>
      <c r="G166" s="226"/>
      <c r="I166" s="676"/>
      <c r="L166" s="676"/>
    </row>
    <row r="167" spans="1:12" s="671" customFormat="1" ht="38.25">
      <c r="A167" s="667" t="s">
        <v>550</v>
      </c>
      <c r="B167" s="1250">
        <v>5</v>
      </c>
      <c r="C167" s="667" t="s">
        <v>551</v>
      </c>
      <c r="D167" s="847" t="s">
        <v>442</v>
      </c>
      <c r="E167" s="949">
        <f>B167</f>
        <v>5</v>
      </c>
      <c r="F167" s="667" t="s">
        <v>1095</v>
      </c>
      <c r="G167" s="226"/>
      <c r="H167" s="673"/>
      <c r="I167" s="676"/>
      <c r="L167" s="676"/>
    </row>
    <row r="168" spans="1:12" s="1132" customFormat="1" ht="25.5">
      <c r="A168" s="1141" t="s">
        <v>631</v>
      </c>
      <c r="B168" s="1250">
        <v>0.79900000000000004</v>
      </c>
      <c r="C168" s="1142" t="s">
        <v>604</v>
      </c>
      <c r="D168" s="942" t="s">
        <v>1201</v>
      </c>
      <c r="E168" s="1041">
        <f>D168*B168</f>
        <v>0</v>
      </c>
      <c r="F168" s="1141" t="s">
        <v>611</v>
      </c>
      <c r="G168" s="1140"/>
      <c r="I168" s="950"/>
      <c r="L168" s="950"/>
    </row>
    <row r="169" spans="1:12" s="1120" customFormat="1" ht="14.25">
      <c r="A169" s="1141" t="s">
        <v>552</v>
      </c>
      <c r="B169" s="1248">
        <v>32.75</v>
      </c>
      <c r="C169" s="1141" t="s">
        <v>553</v>
      </c>
      <c r="D169" s="1148">
        <v>0</v>
      </c>
      <c r="E169" s="1041">
        <f>D169*B169</f>
        <v>0</v>
      </c>
      <c r="F169" s="1141" t="s">
        <v>620</v>
      </c>
      <c r="G169" s="1140"/>
      <c r="H169" s="1123"/>
      <c r="I169" s="1130"/>
      <c r="L169" s="1130"/>
    </row>
    <row r="170" spans="1:12" s="874" customFormat="1" ht="25.5">
      <c r="A170" s="1008" t="s">
        <v>542</v>
      </c>
      <c r="B170" s="1250">
        <v>0.75</v>
      </c>
      <c r="C170" s="1008" t="s">
        <v>548</v>
      </c>
      <c r="D170" s="852" t="s">
        <v>442</v>
      </c>
      <c r="E170" s="1041">
        <f>B170</f>
        <v>0.75</v>
      </c>
      <c r="F170" s="1008" t="s">
        <v>618</v>
      </c>
      <c r="G170" s="496"/>
      <c r="H170" s="1013"/>
      <c r="I170" s="950"/>
      <c r="L170" s="950"/>
    </row>
    <row r="171" spans="1:12" s="1132" customFormat="1" ht="25.5">
      <c r="A171" s="1141" t="s">
        <v>583</v>
      </c>
      <c r="B171" s="1250">
        <v>1</v>
      </c>
      <c r="C171" s="1144" t="s">
        <v>612</v>
      </c>
      <c r="D171" s="1148">
        <v>0</v>
      </c>
      <c r="E171" s="1041">
        <f>D171*B171</f>
        <v>0</v>
      </c>
      <c r="F171" s="1141" t="s">
        <v>613</v>
      </c>
      <c r="G171" s="1140"/>
      <c r="I171" s="950"/>
      <c r="L171" s="950"/>
    </row>
    <row r="172" spans="1:12" s="671" customFormat="1" ht="14.25">
      <c r="A172" s="710" t="s">
        <v>594</v>
      </c>
      <c r="B172" s="1256"/>
      <c r="C172" s="667"/>
      <c r="D172" s="847"/>
      <c r="E172" s="710"/>
      <c r="F172" s="667"/>
      <c r="G172" s="226"/>
      <c r="I172" s="676"/>
      <c r="L172" s="676"/>
    </row>
    <row r="173" spans="1:12" s="671" customFormat="1" ht="51">
      <c r="A173" s="667" t="s">
        <v>550</v>
      </c>
      <c r="B173" s="1256">
        <v>3</v>
      </c>
      <c r="C173" s="667" t="s">
        <v>551</v>
      </c>
      <c r="D173" s="847" t="s">
        <v>442</v>
      </c>
      <c r="E173" s="949">
        <f>B173</f>
        <v>3</v>
      </c>
      <c r="F173" s="667" t="s">
        <v>1103</v>
      </c>
      <c r="G173" s="226"/>
      <c r="H173" s="673"/>
      <c r="I173" s="676"/>
      <c r="L173" s="676"/>
    </row>
    <row r="174" spans="1:12" s="1120" customFormat="1" ht="38.25">
      <c r="A174" s="1141" t="s">
        <v>552</v>
      </c>
      <c r="B174" s="1263">
        <v>16.5</v>
      </c>
      <c r="C174" s="1141" t="s">
        <v>553</v>
      </c>
      <c r="D174" s="1148">
        <v>0</v>
      </c>
      <c r="E174" s="1121">
        <f>D174*B174</f>
        <v>0</v>
      </c>
      <c r="F174" s="1141" t="s">
        <v>1102</v>
      </c>
      <c r="G174" s="1140"/>
      <c r="H174" s="1123"/>
      <c r="I174" s="1130"/>
      <c r="L174" s="1130"/>
    </row>
    <row r="175" spans="1:12" s="874" customFormat="1" ht="38.25">
      <c r="A175" s="1109" t="s">
        <v>1277</v>
      </c>
      <c r="B175" s="1262">
        <v>0.16666666666666666</v>
      </c>
      <c r="C175" s="1008" t="s">
        <v>548</v>
      </c>
      <c r="D175" s="852">
        <v>0.4</v>
      </c>
      <c r="E175" s="1033">
        <f>D175*B175</f>
        <v>6.6666666666666666E-2</v>
      </c>
      <c r="F175" s="1118" t="s">
        <v>1278</v>
      </c>
      <c r="G175" s="496"/>
      <c r="H175" s="1008"/>
      <c r="I175" s="950"/>
      <c r="L175" s="950"/>
    </row>
    <row r="176" spans="1:12" s="1107" customFormat="1" ht="25.5">
      <c r="A176" s="1109" t="s">
        <v>1279</v>
      </c>
      <c r="B176" s="1250">
        <v>8.3000000000000004E-2</v>
      </c>
      <c r="C176" s="1109" t="s">
        <v>548</v>
      </c>
      <c r="D176" s="852">
        <v>0.4</v>
      </c>
      <c r="E176" s="1033">
        <f>D176*B176</f>
        <v>3.32E-2</v>
      </c>
      <c r="F176" s="1118" t="s">
        <v>618</v>
      </c>
      <c r="G176" s="1108"/>
      <c r="H176" s="1109"/>
      <c r="I176" s="950"/>
      <c r="L176" s="950"/>
    </row>
    <row r="177" spans="1:12" s="671" customFormat="1" ht="14.25">
      <c r="A177" s="710" t="s">
        <v>326</v>
      </c>
      <c r="B177" s="1256"/>
      <c r="C177" s="667"/>
      <c r="D177" s="847"/>
      <c r="E177" s="710"/>
      <c r="F177" s="667"/>
      <c r="G177" s="668"/>
      <c r="I177" s="676"/>
      <c r="L177" s="676"/>
    </row>
    <row r="178" spans="1:12" s="671" customFormat="1" ht="14.25">
      <c r="A178" s="712"/>
      <c r="B178" s="1250"/>
      <c r="C178" s="499"/>
      <c r="D178" s="942"/>
      <c r="E178" s="957"/>
      <c r="F178" s="499"/>
      <c r="G178" s="673"/>
      <c r="I178" s="676"/>
      <c r="L178" s="676"/>
    </row>
    <row r="179" spans="1:12" s="671" customFormat="1" ht="14.25">
      <c r="A179" s="710" t="s">
        <v>595</v>
      </c>
      <c r="B179" s="1256"/>
      <c r="C179" s="667"/>
      <c r="D179" s="847"/>
      <c r="E179" s="710"/>
      <c r="F179" s="667"/>
      <c r="G179" s="673"/>
      <c r="I179" s="676"/>
      <c r="L179" s="676"/>
    </row>
    <row r="180" spans="1:12" s="671" customFormat="1" ht="51">
      <c r="A180" s="667" t="s">
        <v>999</v>
      </c>
      <c r="B180" s="1250">
        <v>58</v>
      </c>
      <c r="C180" s="667" t="s">
        <v>551</v>
      </c>
      <c r="D180" s="847" t="s">
        <v>442</v>
      </c>
      <c r="E180" s="949">
        <f>B180</f>
        <v>58</v>
      </c>
      <c r="F180" s="667" t="s">
        <v>1104</v>
      </c>
      <c r="G180" s="673"/>
      <c r="H180" s="673"/>
      <c r="I180" s="676"/>
      <c r="L180" s="676"/>
    </row>
    <row r="181" spans="1:12" s="1132" customFormat="1" ht="38.25">
      <c r="A181" s="1141" t="s">
        <v>552</v>
      </c>
      <c r="B181" s="1263">
        <v>16.5</v>
      </c>
      <c r="C181" s="1141" t="s">
        <v>553</v>
      </c>
      <c r="D181" s="1148">
        <v>0</v>
      </c>
      <c r="E181" s="1041">
        <f>D181*B181</f>
        <v>0</v>
      </c>
      <c r="F181" s="1141" t="s">
        <v>1102</v>
      </c>
      <c r="G181" s="1140"/>
      <c r="H181" s="1141"/>
      <c r="I181" s="950"/>
      <c r="L181" s="950"/>
    </row>
    <row r="182" spans="1:12" s="874" customFormat="1" ht="25.5">
      <c r="A182" s="1118" t="s">
        <v>1282</v>
      </c>
      <c r="B182" s="1262">
        <v>0.16666666666666666</v>
      </c>
      <c r="C182" s="1008" t="s">
        <v>548</v>
      </c>
      <c r="D182" s="852">
        <v>0.4</v>
      </c>
      <c r="E182" s="1033">
        <f>D182*B182</f>
        <v>6.6666666666666666E-2</v>
      </c>
      <c r="F182" s="1119" t="s">
        <v>1280</v>
      </c>
      <c r="G182" s="496"/>
      <c r="H182" s="1008"/>
      <c r="I182" s="950"/>
      <c r="L182" s="950"/>
    </row>
    <row r="183" spans="1:12" s="1116" customFormat="1" ht="25.5">
      <c r="A183" s="1118" t="s">
        <v>1283</v>
      </c>
      <c r="B183" s="1250">
        <v>3.3333333333333333E-2</v>
      </c>
      <c r="C183" s="1118" t="s">
        <v>548</v>
      </c>
      <c r="D183" s="852">
        <v>0.4</v>
      </c>
      <c r="E183" s="1033">
        <f>D183*B183</f>
        <v>1.3333333333333334E-2</v>
      </c>
      <c r="F183" s="1119" t="s">
        <v>1281</v>
      </c>
      <c r="G183" s="1117"/>
      <c r="H183" s="1118"/>
      <c r="I183" s="950"/>
      <c r="L183" s="950"/>
    </row>
    <row r="184" spans="1:12" s="671" customFormat="1" ht="14.25">
      <c r="A184" s="710" t="s">
        <v>140</v>
      </c>
      <c r="B184" s="1256"/>
      <c r="C184" s="667"/>
      <c r="D184" s="847"/>
      <c r="E184" s="710"/>
      <c r="F184" s="667"/>
      <c r="G184" s="673"/>
      <c r="I184" s="676"/>
      <c r="L184" s="676"/>
    </row>
    <row r="185" spans="1:12" s="720" customFormat="1" ht="45">
      <c r="A185" s="723" t="s">
        <v>928</v>
      </c>
      <c r="B185" s="1255">
        <v>0.5</v>
      </c>
      <c r="C185" s="723" t="s">
        <v>606</v>
      </c>
      <c r="D185" s="1030">
        <v>0.5</v>
      </c>
      <c r="E185" s="947">
        <f>D185*B185</f>
        <v>0.25</v>
      </c>
      <c r="F185" s="723" t="s">
        <v>627</v>
      </c>
      <c r="G185" s="718"/>
      <c r="I185" s="719"/>
      <c r="L185" s="719"/>
    </row>
    <row r="186" spans="1:12" s="671" customFormat="1" ht="14.25">
      <c r="A186" s="710" t="s">
        <v>139</v>
      </c>
      <c r="B186" s="1256"/>
      <c r="C186" s="667"/>
      <c r="D186" s="847"/>
      <c r="E186" s="710"/>
      <c r="F186" s="667"/>
      <c r="G186" s="673"/>
      <c r="I186" s="676"/>
      <c r="L186" s="676"/>
    </row>
    <row r="187" spans="1:12" s="671" customFormat="1" ht="14.25">
      <c r="A187" s="712"/>
      <c r="B187" s="1250"/>
      <c r="C187" s="499"/>
      <c r="D187" s="942"/>
      <c r="E187" s="957"/>
      <c r="F187" s="499"/>
      <c r="G187" s="673"/>
      <c r="I187" s="676"/>
      <c r="L187" s="676"/>
    </row>
    <row r="188" spans="1:12" s="671" customFormat="1" ht="14.25">
      <c r="A188" s="710" t="s">
        <v>375</v>
      </c>
      <c r="B188" s="1256"/>
      <c r="C188" s="667"/>
      <c r="D188" s="847"/>
      <c r="E188" s="710"/>
      <c r="F188" s="667"/>
      <c r="G188" s="673"/>
      <c r="H188" s="673"/>
      <c r="I188" s="676"/>
      <c r="L188" s="676"/>
    </row>
    <row r="189" spans="1:12" s="720" customFormat="1" ht="45">
      <c r="A189" s="1014" t="s">
        <v>1260</v>
      </c>
      <c r="B189" s="1250">
        <v>0.16666666666666666</v>
      </c>
      <c r="C189" s="723" t="s">
        <v>614</v>
      </c>
      <c r="D189" s="1030">
        <v>0.1</v>
      </c>
      <c r="E189" s="947">
        <f>D189*B189</f>
        <v>1.6666666666666666E-2</v>
      </c>
      <c r="F189" s="723" t="s">
        <v>635</v>
      </c>
      <c r="G189" s="718"/>
      <c r="I189" s="719"/>
      <c r="L189" s="719"/>
    </row>
    <row r="190" spans="1:12" s="720" customFormat="1" ht="30">
      <c r="A190" s="1014" t="s">
        <v>1259</v>
      </c>
      <c r="B190" s="1250">
        <v>0.5</v>
      </c>
      <c r="C190" s="723" t="s">
        <v>614</v>
      </c>
      <c r="D190" s="1030">
        <v>0.5</v>
      </c>
      <c r="E190" s="947">
        <f>D190*B190</f>
        <v>0.25</v>
      </c>
      <c r="F190" s="723" t="s">
        <v>1105</v>
      </c>
      <c r="G190" s="718"/>
      <c r="I190" s="730"/>
      <c r="L190" s="719"/>
    </row>
    <row r="191" spans="1:12" s="720" customFormat="1" ht="30">
      <c r="A191" s="1014" t="s">
        <v>1261</v>
      </c>
      <c r="B191" s="1262">
        <v>8.3333333333333329E-2</v>
      </c>
      <c r="C191" s="923" t="s">
        <v>1263</v>
      </c>
      <c r="D191" s="1030">
        <v>0</v>
      </c>
      <c r="E191" s="947">
        <f>D191*B191</f>
        <v>0</v>
      </c>
      <c r="F191" s="723" t="s">
        <v>1106</v>
      </c>
      <c r="G191" s="718"/>
      <c r="I191" s="719"/>
      <c r="L191" s="719"/>
    </row>
    <row r="192" spans="1:12" s="720" customFormat="1" ht="30">
      <c r="A192" s="1014" t="s">
        <v>1284</v>
      </c>
      <c r="B192" s="1262">
        <v>8.3333333333333329E-2</v>
      </c>
      <c r="C192" s="923" t="s">
        <v>1285</v>
      </c>
      <c r="D192" s="1030">
        <v>0</v>
      </c>
      <c r="E192" s="947">
        <f>D192*B192</f>
        <v>0</v>
      </c>
      <c r="F192" s="923" t="s">
        <v>1286</v>
      </c>
      <c r="G192" s="718"/>
      <c r="I192" s="719"/>
      <c r="L192" s="719"/>
    </row>
    <row r="193" spans="1:16384" s="671" customFormat="1" ht="14.25">
      <c r="A193" s="667" t="s">
        <v>1035</v>
      </c>
      <c r="B193" s="1246">
        <v>0.2</v>
      </c>
      <c r="C193" s="499" t="s">
        <v>1057</v>
      </c>
      <c r="D193" s="847" t="s">
        <v>442</v>
      </c>
      <c r="E193" s="951">
        <f>B193</f>
        <v>0.2</v>
      </c>
      <c r="F193" s="499" t="s">
        <v>1107</v>
      </c>
      <c r="G193" s="673"/>
      <c r="I193" s="676"/>
      <c r="L193" s="676"/>
    </row>
    <row r="194" spans="1:16384" s="864" customFormat="1" ht="38.25">
      <c r="A194" s="918" t="s">
        <v>1138</v>
      </c>
      <c r="B194" s="1246">
        <v>0.1</v>
      </c>
      <c r="C194" s="918" t="s">
        <v>1057</v>
      </c>
      <c r="D194" s="847" t="s">
        <v>442</v>
      </c>
      <c r="E194" s="951">
        <f>B194</f>
        <v>0.1</v>
      </c>
      <c r="F194" s="918" t="s">
        <v>1176</v>
      </c>
      <c r="G194" s="890"/>
      <c r="H194" s="917"/>
      <c r="I194" s="899"/>
      <c r="L194" s="899"/>
    </row>
    <row r="195" spans="1:16384" s="864" customFormat="1" ht="38.25">
      <c r="A195" s="918" t="s">
        <v>1139</v>
      </c>
      <c r="B195" s="1246">
        <v>0.9</v>
      </c>
      <c r="C195" s="918" t="s">
        <v>1057</v>
      </c>
      <c r="D195" s="847" t="s">
        <v>442</v>
      </c>
      <c r="E195" s="951">
        <f>B195</f>
        <v>0.9</v>
      </c>
      <c r="F195" s="918" t="s">
        <v>1177</v>
      </c>
      <c r="G195" s="890"/>
      <c r="H195" s="917"/>
      <c r="I195" s="899"/>
      <c r="L195" s="899"/>
    </row>
    <row r="196" spans="1:16384" s="671" customFormat="1" ht="51">
      <c r="A196" s="667" t="s">
        <v>550</v>
      </c>
      <c r="B196" s="1254">
        <v>221</v>
      </c>
      <c r="C196" s="667" t="s">
        <v>551</v>
      </c>
      <c r="D196" s="847" t="s">
        <v>442</v>
      </c>
      <c r="E196" s="949">
        <f>B196</f>
        <v>221</v>
      </c>
      <c r="F196" s="667" t="s">
        <v>1108</v>
      </c>
      <c r="G196" s="673"/>
      <c r="I196" s="676"/>
      <c r="L196" s="676"/>
    </row>
    <row r="197" spans="1:16384" s="922" customFormat="1" ht="45">
      <c r="A197" s="920" t="s">
        <v>631</v>
      </c>
      <c r="B197" s="1250">
        <v>1.4999999999999999E-2</v>
      </c>
      <c r="C197" s="923" t="s">
        <v>604</v>
      </c>
      <c r="D197" s="849">
        <v>0</v>
      </c>
      <c r="E197" s="947">
        <f>D197*B197</f>
        <v>0</v>
      </c>
      <c r="F197" s="920" t="s">
        <v>696</v>
      </c>
      <c r="G197" s="924"/>
      <c r="H197" s="928"/>
      <c r="I197" s="921"/>
      <c r="L197" s="921"/>
    </row>
    <row r="198" spans="1:16384" s="720" customFormat="1" ht="45">
      <c r="A198" s="718" t="s">
        <v>913</v>
      </c>
      <c r="B198" s="1263">
        <v>16.5</v>
      </c>
      <c r="C198" s="718" t="s">
        <v>553</v>
      </c>
      <c r="D198" s="849">
        <v>0</v>
      </c>
      <c r="E198" s="958">
        <f>D198*B198</f>
        <v>0</v>
      </c>
      <c r="F198" s="718" t="s">
        <v>1109</v>
      </c>
      <c r="G198" s="924"/>
      <c r="I198" s="719"/>
      <c r="L198" s="719"/>
    </row>
    <row r="199" spans="1:16384" s="720" customFormat="1" ht="45">
      <c r="A199" s="718" t="s">
        <v>542</v>
      </c>
      <c r="B199" s="1250">
        <v>0.5</v>
      </c>
      <c r="C199" s="718" t="s">
        <v>548</v>
      </c>
      <c r="D199" s="851">
        <v>0.4</v>
      </c>
      <c r="E199" s="947">
        <f>D199*B199</f>
        <v>0.2</v>
      </c>
      <c r="F199" s="718" t="s">
        <v>617</v>
      </c>
      <c r="G199" s="924"/>
      <c r="I199" s="719"/>
      <c r="L199" s="719"/>
    </row>
    <row r="200" spans="1:16384" s="671" customFormat="1" ht="14.25">
      <c r="A200" s="710" t="s">
        <v>374</v>
      </c>
      <c r="B200" s="1256"/>
      <c r="C200" s="615"/>
      <c r="D200" s="943"/>
      <c r="E200" s="895"/>
      <c r="F200" s="615"/>
      <c r="G200" s="673"/>
      <c r="H200" s="673"/>
      <c r="I200" s="676"/>
      <c r="L200" s="676"/>
    </row>
    <row r="201" spans="1:16384" s="720" customFormat="1" ht="45">
      <c r="A201" s="718" t="s">
        <v>1113</v>
      </c>
      <c r="B201" s="1250">
        <v>1</v>
      </c>
      <c r="C201" s="718" t="s">
        <v>1110</v>
      </c>
      <c r="D201" s="1030">
        <v>0.5</v>
      </c>
      <c r="E201" s="1035">
        <f>B201*D201</f>
        <v>0.5</v>
      </c>
      <c r="F201" s="718" t="s">
        <v>1114</v>
      </c>
      <c r="G201" s="718"/>
      <c r="I201" s="719"/>
      <c r="L201" s="719"/>
    </row>
    <row r="202" spans="1:16384" s="720" customFormat="1" ht="30">
      <c r="A202" s="718" t="s">
        <v>997</v>
      </c>
      <c r="B202" s="1250">
        <v>0.5</v>
      </c>
      <c r="C202" s="718" t="s">
        <v>606</v>
      </c>
      <c r="D202" s="1030">
        <v>0.1</v>
      </c>
      <c r="E202" s="952">
        <f>B202*D202</f>
        <v>0.05</v>
      </c>
      <c r="F202" s="718" t="s">
        <v>1112</v>
      </c>
      <c r="G202" s="718"/>
      <c r="I202" s="719"/>
      <c r="L202" s="719"/>
    </row>
    <row r="203" spans="1:16384" s="671" customFormat="1" ht="14.25">
      <c r="A203" s="667" t="s">
        <v>995</v>
      </c>
      <c r="B203" s="1245">
        <v>0.6</v>
      </c>
      <c r="C203" s="667" t="s">
        <v>1057</v>
      </c>
      <c r="D203" s="847" t="s">
        <v>442</v>
      </c>
      <c r="E203" s="951">
        <f t="shared" ref="E203:E211" si="7">B203</f>
        <v>0.6</v>
      </c>
      <c r="F203" s="667" t="s">
        <v>1111</v>
      </c>
      <c r="G203" s="673"/>
      <c r="H203" s="639"/>
      <c r="I203" s="639"/>
      <c r="J203" s="639"/>
      <c r="K203" s="639"/>
      <c r="L203" s="639"/>
      <c r="M203" s="639"/>
      <c r="N203" s="639"/>
      <c r="O203" s="639"/>
      <c r="P203" s="639"/>
      <c r="Q203" s="639"/>
      <c r="R203" s="639"/>
      <c r="S203" s="639"/>
      <c r="T203" s="639"/>
      <c r="U203" s="639"/>
      <c r="V203" s="639"/>
      <c r="W203" s="639"/>
      <c r="X203" s="639"/>
      <c r="Y203" s="639"/>
      <c r="Z203" s="639"/>
      <c r="AA203" s="639"/>
      <c r="AB203" s="639"/>
      <c r="AC203" s="639"/>
      <c r="AD203" s="639"/>
      <c r="AE203" s="639"/>
      <c r="AF203" s="639"/>
      <c r="AG203" s="639"/>
      <c r="AH203" s="639"/>
      <c r="AI203" s="639"/>
      <c r="AJ203" s="639"/>
      <c r="AK203" s="639"/>
      <c r="AL203" s="639"/>
      <c r="AM203" s="639"/>
      <c r="AN203" s="639"/>
      <c r="AO203" s="639"/>
      <c r="AP203" s="639"/>
      <c r="AQ203" s="639"/>
      <c r="AR203" s="639"/>
      <c r="AS203" s="639"/>
      <c r="AT203" s="639"/>
      <c r="AU203" s="639"/>
      <c r="AV203" s="639"/>
      <c r="AW203" s="639"/>
      <c r="AX203" s="639"/>
      <c r="AY203" s="639"/>
      <c r="AZ203" s="639"/>
      <c r="BA203" s="639"/>
      <c r="BB203" s="639"/>
      <c r="BC203" s="639"/>
      <c r="BD203" s="639"/>
      <c r="BE203" s="639"/>
      <c r="BF203" s="639"/>
      <c r="BG203" s="639"/>
      <c r="BH203" s="639"/>
      <c r="BI203" s="639"/>
      <c r="BJ203" s="639"/>
      <c r="BK203" s="639"/>
      <c r="BL203" s="639"/>
      <c r="BM203" s="639"/>
      <c r="BN203" s="639"/>
      <c r="BO203" s="639"/>
      <c r="BP203" s="639"/>
      <c r="BQ203" s="639"/>
      <c r="BR203" s="639"/>
      <c r="BS203" s="639"/>
      <c r="BT203" s="639"/>
      <c r="BU203" s="639"/>
      <c r="BV203" s="639"/>
      <c r="BW203" s="639"/>
      <c r="BX203" s="639"/>
      <c r="BY203" s="639"/>
      <c r="BZ203" s="639"/>
      <c r="CA203" s="639"/>
      <c r="CB203" s="639"/>
      <c r="CC203" s="639"/>
      <c r="CD203" s="639"/>
      <c r="CE203" s="639"/>
      <c r="CF203" s="639"/>
      <c r="CG203" s="639"/>
      <c r="CH203" s="639"/>
      <c r="CI203" s="639"/>
      <c r="CJ203" s="639"/>
      <c r="CK203" s="639"/>
      <c r="CL203" s="639"/>
      <c r="CM203" s="639"/>
      <c r="CN203" s="639"/>
      <c r="CO203" s="639"/>
      <c r="CP203" s="639"/>
      <c r="CQ203" s="639"/>
      <c r="CR203" s="639"/>
      <c r="CS203" s="639"/>
      <c r="CT203" s="639"/>
      <c r="CU203" s="639"/>
      <c r="CV203" s="639"/>
      <c r="CW203" s="639"/>
      <c r="CX203" s="639"/>
      <c r="CY203" s="639"/>
      <c r="CZ203" s="639"/>
      <c r="DA203" s="639"/>
      <c r="DB203" s="639"/>
      <c r="DC203" s="639"/>
      <c r="DD203" s="639"/>
      <c r="DE203" s="639"/>
      <c r="DF203" s="639"/>
      <c r="DG203" s="639"/>
      <c r="DH203" s="639"/>
      <c r="DI203" s="639"/>
      <c r="DJ203" s="639"/>
      <c r="DK203" s="639"/>
      <c r="DL203" s="639"/>
      <c r="DM203" s="639"/>
      <c r="DN203" s="639"/>
      <c r="DO203" s="639"/>
      <c r="DP203" s="639"/>
      <c r="DQ203" s="639"/>
      <c r="DR203" s="639"/>
      <c r="DS203" s="639"/>
      <c r="DT203" s="639"/>
      <c r="DU203" s="639"/>
      <c r="DV203" s="639"/>
      <c r="DW203" s="639"/>
      <c r="DX203" s="639"/>
      <c r="DY203" s="639"/>
      <c r="DZ203" s="639"/>
      <c r="EA203" s="639"/>
      <c r="EB203" s="639"/>
      <c r="EC203" s="639"/>
      <c r="ED203" s="639"/>
      <c r="EE203" s="639"/>
      <c r="EF203" s="639"/>
      <c r="EG203" s="639"/>
      <c r="EH203" s="639"/>
      <c r="EI203" s="639"/>
      <c r="EJ203" s="639"/>
      <c r="EK203" s="639"/>
      <c r="EL203" s="639"/>
      <c r="EM203" s="639"/>
      <c r="EN203" s="639"/>
      <c r="EO203" s="639"/>
      <c r="EP203" s="639"/>
      <c r="EQ203" s="639"/>
      <c r="ER203" s="639"/>
      <c r="ES203" s="639"/>
      <c r="ET203" s="639"/>
      <c r="EU203" s="639"/>
      <c r="EV203" s="639"/>
      <c r="EW203" s="639"/>
      <c r="EX203" s="639"/>
      <c r="EY203" s="639"/>
      <c r="EZ203" s="639"/>
      <c r="FA203" s="639"/>
      <c r="FB203" s="639"/>
      <c r="FC203" s="639"/>
      <c r="FD203" s="639"/>
      <c r="FE203" s="639"/>
      <c r="FF203" s="639"/>
      <c r="FG203" s="639"/>
      <c r="FH203" s="639"/>
      <c r="FI203" s="639"/>
      <c r="FJ203" s="639"/>
      <c r="FK203" s="639"/>
      <c r="FL203" s="639"/>
      <c r="FM203" s="639"/>
      <c r="FN203" s="639"/>
      <c r="FO203" s="639"/>
      <c r="FP203" s="639"/>
      <c r="FQ203" s="639"/>
      <c r="FR203" s="639"/>
      <c r="FS203" s="639"/>
      <c r="FT203" s="639"/>
      <c r="FU203" s="639"/>
      <c r="FV203" s="639"/>
      <c r="FW203" s="639"/>
      <c r="FX203" s="639"/>
      <c r="FY203" s="639"/>
      <c r="FZ203" s="639"/>
      <c r="GA203" s="639"/>
      <c r="GB203" s="639"/>
      <c r="GC203" s="639"/>
      <c r="GD203" s="639"/>
      <c r="GE203" s="639"/>
      <c r="GF203" s="639"/>
      <c r="GG203" s="639"/>
      <c r="GH203" s="639"/>
      <c r="GI203" s="639"/>
      <c r="GJ203" s="639"/>
      <c r="GK203" s="639"/>
      <c r="GL203" s="639"/>
      <c r="GM203" s="639"/>
      <c r="GN203" s="639"/>
      <c r="GO203" s="639"/>
      <c r="GP203" s="639"/>
      <c r="GQ203" s="639"/>
      <c r="GR203" s="639"/>
      <c r="GS203" s="639"/>
      <c r="GT203" s="639"/>
      <c r="GU203" s="639"/>
      <c r="GV203" s="639"/>
      <c r="GW203" s="639"/>
      <c r="GX203" s="639"/>
      <c r="GY203" s="639"/>
      <c r="GZ203" s="639"/>
      <c r="HA203" s="639"/>
      <c r="HB203" s="639"/>
      <c r="HC203" s="639"/>
      <c r="HD203" s="639"/>
      <c r="HE203" s="639"/>
      <c r="HF203" s="639"/>
      <c r="HG203" s="639"/>
      <c r="HH203" s="639"/>
      <c r="HI203" s="639"/>
      <c r="HJ203" s="639"/>
      <c r="HK203" s="639"/>
      <c r="HL203" s="639"/>
      <c r="HM203" s="639"/>
      <c r="HN203" s="639"/>
      <c r="HO203" s="639"/>
      <c r="HP203" s="639"/>
      <c r="HQ203" s="639"/>
      <c r="HR203" s="639"/>
      <c r="HS203" s="639"/>
      <c r="HT203" s="639"/>
      <c r="HU203" s="639"/>
      <c r="HV203" s="639"/>
      <c r="HW203" s="639"/>
      <c r="HX203" s="639"/>
      <c r="HY203" s="639"/>
      <c r="HZ203" s="639"/>
      <c r="IA203" s="639"/>
      <c r="IB203" s="639"/>
      <c r="IC203" s="639"/>
      <c r="ID203" s="639"/>
      <c r="IE203" s="639"/>
      <c r="IF203" s="639"/>
      <c r="IG203" s="639"/>
      <c r="IH203" s="639"/>
      <c r="II203" s="639"/>
      <c r="IJ203" s="639"/>
      <c r="IK203" s="639"/>
      <c r="IL203" s="639"/>
      <c r="IM203" s="639"/>
      <c r="IN203" s="639"/>
      <c r="IO203" s="639"/>
      <c r="IP203" s="639"/>
      <c r="IQ203" s="639"/>
      <c r="IR203" s="639"/>
      <c r="IS203" s="639"/>
      <c r="IT203" s="639"/>
      <c r="IU203" s="639"/>
      <c r="IV203" s="639"/>
      <c r="IW203" s="639"/>
      <c r="IX203" s="639"/>
      <c r="IY203" s="639"/>
      <c r="IZ203" s="639"/>
      <c r="JA203" s="639"/>
      <c r="JB203" s="639"/>
      <c r="JC203" s="639"/>
      <c r="JD203" s="639"/>
      <c r="JE203" s="639"/>
      <c r="JF203" s="639"/>
      <c r="JG203" s="639"/>
      <c r="JH203" s="639"/>
      <c r="JI203" s="639"/>
      <c r="JJ203" s="639"/>
      <c r="JK203" s="639"/>
      <c r="JL203" s="639"/>
      <c r="JM203" s="639"/>
      <c r="JN203" s="639"/>
      <c r="JO203" s="639"/>
      <c r="JP203" s="639"/>
      <c r="JQ203" s="639"/>
      <c r="JR203" s="639"/>
      <c r="JS203" s="639"/>
      <c r="JT203" s="639"/>
      <c r="JU203" s="639"/>
      <c r="JV203" s="639"/>
      <c r="JW203" s="639"/>
      <c r="JX203" s="639"/>
      <c r="JY203" s="639"/>
      <c r="JZ203" s="639"/>
      <c r="KA203" s="639"/>
      <c r="KB203" s="639"/>
      <c r="KC203" s="639"/>
      <c r="KD203" s="639"/>
      <c r="KE203" s="639"/>
      <c r="KF203" s="639"/>
      <c r="KG203" s="639"/>
      <c r="KH203" s="639"/>
      <c r="KI203" s="639"/>
      <c r="KJ203" s="639"/>
      <c r="KK203" s="639"/>
      <c r="KL203" s="639"/>
      <c r="KM203" s="639"/>
      <c r="KN203" s="639"/>
      <c r="KO203" s="639"/>
      <c r="KP203" s="639"/>
      <c r="KQ203" s="639"/>
      <c r="KR203" s="639"/>
      <c r="KS203" s="639"/>
      <c r="KT203" s="639"/>
      <c r="KU203" s="639"/>
      <c r="KV203" s="639"/>
      <c r="KW203" s="639"/>
      <c r="KX203" s="639"/>
      <c r="KY203" s="639"/>
      <c r="KZ203" s="639"/>
      <c r="LA203" s="639"/>
      <c r="LB203" s="639"/>
      <c r="LC203" s="639"/>
      <c r="LD203" s="639"/>
      <c r="LE203" s="639"/>
      <c r="LF203" s="639"/>
      <c r="LG203" s="639"/>
      <c r="LH203" s="639"/>
      <c r="LI203" s="639"/>
      <c r="LJ203" s="639"/>
      <c r="LK203" s="639"/>
      <c r="LL203" s="639"/>
      <c r="LM203" s="639"/>
      <c r="LN203" s="639"/>
      <c r="LO203" s="639"/>
      <c r="LP203" s="639"/>
      <c r="LQ203" s="639"/>
      <c r="LR203" s="639"/>
      <c r="LS203" s="639"/>
      <c r="LT203" s="639"/>
      <c r="LU203" s="639"/>
      <c r="LV203" s="639"/>
      <c r="LW203" s="639"/>
      <c r="LX203" s="639"/>
      <c r="LY203" s="639"/>
      <c r="LZ203" s="639"/>
      <c r="MA203" s="639"/>
      <c r="MB203" s="639"/>
      <c r="MC203" s="639"/>
      <c r="MD203" s="639"/>
      <c r="ME203" s="639"/>
      <c r="MF203" s="639"/>
      <c r="MG203" s="639"/>
      <c r="MH203" s="639"/>
      <c r="MI203" s="639"/>
      <c r="MJ203" s="639"/>
      <c r="MK203" s="639"/>
      <c r="ML203" s="639"/>
      <c r="MM203" s="639"/>
      <c r="MN203" s="639"/>
      <c r="MO203" s="639"/>
      <c r="MP203" s="639"/>
      <c r="MQ203" s="639"/>
      <c r="MR203" s="639"/>
      <c r="MS203" s="639"/>
      <c r="MT203" s="639"/>
      <c r="MU203" s="639"/>
      <c r="MV203" s="639"/>
      <c r="MW203" s="639"/>
      <c r="MX203" s="639"/>
      <c r="MY203" s="639"/>
      <c r="MZ203" s="639"/>
      <c r="NA203" s="639"/>
      <c r="NB203" s="639"/>
      <c r="NC203" s="639"/>
      <c r="ND203" s="639"/>
      <c r="NE203" s="639"/>
      <c r="NF203" s="639"/>
      <c r="NG203" s="639"/>
      <c r="NH203" s="639"/>
      <c r="NI203" s="639"/>
      <c r="NJ203" s="639"/>
      <c r="NK203" s="639"/>
      <c r="NL203" s="639"/>
      <c r="NM203" s="639"/>
      <c r="NN203" s="639"/>
      <c r="NO203" s="639"/>
      <c r="NP203" s="639"/>
      <c r="NQ203" s="639"/>
      <c r="NR203" s="639"/>
      <c r="NS203" s="639"/>
      <c r="NT203" s="639"/>
      <c r="NU203" s="639"/>
      <c r="NV203" s="639"/>
      <c r="NW203" s="639"/>
      <c r="NX203" s="639"/>
      <c r="NY203" s="639"/>
      <c r="NZ203" s="639"/>
      <c r="OA203" s="639"/>
      <c r="OB203" s="639"/>
      <c r="OC203" s="639"/>
      <c r="OD203" s="639"/>
      <c r="OE203" s="639"/>
      <c r="OF203" s="639"/>
      <c r="OG203" s="639"/>
      <c r="OH203" s="639"/>
      <c r="OI203" s="639"/>
      <c r="OJ203" s="639"/>
      <c r="OK203" s="639"/>
      <c r="OL203" s="639"/>
      <c r="OM203" s="639"/>
      <c r="ON203" s="639"/>
      <c r="OO203" s="639"/>
      <c r="OP203" s="639"/>
      <c r="OQ203" s="639"/>
      <c r="OR203" s="639"/>
      <c r="OS203" s="639"/>
      <c r="OT203" s="639"/>
      <c r="OU203" s="639"/>
      <c r="OV203" s="639"/>
      <c r="OW203" s="639"/>
      <c r="OX203" s="639"/>
      <c r="OY203" s="639"/>
      <c r="OZ203" s="639"/>
      <c r="PA203" s="639"/>
      <c r="PB203" s="639"/>
      <c r="PC203" s="639"/>
      <c r="PD203" s="639"/>
      <c r="PE203" s="639"/>
      <c r="PF203" s="639"/>
      <c r="PG203" s="639"/>
      <c r="PH203" s="639"/>
      <c r="PI203" s="639"/>
      <c r="PJ203" s="639"/>
      <c r="PK203" s="639"/>
      <c r="PL203" s="639"/>
      <c r="PM203" s="639"/>
      <c r="PN203" s="639"/>
      <c r="PO203" s="639"/>
      <c r="PP203" s="639"/>
      <c r="PQ203" s="639"/>
      <c r="PR203" s="639"/>
      <c r="PS203" s="639"/>
      <c r="PT203" s="639"/>
      <c r="PU203" s="639"/>
      <c r="PV203" s="639"/>
      <c r="PW203" s="639"/>
      <c r="PX203" s="639"/>
      <c r="PY203" s="639"/>
      <c r="PZ203" s="639"/>
      <c r="QA203" s="639"/>
      <c r="QB203" s="639"/>
      <c r="QC203" s="639"/>
      <c r="QD203" s="639"/>
      <c r="QE203" s="639"/>
      <c r="QF203" s="639"/>
      <c r="QG203" s="639"/>
      <c r="QH203" s="639"/>
      <c r="QI203" s="639"/>
      <c r="QJ203" s="639"/>
      <c r="QK203" s="639"/>
      <c r="QL203" s="639"/>
      <c r="QM203" s="639"/>
      <c r="QN203" s="639"/>
      <c r="QO203" s="639"/>
      <c r="QP203" s="639"/>
      <c r="QQ203" s="639"/>
      <c r="QR203" s="639"/>
      <c r="QS203" s="639"/>
      <c r="QT203" s="639"/>
      <c r="QU203" s="639"/>
      <c r="QV203" s="639"/>
      <c r="QW203" s="639"/>
      <c r="QX203" s="639"/>
      <c r="QY203" s="639"/>
      <c r="QZ203" s="639"/>
      <c r="RA203" s="639"/>
      <c r="RB203" s="639"/>
      <c r="RC203" s="639"/>
      <c r="RD203" s="639"/>
      <c r="RE203" s="639"/>
      <c r="RF203" s="639"/>
      <c r="RG203" s="639"/>
      <c r="RH203" s="639"/>
      <c r="RI203" s="639"/>
      <c r="RJ203" s="639"/>
      <c r="RK203" s="639"/>
      <c r="RL203" s="639"/>
      <c r="RM203" s="639"/>
      <c r="RN203" s="639"/>
      <c r="RO203" s="639"/>
      <c r="RP203" s="639"/>
      <c r="RQ203" s="639"/>
      <c r="RR203" s="639"/>
      <c r="RS203" s="639"/>
      <c r="RT203" s="639"/>
      <c r="RU203" s="639"/>
      <c r="RV203" s="639"/>
      <c r="RW203" s="639"/>
      <c r="RX203" s="639"/>
      <c r="RY203" s="639"/>
      <c r="RZ203" s="639"/>
      <c r="SA203" s="639"/>
      <c r="SB203" s="639"/>
      <c r="SC203" s="639"/>
      <c r="SD203" s="639"/>
      <c r="SE203" s="639"/>
      <c r="SF203" s="639"/>
      <c r="SG203" s="639"/>
      <c r="SH203" s="639"/>
      <c r="SI203" s="639"/>
      <c r="SJ203" s="639"/>
      <c r="SK203" s="639"/>
      <c r="SL203" s="639"/>
      <c r="SM203" s="639"/>
      <c r="SN203" s="639"/>
      <c r="SO203" s="639"/>
      <c r="SP203" s="639"/>
      <c r="SQ203" s="639"/>
      <c r="SR203" s="639"/>
      <c r="SS203" s="639"/>
      <c r="ST203" s="639"/>
      <c r="SU203" s="639"/>
      <c r="SV203" s="639"/>
      <c r="SW203" s="639"/>
      <c r="SX203" s="639"/>
      <c r="SY203" s="639"/>
      <c r="SZ203" s="639"/>
      <c r="TA203" s="639"/>
      <c r="TB203" s="639"/>
      <c r="TC203" s="639"/>
      <c r="TD203" s="639"/>
      <c r="TE203" s="639"/>
      <c r="TF203" s="639"/>
      <c r="TG203" s="639"/>
      <c r="TH203" s="639"/>
      <c r="TI203" s="639"/>
      <c r="TJ203" s="639"/>
      <c r="TK203" s="639"/>
      <c r="TL203" s="639"/>
      <c r="TM203" s="639"/>
      <c r="TN203" s="639"/>
      <c r="TO203" s="639"/>
      <c r="TP203" s="639"/>
      <c r="TQ203" s="639"/>
      <c r="TR203" s="639"/>
      <c r="TS203" s="639"/>
      <c r="TT203" s="639"/>
      <c r="TU203" s="639"/>
      <c r="TV203" s="639"/>
      <c r="TW203" s="639"/>
      <c r="TX203" s="639"/>
      <c r="TY203" s="639"/>
      <c r="TZ203" s="639"/>
      <c r="UA203" s="639"/>
      <c r="UB203" s="639"/>
      <c r="UC203" s="639"/>
      <c r="UD203" s="639"/>
      <c r="UE203" s="639"/>
      <c r="UF203" s="639"/>
      <c r="UG203" s="639"/>
      <c r="UH203" s="639"/>
      <c r="UI203" s="639"/>
      <c r="UJ203" s="639"/>
      <c r="UK203" s="639"/>
      <c r="UL203" s="639"/>
      <c r="UM203" s="639"/>
      <c r="UN203" s="639"/>
      <c r="UO203" s="639"/>
      <c r="UP203" s="639"/>
      <c r="UQ203" s="639"/>
      <c r="UR203" s="639"/>
      <c r="US203" s="639"/>
      <c r="UT203" s="639"/>
      <c r="UU203" s="639"/>
      <c r="UV203" s="639"/>
      <c r="UW203" s="639"/>
      <c r="UX203" s="639"/>
      <c r="UY203" s="639"/>
      <c r="UZ203" s="639"/>
      <c r="VA203" s="639"/>
      <c r="VB203" s="639"/>
      <c r="VC203" s="639"/>
      <c r="VD203" s="639"/>
      <c r="VE203" s="639"/>
      <c r="VF203" s="639"/>
      <c r="VG203" s="639"/>
      <c r="VH203" s="639"/>
      <c r="VI203" s="639"/>
      <c r="VJ203" s="639"/>
      <c r="VK203" s="639"/>
      <c r="VL203" s="639"/>
      <c r="VM203" s="639"/>
      <c r="VN203" s="639"/>
      <c r="VO203" s="639"/>
      <c r="VP203" s="639"/>
      <c r="VQ203" s="639"/>
      <c r="VR203" s="639"/>
      <c r="VS203" s="639"/>
      <c r="VT203" s="639"/>
      <c r="VU203" s="639"/>
      <c r="VV203" s="639"/>
      <c r="VW203" s="639"/>
      <c r="VX203" s="639"/>
      <c r="VY203" s="639"/>
      <c r="VZ203" s="639"/>
      <c r="WA203" s="639"/>
      <c r="WB203" s="639"/>
      <c r="WC203" s="639"/>
      <c r="WD203" s="639"/>
      <c r="WE203" s="639"/>
      <c r="WF203" s="639"/>
      <c r="WG203" s="639"/>
      <c r="WH203" s="639"/>
      <c r="WI203" s="639"/>
      <c r="WJ203" s="639"/>
      <c r="WK203" s="639"/>
      <c r="WL203" s="639"/>
      <c r="WM203" s="639"/>
      <c r="WN203" s="639"/>
      <c r="WO203" s="639"/>
      <c r="WP203" s="639"/>
      <c r="WQ203" s="639"/>
      <c r="WR203" s="639"/>
      <c r="WS203" s="639"/>
      <c r="WT203" s="639"/>
      <c r="WU203" s="639"/>
      <c r="WV203" s="639"/>
      <c r="WW203" s="639"/>
      <c r="WX203" s="639"/>
      <c r="WY203" s="639"/>
      <c r="WZ203" s="639"/>
      <c r="XA203" s="639"/>
      <c r="XB203" s="639"/>
      <c r="XC203" s="639"/>
      <c r="XD203" s="639"/>
      <c r="XE203" s="639"/>
      <c r="XF203" s="639"/>
      <c r="XG203" s="639"/>
      <c r="XH203" s="639"/>
      <c r="XI203" s="639"/>
      <c r="XJ203" s="639"/>
      <c r="XK203" s="639"/>
      <c r="XL203" s="639"/>
      <c r="XM203" s="639"/>
      <c r="XN203" s="639"/>
      <c r="XO203" s="639"/>
      <c r="XP203" s="639"/>
      <c r="XQ203" s="639"/>
      <c r="XR203" s="639"/>
      <c r="XS203" s="639"/>
      <c r="XT203" s="639"/>
      <c r="XU203" s="639"/>
      <c r="XV203" s="639"/>
      <c r="XW203" s="639"/>
      <c r="XX203" s="639"/>
      <c r="XY203" s="639"/>
      <c r="XZ203" s="639"/>
      <c r="YA203" s="639"/>
      <c r="YB203" s="639"/>
      <c r="YC203" s="639"/>
      <c r="YD203" s="639"/>
      <c r="YE203" s="639"/>
      <c r="YF203" s="639"/>
      <c r="YG203" s="639"/>
      <c r="YH203" s="639"/>
      <c r="YI203" s="639"/>
      <c r="YJ203" s="639"/>
      <c r="YK203" s="639"/>
      <c r="YL203" s="639"/>
      <c r="YM203" s="639"/>
      <c r="YN203" s="639"/>
      <c r="YO203" s="639"/>
      <c r="YP203" s="639"/>
      <c r="YQ203" s="639"/>
      <c r="YR203" s="639"/>
      <c r="YS203" s="639"/>
      <c r="YT203" s="639"/>
      <c r="YU203" s="639"/>
      <c r="YV203" s="639"/>
      <c r="YW203" s="639"/>
      <c r="YX203" s="639"/>
      <c r="YY203" s="639"/>
      <c r="YZ203" s="639"/>
      <c r="ZA203" s="639"/>
      <c r="ZB203" s="639"/>
      <c r="ZC203" s="639"/>
      <c r="ZD203" s="639"/>
      <c r="ZE203" s="639"/>
      <c r="ZF203" s="639"/>
      <c r="ZG203" s="639"/>
      <c r="ZH203" s="639"/>
      <c r="ZI203" s="639"/>
      <c r="ZJ203" s="639"/>
      <c r="ZK203" s="639"/>
      <c r="ZL203" s="639"/>
      <c r="ZM203" s="639"/>
      <c r="ZN203" s="639"/>
      <c r="ZO203" s="639"/>
      <c r="ZP203" s="639"/>
      <c r="ZQ203" s="639"/>
      <c r="ZR203" s="639"/>
      <c r="ZS203" s="639"/>
      <c r="ZT203" s="639"/>
      <c r="ZU203" s="639"/>
      <c r="ZV203" s="639"/>
      <c r="ZW203" s="639"/>
      <c r="ZX203" s="639"/>
      <c r="ZY203" s="639"/>
      <c r="ZZ203" s="639"/>
      <c r="AAA203" s="639"/>
      <c r="AAB203" s="639"/>
      <c r="AAC203" s="639"/>
      <c r="AAD203" s="639"/>
      <c r="AAE203" s="639"/>
      <c r="AAF203" s="639"/>
      <c r="AAG203" s="639"/>
      <c r="AAH203" s="639"/>
      <c r="AAI203" s="639"/>
      <c r="AAJ203" s="639"/>
      <c r="AAK203" s="639"/>
      <c r="AAL203" s="639"/>
      <c r="AAM203" s="639"/>
      <c r="AAN203" s="639"/>
      <c r="AAO203" s="639"/>
      <c r="AAP203" s="639"/>
      <c r="AAQ203" s="639"/>
      <c r="AAR203" s="639"/>
      <c r="AAS203" s="639"/>
      <c r="AAT203" s="639"/>
      <c r="AAU203" s="639"/>
      <c r="AAV203" s="639"/>
      <c r="AAW203" s="639"/>
      <c r="AAX203" s="639"/>
      <c r="AAY203" s="639"/>
      <c r="AAZ203" s="639"/>
      <c r="ABA203" s="639"/>
      <c r="ABB203" s="639"/>
      <c r="ABC203" s="639"/>
      <c r="ABD203" s="639"/>
      <c r="ABE203" s="639"/>
      <c r="ABF203" s="639"/>
      <c r="ABG203" s="639"/>
      <c r="ABH203" s="639"/>
      <c r="ABI203" s="639"/>
      <c r="ABJ203" s="639"/>
      <c r="ABK203" s="639"/>
      <c r="ABL203" s="639"/>
      <c r="ABM203" s="639"/>
      <c r="ABN203" s="639"/>
      <c r="ABO203" s="639"/>
      <c r="ABP203" s="639"/>
      <c r="ABQ203" s="639"/>
      <c r="ABR203" s="639"/>
      <c r="ABS203" s="639"/>
      <c r="ABT203" s="639"/>
      <c r="ABU203" s="639"/>
      <c r="ABV203" s="639"/>
      <c r="ABW203" s="639"/>
      <c r="ABX203" s="639"/>
      <c r="ABY203" s="639"/>
      <c r="ABZ203" s="639"/>
      <c r="ACA203" s="639"/>
      <c r="ACB203" s="639"/>
      <c r="ACC203" s="639"/>
      <c r="ACD203" s="639"/>
      <c r="ACE203" s="639"/>
      <c r="ACF203" s="639"/>
      <c r="ACG203" s="639"/>
      <c r="ACH203" s="639"/>
      <c r="ACI203" s="639"/>
      <c r="ACJ203" s="639"/>
      <c r="ACK203" s="639"/>
      <c r="ACL203" s="639"/>
      <c r="ACM203" s="639"/>
      <c r="ACN203" s="639"/>
      <c r="ACO203" s="639"/>
      <c r="ACP203" s="639"/>
      <c r="ACQ203" s="639"/>
      <c r="ACR203" s="639"/>
      <c r="ACS203" s="639"/>
      <c r="ACT203" s="639"/>
      <c r="ACU203" s="639"/>
      <c r="ACV203" s="639"/>
      <c r="ACW203" s="639"/>
      <c r="ACX203" s="639"/>
      <c r="ACY203" s="639"/>
      <c r="ACZ203" s="639"/>
      <c r="ADA203" s="639"/>
      <c r="ADB203" s="639"/>
      <c r="ADC203" s="639"/>
      <c r="ADD203" s="639"/>
      <c r="ADE203" s="639"/>
      <c r="ADF203" s="639"/>
      <c r="ADG203" s="639"/>
      <c r="ADH203" s="639"/>
      <c r="ADI203" s="639"/>
      <c r="ADJ203" s="639"/>
      <c r="ADK203" s="639"/>
      <c r="ADL203" s="639"/>
      <c r="ADM203" s="639"/>
      <c r="ADN203" s="639"/>
      <c r="ADO203" s="639"/>
      <c r="ADP203" s="639"/>
      <c r="ADQ203" s="639"/>
      <c r="ADR203" s="639"/>
      <c r="ADS203" s="639"/>
      <c r="ADT203" s="639"/>
      <c r="ADU203" s="639"/>
      <c r="ADV203" s="639"/>
      <c r="ADW203" s="639"/>
      <c r="ADX203" s="639"/>
      <c r="ADY203" s="639"/>
      <c r="ADZ203" s="639"/>
      <c r="AEA203" s="639"/>
      <c r="AEB203" s="639"/>
      <c r="AEC203" s="639"/>
      <c r="AED203" s="639"/>
      <c r="AEE203" s="639"/>
      <c r="AEF203" s="639"/>
      <c r="AEG203" s="639"/>
      <c r="AEH203" s="639"/>
      <c r="AEI203" s="639"/>
      <c r="AEJ203" s="639"/>
      <c r="AEK203" s="639"/>
      <c r="AEL203" s="639"/>
      <c r="AEM203" s="639"/>
      <c r="AEN203" s="639"/>
      <c r="AEO203" s="639"/>
      <c r="AEP203" s="639"/>
      <c r="AEQ203" s="639"/>
      <c r="AER203" s="639"/>
      <c r="AES203" s="639"/>
      <c r="AET203" s="639"/>
      <c r="AEU203" s="639"/>
      <c r="AEV203" s="639"/>
      <c r="AEW203" s="639"/>
      <c r="AEX203" s="639"/>
      <c r="AEY203" s="639"/>
      <c r="AEZ203" s="639"/>
      <c r="AFA203" s="639"/>
      <c r="AFB203" s="639"/>
      <c r="AFC203" s="639"/>
      <c r="AFD203" s="639"/>
      <c r="AFE203" s="639"/>
      <c r="AFF203" s="639"/>
      <c r="AFG203" s="639"/>
      <c r="AFH203" s="639"/>
      <c r="AFI203" s="639"/>
      <c r="AFJ203" s="639"/>
      <c r="AFK203" s="639"/>
      <c r="AFL203" s="639"/>
      <c r="AFM203" s="639"/>
      <c r="AFN203" s="639"/>
      <c r="AFO203" s="639"/>
      <c r="AFP203" s="639"/>
      <c r="AFQ203" s="639"/>
      <c r="AFR203" s="639"/>
      <c r="AFS203" s="639"/>
      <c r="AFT203" s="639"/>
      <c r="AFU203" s="639"/>
      <c r="AFV203" s="639"/>
      <c r="AFW203" s="639"/>
      <c r="AFX203" s="639"/>
      <c r="AFY203" s="639"/>
      <c r="AFZ203" s="639"/>
      <c r="AGA203" s="639"/>
      <c r="AGB203" s="639"/>
      <c r="AGC203" s="639"/>
      <c r="AGD203" s="639"/>
      <c r="AGE203" s="639"/>
      <c r="AGF203" s="639"/>
      <c r="AGG203" s="639"/>
      <c r="AGH203" s="639"/>
      <c r="AGI203" s="639"/>
      <c r="AGJ203" s="639"/>
      <c r="AGK203" s="639"/>
      <c r="AGL203" s="639"/>
      <c r="AGM203" s="639"/>
      <c r="AGN203" s="639"/>
      <c r="AGO203" s="639"/>
      <c r="AGP203" s="639"/>
      <c r="AGQ203" s="639"/>
      <c r="AGR203" s="639"/>
      <c r="AGS203" s="639"/>
      <c r="AGT203" s="639"/>
      <c r="AGU203" s="639"/>
      <c r="AGV203" s="639"/>
      <c r="AGW203" s="639"/>
      <c r="AGX203" s="639"/>
      <c r="AGY203" s="639"/>
      <c r="AGZ203" s="639"/>
      <c r="AHA203" s="639"/>
      <c r="AHB203" s="639"/>
      <c r="AHC203" s="639"/>
      <c r="AHD203" s="639"/>
      <c r="AHE203" s="639"/>
      <c r="AHF203" s="639"/>
      <c r="AHG203" s="639"/>
      <c r="AHH203" s="639"/>
      <c r="AHI203" s="639"/>
      <c r="AHJ203" s="639"/>
      <c r="AHK203" s="639"/>
      <c r="AHL203" s="639"/>
      <c r="AHM203" s="639"/>
      <c r="AHN203" s="639"/>
      <c r="AHO203" s="639"/>
      <c r="AHP203" s="639"/>
      <c r="AHQ203" s="639"/>
      <c r="AHR203" s="639"/>
      <c r="AHS203" s="639"/>
      <c r="AHT203" s="639"/>
      <c r="AHU203" s="639"/>
      <c r="AHV203" s="639"/>
      <c r="AHW203" s="639"/>
      <c r="AHX203" s="639"/>
      <c r="AHY203" s="639"/>
      <c r="AHZ203" s="639"/>
      <c r="AIA203" s="639"/>
      <c r="AIB203" s="639"/>
      <c r="AIC203" s="639"/>
      <c r="AID203" s="639"/>
      <c r="AIE203" s="639"/>
      <c r="AIF203" s="639"/>
      <c r="AIG203" s="639"/>
      <c r="AIH203" s="639"/>
      <c r="AII203" s="639"/>
      <c r="AIJ203" s="639"/>
      <c r="AIK203" s="639"/>
      <c r="AIL203" s="639"/>
      <c r="AIM203" s="639"/>
      <c r="AIN203" s="639"/>
      <c r="AIO203" s="639"/>
      <c r="AIP203" s="639"/>
      <c r="AIQ203" s="639"/>
      <c r="AIR203" s="639"/>
      <c r="AIS203" s="639"/>
      <c r="AIT203" s="639"/>
      <c r="AIU203" s="639"/>
      <c r="AIV203" s="639"/>
      <c r="AIW203" s="639"/>
      <c r="AIX203" s="639"/>
      <c r="AIY203" s="639"/>
      <c r="AIZ203" s="639"/>
      <c r="AJA203" s="639"/>
      <c r="AJB203" s="639"/>
      <c r="AJC203" s="639"/>
      <c r="AJD203" s="639"/>
      <c r="AJE203" s="639"/>
      <c r="AJF203" s="639"/>
      <c r="AJG203" s="639"/>
      <c r="AJH203" s="639"/>
      <c r="AJI203" s="639"/>
      <c r="AJJ203" s="639"/>
      <c r="AJK203" s="639"/>
      <c r="AJL203" s="639"/>
      <c r="AJM203" s="639"/>
      <c r="AJN203" s="639"/>
      <c r="AJO203" s="639"/>
      <c r="AJP203" s="639"/>
      <c r="AJQ203" s="639"/>
      <c r="AJR203" s="639"/>
      <c r="AJS203" s="639"/>
      <c r="AJT203" s="639"/>
      <c r="AJU203" s="639"/>
      <c r="AJV203" s="639"/>
      <c r="AJW203" s="639"/>
      <c r="AJX203" s="639"/>
      <c r="AJY203" s="639"/>
      <c r="AJZ203" s="639"/>
      <c r="AKA203" s="639"/>
      <c r="AKB203" s="639"/>
      <c r="AKC203" s="639"/>
      <c r="AKD203" s="639"/>
      <c r="AKE203" s="639"/>
      <c r="AKF203" s="639"/>
      <c r="AKG203" s="639"/>
      <c r="AKH203" s="639"/>
      <c r="AKI203" s="639"/>
      <c r="AKJ203" s="639"/>
      <c r="AKK203" s="639"/>
      <c r="AKL203" s="639"/>
      <c r="AKM203" s="639"/>
      <c r="AKN203" s="639"/>
      <c r="AKO203" s="639"/>
      <c r="AKP203" s="639"/>
      <c r="AKQ203" s="639"/>
      <c r="AKR203" s="639"/>
      <c r="AKS203" s="639"/>
      <c r="AKT203" s="639"/>
      <c r="AKU203" s="639"/>
      <c r="AKV203" s="639"/>
      <c r="AKW203" s="639"/>
      <c r="AKX203" s="639"/>
      <c r="AKY203" s="639"/>
      <c r="AKZ203" s="639"/>
      <c r="ALA203" s="639"/>
      <c r="ALB203" s="639"/>
      <c r="ALC203" s="639"/>
      <c r="ALD203" s="639"/>
      <c r="ALE203" s="639"/>
      <c r="ALF203" s="639"/>
      <c r="ALG203" s="639"/>
      <c r="ALH203" s="639"/>
      <c r="ALI203" s="639"/>
      <c r="ALJ203" s="639"/>
      <c r="ALK203" s="639"/>
      <c r="ALL203" s="639"/>
      <c r="ALM203" s="639"/>
      <c r="ALN203" s="639"/>
      <c r="ALO203" s="639"/>
      <c r="ALP203" s="639"/>
      <c r="ALQ203" s="639"/>
      <c r="ALR203" s="639"/>
      <c r="ALS203" s="639"/>
      <c r="ALT203" s="639"/>
      <c r="ALU203" s="639"/>
      <c r="ALV203" s="639"/>
      <c r="ALW203" s="639"/>
      <c r="ALX203" s="639"/>
      <c r="ALY203" s="639"/>
      <c r="ALZ203" s="639"/>
      <c r="AMA203" s="639"/>
      <c r="AMB203" s="639"/>
      <c r="AMC203" s="639"/>
      <c r="AMD203" s="639"/>
      <c r="AME203" s="639"/>
      <c r="AMF203" s="639"/>
      <c r="AMG203" s="639"/>
      <c r="AMH203" s="639"/>
      <c r="AMI203" s="639"/>
      <c r="AMJ203" s="639"/>
      <c r="AMK203" s="639"/>
      <c r="AML203" s="639"/>
      <c r="AMM203" s="639"/>
      <c r="AMN203" s="639"/>
      <c r="AMO203" s="639"/>
      <c r="AMP203" s="639"/>
      <c r="AMQ203" s="639"/>
      <c r="AMR203" s="639"/>
      <c r="AMS203" s="639"/>
      <c r="AMT203" s="639"/>
      <c r="AMU203" s="639"/>
      <c r="AMV203" s="639"/>
      <c r="AMW203" s="639"/>
      <c r="AMX203" s="639"/>
      <c r="AMY203" s="639"/>
      <c r="AMZ203" s="639"/>
      <c r="ANA203" s="639"/>
      <c r="ANB203" s="639"/>
      <c r="ANC203" s="639"/>
      <c r="AND203" s="639"/>
      <c r="ANE203" s="639"/>
      <c r="ANF203" s="639"/>
      <c r="ANG203" s="639"/>
      <c r="ANH203" s="639"/>
      <c r="ANI203" s="639"/>
      <c r="ANJ203" s="639"/>
      <c r="ANK203" s="639"/>
      <c r="ANL203" s="639"/>
      <c r="ANM203" s="639"/>
      <c r="ANN203" s="639"/>
      <c r="ANO203" s="639"/>
      <c r="ANP203" s="639"/>
      <c r="ANQ203" s="639"/>
      <c r="ANR203" s="639"/>
      <c r="ANS203" s="639"/>
      <c r="ANT203" s="639"/>
      <c r="ANU203" s="639"/>
      <c r="ANV203" s="639"/>
      <c r="ANW203" s="639"/>
      <c r="ANX203" s="639"/>
      <c r="ANY203" s="639"/>
      <c r="ANZ203" s="639"/>
      <c r="AOA203" s="639"/>
      <c r="AOB203" s="639"/>
      <c r="AOC203" s="639"/>
      <c r="AOD203" s="639"/>
      <c r="AOE203" s="639"/>
      <c r="AOF203" s="639"/>
      <c r="AOG203" s="639"/>
      <c r="AOH203" s="639"/>
      <c r="AOI203" s="639"/>
      <c r="AOJ203" s="639"/>
      <c r="AOK203" s="639"/>
      <c r="AOL203" s="639"/>
      <c r="AOM203" s="639"/>
      <c r="AON203" s="639"/>
      <c r="AOO203" s="639"/>
      <c r="AOP203" s="639"/>
      <c r="AOQ203" s="639"/>
      <c r="AOR203" s="639"/>
      <c r="AOS203" s="639"/>
      <c r="AOT203" s="639"/>
      <c r="AOU203" s="639"/>
      <c r="AOV203" s="639"/>
      <c r="AOW203" s="639"/>
      <c r="AOX203" s="639"/>
      <c r="AOY203" s="639"/>
      <c r="AOZ203" s="639"/>
      <c r="APA203" s="639"/>
      <c r="APB203" s="639"/>
      <c r="APC203" s="639"/>
      <c r="APD203" s="639"/>
      <c r="APE203" s="639"/>
      <c r="APF203" s="639"/>
      <c r="APG203" s="639"/>
      <c r="APH203" s="639"/>
      <c r="API203" s="639"/>
      <c r="APJ203" s="639"/>
      <c r="APK203" s="639"/>
      <c r="APL203" s="639"/>
      <c r="APM203" s="639"/>
      <c r="APN203" s="639"/>
      <c r="APO203" s="639"/>
      <c r="APP203" s="639"/>
      <c r="APQ203" s="639"/>
      <c r="APR203" s="639"/>
      <c r="APS203" s="639"/>
      <c r="APT203" s="639"/>
      <c r="APU203" s="639"/>
      <c r="APV203" s="639"/>
      <c r="APW203" s="639"/>
      <c r="APX203" s="639"/>
      <c r="APY203" s="639"/>
      <c r="APZ203" s="639"/>
      <c r="AQA203" s="639"/>
      <c r="AQB203" s="639"/>
      <c r="AQC203" s="639"/>
      <c r="AQD203" s="639"/>
      <c r="AQE203" s="639"/>
      <c r="AQF203" s="639"/>
      <c r="AQG203" s="639"/>
      <c r="AQH203" s="639"/>
      <c r="AQI203" s="639"/>
      <c r="AQJ203" s="639"/>
      <c r="AQK203" s="639"/>
      <c r="AQL203" s="639"/>
      <c r="AQM203" s="639"/>
      <c r="AQN203" s="639"/>
      <c r="AQO203" s="639"/>
      <c r="AQP203" s="639"/>
      <c r="AQQ203" s="639"/>
      <c r="AQR203" s="639"/>
      <c r="AQS203" s="639"/>
      <c r="AQT203" s="639"/>
      <c r="AQU203" s="639"/>
      <c r="AQV203" s="639"/>
      <c r="AQW203" s="639"/>
      <c r="AQX203" s="639"/>
      <c r="AQY203" s="639"/>
      <c r="AQZ203" s="639"/>
      <c r="ARA203" s="639"/>
      <c r="ARB203" s="639"/>
      <c r="ARC203" s="639"/>
      <c r="ARD203" s="639"/>
      <c r="ARE203" s="639"/>
      <c r="ARF203" s="639"/>
      <c r="ARG203" s="639"/>
      <c r="ARH203" s="639"/>
      <c r="ARI203" s="639"/>
      <c r="ARJ203" s="639"/>
      <c r="ARK203" s="639"/>
      <c r="ARL203" s="639"/>
      <c r="ARM203" s="639"/>
      <c r="ARN203" s="639"/>
      <c r="ARO203" s="639"/>
      <c r="ARP203" s="639"/>
      <c r="ARQ203" s="639"/>
      <c r="ARR203" s="639"/>
      <c r="ARS203" s="639"/>
      <c r="ART203" s="639"/>
      <c r="ARU203" s="639"/>
      <c r="ARV203" s="639"/>
      <c r="ARW203" s="639"/>
      <c r="ARX203" s="639"/>
      <c r="ARY203" s="639"/>
      <c r="ARZ203" s="639"/>
      <c r="ASA203" s="639"/>
      <c r="ASB203" s="639"/>
      <c r="ASC203" s="639"/>
      <c r="ASD203" s="639"/>
      <c r="ASE203" s="639"/>
      <c r="ASF203" s="639"/>
      <c r="ASG203" s="639"/>
      <c r="ASH203" s="639"/>
      <c r="ASI203" s="639"/>
      <c r="ASJ203" s="639"/>
      <c r="ASK203" s="639"/>
      <c r="ASL203" s="639"/>
      <c r="ASM203" s="639"/>
      <c r="ASN203" s="639"/>
      <c r="ASO203" s="639"/>
      <c r="ASP203" s="639"/>
      <c r="ASQ203" s="639"/>
      <c r="ASR203" s="639"/>
      <c r="ASS203" s="639"/>
      <c r="AST203" s="639"/>
      <c r="ASU203" s="639"/>
      <c r="ASV203" s="639"/>
      <c r="ASW203" s="639"/>
      <c r="ASX203" s="639"/>
      <c r="ASY203" s="639"/>
      <c r="ASZ203" s="639"/>
      <c r="ATA203" s="639"/>
      <c r="ATB203" s="639"/>
      <c r="ATC203" s="639"/>
      <c r="ATD203" s="639"/>
      <c r="ATE203" s="639"/>
      <c r="ATF203" s="639"/>
      <c r="ATG203" s="639"/>
      <c r="ATH203" s="639"/>
      <c r="ATI203" s="639"/>
      <c r="ATJ203" s="639"/>
      <c r="ATK203" s="639"/>
      <c r="ATL203" s="639"/>
      <c r="ATM203" s="639"/>
      <c r="ATN203" s="639"/>
      <c r="ATO203" s="639"/>
      <c r="ATP203" s="639"/>
      <c r="ATQ203" s="639"/>
      <c r="ATR203" s="639"/>
      <c r="ATS203" s="639"/>
      <c r="ATT203" s="639"/>
      <c r="ATU203" s="639"/>
      <c r="ATV203" s="639"/>
      <c r="ATW203" s="639"/>
      <c r="ATX203" s="639"/>
      <c r="ATY203" s="639"/>
      <c r="ATZ203" s="639"/>
      <c r="AUA203" s="639"/>
      <c r="AUB203" s="639"/>
      <c r="AUC203" s="639"/>
      <c r="AUD203" s="639"/>
      <c r="AUE203" s="639"/>
      <c r="AUF203" s="639"/>
      <c r="AUG203" s="639"/>
      <c r="AUH203" s="639"/>
      <c r="AUI203" s="639"/>
      <c r="AUJ203" s="639"/>
      <c r="AUK203" s="639"/>
      <c r="AUL203" s="639"/>
      <c r="AUM203" s="639"/>
      <c r="AUN203" s="639"/>
      <c r="AUO203" s="639"/>
      <c r="AUP203" s="639"/>
      <c r="AUQ203" s="639"/>
      <c r="AUR203" s="639"/>
      <c r="AUS203" s="639"/>
      <c r="AUT203" s="639"/>
      <c r="AUU203" s="639"/>
      <c r="AUV203" s="639"/>
      <c r="AUW203" s="639"/>
      <c r="AUX203" s="639"/>
      <c r="AUY203" s="639"/>
      <c r="AUZ203" s="639"/>
      <c r="AVA203" s="639"/>
      <c r="AVB203" s="639"/>
      <c r="AVC203" s="639"/>
      <c r="AVD203" s="639"/>
      <c r="AVE203" s="639"/>
      <c r="AVF203" s="639"/>
      <c r="AVG203" s="639"/>
      <c r="AVH203" s="639"/>
      <c r="AVI203" s="639"/>
      <c r="AVJ203" s="639"/>
      <c r="AVK203" s="639"/>
      <c r="AVL203" s="639"/>
      <c r="AVM203" s="639"/>
      <c r="AVN203" s="639"/>
      <c r="AVO203" s="639"/>
      <c r="AVP203" s="639"/>
      <c r="AVQ203" s="639"/>
      <c r="AVR203" s="639"/>
      <c r="AVS203" s="639"/>
      <c r="AVT203" s="639"/>
      <c r="AVU203" s="639"/>
      <c r="AVV203" s="639"/>
      <c r="AVW203" s="639"/>
      <c r="AVX203" s="639"/>
      <c r="AVY203" s="639"/>
      <c r="AVZ203" s="639"/>
      <c r="AWA203" s="639"/>
      <c r="AWB203" s="639"/>
      <c r="AWC203" s="639"/>
      <c r="AWD203" s="639"/>
      <c r="AWE203" s="639"/>
      <c r="AWF203" s="639"/>
      <c r="AWG203" s="639"/>
      <c r="AWH203" s="639"/>
      <c r="AWI203" s="639"/>
      <c r="AWJ203" s="639"/>
      <c r="AWK203" s="639"/>
      <c r="AWL203" s="639"/>
      <c r="AWM203" s="639"/>
      <c r="AWN203" s="639"/>
      <c r="AWO203" s="639"/>
      <c r="AWP203" s="639"/>
      <c r="AWQ203" s="639"/>
      <c r="AWR203" s="639"/>
      <c r="AWS203" s="639"/>
      <c r="AWT203" s="639"/>
      <c r="AWU203" s="639"/>
      <c r="AWV203" s="639"/>
      <c r="AWW203" s="639"/>
      <c r="AWX203" s="639"/>
      <c r="AWY203" s="639"/>
      <c r="AWZ203" s="639"/>
      <c r="AXA203" s="639"/>
      <c r="AXB203" s="639"/>
      <c r="AXC203" s="639"/>
      <c r="AXD203" s="639"/>
      <c r="AXE203" s="639"/>
      <c r="AXF203" s="639"/>
      <c r="AXG203" s="639"/>
      <c r="AXH203" s="639"/>
      <c r="AXI203" s="639"/>
      <c r="AXJ203" s="639"/>
      <c r="AXK203" s="639"/>
      <c r="AXL203" s="639"/>
      <c r="AXM203" s="639"/>
      <c r="AXN203" s="639"/>
      <c r="AXO203" s="639"/>
      <c r="AXP203" s="639"/>
      <c r="AXQ203" s="639"/>
      <c r="AXR203" s="639"/>
      <c r="AXS203" s="639"/>
      <c r="AXT203" s="639"/>
      <c r="AXU203" s="639"/>
      <c r="AXV203" s="639"/>
      <c r="AXW203" s="639"/>
      <c r="AXX203" s="639"/>
      <c r="AXY203" s="639"/>
      <c r="AXZ203" s="639"/>
      <c r="AYA203" s="639"/>
      <c r="AYB203" s="639"/>
      <c r="AYC203" s="639"/>
      <c r="AYD203" s="639"/>
      <c r="AYE203" s="639"/>
      <c r="AYF203" s="639"/>
      <c r="AYG203" s="639"/>
      <c r="AYH203" s="639"/>
      <c r="AYI203" s="639"/>
      <c r="AYJ203" s="639"/>
      <c r="AYK203" s="639"/>
      <c r="AYL203" s="639"/>
      <c r="AYM203" s="639"/>
      <c r="AYN203" s="639"/>
      <c r="AYO203" s="639"/>
      <c r="AYP203" s="639"/>
      <c r="AYQ203" s="639"/>
      <c r="AYR203" s="639"/>
      <c r="AYS203" s="639"/>
      <c r="AYT203" s="639"/>
      <c r="AYU203" s="639"/>
      <c r="AYV203" s="639"/>
      <c r="AYW203" s="639"/>
      <c r="AYX203" s="639"/>
      <c r="AYY203" s="639"/>
      <c r="AYZ203" s="639"/>
      <c r="AZA203" s="639"/>
      <c r="AZB203" s="639"/>
      <c r="AZC203" s="639"/>
      <c r="AZD203" s="639"/>
      <c r="AZE203" s="639"/>
      <c r="AZF203" s="639"/>
      <c r="AZG203" s="639"/>
      <c r="AZH203" s="639"/>
      <c r="AZI203" s="639"/>
      <c r="AZJ203" s="639"/>
      <c r="AZK203" s="639"/>
      <c r="AZL203" s="639"/>
      <c r="AZM203" s="639"/>
      <c r="AZN203" s="639"/>
      <c r="AZO203" s="639"/>
      <c r="AZP203" s="639"/>
      <c r="AZQ203" s="639"/>
      <c r="AZR203" s="639"/>
      <c r="AZS203" s="639"/>
      <c r="AZT203" s="639"/>
      <c r="AZU203" s="639"/>
      <c r="AZV203" s="639"/>
      <c r="AZW203" s="639"/>
      <c r="AZX203" s="639"/>
      <c r="AZY203" s="639"/>
      <c r="AZZ203" s="639"/>
      <c r="BAA203" s="639"/>
      <c r="BAB203" s="639"/>
      <c r="BAC203" s="639"/>
      <c r="BAD203" s="639"/>
      <c r="BAE203" s="639"/>
      <c r="BAF203" s="639"/>
      <c r="BAG203" s="639"/>
      <c r="BAH203" s="639"/>
      <c r="BAI203" s="639"/>
      <c r="BAJ203" s="639"/>
      <c r="BAK203" s="639"/>
      <c r="BAL203" s="639"/>
      <c r="BAM203" s="639"/>
      <c r="BAN203" s="639"/>
      <c r="BAO203" s="639"/>
      <c r="BAP203" s="639"/>
      <c r="BAQ203" s="639"/>
      <c r="BAR203" s="639"/>
      <c r="BAS203" s="639"/>
      <c r="BAT203" s="639"/>
      <c r="BAU203" s="639"/>
      <c r="BAV203" s="639"/>
      <c r="BAW203" s="639"/>
      <c r="BAX203" s="639"/>
      <c r="BAY203" s="639"/>
      <c r="BAZ203" s="639"/>
      <c r="BBA203" s="639"/>
      <c r="BBB203" s="639"/>
      <c r="BBC203" s="639"/>
      <c r="BBD203" s="639"/>
      <c r="BBE203" s="639"/>
      <c r="BBF203" s="639"/>
      <c r="BBG203" s="639"/>
      <c r="BBH203" s="639"/>
      <c r="BBI203" s="639"/>
      <c r="BBJ203" s="639"/>
      <c r="BBK203" s="639"/>
      <c r="BBL203" s="639"/>
      <c r="BBM203" s="639"/>
      <c r="BBN203" s="639"/>
      <c r="BBO203" s="639"/>
      <c r="BBP203" s="639"/>
      <c r="BBQ203" s="639"/>
      <c r="BBR203" s="639"/>
      <c r="BBS203" s="639"/>
      <c r="BBT203" s="639"/>
      <c r="BBU203" s="639"/>
      <c r="BBV203" s="639"/>
      <c r="BBW203" s="639"/>
      <c r="BBX203" s="639"/>
      <c r="BBY203" s="639"/>
      <c r="BBZ203" s="639"/>
      <c r="BCA203" s="639"/>
      <c r="BCB203" s="639"/>
      <c r="BCC203" s="639"/>
      <c r="BCD203" s="639"/>
      <c r="BCE203" s="639"/>
      <c r="BCF203" s="639"/>
      <c r="BCG203" s="639"/>
      <c r="BCH203" s="639"/>
      <c r="BCI203" s="639"/>
      <c r="BCJ203" s="639"/>
      <c r="BCK203" s="639"/>
      <c r="BCL203" s="639"/>
      <c r="BCM203" s="639"/>
      <c r="BCN203" s="639"/>
      <c r="BCO203" s="639"/>
      <c r="BCP203" s="639"/>
      <c r="BCQ203" s="639"/>
      <c r="BCR203" s="639"/>
      <c r="BCS203" s="639"/>
      <c r="BCT203" s="639"/>
      <c r="BCU203" s="639"/>
      <c r="BCV203" s="639"/>
      <c r="BCW203" s="639"/>
      <c r="BCX203" s="639"/>
      <c r="BCY203" s="639"/>
      <c r="BCZ203" s="639"/>
      <c r="BDA203" s="639"/>
      <c r="BDB203" s="639"/>
      <c r="BDC203" s="639"/>
      <c r="BDD203" s="639"/>
      <c r="BDE203" s="639"/>
      <c r="BDF203" s="639"/>
      <c r="BDG203" s="639"/>
      <c r="BDH203" s="639"/>
      <c r="BDI203" s="639"/>
      <c r="BDJ203" s="639"/>
      <c r="BDK203" s="639"/>
      <c r="BDL203" s="639"/>
      <c r="BDM203" s="639"/>
      <c r="BDN203" s="639"/>
      <c r="BDO203" s="639"/>
      <c r="BDP203" s="639"/>
      <c r="BDQ203" s="639"/>
      <c r="BDR203" s="639"/>
      <c r="BDS203" s="639"/>
      <c r="BDT203" s="639"/>
      <c r="BDU203" s="639"/>
      <c r="BDV203" s="639"/>
      <c r="BDW203" s="639"/>
      <c r="BDX203" s="639"/>
      <c r="BDY203" s="639"/>
      <c r="BDZ203" s="639"/>
      <c r="BEA203" s="639"/>
      <c r="BEB203" s="639"/>
      <c r="BEC203" s="639"/>
      <c r="BED203" s="639"/>
      <c r="BEE203" s="639"/>
      <c r="BEF203" s="639"/>
      <c r="BEG203" s="639"/>
      <c r="BEH203" s="639"/>
      <c r="BEI203" s="639"/>
      <c r="BEJ203" s="639"/>
      <c r="BEK203" s="639"/>
      <c r="BEL203" s="639"/>
      <c r="BEM203" s="639"/>
      <c r="BEN203" s="639"/>
      <c r="BEO203" s="639"/>
      <c r="BEP203" s="639"/>
      <c r="BEQ203" s="639"/>
      <c r="BER203" s="639"/>
      <c r="BES203" s="639"/>
      <c r="BET203" s="639"/>
      <c r="BEU203" s="639"/>
      <c r="BEV203" s="639"/>
      <c r="BEW203" s="639"/>
      <c r="BEX203" s="639"/>
      <c r="BEY203" s="639"/>
      <c r="BEZ203" s="639"/>
      <c r="BFA203" s="639"/>
      <c r="BFB203" s="639"/>
      <c r="BFC203" s="639"/>
      <c r="BFD203" s="639"/>
      <c r="BFE203" s="639"/>
      <c r="BFF203" s="639"/>
      <c r="BFG203" s="639"/>
      <c r="BFH203" s="639"/>
      <c r="BFI203" s="639"/>
      <c r="BFJ203" s="639"/>
      <c r="BFK203" s="639"/>
      <c r="BFL203" s="639"/>
      <c r="BFM203" s="639"/>
      <c r="BFN203" s="639"/>
      <c r="BFO203" s="639"/>
      <c r="BFP203" s="639"/>
      <c r="BFQ203" s="639"/>
      <c r="BFR203" s="639"/>
      <c r="BFS203" s="639"/>
      <c r="BFT203" s="639"/>
      <c r="BFU203" s="639"/>
      <c r="BFV203" s="639"/>
      <c r="BFW203" s="639"/>
      <c r="BFX203" s="639"/>
      <c r="BFY203" s="639"/>
      <c r="BFZ203" s="639"/>
      <c r="BGA203" s="639"/>
      <c r="BGB203" s="639"/>
      <c r="BGC203" s="639"/>
      <c r="BGD203" s="639"/>
      <c r="BGE203" s="639"/>
      <c r="BGF203" s="639"/>
      <c r="BGG203" s="639"/>
      <c r="BGH203" s="639"/>
      <c r="BGI203" s="639"/>
      <c r="BGJ203" s="639"/>
      <c r="BGK203" s="639"/>
      <c r="BGL203" s="639"/>
      <c r="BGM203" s="639"/>
      <c r="BGN203" s="639"/>
      <c r="BGO203" s="639"/>
      <c r="BGP203" s="639"/>
      <c r="BGQ203" s="639"/>
      <c r="BGR203" s="639"/>
      <c r="BGS203" s="639"/>
      <c r="BGT203" s="639"/>
      <c r="BGU203" s="639"/>
      <c r="BGV203" s="639"/>
      <c r="BGW203" s="639"/>
      <c r="BGX203" s="639"/>
      <c r="BGY203" s="639"/>
      <c r="BGZ203" s="639"/>
      <c r="BHA203" s="639"/>
      <c r="BHB203" s="639"/>
      <c r="BHC203" s="639"/>
      <c r="BHD203" s="639"/>
      <c r="BHE203" s="639"/>
      <c r="BHF203" s="639"/>
      <c r="BHG203" s="639"/>
      <c r="BHH203" s="639"/>
      <c r="BHI203" s="639"/>
      <c r="BHJ203" s="639"/>
      <c r="BHK203" s="639"/>
      <c r="BHL203" s="639"/>
      <c r="BHM203" s="639"/>
      <c r="BHN203" s="639"/>
      <c r="BHO203" s="639"/>
      <c r="BHP203" s="639"/>
      <c r="BHQ203" s="639"/>
      <c r="BHR203" s="639"/>
      <c r="BHS203" s="639"/>
      <c r="BHT203" s="639"/>
      <c r="BHU203" s="639"/>
      <c r="BHV203" s="639"/>
      <c r="BHW203" s="639"/>
      <c r="BHX203" s="639"/>
      <c r="BHY203" s="639"/>
      <c r="BHZ203" s="639"/>
      <c r="BIA203" s="639"/>
      <c r="BIB203" s="639"/>
      <c r="BIC203" s="639"/>
      <c r="BID203" s="639"/>
      <c r="BIE203" s="639"/>
      <c r="BIF203" s="639"/>
      <c r="BIG203" s="639"/>
      <c r="BIH203" s="639"/>
      <c r="BII203" s="639"/>
      <c r="BIJ203" s="639"/>
      <c r="BIK203" s="639"/>
      <c r="BIL203" s="639"/>
      <c r="BIM203" s="639"/>
      <c r="BIN203" s="639"/>
      <c r="BIO203" s="639"/>
      <c r="BIP203" s="639"/>
      <c r="BIQ203" s="639"/>
      <c r="BIR203" s="639"/>
      <c r="BIS203" s="639"/>
      <c r="BIT203" s="639"/>
      <c r="BIU203" s="639"/>
      <c r="BIV203" s="639"/>
      <c r="BIW203" s="639"/>
      <c r="BIX203" s="639"/>
      <c r="BIY203" s="639"/>
      <c r="BIZ203" s="639"/>
      <c r="BJA203" s="639"/>
      <c r="BJB203" s="639"/>
      <c r="BJC203" s="639"/>
      <c r="BJD203" s="639"/>
      <c r="BJE203" s="639"/>
      <c r="BJF203" s="639"/>
      <c r="BJG203" s="639"/>
      <c r="BJH203" s="639"/>
      <c r="BJI203" s="639"/>
      <c r="BJJ203" s="639"/>
      <c r="BJK203" s="639"/>
      <c r="BJL203" s="639"/>
      <c r="BJM203" s="639"/>
      <c r="BJN203" s="639"/>
      <c r="BJO203" s="639"/>
      <c r="BJP203" s="639"/>
      <c r="BJQ203" s="639"/>
      <c r="BJR203" s="639"/>
      <c r="BJS203" s="639"/>
      <c r="BJT203" s="639"/>
      <c r="BJU203" s="639"/>
      <c r="BJV203" s="639"/>
      <c r="BJW203" s="639"/>
      <c r="BJX203" s="639"/>
      <c r="BJY203" s="639"/>
      <c r="BJZ203" s="639"/>
      <c r="BKA203" s="639"/>
      <c r="BKB203" s="639"/>
      <c r="BKC203" s="639"/>
      <c r="BKD203" s="639"/>
      <c r="BKE203" s="639"/>
      <c r="BKF203" s="639"/>
      <c r="BKG203" s="639"/>
      <c r="BKH203" s="639"/>
      <c r="BKI203" s="639"/>
      <c r="BKJ203" s="639"/>
      <c r="BKK203" s="639"/>
      <c r="BKL203" s="639"/>
      <c r="BKM203" s="639"/>
      <c r="BKN203" s="639"/>
      <c r="BKO203" s="639"/>
      <c r="BKP203" s="639"/>
      <c r="BKQ203" s="639"/>
      <c r="BKR203" s="639"/>
      <c r="BKS203" s="639"/>
      <c r="BKT203" s="639"/>
      <c r="BKU203" s="639"/>
      <c r="BKV203" s="639"/>
      <c r="BKW203" s="639"/>
      <c r="BKX203" s="639"/>
      <c r="BKY203" s="639"/>
      <c r="BKZ203" s="639"/>
      <c r="BLA203" s="639"/>
      <c r="BLB203" s="639"/>
      <c r="BLC203" s="639"/>
      <c r="BLD203" s="639"/>
      <c r="BLE203" s="639"/>
      <c r="BLF203" s="639"/>
      <c r="BLG203" s="639"/>
      <c r="BLH203" s="639"/>
      <c r="BLI203" s="639"/>
      <c r="BLJ203" s="639"/>
      <c r="BLK203" s="639"/>
      <c r="BLL203" s="639"/>
      <c r="BLM203" s="639"/>
      <c r="BLN203" s="639"/>
      <c r="BLO203" s="639"/>
      <c r="BLP203" s="639"/>
      <c r="BLQ203" s="639"/>
      <c r="BLR203" s="639"/>
      <c r="BLS203" s="639"/>
      <c r="BLT203" s="639"/>
      <c r="BLU203" s="639"/>
      <c r="BLV203" s="639"/>
      <c r="BLW203" s="639"/>
      <c r="BLX203" s="639"/>
      <c r="BLY203" s="639"/>
      <c r="BLZ203" s="639"/>
      <c r="BMA203" s="639"/>
      <c r="BMB203" s="639"/>
      <c r="BMC203" s="639"/>
      <c r="BMD203" s="639"/>
      <c r="BME203" s="639"/>
      <c r="BMF203" s="639"/>
      <c r="BMG203" s="639"/>
      <c r="BMH203" s="639"/>
      <c r="BMI203" s="639"/>
      <c r="BMJ203" s="639"/>
      <c r="BMK203" s="639"/>
      <c r="BML203" s="639"/>
      <c r="BMM203" s="639"/>
      <c r="BMN203" s="639"/>
      <c r="BMO203" s="639"/>
      <c r="BMP203" s="639"/>
      <c r="BMQ203" s="639"/>
      <c r="BMR203" s="639"/>
      <c r="BMS203" s="639"/>
      <c r="BMT203" s="639"/>
      <c r="BMU203" s="639"/>
      <c r="BMV203" s="639"/>
      <c r="BMW203" s="639"/>
      <c r="BMX203" s="639"/>
      <c r="BMY203" s="639"/>
      <c r="BMZ203" s="639"/>
      <c r="BNA203" s="639"/>
      <c r="BNB203" s="639"/>
      <c r="BNC203" s="639"/>
      <c r="BND203" s="639"/>
      <c r="BNE203" s="639"/>
      <c r="BNF203" s="639"/>
      <c r="BNG203" s="639"/>
      <c r="BNH203" s="639"/>
      <c r="BNI203" s="639"/>
      <c r="BNJ203" s="639"/>
      <c r="BNK203" s="639"/>
      <c r="BNL203" s="639"/>
      <c r="BNM203" s="639"/>
      <c r="BNN203" s="639"/>
      <c r="BNO203" s="639"/>
      <c r="BNP203" s="639"/>
      <c r="BNQ203" s="639"/>
      <c r="BNR203" s="639"/>
      <c r="BNS203" s="639"/>
      <c r="BNT203" s="639"/>
      <c r="BNU203" s="639"/>
      <c r="BNV203" s="639"/>
      <c r="BNW203" s="639"/>
      <c r="BNX203" s="639"/>
      <c r="BNY203" s="639"/>
      <c r="BNZ203" s="639"/>
      <c r="BOA203" s="639"/>
      <c r="BOB203" s="639"/>
      <c r="BOC203" s="639"/>
      <c r="BOD203" s="639"/>
      <c r="BOE203" s="639"/>
      <c r="BOF203" s="639"/>
      <c r="BOG203" s="639"/>
      <c r="BOH203" s="639"/>
      <c r="BOI203" s="639"/>
      <c r="BOJ203" s="639"/>
      <c r="BOK203" s="639"/>
      <c r="BOL203" s="639"/>
      <c r="BOM203" s="639"/>
      <c r="BON203" s="639"/>
      <c r="BOO203" s="639"/>
      <c r="BOP203" s="639"/>
      <c r="BOQ203" s="639"/>
      <c r="BOR203" s="639"/>
      <c r="BOS203" s="639"/>
      <c r="BOT203" s="639"/>
      <c r="BOU203" s="639"/>
      <c r="BOV203" s="639"/>
      <c r="BOW203" s="639"/>
      <c r="BOX203" s="639"/>
      <c r="BOY203" s="639"/>
      <c r="BOZ203" s="639"/>
      <c r="BPA203" s="639"/>
      <c r="BPB203" s="639"/>
      <c r="BPC203" s="639"/>
      <c r="BPD203" s="639"/>
      <c r="BPE203" s="639"/>
      <c r="BPF203" s="639"/>
      <c r="BPG203" s="639"/>
      <c r="BPH203" s="639"/>
      <c r="BPI203" s="639"/>
      <c r="BPJ203" s="639"/>
      <c r="BPK203" s="639"/>
      <c r="BPL203" s="639"/>
      <c r="BPM203" s="639"/>
      <c r="BPN203" s="639"/>
      <c r="BPO203" s="639"/>
      <c r="BPP203" s="639"/>
      <c r="BPQ203" s="639"/>
      <c r="BPR203" s="639"/>
      <c r="BPS203" s="639"/>
      <c r="BPT203" s="639"/>
      <c r="BPU203" s="639"/>
      <c r="BPV203" s="639"/>
      <c r="BPW203" s="639"/>
      <c r="BPX203" s="639"/>
      <c r="BPY203" s="639"/>
      <c r="BPZ203" s="639"/>
      <c r="BQA203" s="639"/>
      <c r="BQB203" s="639"/>
      <c r="BQC203" s="639"/>
      <c r="BQD203" s="639"/>
      <c r="BQE203" s="639"/>
      <c r="BQF203" s="639"/>
      <c r="BQG203" s="639"/>
      <c r="BQH203" s="639"/>
      <c r="BQI203" s="639"/>
      <c r="BQJ203" s="639"/>
      <c r="BQK203" s="639"/>
      <c r="BQL203" s="639"/>
      <c r="BQM203" s="639"/>
      <c r="BQN203" s="639"/>
      <c r="BQO203" s="639"/>
      <c r="BQP203" s="639"/>
      <c r="BQQ203" s="639"/>
      <c r="BQR203" s="639"/>
      <c r="BQS203" s="639"/>
      <c r="BQT203" s="639"/>
      <c r="BQU203" s="639"/>
      <c r="BQV203" s="639"/>
      <c r="BQW203" s="639"/>
      <c r="BQX203" s="639"/>
      <c r="BQY203" s="639"/>
      <c r="BQZ203" s="639"/>
      <c r="BRA203" s="639"/>
      <c r="BRB203" s="639"/>
      <c r="BRC203" s="639"/>
      <c r="BRD203" s="639"/>
      <c r="BRE203" s="639"/>
      <c r="BRF203" s="639"/>
      <c r="BRG203" s="639"/>
      <c r="BRH203" s="639"/>
      <c r="BRI203" s="639"/>
      <c r="BRJ203" s="639"/>
      <c r="BRK203" s="639"/>
      <c r="BRL203" s="639"/>
      <c r="BRM203" s="639"/>
      <c r="BRN203" s="639"/>
      <c r="BRO203" s="639"/>
      <c r="BRP203" s="639"/>
      <c r="BRQ203" s="639"/>
      <c r="BRR203" s="639"/>
      <c r="BRS203" s="639"/>
      <c r="BRT203" s="639"/>
      <c r="BRU203" s="639"/>
      <c r="BRV203" s="639"/>
      <c r="BRW203" s="639"/>
      <c r="BRX203" s="639"/>
      <c r="BRY203" s="639"/>
      <c r="BRZ203" s="639"/>
      <c r="BSA203" s="639"/>
      <c r="BSB203" s="639"/>
      <c r="BSC203" s="639"/>
      <c r="BSD203" s="639"/>
      <c r="BSE203" s="639"/>
      <c r="BSF203" s="639"/>
      <c r="BSG203" s="639"/>
      <c r="BSH203" s="639"/>
      <c r="BSI203" s="639"/>
      <c r="BSJ203" s="639"/>
      <c r="BSK203" s="639"/>
      <c r="BSL203" s="639"/>
      <c r="BSM203" s="639"/>
      <c r="BSN203" s="639"/>
      <c r="BSO203" s="639"/>
      <c r="BSP203" s="639"/>
      <c r="BSQ203" s="639"/>
      <c r="BSR203" s="639"/>
      <c r="BSS203" s="639"/>
      <c r="BST203" s="639"/>
      <c r="BSU203" s="639"/>
      <c r="BSV203" s="639"/>
      <c r="BSW203" s="639"/>
      <c r="BSX203" s="639"/>
      <c r="BSY203" s="639"/>
      <c r="BSZ203" s="639"/>
      <c r="BTA203" s="639"/>
      <c r="BTB203" s="639"/>
      <c r="BTC203" s="639"/>
      <c r="BTD203" s="639"/>
      <c r="BTE203" s="639"/>
      <c r="BTF203" s="639"/>
      <c r="BTG203" s="639"/>
      <c r="BTH203" s="639"/>
      <c r="BTI203" s="639"/>
      <c r="BTJ203" s="639"/>
      <c r="BTK203" s="639"/>
      <c r="BTL203" s="639"/>
      <c r="BTM203" s="639"/>
      <c r="BTN203" s="639"/>
      <c r="BTO203" s="639"/>
      <c r="BTP203" s="639"/>
      <c r="BTQ203" s="639"/>
      <c r="BTR203" s="639"/>
      <c r="BTS203" s="639"/>
      <c r="BTT203" s="639"/>
      <c r="BTU203" s="639"/>
      <c r="BTV203" s="639"/>
      <c r="BTW203" s="639"/>
      <c r="BTX203" s="639"/>
      <c r="BTY203" s="639"/>
      <c r="BTZ203" s="639"/>
      <c r="BUA203" s="639"/>
      <c r="BUB203" s="639"/>
      <c r="BUC203" s="639"/>
      <c r="BUD203" s="639"/>
      <c r="BUE203" s="639"/>
      <c r="BUF203" s="639"/>
      <c r="BUG203" s="639"/>
      <c r="BUH203" s="639"/>
      <c r="BUI203" s="639"/>
      <c r="BUJ203" s="639"/>
      <c r="BUK203" s="639"/>
      <c r="BUL203" s="639"/>
      <c r="BUM203" s="639"/>
      <c r="BUN203" s="639"/>
      <c r="BUO203" s="639"/>
      <c r="BUP203" s="639"/>
      <c r="BUQ203" s="639"/>
      <c r="BUR203" s="639"/>
      <c r="BUS203" s="639"/>
      <c r="BUT203" s="639"/>
      <c r="BUU203" s="639"/>
      <c r="BUV203" s="639"/>
      <c r="BUW203" s="639"/>
      <c r="BUX203" s="639"/>
      <c r="BUY203" s="639"/>
      <c r="BUZ203" s="639"/>
      <c r="BVA203" s="639"/>
      <c r="BVB203" s="639"/>
      <c r="BVC203" s="639"/>
      <c r="BVD203" s="639"/>
      <c r="BVE203" s="639"/>
      <c r="BVF203" s="639"/>
      <c r="BVG203" s="639"/>
      <c r="BVH203" s="639"/>
      <c r="BVI203" s="639"/>
      <c r="BVJ203" s="639"/>
      <c r="BVK203" s="639"/>
      <c r="BVL203" s="639"/>
      <c r="BVM203" s="639"/>
      <c r="BVN203" s="639"/>
      <c r="BVO203" s="639"/>
      <c r="BVP203" s="639"/>
      <c r="BVQ203" s="639"/>
      <c r="BVR203" s="639"/>
      <c r="BVS203" s="639"/>
      <c r="BVT203" s="639"/>
      <c r="BVU203" s="639"/>
      <c r="BVV203" s="639"/>
      <c r="BVW203" s="639"/>
      <c r="BVX203" s="639"/>
      <c r="BVY203" s="639"/>
      <c r="BVZ203" s="639"/>
      <c r="BWA203" s="639"/>
      <c r="BWB203" s="639"/>
      <c r="BWC203" s="639"/>
      <c r="BWD203" s="639"/>
      <c r="BWE203" s="639"/>
      <c r="BWF203" s="639"/>
      <c r="BWG203" s="639"/>
      <c r="BWH203" s="639"/>
      <c r="BWI203" s="639"/>
      <c r="BWJ203" s="639"/>
      <c r="BWK203" s="639"/>
      <c r="BWL203" s="639"/>
      <c r="BWM203" s="639"/>
      <c r="BWN203" s="639"/>
      <c r="BWO203" s="639"/>
      <c r="BWP203" s="639"/>
      <c r="BWQ203" s="639"/>
      <c r="BWR203" s="639"/>
      <c r="BWS203" s="639"/>
      <c r="BWT203" s="639"/>
      <c r="BWU203" s="639"/>
      <c r="BWV203" s="639"/>
      <c r="BWW203" s="639"/>
      <c r="BWX203" s="639"/>
      <c r="BWY203" s="639"/>
      <c r="BWZ203" s="639"/>
      <c r="BXA203" s="639"/>
      <c r="BXB203" s="639"/>
      <c r="BXC203" s="639"/>
      <c r="BXD203" s="639"/>
      <c r="BXE203" s="639"/>
      <c r="BXF203" s="639"/>
      <c r="BXG203" s="639"/>
      <c r="BXH203" s="639"/>
      <c r="BXI203" s="639"/>
      <c r="BXJ203" s="639"/>
      <c r="BXK203" s="639"/>
      <c r="BXL203" s="639"/>
      <c r="BXM203" s="639"/>
      <c r="BXN203" s="639"/>
      <c r="BXO203" s="639"/>
      <c r="BXP203" s="639"/>
      <c r="BXQ203" s="639"/>
      <c r="BXR203" s="639"/>
      <c r="BXS203" s="639"/>
      <c r="BXT203" s="639"/>
      <c r="BXU203" s="639"/>
      <c r="BXV203" s="639"/>
      <c r="BXW203" s="639"/>
      <c r="BXX203" s="639"/>
      <c r="BXY203" s="639"/>
      <c r="BXZ203" s="639"/>
      <c r="BYA203" s="639"/>
      <c r="BYB203" s="639"/>
      <c r="BYC203" s="639"/>
      <c r="BYD203" s="639"/>
      <c r="BYE203" s="639"/>
      <c r="BYF203" s="639"/>
      <c r="BYG203" s="639"/>
      <c r="BYH203" s="639"/>
      <c r="BYI203" s="639"/>
      <c r="BYJ203" s="639"/>
      <c r="BYK203" s="639"/>
      <c r="BYL203" s="639"/>
      <c r="BYM203" s="639"/>
      <c r="BYN203" s="639"/>
      <c r="BYO203" s="639"/>
      <c r="BYP203" s="639"/>
      <c r="BYQ203" s="639"/>
      <c r="BYR203" s="639"/>
      <c r="BYS203" s="639"/>
      <c r="BYT203" s="639"/>
      <c r="BYU203" s="639"/>
      <c r="BYV203" s="639"/>
      <c r="BYW203" s="639"/>
      <c r="BYX203" s="639"/>
      <c r="BYY203" s="639"/>
      <c r="BYZ203" s="639"/>
      <c r="BZA203" s="639"/>
      <c r="BZB203" s="639"/>
      <c r="BZC203" s="639"/>
      <c r="BZD203" s="639"/>
      <c r="BZE203" s="639"/>
      <c r="BZF203" s="639"/>
      <c r="BZG203" s="639"/>
      <c r="BZH203" s="639"/>
      <c r="BZI203" s="639"/>
      <c r="BZJ203" s="639"/>
      <c r="BZK203" s="639"/>
      <c r="BZL203" s="639"/>
      <c r="BZM203" s="639"/>
      <c r="BZN203" s="639"/>
      <c r="BZO203" s="639"/>
      <c r="BZP203" s="639"/>
      <c r="BZQ203" s="639"/>
      <c r="BZR203" s="639"/>
      <c r="BZS203" s="639"/>
      <c r="BZT203" s="639"/>
      <c r="BZU203" s="639"/>
      <c r="BZV203" s="639"/>
      <c r="BZW203" s="639"/>
      <c r="BZX203" s="639"/>
      <c r="BZY203" s="639"/>
      <c r="BZZ203" s="639"/>
      <c r="CAA203" s="639"/>
      <c r="CAB203" s="639"/>
      <c r="CAC203" s="639"/>
      <c r="CAD203" s="639"/>
      <c r="CAE203" s="639"/>
      <c r="CAF203" s="639"/>
      <c r="CAG203" s="639"/>
      <c r="CAH203" s="639"/>
      <c r="CAI203" s="639"/>
      <c r="CAJ203" s="639"/>
      <c r="CAK203" s="639"/>
      <c r="CAL203" s="639"/>
      <c r="CAM203" s="639"/>
      <c r="CAN203" s="639"/>
      <c r="CAO203" s="639"/>
      <c r="CAP203" s="639"/>
      <c r="CAQ203" s="639"/>
      <c r="CAR203" s="639"/>
      <c r="CAS203" s="639"/>
      <c r="CAT203" s="639"/>
      <c r="CAU203" s="639"/>
      <c r="CAV203" s="639"/>
      <c r="CAW203" s="639"/>
      <c r="CAX203" s="639"/>
      <c r="CAY203" s="639"/>
      <c r="CAZ203" s="639"/>
      <c r="CBA203" s="639"/>
      <c r="CBB203" s="639"/>
      <c r="CBC203" s="639"/>
      <c r="CBD203" s="639"/>
      <c r="CBE203" s="639"/>
      <c r="CBF203" s="639"/>
      <c r="CBG203" s="639"/>
      <c r="CBH203" s="639"/>
      <c r="CBI203" s="639"/>
      <c r="CBJ203" s="639"/>
      <c r="CBK203" s="639"/>
      <c r="CBL203" s="639"/>
      <c r="CBM203" s="639"/>
      <c r="CBN203" s="639"/>
      <c r="CBO203" s="639"/>
      <c r="CBP203" s="639"/>
      <c r="CBQ203" s="639"/>
      <c r="CBR203" s="639"/>
      <c r="CBS203" s="639"/>
      <c r="CBT203" s="639"/>
      <c r="CBU203" s="639"/>
      <c r="CBV203" s="639"/>
      <c r="CBW203" s="639"/>
      <c r="CBX203" s="639"/>
      <c r="CBY203" s="639"/>
      <c r="CBZ203" s="639"/>
      <c r="CCA203" s="639"/>
      <c r="CCB203" s="639"/>
      <c r="CCC203" s="639"/>
      <c r="CCD203" s="639"/>
      <c r="CCE203" s="639"/>
      <c r="CCF203" s="639"/>
      <c r="CCG203" s="639"/>
      <c r="CCH203" s="639"/>
      <c r="CCI203" s="639"/>
      <c r="CCJ203" s="639"/>
      <c r="CCK203" s="639"/>
      <c r="CCL203" s="639"/>
      <c r="CCM203" s="639"/>
      <c r="CCN203" s="639"/>
      <c r="CCO203" s="639"/>
      <c r="CCP203" s="639"/>
      <c r="CCQ203" s="639"/>
      <c r="CCR203" s="639"/>
      <c r="CCS203" s="639"/>
      <c r="CCT203" s="639"/>
      <c r="CCU203" s="639"/>
      <c r="CCV203" s="639"/>
      <c r="CCW203" s="639"/>
      <c r="CCX203" s="639"/>
      <c r="CCY203" s="639"/>
      <c r="CCZ203" s="639"/>
      <c r="CDA203" s="639"/>
      <c r="CDB203" s="639"/>
      <c r="CDC203" s="639"/>
      <c r="CDD203" s="639"/>
      <c r="CDE203" s="639"/>
      <c r="CDF203" s="639"/>
      <c r="CDG203" s="639"/>
      <c r="CDH203" s="639"/>
      <c r="CDI203" s="639"/>
      <c r="CDJ203" s="639"/>
      <c r="CDK203" s="639"/>
      <c r="CDL203" s="639"/>
      <c r="CDM203" s="639"/>
      <c r="CDN203" s="639"/>
      <c r="CDO203" s="639"/>
      <c r="CDP203" s="639"/>
      <c r="CDQ203" s="639"/>
      <c r="CDR203" s="639"/>
      <c r="CDS203" s="639"/>
      <c r="CDT203" s="639"/>
      <c r="CDU203" s="639"/>
      <c r="CDV203" s="639"/>
      <c r="CDW203" s="639"/>
      <c r="CDX203" s="639"/>
      <c r="CDY203" s="639"/>
      <c r="CDZ203" s="639"/>
      <c r="CEA203" s="639"/>
      <c r="CEB203" s="639"/>
      <c r="CEC203" s="639"/>
      <c r="CED203" s="639"/>
      <c r="CEE203" s="639"/>
      <c r="CEF203" s="639"/>
      <c r="CEG203" s="639"/>
      <c r="CEH203" s="639"/>
      <c r="CEI203" s="639"/>
      <c r="CEJ203" s="639"/>
      <c r="CEK203" s="639"/>
      <c r="CEL203" s="639"/>
      <c r="CEM203" s="639"/>
      <c r="CEN203" s="639"/>
      <c r="CEO203" s="639"/>
      <c r="CEP203" s="639"/>
      <c r="CEQ203" s="639"/>
      <c r="CER203" s="639"/>
      <c r="CES203" s="639"/>
      <c r="CET203" s="639"/>
      <c r="CEU203" s="639"/>
      <c r="CEV203" s="639"/>
      <c r="CEW203" s="639"/>
      <c r="CEX203" s="639"/>
      <c r="CEY203" s="639"/>
      <c r="CEZ203" s="639"/>
      <c r="CFA203" s="639"/>
      <c r="CFB203" s="639"/>
      <c r="CFC203" s="639"/>
      <c r="CFD203" s="639"/>
      <c r="CFE203" s="639"/>
      <c r="CFF203" s="639"/>
      <c r="CFG203" s="639"/>
      <c r="CFH203" s="639"/>
      <c r="CFI203" s="639"/>
      <c r="CFJ203" s="639"/>
      <c r="CFK203" s="639"/>
      <c r="CFL203" s="639"/>
      <c r="CFM203" s="639"/>
      <c r="CFN203" s="639"/>
      <c r="CFO203" s="639"/>
      <c r="CFP203" s="639"/>
      <c r="CFQ203" s="639"/>
      <c r="CFR203" s="639"/>
      <c r="CFS203" s="639"/>
      <c r="CFT203" s="639"/>
      <c r="CFU203" s="639"/>
      <c r="CFV203" s="639"/>
      <c r="CFW203" s="639"/>
      <c r="CFX203" s="639"/>
      <c r="CFY203" s="639"/>
      <c r="CFZ203" s="639"/>
      <c r="CGA203" s="639"/>
      <c r="CGB203" s="639"/>
      <c r="CGC203" s="639"/>
      <c r="CGD203" s="639"/>
      <c r="CGE203" s="639"/>
      <c r="CGF203" s="639"/>
      <c r="CGG203" s="639"/>
      <c r="CGH203" s="639"/>
      <c r="CGI203" s="639"/>
      <c r="CGJ203" s="639"/>
      <c r="CGK203" s="639"/>
      <c r="CGL203" s="639"/>
      <c r="CGM203" s="639"/>
      <c r="CGN203" s="639"/>
      <c r="CGO203" s="639"/>
      <c r="CGP203" s="639"/>
      <c r="CGQ203" s="639"/>
      <c r="CGR203" s="639"/>
      <c r="CGS203" s="639"/>
      <c r="CGT203" s="639"/>
      <c r="CGU203" s="639"/>
      <c r="CGV203" s="639"/>
      <c r="CGW203" s="639"/>
      <c r="CGX203" s="639"/>
      <c r="CGY203" s="639"/>
      <c r="CGZ203" s="639"/>
      <c r="CHA203" s="639"/>
      <c r="CHB203" s="639"/>
      <c r="CHC203" s="639"/>
      <c r="CHD203" s="639"/>
      <c r="CHE203" s="639"/>
      <c r="CHF203" s="639"/>
      <c r="CHG203" s="639"/>
      <c r="CHH203" s="639"/>
      <c r="CHI203" s="639"/>
      <c r="CHJ203" s="639"/>
      <c r="CHK203" s="639"/>
      <c r="CHL203" s="639"/>
      <c r="CHM203" s="639"/>
      <c r="CHN203" s="639"/>
      <c r="CHO203" s="639"/>
      <c r="CHP203" s="639"/>
      <c r="CHQ203" s="639"/>
      <c r="CHR203" s="639"/>
      <c r="CHS203" s="639"/>
      <c r="CHT203" s="639"/>
      <c r="CHU203" s="639"/>
      <c r="CHV203" s="639"/>
      <c r="CHW203" s="639"/>
      <c r="CHX203" s="639"/>
      <c r="CHY203" s="639"/>
      <c r="CHZ203" s="639"/>
      <c r="CIA203" s="639"/>
      <c r="CIB203" s="639"/>
      <c r="CIC203" s="639"/>
      <c r="CID203" s="639"/>
      <c r="CIE203" s="639"/>
      <c r="CIF203" s="639"/>
      <c r="CIG203" s="639"/>
      <c r="CIH203" s="639"/>
      <c r="CII203" s="639"/>
      <c r="CIJ203" s="639"/>
      <c r="CIK203" s="639"/>
      <c r="CIL203" s="639"/>
      <c r="CIM203" s="639"/>
      <c r="CIN203" s="639"/>
      <c r="CIO203" s="639"/>
      <c r="CIP203" s="639"/>
      <c r="CIQ203" s="639"/>
      <c r="CIR203" s="639"/>
      <c r="CIS203" s="639"/>
      <c r="CIT203" s="639"/>
      <c r="CIU203" s="639"/>
      <c r="CIV203" s="639"/>
      <c r="CIW203" s="639"/>
      <c r="CIX203" s="639"/>
      <c r="CIY203" s="639"/>
      <c r="CIZ203" s="639"/>
      <c r="CJA203" s="639"/>
      <c r="CJB203" s="639"/>
      <c r="CJC203" s="639"/>
      <c r="CJD203" s="639"/>
      <c r="CJE203" s="639"/>
      <c r="CJF203" s="639"/>
      <c r="CJG203" s="639"/>
      <c r="CJH203" s="639"/>
      <c r="CJI203" s="639"/>
      <c r="CJJ203" s="639"/>
      <c r="CJK203" s="639"/>
      <c r="CJL203" s="639"/>
      <c r="CJM203" s="639"/>
      <c r="CJN203" s="639"/>
      <c r="CJO203" s="639"/>
      <c r="CJP203" s="639"/>
      <c r="CJQ203" s="639"/>
      <c r="CJR203" s="639"/>
      <c r="CJS203" s="639"/>
      <c r="CJT203" s="639"/>
      <c r="CJU203" s="639"/>
      <c r="CJV203" s="639"/>
      <c r="CJW203" s="639"/>
      <c r="CJX203" s="639"/>
      <c r="CJY203" s="639"/>
      <c r="CJZ203" s="639"/>
      <c r="CKA203" s="639"/>
      <c r="CKB203" s="639"/>
      <c r="CKC203" s="639"/>
      <c r="CKD203" s="639"/>
      <c r="CKE203" s="639"/>
      <c r="CKF203" s="639"/>
      <c r="CKG203" s="639"/>
      <c r="CKH203" s="639"/>
      <c r="CKI203" s="639"/>
      <c r="CKJ203" s="639"/>
      <c r="CKK203" s="639"/>
      <c r="CKL203" s="639"/>
      <c r="CKM203" s="639"/>
      <c r="CKN203" s="639"/>
      <c r="CKO203" s="639"/>
      <c r="CKP203" s="639"/>
      <c r="CKQ203" s="639"/>
      <c r="CKR203" s="639"/>
      <c r="CKS203" s="639"/>
      <c r="CKT203" s="639"/>
      <c r="CKU203" s="639"/>
      <c r="CKV203" s="639"/>
      <c r="CKW203" s="639"/>
      <c r="CKX203" s="639"/>
      <c r="CKY203" s="639"/>
      <c r="CKZ203" s="639"/>
      <c r="CLA203" s="639"/>
      <c r="CLB203" s="639"/>
      <c r="CLC203" s="639"/>
      <c r="CLD203" s="639"/>
      <c r="CLE203" s="639"/>
      <c r="CLF203" s="639"/>
      <c r="CLG203" s="639"/>
      <c r="CLH203" s="639"/>
      <c r="CLI203" s="639"/>
      <c r="CLJ203" s="639"/>
      <c r="CLK203" s="639"/>
      <c r="CLL203" s="639"/>
      <c r="CLM203" s="639"/>
      <c r="CLN203" s="639"/>
      <c r="CLO203" s="639"/>
      <c r="CLP203" s="639"/>
      <c r="CLQ203" s="639"/>
      <c r="CLR203" s="639"/>
      <c r="CLS203" s="639"/>
      <c r="CLT203" s="639"/>
      <c r="CLU203" s="639"/>
      <c r="CLV203" s="639"/>
      <c r="CLW203" s="639"/>
      <c r="CLX203" s="639"/>
      <c r="CLY203" s="639"/>
      <c r="CLZ203" s="639"/>
      <c r="CMA203" s="639"/>
      <c r="CMB203" s="639"/>
      <c r="CMC203" s="639"/>
      <c r="CMD203" s="639"/>
      <c r="CME203" s="639"/>
      <c r="CMF203" s="639"/>
      <c r="CMG203" s="639"/>
      <c r="CMH203" s="639"/>
      <c r="CMI203" s="639"/>
      <c r="CMJ203" s="639"/>
      <c r="CMK203" s="639"/>
      <c r="CML203" s="639"/>
      <c r="CMM203" s="639"/>
      <c r="CMN203" s="639"/>
      <c r="CMO203" s="639"/>
      <c r="CMP203" s="639"/>
      <c r="CMQ203" s="639"/>
      <c r="CMR203" s="639"/>
      <c r="CMS203" s="639"/>
      <c r="CMT203" s="639"/>
      <c r="CMU203" s="639"/>
      <c r="CMV203" s="639"/>
      <c r="CMW203" s="639"/>
      <c r="CMX203" s="639"/>
      <c r="CMY203" s="639"/>
      <c r="CMZ203" s="639"/>
      <c r="CNA203" s="639"/>
      <c r="CNB203" s="639"/>
      <c r="CNC203" s="639"/>
      <c r="CND203" s="639"/>
      <c r="CNE203" s="639"/>
      <c r="CNF203" s="639"/>
      <c r="CNG203" s="639"/>
      <c r="CNH203" s="639"/>
      <c r="CNI203" s="639"/>
      <c r="CNJ203" s="639"/>
      <c r="CNK203" s="639"/>
      <c r="CNL203" s="639"/>
      <c r="CNM203" s="639"/>
      <c r="CNN203" s="639"/>
      <c r="CNO203" s="639"/>
      <c r="CNP203" s="639"/>
      <c r="CNQ203" s="639"/>
      <c r="CNR203" s="639"/>
      <c r="CNS203" s="639"/>
      <c r="CNT203" s="639"/>
      <c r="CNU203" s="639"/>
      <c r="CNV203" s="639"/>
      <c r="CNW203" s="639"/>
      <c r="CNX203" s="639"/>
      <c r="CNY203" s="639"/>
      <c r="CNZ203" s="639"/>
      <c r="COA203" s="639"/>
      <c r="COB203" s="639"/>
      <c r="COC203" s="639"/>
      <c r="COD203" s="639"/>
      <c r="COE203" s="639"/>
      <c r="COF203" s="639"/>
      <c r="COG203" s="639"/>
      <c r="COH203" s="639"/>
      <c r="COI203" s="639"/>
      <c r="COJ203" s="639"/>
      <c r="COK203" s="639"/>
      <c r="COL203" s="639"/>
      <c r="COM203" s="639"/>
      <c r="CON203" s="639"/>
      <c r="COO203" s="639"/>
      <c r="COP203" s="639"/>
      <c r="COQ203" s="639"/>
      <c r="COR203" s="639"/>
      <c r="COS203" s="639"/>
      <c r="COT203" s="639"/>
      <c r="COU203" s="639"/>
      <c r="COV203" s="639"/>
      <c r="COW203" s="639"/>
      <c r="COX203" s="639"/>
      <c r="COY203" s="639"/>
      <c r="COZ203" s="639"/>
      <c r="CPA203" s="639"/>
      <c r="CPB203" s="639"/>
      <c r="CPC203" s="639"/>
      <c r="CPD203" s="639"/>
      <c r="CPE203" s="639"/>
      <c r="CPF203" s="639"/>
      <c r="CPG203" s="639"/>
      <c r="CPH203" s="639"/>
      <c r="CPI203" s="639"/>
      <c r="CPJ203" s="639"/>
      <c r="CPK203" s="639"/>
      <c r="CPL203" s="639"/>
      <c r="CPM203" s="639"/>
      <c r="CPN203" s="639"/>
      <c r="CPO203" s="639"/>
      <c r="CPP203" s="639"/>
      <c r="CPQ203" s="639"/>
      <c r="CPR203" s="639"/>
      <c r="CPS203" s="639"/>
      <c r="CPT203" s="639"/>
      <c r="CPU203" s="639"/>
      <c r="CPV203" s="639"/>
      <c r="CPW203" s="639"/>
      <c r="CPX203" s="639"/>
      <c r="CPY203" s="639"/>
      <c r="CPZ203" s="639"/>
      <c r="CQA203" s="639"/>
      <c r="CQB203" s="639"/>
      <c r="CQC203" s="639"/>
      <c r="CQD203" s="639"/>
      <c r="CQE203" s="639"/>
      <c r="CQF203" s="639"/>
      <c r="CQG203" s="639"/>
      <c r="CQH203" s="639"/>
      <c r="CQI203" s="639"/>
      <c r="CQJ203" s="639"/>
      <c r="CQK203" s="639"/>
      <c r="CQL203" s="639"/>
      <c r="CQM203" s="639"/>
      <c r="CQN203" s="639"/>
      <c r="CQO203" s="639"/>
      <c r="CQP203" s="639"/>
      <c r="CQQ203" s="639"/>
      <c r="CQR203" s="639"/>
      <c r="CQS203" s="639"/>
      <c r="CQT203" s="639"/>
      <c r="CQU203" s="639"/>
      <c r="CQV203" s="639"/>
      <c r="CQW203" s="639"/>
      <c r="CQX203" s="639"/>
      <c r="CQY203" s="639"/>
      <c r="CQZ203" s="639"/>
      <c r="CRA203" s="639"/>
      <c r="CRB203" s="639"/>
      <c r="CRC203" s="639"/>
      <c r="CRD203" s="639"/>
      <c r="CRE203" s="639"/>
      <c r="CRF203" s="639"/>
      <c r="CRG203" s="639"/>
      <c r="CRH203" s="639"/>
      <c r="CRI203" s="639"/>
      <c r="CRJ203" s="639"/>
      <c r="CRK203" s="639"/>
      <c r="CRL203" s="639"/>
      <c r="CRM203" s="639"/>
      <c r="CRN203" s="639"/>
      <c r="CRO203" s="639"/>
      <c r="CRP203" s="639"/>
      <c r="CRQ203" s="639"/>
      <c r="CRR203" s="639"/>
      <c r="CRS203" s="639"/>
      <c r="CRT203" s="639"/>
      <c r="CRU203" s="639"/>
      <c r="CRV203" s="639"/>
      <c r="CRW203" s="639"/>
      <c r="CRX203" s="639"/>
      <c r="CRY203" s="639"/>
      <c r="CRZ203" s="639"/>
      <c r="CSA203" s="639"/>
      <c r="CSB203" s="639"/>
      <c r="CSC203" s="639"/>
      <c r="CSD203" s="639"/>
      <c r="CSE203" s="639"/>
      <c r="CSF203" s="639"/>
      <c r="CSG203" s="639"/>
      <c r="CSH203" s="639"/>
      <c r="CSI203" s="639"/>
      <c r="CSJ203" s="639"/>
      <c r="CSK203" s="639"/>
      <c r="CSL203" s="639"/>
      <c r="CSM203" s="639"/>
      <c r="CSN203" s="639"/>
      <c r="CSO203" s="639"/>
      <c r="CSP203" s="639"/>
      <c r="CSQ203" s="639"/>
      <c r="CSR203" s="639"/>
      <c r="CSS203" s="639"/>
      <c r="CST203" s="639"/>
      <c r="CSU203" s="639"/>
      <c r="CSV203" s="639"/>
      <c r="CSW203" s="639"/>
      <c r="CSX203" s="639"/>
      <c r="CSY203" s="639"/>
      <c r="CSZ203" s="639"/>
      <c r="CTA203" s="639"/>
      <c r="CTB203" s="639"/>
      <c r="CTC203" s="639"/>
      <c r="CTD203" s="639"/>
      <c r="CTE203" s="639"/>
      <c r="CTF203" s="639"/>
      <c r="CTG203" s="639"/>
      <c r="CTH203" s="639"/>
      <c r="CTI203" s="639"/>
      <c r="CTJ203" s="639"/>
      <c r="CTK203" s="639"/>
      <c r="CTL203" s="639"/>
      <c r="CTM203" s="639"/>
      <c r="CTN203" s="639"/>
      <c r="CTO203" s="639"/>
      <c r="CTP203" s="639"/>
      <c r="CTQ203" s="639"/>
      <c r="CTR203" s="639"/>
      <c r="CTS203" s="639"/>
      <c r="CTT203" s="639"/>
      <c r="CTU203" s="639"/>
      <c r="CTV203" s="639"/>
      <c r="CTW203" s="639"/>
      <c r="CTX203" s="639"/>
      <c r="CTY203" s="639"/>
      <c r="CTZ203" s="639"/>
      <c r="CUA203" s="639"/>
      <c r="CUB203" s="639"/>
      <c r="CUC203" s="639"/>
      <c r="CUD203" s="639"/>
      <c r="CUE203" s="639"/>
      <c r="CUF203" s="639"/>
      <c r="CUG203" s="639"/>
      <c r="CUH203" s="639"/>
      <c r="CUI203" s="639"/>
      <c r="CUJ203" s="639"/>
      <c r="CUK203" s="639"/>
      <c r="CUL203" s="639"/>
      <c r="CUM203" s="639"/>
      <c r="CUN203" s="639"/>
      <c r="CUO203" s="639"/>
      <c r="CUP203" s="639"/>
      <c r="CUQ203" s="639"/>
      <c r="CUR203" s="639"/>
      <c r="CUS203" s="639"/>
      <c r="CUT203" s="639"/>
      <c r="CUU203" s="639"/>
      <c r="CUV203" s="639"/>
      <c r="CUW203" s="639"/>
      <c r="CUX203" s="639"/>
      <c r="CUY203" s="639"/>
      <c r="CUZ203" s="639"/>
      <c r="CVA203" s="639"/>
      <c r="CVB203" s="639"/>
      <c r="CVC203" s="639"/>
      <c r="CVD203" s="639"/>
      <c r="CVE203" s="639"/>
      <c r="CVF203" s="639"/>
      <c r="CVG203" s="639"/>
      <c r="CVH203" s="639"/>
      <c r="CVI203" s="639"/>
      <c r="CVJ203" s="639"/>
      <c r="CVK203" s="639"/>
      <c r="CVL203" s="639"/>
      <c r="CVM203" s="639"/>
      <c r="CVN203" s="639"/>
      <c r="CVO203" s="639"/>
      <c r="CVP203" s="639"/>
      <c r="CVQ203" s="639"/>
      <c r="CVR203" s="639"/>
      <c r="CVS203" s="639"/>
      <c r="CVT203" s="639"/>
      <c r="CVU203" s="639"/>
      <c r="CVV203" s="639"/>
      <c r="CVW203" s="639"/>
      <c r="CVX203" s="639"/>
      <c r="CVY203" s="639"/>
      <c r="CVZ203" s="639"/>
      <c r="CWA203" s="639"/>
      <c r="CWB203" s="639"/>
      <c r="CWC203" s="639"/>
      <c r="CWD203" s="639"/>
      <c r="CWE203" s="639"/>
      <c r="CWF203" s="639"/>
      <c r="CWG203" s="639"/>
      <c r="CWH203" s="639"/>
      <c r="CWI203" s="639"/>
      <c r="CWJ203" s="639"/>
      <c r="CWK203" s="639"/>
      <c r="CWL203" s="639"/>
      <c r="CWM203" s="639"/>
      <c r="CWN203" s="639"/>
      <c r="CWO203" s="639"/>
      <c r="CWP203" s="639"/>
      <c r="CWQ203" s="639"/>
      <c r="CWR203" s="639"/>
      <c r="CWS203" s="639"/>
      <c r="CWT203" s="639"/>
      <c r="CWU203" s="639"/>
      <c r="CWV203" s="639"/>
      <c r="CWW203" s="639"/>
      <c r="CWX203" s="639"/>
      <c r="CWY203" s="639"/>
      <c r="CWZ203" s="639"/>
      <c r="CXA203" s="639"/>
      <c r="CXB203" s="639"/>
      <c r="CXC203" s="639"/>
      <c r="CXD203" s="639"/>
      <c r="CXE203" s="639"/>
      <c r="CXF203" s="639"/>
      <c r="CXG203" s="639"/>
      <c r="CXH203" s="639"/>
      <c r="CXI203" s="639"/>
      <c r="CXJ203" s="639"/>
      <c r="CXK203" s="639"/>
      <c r="CXL203" s="639"/>
      <c r="CXM203" s="639"/>
      <c r="CXN203" s="639"/>
      <c r="CXO203" s="639"/>
      <c r="CXP203" s="639"/>
      <c r="CXQ203" s="639"/>
      <c r="CXR203" s="639"/>
      <c r="CXS203" s="639"/>
      <c r="CXT203" s="639"/>
      <c r="CXU203" s="639"/>
      <c r="CXV203" s="639"/>
      <c r="CXW203" s="639"/>
      <c r="CXX203" s="639"/>
      <c r="CXY203" s="639"/>
      <c r="CXZ203" s="639"/>
      <c r="CYA203" s="639"/>
      <c r="CYB203" s="639"/>
      <c r="CYC203" s="639"/>
      <c r="CYD203" s="639"/>
      <c r="CYE203" s="639"/>
      <c r="CYF203" s="639"/>
      <c r="CYG203" s="639"/>
      <c r="CYH203" s="639"/>
      <c r="CYI203" s="639"/>
      <c r="CYJ203" s="639"/>
      <c r="CYK203" s="639"/>
      <c r="CYL203" s="639"/>
      <c r="CYM203" s="639"/>
      <c r="CYN203" s="639"/>
      <c r="CYO203" s="639"/>
      <c r="CYP203" s="639"/>
      <c r="CYQ203" s="639"/>
      <c r="CYR203" s="639"/>
      <c r="CYS203" s="639"/>
      <c r="CYT203" s="639"/>
      <c r="CYU203" s="639"/>
      <c r="CYV203" s="639"/>
      <c r="CYW203" s="639"/>
      <c r="CYX203" s="639"/>
      <c r="CYY203" s="639"/>
      <c r="CYZ203" s="639"/>
      <c r="CZA203" s="639"/>
      <c r="CZB203" s="639"/>
      <c r="CZC203" s="639"/>
      <c r="CZD203" s="639"/>
      <c r="CZE203" s="639"/>
      <c r="CZF203" s="639"/>
      <c r="CZG203" s="639"/>
      <c r="CZH203" s="639"/>
      <c r="CZI203" s="639"/>
      <c r="CZJ203" s="639"/>
      <c r="CZK203" s="639"/>
      <c r="CZL203" s="639"/>
      <c r="CZM203" s="639"/>
      <c r="CZN203" s="639"/>
      <c r="CZO203" s="639"/>
      <c r="CZP203" s="639"/>
      <c r="CZQ203" s="639"/>
      <c r="CZR203" s="639"/>
      <c r="CZS203" s="639"/>
      <c r="CZT203" s="639"/>
      <c r="CZU203" s="639"/>
      <c r="CZV203" s="639"/>
      <c r="CZW203" s="639"/>
      <c r="CZX203" s="639"/>
      <c r="CZY203" s="639"/>
      <c r="CZZ203" s="639"/>
      <c r="DAA203" s="639"/>
      <c r="DAB203" s="639"/>
      <c r="DAC203" s="639"/>
      <c r="DAD203" s="639"/>
      <c r="DAE203" s="639"/>
      <c r="DAF203" s="639"/>
      <c r="DAG203" s="639"/>
      <c r="DAH203" s="639"/>
      <c r="DAI203" s="639"/>
      <c r="DAJ203" s="639"/>
      <c r="DAK203" s="639"/>
      <c r="DAL203" s="639"/>
      <c r="DAM203" s="639"/>
      <c r="DAN203" s="639"/>
      <c r="DAO203" s="639"/>
      <c r="DAP203" s="639"/>
      <c r="DAQ203" s="639"/>
      <c r="DAR203" s="639"/>
      <c r="DAS203" s="639"/>
      <c r="DAT203" s="639"/>
      <c r="DAU203" s="639"/>
      <c r="DAV203" s="639"/>
      <c r="DAW203" s="639"/>
      <c r="DAX203" s="639"/>
      <c r="DAY203" s="639"/>
      <c r="DAZ203" s="639"/>
      <c r="DBA203" s="639"/>
      <c r="DBB203" s="639"/>
      <c r="DBC203" s="639"/>
      <c r="DBD203" s="639"/>
      <c r="DBE203" s="639"/>
      <c r="DBF203" s="639"/>
      <c r="DBG203" s="639"/>
      <c r="DBH203" s="639"/>
      <c r="DBI203" s="639"/>
      <c r="DBJ203" s="639"/>
      <c r="DBK203" s="639"/>
      <c r="DBL203" s="639"/>
      <c r="DBM203" s="639"/>
      <c r="DBN203" s="639"/>
      <c r="DBO203" s="639"/>
      <c r="DBP203" s="639"/>
      <c r="DBQ203" s="639"/>
      <c r="DBR203" s="639"/>
      <c r="DBS203" s="639"/>
      <c r="DBT203" s="639"/>
      <c r="DBU203" s="639"/>
      <c r="DBV203" s="639"/>
      <c r="DBW203" s="639"/>
      <c r="DBX203" s="639"/>
      <c r="DBY203" s="639"/>
      <c r="DBZ203" s="639"/>
      <c r="DCA203" s="639"/>
      <c r="DCB203" s="639"/>
      <c r="DCC203" s="639"/>
      <c r="DCD203" s="639"/>
      <c r="DCE203" s="639"/>
      <c r="DCF203" s="639"/>
      <c r="DCG203" s="639"/>
      <c r="DCH203" s="639"/>
      <c r="DCI203" s="639"/>
      <c r="DCJ203" s="639"/>
      <c r="DCK203" s="639"/>
      <c r="DCL203" s="639"/>
      <c r="DCM203" s="639"/>
      <c r="DCN203" s="639"/>
      <c r="DCO203" s="639"/>
      <c r="DCP203" s="639"/>
      <c r="DCQ203" s="639"/>
      <c r="DCR203" s="639"/>
      <c r="DCS203" s="639"/>
      <c r="DCT203" s="639"/>
      <c r="DCU203" s="639"/>
      <c r="DCV203" s="639"/>
      <c r="DCW203" s="639"/>
      <c r="DCX203" s="639"/>
      <c r="DCY203" s="639"/>
      <c r="DCZ203" s="639"/>
      <c r="DDA203" s="639"/>
      <c r="DDB203" s="639"/>
      <c r="DDC203" s="639"/>
      <c r="DDD203" s="639"/>
      <c r="DDE203" s="639"/>
      <c r="DDF203" s="639"/>
      <c r="DDG203" s="639"/>
      <c r="DDH203" s="639"/>
      <c r="DDI203" s="639"/>
      <c r="DDJ203" s="639"/>
      <c r="DDK203" s="639"/>
      <c r="DDL203" s="639"/>
      <c r="DDM203" s="639"/>
      <c r="DDN203" s="639"/>
      <c r="DDO203" s="639"/>
      <c r="DDP203" s="639"/>
      <c r="DDQ203" s="639"/>
      <c r="DDR203" s="639"/>
      <c r="DDS203" s="639"/>
      <c r="DDT203" s="639"/>
      <c r="DDU203" s="639"/>
      <c r="DDV203" s="639"/>
      <c r="DDW203" s="639"/>
      <c r="DDX203" s="639"/>
      <c r="DDY203" s="639"/>
      <c r="DDZ203" s="639"/>
      <c r="DEA203" s="639"/>
      <c r="DEB203" s="639"/>
      <c r="DEC203" s="639"/>
      <c r="DED203" s="639"/>
      <c r="DEE203" s="639"/>
      <c r="DEF203" s="639"/>
      <c r="DEG203" s="639"/>
      <c r="DEH203" s="639"/>
      <c r="DEI203" s="639"/>
      <c r="DEJ203" s="639"/>
      <c r="DEK203" s="639"/>
      <c r="DEL203" s="639"/>
      <c r="DEM203" s="639"/>
      <c r="DEN203" s="639"/>
      <c r="DEO203" s="639"/>
      <c r="DEP203" s="639"/>
      <c r="DEQ203" s="639"/>
      <c r="DER203" s="639"/>
      <c r="DES203" s="639"/>
      <c r="DET203" s="639"/>
      <c r="DEU203" s="639"/>
      <c r="DEV203" s="639"/>
      <c r="DEW203" s="639"/>
      <c r="DEX203" s="639"/>
      <c r="DEY203" s="639"/>
      <c r="DEZ203" s="639"/>
      <c r="DFA203" s="639"/>
      <c r="DFB203" s="639"/>
      <c r="DFC203" s="639"/>
      <c r="DFD203" s="639"/>
      <c r="DFE203" s="639"/>
      <c r="DFF203" s="639"/>
      <c r="DFG203" s="639"/>
      <c r="DFH203" s="639"/>
      <c r="DFI203" s="639"/>
      <c r="DFJ203" s="639"/>
      <c r="DFK203" s="639"/>
      <c r="DFL203" s="639"/>
      <c r="DFM203" s="639"/>
      <c r="DFN203" s="639"/>
      <c r="DFO203" s="639"/>
      <c r="DFP203" s="639"/>
      <c r="DFQ203" s="639"/>
      <c r="DFR203" s="639"/>
      <c r="DFS203" s="639"/>
      <c r="DFT203" s="639"/>
      <c r="DFU203" s="639"/>
      <c r="DFV203" s="639"/>
      <c r="DFW203" s="639"/>
      <c r="DFX203" s="639"/>
      <c r="DFY203" s="639"/>
      <c r="DFZ203" s="639"/>
      <c r="DGA203" s="639"/>
      <c r="DGB203" s="639"/>
      <c r="DGC203" s="639"/>
      <c r="DGD203" s="639"/>
      <c r="DGE203" s="639"/>
      <c r="DGF203" s="639"/>
      <c r="DGG203" s="639"/>
      <c r="DGH203" s="639"/>
      <c r="DGI203" s="639"/>
      <c r="DGJ203" s="639"/>
      <c r="DGK203" s="639"/>
      <c r="DGL203" s="639"/>
      <c r="DGM203" s="639"/>
      <c r="DGN203" s="639"/>
      <c r="DGO203" s="639"/>
      <c r="DGP203" s="639"/>
      <c r="DGQ203" s="639"/>
      <c r="DGR203" s="639"/>
      <c r="DGS203" s="639"/>
      <c r="DGT203" s="639"/>
      <c r="DGU203" s="639"/>
      <c r="DGV203" s="639"/>
      <c r="DGW203" s="639"/>
      <c r="DGX203" s="639"/>
      <c r="DGY203" s="639"/>
      <c r="DGZ203" s="639"/>
      <c r="DHA203" s="639"/>
      <c r="DHB203" s="639"/>
      <c r="DHC203" s="639"/>
      <c r="DHD203" s="639"/>
      <c r="DHE203" s="639"/>
      <c r="DHF203" s="639"/>
      <c r="DHG203" s="639"/>
      <c r="DHH203" s="639"/>
      <c r="DHI203" s="639"/>
      <c r="DHJ203" s="639"/>
      <c r="DHK203" s="639"/>
      <c r="DHL203" s="639"/>
      <c r="DHM203" s="639"/>
      <c r="DHN203" s="639"/>
      <c r="DHO203" s="639"/>
      <c r="DHP203" s="639"/>
      <c r="DHQ203" s="639"/>
      <c r="DHR203" s="639"/>
      <c r="DHS203" s="639"/>
      <c r="DHT203" s="639"/>
      <c r="DHU203" s="639"/>
      <c r="DHV203" s="639"/>
      <c r="DHW203" s="639"/>
      <c r="DHX203" s="639"/>
      <c r="DHY203" s="639"/>
      <c r="DHZ203" s="639"/>
      <c r="DIA203" s="639"/>
      <c r="DIB203" s="639"/>
      <c r="DIC203" s="639"/>
      <c r="DID203" s="639"/>
      <c r="DIE203" s="639"/>
      <c r="DIF203" s="639"/>
      <c r="DIG203" s="639"/>
      <c r="DIH203" s="639"/>
      <c r="DII203" s="639"/>
      <c r="DIJ203" s="639"/>
      <c r="DIK203" s="639"/>
      <c r="DIL203" s="639"/>
      <c r="DIM203" s="639"/>
      <c r="DIN203" s="639"/>
      <c r="DIO203" s="639"/>
      <c r="DIP203" s="639"/>
      <c r="DIQ203" s="639"/>
      <c r="DIR203" s="639"/>
      <c r="DIS203" s="639"/>
      <c r="DIT203" s="639"/>
      <c r="DIU203" s="639"/>
      <c r="DIV203" s="639"/>
      <c r="DIW203" s="639"/>
      <c r="DIX203" s="639"/>
      <c r="DIY203" s="639"/>
      <c r="DIZ203" s="639"/>
      <c r="DJA203" s="639"/>
      <c r="DJB203" s="639"/>
      <c r="DJC203" s="639"/>
      <c r="DJD203" s="639"/>
      <c r="DJE203" s="639"/>
      <c r="DJF203" s="639"/>
      <c r="DJG203" s="639"/>
      <c r="DJH203" s="639"/>
      <c r="DJI203" s="639"/>
      <c r="DJJ203" s="639"/>
      <c r="DJK203" s="639"/>
      <c r="DJL203" s="639"/>
      <c r="DJM203" s="639"/>
      <c r="DJN203" s="639"/>
      <c r="DJO203" s="639"/>
      <c r="DJP203" s="639"/>
      <c r="DJQ203" s="639"/>
      <c r="DJR203" s="639"/>
      <c r="DJS203" s="639"/>
      <c r="DJT203" s="639"/>
      <c r="DJU203" s="639"/>
      <c r="DJV203" s="639"/>
      <c r="DJW203" s="639"/>
      <c r="DJX203" s="639"/>
      <c r="DJY203" s="639"/>
      <c r="DJZ203" s="639"/>
      <c r="DKA203" s="639"/>
      <c r="DKB203" s="639"/>
      <c r="DKC203" s="639"/>
      <c r="DKD203" s="639"/>
      <c r="DKE203" s="639"/>
      <c r="DKF203" s="639"/>
      <c r="DKG203" s="639"/>
      <c r="DKH203" s="639"/>
      <c r="DKI203" s="639"/>
      <c r="DKJ203" s="639"/>
      <c r="DKK203" s="639"/>
      <c r="DKL203" s="639"/>
      <c r="DKM203" s="639"/>
      <c r="DKN203" s="639"/>
      <c r="DKO203" s="639"/>
      <c r="DKP203" s="639"/>
      <c r="DKQ203" s="639"/>
      <c r="DKR203" s="639"/>
      <c r="DKS203" s="639"/>
      <c r="DKT203" s="639"/>
      <c r="DKU203" s="639"/>
      <c r="DKV203" s="639"/>
      <c r="DKW203" s="639"/>
      <c r="DKX203" s="639"/>
      <c r="DKY203" s="639"/>
      <c r="DKZ203" s="639"/>
      <c r="DLA203" s="639"/>
      <c r="DLB203" s="639"/>
      <c r="DLC203" s="639"/>
      <c r="DLD203" s="639"/>
      <c r="DLE203" s="639"/>
      <c r="DLF203" s="639"/>
      <c r="DLG203" s="639"/>
      <c r="DLH203" s="639"/>
      <c r="DLI203" s="639"/>
      <c r="DLJ203" s="639"/>
      <c r="DLK203" s="639"/>
      <c r="DLL203" s="639"/>
      <c r="DLM203" s="639"/>
      <c r="DLN203" s="639"/>
      <c r="DLO203" s="639"/>
      <c r="DLP203" s="639"/>
      <c r="DLQ203" s="639"/>
      <c r="DLR203" s="639"/>
      <c r="DLS203" s="639"/>
      <c r="DLT203" s="639"/>
      <c r="DLU203" s="639"/>
      <c r="DLV203" s="639"/>
      <c r="DLW203" s="639"/>
      <c r="DLX203" s="639"/>
      <c r="DLY203" s="639"/>
      <c r="DLZ203" s="639"/>
      <c r="DMA203" s="639"/>
      <c r="DMB203" s="639"/>
      <c r="DMC203" s="639"/>
      <c r="DMD203" s="639"/>
      <c r="DME203" s="639"/>
      <c r="DMF203" s="639"/>
      <c r="DMG203" s="639"/>
      <c r="DMH203" s="639"/>
      <c r="DMI203" s="639"/>
      <c r="DMJ203" s="639"/>
      <c r="DMK203" s="639"/>
      <c r="DML203" s="639"/>
      <c r="DMM203" s="639"/>
      <c r="DMN203" s="639"/>
      <c r="DMO203" s="639"/>
      <c r="DMP203" s="639"/>
      <c r="DMQ203" s="639"/>
      <c r="DMR203" s="639"/>
      <c r="DMS203" s="639"/>
      <c r="DMT203" s="639"/>
      <c r="DMU203" s="639"/>
      <c r="DMV203" s="639"/>
      <c r="DMW203" s="639"/>
      <c r="DMX203" s="639"/>
      <c r="DMY203" s="639"/>
      <c r="DMZ203" s="639"/>
      <c r="DNA203" s="639"/>
      <c r="DNB203" s="639"/>
      <c r="DNC203" s="639"/>
      <c r="DND203" s="639"/>
      <c r="DNE203" s="639"/>
      <c r="DNF203" s="639"/>
      <c r="DNG203" s="639"/>
      <c r="DNH203" s="639"/>
      <c r="DNI203" s="639"/>
      <c r="DNJ203" s="639"/>
      <c r="DNK203" s="639"/>
      <c r="DNL203" s="639"/>
      <c r="DNM203" s="639"/>
      <c r="DNN203" s="639"/>
      <c r="DNO203" s="639"/>
      <c r="DNP203" s="639"/>
      <c r="DNQ203" s="639"/>
      <c r="DNR203" s="639"/>
      <c r="DNS203" s="639"/>
      <c r="DNT203" s="639"/>
      <c r="DNU203" s="639"/>
      <c r="DNV203" s="639"/>
      <c r="DNW203" s="639"/>
      <c r="DNX203" s="639"/>
      <c r="DNY203" s="639"/>
      <c r="DNZ203" s="639"/>
      <c r="DOA203" s="639"/>
      <c r="DOB203" s="639"/>
      <c r="DOC203" s="639"/>
      <c r="DOD203" s="639"/>
      <c r="DOE203" s="639"/>
      <c r="DOF203" s="639"/>
      <c r="DOG203" s="639"/>
      <c r="DOH203" s="639"/>
      <c r="DOI203" s="639"/>
      <c r="DOJ203" s="639"/>
      <c r="DOK203" s="639"/>
      <c r="DOL203" s="639"/>
      <c r="DOM203" s="639"/>
      <c r="DON203" s="639"/>
      <c r="DOO203" s="639"/>
      <c r="DOP203" s="639"/>
      <c r="DOQ203" s="639"/>
      <c r="DOR203" s="639"/>
      <c r="DOS203" s="639"/>
      <c r="DOT203" s="639"/>
      <c r="DOU203" s="639"/>
      <c r="DOV203" s="639"/>
      <c r="DOW203" s="639"/>
      <c r="DOX203" s="639"/>
      <c r="DOY203" s="639"/>
      <c r="DOZ203" s="639"/>
      <c r="DPA203" s="639"/>
      <c r="DPB203" s="639"/>
      <c r="DPC203" s="639"/>
      <c r="DPD203" s="639"/>
      <c r="DPE203" s="639"/>
      <c r="DPF203" s="639"/>
      <c r="DPG203" s="639"/>
      <c r="DPH203" s="639"/>
      <c r="DPI203" s="639"/>
      <c r="DPJ203" s="639"/>
      <c r="DPK203" s="639"/>
      <c r="DPL203" s="639"/>
      <c r="DPM203" s="639"/>
      <c r="DPN203" s="639"/>
      <c r="DPO203" s="639"/>
      <c r="DPP203" s="639"/>
      <c r="DPQ203" s="639"/>
      <c r="DPR203" s="639"/>
      <c r="DPS203" s="639"/>
      <c r="DPT203" s="639"/>
      <c r="DPU203" s="639"/>
      <c r="DPV203" s="639"/>
      <c r="DPW203" s="639"/>
      <c r="DPX203" s="639"/>
      <c r="DPY203" s="639"/>
      <c r="DPZ203" s="639"/>
      <c r="DQA203" s="639"/>
      <c r="DQB203" s="639"/>
      <c r="DQC203" s="639"/>
      <c r="DQD203" s="639"/>
      <c r="DQE203" s="639"/>
      <c r="DQF203" s="639"/>
      <c r="DQG203" s="639"/>
      <c r="DQH203" s="639"/>
      <c r="DQI203" s="639"/>
      <c r="DQJ203" s="639"/>
      <c r="DQK203" s="639"/>
      <c r="DQL203" s="639"/>
      <c r="DQM203" s="639"/>
      <c r="DQN203" s="639"/>
      <c r="DQO203" s="639"/>
      <c r="DQP203" s="639"/>
      <c r="DQQ203" s="639"/>
      <c r="DQR203" s="639"/>
      <c r="DQS203" s="639"/>
      <c r="DQT203" s="639"/>
      <c r="DQU203" s="639"/>
      <c r="DQV203" s="639"/>
      <c r="DQW203" s="639"/>
      <c r="DQX203" s="639"/>
      <c r="DQY203" s="639"/>
      <c r="DQZ203" s="639"/>
      <c r="DRA203" s="639"/>
      <c r="DRB203" s="639"/>
      <c r="DRC203" s="639"/>
      <c r="DRD203" s="639"/>
      <c r="DRE203" s="639"/>
      <c r="DRF203" s="639"/>
      <c r="DRG203" s="639"/>
      <c r="DRH203" s="639"/>
      <c r="DRI203" s="639"/>
      <c r="DRJ203" s="639"/>
      <c r="DRK203" s="639"/>
      <c r="DRL203" s="639"/>
      <c r="DRM203" s="639"/>
      <c r="DRN203" s="639"/>
      <c r="DRO203" s="639"/>
      <c r="DRP203" s="639"/>
      <c r="DRQ203" s="639"/>
      <c r="DRR203" s="639"/>
      <c r="DRS203" s="639"/>
      <c r="DRT203" s="639"/>
      <c r="DRU203" s="639"/>
      <c r="DRV203" s="639"/>
      <c r="DRW203" s="639"/>
      <c r="DRX203" s="639"/>
      <c r="DRY203" s="639"/>
      <c r="DRZ203" s="639"/>
      <c r="DSA203" s="639"/>
      <c r="DSB203" s="639"/>
      <c r="DSC203" s="639"/>
      <c r="DSD203" s="639"/>
      <c r="DSE203" s="639"/>
      <c r="DSF203" s="639"/>
      <c r="DSG203" s="639"/>
      <c r="DSH203" s="639"/>
      <c r="DSI203" s="639"/>
      <c r="DSJ203" s="639"/>
      <c r="DSK203" s="639"/>
      <c r="DSL203" s="639"/>
      <c r="DSM203" s="639"/>
      <c r="DSN203" s="639"/>
      <c r="DSO203" s="639"/>
      <c r="DSP203" s="639"/>
      <c r="DSQ203" s="639"/>
      <c r="DSR203" s="639"/>
      <c r="DSS203" s="639"/>
      <c r="DST203" s="639"/>
      <c r="DSU203" s="639"/>
      <c r="DSV203" s="639"/>
      <c r="DSW203" s="639"/>
      <c r="DSX203" s="639"/>
      <c r="DSY203" s="639"/>
      <c r="DSZ203" s="639"/>
      <c r="DTA203" s="639"/>
      <c r="DTB203" s="639"/>
      <c r="DTC203" s="639"/>
      <c r="DTD203" s="639"/>
      <c r="DTE203" s="639"/>
      <c r="DTF203" s="639"/>
      <c r="DTG203" s="639"/>
      <c r="DTH203" s="639"/>
      <c r="DTI203" s="639"/>
      <c r="DTJ203" s="639"/>
      <c r="DTK203" s="639"/>
      <c r="DTL203" s="639"/>
      <c r="DTM203" s="639"/>
      <c r="DTN203" s="639"/>
      <c r="DTO203" s="639"/>
      <c r="DTP203" s="639"/>
      <c r="DTQ203" s="639"/>
      <c r="DTR203" s="639"/>
      <c r="DTS203" s="639"/>
      <c r="DTT203" s="639"/>
      <c r="DTU203" s="639"/>
      <c r="DTV203" s="639"/>
      <c r="DTW203" s="639"/>
      <c r="DTX203" s="639"/>
      <c r="DTY203" s="639"/>
      <c r="DTZ203" s="639"/>
      <c r="DUA203" s="639"/>
      <c r="DUB203" s="639"/>
      <c r="DUC203" s="639"/>
      <c r="DUD203" s="639"/>
      <c r="DUE203" s="639"/>
      <c r="DUF203" s="639"/>
      <c r="DUG203" s="639"/>
      <c r="DUH203" s="639"/>
      <c r="DUI203" s="639"/>
      <c r="DUJ203" s="639"/>
      <c r="DUK203" s="639"/>
      <c r="DUL203" s="639"/>
      <c r="DUM203" s="639"/>
      <c r="DUN203" s="639"/>
      <c r="DUO203" s="639"/>
      <c r="DUP203" s="639"/>
      <c r="DUQ203" s="639"/>
      <c r="DUR203" s="639"/>
      <c r="DUS203" s="639"/>
      <c r="DUT203" s="639"/>
      <c r="DUU203" s="639"/>
      <c r="DUV203" s="639"/>
      <c r="DUW203" s="639"/>
      <c r="DUX203" s="639"/>
      <c r="DUY203" s="639"/>
      <c r="DUZ203" s="639"/>
      <c r="DVA203" s="639"/>
      <c r="DVB203" s="639"/>
      <c r="DVC203" s="639"/>
      <c r="DVD203" s="639"/>
      <c r="DVE203" s="639"/>
      <c r="DVF203" s="639"/>
      <c r="DVG203" s="639"/>
      <c r="DVH203" s="639"/>
      <c r="DVI203" s="639"/>
      <c r="DVJ203" s="639"/>
      <c r="DVK203" s="639"/>
      <c r="DVL203" s="639"/>
      <c r="DVM203" s="639"/>
      <c r="DVN203" s="639"/>
      <c r="DVO203" s="639"/>
      <c r="DVP203" s="639"/>
      <c r="DVQ203" s="639"/>
      <c r="DVR203" s="639"/>
      <c r="DVS203" s="639"/>
      <c r="DVT203" s="639"/>
      <c r="DVU203" s="639"/>
      <c r="DVV203" s="639"/>
      <c r="DVW203" s="639"/>
      <c r="DVX203" s="639"/>
      <c r="DVY203" s="639"/>
      <c r="DVZ203" s="639"/>
      <c r="DWA203" s="639"/>
      <c r="DWB203" s="639"/>
      <c r="DWC203" s="639"/>
      <c r="DWD203" s="639"/>
      <c r="DWE203" s="639"/>
      <c r="DWF203" s="639"/>
      <c r="DWG203" s="639"/>
      <c r="DWH203" s="639"/>
      <c r="DWI203" s="639"/>
      <c r="DWJ203" s="639"/>
      <c r="DWK203" s="639"/>
      <c r="DWL203" s="639"/>
      <c r="DWM203" s="639"/>
      <c r="DWN203" s="639"/>
      <c r="DWO203" s="639"/>
      <c r="DWP203" s="639"/>
      <c r="DWQ203" s="639"/>
      <c r="DWR203" s="639"/>
      <c r="DWS203" s="639"/>
      <c r="DWT203" s="639"/>
      <c r="DWU203" s="639"/>
      <c r="DWV203" s="639"/>
      <c r="DWW203" s="639"/>
      <c r="DWX203" s="639"/>
      <c r="DWY203" s="639"/>
      <c r="DWZ203" s="639"/>
      <c r="DXA203" s="639"/>
      <c r="DXB203" s="639"/>
      <c r="DXC203" s="639"/>
      <c r="DXD203" s="639"/>
      <c r="DXE203" s="639"/>
      <c r="DXF203" s="639"/>
      <c r="DXG203" s="639"/>
      <c r="DXH203" s="639"/>
      <c r="DXI203" s="639"/>
      <c r="DXJ203" s="639"/>
      <c r="DXK203" s="639"/>
      <c r="DXL203" s="639"/>
      <c r="DXM203" s="639"/>
      <c r="DXN203" s="639"/>
      <c r="DXO203" s="639"/>
      <c r="DXP203" s="639"/>
      <c r="DXQ203" s="639"/>
      <c r="DXR203" s="639"/>
      <c r="DXS203" s="639"/>
      <c r="DXT203" s="639"/>
      <c r="DXU203" s="639"/>
      <c r="DXV203" s="639"/>
      <c r="DXW203" s="639"/>
      <c r="DXX203" s="639"/>
      <c r="DXY203" s="639"/>
      <c r="DXZ203" s="639"/>
      <c r="DYA203" s="639"/>
      <c r="DYB203" s="639"/>
      <c r="DYC203" s="639"/>
      <c r="DYD203" s="639"/>
      <c r="DYE203" s="639"/>
      <c r="DYF203" s="639"/>
      <c r="DYG203" s="639"/>
      <c r="DYH203" s="639"/>
      <c r="DYI203" s="639"/>
      <c r="DYJ203" s="639"/>
      <c r="DYK203" s="639"/>
      <c r="DYL203" s="639"/>
      <c r="DYM203" s="639"/>
      <c r="DYN203" s="639"/>
      <c r="DYO203" s="639"/>
      <c r="DYP203" s="639"/>
      <c r="DYQ203" s="639"/>
      <c r="DYR203" s="639"/>
      <c r="DYS203" s="639"/>
      <c r="DYT203" s="639"/>
      <c r="DYU203" s="639"/>
      <c r="DYV203" s="639"/>
      <c r="DYW203" s="639"/>
      <c r="DYX203" s="639"/>
      <c r="DYY203" s="639"/>
      <c r="DYZ203" s="639"/>
      <c r="DZA203" s="639"/>
      <c r="DZB203" s="639"/>
      <c r="DZC203" s="639"/>
      <c r="DZD203" s="639"/>
      <c r="DZE203" s="639"/>
      <c r="DZF203" s="639"/>
      <c r="DZG203" s="639"/>
      <c r="DZH203" s="639"/>
      <c r="DZI203" s="639"/>
      <c r="DZJ203" s="639"/>
      <c r="DZK203" s="639"/>
      <c r="DZL203" s="639"/>
      <c r="DZM203" s="639"/>
      <c r="DZN203" s="639"/>
      <c r="DZO203" s="639"/>
      <c r="DZP203" s="639"/>
      <c r="DZQ203" s="639"/>
      <c r="DZR203" s="639"/>
      <c r="DZS203" s="639"/>
      <c r="DZT203" s="639"/>
      <c r="DZU203" s="639"/>
      <c r="DZV203" s="639"/>
      <c r="DZW203" s="639"/>
      <c r="DZX203" s="639"/>
      <c r="DZY203" s="639"/>
      <c r="DZZ203" s="639"/>
      <c r="EAA203" s="639"/>
      <c r="EAB203" s="639"/>
      <c r="EAC203" s="639"/>
      <c r="EAD203" s="639"/>
      <c r="EAE203" s="639"/>
      <c r="EAF203" s="639"/>
      <c r="EAG203" s="639"/>
      <c r="EAH203" s="639"/>
      <c r="EAI203" s="639"/>
      <c r="EAJ203" s="639"/>
      <c r="EAK203" s="639"/>
      <c r="EAL203" s="639"/>
      <c r="EAM203" s="639"/>
      <c r="EAN203" s="639"/>
      <c r="EAO203" s="639"/>
      <c r="EAP203" s="639"/>
      <c r="EAQ203" s="639"/>
      <c r="EAR203" s="639"/>
      <c r="EAS203" s="639"/>
      <c r="EAT203" s="639"/>
      <c r="EAU203" s="639"/>
      <c r="EAV203" s="639"/>
      <c r="EAW203" s="639"/>
      <c r="EAX203" s="639"/>
      <c r="EAY203" s="639"/>
      <c r="EAZ203" s="639"/>
      <c r="EBA203" s="639"/>
      <c r="EBB203" s="639"/>
      <c r="EBC203" s="639"/>
      <c r="EBD203" s="639"/>
      <c r="EBE203" s="639"/>
      <c r="EBF203" s="639"/>
      <c r="EBG203" s="639"/>
      <c r="EBH203" s="639"/>
      <c r="EBI203" s="639"/>
      <c r="EBJ203" s="639"/>
      <c r="EBK203" s="639"/>
      <c r="EBL203" s="639"/>
      <c r="EBM203" s="639"/>
      <c r="EBN203" s="639"/>
      <c r="EBO203" s="639"/>
      <c r="EBP203" s="639"/>
      <c r="EBQ203" s="639"/>
      <c r="EBR203" s="639"/>
      <c r="EBS203" s="639"/>
      <c r="EBT203" s="639"/>
      <c r="EBU203" s="639"/>
      <c r="EBV203" s="639"/>
      <c r="EBW203" s="639"/>
      <c r="EBX203" s="639"/>
      <c r="EBY203" s="639"/>
      <c r="EBZ203" s="639"/>
      <c r="ECA203" s="639"/>
      <c r="ECB203" s="639"/>
      <c r="ECC203" s="639"/>
      <c r="ECD203" s="639"/>
      <c r="ECE203" s="639"/>
      <c r="ECF203" s="639"/>
      <c r="ECG203" s="639"/>
      <c r="ECH203" s="639"/>
      <c r="ECI203" s="639"/>
      <c r="ECJ203" s="639"/>
      <c r="ECK203" s="639"/>
      <c r="ECL203" s="639"/>
      <c r="ECM203" s="639"/>
      <c r="ECN203" s="639"/>
      <c r="ECO203" s="639"/>
      <c r="ECP203" s="639"/>
      <c r="ECQ203" s="639"/>
      <c r="ECR203" s="639"/>
      <c r="ECS203" s="639"/>
      <c r="ECT203" s="639"/>
      <c r="ECU203" s="639"/>
      <c r="ECV203" s="639"/>
      <c r="ECW203" s="639"/>
      <c r="ECX203" s="639"/>
      <c r="ECY203" s="639"/>
      <c r="ECZ203" s="639"/>
      <c r="EDA203" s="639"/>
      <c r="EDB203" s="639"/>
      <c r="EDC203" s="639"/>
      <c r="EDD203" s="639"/>
      <c r="EDE203" s="639"/>
      <c r="EDF203" s="639"/>
      <c r="EDG203" s="639"/>
      <c r="EDH203" s="639"/>
      <c r="EDI203" s="639"/>
      <c r="EDJ203" s="639"/>
      <c r="EDK203" s="639"/>
      <c r="EDL203" s="639"/>
      <c r="EDM203" s="639"/>
      <c r="EDN203" s="639"/>
      <c r="EDO203" s="639"/>
      <c r="EDP203" s="639"/>
      <c r="EDQ203" s="639"/>
      <c r="EDR203" s="639"/>
      <c r="EDS203" s="639"/>
      <c r="EDT203" s="639"/>
      <c r="EDU203" s="639"/>
      <c r="EDV203" s="639"/>
      <c r="EDW203" s="639"/>
      <c r="EDX203" s="639"/>
      <c r="EDY203" s="639"/>
      <c r="EDZ203" s="639"/>
      <c r="EEA203" s="639"/>
      <c r="EEB203" s="639"/>
      <c r="EEC203" s="639"/>
      <c r="EED203" s="639"/>
      <c r="EEE203" s="639"/>
      <c r="EEF203" s="639"/>
      <c r="EEG203" s="639"/>
      <c r="EEH203" s="639"/>
      <c r="EEI203" s="639"/>
      <c r="EEJ203" s="639"/>
      <c r="EEK203" s="639"/>
      <c r="EEL203" s="639"/>
      <c r="EEM203" s="639"/>
      <c r="EEN203" s="639"/>
      <c r="EEO203" s="639"/>
      <c r="EEP203" s="639"/>
      <c r="EEQ203" s="639"/>
      <c r="EER203" s="639"/>
      <c r="EES203" s="639"/>
      <c r="EET203" s="639"/>
      <c r="EEU203" s="639"/>
      <c r="EEV203" s="639"/>
      <c r="EEW203" s="639"/>
      <c r="EEX203" s="639"/>
      <c r="EEY203" s="639"/>
      <c r="EEZ203" s="639"/>
      <c r="EFA203" s="639"/>
      <c r="EFB203" s="639"/>
      <c r="EFC203" s="639"/>
      <c r="EFD203" s="639"/>
      <c r="EFE203" s="639"/>
      <c r="EFF203" s="639"/>
      <c r="EFG203" s="639"/>
      <c r="EFH203" s="639"/>
      <c r="EFI203" s="639"/>
      <c r="EFJ203" s="639"/>
      <c r="EFK203" s="639"/>
      <c r="EFL203" s="639"/>
      <c r="EFM203" s="639"/>
      <c r="EFN203" s="639"/>
      <c r="EFO203" s="639"/>
      <c r="EFP203" s="639"/>
      <c r="EFQ203" s="639"/>
      <c r="EFR203" s="639"/>
      <c r="EFS203" s="639"/>
      <c r="EFT203" s="639"/>
      <c r="EFU203" s="639"/>
      <c r="EFV203" s="639"/>
      <c r="EFW203" s="639"/>
      <c r="EFX203" s="639"/>
      <c r="EFY203" s="639"/>
      <c r="EFZ203" s="639"/>
      <c r="EGA203" s="639"/>
      <c r="EGB203" s="639"/>
      <c r="EGC203" s="639"/>
      <c r="EGD203" s="639"/>
      <c r="EGE203" s="639"/>
      <c r="EGF203" s="639"/>
      <c r="EGG203" s="639"/>
      <c r="EGH203" s="639"/>
      <c r="EGI203" s="639"/>
      <c r="EGJ203" s="639"/>
      <c r="EGK203" s="639"/>
      <c r="EGL203" s="639"/>
      <c r="EGM203" s="639"/>
      <c r="EGN203" s="639"/>
      <c r="EGO203" s="639"/>
      <c r="EGP203" s="639"/>
      <c r="EGQ203" s="639"/>
      <c r="EGR203" s="639"/>
      <c r="EGS203" s="639"/>
      <c r="EGT203" s="639"/>
      <c r="EGU203" s="639"/>
      <c r="EGV203" s="639"/>
      <c r="EGW203" s="639"/>
      <c r="EGX203" s="639"/>
      <c r="EGY203" s="639"/>
      <c r="EGZ203" s="639"/>
      <c r="EHA203" s="639"/>
      <c r="EHB203" s="639"/>
      <c r="EHC203" s="639"/>
      <c r="EHD203" s="639"/>
      <c r="EHE203" s="639"/>
      <c r="EHF203" s="639"/>
      <c r="EHG203" s="639"/>
      <c r="EHH203" s="639"/>
      <c r="EHI203" s="639"/>
      <c r="EHJ203" s="639"/>
      <c r="EHK203" s="639"/>
      <c r="EHL203" s="639"/>
      <c r="EHM203" s="639"/>
      <c r="EHN203" s="639"/>
      <c r="EHO203" s="639"/>
      <c r="EHP203" s="639"/>
      <c r="EHQ203" s="639"/>
      <c r="EHR203" s="639"/>
      <c r="EHS203" s="639"/>
      <c r="EHT203" s="639"/>
      <c r="EHU203" s="639"/>
      <c r="EHV203" s="639"/>
      <c r="EHW203" s="639"/>
      <c r="EHX203" s="639"/>
      <c r="EHY203" s="639"/>
      <c r="EHZ203" s="639"/>
      <c r="EIA203" s="639"/>
      <c r="EIB203" s="639"/>
      <c r="EIC203" s="639"/>
      <c r="EID203" s="639"/>
      <c r="EIE203" s="639"/>
      <c r="EIF203" s="639"/>
      <c r="EIG203" s="639"/>
      <c r="EIH203" s="639"/>
      <c r="EII203" s="639"/>
      <c r="EIJ203" s="639"/>
      <c r="EIK203" s="639"/>
      <c r="EIL203" s="639"/>
      <c r="EIM203" s="639"/>
      <c r="EIN203" s="639"/>
      <c r="EIO203" s="639"/>
      <c r="EIP203" s="639"/>
      <c r="EIQ203" s="639"/>
      <c r="EIR203" s="639"/>
      <c r="EIS203" s="639"/>
      <c r="EIT203" s="639"/>
      <c r="EIU203" s="639"/>
      <c r="EIV203" s="639"/>
      <c r="EIW203" s="639"/>
      <c r="EIX203" s="639"/>
      <c r="EIY203" s="639"/>
      <c r="EIZ203" s="639"/>
      <c r="EJA203" s="639"/>
      <c r="EJB203" s="639"/>
      <c r="EJC203" s="639"/>
      <c r="EJD203" s="639"/>
      <c r="EJE203" s="639"/>
      <c r="EJF203" s="639"/>
      <c r="EJG203" s="639"/>
      <c r="EJH203" s="639"/>
      <c r="EJI203" s="639"/>
      <c r="EJJ203" s="639"/>
      <c r="EJK203" s="639"/>
      <c r="EJL203" s="639"/>
      <c r="EJM203" s="639"/>
      <c r="EJN203" s="639"/>
      <c r="EJO203" s="639"/>
      <c r="EJP203" s="639"/>
      <c r="EJQ203" s="639"/>
      <c r="EJR203" s="639"/>
      <c r="EJS203" s="639"/>
      <c r="EJT203" s="639"/>
      <c r="EJU203" s="639"/>
      <c r="EJV203" s="639"/>
      <c r="EJW203" s="639"/>
      <c r="EJX203" s="639"/>
      <c r="EJY203" s="639"/>
      <c r="EJZ203" s="639"/>
      <c r="EKA203" s="639"/>
      <c r="EKB203" s="639"/>
      <c r="EKC203" s="639"/>
      <c r="EKD203" s="639"/>
      <c r="EKE203" s="639"/>
      <c r="EKF203" s="639"/>
      <c r="EKG203" s="639"/>
      <c r="EKH203" s="639"/>
      <c r="EKI203" s="639"/>
      <c r="EKJ203" s="639"/>
      <c r="EKK203" s="639"/>
      <c r="EKL203" s="639"/>
      <c r="EKM203" s="639"/>
      <c r="EKN203" s="639"/>
      <c r="EKO203" s="639"/>
      <c r="EKP203" s="639"/>
      <c r="EKQ203" s="639"/>
      <c r="EKR203" s="639"/>
      <c r="EKS203" s="639"/>
      <c r="EKT203" s="639"/>
      <c r="EKU203" s="639"/>
      <c r="EKV203" s="639"/>
      <c r="EKW203" s="639"/>
      <c r="EKX203" s="639"/>
      <c r="EKY203" s="639"/>
      <c r="EKZ203" s="639"/>
      <c r="ELA203" s="639"/>
      <c r="ELB203" s="639"/>
      <c r="ELC203" s="639"/>
      <c r="ELD203" s="639"/>
      <c r="ELE203" s="639"/>
      <c r="ELF203" s="639"/>
      <c r="ELG203" s="639"/>
      <c r="ELH203" s="639"/>
      <c r="ELI203" s="639"/>
      <c r="ELJ203" s="639"/>
      <c r="ELK203" s="639"/>
      <c r="ELL203" s="639"/>
      <c r="ELM203" s="639"/>
      <c r="ELN203" s="639"/>
      <c r="ELO203" s="639"/>
      <c r="ELP203" s="639"/>
      <c r="ELQ203" s="639"/>
      <c r="ELR203" s="639"/>
      <c r="ELS203" s="639"/>
      <c r="ELT203" s="639"/>
      <c r="ELU203" s="639"/>
      <c r="ELV203" s="639"/>
      <c r="ELW203" s="639"/>
      <c r="ELX203" s="639"/>
      <c r="ELY203" s="639"/>
      <c r="ELZ203" s="639"/>
      <c r="EMA203" s="639"/>
      <c r="EMB203" s="639"/>
      <c r="EMC203" s="639"/>
      <c r="EMD203" s="639"/>
      <c r="EME203" s="639"/>
      <c r="EMF203" s="639"/>
      <c r="EMG203" s="639"/>
      <c r="EMH203" s="639"/>
      <c r="EMI203" s="639"/>
      <c r="EMJ203" s="639"/>
      <c r="EMK203" s="639"/>
      <c r="EML203" s="639"/>
      <c r="EMM203" s="639"/>
      <c r="EMN203" s="639"/>
      <c r="EMO203" s="639"/>
      <c r="EMP203" s="639"/>
      <c r="EMQ203" s="639"/>
      <c r="EMR203" s="639"/>
      <c r="EMS203" s="639"/>
      <c r="EMT203" s="639"/>
      <c r="EMU203" s="639"/>
      <c r="EMV203" s="639"/>
      <c r="EMW203" s="639"/>
      <c r="EMX203" s="639"/>
      <c r="EMY203" s="639"/>
      <c r="EMZ203" s="639"/>
      <c r="ENA203" s="639"/>
      <c r="ENB203" s="639"/>
      <c r="ENC203" s="639"/>
      <c r="END203" s="639"/>
      <c r="ENE203" s="639"/>
      <c r="ENF203" s="639"/>
      <c r="ENG203" s="639"/>
      <c r="ENH203" s="639"/>
      <c r="ENI203" s="639"/>
      <c r="ENJ203" s="639"/>
      <c r="ENK203" s="639"/>
      <c r="ENL203" s="639"/>
      <c r="ENM203" s="639"/>
      <c r="ENN203" s="639"/>
      <c r="ENO203" s="639"/>
      <c r="ENP203" s="639"/>
      <c r="ENQ203" s="639"/>
      <c r="ENR203" s="639"/>
      <c r="ENS203" s="639"/>
      <c r="ENT203" s="639"/>
      <c r="ENU203" s="639"/>
      <c r="ENV203" s="639"/>
      <c r="ENW203" s="639"/>
      <c r="ENX203" s="639"/>
      <c r="ENY203" s="639"/>
      <c r="ENZ203" s="639"/>
      <c r="EOA203" s="639"/>
      <c r="EOB203" s="639"/>
      <c r="EOC203" s="639"/>
      <c r="EOD203" s="639"/>
      <c r="EOE203" s="639"/>
      <c r="EOF203" s="639"/>
      <c r="EOG203" s="639"/>
      <c r="EOH203" s="639"/>
      <c r="EOI203" s="639"/>
      <c r="EOJ203" s="639"/>
      <c r="EOK203" s="639"/>
      <c r="EOL203" s="639"/>
      <c r="EOM203" s="639"/>
      <c r="EON203" s="639"/>
      <c r="EOO203" s="639"/>
      <c r="EOP203" s="639"/>
      <c r="EOQ203" s="639"/>
      <c r="EOR203" s="639"/>
      <c r="EOS203" s="639"/>
      <c r="EOT203" s="639"/>
      <c r="EOU203" s="639"/>
      <c r="EOV203" s="639"/>
      <c r="EOW203" s="639"/>
      <c r="EOX203" s="639"/>
      <c r="EOY203" s="639"/>
      <c r="EOZ203" s="639"/>
      <c r="EPA203" s="639"/>
      <c r="EPB203" s="639"/>
      <c r="EPC203" s="639"/>
      <c r="EPD203" s="639"/>
      <c r="EPE203" s="639"/>
      <c r="EPF203" s="639"/>
      <c r="EPG203" s="639"/>
      <c r="EPH203" s="639"/>
      <c r="EPI203" s="639"/>
      <c r="EPJ203" s="639"/>
      <c r="EPK203" s="639"/>
      <c r="EPL203" s="639"/>
      <c r="EPM203" s="639"/>
      <c r="EPN203" s="639"/>
      <c r="EPO203" s="639"/>
      <c r="EPP203" s="639"/>
      <c r="EPQ203" s="639"/>
      <c r="EPR203" s="639"/>
      <c r="EPS203" s="639"/>
      <c r="EPT203" s="639"/>
      <c r="EPU203" s="639"/>
      <c r="EPV203" s="639"/>
      <c r="EPW203" s="639"/>
      <c r="EPX203" s="639"/>
      <c r="EPY203" s="639"/>
      <c r="EPZ203" s="639"/>
      <c r="EQA203" s="639"/>
      <c r="EQB203" s="639"/>
      <c r="EQC203" s="639"/>
      <c r="EQD203" s="639"/>
      <c r="EQE203" s="639"/>
      <c r="EQF203" s="639"/>
      <c r="EQG203" s="639"/>
      <c r="EQH203" s="639"/>
      <c r="EQI203" s="639"/>
      <c r="EQJ203" s="639"/>
      <c r="EQK203" s="639"/>
      <c r="EQL203" s="639"/>
      <c r="EQM203" s="639"/>
      <c r="EQN203" s="639"/>
      <c r="EQO203" s="639"/>
      <c r="EQP203" s="639"/>
      <c r="EQQ203" s="639"/>
      <c r="EQR203" s="639"/>
      <c r="EQS203" s="639"/>
      <c r="EQT203" s="639"/>
      <c r="EQU203" s="639"/>
      <c r="EQV203" s="639"/>
      <c r="EQW203" s="639"/>
      <c r="EQX203" s="639"/>
      <c r="EQY203" s="639"/>
      <c r="EQZ203" s="639"/>
      <c r="ERA203" s="639"/>
      <c r="ERB203" s="639"/>
      <c r="ERC203" s="639"/>
      <c r="ERD203" s="639"/>
      <c r="ERE203" s="639"/>
      <c r="ERF203" s="639"/>
      <c r="ERG203" s="639"/>
      <c r="ERH203" s="639"/>
      <c r="ERI203" s="639"/>
      <c r="ERJ203" s="639"/>
      <c r="ERK203" s="639"/>
      <c r="ERL203" s="639"/>
      <c r="ERM203" s="639"/>
      <c r="ERN203" s="639"/>
      <c r="ERO203" s="639"/>
      <c r="ERP203" s="639"/>
      <c r="ERQ203" s="639"/>
      <c r="ERR203" s="639"/>
      <c r="ERS203" s="639"/>
      <c r="ERT203" s="639"/>
      <c r="ERU203" s="639"/>
      <c r="ERV203" s="639"/>
      <c r="ERW203" s="639"/>
      <c r="ERX203" s="639"/>
      <c r="ERY203" s="639"/>
      <c r="ERZ203" s="639"/>
      <c r="ESA203" s="639"/>
      <c r="ESB203" s="639"/>
      <c r="ESC203" s="639"/>
      <c r="ESD203" s="639"/>
      <c r="ESE203" s="639"/>
      <c r="ESF203" s="639"/>
      <c r="ESG203" s="639"/>
      <c r="ESH203" s="639"/>
      <c r="ESI203" s="639"/>
      <c r="ESJ203" s="639"/>
      <c r="ESK203" s="639"/>
      <c r="ESL203" s="639"/>
      <c r="ESM203" s="639"/>
      <c r="ESN203" s="639"/>
      <c r="ESO203" s="639"/>
      <c r="ESP203" s="639"/>
      <c r="ESQ203" s="639"/>
      <c r="ESR203" s="639"/>
      <c r="ESS203" s="639"/>
      <c r="EST203" s="639"/>
      <c r="ESU203" s="639"/>
      <c r="ESV203" s="639"/>
      <c r="ESW203" s="639"/>
      <c r="ESX203" s="639"/>
      <c r="ESY203" s="639"/>
      <c r="ESZ203" s="639"/>
      <c r="ETA203" s="639"/>
      <c r="ETB203" s="639"/>
      <c r="ETC203" s="639"/>
      <c r="ETD203" s="639"/>
      <c r="ETE203" s="639"/>
      <c r="ETF203" s="639"/>
      <c r="ETG203" s="639"/>
      <c r="ETH203" s="639"/>
      <c r="ETI203" s="639"/>
      <c r="ETJ203" s="639"/>
      <c r="ETK203" s="639"/>
      <c r="ETL203" s="639"/>
      <c r="ETM203" s="639"/>
      <c r="ETN203" s="639"/>
      <c r="ETO203" s="639"/>
      <c r="ETP203" s="639"/>
      <c r="ETQ203" s="639"/>
      <c r="ETR203" s="639"/>
      <c r="ETS203" s="639"/>
      <c r="ETT203" s="639"/>
      <c r="ETU203" s="639"/>
      <c r="ETV203" s="639"/>
      <c r="ETW203" s="639"/>
      <c r="ETX203" s="639"/>
      <c r="ETY203" s="639"/>
      <c r="ETZ203" s="639"/>
      <c r="EUA203" s="639"/>
      <c r="EUB203" s="639"/>
      <c r="EUC203" s="639"/>
      <c r="EUD203" s="639"/>
      <c r="EUE203" s="639"/>
      <c r="EUF203" s="639"/>
      <c r="EUG203" s="639"/>
      <c r="EUH203" s="639"/>
      <c r="EUI203" s="639"/>
      <c r="EUJ203" s="639"/>
      <c r="EUK203" s="639"/>
      <c r="EUL203" s="639"/>
      <c r="EUM203" s="639"/>
      <c r="EUN203" s="639"/>
      <c r="EUO203" s="639"/>
      <c r="EUP203" s="639"/>
      <c r="EUQ203" s="639"/>
      <c r="EUR203" s="639"/>
      <c r="EUS203" s="639"/>
      <c r="EUT203" s="639"/>
      <c r="EUU203" s="639"/>
      <c r="EUV203" s="639"/>
      <c r="EUW203" s="639"/>
      <c r="EUX203" s="639"/>
      <c r="EUY203" s="639"/>
      <c r="EUZ203" s="639"/>
      <c r="EVA203" s="639"/>
      <c r="EVB203" s="639"/>
      <c r="EVC203" s="639"/>
      <c r="EVD203" s="639"/>
      <c r="EVE203" s="639"/>
      <c r="EVF203" s="639"/>
      <c r="EVG203" s="639"/>
      <c r="EVH203" s="639"/>
      <c r="EVI203" s="639"/>
      <c r="EVJ203" s="639"/>
      <c r="EVK203" s="639"/>
      <c r="EVL203" s="639"/>
      <c r="EVM203" s="639"/>
      <c r="EVN203" s="639"/>
      <c r="EVO203" s="639"/>
      <c r="EVP203" s="639"/>
      <c r="EVQ203" s="639"/>
      <c r="EVR203" s="639"/>
      <c r="EVS203" s="639"/>
      <c r="EVT203" s="639"/>
      <c r="EVU203" s="639"/>
      <c r="EVV203" s="639"/>
      <c r="EVW203" s="639"/>
      <c r="EVX203" s="639"/>
      <c r="EVY203" s="639"/>
      <c r="EVZ203" s="639"/>
      <c r="EWA203" s="639"/>
      <c r="EWB203" s="639"/>
      <c r="EWC203" s="639"/>
      <c r="EWD203" s="639"/>
      <c r="EWE203" s="639"/>
      <c r="EWF203" s="639"/>
      <c r="EWG203" s="639"/>
      <c r="EWH203" s="639"/>
      <c r="EWI203" s="639"/>
      <c r="EWJ203" s="639"/>
      <c r="EWK203" s="639"/>
      <c r="EWL203" s="639"/>
      <c r="EWM203" s="639"/>
      <c r="EWN203" s="639"/>
      <c r="EWO203" s="639"/>
      <c r="EWP203" s="639"/>
      <c r="EWQ203" s="639"/>
      <c r="EWR203" s="639"/>
      <c r="EWS203" s="639"/>
      <c r="EWT203" s="639"/>
      <c r="EWU203" s="639"/>
      <c r="EWV203" s="639"/>
      <c r="EWW203" s="639"/>
      <c r="EWX203" s="639"/>
      <c r="EWY203" s="639"/>
      <c r="EWZ203" s="639"/>
      <c r="EXA203" s="639"/>
      <c r="EXB203" s="639"/>
      <c r="EXC203" s="639"/>
      <c r="EXD203" s="639"/>
      <c r="EXE203" s="639"/>
      <c r="EXF203" s="639"/>
      <c r="EXG203" s="639"/>
      <c r="EXH203" s="639"/>
      <c r="EXI203" s="639"/>
      <c r="EXJ203" s="639"/>
      <c r="EXK203" s="639"/>
      <c r="EXL203" s="639"/>
      <c r="EXM203" s="639"/>
      <c r="EXN203" s="639"/>
      <c r="EXO203" s="639"/>
      <c r="EXP203" s="639"/>
      <c r="EXQ203" s="639"/>
      <c r="EXR203" s="639"/>
      <c r="EXS203" s="639"/>
      <c r="EXT203" s="639"/>
      <c r="EXU203" s="639"/>
      <c r="EXV203" s="639"/>
      <c r="EXW203" s="639"/>
      <c r="EXX203" s="639"/>
      <c r="EXY203" s="639"/>
      <c r="EXZ203" s="639"/>
      <c r="EYA203" s="639"/>
      <c r="EYB203" s="639"/>
      <c r="EYC203" s="639"/>
      <c r="EYD203" s="639"/>
      <c r="EYE203" s="639"/>
      <c r="EYF203" s="639"/>
      <c r="EYG203" s="639"/>
      <c r="EYH203" s="639"/>
      <c r="EYI203" s="639"/>
      <c r="EYJ203" s="639"/>
      <c r="EYK203" s="639"/>
      <c r="EYL203" s="639"/>
      <c r="EYM203" s="639"/>
      <c r="EYN203" s="639"/>
      <c r="EYO203" s="639"/>
      <c r="EYP203" s="639"/>
      <c r="EYQ203" s="639"/>
      <c r="EYR203" s="639"/>
      <c r="EYS203" s="639"/>
      <c r="EYT203" s="639"/>
      <c r="EYU203" s="639"/>
      <c r="EYV203" s="639"/>
      <c r="EYW203" s="639"/>
      <c r="EYX203" s="639"/>
      <c r="EYY203" s="639"/>
      <c r="EYZ203" s="639"/>
      <c r="EZA203" s="639"/>
      <c r="EZB203" s="639"/>
      <c r="EZC203" s="639"/>
      <c r="EZD203" s="639"/>
      <c r="EZE203" s="639"/>
      <c r="EZF203" s="639"/>
      <c r="EZG203" s="639"/>
      <c r="EZH203" s="639"/>
      <c r="EZI203" s="639"/>
      <c r="EZJ203" s="639"/>
      <c r="EZK203" s="639"/>
      <c r="EZL203" s="639"/>
      <c r="EZM203" s="639"/>
      <c r="EZN203" s="639"/>
      <c r="EZO203" s="639"/>
      <c r="EZP203" s="639"/>
      <c r="EZQ203" s="639"/>
      <c r="EZR203" s="639"/>
      <c r="EZS203" s="639"/>
      <c r="EZT203" s="639"/>
      <c r="EZU203" s="639"/>
      <c r="EZV203" s="639"/>
      <c r="EZW203" s="639"/>
      <c r="EZX203" s="639"/>
      <c r="EZY203" s="639"/>
      <c r="EZZ203" s="639"/>
      <c r="FAA203" s="639"/>
      <c r="FAB203" s="639"/>
      <c r="FAC203" s="639"/>
      <c r="FAD203" s="639"/>
      <c r="FAE203" s="639"/>
      <c r="FAF203" s="639"/>
      <c r="FAG203" s="639"/>
      <c r="FAH203" s="639"/>
      <c r="FAI203" s="639"/>
      <c r="FAJ203" s="639"/>
      <c r="FAK203" s="639"/>
      <c r="FAL203" s="639"/>
      <c r="FAM203" s="639"/>
      <c r="FAN203" s="639"/>
      <c r="FAO203" s="639"/>
      <c r="FAP203" s="639"/>
      <c r="FAQ203" s="639"/>
      <c r="FAR203" s="639"/>
      <c r="FAS203" s="639"/>
      <c r="FAT203" s="639"/>
      <c r="FAU203" s="639"/>
      <c r="FAV203" s="639"/>
      <c r="FAW203" s="639"/>
      <c r="FAX203" s="639"/>
      <c r="FAY203" s="639"/>
      <c r="FAZ203" s="639"/>
      <c r="FBA203" s="639"/>
      <c r="FBB203" s="639"/>
      <c r="FBC203" s="639"/>
      <c r="FBD203" s="639"/>
      <c r="FBE203" s="639"/>
      <c r="FBF203" s="639"/>
      <c r="FBG203" s="639"/>
      <c r="FBH203" s="639"/>
      <c r="FBI203" s="639"/>
      <c r="FBJ203" s="639"/>
      <c r="FBK203" s="639"/>
      <c r="FBL203" s="639"/>
      <c r="FBM203" s="639"/>
      <c r="FBN203" s="639"/>
      <c r="FBO203" s="639"/>
      <c r="FBP203" s="639"/>
      <c r="FBQ203" s="639"/>
      <c r="FBR203" s="639"/>
      <c r="FBS203" s="639"/>
      <c r="FBT203" s="639"/>
      <c r="FBU203" s="639"/>
      <c r="FBV203" s="639"/>
      <c r="FBW203" s="639"/>
      <c r="FBX203" s="639"/>
      <c r="FBY203" s="639"/>
      <c r="FBZ203" s="639"/>
      <c r="FCA203" s="639"/>
      <c r="FCB203" s="639"/>
      <c r="FCC203" s="639"/>
      <c r="FCD203" s="639"/>
      <c r="FCE203" s="639"/>
      <c r="FCF203" s="639"/>
      <c r="FCG203" s="639"/>
      <c r="FCH203" s="639"/>
      <c r="FCI203" s="639"/>
      <c r="FCJ203" s="639"/>
      <c r="FCK203" s="639"/>
      <c r="FCL203" s="639"/>
      <c r="FCM203" s="639"/>
      <c r="FCN203" s="639"/>
      <c r="FCO203" s="639"/>
      <c r="FCP203" s="639"/>
      <c r="FCQ203" s="639"/>
      <c r="FCR203" s="639"/>
      <c r="FCS203" s="639"/>
      <c r="FCT203" s="639"/>
      <c r="FCU203" s="639"/>
      <c r="FCV203" s="639"/>
      <c r="FCW203" s="639"/>
      <c r="FCX203" s="639"/>
      <c r="FCY203" s="639"/>
      <c r="FCZ203" s="639"/>
      <c r="FDA203" s="639"/>
      <c r="FDB203" s="639"/>
      <c r="FDC203" s="639"/>
      <c r="FDD203" s="639"/>
      <c r="FDE203" s="639"/>
      <c r="FDF203" s="639"/>
      <c r="FDG203" s="639"/>
      <c r="FDH203" s="639"/>
      <c r="FDI203" s="639"/>
      <c r="FDJ203" s="639"/>
      <c r="FDK203" s="639"/>
      <c r="FDL203" s="639"/>
      <c r="FDM203" s="639"/>
      <c r="FDN203" s="639"/>
      <c r="FDO203" s="639"/>
      <c r="FDP203" s="639"/>
      <c r="FDQ203" s="639"/>
      <c r="FDR203" s="639"/>
      <c r="FDS203" s="639"/>
      <c r="FDT203" s="639"/>
      <c r="FDU203" s="639"/>
      <c r="FDV203" s="639"/>
      <c r="FDW203" s="639"/>
      <c r="FDX203" s="639"/>
      <c r="FDY203" s="639"/>
      <c r="FDZ203" s="639"/>
      <c r="FEA203" s="639"/>
      <c r="FEB203" s="639"/>
      <c r="FEC203" s="639"/>
      <c r="FED203" s="639"/>
      <c r="FEE203" s="639"/>
      <c r="FEF203" s="639"/>
      <c r="FEG203" s="639"/>
      <c r="FEH203" s="639"/>
      <c r="FEI203" s="639"/>
      <c r="FEJ203" s="639"/>
      <c r="FEK203" s="639"/>
      <c r="FEL203" s="639"/>
      <c r="FEM203" s="639"/>
      <c r="FEN203" s="639"/>
      <c r="FEO203" s="639"/>
      <c r="FEP203" s="639"/>
      <c r="FEQ203" s="639"/>
      <c r="FER203" s="639"/>
      <c r="FES203" s="639"/>
      <c r="FET203" s="639"/>
      <c r="FEU203" s="639"/>
      <c r="FEV203" s="639"/>
      <c r="FEW203" s="639"/>
      <c r="FEX203" s="639"/>
      <c r="FEY203" s="639"/>
      <c r="FEZ203" s="639"/>
      <c r="FFA203" s="639"/>
      <c r="FFB203" s="639"/>
      <c r="FFC203" s="639"/>
      <c r="FFD203" s="639"/>
      <c r="FFE203" s="639"/>
      <c r="FFF203" s="639"/>
      <c r="FFG203" s="639"/>
      <c r="FFH203" s="639"/>
      <c r="FFI203" s="639"/>
      <c r="FFJ203" s="639"/>
      <c r="FFK203" s="639"/>
      <c r="FFL203" s="639"/>
      <c r="FFM203" s="639"/>
      <c r="FFN203" s="639"/>
      <c r="FFO203" s="639"/>
      <c r="FFP203" s="639"/>
      <c r="FFQ203" s="639"/>
      <c r="FFR203" s="639"/>
      <c r="FFS203" s="639"/>
      <c r="FFT203" s="639"/>
      <c r="FFU203" s="639"/>
      <c r="FFV203" s="639"/>
      <c r="FFW203" s="639"/>
      <c r="FFX203" s="639"/>
      <c r="FFY203" s="639"/>
      <c r="FFZ203" s="639"/>
      <c r="FGA203" s="639"/>
      <c r="FGB203" s="639"/>
      <c r="FGC203" s="639"/>
      <c r="FGD203" s="639"/>
      <c r="FGE203" s="639"/>
      <c r="FGF203" s="639"/>
      <c r="FGG203" s="639"/>
      <c r="FGH203" s="639"/>
      <c r="FGI203" s="639"/>
      <c r="FGJ203" s="639"/>
      <c r="FGK203" s="639"/>
      <c r="FGL203" s="639"/>
      <c r="FGM203" s="639"/>
      <c r="FGN203" s="639"/>
      <c r="FGO203" s="639"/>
      <c r="FGP203" s="639"/>
      <c r="FGQ203" s="639"/>
      <c r="FGR203" s="639"/>
      <c r="FGS203" s="639"/>
      <c r="FGT203" s="639"/>
      <c r="FGU203" s="639"/>
      <c r="FGV203" s="639"/>
      <c r="FGW203" s="639"/>
      <c r="FGX203" s="639"/>
      <c r="FGY203" s="639"/>
      <c r="FGZ203" s="639"/>
      <c r="FHA203" s="639"/>
      <c r="FHB203" s="639"/>
      <c r="FHC203" s="639"/>
      <c r="FHD203" s="639"/>
      <c r="FHE203" s="639"/>
      <c r="FHF203" s="639"/>
      <c r="FHG203" s="639"/>
      <c r="FHH203" s="639"/>
      <c r="FHI203" s="639"/>
      <c r="FHJ203" s="639"/>
      <c r="FHK203" s="639"/>
      <c r="FHL203" s="639"/>
      <c r="FHM203" s="639"/>
      <c r="FHN203" s="639"/>
      <c r="FHO203" s="639"/>
      <c r="FHP203" s="639"/>
      <c r="FHQ203" s="639"/>
      <c r="FHR203" s="639"/>
      <c r="FHS203" s="639"/>
      <c r="FHT203" s="639"/>
      <c r="FHU203" s="639"/>
      <c r="FHV203" s="639"/>
      <c r="FHW203" s="639"/>
      <c r="FHX203" s="639"/>
      <c r="FHY203" s="639"/>
      <c r="FHZ203" s="639"/>
      <c r="FIA203" s="639"/>
      <c r="FIB203" s="639"/>
      <c r="FIC203" s="639"/>
      <c r="FID203" s="639"/>
      <c r="FIE203" s="639"/>
      <c r="FIF203" s="639"/>
      <c r="FIG203" s="639"/>
      <c r="FIH203" s="639"/>
      <c r="FII203" s="639"/>
      <c r="FIJ203" s="639"/>
      <c r="FIK203" s="639"/>
      <c r="FIL203" s="639"/>
      <c r="FIM203" s="639"/>
      <c r="FIN203" s="639"/>
      <c r="FIO203" s="639"/>
      <c r="FIP203" s="639"/>
      <c r="FIQ203" s="639"/>
      <c r="FIR203" s="639"/>
      <c r="FIS203" s="639"/>
      <c r="FIT203" s="639"/>
      <c r="FIU203" s="639"/>
      <c r="FIV203" s="639"/>
      <c r="FIW203" s="639"/>
      <c r="FIX203" s="639"/>
      <c r="FIY203" s="639"/>
      <c r="FIZ203" s="639"/>
      <c r="FJA203" s="639"/>
      <c r="FJB203" s="639"/>
      <c r="FJC203" s="639"/>
      <c r="FJD203" s="639"/>
      <c r="FJE203" s="639"/>
      <c r="FJF203" s="639"/>
      <c r="FJG203" s="639"/>
      <c r="FJH203" s="639"/>
      <c r="FJI203" s="639"/>
      <c r="FJJ203" s="639"/>
      <c r="FJK203" s="639"/>
      <c r="FJL203" s="639"/>
      <c r="FJM203" s="639"/>
      <c r="FJN203" s="639"/>
      <c r="FJO203" s="639"/>
      <c r="FJP203" s="639"/>
      <c r="FJQ203" s="639"/>
      <c r="FJR203" s="639"/>
      <c r="FJS203" s="639"/>
      <c r="FJT203" s="639"/>
      <c r="FJU203" s="639"/>
      <c r="FJV203" s="639"/>
      <c r="FJW203" s="639"/>
      <c r="FJX203" s="639"/>
      <c r="FJY203" s="639"/>
      <c r="FJZ203" s="639"/>
      <c r="FKA203" s="639"/>
      <c r="FKB203" s="639"/>
      <c r="FKC203" s="639"/>
      <c r="FKD203" s="639"/>
      <c r="FKE203" s="639"/>
      <c r="FKF203" s="639"/>
      <c r="FKG203" s="639"/>
      <c r="FKH203" s="639"/>
      <c r="FKI203" s="639"/>
      <c r="FKJ203" s="639"/>
      <c r="FKK203" s="639"/>
      <c r="FKL203" s="639"/>
      <c r="FKM203" s="639"/>
      <c r="FKN203" s="639"/>
      <c r="FKO203" s="639"/>
      <c r="FKP203" s="639"/>
      <c r="FKQ203" s="639"/>
      <c r="FKR203" s="639"/>
      <c r="FKS203" s="639"/>
      <c r="FKT203" s="639"/>
      <c r="FKU203" s="639"/>
      <c r="FKV203" s="639"/>
      <c r="FKW203" s="639"/>
      <c r="FKX203" s="639"/>
      <c r="FKY203" s="639"/>
      <c r="FKZ203" s="639"/>
      <c r="FLA203" s="639"/>
      <c r="FLB203" s="639"/>
      <c r="FLC203" s="639"/>
      <c r="FLD203" s="639"/>
      <c r="FLE203" s="639"/>
      <c r="FLF203" s="639"/>
      <c r="FLG203" s="639"/>
      <c r="FLH203" s="639"/>
      <c r="FLI203" s="639"/>
      <c r="FLJ203" s="639"/>
      <c r="FLK203" s="639"/>
      <c r="FLL203" s="639"/>
      <c r="FLM203" s="639"/>
      <c r="FLN203" s="639"/>
      <c r="FLO203" s="639"/>
      <c r="FLP203" s="639"/>
      <c r="FLQ203" s="639"/>
      <c r="FLR203" s="639"/>
      <c r="FLS203" s="639"/>
      <c r="FLT203" s="639"/>
      <c r="FLU203" s="639"/>
      <c r="FLV203" s="639"/>
      <c r="FLW203" s="639"/>
      <c r="FLX203" s="639"/>
      <c r="FLY203" s="639"/>
      <c r="FLZ203" s="639"/>
      <c r="FMA203" s="639"/>
      <c r="FMB203" s="639"/>
      <c r="FMC203" s="639"/>
      <c r="FMD203" s="639"/>
      <c r="FME203" s="639"/>
      <c r="FMF203" s="639"/>
      <c r="FMG203" s="639"/>
      <c r="FMH203" s="639"/>
      <c r="FMI203" s="639"/>
      <c r="FMJ203" s="639"/>
      <c r="FMK203" s="639"/>
      <c r="FML203" s="639"/>
      <c r="FMM203" s="639"/>
      <c r="FMN203" s="639"/>
      <c r="FMO203" s="639"/>
      <c r="FMP203" s="639"/>
      <c r="FMQ203" s="639"/>
      <c r="FMR203" s="639"/>
      <c r="FMS203" s="639"/>
      <c r="FMT203" s="639"/>
      <c r="FMU203" s="639"/>
      <c r="FMV203" s="639"/>
      <c r="FMW203" s="639"/>
      <c r="FMX203" s="639"/>
      <c r="FMY203" s="639"/>
      <c r="FMZ203" s="639"/>
      <c r="FNA203" s="639"/>
      <c r="FNB203" s="639"/>
      <c r="FNC203" s="639"/>
      <c r="FND203" s="639"/>
      <c r="FNE203" s="639"/>
      <c r="FNF203" s="639"/>
      <c r="FNG203" s="639"/>
      <c r="FNH203" s="639"/>
      <c r="FNI203" s="639"/>
      <c r="FNJ203" s="639"/>
      <c r="FNK203" s="639"/>
      <c r="FNL203" s="639"/>
      <c r="FNM203" s="639"/>
      <c r="FNN203" s="639"/>
      <c r="FNO203" s="639"/>
      <c r="FNP203" s="639"/>
      <c r="FNQ203" s="639"/>
      <c r="FNR203" s="639"/>
      <c r="FNS203" s="639"/>
      <c r="FNT203" s="639"/>
      <c r="FNU203" s="639"/>
      <c r="FNV203" s="639"/>
      <c r="FNW203" s="639"/>
      <c r="FNX203" s="639"/>
      <c r="FNY203" s="639"/>
      <c r="FNZ203" s="639"/>
      <c r="FOA203" s="639"/>
      <c r="FOB203" s="639"/>
      <c r="FOC203" s="639"/>
      <c r="FOD203" s="639"/>
      <c r="FOE203" s="639"/>
      <c r="FOF203" s="639"/>
      <c r="FOG203" s="639"/>
      <c r="FOH203" s="639"/>
      <c r="FOI203" s="639"/>
      <c r="FOJ203" s="639"/>
      <c r="FOK203" s="639"/>
      <c r="FOL203" s="639"/>
      <c r="FOM203" s="639"/>
      <c r="FON203" s="639"/>
      <c r="FOO203" s="639"/>
      <c r="FOP203" s="639"/>
      <c r="FOQ203" s="639"/>
      <c r="FOR203" s="639"/>
      <c r="FOS203" s="639"/>
      <c r="FOT203" s="639"/>
      <c r="FOU203" s="639"/>
      <c r="FOV203" s="639"/>
      <c r="FOW203" s="639"/>
      <c r="FOX203" s="639"/>
      <c r="FOY203" s="639"/>
      <c r="FOZ203" s="639"/>
      <c r="FPA203" s="639"/>
      <c r="FPB203" s="639"/>
      <c r="FPC203" s="639"/>
      <c r="FPD203" s="639"/>
      <c r="FPE203" s="639"/>
      <c r="FPF203" s="639"/>
      <c r="FPG203" s="639"/>
      <c r="FPH203" s="639"/>
      <c r="FPI203" s="639"/>
      <c r="FPJ203" s="639"/>
      <c r="FPK203" s="639"/>
      <c r="FPL203" s="639"/>
      <c r="FPM203" s="639"/>
      <c r="FPN203" s="639"/>
      <c r="FPO203" s="639"/>
      <c r="FPP203" s="639"/>
      <c r="FPQ203" s="639"/>
      <c r="FPR203" s="639"/>
      <c r="FPS203" s="639"/>
      <c r="FPT203" s="639"/>
      <c r="FPU203" s="639"/>
      <c r="FPV203" s="639"/>
      <c r="FPW203" s="639"/>
      <c r="FPX203" s="639"/>
      <c r="FPY203" s="639"/>
      <c r="FPZ203" s="639"/>
      <c r="FQA203" s="639"/>
      <c r="FQB203" s="639"/>
      <c r="FQC203" s="639"/>
      <c r="FQD203" s="639"/>
      <c r="FQE203" s="639"/>
      <c r="FQF203" s="639"/>
      <c r="FQG203" s="639"/>
      <c r="FQH203" s="639"/>
      <c r="FQI203" s="639"/>
      <c r="FQJ203" s="639"/>
      <c r="FQK203" s="639"/>
      <c r="FQL203" s="639"/>
      <c r="FQM203" s="639"/>
      <c r="FQN203" s="639"/>
      <c r="FQO203" s="639"/>
      <c r="FQP203" s="639"/>
      <c r="FQQ203" s="639"/>
      <c r="FQR203" s="639"/>
      <c r="FQS203" s="639"/>
      <c r="FQT203" s="639"/>
      <c r="FQU203" s="639"/>
      <c r="FQV203" s="639"/>
      <c r="FQW203" s="639"/>
      <c r="FQX203" s="639"/>
      <c r="FQY203" s="639"/>
      <c r="FQZ203" s="639"/>
      <c r="FRA203" s="639"/>
      <c r="FRB203" s="639"/>
      <c r="FRC203" s="639"/>
      <c r="FRD203" s="639"/>
      <c r="FRE203" s="639"/>
      <c r="FRF203" s="639"/>
      <c r="FRG203" s="639"/>
      <c r="FRH203" s="639"/>
      <c r="FRI203" s="639"/>
      <c r="FRJ203" s="639"/>
      <c r="FRK203" s="639"/>
      <c r="FRL203" s="639"/>
      <c r="FRM203" s="639"/>
      <c r="FRN203" s="639"/>
      <c r="FRO203" s="639"/>
      <c r="FRP203" s="639"/>
      <c r="FRQ203" s="639"/>
      <c r="FRR203" s="639"/>
      <c r="FRS203" s="639"/>
      <c r="FRT203" s="639"/>
      <c r="FRU203" s="639"/>
      <c r="FRV203" s="639"/>
      <c r="FRW203" s="639"/>
      <c r="FRX203" s="639"/>
      <c r="FRY203" s="639"/>
      <c r="FRZ203" s="639"/>
      <c r="FSA203" s="639"/>
      <c r="FSB203" s="639"/>
      <c r="FSC203" s="639"/>
      <c r="FSD203" s="639"/>
      <c r="FSE203" s="639"/>
      <c r="FSF203" s="639"/>
      <c r="FSG203" s="639"/>
      <c r="FSH203" s="639"/>
      <c r="FSI203" s="639"/>
      <c r="FSJ203" s="639"/>
      <c r="FSK203" s="639"/>
      <c r="FSL203" s="639"/>
      <c r="FSM203" s="639"/>
      <c r="FSN203" s="639"/>
      <c r="FSO203" s="639"/>
      <c r="FSP203" s="639"/>
      <c r="FSQ203" s="639"/>
      <c r="FSR203" s="639"/>
      <c r="FSS203" s="639"/>
      <c r="FST203" s="639"/>
      <c r="FSU203" s="639"/>
      <c r="FSV203" s="639"/>
      <c r="FSW203" s="639"/>
      <c r="FSX203" s="639"/>
      <c r="FSY203" s="639"/>
      <c r="FSZ203" s="639"/>
      <c r="FTA203" s="639"/>
      <c r="FTB203" s="639"/>
      <c r="FTC203" s="639"/>
      <c r="FTD203" s="639"/>
      <c r="FTE203" s="639"/>
      <c r="FTF203" s="639"/>
      <c r="FTG203" s="639"/>
      <c r="FTH203" s="639"/>
      <c r="FTI203" s="639"/>
      <c r="FTJ203" s="639"/>
      <c r="FTK203" s="639"/>
      <c r="FTL203" s="639"/>
      <c r="FTM203" s="639"/>
      <c r="FTN203" s="639"/>
      <c r="FTO203" s="639"/>
      <c r="FTP203" s="639"/>
      <c r="FTQ203" s="639"/>
      <c r="FTR203" s="639"/>
      <c r="FTS203" s="639"/>
      <c r="FTT203" s="639"/>
      <c r="FTU203" s="639"/>
      <c r="FTV203" s="639"/>
      <c r="FTW203" s="639"/>
      <c r="FTX203" s="639"/>
      <c r="FTY203" s="639"/>
      <c r="FTZ203" s="639"/>
      <c r="FUA203" s="639"/>
      <c r="FUB203" s="639"/>
      <c r="FUC203" s="639"/>
      <c r="FUD203" s="639"/>
      <c r="FUE203" s="639"/>
      <c r="FUF203" s="639"/>
      <c r="FUG203" s="639"/>
      <c r="FUH203" s="639"/>
      <c r="FUI203" s="639"/>
      <c r="FUJ203" s="639"/>
      <c r="FUK203" s="639"/>
      <c r="FUL203" s="639"/>
      <c r="FUM203" s="639"/>
      <c r="FUN203" s="639"/>
      <c r="FUO203" s="639"/>
      <c r="FUP203" s="639"/>
      <c r="FUQ203" s="639"/>
      <c r="FUR203" s="639"/>
      <c r="FUS203" s="639"/>
      <c r="FUT203" s="639"/>
      <c r="FUU203" s="639"/>
      <c r="FUV203" s="639"/>
      <c r="FUW203" s="639"/>
      <c r="FUX203" s="639"/>
      <c r="FUY203" s="639"/>
      <c r="FUZ203" s="639"/>
      <c r="FVA203" s="639"/>
      <c r="FVB203" s="639"/>
      <c r="FVC203" s="639"/>
      <c r="FVD203" s="639"/>
      <c r="FVE203" s="639"/>
      <c r="FVF203" s="639"/>
      <c r="FVG203" s="639"/>
      <c r="FVH203" s="639"/>
      <c r="FVI203" s="639"/>
      <c r="FVJ203" s="639"/>
      <c r="FVK203" s="639"/>
      <c r="FVL203" s="639"/>
      <c r="FVM203" s="639"/>
      <c r="FVN203" s="639"/>
      <c r="FVO203" s="639"/>
      <c r="FVP203" s="639"/>
      <c r="FVQ203" s="639"/>
      <c r="FVR203" s="639"/>
      <c r="FVS203" s="639"/>
      <c r="FVT203" s="639"/>
      <c r="FVU203" s="639"/>
      <c r="FVV203" s="639"/>
      <c r="FVW203" s="639"/>
      <c r="FVX203" s="639"/>
      <c r="FVY203" s="639"/>
      <c r="FVZ203" s="639"/>
      <c r="FWA203" s="639"/>
      <c r="FWB203" s="639"/>
      <c r="FWC203" s="639"/>
      <c r="FWD203" s="639"/>
      <c r="FWE203" s="639"/>
      <c r="FWF203" s="639"/>
      <c r="FWG203" s="639"/>
      <c r="FWH203" s="639"/>
      <c r="FWI203" s="639"/>
      <c r="FWJ203" s="639"/>
      <c r="FWK203" s="639"/>
      <c r="FWL203" s="639"/>
      <c r="FWM203" s="639"/>
      <c r="FWN203" s="639"/>
      <c r="FWO203" s="639"/>
      <c r="FWP203" s="639"/>
      <c r="FWQ203" s="639"/>
      <c r="FWR203" s="639"/>
      <c r="FWS203" s="639"/>
      <c r="FWT203" s="639"/>
      <c r="FWU203" s="639"/>
      <c r="FWV203" s="639"/>
      <c r="FWW203" s="639"/>
      <c r="FWX203" s="639"/>
      <c r="FWY203" s="639"/>
      <c r="FWZ203" s="639"/>
      <c r="FXA203" s="639"/>
      <c r="FXB203" s="639"/>
      <c r="FXC203" s="639"/>
      <c r="FXD203" s="639"/>
      <c r="FXE203" s="639"/>
      <c r="FXF203" s="639"/>
      <c r="FXG203" s="639"/>
      <c r="FXH203" s="639"/>
      <c r="FXI203" s="639"/>
      <c r="FXJ203" s="639"/>
      <c r="FXK203" s="639"/>
      <c r="FXL203" s="639"/>
      <c r="FXM203" s="639"/>
      <c r="FXN203" s="639"/>
      <c r="FXO203" s="639"/>
      <c r="FXP203" s="639"/>
      <c r="FXQ203" s="639"/>
      <c r="FXR203" s="639"/>
      <c r="FXS203" s="639"/>
      <c r="FXT203" s="639"/>
      <c r="FXU203" s="639"/>
      <c r="FXV203" s="639"/>
      <c r="FXW203" s="639"/>
      <c r="FXX203" s="639"/>
      <c r="FXY203" s="639"/>
      <c r="FXZ203" s="639"/>
      <c r="FYA203" s="639"/>
      <c r="FYB203" s="639"/>
      <c r="FYC203" s="639"/>
      <c r="FYD203" s="639"/>
      <c r="FYE203" s="639"/>
      <c r="FYF203" s="639"/>
      <c r="FYG203" s="639"/>
      <c r="FYH203" s="639"/>
      <c r="FYI203" s="639"/>
      <c r="FYJ203" s="639"/>
      <c r="FYK203" s="639"/>
      <c r="FYL203" s="639"/>
      <c r="FYM203" s="639"/>
      <c r="FYN203" s="639"/>
      <c r="FYO203" s="639"/>
      <c r="FYP203" s="639"/>
      <c r="FYQ203" s="639"/>
      <c r="FYR203" s="639"/>
      <c r="FYS203" s="639"/>
      <c r="FYT203" s="639"/>
      <c r="FYU203" s="639"/>
      <c r="FYV203" s="639"/>
      <c r="FYW203" s="639"/>
      <c r="FYX203" s="639"/>
      <c r="FYY203" s="639"/>
      <c r="FYZ203" s="639"/>
      <c r="FZA203" s="639"/>
      <c r="FZB203" s="639"/>
      <c r="FZC203" s="639"/>
      <c r="FZD203" s="639"/>
      <c r="FZE203" s="639"/>
      <c r="FZF203" s="639"/>
      <c r="FZG203" s="639"/>
      <c r="FZH203" s="639"/>
      <c r="FZI203" s="639"/>
      <c r="FZJ203" s="639"/>
      <c r="FZK203" s="639"/>
      <c r="FZL203" s="639"/>
      <c r="FZM203" s="639"/>
      <c r="FZN203" s="639"/>
      <c r="FZO203" s="639"/>
      <c r="FZP203" s="639"/>
      <c r="FZQ203" s="639"/>
      <c r="FZR203" s="639"/>
      <c r="FZS203" s="639"/>
      <c r="FZT203" s="639"/>
      <c r="FZU203" s="639"/>
      <c r="FZV203" s="639"/>
      <c r="FZW203" s="639"/>
      <c r="FZX203" s="639"/>
      <c r="FZY203" s="639"/>
      <c r="FZZ203" s="639"/>
      <c r="GAA203" s="639"/>
      <c r="GAB203" s="639"/>
      <c r="GAC203" s="639"/>
      <c r="GAD203" s="639"/>
      <c r="GAE203" s="639"/>
      <c r="GAF203" s="639"/>
      <c r="GAG203" s="639"/>
      <c r="GAH203" s="639"/>
      <c r="GAI203" s="639"/>
      <c r="GAJ203" s="639"/>
      <c r="GAK203" s="639"/>
      <c r="GAL203" s="639"/>
      <c r="GAM203" s="639"/>
      <c r="GAN203" s="639"/>
      <c r="GAO203" s="639"/>
      <c r="GAP203" s="639"/>
      <c r="GAQ203" s="639"/>
      <c r="GAR203" s="639"/>
      <c r="GAS203" s="639"/>
      <c r="GAT203" s="639"/>
      <c r="GAU203" s="639"/>
      <c r="GAV203" s="639"/>
      <c r="GAW203" s="639"/>
      <c r="GAX203" s="639"/>
      <c r="GAY203" s="639"/>
      <c r="GAZ203" s="639"/>
      <c r="GBA203" s="639"/>
      <c r="GBB203" s="639"/>
      <c r="GBC203" s="639"/>
      <c r="GBD203" s="639"/>
      <c r="GBE203" s="639"/>
      <c r="GBF203" s="639"/>
      <c r="GBG203" s="639"/>
      <c r="GBH203" s="639"/>
      <c r="GBI203" s="639"/>
      <c r="GBJ203" s="639"/>
      <c r="GBK203" s="639"/>
      <c r="GBL203" s="639"/>
      <c r="GBM203" s="639"/>
      <c r="GBN203" s="639"/>
      <c r="GBO203" s="639"/>
      <c r="GBP203" s="639"/>
      <c r="GBQ203" s="639"/>
      <c r="GBR203" s="639"/>
      <c r="GBS203" s="639"/>
      <c r="GBT203" s="639"/>
      <c r="GBU203" s="639"/>
      <c r="GBV203" s="639"/>
      <c r="GBW203" s="639"/>
      <c r="GBX203" s="639"/>
      <c r="GBY203" s="639"/>
      <c r="GBZ203" s="639"/>
      <c r="GCA203" s="639"/>
      <c r="GCB203" s="639"/>
      <c r="GCC203" s="639"/>
      <c r="GCD203" s="639"/>
      <c r="GCE203" s="639"/>
      <c r="GCF203" s="639"/>
      <c r="GCG203" s="639"/>
      <c r="GCH203" s="639"/>
      <c r="GCI203" s="639"/>
      <c r="GCJ203" s="639"/>
      <c r="GCK203" s="639"/>
      <c r="GCL203" s="639"/>
      <c r="GCM203" s="639"/>
      <c r="GCN203" s="639"/>
      <c r="GCO203" s="639"/>
      <c r="GCP203" s="639"/>
      <c r="GCQ203" s="639"/>
      <c r="GCR203" s="639"/>
      <c r="GCS203" s="639"/>
      <c r="GCT203" s="639"/>
      <c r="GCU203" s="639"/>
      <c r="GCV203" s="639"/>
      <c r="GCW203" s="639"/>
      <c r="GCX203" s="639"/>
      <c r="GCY203" s="639"/>
      <c r="GCZ203" s="639"/>
      <c r="GDA203" s="639"/>
      <c r="GDB203" s="639"/>
      <c r="GDC203" s="639"/>
      <c r="GDD203" s="639"/>
      <c r="GDE203" s="639"/>
      <c r="GDF203" s="639"/>
      <c r="GDG203" s="639"/>
      <c r="GDH203" s="639"/>
      <c r="GDI203" s="639"/>
      <c r="GDJ203" s="639"/>
      <c r="GDK203" s="639"/>
      <c r="GDL203" s="639"/>
      <c r="GDM203" s="639"/>
      <c r="GDN203" s="639"/>
      <c r="GDO203" s="639"/>
      <c r="GDP203" s="639"/>
      <c r="GDQ203" s="639"/>
      <c r="GDR203" s="639"/>
      <c r="GDS203" s="639"/>
      <c r="GDT203" s="639"/>
      <c r="GDU203" s="639"/>
      <c r="GDV203" s="639"/>
      <c r="GDW203" s="639"/>
      <c r="GDX203" s="639"/>
      <c r="GDY203" s="639"/>
      <c r="GDZ203" s="639"/>
      <c r="GEA203" s="639"/>
      <c r="GEB203" s="639"/>
      <c r="GEC203" s="639"/>
      <c r="GED203" s="639"/>
      <c r="GEE203" s="639"/>
      <c r="GEF203" s="639"/>
      <c r="GEG203" s="639"/>
      <c r="GEH203" s="639"/>
      <c r="GEI203" s="639"/>
      <c r="GEJ203" s="639"/>
      <c r="GEK203" s="639"/>
      <c r="GEL203" s="639"/>
      <c r="GEM203" s="639"/>
      <c r="GEN203" s="639"/>
      <c r="GEO203" s="639"/>
      <c r="GEP203" s="639"/>
      <c r="GEQ203" s="639"/>
      <c r="GER203" s="639"/>
      <c r="GES203" s="639"/>
      <c r="GET203" s="639"/>
      <c r="GEU203" s="639"/>
      <c r="GEV203" s="639"/>
      <c r="GEW203" s="639"/>
      <c r="GEX203" s="639"/>
      <c r="GEY203" s="639"/>
      <c r="GEZ203" s="639"/>
      <c r="GFA203" s="639"/>
      <c r="GFB203" s="639"/>
      <c r="GFC203" s="639"/>
      <c r="GFD203" s="639"/>
      <c r="GFE203" s="639"/>
      <c r="GFF203" s="639"/>
      <c r="GFG203" s="639"/>
      <c r="GFH203" s="639"/>
      <c r="GFI203" s="639"/>
      <c r="GFJ203" s="639"/>
      <c r="GFK203" s="639"/>
      <c r="GFL203" s="639"/>
      <c r="GFM203" s="639"/>
      <c r="GFN203" s="639"/>
      <c r="GFO203" s="639"/>
      <c r="GFP203" s="639"/>
      <c r="GFQ203" s="639"/>
      <c r="GFR203" s="639"/>
      <c r="GFS203" s="639"/>
      <c r="GFT203" s="639"/>
      <c r="GFU203" s="639"/>
      <c r="GFV203" s="639"/>
      <c r="GFW203" s="639"/>
      <c r="GFX203" s="639"/>
      <c r="GFY203" s="639"/>
      <c r="GFZ203" s="639"/>
      <c r="GGA203" s="639"/>
      <c r="GGB203" s="639"/>
      <c r="GGC203" s="639"/>
      <c r="GGD203" s="639"/>
      <c r="GGE203" s="639"/>
      <c r="GGF203" s="639"/>
      <c r="GGG203" s="639"/>
      <c r="GGH203" s="639"/>
      <c r="GGI203" s="639"/>
      <c r="GGJ203" s="639"/>
      <c r="GGK203" s="639"/>
      <c r="GGL203" s="639"/>
      <c r="GGM203" s="639"/>
      <c r="GGN203" s="639"/>
      <c r="GGO203" s="639"/>
      <c r="GGP203" s="639"/>
      <c r="GGQ203" s="639"/>
      <c r="GGR203" s="639"/>
      <c r="GGS203" s="639"/>
      <c r="GGT203" s="639"/>
      <c r="GGU203" s="639"/>
      <c r="GGV203" s="639"/>
      <c r="GGW203" s="639"/>
      <c r="GGX203" s="639"/>
      <c r="GGY203" s="639"/>
      <c r="GGZ203" s="639"/>
      <c r="GHA203" s="639"/>
      <c r="GHB203" s="639"/>
      <c r="GHC203" s="639"/>
      <c r="GHD203" s="639"/>
      <c r="GHE203" s="639"/>
      <c r="GHF203" s="639"/>
      <c r="GHG203" s="639"/>
      <c r="GHH203" s="639"/>
      <c r="GHI203" s="639"/>
      <c r="GHJ203" s="639"/>
      <c r="GHK203" s="639"/>
      <c r="GHL203" s="639"/>
      <c r="GHM203" s="639"/>
      <c r="GHN203" s="639"/>
      <c r="GHO203" s="639"/>
      <c r="GHP203" s="639"/>
      <c r="GHQ203" s="639"/>
      <c r="GHR203" s="639"/>
      <c r="GHS203" s="639"/>
      <c r="GHT203" s="639"/>
      <c r="GHU203" s="639"/>
      <c r="GHV203" s="639"/>
      <c r="GHW203" s="639"/>
      <c r="GHX203" s="639"/>
      <c r="GHY203" s="639"/>
      <c r="GHZ203" s="639"/>
      <c r="GIA203" s="639"/>
      <c r="GIB203" s="639"/>
      <c r="GIC203" s="639"/>
      <c r="GID203" s="639"/>
      <c r="GIE203" s="639"/>
      <c r="GIF203" s="639"/>
      <c r="GIG203" s="639"/>
      <c r="GIH203" s="639"/>
      <c r="GII203" s="639"/>
      <c r="GIJ203" s="639"/>
      <c r="GIK203" s="639"/>
      <c r="GIL203" s="639"/>
      <c r="GIM203" s="639"/>
      <c r="GIN203" s="639"/>
      <c r="GIO203" s="639"/>
      <c r="GIP203" s="639"/>
      <c r="GIQ203" s="639"/>
      <c r="GIR203" s="639"/>
      <c r="GIS203" s="639"/>
      <c r="GIT203" s="639"/>
      <c r="GIU203" s="639"/>
      <c r="GIV203" s="639"/>
      <c r="GIW203" s="639"/>
      <c r="GIX203" s="639"/>
      <c r="GIY203" s="639"/>
      <c r="GIZ203" s="639"/>
      <c r="GJA203" s="639"/>
      <c r="GJB203" s="639"/>
      <c r="GJC203" s="639"/>
      <c r="GJD203" s="639"/>
      <c r="GJE203" s="639"/>
      <c r="GJF203" s="639"/>
      <c r="GJG203" s="639"/>
      <c r="GJH203" s="639"/>
      <c r="GJI203" s="639"/>
      <c r="GJJ203" s="639"/>
      <c r="GJK203" s="639"/>
      <c r="GJL203" s="639"/>
      <c r="GJM203" s="639"/>
      <c r="GJN203" s="639"/>
      <c r="GJO203" s="639"/>
      <c r="GJP203" s="639"/>
      <c r="GJQ203" s="639"/>
      <c r="GJR203" s="639"/>
      <c r="GJS203" s="639"/>
      <c r="GJT203" s="639"/>
      <c r="GJU203" s="639"/>
      <c r="GJV203" s="639"/>
      <c r="GJW203" s="639"/>
      <c r="GJX203" s="639"/>
      <c r="GJY203" s="639"/>
      <c r="GJZ203" s="639"/>
      <c r="GKA203" s="639"/>
      <c r="GKB203" s="639"/>
      <c r="GKC203" s="639"/>
      <c r="GKD203" s="639"/>
      <c r="GKE203" s="639"/>
      <c r="GKF203" s="639"/>
      <c r="GKG203" s="639"/>
      <c r="GKH203" s="639"/>
      <c r="GKI203" s="639"/>
      <c r="GKJ203" s="639"/>
      <c r="GKK203" s="639"/>
      <c r="GKL203" s="639"/>
      <c r="GKM203" s="639"/>
      <c r="GKN203" s="639"/>
      <c r="GKO203" s="639"/>
      <c r="GKP203" s="639"/>
      <c r="GKQ203" s="639"/>
      <c r="GKR203" s="639"/>
      <c r="GKS203" s="639"/>
      <c r="GKT203" s="639"/>
      <c r="GKU203" s="639"/>
      <c r="GKV203" s="639"/>
      <c r="GKW203" s="639"/>
      <c r="GKX203" s="639"/>
      <c r="GKY203" s="639"/>
      <c r="GKZ203" s="639"/>
      <c r="GLA203" s="639"/>
      <c r="GLB203" s="639"/>
      <c r="GLC203" s="639"/>
      <c r="GLD203" s="639"/>
      <c r="GLE203" s="639"/>
      <c r="GLF203" s="639"/>
      <c r="GLG203" s="639"/>
      <c r="GLH203" s="639"/>
      <c r="GLI203" s="639"/>
      <c r="GLJ203" s="639"/>
      <c r="GLK203" s="639"/>
      <c r="GLL203" s="639"/>
      <c r="GLM203" s="639"/>
      <c r="GLN203" s="639"/>
      <c r="GLO203" s="639"/>
      <c r="GLP203" s="639"/>
      <c r="GLQ203" s="639"/>
      <c r="GLR203" s="639"/>
      <c r="GLS203" s="639"/>
      <c r="GLT203" s="639"/>
      <c r="GLU203" s="639"/>
      <c r="GLV203" s="639"/>
      <c r="GLW203" s="639"/>
      <c r="GLX203" s="639"/>
      <c r="GLY203" s="639"/>
      <c r="GLZ203" s="639"/>
      <c r="GMA203" s="639"/>
      <c r="GMB203" s="639"/>
      <c r="GMC203" s="639"/>
      <c r="GMD203" s="639"/>
      <c r="GME203" s="639"/>
      <c r="GMF203" s="639"/>
      <c r="GMG203" s="639"/>
      <c r="GMH203" s="639"/>
      <c r="GMI203" s="639"/>
      <c r="GMJ203" s="639"/>
      <c r="GMK203" s="639"/>
      <c r="GML203" s="639"/>
      <c r="GMM203" s="639"/>
      <c r="GMN203" s="639"/>
      <c r="GMO203" s="639"/>
      <c r="GMP203" s="639"/>
      <c r="GMQ203" s="639"/>
      <c r="GMR203" s="639"/>
      <c r="GMS203" s="639"/>
      <c r="GMT203" s="639"/>
      <c r="GMU203" s="639"/>
      <c r="GMV203" s="639"/>
      <c r="GMW203" s="639"/>
      <c r="GMX203" s="639"/>
      <c r="GMY203" s="639"/>
      <c r="GMZ203" s="639"/>
      <c r="GNA203" s="639"/>
      <c r="GNB203" s="639"/>
      <c r="GNC203" s="639"/>
      <c r="GND203" s="639"/>
      <c r="GNE203" s="639"/>
      <c r="GNF203" s="639"/>
      <c r="GNG203" s="639"/>
      <c r="GNH203" s="639"/>
      <c r="GNI203" s="639"/>
      <c r="GNJ203" s="639"/>
      <c r="GNK203" s="639"/>
      <c r="GNL203" s="639"/>
      <c r="GNM203" s="639"/>
      <c r="GNN203" s="639"/>
      <c r="GNO203" s="639"/>
      <c r="GNP203" s="639"/>
      <c r="GNQ203" s="639"/>
      <c r="GNR203" s="639"/>
      <c r="GNS203" s="639"/>
      <c r="GNT203" s="639"/>
      <c r="GNU203" s="639"/>
      <c r="GNV203" s="639"/>
      <c r="GNW203" s="639"/>
      <c r="GNX203" s="639"/>
      <c r="GNY203" s="639"/>
      <c r="GNZ203" s="639"/>
      <c r="GOA203" s="639"/>
      <c r="GOB203" s="639"/>
      <c r="GOC203" s="639"/>
      <c r="GOD203" s="639"/>
      <c r="GOE203" s="639"/>
      <c r="GOF203" s="639"/>
      <c r="GOG203" s="639"/>
      <c r="GOH203" s="639"/>
      <c r="GOI203" s="639"/>
      <c r="GOJ203" s="639"/>
      <c r="GOK203" s="639"/>
      <c r="GOL203" s="639"/>
      <c r="GOM203" s="639"/>
      <c r="GON203" s="639"/>
      <c r="GOO203" s="639"/>
      <c r="GOP203" s="639"/>
      <c r="GOQ203" s="639"/>
      <c r="GOR203" s="639"/>
      <c r="GOS203" s="639"/>
      <c r="GOT203" s="639"/>
      <c r="GOU203" s="639"/>
      <c r="GOV203" s="639"/>
      <c r="GOW203" s="639"/>
      <c r="GOX203" s="639"/>
      <c r="GOY203" s="639"/>
      <c r="GOZ203" s="639"/>
      <c r="GPA203" s="639"/>
      <c r="GPB203" s="639"/>
      <c r="GPC203" s="639"/>
      <c r="GPD203" s="639"/>
      <c r="GPE203" s="639"/>
      <c r="GPF203" s="639"/>
      <c r="GPG203" s="639"/>
      <c r="GPH203" s="639"/>
      <c r="GPI203" s="639"/>
      <c r="GPJ203" s="639"/>
      <c r="GPK203" s="639"/>
      <c r="GPL203" s="639"/>
      <c r="GPM203" s="639"/>
      <c r="GPN203" s="639"/>
      <c r="GPO203" s="639"/>
      <c r="GPP203" s="639"/>
      <c r="GPQ203" s="639"/>
      <c r="GPR203" s="639"/>
      <c r="GPS203" s="639"/>
      <c r="GPT203" s="639"/>
      <c r="GPU203" s="639"/>
      <c r="GPV203" s="639"/>
      <c r="GPW203" s="639"/>
      <c r="GPX203" s="639"/>
      <c r="GPY203" s="639"/>
      <c r="GPZ203" s="639"/>
      <c r="GQA203" s="639"/>
      <c r="GQB203" s="639"/>
      <c r="GQC203" s="639"/>
      <c r="GQD203" s="639"/>
      <c r="GQE203" s="639"/>
      <c r="GQF203" s="639"/>
      <c r="GQG203" s="639"/>
      <c r="GQH203" s="639"/>
      <c r="GQI203" s="639"/>
      <c r="GQJ203" s="639"/>
      <c r="GQK203" s="639"/>
      <c r="GQL203" s="639"/>
      <c r="GQM203" s="639"/>
      <c r="GQN203" s="639"/>
      <c r="GQO203" s="639"/>
      <c r="GQP203" s="639"/>
      <c r="GQQ203" s="639"/>
      <c r="GQR203" s="639"/>
      <c r="GQS203" s="639"/>
      <c r="GQT203" s="639"/>
      <c r="GQU203" s="639"/>
      <c r="GQV203" s="639"/>
      <c r="GQW203" s="639"/>
      <c r="GQX203" s="639"/>
      <c r="GQY203" s="639"/>
      <c r="GQZ203" s="639"/>
      <c r="GRA203" s="639"/>
      <c r="GRB203" s="639"/>
      <c r="GRC203" s="639"/>
      <c r="GRD203" s="639"/>
      <c r="GRE203" s="639"/>
      <c r="GRF203" s="639"/>
      <c r="GRG203" s="639"/>
      <c r="GRH203" s="639"/>
      <c r="GRI203" s="639"/>
      <c r="GRJ203" s="639"/>
      <c r="GRK203" s="639"/>
      <c r="GRL203" s="639"/>
      <c r="GRM203" s="639"/>
      <c r="GRN203" s="639"/>
      <c r="GRO203" s="639"/>
      <c r="GRP203" s="639"/>
      <c r="GRQ203" s="639"/>
      <c r="GRR203" s="639"/>
      <c r="GRS203" s="639"/>
      <c r="GRT203" s="639"/>
      <c r="GRU203" s="639"/>
      <c r="GRV203" s="639"/>
      <c r="GRW203" s="639"/>
      <c r="GRX203" s="639"/>
      <c r="GRY203" s="639"/>
      <c r="GRZ203" s="639"/>
      <c r="GSA203" s="639"/>
      <c r="GSB203" s="639"/>
      <c r="GSC203" s="639"/>
      <c r="GSD203" s="639"/>
      <c r="GSE203" s="639"/>
      <c r="GSF203" s="639"/>
      <c r="GSG203" s="639"/>
      <c r="GSH203" s="639"/>
      <c r="GSI203" s="639"/>
      <c r="GSJ203" s="639"/>
      <c r="GSK203" s="639"/>
      <c r="GSL203" s="639"/>
      <c r="GSM203" s="639"/>
      <c r="GSN203" s="639"/>
      <c r="GSO203" s="639"/>
      <c r="GSP203" s="639"/>
      <c r="GSQ203" s="639"/>
      <c r="GSR203" s="639"/>
      <c r="GSS203" s="639"/>
      <c r="GST203" s="639"/>
      <c r="GSU203" s="639"/>
      <c r="GSV203" s="639"/>
      <c r="GSW203" s="639"/>
      <c r="GSX203" s="639"/>
      <c r="GSY203" s="639"/>
      <c r="GSZ203" s="639"/>
      <c r="GTA203" s="639"/>
      <c r="GTB203" s="639"/>
      <c r="GTC203" s="639"/>
      <c r="GTD203" s="639"/>
      <c r="GTE203" s="639"/>
      <c r="GTF203" s="639"/>
      <c r="GTG203" s="639"/>
      <c r="GTH203" s="639"/>
      <c r="GTI203" s="639"/>
      <c r="GTJ203" s="639"/>
      <c r="GTK203" s="639"/>
      <c r="GTL203" s="639"/>
      <c r="GTM203" s="639"/>
      <c r="GTN203" s="639"/>
      <c r="GTO203" s="639"/>
      <c r="GTP203" s="639"/>
      <c r="GTQ203" s="639"/>
      <c r="GTR203" s="639"/>
      <c r="GTS203" s="639"/>
      <c r="GTT203" s="639"/>
      <c r="GTU203" s="639"/>
      <c r="GTV203" s="639"/>
      <c r="GTW203" s="639"/>
      <c r="GTX203" s="639"/>
      <c r="GTY203" s="639"/>
      <c r="GTZ203" s="639"/>
      <c r="GUA203" s="639"/>
      <c r="GUB203" s="639"/>
      <c r="GUC203" s="639"/>
      <c r="GUD203" s="639"/>
      <c r="GUE203" s="639"/>
      <c r="GUF203" s="639"/>
      <c r="GUG203" s="639"/>
      <c r="GUH203" s="639"/>
      <c r="GUI203" s="639"/>
      <c r="GUJ203" s="639"/>
      <c r="GUK203" s="639"/>
      <c r="GUL203" s="639"/>
      <c r="GUM203" s="639"/>
      <c r="GUN203" s="639"/>
      <c r="GUO203" s="639"/>
      <c r="GUP203" s="639"/>
      <c r="GUQ203" s="639"/>
      <c r="GUR203" s="639"/>
      <c r="GUS203" s="639"/>
      <c r="GUT203" s="639"/>
      <c r="GUU203" s="639"/>
      <c r="GUV203" s="639"/>
      <c r="GUW203" s="639"/>
      <c r="GUX203" s="639"/>
      <c r="GUY203" s="639"/>
      <c r="GUZ203" s="639"/>
      <c r="GVA203" s="639"/>
      <c r="GVB203" s="639"/>
      <c r="GVC203" s="639"/>
      <c r="GVD203" s="639"/>
      <c r="GVE203" s="639"/>
      <c r="GVF203" s="639"/>
      <c r="GVG203" s="639"/>
      <c r="GVH203" s="639"/>
      <c r="GVI203" s="639"/>
      <c r="GVJ203" s="639"/>
      <c r="GVK203" s="639"/>
      <c r="GVL203" s="639"/>
      <c r="GVM203" s="639"/>
      <c r="GVN203" s="639"/>
      <c r="GVO203" s="639"/>
      <c r="GVP203" s="639"/>
      <c r="GVQ203" s="639"/>
      <c r="GVR203" s="639"/>
      <c r="GVS203" s="639"/>
      <c r="GVT203" s="639"/>
      <c r="GVU203" s="639"/>
      <c r="GVV203" s="639"/>
      <c r="GVW203" s="639"/>
      <c r="GVX203" s="639"/>
      <c r="GVY203" s="639"/>
      <c r="GVZ203" s="639"/>
      <c r="GWA203" s="639"/>
      <c r="GWB203" s="639"/>
      <c r="GWC203" s="639"/>
      <c r="GWD203" s="639"/>
      <c r="GWE203" s="639"/>
      <c r="GWF203" s="639"/>
      <c r="GWG203" s="639"/>
      <c r="GWH203" s="639"/>
      <c r="GWI203" s="639"/>
      <c r="GWJ203" s="639"/>
      <c r="GWK203" s="639"/>
      <c r="GWL203" s="639"/>
      <c r="GWM203" s="639"/>
      <c r="GWN203" s="639"/>
      <c r="GWO203" s="639"/>
      <c r="GWP203" s="639"/>
      <c r="GWQ203" s="639"/>
      <c r="GWR203" s="639"/>
      <c r="GWS203" s="639"/>
      <c r="GWT203" s="639"/>
      <c r="GWU203" s="639"/>
      <c r="GWV203" s="639"/>
      <c r="GWW203" s="639"/>
      <c r="GWX203" s="639"/>
      <c r="GWY203" s="639"/>
      <c r="GWZ203" s="639"/>
      <c r="GXA203" s="639"/>
      <c r="GXB203" s="639"/>
      <c r="GXC203" s="639"/>
      <c r="GXD203" s="639"/>
      <c r="GXE203" s="639"/>
      <c r="GXF203" s="639"/>
      <c r="GXG203" s="639"/>
      <c r="GXH203" s="639"/>
      <c r="GXI203" s="639"/>
      <c r="GXJ203" s="639"/>
      <c r="GXK203" s="639"/>
      <c r="GXL203" s="639"/>
      <c r="GXM203" s="639"/>
      <c r="GXN203" s="639"/>
      <c r="GXO203" s="639"/>
      <c r="GXP203" s="639"/>
      <c r="GXQ203" s="639"/>
      <c r="GXR203" s="639"/>
      <c r="GXS203" s="639"/>
      <c r="GXT203" s="639"/>
      <c r="GXU203" s="639"/>
      <c r="GXV203" s="639"/>
      <c r="GXW203" s="639"/>
      <c r="GXX203" s="639"/>
      <c r="GXY203" s="639"/>
      <c r="GXZ203" s="639"/>
      <c r="GYA203" s="639"/>
      <c r="GYB203" s="639"/>
      <c r="GYC203" s="639"/>
      <c r="GYD203" s="639"/>
      <c r="GYE203" s="639"/>
      <c r="GYF203" s="639"/>
      <c r="GYG203" s="639"/>
      <c r="GYH203" s="639"/>
      <c r="GYI203" s="639"/>
      <c r="GYJ203" s="639"/>
      <c r="GYK203" s="639"/>
      <c r="GYL203" s="639"/>
      <c r="GYM203" s="639"/>
      <c r="GYN203" s="639"/>
      <c r="GYO203" s="639"/>
      <c r="GYP203" s="639"/>
      <c r="GYQ203" s="639"/>
      <c r="GYR203" s="639"/>
      <c r="GYS203" s="639"/>
      <c r="GYT203" s="639"/>
      <c r="GYU203" s="639"/>
      <c r="GYV203" s="639"/>
      <c r="GYW203" s="639"/>
      <c r="GYX203" s="639"/>
      <c r="GYY203" s="639"/>
      <c r="GYZ203" s="639"/>
      <c r="GZA203" s="639"/>
      <c r="GZB203" s="639"/>
      <c r="GZC203" s="639"/>
      <c r="GZD203" s="639"/>
      <c r="GZE203" s="639"/>
      <c r="GZF203" s="639"/>
      <c r="GZG203" s="639"/>
      <c r="GZH203" s="639"/>
      <c r="GZI203" s="639"/>
      <c r="GZJ203" s="639"/>
      <c r="GZK203" s="639"/>
      <c r="GZL203" s="639"/>
      <c r="GZM203" s="639"/>
      <c r="GZN203" s="639"/>
      <c r="GZO203" s="639"/>
      <c r="GZP203" s="639"/>
      <c r="GZQ203" s="639"/>
      <c r="GZR203" s="639"/>
      <c r="GZS203" s="639"/>
      <c r="GZT203" s="639"/>
      <c r="GZU203" s="639"/>
      <c r="GZV203" s="639"/>
      <c r="GZW203" s="639"/>
      <c r="GZX203" s="639"/>
      <c r="GZY203" s="639"/>
      <c r="GZZ203" s="639"/>
      <c r="HAA203" s="639"/>
      <c r="HAB203" s="639"/>
      <c r="HAC203" s="639"/>
      <c r="HAD203" s="639"/>
      <c r="HAE203" s="639"/>
      <c r="HAF203" s="639"/>
      <c r="HAG203" s="639"/>
      <c r="HAH203" s="639"/>
      <c r="HAI203" s="639"/>
      <c r="HAJ203" s="639"/>
      <c r="HAK203" s="639"/>
      <c r="HAL203" s="639"/>
      <c r="HAM203" s="639"/>
      <c r="HAN203" s="639"/>
      <c r="HAO203" s="639"/>
      <c r="HAP203" s="639"/>
      <c r="HAQ203" s="639"/>
      <c r="HAR203" s="639"/>
      <c r="HAS203" s="639"/>
      <c r="HAT203" s="639"/>
      <c r="HAU203" s="639"/>
      <c r="HAV203" s="639"/>
      <c r="HAW203" s="639"/>
      <c r="HAX203" s="639"/>
      <c r="HAY203" s="639"/>
      <c r="HAZ203" s="639"/>
      <c r="HBA203" s="639"/>
      <c r="HBB203" s="639"/>
      <c r="HBC203" s="639"/>
      <c r="HBD203" s="639"/>
      <c r="HBE203" s="639"/>
      <c r="HBF203" s="639"/>
      <c r="HBG203" s="639"/>
      <c r="HBH203" s="639"/>
      <c r="HBI203" s="639"/>
      <c r="HBJ203" s="639"/>
      <c r="HBK203" s="639"/>
      <c r="HBL203" s="639"/>
      <c r="HBM203" s="639"/>
      <c r="HBN203" s="639"/>
      <c r="HBO203" s="639"/>
      <c r="HBP203" s="639"/>
      <c r="HBQ203" s="639"/>
      <c r="HBR203" s="639"/>
      <c r="HBS203" s="639"/>
      <c r="HBT203" s="639"/>
      <c r="HBU203" s="639"/>
      <c r="HBV203" s="639"/>
      <c r="HBW203" s="639"/>
      <c r="HBX203" s="639"/>
      <c r="HBY203" s="639"/>
      <c r="HBZ203" s="639"/>
      <c r="HCA203" s="639"/>
      <c r="HCB203" s="639"/>
      <c r="HCC203" s="639"/>
      <c r="HCD203" s="639"/>
      <c r="HCE203" s="639"/>
      <c r="HCF203" s="639"/>
      <c r="HCG203" s="639"/>
      <c r="HCH203" s="639"/>
      <c r="HCI203" s="639"/>
      <c r="HCJ203" s="639"/>
      <c r="HCK203" s="639"/>
      <c r="HCL203" s="639"/>
      <c r="HCM203" s="639"/>
      <c r="HCN203" s="639"/>
      <c r="HCO203" s="639"/>
      <c r="HCP203" s="639"/>
      <c r="HCQ203" s="639"/>
      <c r="HCR203" s="639"/>
      <c r="HCS203" s="639"/>
      <c r="HCT203" s="639"/>
      <c r="HCU203" s="639"/>
      <c r="HCV203" s="639"/>
      <c r="HCW203" s="639"/>
      <c r="HCX203" s="639"/>
      <c r="HCY203" s="639"/>
      <c r="HCZ203" s="639"/>
      <c r="HDA203" s="639"/>
      <c r="HDB203" s="639"/>
      <c r="HDC203" s="639"/>
      <c r="HDD203" s="639"/>
      <c r="HDE203" s="639"/>
      <c r="HDF203" s="639"/>
      <c r="HDG203" s="639"/>
      <c r="HDH203" s="639"/>
      <c r="HDI203" s="639"/>
      <c r="HDJ203" s="639"/>
      <c r="HDK203" s="639"/>
      <c r="HDL203" s="639"/>
      <c r="HDM203" s="639"/>
      <c r="HDN203" s="639"/>
      <c r="HDO203" s="639"/>
      <c r="HDP203" s="639"/>
      <c r="HDQ203" s="639"/>
      <c r="HDR203" s="639"/>
      <c r="HDS203" s="639"/>
      <c r="HDT203" s="639"/>
      <c r="HDU203" s="639"/>
      <c r="HDV203" s="639"/>
      <c r="HDW203" s="639"/>
      <c r="HDX203" s="639"/>
      <c r="HDY203" s="639"/>
      <c r="HDZ203" s="639"/>
      <c r="HEA203" s="639"/>
      <c r="HEB203" s="639"/>
      <c r="HEC203" s="639"/>
      <c r="HED203" s="639"/>
      <c r="HEE203" s="639"/>
      <c r="HEF203" s="639"/>
      <c r="HEG203" s="639"/>
      <c r="HEH203" s="639"/>
      <c r="HEI203" s="639"/>
      <c r="HEJ203" s="639"/>
      <c r="HEK203" s="639"/>
      <c r="HEL203" s="639"/>
      <c r="HEM203" s="639"/>
      <c r="HEN203" s="639"/>
      <c r="HEO203" s="639"/>
      <c r="HEP203" s="639"/>
      <c r="HEQ203" s="639"/>
      <c r="HER203" s="639"/>
      <c r="HES203" s="639"/>
      <c r="HET203" s="639"/>
      <c r="HEU203" s="639"/>
      <c r="HEV203" s="639"/>
      <c r="HEW203" s="639"/>
      <c r="HEX203" s="639"/>
      <c r="HEY203" s="639"/>
      <c r="HEZ203" s="639"/>
      <c r="HFA203" s="639"/>
      <c r="HFB203" s="639"/>
      <c r="HFC203" s="639"/>
      <c r="HFD203" s="639"/>
      <c r="HFE203" s="639"/>
      <c r="HFF203" s="639"/>
      <c r="HFG203" s="639"/>
      <c r="HFH203" s="639"/>
      <c r="HFI203" s="639"/>
      <c r="HFJ203" s="639"/>
      <c r="HFK203" s="639"/>
      <c r="HFL203" s="639"/>
      <c r="HFM203" s="639"/>
      <c r="HFN203" s="639"/>
      <c r="HFO203" s="639"/>
      <c r="HFP203" s="639"/>
      <c r="HFQ203" s="639"/>
      <c r="HFR203" s="639"/>
      <c r="HFS203" s="639"/>
      <c r="HFT203" s="639"/>
      <c r="HFU203" s="639"/>
      <c r="HFV203" s="639"/>
      <c r="HFW203" s="639"/>
      <c r="HFX203" s="639"/>
      <c r="HFY203" s="639"/>
      <c r="HFZ203" s="639"/>
      <c r="HGA203" s="639"/>
      <c r="HGB203" s="639"/>
      <c r="HGC203" s="639"/>
      <c r="HGD203" s="639"/>
      <c r="HGE203" s="639"/>
      <c r="HGF203" s="639"/>
      <c r="HGG203" s="639"/>
      <c r="HGH203" s="639"/>
      <c r="HGI203" s="639"/>
      <c r="HGJ203" s="639"/>
      <c r="HGK203" s="639"/>
      <c r="HGL203" s="639"/>
      <c r="HGM203" s="639"/>
      <c r="HGN203" s="639"/>
      <c r="HGO203" s="639"/>
      <c r="HGP203" s="639"/>
      <c r="HGQ203" s="639"/>
      <c r="HGR203" s="639"/>
      <c r="HGS203" s="639"/>
      <c r="HGT203" s="639"/>
      <c r="HGU203" s="639"/>
      <c r="HGV203" s="639"/>
      <c r="HGW203" s="639"/>
      <c r="HGX203" s="639"/>
      <c r="HGY203" s="639"/>
      <c r="HGZ203" s="639"/>
      <c r="HHA203" s="639"/>
      <c r="HHB203" s="639"/>
      <c r="HHC203" s="639"/>
      <c r="HHD203" s="639"/>
      <c r="HHE203" s="639"/>
      <c r="HHF203" s="639"/>
      <c r="HHG203" s="639"/>
      <c r="HHH203" s="639"/>
      <c r="HHI203" s="639"/>
      <c r="HHJ203" s="639"/>
      <c r="HHK203" s="639"/>
      <c r="HHL203" s="639"/>
      <c r="HHM203" s="639"/>
      <c r="HHN203" s="639"/>
      <c r="HHO203" s="639"/>
      <c r="HHP203" s="639"/>
      <c r="HHQ203" s="639"/>
      <c r="HHR203" s="639"/>
      <c r="HHS203" s="639"/>
      <c r="HHT203" s="639"/>
      <c r="HHU203" s="639"/>
      <c r="HHV203" s="639"/>
      <c r="HHW203" s="639"/>
      <c r="HHX203" s="639"/>
      <c r="HHY203" s="639"/>
      <c r="HHZ203" s="639"/>
      <c r="HIA203" s="639"/>
      <c r="HIB203" s="639"/>
      <c r="HIC203" s="639"/>
      <c r="HID203" s="639"/>
      <c r="HIE203" s="639"/>
      <c r="HIF203" s="639"/>
      <c r="HIG203" s="639"/>
      <c r="HIH203" s="639"/>
      <c r="HII203" s="639"/>
      <c r="HIJ203" s="639"/>
      <c r="HIK203" s="639"/>
      <c r="HIL203" s="639"/>
      <c r="HIM203" s="639"/>
      <c r="HIN203" s="639"/>
      <c r="HIO203" s="639"/>
      <c r="HIP203" s="639"/>
      <c r="HIQ203" s="639"/>
      <c r="HIR203" s="639"/>
      <c r="HIS203" s="639"/>
      <c r="HIT203" s="639"/>
      <c r="HIU203" s="639"/>
      <c r="HIV203" s="639"/>
      <c r="HIW203" s="639"/>
      <c r="HIX203" s="639"/>
      <c r="HIY203" s="639"/>
      <c r="HIZ203" s="639"/>
      <c r="HJA203" s="639"/>
      <c r="HJB203" s="639"/>
      <c r="HJC203" s="639"/>
      <c r="HJD203" s="639"/>
      <c r="HJE203" s="639"/>
      <c r="HJF203" s="639"/>
      <c r="HJG203" s="639"/>
      <c r="HJH203" s="639"/>
      <c r="HJI203" s="639"/>
      <c r="HJJ203" s="639"/>
      <c r="HJK203" s="639"/>
      <c r="HJL203" s="639"/>
      <c r="HJM203" s="639"/>
      <c r="HJN203" s="639"/>
      <c r="HJO203" s="639"/>
      <c r="HJP203" s="639"/>
      <c r="HJQ203" s="639"/>
      <c r="HJR203" s="639"/>
      <c r="HJS203" s="639"/>
      <c r="HJT203" s="639"/>
      <c r="HJU203" s="639"/>
      <c r="HJV203" s="639"/>
      <c r="HJW203" s="639"/>
      <c r="HJX203" s="639"/>
      <c r="HJY203" s="639"/>
      <c r="HJZ203" s="639"/>
      <c r="HKA203" s="639"/>
      <c r="HKB203" s="639"/>
      <c r="HKC203" s="639"/>
      <c r="HKD203" s="639"/>
      <c r="HKE203" s="639"/>
      <c r="HKF203" s="639"/>
      <c r="HKG203" s="639"/>
      <c r="HKH203" s="639"/>
      <c r="HKI203" s="639"/>
      <c r="HKJ203" s="639"/>
      <c r="HKK203" s="639"/>
      <c r="HKL203" s="639"/>
      <c r="HKM203" s="639"/>
      <c r="HKN203" s="639"/>
      <c r="HKO203" s="639"/>
      <c r="HKP203" s="639"/>
      <c r="HKQ203" s="639"/>
      <c r="HKR203" s="639"/>
      <c r="HKS203" s="639"/>
      <c r="HKT203" s="639"/>
      <c r="HKU203" s="639"/>
      <c r="HKV203" s="639"/>
      <c r="HKW203" s="639"/>
      <c r="HKX203" s="639"/>
      <c r="HKY203" s="639"/>
      <c r="HKZ203" s="639"/>
      <c r="HLA203" s="639"/>
      <c r="HLB203" s="639"/>
      <c r="HLC203" s="639"/>
      <c r="HLD203" s="639"/>
      <c r="HLE203" s="639"/>
      <c r="HLF203" s="639"/>
      <c r="HLG203" s="639"/>
      <c r="HLH203" s="639"/>
      <c r="HLI203" s="639"/>
      <c r="HLJ203" s="639"/>
      <c r="HLK203" s="639"/>
      <c r="HLL203" s="639"/>
      <c r="HLM203" s="639"/>
      <c r="HLN203" s="639"/>
      <c r="HLO203" s="639"/>
      <c r="HLP203" s="639"/>
      <c r="HLQ203" s="639"/>
      <c r="HLR203" s="639"/>
      <c r="HLS203" s="639"/>
      <c r="HLT203" s="639"/>
      <c r="HLU203" s="639"/>
      <c r="HLV203" s="639"/>
      <c r="HLW203" s="639"/>
      <c r="HLX203" s="639"/>
      <c r="HLY203" s="639"/>
      <c r="HLZ203" s="639"/>
      <c r="HMA203" s="639"/>
      <c r="HMB203" s="639"/>
      <c r="HMC203" s="639"/>
      <c r="HMD203" s="639"/>
      <c r="HME203" s="639"/>
      <c r="HMF203" s="639"/>
      <c r="HMG203" s="639"/>
      <c r="HMH203" s="639"/>
      <c r="HMI203" s="639"/>
      <c r="HMJ203" s="639"/>
      <c r="HMK203" s="639"/>
      <c r="HML203" s="639"/>
      <c r="HMM203" s="639"/>
      <c r="HMN203" s="639"/>
      <c r="HMO203" s="639"/>
      <c r="HMP203" s="639"/>
      <c r="HMQ203" s="639"/>
      <c r="HMR203" s="639"/>
      <c r="HMS203" s="639"/>
      <c r="HMT203" s="639"/>
      <c r="HMU203" s="639"/>
      <c r="HMV203" s="639"/>
      <c r="HMW203" s="639"/>
      <c r="HMX203" s="639"/>
      <c r="HMY203" s="639"/>
      <c r="HMZ203" s="639"/>
      <c r="HNA203" s="639"/>
      <c r="HNB203" s="639"/>
      <c r="HNC203" s="639"/>
      <c r="HND203" s="639"/>
      <c r="HNE203" s="639"/>
      <c r="HNF203" s="639"/>
      <c r="HNG203" s="639"/>
      <c r="HNH203" s="639"/>
      <c r="HNI203" s="639"/>
      <c r="HNJ203" s="639"/>
      <c r="HNK203" s="639"/>
      <c r="HNL203" s="639"/>
      <c r="HNM203" s="639"/>
      <c r="HNN203" s="639"/>
      <c r="HNO203" s="639"/>
      <c r="HNP203" s="639"/>
      <c r="HNQ203" s="639"/>
      <c r="HNR203" s="639"/>
      <c r="HNS203" s="639"/>
      <c r="HNT203" s="639"/>
      <c r="HNU203" s="639"/>
      <c r="HNV203" s="639"/>
      <c r="HNW203" s="639"/>
      <c r="HNX203" s="639"/>
      <c r="HNY203" s="639"/>
      <c r="HNZ203" s="639"/>
      <c r="HOA203" s="639"/>
      <c r="HOB203" s="639"/>
      <c r="HOC203" s="639"/>
      <c r="HOD203" s="639"/>
      <c r="HOE203" s="639"/>
      <c r="HOF203" s="639"/>
      <c r="HOG203" s="639"/>
      <c r="HOH203" s="639"/>
      <c r="HOI203" s="639"/>
      <c r="HOJ203" s="639"/>
      <c r="HOK203" s="639"/>
      <c r="HOL203" s="639"/>
      <c r="HOM203" s="639"/>
      <c r="HON203" s="639"/>
      <c r="HOO203" s="639"/>
      <c r="HOP203" s="639"/>
      <c r="HOQ203" s="639"/>
      <c r="HOR203" s="639"/>
      <c r="HOS203" s="639"/>
      <c r="HOT203" s="639"/>
      <c r="HOU203" s="639"/>
      <c r="HOV203" s="639"/>
      <c r="HOW203" s="639"/>
      <c r="HOX203" s="639"/>
      <c r="HOY203" s="639"/>
      <c r="HOZ203" s="639"/>
      <c r="HPA203" s="639"/>
      <c r="HPB203" s="639"/>
      <c r="HPC203" s="639"/>
      <c r="HPD203" s="639"/>
      <c r="HPE203" s="639"/>
      <c r="HPF203" s="639"/>
      <c r="HPG203" s="639"/>
      <c r="HPH203" s="639"/>
      <c r="HPI203" s="639"/>
      <c r="HPJ203" s="639"/>
      <c r="HPK203" s="639"/>
      <c r="HPL203" s="639"/>
      <c r="HPM203" s="639"/>
      <c r="HPN203" s="639"/>
      <c r="HPO203" s="639"/>
      <c r="HPP203" s="639"/>
      <c r="HPQ203" s="639"/>
      <c r="HPR203" s="639"/>
      <c r="HPS203" s="639"/>
      <c r="HPT203" s="639"/>
      <c r="HPU203" s="639"/>
      <c r="HPV203" s="639"/>
      <c r="HPW203" s="639"/>
      <c r="HPX203" s="639"/>
      <c r="HPY203" s="639"/>
      <c r="HPZ203" s="639"/>
      <c r="HQA203" s="639"/>
      <c r="HQB203" s="639"/>
      <c r="HQC203" s="639"/>
      <c r="HQD203" s="639"/>
      <c r="HQE203" s="639"/>
      <c r="HQF203" s="639"/>
      <c r="HQG203" s="639"/>
      <c r="HQH203" s="639"/>
      <c r="HQI203" s="639"/>
      <c r="HQJ203" s="639"/>
      <c r="HQK203" s="639"/>
      <c r="HQL203" s="639"/>
      <c r="HQM203" s="639"/>
      <c r="HQN203" s="639"/>
      <c r="HQO203" s="639"/>
      <c r="HQP203" s="639"/>
      <c r="HQQ203" s="639"/>
      <c r="HQR203" s="639"/>
      <c r="HQS203" s="639"/>
      <c r="HQT203" s="639"/>
      <c r="HQU203" s="639"/>
      <c r="HQV203" s="639"/>
      <c r="HQW203" s="639"/>
      <c r="HQX203" s="639"/>
      <c r="HQY203" s="639"/>
      <c r="HQZ203" s="639"/>
      <c r="HRA203" s="639"/>
      <c r="HRB203" s="639"/>
      <c r="HRC203" s="639"/>
      <c r="HRD203" s="639"/>
      <c r="HRE203" s="639"/>
      <c r="HRF203" s="639"/>
      <c r="HRG203" s="639"/>
      <c r="HRH203" s="639"/>
      <c r="HRI203" s="639"/>
      <c r="HRJ203" s="639"/>
      <c r="HRK203" s="639"/>
      <c r="HRL203" s="639"/>
      <c r="HRM203" s="639"/>
      <c r="HRN203" s="639"/>
      <c r="HRO203" s="639"/>
      <c r="HRP203" s="639"/>
      <c r="HRQ203" s="639"/>
      <c r="HRR203" s="639"/>
      <c r="HRS203" s="639"/>
      <c r="HRT203" s="639"/>
      <c r="HRU203" s="639"/>
      <c r="HRV203" s="639"/>
      <c r="HRW203" s="639"/>
      <c r="HRX203" s="639"/>
      <c r="HRY203" s="639"/>
      <c r="HRZ203" s="639"/>
      <c r="HSA203" s="639"/>
      <c r="HSB203" s="639"/>
      <c r="HSC203" s="639"/>
      <c r="HSD203" s="639"/>
      <c r="HSE203" s="639"/>
      <c r="HSF203" s="639"/>
      <c r="HSG203" s="639"/>
      <c r="HSH203" s="639"/>
      <c r="HSI203" s="639"/>
      <c r="HSJ203" s="639"/>
      <c r="HSK203" s="639"/>
      <c r="HSL203" s="639"/>
      <c r="HSM203" s="639"/>
      <c r="HSN203" s="639"/>
      <c r="HSO203" s="639"/>
      <c r="HSP203" s="639"/>
      <c r="HSQ203" s="639"/>
      <c r="HSR203" s="639"/>
      <c r="HSS203" s="639"/>
      <c r="HST203" s="639"/>
      <c r="HSU203" s="639"/>
      <c r="HSV203" s="639"/>
      <c r="HSW203" s="639"/>
      <c r="HSX203" s="639"/>
      <c r="HSY203" s="639"/>
      <c r="HSZ203" s="639"/>
      <c r="HTA203" s="639"/>
      <c r="HTB203" s="639"/>
      <c r="HTC203" s="639"/>
      <c r="HTD203" s="639"/>
      <c r="HTE203" s="639"/>
      <c r="HTF203" s="639"/>
      <c r="HTG203" s="639"/>
      <c r="HTH203" s="639"/>
      <c r="HTI203" s="639"/>
      <c r="HTJ203" s="639"/>
      <c r="HTK203" s="639"/>
      <c r="HTL203" s="639"/>
      <c r="HTM203" s="639"/>
      <c r="HTN203" s="639"/>
      <c r="HTO203" s="639"/>
      <c r="HTP203" s="639"/>
      <c r="HTQ203" s="639"/>
      <c r="HTR203" s="639"/>
      <c r="HTS203" s="639"/>
      <c r="HTT203" s="639"/>
      <c r="HTU203" s="639"/>
      <c r="HTV203" s="639"/>
      <c r="HTW203" s="639"/>
      <c r="HTX203" s="639"/>
      <c r="HTY203" s="639"/>
      <c r="HTZ203" s="639"/>
      <c r="HUA203" s="639"/>
      <c r="HUB203" s="639"/>
      <c r="HUC203" s="639"/>
      <c r="HUD203" s="639"/>
      <c r="HUE203" s="639"/>
      <c r="HUF203" s="639"/>
      <c r="HUG203" s="639"/>
      <c r="HUH203" s="639"/>
      <c r="HUI203" s="639"/>
      <c r="HUJ203" s="639"/>
      <c r="HUK203" s="639"/>
      <c r="HUL203" s="639"/>
      <c r="HUM203" s="639"/>
      <c r="HUN203" s="639"/>
      <c r="HUO203" s="639"/>
      <c r="HUP203" s="639"/>
      <c r="HUQ203" s="639"/>
      <c r="HUR203" s="639"/>
      <c r="HUS203" s="639"/>
      <c r="HUT203" s="639"/>
      <c r="HUU203" s="639"/>
      <c r="HUV203" s="639"/>
      <c r="HUW203" s="639"/>
      <c r="HUX203" s="639"/>
      <c r="HUY203" s="639"/>
      <c r="HUZ203" s="639"/>
      <c r="HVA203" s="639"/>
      <c r="HVB203" s="639"/>
      <c r="HVC203" s="639"/>
      <c r="HVD203" s="639"/>
      <c r="HVE203" s="639"/>
      <c r="HVF203" s="639"/>
      <c r="HVG203" s="639"/>
      <c r="HVH203" s="639"/>
      <c r="HVI203" s="639"/>
      <c r="HVJ203" s="639"/>
      <c r="HVK203" s="639"/>
      <c r="HVL203" s="639"/>
      <c r="HVM203" s="639"/>
      <c r="HVN203" s="639"/>
      <c r="HVO203" s="639"/>
      <c r="HVP203" s="639"/>
      <c r="HVQ203" s="639"/>
      <c r="HVR203" s="639"/>
      <c r="HVS203" s="639"/>
      <c r="HVT203" s="639"/>
      <c r="HVU203" s="639"/>
      <c r="HVV203" s="639"/>
      <c r="HVW203" s="639"/>
      <c r="HVX203" s="639"/>
      <c r="HVY203" s="639"/>
      <c r="HVZ203" s="639"/>
      <c r="HWA203" s="639"/>
      <c r="HWB203" s="639"/>
      <c r="HWC203" s="639"/>
      <c r="HWD203" s="639"/>
      <c r="HWE203" s="639"/>
      <c r="HWF203" s="639"/>
      <c r="HWG203" s="639"/>
      <c r="HWH203" s="639"/>
      <c r="HWI203" s="639"/>
      <c r="HWJ203" s="639"/>
      <c r="HWK203" s="639"/>
      <c r="HWL203" s="639"/>
      <c r="HWM203" s="639"/>
      <c r="HWN203" s="639"/>
      <c r="HWO203" s="639"/>
      <c r="HWP203" s="639"/>
      <c r="HWQ203" s="639"/>
      <c r="HWR203" s="639"/>
      <c r="HWS203" s="639"/>
      <c r="HWT203" s="639"/>
      <c r="HWU203" s="639"/>
      <c r="HWV203" s="639"/>
      <c r="HWW203" s="639"/>
      <c r="HWX203" s="639"/>
      <c r="HWY203" s="639"/>
      <c r="HWZ203" s="639"/>
      <c r="HXA203" s="639"/>
      <c r="HXB203" s="639"/>
      <c r="HXC203" s="639"/>
      <c r="HXD203" s="639"/>
      <c r="HXE203" s="639"/>
      <c r="HXF203" s="639"/>
      <c r="HXG203" s="639"/>
      <c r="HXH203" s="639"/>
      <c r="HXI203" s="639"/>
      <c r="HXJ203" s="639"/>
      <c r="HXK203" s="639"/>
      <c r="HXL203" s="639"/>
      <c r="HXM203" s="639"/>
      <c r="HXN203" s="639"/>
      <c r="HXO203" s="639"/>
      <c r="HXP203" s="639"/>
      <c r="HXQ203" s="639"/>
      <c r="HXR203" s="639"/>
      <c r="HXS203" s="639"/>
      <c r="HXT203" s="639"/>
      <c r="HXU203" s="639"/>
      <c r="HXV203" s="639"/>
      <c r="HXW203" s="639"/>
      <c r="HXX203" s="639"/>
      <c r="HXY203" s="639"/>
      <c r="HXZ203" s="639"/>
      <c r="HYA203" s="639"/>
      <c r="HYB203" s="639"/>
      <c r="HYC203" s="639"/>
      <c r="HYD203" s="639"/>
      <c r="HYE203" s="639"/>
      <c r="HYF203" s="639"/>
      <c r="HYG203" s="639"/>
      <c r="HYH203" s="639"/>
      <c r="HYI203" s="639"/>
      <c r="HYJ203" s="639"/>
      <c r="HYK203" s="639"/>
      <c r="HYL203" s="639"/>
      <c r="HYM203" s="639"/>
      <c r="HYN203" s="639"/>
      <c r="HYO203" s="639"/>
      <c r="HYP203" s="639"/>
      <c r="HYQ203" s="639"/>
      <c r="HYR203" s="639"/>
      <c r="HYS203" s="639"/>
      <c r="HYT203" s="639"/>
      <c r="HYU203" s="639"/>
      <c r="HYV203" s="639"/>
      <c r="HYW203" s="639"/>
      <c r="HYX203" s="639"/>
      <c r="HYY203" s="639"/>
      <c r="HYZ203" s="639"/>
      <c r="HZA203" s="639"/>
      <c r="HZB203" s="639"/>
      <c r="HZC203" s="639"/>
      <c r="HZD203" s="639"/>
      <c r="HZE203" s="639"/>
      <c r="HZF203" s="639"/>
      <c r="HZG203" s="639"/>
      <c r="HZH203" s="639"/>
      <c r="HZI203" s="639"/>
      <c r="HZJ203" s="639"/>
      <c r="HZK203" s="639"/>
      <c r="HZL203" s="639"/>
      <c r="HZM203" s="639"/>
      <c r="HZN203" s="639"/>
      <c r="HZO203" s="639"/>
      <c r="HZP203" s="639"/>
      <c r="HZQ203" s="639"/>
      <c r="HZR203" s="639"/>
      <c r="HZS203" s="639"/>
      <c r="HZT203" s="639"/>
      <c r="HZU203" s="639"/>
      <c r="HZV203" s="639"/>
      <c r="HZW203" s="639"/>
      <c r="HZX203" s="639"/>
      <c r="HZY203" s="639"/>
      <c r="HZZ203" s="639"/>
      <c r="IAA203" s="639"/>
      <c r="IAB203" s="639"/>
      <c r="IAC203" s="639"/>
      <c r="IAD203" s="639"/>
      <c r="IAE203" s="639"/>
      <c r="IAF203" s="639"/>
      <c r="IAG203" s="639"/>
      <c r="IAH203" s="639"/>
      <c r="IAI203" s="639"/>
      <c r="IAJ203" s="639"/>
      <c r="IAK203" s="639"/>
      <c r="IAL203" s="639"/>
      <c r="IAM203" s="639"/>
      <c r="IAN203" s="639"/>
      <c r="IAO203" s="639"/>
      <c r="IAP203" s="639"/>
      <c r="IAQ203" s="639"/>
      <c r="IAR203" s="639"/>
      <c r="IAS203" s="639"/>
      <c r="IAT203" s="639"/>
      <c r="IAU203" s="639"/>
      <c r="IAV203" s="639"/>
      <c r="IAW203" s="639"/>
      <c r="IAX203" s="639"/>
      <c r="IAY203" s="639"/>
      <c r="IAZ203" s="639"/>
      <c r="IBA203" s="639"/>
      <c r="IBB203" s="639"/>
      <c r="IBC203" s="639"/>
      <c r="IBD203" s="639"/>
      <c r="IBE203" s="639"/>
      <c r="IBF203" s="639"/>
      <c r="IBG203" s="639"/>
      <c r="IBH203" s="639"/>
      <c r="IBI203" s="639"/>
      <c r="IBJ203" s="639"/>
      <c r="IBK203" s="639"/>
      <c r="IBL203" s="639"/>
      <c r="IBM203" s="639"/>
      <c r="IBN203" s="639"/>
      <c r="IBO203" s="639"/>
      <c r="IBP203" s="639"/>
      <c r="IBQ203" s="639"/>
      <c r="IBR203" s="639"/>
      <c r="IBS203" s="639"/>
      <c r="IBT203" s="639"/>
      <c r="IBU203" s="639"/>
      <c r="IBV203" s="639"/>
      <c r="IBW203" s="639"/>
      <c r="IBX203" s="639"/>
      <c r="IBY203" s="639"/>
      <c r="IBZ203" s="639"/>
      <c r="ICA203" s="639"/>
      <c r="ICB203" s="639"/>
      <c r="ICC203" s="639"/>
      <c r="ICD203" s="639"/>
      <c r="ICE203" s="639"/>
      <c r="ICF203" s="639"/>
      <c r="ICG203" s="639"/>
      <c r="ICH203" s="639"/>
      <c r="ICI203" s="639"/>
      <c r="ICJ203" s="639"/>
      <c r="ICK203" s="639"/>
      <c r="ICL203" s="639"/>
      <c r="ICM203" s="639"/>
      <c r="ICN203" s="639"/>
      <c r="ICO203" s="639"/>
      <c r="ICP203" s="639"/>
      <c r="ICQ203" s="639"/>
      <c r="ICR203" s="639"/>
      <c r="ICS203" s="639"/>
      <c r="ICT203" s="639"/>
      <c r="ICU203" s="639"/>
      <c r="ICV203" s="639"/>
      <c r="ICW203" s="639"/>
      <c r="ICX203" s="639"/>
      <c r="ICY203" s="639"/>
      <c r="ICZ203" s="639"/>
      <c r="IDA203" s="639"/>
      <c r="IDB203" s="639"/>
      <c r="IDC203" s="639"/>
      <c r="IDD203" s="639"/>
      <c r="IDE203" s="639"/>
      <c r="IDF203" s="639"/>
      <c r="IDG203" s="639"/>
      <c r="IDH203" s="639"/>
      <c r="IDI203" s="639"/>
      <c r="IDJ203" s="639"/>
      <c r="IDK203" s="639"/>
      <c r="IDL203" s="639"/>
      <c r="IDM203" s="639"/>
      <c r="IDN203" s="639"/>
      <c r="IDO203" s="639"/>
      <c r="IDP203" s="639"/>
      <c r="IDQ203" s="639"/>
      <c r="IDR203" s="639"/>
      <c r="IDS203" s="639"/>
      <c r="IDT203" s="639"/>
      <c r="IDU203" s="639"/>
      <c r="IDV203" s="639"/>
      <c r="IDW203" s="639"/>
      <c r="IDX203" s="639"/>
      <c r="IDY203" s="639"/>
      <c r="IDZ203" s="639"/>
      <c r="IEA203" s="639"/>
      <c r="IEB203" s="639"/>
      <c r="IEC203" s="639"/>
      <c r="IED203" s="639"/>
      <c r="IEE203" s="639"/>
      <c r="IEF203" s="639"/>
      <c r="IEG203" s="639"/>
      <c r="IEH203" s="639"/>
      <c r="IEI203" s="639"/>
      <c r="IEJ203" s="639"/>
      <c r="IEK203" s="639"/>
      <c r="IEL203" s="639"/>
      <c r="IEM203" s="639"/>
      <c r="IEN203" s="639"/>
      <c r="IEO203" s="639"/>
      <c r="IEP203" s="639"/>
      <c r="IEQ203" s="639"/>
      <c r="IER203" s="639"/>
      <c r="IES203" s="639"/>
      <c r="IET203" s="639"/>
      <c r="IEU203" s="639"/>
      <c r="IEV203" s="639"/>
      <c r="IEW203" s="639"/>
      <c r="IEX203" s="639"/>
      <c r="IEY203" s="639"/>
      <c r="IEZ203" s="639"/>
      <c r="IFA203" s="639"/>
      <c r="IFB203" s="639"/>
      <c r="IFC203" s="639"/>
      <c r="IFD203" s="639"/>
      <c r="IFE203" s="639"/>
      <c r="IFF203" s="639"/>
      <c r="IFG203" s="639"/>
      <c r="IFH203" s="639"/>
      <c r="IFI203" s="639"/>
      <c r="IFJ203" s="639"/>
      <c r="IFK203" s="639"/>
      <c r="IFL203" s="639"/>
      <c r="IFM203" s="639"/>
      <c r="IFN203" s="639"/>
      <c r="IFO203" s="639"/>
      <c r="IFP203" s="639"/>
      <c r="IFQ203" s="639"/>
      <c r="IFR203" s="639"/>
      <c r="IFS203" s="639"/>
      <c r="IFT203" s="639"/>
      <c r="IFU203" s="639"/>
      <c r="IFV203" s="639"/>
      <c r="IFW203" s="639"/>
      <c r="IFX203" s="639"/>
      <c r="IFY203" s="639"/>
      <c r="IFZ203" s="639"/>
      <c r="IGA203" s="639"/>
      <c r="IGB203" s="639"/>
      <c r="IGC203" s="639"/>
      <c r="IGD203" s="639"/>
      <c r="IGE203" s="639"/>
      <c r="IGF203" s="639"/>
      <c r="IGG203" s="639"/>
      <c r="IGH203" s="639"/>
      <c r="IGI203" s="639"/>
      <c r="IGJ203" s="639"/>
      <c r="IGK203" s="639"/>
      <c r="IGL203" s="639"/>
      <c r="IGM203" s="639"/>
      <c r="IGN203" s="639"/>
      <c r="IGO203" s="639"/>
      <c r="IGP203" s="639"/>
      <c r="IGQ203" s="639"/>
      <c r="IGR203" s="639"/>
      <c r="IGS203" s="639"/>
      <c r="IGT203" s="639"/>
      <c r="IGU203" s="639"/>
      <c r="IGV203" s="639"/>
      <c r="IGW203" s="639"/>
      <c r="IGX203" s="639"/>
      <c r="IGY203" s="639"/>
      <c r="IGZ203" s="639"/>
      <c r="IHA203" s="639"/>
      <c r="IHB203" s="639"/>
      <c r="IHC203" s="639"/>
      <c r="IHD203" s="639"/>
      <c r="IHE203" s="639"/>
      <c r="IHF203" s="639"/>
      <c r="IHG203" s="639"/>
      <c r="IHH203" s="639"/>
      <c r="IHI203" s="639"/>
      <c r="IHJ203" s="639"/>
      <c r="IHK203" s="639"/>
      <c r="IHL203" s="639"/>
      <c r="IHM203" s="639"/>
      <c r="IHN203" s="639"/>
      <c r="IHO203" s="639"/>
      <c r="IHP203" s="639"/>
      <c r="IHQ203" s="639"/>
      <c r="IHR203" s="639"/>
      <c r="IHS203" s="639"/>
      <c r="IHT203" s="639"/>
      <c r="IHU203" s="639"/>
      <c r="IHV203" s="639"/>
      <c r="IHW203" s="639"/>
      <c r="IHX203" s="639"/>
      <c r="IHY203" s="639"/>
      <c r="IHZ203" s="639"/>
      <c r="IIA203" s="639"/>
      <c r="IIB203" s="639"/>
      <c r="IIC203" s="639"/>
      <c r="IID203" s="639"/>
      <c r="IIE203" s="639"/>
      <c r="IIF203" s="639"/>
      <c r="IIG203" s="639"/>
      <c r="IIH203" s="639"/>
      <c r="III203" s="639"/>
      <c r="IIJ203" s="639"/>
      <c r="IIK203" s="639"/>
      <c r="IIL203" s="639"/>
      <c r="IIM203" s="639"/>
      <c r="IIN203" s="639"/>
      <c r="IIO203" s="639"/>
      <c r="IIP203" s="639"/>
      <c r="IIQ203" s="639"/>
      <c r="IIR203" s="639"/>
      <c r="IIS203" s="639"/>
      <c r="IIT203" s="639"/>
      <c r="IIU203" s="639"/>
      <c r="IIV203" s="639"/>
      <c r="IIW203" s="639"/>
      <c r="IIX203" s="639"/>
      <c r="IIY203" s="639"/>
      <c r="IIZ203" s="639"/>
      <c r="IJA203" s="639"/>
      <c r="IJB203" s="639"/>
      <c r="IJC203" s="639"/>
      <c r="IJD203" s="639"/>
      <c r="IJE203" s="639"/>
      <c r="IJF203" s="639"/>
      <c r="IJG203" s="639"/>
      <c r="IJH203" s="639"/>
      <c r="IJI203" s="639"/>
      <c r="IJJ203" s="639"/>
      <c r="IJK203" s="639"/>
      <c r="IJL203" s="639"/>
      <c r="IJM203" s="639"/>
      <c r="IJN203" s="639"/>
      <c r="IJO203" s="639"/>
      <c r="IJP203" s="639"/>
      <c r="IJQ203" s="639"/>
      <c r="IJR203" s="639"/>
      <c r="IJS203" s="639"/>
      <c r="IJT203" s="639"/>
      <c r="IJU203" s="639"/>
      <c r="IJV203" s="639"/>
      <c r="IJW203" s="639"/>
      <c r="IJX203" s="639"/>
      <c r="IJY203" s="639"/>
      <c r="IJZ203" s="639"/>
      <c r="IKA203" s="639"/>
      <c r="IKB203" s="639"/>
      <c r="IKC203" s="639"/>
      <c r="IKD203" s="639"/>
      <c r="IKE203" s="639"/>
      <c r="IKF203" s="639"/>
      <c r="IKG203" s="639"/>
      <c r="IKH203" s="639"/>
      <c r="IKI203" s="639"/>
      <c r="IKJ203" s="639"/>
      <c r="IKK203" s="639"/>
      <c r="IKL203" s="639"/>
      <c r="IKM203" s="639"/>
      <c r="IKN203" s="639"/>
      <c r="IKO203" s="639"/>
      <c r="IKP203" s="639"/>
      <c r="IKQ203" s="639"/>
      <c r="IKR203" s="639"/>
      <c r="IKS203" s="639"/>
      <c r="IKT203" s="639"/>
      <c r="IKU203" s="639"/>
      <c r="IKV203" s="639"/>
      <c r="IKW203" s="639"/>
      <c r="IKX203" s="639"/>
      <c r="IKY203" s="639"/>
      <c r="IKZ203" s="639"/>
      <c r="ILA203" s="639"/>
      <c r="ILB203" s="639"/>
      <c r="ILC203" s="639"/>
      <c r="ILD203" s="639"/>
      <c r="ILE203" s="639"/>
      <c r="ILF203" s="639"/>
      <c r="ILG203" s="639"/>
      <c r="ILH203" s="639"/>
      <c r="ILI203" s="639"/>
      <c r="ILJ203" s="639"/>
      <c r="ILK203" s="639"/>
      <c r="ILL203" s="639"/>
      <c r="ILM203" s="639"/>
      <c r="ILN203" s="639"/>
      <c r="ILO203" s="639"/>
      <c r="ILP203" s="639"/>
      <c r="ILQ203" s="639"/>
      <c r="ILR203" s="639"/>
      <c r="ILS203" s="639"/>
      <c r="ILT203" s="639"/>
      <c r="ILU203" s="639"/>
      <c r="ILV203" s="639"/>
      <c r="ILW203" s="639"/>
      <c r="ILX203" s="639"/>
      <c r="ILY203" s="639"/>
      <c r="ILZ203" s="639"/>
      <c r="IMA203" s="639"/>
      <c r="IMB203" s="639"/>
      <c r="IMC203" s="639"/>
      <c r="IMD203" s="639"/>
      <c r="IME203" s="639"/>
      <c r="IMF203" s="639"/>
      <c r="IMG203" s="639"/>
      <c r="IMH203" s="639"/>
      <c r="IMI203" s="639"/>
      <c r="IMJ203" s="639"/>
      <c r="IMK203" s="639"/>
      <c r="IML203" s="639"/>
      <c r="IMM203" s="639"/>
      <c r="IMN203" s="639"/>
      <c r="IMO203" s="639"/>
      <c r="IMP203" s="639"/>
      <c r="IMQ203" s="639"/>
      <c r="IMR203" s="639"/>
      <c r="IMS203" s="639"/>
      <c r="IMT203" s="639"/>
      <c r="IMU203" s="639"/>
      <c r="IMV203" s="639"/>
      <c r="IMW203" s="639"/>
      <c r="IMX203" s="639"/>
      <c r="IMY203" s="639"/>
      <c r="IMZ203" s="639"/>
      <c r="INA203" s="639"/>
      <c r="INB203" s="639"/>
      <c r="INC203" s="639"/>
      <c r="IND203" s="639"/>
      <c r="INE203" s="639"/>
      <c r="INF203" s="639"/>
      <c r="ING203" s="639"/>
      <c r="INH203" s="639"/>
      <c r="INI203" s="639"/>
      <c r="INJ203" s="639"/>
      <c r="INK203" s="639"/>
      <c r="INL203" s="639"/>
      <c r="INM203" s="639"/>
      <c r="INN203" s="639"/>
      <c r="INO203" s="639"/>
      <c r="INP203" s="639"/>
      <c r="INQ203" s="639"/>
      <c r="INR203" s="639"/>
      <c r="INS203" s="639"/>
      <c r="INT203" s="639"/>
      <c r="INU203" s="639"/>
      <c r="INV203" s="639"/>
      <c r="INW203" s="639"/>
      <c r="INX203" s="639"/>
      <c r="INY203" s="639"/>
      <c r="INZ203" s="639"/>
      <c r="IOA203" s="639"/>
      <c r="IOB203" s="639"/>
      <c r="IOC203" s="639"/>
      <c r="IOD203" s="639"/>
      <c r="IOE203" s="639"/>
      <c r="IOF203" s="639"/>
      <c r="IOG203" s="639"/>
      <c r="IOH203" s="639"/>
      <c r="IOI203" s="639"/>
      <c r="IOJ203" s="639"/>
      <c r="IOK203" s="639"/>
      <c r="IOL203" s="639"/>
      <c r="IOM203" s="639"/>
      <c r="ION203" s="639"/>
      <c r="IOO203" s="639"/>
      <c r="IOP203" s="639"/>
      <c r="IOQ203" s="639"/>
      <c r="IOR203" s="639"/>
      <c r="IOS203" s="639"/>
      <c r="IOT203" s="639"/>
      <c r="IOU203" s="639"/>
      <c r="IOV203" s="639"/>
      <c r="IOW203" s="639"/>
      <c r="IOX203" s="639"/>
      <c r="IOY203" s="639"/>
      <c r="IOZ203" s="639"/>
      <c r="IPA203" s="639"/>
      <c r="IPB203" s="639"/>
      <c r="IPC203" s="639"/>
      <c r="IPD203" s="639"/>
      <c r="IPE203" s="639"/>
      <c r="IPF203" s="639"/>
      <c r="IPG203" s="639"/>
      <c r="IPH203" s="639"/>
      <c r="IPI203" s="639"/>
      <c r="IPJ203" s="639"/>
      <c r="IPK203" s="639"/>
      <c r="IPL203" s="639"/>
      <c r="IPM203" s="639"/>
      <c r="IPN203" s="639"/>
      <c r="IPO203" s="639"/>
      <c r="IPP203" s="639"/>
      <c r="IPQ203" s="639"/>
      <c r="IPR203" s="639"/>
      <c r="IPS203" s="639"/>
      <c r="IPT203" s="639"/>
      <c r="IPU203" s="639"/>
      <c r="IPV203" s="639"/>
      <c r="IPW203" s="639"/>
      <c r="IPX203" s="639"/>
      <c r="IPY203" s="639"/>
      <c r="IPZ203" s="639"/>
      <c r="IQA203" s="639"/>
      <c r="IQB203" s="639"/>
      <c r="IQC203" s="639"/>
      <c r="IQD203" s="639"/>
      <c r="IQE203" s="639"/>
      <c r="IQF203" s="639"/>
      <c r="IQG203" s="639"/>
      <c r="IQH203" s="639"/>
      <c r="IQI203" s="639"/>
      <c r="IQJ203" s="639"/>
      <c r="IQK203" s="639"/>
      <c r="IQL203" s="639"/>
      <c r="IQM203" s="639"/>
      <c r="IQN203" s="639"/>
      <c r="IQO203" s="639"/>
      <c r="IQP203" s="639"/>
      <c r="IQQ203" s="639"/>
      <c r="IQR203" s="639"/>
      <c r="IQS203" s="639"/>
      <c r="IQT203" s="639"/>
      <c r="IQU203" s="639"/>
      <c r="IQV203" s="639"/>
      <c r="IQW203" s="639"/>
      <c r="IQX203" s="639"/>
      <c r="IQY203" s="639"/>
      <c r="IQZ203" s="639"/>
      <c r="IRA203" s="639"/>
      <c r="IRB203" s="639"/>
      <c r="IRC203" s="639"/>
      <c r="IRD203" s="639"/>
      <c r="IRE203" s="639"/>
      <c r="IRF203" s="639"/>
      <c r="IRG203" s="639"/>
      <c r="IRH203" s="639"/>
      <c r="IRI203" s="639"/>
      <c r="IRJ203" s="639"/>
      <c r="IRK203" s="639"/>
      <c r="IRL203" s="639"/>
      <c r="IRM203" s="639"/>
      <c r="IRN203" s="639"/>
      <c r="IRO203" s="639"/>
      <c r="IRP203" s="639"/>
      <c r="IRQ203" s="639"/>
      <c r="IRR203" s="639"/>
      <c r="IRS203" s="639"/>
      <c r="IRT203" s="639"/>
      <c r="IRU203" s="639"/>
      <c r="IRV203" s="639"/>
      <c r="IRW203" s="639"/>
      <c r="IRX203" s="639"/>
      <c r="IRY203" s="639"/>
      <c r="IRZ203" s="639"/>
      <c r="ISA203" s="639"/>
      <c r="ISB203" s="639"/>
      <c r="ISC203" s="639"/>
      <c r="ISD203" s="639"/>
      <c r="ISE203" s="639"/>
      <c r="ISF203" s="639"/>
      <c r="ISG203" s="639"/>
      <c r="ISH203" s="639"/>
      <c r="ISI203" s="639"/>
      <c r="ISJ203" s="639"/>
      <c r="ISK203" s="639"/>
      <c r="ISL203" s="639"/>
      <c r="ISM203" s="639"/>
      <c r="ISN203" s="639"/>
      <c r="ISO203" s="639"/>
      <c r="ISP203" s="639"/>
      <c r="ISQ203" s="639"/>
      <c r="ISR203" s="639"/>
      <c r="ISS203" s="639"/>
      <c r="IST203" s="639"/>
      <c r="ISU203" s="639"/>
      <c r="ISV203" s="639"/>
      <c r="ISW203" s="639"/>
      <c r="ISX203" s="639"/>
      <c r="ISY203" s="639"/>
      <c r="ISZ203" s="639"/>
      <c r="ITA203" s="639"/>
      <c r="ITB203" s="639"/>
      <c r="ITC203" s="639"/>
      <c r="ITD203" s="639"/>
      <c r="ITE203" s="639"/>
      <c r="ITF203" s="639"/>
      <c r="ITG203" s="639"/>
      <c r="ITH203" s="639"/>
      <c r="ITI203" s="639"/>
      <c r="ITJ203" s="639"/>
      <c r="ITK203" s="639"/>
      <c r="ITL203" s="639"/>
      <c r="ITM203" s="639"/>
      <c r="ITN203" s="639"/>
      <c r="ITO203" s="639"/>
      <c r="ITP203" s="639"/>
      <c r="ITQ203" s="639"/>
      <c r="ITR203" s="639"/>
      <c r="ITS203" s="639"/>
      <c r="ITT203" s="639"/>
      <c r="ITU203" s="639"/>
      <c r="ITV203" s="639"/>
      <c r="ITW203" s="639"/>
      <c r="ITX203" s="639"/>
      <c r="ITY203" s="639"/>
      <c r="ITZ203" s="639"/>
      <c r="IUA203" s="639"/>
      <c r="IUB203" s="639"/>
      <c r="IUC203" s="639"/>
      <c r="IUD203" s="639"/>
      <c r="IUE203" s="639"/>
      <c r="IUF203" s="639"/>
      <c r="IUG203" s="639"/>
      <c r="IUH203" s="639"/>
      <c r="IUI203" s="639"/>
      <c r="IUJ203" s="639"/>
      <c r="IUK203" s="639"/>
      <c r="IUL203" s="639"/>
      <c r="IUM203" s="639"/>
      <c r="IUN203" s="639"/>
      <c r="IUO203" s="639"/>
      <c r="IUP203" s="639"/>
      <c r="IUQ203" s="639"/>
      <c r="IUR203" s="639"/>
      <c r="IUS203" s="639"/>
      <c r="IUT203" s="639"/>
      <c r="IUU203" s="639"/>
      <c r="IUV203" s="639"/>
      <c r="IUW203" s="639"/>
      <c r="IUX203" s="639"/>
      <c r="IUY203" s="639"/>
      <c r="IUZ203" s="639"/>
      <c r="IVA203" s="639"/>
      <c r="IVB203" s="639"/>
      <c r="IVC203" s="639"/>
      <c r="IVD203" s="639"/>
      <c r="IVE203" s="639"/>
      <c r="IVF203" s="639"/>
      <c r="IVG203" s="639"/>
      <c r="IVH203" s="639"/>
      <c r="IVI203" s="639"/>
      <c r="IVJ203" s="639"/>
      <c r="IVK203" s="639"/>
      <c r="IVL203" s="639"/>
      <c r="IVM203" s="639"/>
      <c r="IVN203" s="639"/>
      <c r="IVO203" s="639"/>
      <c r="IVP203" s="639"/>
      <c r="IVQ203" s="639"/>
      <c r="IVR203" s="639"/>
      <c r="IVS203" s="639"/>
      <c r="IVT203" s="639"/>
      <c r="IVU203" s="639"/>
      <c r="IVV203" s="639"/>
      <c r="IVW203" s="639"/>
      <c r="IVX203" s="639"/>
      <c r="IVY203" s="639"/>
      <c r="IVZ203" s="639"/>
      <c r="IWA203" s="639"/>
      <c r="IWB203" s="639"/>
      <c r="IWC203" s="639"/>
      <c r="IWD203" s="639"/>
      <c r="IWE203" s="639"/>
      <c r="IWF203" s="639"/>
      <c r="IWG203" s="639"/>
      <c r="IWH203" s="639"/>
      <c r="IWI203" s="639"/>
      <c r="IWJ203" s="639"/>
      <c r="IWK203" s="639"/>
      <c r="IWL203" s="639"/>
      <c r="IWM203" s="639"/>
      <c r="IWN203" s="639"/>
      <c r="IWO203" s="639"/>
      <c r="IWP203" s="639"/>
      <c r="IWQ203" s="639"/>
      <c r="IWR203" s="639"/>
      <c r="IWS203" s="639"/>
      <c r="IWT203" s="639"/>
      <c r="IWU203" s="639"/>
      <c r="IWV203" s="639"/>
      <c r="IWW203" s="639"/>
      <c r="IWX203" s="639"/>
      <c r="IWY203" s="639"/>
      <c r="IWZ203" s="639"/>
      <c r="IXA203" s="639"/>
      <c r="IXB203" s="639"/>
      <c r="IXC203" s="639"/>
      <c r="IXD203" s="639"/>
      <c r="IXE203" s="639"/>
      <c r="IXF203" s="639"/>
      <c r="IXG203" s="639"/>
      <c r="IXH203" s="639"/>
      <c r="IXI203" s="639"/>
      <c r="IXJ203" s="639"/>
      <c r="IXK203" s="639"/>
      <c r="IXL203" s="639"/>
      <c r="IXM203" s="639"/>
      <c r="IXN203" s="639"/>
      <c r="IXO203" s="639"/>
      <c r="IXP203" s="639"/>
      <c r="IXQ203" s="639"/>
      <c r="IXR203" s="639"/>
      <c r="IXS203" s="639"/>
      <c r="IXT203" s="639"/>
      <c r="IXU203" s="639"/>
      <c r="IXV203" s="639"/>
      <c r="IXW203" s="639"/>
      <c r="IXX203" s="639"/>
      <c r="IXY203" s="639"/>
      <c r="IXZ203" s="639"/>
      <c r="IYA203" s="639"/>
      <c r="IYB203" s="639"/>
      <c r="IYC203" s="639"/>
      <c r="IYD203" s="639"/>
      <c r="IYE203" s="639"/>
      <c r="IYF203" s="639"/>
      <c r="IYG203" s="639"/>
      <c r="IYH203" s="639"/>
      <c r="IYI203" s="639"/>
      <c r="IYJ203" s="639"/>
      <c r="IYK203" s="639"/>
      <c r="IYL203" s="639"/>
      <c r="IYM203" s="639"/>
      <c r="IYN203" s="639"/>
      <c r="IYO203" s="639"/>
      <c r="IYP203" s="639"/>
      <c r="IYQ203" s="639"/>
      <c r="IYR203" s="639"/>
      <c r="IYS203" s="639"/>
      <c r="IYT203" s="639"/>
      <c r="IYU203" s="639"/>
      <c r="IYV203" s="639"/>
      <c r="IYW203" s="639"/>
      <c r="IYX203" s="639"/>
      <c r="IYY203" s="639"/>
      <c r="IYZ203" s="639"/>
      <c r="IZA203" s="639"/>
      <c r="IZB203" s="639"/>
      <c r="IZC203" s="639"/>
      <c r="IZD203" s="639"/>
      <c r="IZE203" s="639"/>
      <c r="IZF203" s="639"/>
      <c r="IZG203" s="639"/>
      <c r="IZH203" s="639"/>
      <c r="IZI203" s="639"/>
      <c r="IZJ203" s="639"/>
      <c r="IZK203" s="639"/>
      <c r="IZL203" s="639"/>
      <c r="IZM203" s="639"/>
      <c r="IZN203" s="639"/>
      <c r="IZO203" s="639"/>
      <c r="IZP203" s="639"/>
      <c r="IZQ203" s="639"/>
      <c r="IZR203" s="639"/>
      <c r="IZS203" s="639"/>
      <c r="IZT203" s="639"/>
      <c r="IZU203" s="639"/>
      <c r="IZV203" s="639"/>
      <c r="IZW203" s="639"/>
      <c r="IZX203" s="639"/>
      <c r="IZY203" s="639"/>
      <c r="IZZ203" s="639"/>
      <c r="JAA203" s="639"/>
      <c r="JAB203" s="639"/>
      <c r="JAC203" s="639"/>
      <c r="JAD203" s="639"/>
      <c r="JAE203" s="639"/>
      <c r="JAF203" s="639"/>
      <c r="JAG203" s="639"/>
      <c r="JAH203" s="639"/>
      <c r="JAI203" s="639"/>
      <c r="JAJ203" s="639"/>
      <c r="JAK203" s="639"/>
      <c r="JAL203" s="639"/>
      <c r="JAM203" s="639"/>
      <c r="JAN203" s="639"/>
      <c r="JAO203" s="639"/>
      <c r="JAP203" s="639"/>
      <c r="JAQ203" s="639"/>
      <c r="JAR203" s="639"/>
      <c r="JAS203" s="639"/>
      <c r="JAT203" s="639"/>
      <c r="JAU203" s="639"/>
      <c r="JAV203" s="639"/>
      <c r="JAW203" s="639"/>
      <c r="JAX203" s="639"/>
      <c r="JAY203" s="639"/>
      <c r="JAZ203" s="639"/>
      <c r="JBA203" s="639"/>
      <c r="JBB203" s="639"/>
      <c r="JBC203" s="639"/>
      <c r="JBD203" s="639"/>
      <c r="JBE203" s="639"/>
      <c r="JBF203" s="639"/>
      <c r="JBG203" s="639"/>
      <c r="JBH203" s="639"/>
      <c r="JBI203" s="639"/>
      <c r="JBJ203" s="639"/>
      <c r="JBK203" s="639"/>
      <c r="JBL203" s="639"/>
      <c r="JBM203" s="639"/>
      <c r="JBN203" s="639"/>
      <c r="JBO203" s="639"/>
      <c r="JBP203" s="639"/>
      <c r="JBQ203" s="639"/>
      <c r="JBR203" s="639"/>
      <c r="JBS203" s="639"/>
      <c r="JBT203" s="639"/>
      <c r="JBU203" s="639"/>
      <c r="JBV203" s="639"/>
      <c r="JBW203" s="639"/>
      <c r="JBX203" s="639"/>
      <c r="JBY203" s="639"/>
      <c r="JBZ203" s="639"/>
      <c r="JCA203" s="639"/>
      <c r="JCB203" s="639"/>
      <c r="JCC203" s="639"/>
      <c r="JCD203" s="639"/>
      <c r="JCE203" s="639"/>
      <c r="JCF203" s="639"/>
      <c r="JCG203" s="639"/>
      <c r="JCH203" s="639"/>
      <c r="JCI203" s="639"/>
      <c r="JCJ203" s="639"/>
      <c r="JCK203" s="639"/>
      <c r="JCL203" s="639"/>
      <c r="JCM203" s="639"/>
      <c r="JCN203" s="639"/>
      <c r="JCO203" s="639"/>
      <c r="JCP203" s="639"/>
      <c r="JCQ203" s="639"/>
      <c r="JCR203" s="639"/>
      <c r="JCS203" s="639"/>
      <c r="JCT203" s="639"/>
      <c r="JCU203" s="639"/>
      <c r="JCV203" s="639"/>
      <c r="JCW203" s="639"/>
      <c r="JCX203" s="639"/>
      <c r="JCY203" s="639"/>
      <c r="JCZ203" s="639"/>
      <c r="JDA203" s="639"/>
      <c r="JDB203" s="639"/>
      <c r="JDC203" s="639"/>
      <c r="JDD203" s="639"/>
      <c r="JDE203" s="639"/>
      <c r="JDF203" s="639"/>
      <c r="JDG203" s="639"/>
      <c r="JDH203" s="639"/>
      <c r="JDI203" s="639"/>
      <c r="JDJ203" s="639"/>
      <c r="JDK203" s="639"/>
      <c r="JDL203" s="639"/>
      <c r="JDM203" s="639"/>
      <c r="JDN203" s="639"/>
      <c r="JDO203" s="639"/>
      <c r="JDP203" s="639"/>
      <c r="JDQ203" s="639"/>
      <c r="JDR203" s="639"/>
      <c r="JDS203" s="639"/>
      <c r="JDT203" s="639"/>
      <c r="JDU203" s="639"/>
      <c r="JDV203" s="639"/>
      <c r="JDW203" s="639"/>
      <c r="JDX203" s="639"/>
      <c r="JDY203" s="639"/>
      <c r="JDZ203" s="639"/>
      <c r="JEA203" s="639"/>
      <c r="JEB203" s="639"/>
      <c r="JEC203" s="639"/>
      <c r="JED203" s="639"/>
      <c r="JEE203" s="639"/>
      <c r="JEF203" s="639"/>
      <c r="JEG203" s="639"/>
      <c r="JEH203" s="639"/>
      <c r="JEI203" s="639"/>
      <c r="JEJ203" s="639"/>
      <c r="JEK203" s="639"/>
      <c r="JEL203" s="639"/>
      <c r="JEM203" s="639"/>
      <c r="JEN203" s="639"/>
      <c r="JEO203" s="639"/>
      <c r="JEP203" s="639"/>
      <c r="JEQ203" s="639"/>
      <c r="JER203" s="639"/>
      <c r="JES203" s="639"/>
      <c r="JET203" s="639"/>
      <c r="JEU203" s="639"/>
      <c r="JEV203" s="639"/>
      <c r="JEW203" s="639"/>
      <c r="JEX203" s="639"/>
      <c r="JEY203" s="639"/>
      <c r="JEZ203" s="639"/>
      <c r="JFA203" s="639"/>
      <c r="JFB203" s="639"/>
      <c r="JFC203" s="639"/>
      <c r="JFD203" s="639"/>
      <c r="JFE203" s="639"/>
      <c r="JFF203" s="639"/>
      <c r="JFG203" s="639"/>
      <c r="JFH203" s="639"/>
      <c r="JFI203" s="639"/>
      <c r="JFJ203" s="639"/>
      <c r="JFK203" s="639"/>
      <c r="JFL203" s="639"/>
      <c r="JFM203" s="639"/>
      <c r="JFN203" s="639"/>
      <c r="JFO203" s="639"/>
      <c r="JFP203" s="639"/>
      <c r="JFQ203" s="639"/>
      <c r="JFR203" s="639"/>
      <c r="JFS203" s="639"/>
      <c r="JFT203" s="639"/>
      <c r="JFU203" s="639"/>
      <c r="JFV203" s="639"/>
      <c r="JFW203" s="639"/>
      <c r="JFX203" s="639"/>
      <c r="JFY203" s="639"/>
      <c r="JFZ203" s="639"/>
      <c r="JGA203" s="639"/>
      <c r="JGB203" s="639"/>
      <c r="JGC203" s="639"/>
      <c r="JGD203" s="639"/>
      <c r="JGE203" s="639"/>
      <c r="JGF203" s="639"/>
      <c r="JGG203" s="639"/>
      <c r="JGH203" s="639"/>
      <c r="JGI203" s="639"/>
      <c r="JGJ203" s="639"/>
      <c r="JGK203" s="639"/>
      <c r="JGL203" s="639"/>
      <c r="JGM203" s="639"/>
      <c r="JGN203" s="639"/>
      <c r="JGO203" s="639"/>
      <c r="JGP203" s="639"/>
      <c r="JGQ203" s="639"/>
      <c r="JGR203" s="639"/>
      <c r="JGS203" s="639"/>
      <c r="JGT203" s="639"/>
      <c r="JGU203" s="639"/>
      <c r="JGV203" s="639"/>
      <c r="JGW203" s="639"/>
      <c r="JGX203" s="639"/>
      <c r="JGY203" s="639"/>
      <c r="JGZ203" s="639"/>
      <c r="JHA203" s="639"/>
      <c r="JHB203" s="639"/>
      <c r="JHC203" s="639"/>
      <c r="JHD203" s="639"/>
      <c r="JHE203" s="639"/>
      <c r="JHF203" s="639"/>
      <c r="JHG203" s="639"/>
      <c r="JHH203" s="639"/>
      <c r="JHI203" s="639"/>
      <c r="JHJ203" s="639"/>
      <c r="JHK203" s="639"/>
      <c r="JHL203" s="639"/>
      <c r="JHM203" s="639"/>
      <c r="JHN203" s="639"/>
      <c r="JHO203" s="639"/>
      <c r="JHP203" s="639"/>
      <c r="JHQ203" s="639"/>
      <c r="JHR203" s="639"/>
      <c r="JHS203" s="639"/>
      <c r="JHT203" s="639"/>
      <c r="JHU203" s="639"/>
      <c r="JHV203" s="639"/>
      <c r="JHW203" s="639"/>
      <c r="JHX203" s="639"/>
      <c r="JHY203" s="639"/>
      <c r="JHZ203" s="639"/>
      <c r="JIA203" s="639"/>
      <c r="JIB203" s="639"/>
      <c r="JIC203" s="639"/>
      <c r="JID203" s="639"/>
      <c r="JIE203" s="639"/>
      <c r="JIF203" s="639"/>
      <c r="JIG203" s="639"/>
      <c r="JIH203" s="639"/>
      <c r="JII203" s="639"/>
      <c r="JIJ203" s="639"/>
      <c r="JIK203" s="639"/>
      <c r="JIL203" s="639"/>
      <c r="JIM203" s="639"/>
      <c r="JIN203" s="639"/>
      <c r="JIO203" s="639"/>
      <c r="JIP203" s="639"/>
      <c r="JIQ203" s="639"/>
      <c r="JIR203" s="639"/>
      <c r="JIS203" s="639"/>
      <c r="JIT203" s="639"/>
      <c r="JIU203" s="639"/>
      <c r="JIV203" s="639"/>
      <c r="JIW203" s="639"/>
      <c r="JIX203" s="639"/>
      <c r="JIY203" s="639"/>
      <c r="JIZ203" s="639"/>
      <c r="JJA203" s="639"/>
      <c r="JJB203" s="639"/>
      <c r="JJC203" s="639"/>
      <c r="JJD203" s="639"/>
      <c r="JJE203" s="639"/>
      <c r="JJF203" s="639"/>
      <c r="JJG203" s="639"/>
      <c r="JJH203" s="639"/>
      <c r="JJI203" s="639"/>
      <c r="JJJ203" s="639"/>
      <c r="JJK203" s="639"/>
      <c r="JJL203" s="639"/>
      <c r="JJM203" s="639"/>
      <c r="JJN203" s="639"/>
      <c r="JJO203" s="639"/>
      <c r="JJP203" s="639"/>
      <c r="JJQ203" s="639"/>
      <c r="JJR203" s="639"/>
      <c r="JJS203" s="639"/>
      <c r="JJT203" s="639"/>
      <c r="JJU203" s="639"/>
      <c r="JJV203" s="639"/>
      <c r="JJW203" s="639"/>
      <c r="JJX203" s="639"/>
      <c r="JJY203" s="639"/>
      <c r="JJZ203" s="639"/>
      <c r="JKA203" s="639"/>
      <c r="JKB203" s="639"/>
      <c r="JKC203" s="639"/>
      <c r="JKD203" s="639"/>
      <c r="JKE203" s="639"/>
      <c r="JKF203" s="639"/>
      <c r="JKG203" s="639"/>
      <c r="JKH203" s="639"/>
      <c r="JKI203" s="639"/>
      <c r="JKJ203" s="639"/>
      <c r="JKK203" s="639"/>
      <c r="JKL203" s="639"/>
      <c r="JKM203" s="639"/>
      <c r="JKN203" s="639"/>
      <c r="JKO203" s="639"/>
      <c r="JKP203" s="639"/>
      <c r="JKQ203" s="639"/>
      <c r="JKR203" s="639"/>
      <c r="JKS203" s="639"/>
      <c r="JKT203" s="639"/>
      <c r="JKU203" s="639"/>
      <c r="JKV203" s="639"/>
      <c r="JKW203" s="639"/>
      <c r="JKX203" s="639"/>
      <c r="JKY203" s="639"/>
      <c r="JKZ203" s="639"/>
      <c r="JLA203" s="639"/>
      <c r="JLB203" s="639"/>
      <c r="JLC203" s="639"/>
      <c r="JLD203" s="639"/>
      <c r="JLE203" s="639"/>
      <c r="JLF203" s="639"/>
      <c r="JLG203" s="639"/>
      <c r="JLH203" s="639"/>
      <c r="JLI203" s="639"/>
      <c r="JLJ203" s="639"/>
      <c r="JLK203" s="639"/>
      <c r="JLL203" s="639"/>
      <c r="JLM203" s="639"/>
      <c r="JLN203" s="639"/>
      <c r="JLO203" s="639"/>
      <c r="JLP203" s="639"/>
      <c r="JLQ203" s="639"/>
      <c r="JLR203" s="639"/>
      <c r="JLS203" s="639"/>
      <c r="JLT203" s="639"/>
      <c r="JLU203" s="639"/>
      <c r="JLV203" s="639"/>
      <c r="JLW203" s="639"/>
      <c r="JLX203" s="639"/>
      <c r="JLY203" s="639"/>
      <c r="JLZ203" s="639"/>
      <c r="JMA203" s="639"/>
      <c r="JMB203" s="639"/>
      <c r="JMC203" s="639"/>
      <c r="JMD203" s="639"/>
      <c r="JME203" s="639"/>
      <c r="JMF203" s="639"/>
      <c r="JMG203" s="639"/>
      <c r="JMH203" s="639"/>
      <c r="JMI203" s="639"/>
      <c r="JMJ203" s="639"/>
      <c r="JMK203" s="639"/>
      <c r="JML203" s="639"/>
      <c r="JMM203" s="639"/>
      <c r="JMN203" s="639"/>
      <c r="JMO203" s="639"/>
      <c r="JMP203" s="639"/>
      <c r="JMQ203" s="639"/>
      <c r="JMR203" s="639"/>
      <c r="JMS203" s="639"/>
      <c r="JMT203" s="639"/>
      <c r="JMU203" s="639"/>
      <c r="JMV203" s="639"/>
      <c r="JMW203" s="639"/>
      <c r="JMX203" s="639"/>
      <c r="JMY203" s="639"/>
      <c r="JMZ203" s="639"/>
      <c r="JNA203" s="639"/>
      <c r="JNB203" s="639"/>
      <c r="JNC203" s="639"/>
      <c r="JND203" s="639"/>
      <c r="JNE203" s="639"/>
      <c r="JNF203" s="639"/>
      <c r="JNG203" s="639"/>
      <c r="JNH203" s="639"/>
      <c r="JNI203" s="639"/>
      <c r="JNJ203" s="639"/>
      <c r="JNK203" s="639"/>
      <c r="JNL203" s="639"/>
      <c r="JNM203" s="639"/>
      <c r="JNN203" s="639"/>
      <c r="JNO203" s="639"/>
      <c r="JNP203" s="639"/>
      <c r="JNQ203" s="639"/>
      <c r="JNR203" s="639"/>
      <c r="JNS203" s="639"/>
      <c r="JNT203" s="639"/>
      <c r="JNU203" s="639"/>
      <c r="JNV203" s="639"/>
      <c r="JNW203" s="639"/>
      <c r="JNX203" s="639"/>
      <c r="JNY203" s="639"/>
      <c r="JNZ203" s="639"/>
      <c r="JOA203" s="639"/>
      <c r="JOB203" s="639"/>
      <c r="JOC203" s="639"/>
      <c r="JOD203" s="639"/>
      <c r="JOE203" s="639"/>
      <c r="JOF203" s="639"/>
      <c r="JOG203" s="639"/>
      <c r="JOH203" s="639"/>
      <c r="JOI203" s="639"/>
      <c r="JOJ203" s="639"/>
      <c r="JOK203" s="639"/>
      <c r="JOL203" s="639"/>
      <c r="JOM203" s="639"/>
      <c r="JON203" s="639"/>
      <c r="JOO203" s="639"/>
      <c r="JOP203" s="639"/>
      <c r="JOQ203" s="639"/>
      <c r="JOR203" s="639"/>
      <c r="JOS203" s="639"/>
      <c r="JOT203" s="639"/>
      <c r="JOU203" s="639"/>
      <c r="JOV203" s="639"/>
      <c r="JOW203" s="639"/>
      <c r="JOX203" s="639"/>
      <c r="JOY203" s="639"/>
      <c r="JOZ203" s="639"/>
      <c r="JPA203" s="639"/>
      <c r="JPB203" s="639"/>
      <c r="JPC203" s="639"/>
      <c r="JPD203" s="639"/>
      <c r="JPE203" s="639"/>
      <c r="JPF203" s="639"/>
      <c r="JPG203" s="639"/>
      <c r="JPH203" s="639"/>
      <c r="JPI203" s="639"/>
      <c r="JPJ203" s="639"/>
      <c r="JPK203" s="639"/>
      <c r="JPL203" s="639"/>
      <c r="JPM203" s="639"/>
      <c r="JPN203" s="639"/>
      <c r="JPO203" s="639"/>
      <c r="JPP203" s="639"/>
      <c r="JPQ203" s="639"/>
      <c r="JPR203" s="639"/>
      <c r="JPS203" s="639"/>
      <c r="JPT203" s="639"/>
      <c r="JPU203" s="639"/>
      <c r="JPV203" s="639"/>
      <c r="JPW203" s="639"/>
      <c r="JPX203" s="639"/>
      <c r="JPY203" s="639"/>
      <c r="JPZ203" s="639"/>
      <c r="JQA203" s="639"/>
      <c r="JQB203" s="639"/>
      <c r="JQC203" s="639"/>
      <c r="JQD203" s="639"/>
      <c r="JQE203" s="639"/>
      <c r="JQF203" s="639"/>
      <c r="JQG203" s="639"/>
      <c r="JQH203" s="639"/>
      <c r="JQI203" s="639"/>
      <c r="JQJ203" s="639"/>
      <c r="JQK203" s="639"/>
      <c r="JQL203" s="639"/>
      <c r="JQM203" s="639"/>
      <c r="JQN203" s="639"/>
      <c r="JQO203" s="639"/>
      <c r="JQP203" s="639"/>
      <c r="JQQ203" s="639"/>
      <c r="JQR203" s="639"/>
      <c r="JQS203" s="639"/>
      <c r="JQT203" s="639"/>
      <c r="JQU203" s="639"/>
      <c r="JQV203" s="639"/>
      <c r="JQW203" s="639"/>
      <c r="JQX203" s="639"/>
      <c r="JQY203" s="639"/>
      <c r="JQZ203" s="639"/>
      <c r="JRA203" s="639"/>
      <c r="JRB203" s="639"/>
      <c r="JRC203" s="639"/>
      <c r="JRD203" s="639"/>
      <c r="JRE203" s="639"/>
      <c r="JRF203" s="639"/>
      <c r="JRG203" s="639"/>
      <c r="JRH203" s="639"/>
      <c r="JRI203" s="639"/>
      <c r="JRJ203" s="639"/>
      <c r="JRK203" s="639"/>
      <c r="JRL203" s="639"/>
      <c r="JRM203" s="639"/>
      <c r="JRN203" s="639"/>
      <c r="JRO203" s="639"/>
      <c r="JRP203" s="639"/>
      <c r="JRQ203" s="639"/>
      <c r="JRR203" s="639"/>
      <c r="JRS203" s="639"/>
      <c r="JRT203" s="639"/>
      <c r="JRU203" s="639"/>
      <c r="JRV203" s="639"/>
      <c r="JRW203" s="639"/>
      <c r="JRX203" s="639"/>
      <c r="JRY203" s="639"/>
      <c r="JRZ203" s="639"/>
      <c r="JSA203" s="639"/>
      <c r="JSB203" s="639"/>
      <c r="JSC203" s="639"/>
      <c r="JSD203" s="639"/>
      <c r="JSE203" s="639"/>
      <c r="JSF203" s="639"/>
      <c r="JSG203" s="639"/>
      <c r="JSH203" s="639"/>
      <c r="JSI203" s="639"/>
      <c r="JSJ203" s="639"/>
      <c r="JSK203" s="639"/>
      <c r="JSL203" s="639"/>
      <c r="JSM203" s="639"/>
      <c r="JSN203" s="639"/>
      <c r="JSO203" s="639"/>
      <c r="JSP203" s="639"/>
      <c r="JSQ203" s="639"/>
      <c r="JSR203" s="639"/>
      <c r="JSS203" s="639"/>
      <c r="JST203" s="639"/>
      <c r="JSU203" s="639"/>
      <c r="JSV203" s="639"/>
      <c r="JSW203" s="639"/>
      <c r="JSX203" s="639"/>
      <c r="JSY203" s="639"/>
      <c r="JSZ203" s="639"/>
      <c r="JTA203" s="639"/>
      <c r="JTB203" s="639"/>
      <c r="JTC203" s="639"/>
      <c r="JTD203" s="639"/>
      <c r="JTE203" s="639"/>
      <c r="JTF203" s="639"/>
      <c r="JTG203" s="639"/>
      <c r="JTH203" s="639"/>
      <c r="JTI203" s="639"/>
      <c r="JTJ203" s="639"/>
      <c r="JTK203" s="639"/>
      <c r="JTL203" s="639"/>
      <c r="JTM203" s="639"/>
      <c r="JTN203" s="639"/>
      <c r="JTO203" s="639"/>
      <c r="JTP203" s="639"/>
      <c r="JTQ203" s="639"/>
      <c r="JTR203" s="639"/>
      <c r="JTS203" s="639"/>
      <c r="JTT203" s="639"/>
      <c r="JTU203" s="639"/>
      <c r="JTV203" s="639"/>
      <c r="JTW203" s="639"/>
      <c r="JTX203" s="639"/>
      <c r="JTY203" s="639"/>
      <c r="JTZ203" s="639"/>
      <c r="JUA203" s="639"/>
      <c r="JUB203" s="639"/>
      <c r="JUC203" s="639"/>
      <c r="JUD203" s="639"/>
      <c r="JUE203" s="639"/>
      <c r="JUF203" s="639"/>
      <c r="JUG203" s="639"/>
      <c r="JUH203" s="639"/>
      <c r="JUI203" s="639"/>
      <c r="JUJ203" s="639"/>
      <c r="JUK203" s="639"/>
      <c r="JUL203" s="639"/>
      <c r="JUM203" s="639"/>
      <c r="JUN203" s="639"/>
      <c r="JUO203" s="639"/>
      <c r="JUP203" s="639"/>
      <c r="JUQ203" s="639"/>
      <c r="JUR203" s="639"/>
      <c r="JUS203" s="639"/>
      <c r="JUT203" s="639"/>
      <c r="JUU203" s="639"/>
      <c r="JUV203" s="639"/>
      <c r="JUW203" s="639"/>
      <c r="JUX203" s="639"/>
      <c r="JUY203" s="639"/>
      <c r="JUZ203" s="639"/>
      <c r="JVA203" s="639"/>
      <c r="JVB203" s="639"/>
      <c r="JVC203" s="639"/>
      <c r="JVD203" s="639"/>
      <c r="JVE203" s="639"/>
      <c r="JVF203" s="639"/>
      <c r="JVG203" s="639"/>
      <c r="JVH203" s="639"/>
      <c r="JVI203" s="639"/>
      <c r="JVJ203" s="639"/>
      <c r="JVK203" s="639"/>
      <c r="JVL203" s="639"/>
      <c r="JVM203" s="639"/>
      <c r="JVN203" s="639"/>
      <c r="JVO203" s="639"/>
      <c r="JVP203" s="639"/>
      <c r="JVQ203" s="639"/>
      <c r="JVR203" s="639"/>
      <c r="JVS203" s="639"/>
      <c r="JVT203" s="639"/>
      <c r="JVU203" s="639"/>
      <c r="JVV203" s="639"/>
      <c r="JVW203" s="639"/>
      <c r="JVX203" s="639"/>
      <c r="JVY203" s="639"/>
      <c r="JVZ203" s="639"/>
      <c r="JWA203" s="639"/>
      <c r="JWB203" s="639"/>
      <c r="JWC203" s="639"/>
      <c r="JWD203" s="639"/>
      <c r="JWE203" s="639"/>
      <c r="JWF203" s="639"/>
      <c r="JWG203" s="639"/>
      <c r="JWH203" s="639"/>
      <c r="JWI203" s="639"/>
      <c r="JWJ203" s="639"/>
      <c r="JWK203" s="639"/>
      <c r="JWL203" s="639"/>
      <c r="JWM203" s="639"/>
      <c r="JWN203" s="639"/>
      <c r="JWO203" s="639"/>
      <c r="JWP203" s="639"/>
      <c r="JWQ203" s="639"/>
      <c r="JWR203" s="639"/>
      <c r="JWS203" s="639"/>
      <c r="JWT203" s="639"/>
      <c r="JWU203" s="639"/>
      <c r="JWV203" s="639"/>
      <c r="JWW203" s="639"/>
      <c r="JWX203" s="639"/>
      <c r="JWY203" s="639"/>
      <c r="JWZ203" s="639"/>
      <c r="JXA203" s="639"/>
      <c r="JXB203" s="639"/>
      <c r="JXC203" s="639"/>
      <c r="JXD203" s="639"/>
      <c r="JXE203" s="639"/>
      <c r="JXF203" s="639"/>
      <c r="JXG203" s="639"/>
      <c r="JXH203" s="639"/>
      <c r="JXI203" s="639"/>
      <c r="JXJ203" s="639"/>
      <c r="JXK203" s="639"/>
      <c r="JXL203" s="639"/>
      <c r="JXM203" s="639"/>
      <c r="JXN203" s="639"/>
      <c r="JXO203" s="639"/>
      <c r="JXP203" s="639"/>
      <c r="JXQ203" s="639"/>
      <c r="JXR203" s="639"/>
      <c r="JXS203" s="639"/>
      <c r="JXT203" s="639"/>
      <c r="JXU203" s="639"/>
      <c r="JXV203" s="639"/>
      <c r="JXW203" s="639"/>
      <c r="JXX203" s="639"/>
      <c r="JXY203" s="639"/>
      <c r="JXZ203" s="639"/>
      <c r="JYA203" s="639"/>
      <c r="JYB203" s="639"/>
      <c r="JYC203" s="639"/>
      <c r="JYD203" s="639"/>
      <c r="JYE203" s="639"/>
      <c r="JYF203" s="639"/>
      <c r="JYG203" s="639"/>
      <c r="JYH203" s="639"/>
      <c r="JYI203" s="639"/>
      <c r="JYJ203" s="639"/>
      <c r="JYK203" s="639"/>
      <c r="JYL203" s="639"/>
      <c r="JYM203" s="639"/>
      <c r="JYN203" s="639"/>
      <c r="JYO203" s="639"/>
      <c r="JYP203" s="639"/>
      <c r="JYQ203" s="639"/>
      <c r="JYR203" s="639"/>
      <c r="JYS203" s="639"/>
      <c r="JYT203" s="639"/>
      <c r="JYU203" s="639"/>
      <c r="JYV203" s="639"/>
      <c r="JYW203" s="639"/>
      <c r="JYX203" s="639"/>
      <c r="JYY203" s="639"/>
      <c r="JYZ203" s="639"/>
      <c r="JZA203" s="639"/>
      <c r="JZB203" s="639"/>
      <c r="JZC203" s="639"/>
      <c r="JZD203" s="639"/>
      <c r="JZE203" s="639"/>
      <c r="JZF203" s="639"/>
      <c r="JZG203" s="639"/>
      <c r="JZH203" s="639"/>
      <c r="JZI203" s="639"/>
      <c r="JZJ203" s="639"/>
      <c r="JZK203" s="639"/>
      <c r="JZL203" s="639"/>
      <c r="JZM203" s="639"/>
      <c r="JZN203" s="639"/>
      <c r="JZO203" s="639"/>
      <c r="JZP203" s="639"/>
      <c r="JZQ203" s="639"/>
      <c r="JZR203" s="639"/>
      <c r="JZS203" s="639"/>
      <c r="JZT203" s="639"/>
      <c r="JZU203" s="639"/>
      <c r="JZV203" s="639"/>
      <c r="JZW203" s="639"/>
      <c r="JZX203" s="639"/>
      <c r="JZY203" s="639"/>
      <c r="JZZ203" s="639"/>
      <c r="KAA203" s="639"/>
      <c r="KAB203" s="639"/>
      <c r="KAC203" s="639"/>
      <c r="KAD203" s="639"/>
      <c r="KAE203" s="639"/>
      <c r="KAF203" s="639"/>
      <c r="KAG203" s="639"/>
      <c r="KAH203" s="639"/>
      <c r="KAI203" s="639"/>
      <c r="KAJ203" s="639"/>
      <c r="KAK203" s="639"/>
      <c r="KAL203" s="639"/>
      <c r="KAM203" s="639"/>
      <c r="KAN203" s="639"/>
      <c r="KAO203" s="639"/>
      <c r="KAP203" s="639"/>
      <c r="KAQ203" s="639"/>
      <c r="KAR203" s="639"/>
      <c r="KAS203" s="639"/>
      <c r="KAT203" s="639"/>
      <c r="KAU203" s="639"/>
      <c r="KAV203" s="639"/>
      <c r="KAW203" s="639"/>
      <c r="KAX203" s="639"/>
      <c r="KAY203" s="639"/>
      <c r="KAZ203" s="639"/>
      <c r="KBA203" s="639"/>
      <c r="KBB203" s="639"/>
      <c r="KBC203" s="639"/>
      <c r="KBD203" s="639"/>
      <c r="KBE203" s="639"/>
      <c r="KBF203" s="639"/>
      <c r="KBG203" s="639"/>
      <c r="KBH203" s="639"/>
      <c r="KBI203" s="639"/>
      <c r="KBJ203" s="639"/>
      <c r="KBK203" s="639"/>
      <c r="KBL203" s="639"/>
      <c r="KBM203" s="639"/>
      <c r="KBN203" s="639"/>
      <c r="KBO203" s="639"/>
      <c r="KBP203" s="639"/>
      <c r="KBQ203" s="639"/>
      <c r="KBR203" s="639"/>
      <c r="KBS203" s="639"/>
      <c r="KBT203" s="639"/>
      <c r="KBU203" s="639"/>
      <c r="KBV203" s="639"/>
      <c r="KBW203" s="639"/>
      <c r="KBX203" s="639"/>
      <c r="KBY203" s="639"/>
      <c r="KBZ203" s="639"/>
      <c r="KCA203" s="639"/>
      <c r="KCB203" s="639"/>
      <c r="KCC203" s="639"/>
      <c r="KCD203" s="639"/>
      <c r="KCE203" s="639"/>
      <c r="KCF203" s="639"/>
      <c r="KCG203" s="639"/>
      <c r="KCH203" s="639"/>
      <c r="KCI203" s="639"/>
      <c r="KCJ203" s="639"/>
      <c r="KCK203" s="639"/>
      <c r="KCL203" s="639"/>
      <c r="KCM203" s="639"/>
      <c r="KCN203" s="639"/>
      <c r="KCO203" s="639"/>
      <c r="KCP203" s="639"/>
      <c r="KCQ203" s="639"/>
      <c r="KCR203" s="639"/>
      <c r="KCS203" s="639"/>
      <c r="KCT203" s="639"/>
      <c r="KCU203" s="639"/>
      <c r="KCV203" s="639"/>
      <c r="KCW203" s="639"/>
      <c r="KCX203" s="639"/>
      <c r="KCY203" s="639"/>
      <c r="KCZ203" s="639"/>
      <c r="KDA203" s="639"/>
      <c r="KDB203" s="639"/>
      <c r="KDC203" s="639"/>
      <c r="KDD203" s="639"/>
      <c r="KDE203" s="639"/>
      <c r="KDF203" s="639"/>
      <c r="KDG203" s="639"/>
      <c r="KDH203" s="639"/>
      <c r="KDI203" s="639"/>
      <c r="KDJ203" s="639"/>
      <c r="KDK203" s="639"/>
      <c r="KDL203" s="639"/>
      <c r="KDM203" s="639"/>
      <c r="KDN203" s="639"/>
      <c r="KDO203" s="639"/>
      <c r="KDP203" s="639"/>
      <c r="KDQ203" s="639"/>
      <c r="KDR203" s="639"/>
      <c r="KDS203" s="639"/>
      <c r="KDT203" s="639"/>
      <c r="KDU203" s="639"/>
      <c r="KDV203" s="639"/>
      <c r="KDW203" s="639"/>
      <c r="KDX203" s="639"/>
      <c r="KDY203" s="639"/>
      <c r="KDZ203" s="639"/>
      <c r="KEA203" s="639"/>
      <c r="KEB203" s="639"/>
      <c r="KEC203" s="639"/>
      <c r="KED203" s="639"/>
      <c r="KEE203" s="639"/>
      <c r="KEF203" s="639"/>
      <c r="KEG203" s="639"/>
      <c r="KEH203" s="639"/>
      <c r="KEI203" s="639"/>
      <c r="KEJ203" s="639"/>
      <c r="KEK203" s="639"/>
      <c r="KEL203" s="639"/>
      <c r="KEM203" s="639"/>
      <c r="KEN203" s="639"/>
      <c r="KEO203" s="639"/>
      <c r="KEP203" s="639"/>
      <c r="KEQ203" s="639"/>
      <c r="KER203" s="639"/>
      <c r="KES203" s="639"/>
      <c r="KET203" s="639"/>
      <c r="KEU203" s="639"/>
      <c r="KEV203" s="639"/>
      <c r="KEW203" s="639"/>
      <c r="KEX203" s="639"/>
      <c r="KEY203" s="639"/>
      <c r="KEZ203" s="639"/>
      <c r="KFA203" s="639"/>
      <c r="KFB203" s="639"/>
      <c r="KFC203" s="639"/>
      <c r="KFD203" s="639"/>
      <c r="KFE203" s="639"/>
      <c r="KFF203" s="639"/>
      <c r="KFG203" s="639"/>
      <c r="KFH203" s="639"/>
      <c r="KFI203" s="639"/>
      <c r="KFJ203" s="639"/>
      <c r="KFK203" s="639"/>
      <c r="KFL203" s="639"/>
      <c r="KFM203" s="639"/>
      <c r="KFN203" s="639"/>
      <c r="KFO203" s="639"/>
      <c r="KFP203" s="639"/>
      <c r="KFQ203" s="639"/>
      <c r="KFR203" s="639"/>
      <c r="KFS203" s="639"/>
      <c r="KFT203" s="639"/>
      <c r="KFU203" s="639"/>
      <c r="KFV203" s="639"/>
      <c r="KFW203" s="639"/>
      <c r="KFX203" s="639"/>
      <c r="KFY203" s="639"/>
      <c r="KFZ203" s="639"/>
      <c r="KGA203" s="639"/>
      <c r="KGB203" s="639"/>
      <c r="KGC203" s="639"/>
      <c r="KGD203" s="639"/>
      <c r="KGE203" s="639"/>
      <c r="KGF203" s="639"/>
      <c r="KGG203" s="639"/>
      <c r="KGH203" s="639"/>
      <c r="KGI203" s="639"/>
      <c r="KGJ203" s="639"/>
      <c r="KGK203" s="639"/>
      <c r="KGL203" s="639"/>
      <c r="KGM203" s="639"/>
      <c r="KGN203" s="639"/>
      <c r="KGO203" s="639"/>
      <c r="KGP203" s="639"/>
      <c r="KGQ203" s="639"/>
      <c r="KGR203" s="639"/>
      <c r="KGS203" s="639"/>
      <c r="KGT203" s="639"/>
      <c r="KGU203" s="639"/>
      <c r="KGV203" s="639"/>
      <c r="KGW203" s="639"/>
      <c r="KGX203" s="639"/>
      <c r="KGY203" s="639"/>
      <c r="KGZ203" s="639"/>
      <c r="KHA203" s="639"/>
      <c r="KHB203" s="639"/>
      <c r="KHC203" s="639"/>
      <c r="KHD203" s="639"/>
      <c r="KHE203" s="639"/>
      <c r="KHF203" s="639"/>
      <c r="KHG203" s="639"/>
      <c r="KHH203" s="639"/>
      <c r="KHI203" s="639"/>
      <c r="KHJ203" s="639"/>
      <c r="KHK203" s="639"/>
      <c r="KHL203" s="639"/>
      <c r="KHM203" s="639"/>
      <c r="KHN203" s="639"/>
      <c r="KHO203" s="639"/>
      <c r="KHP203" s="639"/>
      <c r="KHQ203" s="639"/>
      <c r="KHR203" s="639"/>
      <c r="KHS203" s="639"/>
      <c r="KHT203" s="639"/>
      <c r="KHU203" s="639"/>
      <c r="KHV203" s="639"/>
      <c r="KHW203" s="639"/>
      <c r="KHX203" s="639"/>
      <c r="KHY203" s="639"/>
      <c r="KHZ203" s="639"/>
      <c r="KIA203" s="639"/>
      <c r="KIB203" s="639"/>
      <c r="KIC203" s="639"/>
      <c r="KID203" s="639"/>
      <c r="KIE203" s="639"/>
      <c r="KIF203" s="639"/>
      <c r="KIG203" s="639"/>
      <c r="KIH203" s="639"/>
      <c r="KII203" s="639"/>
      <c r="KIJ203" s="639"/>
      <c r="KIK203" s="639"/>
      <c r="KIL203" s="639"/>
      <c r="KIM203" s="639"/>
      <c r="KIN203" s="639"/>
      <c r="KIO203" s="639"/>
      <c r="KIP203" s="639"/>
      <c r="KIQ203" s="639"/>
      <c r="KIR203" s="639"/>
      <c r="KIS203" s="639"/>
      <c r="KIT203" s="639"/>
      <c r="KIU203" s="639"/>
      <c r="KIV203" s="639"/>
      <c r="KIW203" s="639"/>
      <c r="KIX203" s="639"/>
      <c r="KIY203" s="639"/>
      <c r="KIZ203" s="639"/>
      <c r="KJA203" s="639"/>
      <c r="KJB203" s="639"/>
      <c r="KJC203" s="639"/>
      <c r="KJD203" s="639"/>
      <c r="KJE203" s="639"/>
      <c r="KJF203" s="639"/>
      <c r="KJG203" s="639"/>
      <c r="KJH203" s="639"/>
      <c r="KJI203" s="639"/>
      <c r="KJJ203" s="639"/>
      <c r="KJK203" s="639"/>
      <c r="KJL203" s="639"/>
      <c r="KJM203" s="639"/>
      <c r="KJN203" s="639"/>
      <c r="KJO203" s="639"/>
      <c r="KJP203" s="639"/>
      <c r="KJQ203" s="639"/>
      <c r="KJR203" s="639"/>
      <c r="KJS203" s="639"/>
      <c r="KJT203" s="639"/>
      <c r="KJU203" s="639"/>
      <c r="KJV203" s="639"/>
      <c r="KJW203" s="639"/>
      <c r="KJX203" s="639"/>
      <c r="KJY203" s="639"/>
      <c r="KJZ203" s="639"/>
      <c r="KKA203" s="639"/>
      <c r="KKB203" s="639"/>
      <c r="KKC203" s="639"/>
      <c r="KKD203" s="639"/>
      <c r="KKE203" s="639"/>
      <c r="KKF203" s="639"/>
      <c r="KKG203" s="639"/>
      <c r="KKH203" s="639"/>
      <c r="KKI203" s="639"/>
      <c r="KKJ203" s="639"/>
      <c r="KKK203" s="639"/>
      <c r="KKL203" s="639"/>
      <c r="KKM203" s="639"/>
      <c r="KKN203" s="639"/>
      <c r="KKO203" s="639"/>
      <c r="KKP203" s="639"/>
      <c r="KKQ203" s="639"/>
      <c r="KKR203" s="639"/>
      <c r="KKS203" s="639"/>
      <c r="KKT203" s="639"/>
      <c r="KKU203" s="639"/>
      <c r="KKV203" s="639"/>
      <c r="KKW203" s="639"/>
      <c r="KKX203" s="639"/>
      <c r="KKY203" s="639"/>
      <c r="KKZ203" s="639"/>
      <c r="KLA203" s="639"/>
      <c r="KLB203" s="639"/>
      <c r="KLC203" s="639"/>
      <c r="KLD203" s="639"/>
      <c r="KLE203" s="639"/>
      <c r="KLF203" s="639"/>
      <c r="KLG203" s="639"/>
      <c r="KLH203" s="639"/>
      <c r="KLI203" s="639"/>
      <c r="KLJ203" s="639"/>
      <c r="KLK203" s="639"/>
      <c r="KLL203" s="639"/>
      <c r="KLM203" s="639"/>
      <c r="KLN203" s="639"/>
      <c r="KLO203" s="639"/>
      <c r="KLP203" s="639"/>
      <c r="KLQ203" s="639"/>
      <c r="KLR203" s="639"/>
      <c r="KLS203" s="639"/>
      <c r="KLT203" s="639"/>
      <c r="KLU203" s="639"/>
      <c r="KLV203" s="639"/>
      <c r="KLW203" s="639"/>
      <c r="KLX203" s="639"/>
      <c r="KLY203" s="639"/>
      <c r="KLZ203" s="639"/>
      <c r="KMA203" s="639"/>
      <c r="KMB203" s="639"/>
      <c r="KMC203" s="639"/>
      <c r="KMD203" s="639"/>
      <c r="KME203" s="639"/>
      <c r="KMF203" s="639"/>
      <c r="KMG203" s="639"/>
      <c r="KMH203" s="639"/>
      <c r="KMI203" s="639"/>
      <c r="KMJ203" s="639"/>
      <c r="KMK203" s="639"/>
      <c r="KML203" s="639"/>
      <c r="KMM203" s="639"/>
      <c r="KMN203" s="639"/>
      <c r="KMO203" s="639"/>
      <c r="KMP203" s="639"/>
      <c r="KMQ203" s="639"/>
      <c r="KMR203" s="639"/>
      <c r="KMS203" s="639"/>
      <c r="KMT203" s="639"/>
      <c r="KMU203" s="639"/>
      <c r="KMV203" s="639"/>
      <c r="KMW203" s="639"/>
      <c r="KMX203" s="639"/>
      <c r="KMY203" s="639"/>
      <c r="KMZ203" s="639"/>
      <c r="KNA203" s="639"/>
      <c r="KNB203" s="639"/>
      <c r="KNC203" s="639"/>
      <c r="KND203" s="639"/>
      <c r="KNE203" s="639"/>
      <c r="KNF203" s="639"/>
      <c r="KNG203" s="639"/>
      <c r="KNH203" s="639"/>
      <c r="KNI203" s="639"/>
      <c r="KNJ203" s="639"/>
      <c r="KNK203" s="639"/>
      <c r="KNL203" s="639"/>
      <c r="KNM203" s="639"/>
      <c r="KNN203" s="639"/>
      <c r="KNO203" s="639"/>
      <c r="KNP203" s="639"/>
      <c r="KNQ203" s="639"/>
      <c r="KNR203" s="639"/>
      <c r="KNS203" s="639"/>
      <c r="KNT203" s="639"/>
      <c r="KNU203" s="639"/>
      <c r="KNV203" s="639"/>
      <c r="KNW203" s="639"/>
      <c r="KNX203" s="639"/>
      <c r="KNY203" s="639"/>
      <c r="KNZ203" s="639"/>
      <c r="KOA203" s="639"/>
      <c r="KOB203" s="639"/>
      <c r="KOC203" s="639"/>
      <c r="KOD203" s="639"/>
      <c r="KOE203" s="639"/>
      <c r="KOF203" s="639"/>
      <c r="KOG203" s="639"/>
      <c r="KOH203" s="639"/>
      <c r="KOI203" s="639"/>
      <c r="KOJ203" s="639"/>
      <c r="KOK203" s="639"/>
      <c r="KOL203" s="639"/>
      <c r="KOM203" s="639"/>
      <c r="KON203" s="639"/>
      <c r="KOO203" s="639"/>
      <c r="KOP203" s="639"/>
      <c r="KOQ203" s="639"/>
      <c r="KOR203" s="639"/>
      <c r="KOS203" s="639"/>
      <c r="KOT203" s="639"/>
      <c r="KOU203" s="639"/>
      <c r="KOV203" s="639"/>
      <c r="KOW203" s="639"/>
      <c r="KOX203" s="639"/>
      <c r="KOY203" s="639"/>
      <c r="KOZ203" s="639"/>
      <c r="KPA203" s="639"/>
      <c r="KPB203" s="639"/>
      <c r="KPC203" s="639"/>
      <c r="KPD203" s="639"/>
      <c r="KPE203" s="639"/>
      <c r="KPF203" s="639"/>
      <c r="KPG203" s="639"/>
      <c r="KPH203" s="639"/>
      <c r="KPI203" s="639"/>
      <c r="KPJ203" s="639"/>
      <c r="KPK203" s="639"/>
      <c r="KPL203" s="639"/>
      <c r="KPM203" s="639"/>
      <c r="KPN203" s="639"/>
      <c r="KPO203" s="639"/>
      <c r="KPP203" s="639"/>
      <c r="KPQ203" s="639"/>
      <c r="KPR203" s="639"/>
      <c r="KPS203" s="639"/>
      <c r="KPT203" s="639"/>
      <c r="KPU203" s="639"/>
      <c r="KPV203" s="639"/>
      <c r="KPW203" s="639"/>
      <c r="KPX203" s="639"/>
      <c r="KPY203" s="639"/>
      <c r="KPZ203" s="639"/>
      <c r="KQA203" s="639"/>
      <c r="KQB203" s="639"/>
      <c r="KQC203" s="639"/>
      <c r="KQD203" s="639"/>
      <c r="KQE203" s="639"/>
      <c r="KQF203" s="639"/>
      <c r="KQG203" s="639"/>
      <c r="KQH203" s="639"/>
      <c r="KQI203" s="639"/>
      <c r="KQJ203" s="639"/>
      <c r="KQK203" s="639"/>
      <c r="KQL203" s="639"/>
      <c r="KQM203" s="639"/>
      <c r="KQN203" s="639"/>
      <c r="KQO203" s="639"/>
      <c r="KQP203" s="639"/>
      <c r="KQQ203" s="639"/>
      <c r="KQR203" s="639"/>
      <c r="KQS203" s="639"/>
      <c r="KQT203" s="639"/>
      <c r="KQU203" s="639"/>
      <c r="KQV203" s="639"/>
      <c r="KQW203" s="639"/>
      <c r="KQX203" s="639"/>
      <c r="KQY203" s="639"/>
      <c r="KQZ203" s="639"/>
      <c r="KRA203" s="639"/>
      <c r="KRB203" s="639"/>
      <c r="KRC203" s="639"/>
      <c r="KRD203" s="639"/>
      <c r="KRE203" s="639"/>
      <c r="KRF203" s="639"/>
      <c r="KRG203" s="639"/>
      <c r="KRH203" s="639"/>
      <c r="KRI203" s="639"/>
      <c r="KRJ203" s="639"/>
      <c r="KRK203" s="639"/>
      <c r="KRL203" s="639"/>
      <c r="KRM203" s="639"/>
      <c r="KRN203" s="639"/>
      <c r="KRO203" s="639"/>
      <c r="KRP203" s="639"/>
      <c r="KRQ203" s="639"/>
      <c r="KRR203" s="639"/>
      <c r="KRS203" s="639"/>
      <c r="KRT203" s="639"/>
      <c r="KRU203" s="639"/>
      <c r="KRV203" s="639"/>
      <c r="KRW203" s="639"/>
      <c r="KRX203" s="639"/>
      <c r="KRY203" s="639"/>
      <c r="KRZ203" s="639"/>
      <c r="KSA203" s="639"/>
      <c r="KSB203" s="639"/>
      <c r="KSC203" s="639"/>
      <c r="KSD203" s="639"/>
      <c r="KSE203" s="639"/>
      <c r="KSF203" s="639"/>
      <c r="KSG203" s="639"/>
      <c r="KSH203" s="639"/>
      <c r="KSI203" s="639"/>
      <c r="KSJ203" s="639"/>
      <c r="KSK203" s="639"/>
      <c r="KSL203" s="639"/>
      <c r="KSM203" s="639"/>
      <c r="KSN203" s="639"/>
      <c r="KSO203" s="639"/>
      <c r="KSP203" s="639"/>
      <c r="KSQ203" s="639"/>
      <c r="KSR203" s="639"/>
      <c r="KSS203" s="639"/>
      <c r="KST203" s="639"/>
      <c r="KSU203" s="639"/>
      <c r="KSV203" s="639"/>
      <c r="KSW203" s="639"/>
      <c r="KSX203" s="639"/>
      <c r="KSY203" s="639"/>
      <c r="KSZ203" s="639"/>
      <c r="KTA203" s="639"/>
      <c r="KTB203" s="639"/>
      <c r="KTC203" s="639"/>
      <c r="KTD203" s="639"/>
      <c r="KTE203" s="639"/>
      <c r="KTF203" s="639"/>
      <c r="KTG203" s="639"/>
      <c r="KTH203" s="639"/>
      <c r="KTI203" s="639"/>
      <c r="KTJ203" s="639"/>
      <c r="KTK203" s="639"/>
      <c r="KTL203" s="639"/>
      <c r="KTM203" s="639"/>
      <c r="KTN203" s="639"/>
      <c r="KTO203" s="639"/>
      <c r="KTP203" s="639"/>
      <c r="KTQ203" s="639"/>
      <c r="KTR203" s="639"/>
      <c r="KTS203" s="639"/>
      <c r="KTT203" s="639"/>
      <c r="KTU203" s="639"/>
      <c r="KTV203" s="639"/>
      <c r="KTW203" s="639"/>
      <c r="KTX203" s="639"/>
      <c r="KTY203" s="639"/>
      <c r="KTZ203" s="639"/>
      <c r="KUA203" s="639"/>
      <c r="KUB203" s="639"/>
      <c r="KUC203" s="639"/>
      <c r="KUD203" s="639"/>
      <c r="KUE203" s="639"/>
      <c r="KUF203" s="639"/>
      <c r="KUG203" s="639"/>
      <c r="KUH203" s="639"/>
      <c r="KUI203" s="639"/>
      <c r="KUJ203" s="639"/>
      <c r="KUK203" s="639"/>
      <c r="KUL203" s="639"/>
      <c r="KUM203" s="639"/>
      <c r="KUN203" s="639"/>
      <c r="KUO203" s="639"/>
      <c r="KUP203" s="639"/>
      <c r="KUQ203" s="639"/>
      <c r="KUR203" s="639"/>
      <c r="KUS203" s="639"/>
      <c r="KUT203" s="639"/>
      <c r="KUU203" s="639"/>
      <c r="KUV203" s="639"/>
      <c r="KUW203" s="639"/>
      <c r="KUX203" s="639"/>
      <c r="KUY203" s="639"/>
      <c r="KUZ203" s="639"/>
      <c r="KVA203" s="639"/>
      <c r="KVB203" s="639"/>
      <c r="KVC203" s="639"/>
      <c r="KVD203" s="639"/>
      <c r="KVE203" s="639"/>
      <c r="KVF203" s="639"/>
      <c r="KVG203" s="639"/>
      <c r="KVH203" s="639"/>
      <c r="KVI203" s="639"/>
      <c r="KVJ203" s="639"/>
      <c r="KVK203" s="639"/>
      <c r="KVL203" s="639"/>
      <c r="KVM203" s="639"/>
      <c r="KVN203" s="639"/>
      <c r="KVO203" s="639"/>
      <c r="KVP203" s="639"/>
      <c r="KVQ203" s="639"/>
      <c r="KVR203" s="639"/>
      <c r="KVS203" s="639"/>
      <c r="KVT203" s="639"/>
      <c r="KVU203" s="639"/>
      <c r="KVV203" s="639"/>
      <c r="KVW203" s="639"/>
      <c r="KVX203" s="639"/>
      <c r="KVY203" s="639"/>
      <c r="KVZ203" s="639"/>
      <c r="KWA203" s="639"/>
      <c r="KWB203" s="639"/>
      <c r="KWC203" s="639"/>
      <c r="KWD203" s="639"/>
      <c r="KWE203" s="639"/>
      <c r="KWF203" s="639"/>
      <c r="KWG203" s="639"/>
      <c r="KWH203" s="639"/>
      <c r="KWI203" s="639"/>
      <c r="KWJ203" s="639"/>
      <c r="KWK203" s="639"/>
      <c r="KWL203" s="639"/>
      <c r="KWM203" s="639"/>
      <c r="KWN203" s="639"/>
      <c r="KWO203" s="639"/>
      <c r="KWP203" s="639"/>
      <c r="KWQ203" s="639"/>
      <c r="KWR203" s="639"/>
      <c r="KWS203" s="639"/>
      <c r="KWT203" s="639"/>
      <c r="KWU203" s="639"/>
      <c r="KWV203" s="639"/>
      <c r="KWW203" s="639"/>
      <c r="KWX203" s="639"/>
      <c r="KWY203" s="639"/>
      <c r="KWZ203" s="639"/>
      <c r="KXA203" s="639"/>
      <c r="KXB203" s="639"/>
      <c r="KXC203" s="639"/>
      <c r="KXD203" s="639"/>
      <c r="KXE203" s="639"/>
      <c r="KXF203" s="639"/>
      <c r="KXG203" s="639"/>
      <c r="KXH203" s="639"/>
      <c r="KXI203" s="639"/>
      <c r="KXJ203" s="639"/>
      <c r="KXK203" s="639"/>
      <c r="KXL203" s="639"/>
      <c r="KXM203" s="639"/>
      <c r="KXN203" s="639"/>
      <c r="KXO203" s="639"/>
      <c r="KXP203" s="639"/>
      <c r="KXQ203" s="639"/>
      <c r="KXR203" s="639"/>
      <c r="KXS203" s="639"/>
      <c r="KXT203" s="639"/>
      <c r="KXU203" s="639"/>
      <c r="KXV203" s="639"/>
      <c r="KXW203" s="639"/>
      <c r="KXX203" s="639"/>
      <c r="KXY203" s="639"/>
      <c r="KXZ203" s="639"/>
      <c r="KYA203" s="639"/>
      <c r="KYB203" s="639"/>
      <c r="KYC203" s="639"/>
      <c r="KYD203" s="639"/>
      <c r="KYE203" s="639"/>
      <c r="KYF203" s="639"/>
      <c r="KYG203" s="639"/>
      <c r="KYH203" s="639"/>
      <c r="KYI203" s="639"/>
      <c r="KYJ203" s="639"/>
      <c r="KYK203" s="639"/>
      <c r="KYL203" s="639"/>
      <c r="KYM203" s="639"/>
      <c r="KYN203" s="639"/>
      <c r="KYO203" s="639"/>
      <c r="KYP203" s="639"/>
      <c r="KYQ203" s="639"/>
      <c r="KYR203" s="639"/>
      <c r="KYS203" s="639"/>
      <c r="KYT203" s="639"/>
      <c r="KYU203" s="639"/>
      <c r="KYV203" s="639"/>
      <c r="KYW203" s="639"/>
      <c r="KYX203" s="639"/>
      <c r="KYY203" s="639"/>
      <c r="KYZ203" s="639"/>
      <c r="KZA203" s="639"/>
      <c r="KZB203" s="639"/>
      <c r="KZC203" s="639"/>
      <c r="KZD203" s="639"/>
      <c r="KZE203" s="639"/>
      <c r="KZF203" s="639"/>
      <c r="KZG203" s="639"/>
      <c r="KZH203" s="639"/>
      <c r="KZI203" s="639"/>
      <c r="KZJ203" s="639"/>
      <c r="KZK203" s="639"/>
      <c r="KZL203" s="639"/>
      <c r="KZM203" s="639"/>
      <c r="KZN203" s="639"/>
      <c r="KZO203" s="639"/>
      <c r="KZP203" s="639"/>
      <c r="KZQ203" s="639"/>
      <c r="KZR203" s="639"/>
      <c r="KZS203" s="639"/>
      <c r="KZT203" s="639"/>
      <c r="KZU203" s="639"/>
      <c r="KZV203" s="639"/>
      <c r="KZW203" s="639"/>
      <c r="KZX203" s="639"/>
      <c r="KZY203" s="639"/>
      <c r="KZZ203" s="639"/>
      <c r="LAA203" s="639"/>
      <c r="LAB203" s="639"/>
      <c r="LAC203" s="639"/>
      <c r="LAD203" s="639"/>
      <c r="LAE203" s="639"/>
      <c r="LAF203" s="639"/>
      <c r="LAG203" s="639"/>
      <c r="LAH203" s="639"/>
      <c r="LAI203" s="639"/>
      <c r="LAJ203" s="639"/>
      <c r="LAK203" s="639"/>
      <c r="LAL203" s="639"/>
      <c r="LAM203" s="639"/>
      <c r="LAN203" s="639"/>
      <c r="LAO203" s="639"/>
      <c r="LAP203" s="639"/>
      <c r="LAQ203" s="639"/>
      <c r="LAR203" s="639"/>
      <c r="LAS203" s="639"/>
      <c r="LAT203" s="639"/>
      <c r="LAU203" s="639"/>
      <c r="LAV203" s="639"/>
      <c r="LAW203" s="639"/>
      <c r="LAX203" s="639"/>
      <c r="LAY203" s="639"/>
      <c r="LAZ203" s="639"/>
      <c r="LBA203" s="639"/>
      <c r="LBB203" s="639"/>
      <c r="LBC203" s="639"/>
      <c r="LBD203" s="639"/>
      <c r="LBE203" s="639"/>
      <c r="LBF203" s="639"/>
      <c r="LBG203" s="639"/>
      <c r="LBH203" s="639"/>
      <c r="LBI203" s="639"/>
      <c r="LBJ203" s="639"/>
      <c r="LBK203" s="639"/>
      <c r="LBL203" s="639"/>
      <c r="LBM203" s="639"/>
      <c r="LBN203" s="639"/>
      <c r="LBO203" s="639"/>
      <c r="LBP203" s="639"/>
      <c r="LBQ203" s="639"/>
      <c r="LBR203" s="639"/>
      <c r="LBS203" s="639"/>
      <c r="LBT203" s="639"/>
      <c r="LBU203" s="639"/>
      <c r="LBV203" s="639"/>
      <c r="LBW203" s="639"/>
      <c r="LBX203" s="639"/>
      <c r="LBY203" s="639"/>
      <c r="LBZ203" s="639"/>
      <c r="LCA203" s="639"/>
      <c r="LCB203" s="639"/>
      <c r="LCC203" s="639"/>
      <c r="LCD203" s="639"/>
      <c r="LCE203" s="639"/>
      <c r="LCF203" s="639"/>
      <c r="LCG203" s="639"/>
      <c r="LCH203" s="639"/>
      <c r="LCI203" s="639"/>
      <c r="LCJ203" s="639"/>
      <c r="LCK203" s="639"/>
      <c r="LCL203" s="639"/>
      <c r="LCM203" s="639"/>
      <c r="LCN203" s="639"/>
      <c r="LCO203" s="639"/>
      <c r="LCP203" s="639"/>
      <c r="LCQ203" s="639"/>
      <c r="LCR203" s="639"/>
      <c r="LCS203" s="639"/>
      <c r="LCT203" s="639"/>
      <c r="LCU203" s="639"/>
      <c r="LCV203" s="639"/>
      <c r="LCW203" s="639"/>
      <c r="LCX203" s="639"/>
      <c r="LCY203" s="639"/>
      <c r="LCZ203" s="639"/>
      <c r="LDA203" s="639"/>
      <c r="LDB203" s="639"/>
      <c r="LDC203" s="639"/>
      <c r="LDD203" s="639"/>
      <c r="LDE203" s="639"/>
      <c r="LDF203" s="639"/>
      <c r="LDG203" s="639"/>
      <c r="LDH203" s="639"/>
      <c r="LDI203" s="639"/>
      <c r="LDJ203" s="639"/>
      <c r="LDK203" s="639"/>
      <c r="LDL203" s="639"/>
      <c r="LDM203" s="639"/>
      <c r="LDN203" s="639"/>
      <c r="LDO203" s="639"/>
      <c r="LDP203" s="639"/>
      <c r="LDQ203" s="639"/>
      <c r="LDR203" s="639"/>
      <c r="LDS203" s="639"/>
      <c r="LDT203" s="639"/>
      <c r="LDU203" s="639"/>
      <c r="LDV203" s="639"/>
      <c r="LDW203" s="639"/>
      <c r="LDX203" s="639"/>
      <c r="LDY203" s="639"/>
      <c r="LDZ203" s="639"/>
      <c r="LEA203" s="639"/>
      <c r="LEB203" s="639"/>
      <c r="LEC203" s="639"/>
      <c r="LED203" s="639"/>
      <c r="LEE203" s="639"/>
      <c r="LEF203" s="639"/>
      <c r="LEG203" s="639"/>
      <c r="LEH203" s="639"/>
      <c r="LEI203" s="639"/>
      <c r="LEJ203" s="639"/>
      <c r="LEK203" s="639"/>
      <c r="LEL203" s="639"/>
      <c r="LEM203" s="639"/>
      <c r="LEN203" s="639"/>
      <c r="LEO203" s="639"/>
      <c r="LEP203" s="639"/>
      <c r="LEQ203" s="639"/>
      <c r="LER203" s="639"/>
      <c r="LES203" s="639"/>
      <c r="LET203" s="639"/>
      <c r="LEU203" s="639"/>
      <c r="LEV203" s="639"/>
      <c r="LEW203" s="639"/>
      <c r="LEX203" s="639"/>
      <c r="LEY203" s="639"/>
      <c r="LEZ203" s="639"/>
      <c r="LFA203" s="639"/>
      <c r="LFB203" s="639"/>
      <c r="LFC203" s="639"/>
      <c r="LFD203" s="639"/>
      <c r="LFE203" s="639"/>
      <c r="LFF203" s="639"/>
      <c r="LFG203" s="639"/>
      <c r="LFH203" s="639"/>
      <c r="LFI203" s="639"/>
      <c r="LFJ203" s="639"/>
      <c r="LFK203" s="639"/>
      <c r="LFL203" s="639"/>
      <c r="LFM203" s="639"/>
      <c r="LFN203" s="639"/>
      <c r="LFO203" s="639"/>
      <c r="LFP203" s="639"/>
      <c r="LFQ203" s="639"/>
      <c r="LFR203" s="639"/>
      <c r="LFS203" s="639"/>
      <c r="LFT203" s="639"/>
      <c r="LFU203" s="639"/>
      <c r="LFV203" s="639"/>
      <c r="LFW203" s="639"/>
      <c r="LFX203" s="639"/>
      <c r="LFY203" s="639"/>
      <c r="LFZ203" s="639"/>
      <c r="LGA203" s="639"/>
      <c r="LGB203" s="639"/>
      <c r="LGC203" s="639"/>
      <c r="LGD203" s="639"/>
      <c r="LGE203" s="639"/>
      <c r="LGF203" s="639"/>
      <c r="LGG203" s="639"/>
      <c r="LGH203" s="639"/>
      <c r="LGI203" s="639"/>
      <c r="LGJ203" s="639"/>
      <c r="LGK203" s="639"/>
      <c r="LGL203" s="639"/>
      <c r="LGM203" s="639"/>
      <c r="LGN203" s="639"/>
      <c r="LGO203" s="639"/>
      <c r="LGP203" s="639"/>
      <c r="LGQ203" s="639"/>
      <c r="LGR203" s="639"/>
      <c r="LGS203" s="639"/>
      <c r="LGT203" s="639"/>
      <c r="LGU203" s="639"/>
      <c r="LGV203" s="639"/>
      <c r="LGW203" s="639"/>
      <c r="LGX203" s="639"/>
      <c r="LGY203" s="639"/>
      <c r="LGZ203" s="639"/>
      <c r="LHA203" s="639"/>
      <c r="LHB203" s="639"/>
      <c r="LHC203" s="639"/>
      <c r="LHD203" s="639"/>
      <c r="LHE203" s="639"/>
      <c r="LHF203" s="639"/>
      <c r="LHG203" s="639"/>
      <c r="LHH203" s="639"/>
      <c r="LHI203" s="639"/>
      <c r="LHJ203" s="639"/>
      <c r="LHK203" s="639"/>
      <c r="LHL203" s="639"/>
      <c r="LHM203" s="639"/>
      <c r="LHN203" s="639"/>
      <c r="LHO203" s="639"/>
      <c r="LHP203" s="639"/>
      <c r="LHQ203" s="639"/>
      <c r="LHR203" s="639"/>
      <c r="LHS203" s="639"/>
      <c r="LHT203" s="639"/>
      <c r="LHU203" s="639"/>
      <c r="LHV203" s="639"/>
      <c r="LHW203" s="639"/>
      <c r="LHX203" s="639"/>
      <c r="LHY203" s="639"/>
      <c r="LHZ203" s="639"/>
      <c r="LIA203" s="639"/>
      <c r="LIB203" s="639"/>
      <c r="LIC203" s="639"/>
      <c r="LID203" s="639"/>
      <c r="LIE203" s="639"/>
      <c r="LIF203" s="639"/>
      <c r="LIG203" s="639"/>
      <c r="LIH203" s="639"/>
      <c r="LII203" s="639"/>
      <c r="LIJ203" s="639"/>
      <c r="LIK203" s="639"/>
      <c r="LIL203" s="639"/>
      <c r="LIM203" s="639"/>
      <c r="LIN203" s="639"/>
      <c r="LIO203" s="639"/>
      <c r="LIP203" s="639"/>
      <c r="LIQ203" s="639"/>
      <c r="LIR203" s="639"/>
      <c r="LIS203" s="639"/>
      <c r="LIT203" s="639"/>
      <c r="LIU203" s="639"/>
      <c r="LIV203" s="639"/>
      <c r="LIW203" s="639"/>
      <c r="LIX203" s="639"/>
      <c r="LIY203" s="639"/>
      <c r="LIZ203" s="639"/>
      <c r="LJA203" s="639"/>
      <c r="LJB203" s="639"/>
      <c r="LJC203" s="639"/>
      <c r="LJD203" s="639"/>
      <c r="LJE203" s="639"/>
      <c r="LJF203" s="639"/>
      <c r="LJG203" s="639"/>
      <c r="LJH203" s="639"/>
      <c r="LJI203" s="639"/>
      <c r="LJJ203" s="639"/>
      <c r="LJK203" s="639"/>
      <c r="LJL203" s="639"/>
      <c r="LJM203" s="639"/>
      <c r="LJN203" s="639"/>
      <c r="LJO203" s="639"/>
      <c r="LJP203" s="639"/>
      <c r="LJQ203" s="639"/>
      <c r="LJR203" s="639"/>
      <c r="LJS203" s="639"/>
      <c r="LJT203" s="639"/>
      <c r="LJU203" s="639"/>
      <c r="LJV203" s="639"/>
      <c r="LJW203" s="639"/>
      <c r="LJX203" s="639"/>
      <c r="LJY203" s="639"/>
      <c r="LJZ203" s="639"/>
      <c r="LKA203" s="639"/>
      <c r="LKB203" s="639"/>
      <c r="LKC203" s="639"/>
      <c r="LKD203" s="639"/>
      <c r="LKE203" s="639"/>
      <c r="LKF203" s="639"/>
      <c r="LKG203" s="639"/>
      <c r="LKH203" s="639"/>
      <c r="LKI203" s="639"/>
      <c r="LKJ203" s="639"/>
      <c r="LKK203" s="639"/>
      <c r="LKL203" s="639"/>
      <c r="LKM203" s="639"/>
      <c r="LKN203" s="639"/>
      <c r="LKO203" s="639"/>
      <c r="LKP203" s="639"/>
      <c r="LKQ203" s="639"/>
      <c r="LKR203" s="639"/>
      <c r="LKS203" s="639"/>
      <c r="LKT203" s="639"/>
      <c r="LKU203" s="639"/>
      <c r="LKV203" s="639"/>
      <c r="LKW203" s="639"/>
      <c r="LKX203" s="639"/>
      <c r="LKY203" s="639"/>
      <c r="LKZ203" s="639"/>
      <c r="LLA203" s="639"/>
      <c r="LLB203" s="639"/>
      <c r="LLC203" s="639"/>
      <c r="LLD203" s="639"/>
      <c r="LLE203" s="639"/>
      <c r="LLF203" s="639"/>
      <c r="LLG203" s="639"/>
      <c r="LLH203" s="639"/>
      <c r="LLI203" s="639"/>
      <c r="LLJ203" s="639"/>
      <c r="LLK203" s="639"/>
      <c r="LLL203" s="639"/>
      <c r="LLM203" s="639"/>
      <c r="LLN203" s="639"/>
      <c r="LLO203" s="639"/>
      <c r="LLP203" s="639"/>
      <c r="LLQ203" s="639"/>
      <c r="LLR203" s="639"/>
      <c r="LLS203" s="639"/>
      <c r="LLT203" s="639"/>
      <c r="LLU203" s="639"/>
      <c r="LLV203" s="639"/>
      <c r="LLW203" s="639"/>
      <c r="LLX203" s="639"/>
      <c r="LLY203" s="639"/>
      <c r="LLZ203" s="639"/>
      <c r="LMA203" s="639"/>
      <c r="LMB203" s="639"/>
      <c r="LMC203" s="639"/>
      <c r="LMD203" s="639"/>
      <c r="LME203" s="639"/>
      <c r="LMF203" s="639"/>
      <c r="LMG203" s="639"/>
      <c r="LMH203" s="639"/>
      <c r="LMI203" s="639"/>
      <c r="LMJ203" s="639"/>
      <c r="LMK203" s="639"/>
      <c r="LML203" s="639"/>
      <c r="LMM203" s="639"/>
      <c r="LMN203" s="639"/>
      <c r="LMO203" s="639"/>
      <c r="LMP203" s="639"/>
      <c r="LMQ203" s="639"/>
      <c r="LMR203" s="639"/>
      <c r="LMS203" s="639"/>
      <c r="LMT203" s="639"/>
      <c r="LMU203" s="639"/>
      <c r="LMV203" s="639"/>
      <c r="LMW203" s="639"/>
      <c r="LMX203" s="639"/>
      <c r="LMY203" s="639"/>
      <c r="LMZ203" s="639"/>
      <c r="LNA203" s="639"/>
      <c r="LNB203" s="639"/>
      <c r="LNC203" s="639"/>
      <c r="LND203" s="639"/>
      <c r="LNE203" s="639"/>
      <c r="LNF203" s="639"/>
      <c r="LNG203" s="639"/>
      <c r="LNH203" s="639"/>
      <c r="LNI203" s="639"/>
      <c r="LNJ203" s="639"/>
      <c r="LNK203" s="639"/>
      <c r="LNL203" s="639"/>
      <c r="LNM203" s="639"/>
      <c r="LNN203" s="639"/>
      <c r="LNO203" s="639"/>
      <c r="LNP203" s="639"/>
      <c r="LNQ203" s="639"/>
      <c r="LNR203" s="639"/>
      <c r="LNS203" s="639"/>
      <c r="LNT203" s="639"/>
      <c r="LNU203" s="639"/>
      <c r="LNV203" s="639"/>
      <c r="LNW203" s="639"/>
      <c r="LNX203" s="639"/>
      <c r="LNY203" s="639"/>
      <c r="LNZ203" s="639"/>
      <c r="LOA203" s="639"/>
      <c r="LOB203" s="639"/>
      <c r="LOC203" s="639"/>
      <c r="LOD203" s="639"/>
      <c r="LOE203" s="639"/>
      <c r="LOF203" s="639"/>
      <c r="LOG203" s="639"/>
      <c r="LOH203" s="639"/>
      <c r="LOI203" s="639"/>
      <c r="LOJ203" s="639"/>
      <c r="LOK203" s="639"/>
      <c r="LOL203" s="639"/>
      <c r="LOM203" s="639"/>
      <c r="LON203" s="639"/>
      <c r="LOO203" s="639"/>
      <c r="LOP203" s="639"/>
      <c r="LOQ203" s="639"/>
      <c r="LOR203" s="639"/>
      <c r="LOS203" s="639"/>
      <c r="LOT203" s="639"/>
      <c r="LOU203" s="639"/>
      <c r="LOV203" s="639"/>
      <c r="LOW203" s="639"/>
      <c r="LOX203" s="639"/>
      <c r="LOY203" s="639"/>
      <c r="LOZ203" s="639"/>
      <c r="LPA203" s="639"/>
      <c r="LPB203" s="639"/>
      <c r="LPC203" s="639"/>
      <c r="LPD203" s="639"/>
      <c r="LPE203" s="639"/>
      <c r="LPF203" s="639"/>
      <c r="LPG203" s="639"/>
      <c r="LPH203" s="639"/>
      <c r="LPI203" s="639"/>
      <c r="LPJ203" s="639"/>
      <c r="LPK203" s="639"/>
      <c r="LPL203" s="639"/>
      <c r="LPM203" s="639"/>
      <c r="LPN203" s="639"/>
      <c r="LPO203" s="639"/>
      <c r="LPP203" s="639"/>
      <c r="LPQ203" s="639"/>
      <c r="LPR203" s="639"/>
      <c r="LPS203" s="639"/>
      <c r="LPT203" s="639"/>
      <c r="LPU203" s="639"/>
      <c r="LPV203" s="639"/>
      <c r="LPW203" s="639"/>
      <c r="LPX203" s="639"/>
      <c r="LPY203" s="639"/>
      <c r="LPZ203" s="639"/>
      <c r="LQA203" s="639"/>
      <c r="LQB203" s="639"/>
      <c r="LQC203" s="639"/>
      <c r="LQD203" s="639"/>
      <c r="LQE203" s="639"/>
      <c r="LQF203" s="639"/>
      <c r="LQG203" s="639"/>
      <c r="LQH203" s="639"/>
      <c r="LQI203" s="639"/>
      <c r="LQJ203" s="639"/>
      <c r="LQK203" s="639"/>
      <c r="LQL203" s="639"/>
      <c r="LQM203" s="639"/>
      <c r="LQN203" s="639"/>
      <c r="LQO203" s="639"/>
      <c r="LQP203" s="639"/>
      <c r="LQQ203" s="639"/>
      <c r="LQR203" s="639"/>
      <c r="LQS203" s="639"/>
      <c r="LQT203" s="639"/>
      <c r="LQU203" s="639"/>
      <c r="LQV203" s="639"/>
      <c r="LQW203" s="639"/>
      <c r="LQX203" s="639"/>
      <c r="LQY203" s="639"/>
      <c r="LQZ203" s="639"/>
      <c r="LRA203" s="639"/>
      <c r="LRB203" s="639"/>
      <c r="LRC203" s="639"/>
      <c r="LRD203" s="639"/>
      <c r="LRE203" s="639"/>
      <c r="LRF203" s="639"/>
      <c r="LRG203" s="639"/>
      <c r="LRH203" s="639"/>
      <c r="LRI203" s="639"/>
      <c r="LRJ203" s="639"/>
      <c r="LRK203" s="639"/>
      <c r="LRL203" s="639"/>
      <c r="LRM203" s="639"/>
      <c r="LRN203" s="639"/>
      <c r="LRO203" s="639"/>
      <c r="LRP203" s="639"/>
      <c r="LRQ203" s="639"/>
      <c r="LRR203" s="639"/>
      <c r="LRS203" s="639"/>
      <c r="LRT203" s="639"/>
      <c r="LRU203" s="639"/>
      <c r="LRV203" s="639"/>
      <c r="LRW203" s="639"/>
      <c r="LRX203" s="639"/>
      <c r="LRY203" s="639"/>
      <c r="LRZ203" s="639"/>
      <c r="LSA203" s="639"/>
      <c r="LSB203" s="639"/>
      <c r="LSC203" s="639"/>
      <c r="LSD203" s="639"/>
      <c r="LSE203" s="639"/>
      <c r="LSF203" s="639"/>
      <c r="LSG203" s="639"/>
      <c r="LSH203" s="639"/>
      <c r="LSI203" s="639"/>
      <c r="LSJ203" s="639"/>
      <c r="LSK203" s="639"/>
      <c r="LSL203" s="639"/>
      <c r="LSM203" s="639"/>
      <c r="LSN203" s="639"/>
      <c r="LSO203" s="639"/>
      <c r="LSP203" s="639"/>
      <c r="LSQ203" s="639"/>
      <c r="LSR203" s="639"/>
      <c r="LSS203" s="639"/>
      <c r="LST203" s="639"/>
      <c r="LSU203" s="639"/>
      <c r="LSV203" s="639"/>
      <c r="LSW203" s="639"/>
      <c r="LSX203" s="639"/>
      <c r="LSY203" s="639"/>
      <c r="LSZ203" s="639"/>
      <c r="LTA203" s="639"/>
      <c r="LTB203" s="639"/>
      <c r="LTC203" s="639"/>
      <c r="LTD203" s="639"/>
      <c r="LTE203" s="639"/>
      <c r="LTF203" s="639"/>
      <c r="LTG203" s="639"/>
      <c r="LTH203" s="639"/>
      <c r="LTI203" s="639"/>
      <c r="LTJ203" s="639"/>
      <c r="LTK203" s="639"/>
      <c r="LTL203" s="639"/>
      <c r="LTM203" s="639"/>
      <c r="LTN203" s="639"/>
      <c r="LTO203" s="639"/>
      <c r="LTP203" s="639"/>
      <c r="LTQ203" s="639"/>
      <c r="LTR203" s="639"/>
      <c r="LTS203" s="639"/>
      <c r="LTT203" s="639"/>
      <c r="LTU203" s="639"/>
      <c r="LTV203" s="639"/>
      <c r="LTW203" s="639"/>
      <c r="LTX203" s="639"/>
      <c r="LTY203" s="639"/>
      <c r="LTZ203" s="639"/>
      <c r="LUA203" s="639"/>
      <c r="LUB203" s="639"/>
      <c r="LUC203" s="639"/>
      <c r="LUD203" s="639"/>
      <c r="LUE203" s="639"/>
      <c r="LUF203" s="639"/>
      <c r="LUG203" s="639"/>
      <c r="LUH203" s="639"/>
      <c r="LUI203" s="639"/>
      <c r="LUJ203" s="639"/>
      <c r="LUK203" s="639"/>
      <c r="LUL203" s="639"/>
      <c r="LUM203" s="639"/>
      <c r="LUN203" s="639"/>
      <c r="LUO203" s="639"/>
      <c r="LUP203" s="639"/>
      <c r="LUQ203" s="639"/>
      <c r="LUR203" s="639"/>
      <c r="LUS203" s="639"/>
      <c r="LUT203" s="639"/>
      <c r="LUU203" s="639"/>
      <c r="LUV203" s="639"/>
      <c r="LUW203" s="639"/>
      <c r="LUX203" s="639"/>
      <c r="LUY203" s="639"/>
      <c r="LUZ203" s="639"/>
      <c r="LVA203" s="639"/>
      <c r="LVB203" s="639"/>
      <c r="LVC203" s="639"/>
      <c r="LVD203" s="639"/>
      <c r="LVE203" s="639"/>
      <c r="LVF203" s="639"/>
      <c r="LVG203" s="639"/>
      <c r="LVH203" s="639"/>
      <c r="LVI203" s="639"/>
      <c r="LVJ203" s="639"/>
      <c r="LVK203" s="639"/>
      <c r="LVL203" s="639"/>
      <c r="LVM203" s="639"/>
      <c r="LVN203" s="639"/>
      <c r="LVO203" s="639"/>
      <c r="LVP203" s="639"/>
      <c r="LVQ203" s="639"/>
      <c r="LVR203" s="639"/>
      <c r="LVS203" s="639"/>
      <c r="LVT203" s="639"/>
      <c r="LVU203" s="639"/>
      <c r="LVV203" s="639"/>
      <c r="LVW203" s="639"/>
      <c r="LVX203" s="639"/>
      <c r="LVY203" s="639"/>
      <c r="LVZ203" s="639"/>
      <c r="LWA203" s="639"/>
      <c r="LWB203" s="639"/>
      <c r="LWC203" s="639"/>
      <c r="LWD203" s="639"/>
      <c r="LWE203" s="639"/>
      <c r="LWF203" s="639"/>
      <c r="LWG203" s="639"/>
      <c r="LWH203" s="639"/>
      <c r="LWI203" s="639"/>
      <c r="LWJ203" s="639"/>
      <c r="LWK203" s="639"/>
      <c r="LWL203" s="639"/>
      <c r="LWM203" s="639"/>
      <c r="LWN203" s="639"/>
      <c r="LWO203" s="639"/>
      <c r="LWP203" s="639"/>
      <c r="LWQ203" s="639"/>
      <c r="LWR203" s="639"/>
      <c r="LWS203" s="639"/>
      <c r="LWT203" s="639"/>
      <c r="LWU203" s="639"/>
      <c r="LWV203" s="639"/>
      <c r="LWW203" s="639"/>
      <c r="LWX203" s="639"/>
      <c r="LWY203" s="639"/>
      <c r="LWZ203" s="639"/>
      <c r="LXA203" s="639"/>
      <c r="LXB203" s="639"/>
      <c r="LXC203" s="639"/>
      <c r="LXD203" s="639"/>
      <c r="LXE203" s="639"/>
      <c r="LXF203" s="639"/>
      <c r="LXG203" s="639"/>
      <c r="LXH203" s="639"/>
      <c r="LXI203" s="639"/>
      <c r="LXJ203" s="639"/>
      <c r="LXK203" s="639"/>
      <c r="LXL203" s="639"/>
      <c r="LXM203" s="639"/>
      <c r="LXN203" s="639"/>
      <c r="LXO203" s="639"/>
      <c r="LXP203" s="639"/>
      <c r="LXQ203" s="639"/>
      <c r="LXR203" s="639"/>
      <c r="LXS203" s="639"/>
      <c r="LXT203" s="639"/>
      <c r="LXU203" s="639"/>
      <c r="LXV203" s="639"/>
      <c r="LXW203" s="639"/>
      <c r="LXX203" s="639"/>
      <c r="LXY203" s="639"/>
      <c r="LXZ203" s="639"/>
      <c r="LYA203" s="639"/>
      <c r="LYB203" s="639"/>
      <c r="LYC203" s="639"/>
      <c r="LYD203" s="639"/>
      <c r="LYE203" s="639"/>
      <c r="LYF203" s="639"/>
      <c r="LYG203" s="639"/>
      <c r="LYH203" s="639"/>
      <c r="LYI203" s="639"/>
      <c r="LYJ203" s="639"/>
      <c r="LYK203" s="639"/>
      <c r="LYL203" s="639"/>
      <c r="LYM203" s="639"/>
      <c r="LYN203" s="639"/>
      <c r="LYO203" s="639"/>
      <c r="LYP203" s="639"/>
      <c r="LYQ203" s="639"/>
      <c r="LYR203" s="639"/>
      <c r="LYS203" s="639"/>
      <c r="LYT203" s="639"/>
      <c r="LYU203" s="639"/>
      <c r="LYV203" s="639"/>
      <c r="LYW203" s="639"/>
      <c r="LYX203" s="639"/>
      <c r="LYY203" s="639"/>
      <c r="LYZ203" s="639"/>
      <c r="LZA203" s="639"/>
      <c r="LZB203" s="639"/>
      <c r="LZC203" s="639"/>
      <c r="LZD203" s="639"/>
      <c r="LZE203" s="639"/>
      <c r="LZF203" s="639"/>
      <c r="LZG203" s="639"/>
      <c r="LZH203" s="639"/>
      <c r="LZI203" s="639"/>
      <c r="LZJ203" s="639"/>
      <c r="LZK203" s="639"/>
      <c r="LZL203" s="639"/>
      <c r="LZM203" s="639"/>
      <c r="LZN203" s="639"/>
      <c r="LZO203" s="639"/>
      <c r="LZP203" s="639"/>
      <c r="LZQ203" s="639"/>
      <c r="LZR203" s="639"/>
      <c r="LZS203" s="639"/>
      <c r="LZT203" s="639"/>
      <c r="LZU203" s="639"/>
      <c r="LZV203" s="639"/>
      <c r="LZW203" s="639"/>
      <c r="LZX203" s="639"/>
      <c r="LZY203" s="639"/>
      <c r="LZZ203" s="639"/>
      <c r="MAA203" s="639"/>
      <c r="MAB203" s="639"/>
      <c r="MAC203" s="639"/>
      <c r="MAD203" s="639"/>
      <c r="MAE203" s="639"/>
      <c r="MAF203" s="639"/>
      <c r="MAG203" s="639"/>
      <c r="MAH203" s="639"/>
      <c r="MAI203" s="639"/>
      <c r="MAJ203" s="639"/>
      <c r="MAK203" s="639"/>
      <c r="MAL203" s="639"/>
      <c r="MAM203" s="639"/>
      <c r="MAN203" s="639"/>
      <c r="MAO203" s="639"/>
      <c r="MAP203" s="639"/>
      <c r="MAQ203" s="639"/>
      <c r="MAR203" s="639"/>
      <c r="MAS203" s="639"/>
      <c r="MAT203" s="639"/>
      <c r="MAU203" s="639"/>
      <c r="MAV203" s="639"/>
      <c r="MAW203" s="639"/>
      <c r="MAX203" s="639"/>
      <c r="MAY203" s="639"/>
      <c r="MAZ203" s="639"/>
      <c r="MBA203" s="639"/>
      <c r="MBB203" s="639"/>
      <c r="MBC203" s="639"/>
      <c r="MBD203" s="639"/>
      <c r="MBE203" s="639"/>
      <c r="MBF203" s="639"/>
      <c r="MBG203" s="639"/>
      <c r="MBH203" s="639"/>
      <c r="MBI203" s="639"/>
      <c r="MBJ203" s="639"/>
      <c r="MBK203" s="639"/>
      <c r="MBL203" s="639"/>
      <c r="MBM203" s="639"/>
      <c r="MBN203" s="639"/>
      <c r="MBO203" s="639"/>
      <c r="MBP203" s="639"/>
      <c r="MBQ203" s="639"/>
      <c r="MBR203" s="639"/>
      <c r="MBS203" s="639"/>
      <c r="MBT203" s="639"/>
      <c r="MBU203" s="639"/>
      <c r="MBV203" s="639"/>
      <c r="MBW203" s="639"/>
      <c r="MBX203" s="639"/>
      <c r="MBY203" s="639"/>
      <c r="MBZ203" s="639"/>
      <c r="MCA203" s="639"/>
      <c r="MCB203" s="639"/>
      <c r="MCC203" s="639"/>
      <c r="MCD203" s="639"/>
      <c r="MCE203" s="639"/>
      <c r="MCF203" s="639"/>
      <c r="MCG203" s="639"/>
      <c r="MCH203" s="639"/>
      <c r="MCI203" s="639"/>
      <c r="MCJ203" s="639"/>
      <c r="MCK203" s="639"/>
      <c r="MCL203" s="639"/>
      <c r="MCM203" s="639"/>
      <c r="MCN203" s="639"/>
      <c r="MCO203" s="639"/>
      <c r="MCP203" s="639"/>
      <c r="MCQ203" s="639"/>
      <c r="MCR203" s="639"/>
      <c r="MCS203" s="639"/>
      <c r="MCT203" s="639"/>
      <c r="MCU203" s="639"/>
      <c r="MCV203" s="639"/>
      <c r="MCW203" s="639"/>
      <c r="MCX203" s="639"/>
      <c r="MCY203" s="639"/>
      <c r="MCZ203" s="639"/>
      <c r="MDA203" s="639"/>
      <c r="MDB203" s="639"/>
      <c r="MDC203" s="639"/>
      <c r="MDD203" s="639"/>
      <c r="MDE203" s="639"/>
      <c r="MDF203" s="639"/>
      <c r="MDG203" s="639"/>
      <c r="MDH203" s="639"/>
      <c r="MDI203" s="639"/>
      <c r="MDJ203" s="639"/>
      <c r="MDK203" s="639"/>
      <c r="MDL203" s="639"/>
      <c r="MDM203" s="639"/>
      <c r="MDN203" s="639"/>
      <c r="MDO203" s="639"/>
      <c r="MDP203" s="639"/>
      <c r="MDQ203" s="639"/>
      <c r="MDR203" s="639"/>
      <c r="MDS203" s="639"/>
      <c r="MDT203" s="639"/>
      <c r="MDU203" s="639"/>
      <c r="MDV203" s="639"/>
      <c r="MDW203" s="639"/>
      <c r="MDX203" s="639"/>
      <c r="MDY203" s="639"/>
      <c r="MDZ203" s="639"/>
      <c r="MEA203" s="639"/>
      <c r="MEB203" s="639"/>
      <c r="MEC203" s="639"/>
      <c r="MED203" s="639"/>
      <c r="MEE203" s="639"/>
      <c r="MEF203" s="639"/>
      <c r="MEG203" s="639"/>
      <c r="MEH203" s="639"/>
      <c r="MEI203" s="639"/>
      <c r="MEJ203" s="639"/>
      <c r="MEK203" s="639"/>
      <c r="MEL203" s="639"/>
      <c r="MEM203" s="639"/>
      <c r="MEN203" s="639"/>
      <c r="MEO203" s="639"/>
      <c r="MEP203" s="639"/>
      <c r="MEQ203" s="639"/>
      <c r="MER203" s="639"/>
      <c r="MES203" s="639"/>
      <c r="MET203" s="639"/>
      <c r="MEU203" s="639"/>
      <c r="MEV203" s="639"/>
      <c r="MEW203" s="639"/>
      <c r="MEX203" s="639"/>
      <c r="MEY203" s="639"/>
      <c r="MEZ203" s="639"/>
      <c r="MFA203" s="639"/>
      <c r="MFB203" s="639"/>
      <c r="MFC203" s="639"/>
      <c r="MFD203" s="639"/>
      <c r="MFE203" s="639"/>
      <c r="MFF203" s="639"/>
      <c r="MFG203" s="639"/>
      <c r="MFH203" s="639"/>
      <c r="MFI203" s="639"/>
      <c r="MFJ203" s="639"/>
      <c r="MFK203" s="639"/>
      <c r="MFL203" s="639"/>
      <c r="MFM203" s="639"/>
      <c r="MFN203" s="639"/>
      <c r="MFO203" s="639"/>
      <c r="MFP203" s="639"/>
      <c r="MFQ203" s="639"/>
      <c r="MFR203" s="639"/>
      <c r="MFS203" s="639"/>
      <c r="MFT203" s="639"/>
      <c r="MFU203" s="639"/>
      <c r="MFV203" s="639"/>
      <c r="MFW203" s="639"/>
      <c r="MFX203" s="639"/>
      <c r="MFY203" s="639"/>
      <c r="MFZ203" s="639"/>
      <c r="MGA203" s="639"/>
      <c r="MGB203" s="639"/>
      <c r="MGC203" s="639"/>
      <c r="MGD203" s="639"/>
      <c r="MGE203" s="639"/>
      <c r="MGF203" s="639"/>
      <c r="MGG203" s="639"/>
      <c r="MGH203" s="639"/>
      <c r="MGI203" s="639"/>
      <c r="MGJ203" s="639"/>
      <c r="MGK203" s="639"/>
      <c r="MGL203" s="639"/>
      <c r="MGM203" s="639"/>
      <c r="MGN203" s="639"/>
      <c r="MGO203" s="639"/>
      <c r="MGP203" s="639"/>
      <c r="MGQ203" s="639"/>
      <c r="MGR203" s="639"/>
      <c r="MGS203" s="639"/>
      <c r="MGT203" s="639"/>
      <c r="MGU203" s="639"/>
      <c r="MGV203" s="639"/>
      <c r="MGW203" s="639"/>
      <c r="MGX203" s="639"/>
      <c r="MGY203" s="639"/>
      <c r="MGZ203" s="639"/>
      <c r="MHA203" s="639"/>
      <c r="MHB203" s="639"/>
      <c r="MHC203" s="639"/>
      <c r="MHD203" s="639"/>
      <c r="MHE203" s="639"/>
      <c r="MHF203" s="639"/>
      <c r="MHG203" s="639"/>
      <c r="MHH203" s="639"/>
      <c r="MHI203" s="639"/>
      <c r="MHJ203" s="639"/>
      <c r="MHK203" s="639"/>
      <c r="MHL203" s="639"/>
      <c r="MHM203" s="639"/>
      <c r="MHN203" s="639"/>
      <c r="MHO203" s="639"/>
      <c r="MHP203" s="639"/>
      <c r="MHQ203" s="639"/>
      <c r="MHR203" s="639"/>
      <c r="MHS203" s="639"/>
      <c r="MHT203" s="639"/>
      <c r="MHU203" s="639"/>
      <c r="MHV203" s="639"/>
      <c r="MHW203" s="639"/>
      <c r="MHX203" s="639"/>
      <c r="MHY203" s="639"/>
      <c r="MHZ203" s="639"/>
      <c r="MIA203" s="639"/>
      <c r="MIB203" s="639"/>
      <c r="MIC203" s="639"/>
      <c r="MID203" s="639"/>
      <c r="MIE203" s="639"/>
      <c r="MIF203" s="639"/>
      <c r="MIG203" s="639"/>
      <c r="MIH203" s="639"/>
      <c r="MII203" s="639"/>
      <c r="MIJ203" s="639"/>
      <c r="MIK203" s="639"/>
      <c r="MIL203" s="639"/>
      <c r="MIM203" s="639"/>
      <c r="MIN203" s="639"/>
      <c r="MIO203" s="639"/>
      <c r="MIP203" s="639"/>
      <c r="MIQ203" s="639"/>
      <c r="MIR203" s="639"/>
      <c r="MIS203" s="639"/>
      <c r="MIT203" s="639"/>
      <c r="MIU203" s="639"/>
      <c r="MIV203" s="639"/>
      <c r="MIW203" s="639"/>
      <c r="MIX203" s="639"/>
      <c r="MIY203" s="639"/>
      <c r="MIZ203" s="639"/>
      <c r="MJA203" s="639"/>
      <c r="MJB203" s="639"/>
      <c r="MJC203" s="639"/>
      <c r="MJD203" s="639"/>
      <c r="MJE203" s="639"/>
      <c r="MJF203" s="639"/>
      <c r="MJG203" s="639"/>
      <c r="MJH203" s="639"/>
      <c r="MJI203" s="639"/>
      <c r="MJJ203" s="639"/>
      <c r="MJK203" s="639"/>
      <c r="MJL203" s="639"/>
      <c r="MJM203" s="639"/>
      <c r="MJN203" s="639"/>
      <c r="MJO203" s="639"/>
      <c r="MJP203" s="639"/>
      <c r="MJQ203" s="639"/>
      <c r="MJR203" s="639"/>
      <c r="MJS203" s="639"/>
      <c r="MJT203" s="639"/>
      <c r="MJU203" s="639"/>
      <c r="MJV203" s="639"/>
      <c r="MJW203" s="639"/>
      <c r="MJX203" s="639"/>
      <c r="MJY203" s="639"/>
      <c r="MJZ203" s="639"/>
      <c r="MKA203" s="639"/>
      <c r="MKB203" s="639"/>
      <c r="MKC203" s="639"/>
      <c r="MKD203" s="639"/>
      <c r="MKE203" s="639"/>
      <c r="MKF203" s="639"/>
      <c r="MKG203" s="639"/>
      <c r="MKH203" s="639"/>
      <c r="MKI203" s="639"/>
      <c r="MKJ203" s="639"/>
      <c r="MKK203" s="639"/>
      <c r="MKL203" s="639"/>
      <c r="MKM203" s="639"/>
      <c r="MKN203" s="639"/>
      <c r="MKO203" s="639"/>
      <c r="MKP203" s="639"/>
      <c r="MKQ203" s="639"/>
      <c r="MKR203" s="639"/>
      <c r="MKS203" s="639"/>
      <c r="MKT203" s="639"/>
      <c r="MKU203" s="639"/>
      <c r="MKV203" s="639"/>
      <c r="MKW203" s="639"/>
      <c r="MKX203" s="639"/>
      <c r="MKY203" s="639"/>
      <c r="MKZ203" s="639"/>
      <c r="MLA203" s="639"/>
      <c r="MLB203" s="639"/>
      <c r="MLC203" s="639"/>
      <c r="MLD203" s="639"/>
      <c r="MLE203" s="639"/>
      <c r="MLF203" s="639"/>
      <c r="MLG203" s="639"/>
      <c r="MLH203" s="639"/>
      <c r="MLI203" s="639"/>
      <c r="MLJ203" s="639"/>
      <c r="MLK203" s="639"/>
      <c r="MLL203" s="639"/>
      <c r="MLM203" s="639"/>
      <c r="MLN203" s="639"/>
      <c r="MLO203" s="639"/>
      <c r="MLP203" s="639"/>
      <c r="MLQ203" s="639"/>
      <c r="MLR203" s="639"/>
      <c r="MLS203" s="639"/>
      <c r="MLT203" s="639"/>
      <c r="MLU203" s="639"/>
      <c r="MLV203" s="639"/>
      <c r="MLW203" s="639"/>
      <c r="MLX203" s="639"/>
      <c r="MLY203" s="639"/>
      <c r="MLZ203" s="639"/>
      <c r="MMA203" s="639"/>
      <c r="MMB203" s="639"/>
      <c r="MMC203" s="639"/>
      <c r="MMD203" s="639"/>
      <c r="MME203" s="639"/>
      <c r="MMF203" s="639"/>
      <c r="MMG203" s="639"/>
      <c r="MMH203" s="639"/>
      <c r="MMI203" s="639"/>
      <c r="MMJ203" s="639"/>
      <c r="MMK203" s="639"/>
      <c r="MML203" s="639"/>
      <c r="MMM203" s="639"/>
      <c r="MMN203" s="639"/>
      <c r="MMO203" s="639"/>
      <c r="MMP203" s="639"/>
      <c r="MMQ203" s="639"/>
      <c r="MMR203" s="639"/>
      <c r="MMS203" s="639"/>
      <c r="MMT203" s="639"/>
      <c r="MMU203" s="639"/>
      <c r="MMV203" s="639"/>
      <c r="MMW203" s="639"/>
      <c r="MMX203" s="639"/>
      <c r="MMY203" s="639"/>
      <c r="MMZ203" s="639"/>
      <c r="MNA203" s="639"/>
      <c r="MNB203" s="639"/>
      <c r="MNC203" s="639"/>
      <c r="MND203" s="639"/>
      <c r="MNE203" s="639"/>
      <c r="MNF203" s="639"/>
      <c r="MNG203" s="639"/>
      <c r="MNH203" s="639"/>
      <c r="MNI203" s="639"/>
      <c r="MNJ203" s="639"/>
      <c r="MNK203" s="639"/>
      <c r="MNL203" s="639"/>
      <c r="MNM203" s="639"/>
      <c r="MNN203" s="639"/>
      <c r="MNO203" s="639"/>
      <c r="MNP203" s="639"/>
      <c r="MNQ203" s="639"/>
      <c r="MNR203" s="639"/>
      <c r="MNS203" s="639"/>
      <c r="MNT203" s="639"/>
      <c r="MNU203" s="639"/>
      <c r="MNV203" s="639"/>
      <c r="MNW203" s="639"/>
      <c r="MNX203" s="639"/>
      <c r="MNY203" s="639"/>
      <c r="MNZ203" s="639"/>
      <c r="MOA203" s="639"/>
      <c r="MOB203" s="639"/>
      <c r="MOC203" s="639"/>
      <c r="MOD203" s="639"/>
      <c r="MOE203" s="639"/>
      <c r="MOF203" s="639"/>
      <c r="MOG203" s="639"/>
      <c r="MOH203" s="639"/>
      <c r="MOI203" s="639"/>
      <c r="MOJ203" s="639"/>
      <c r="MOK203" s="639"/>
      <c r="MOL203" s="639"/>
      <c r="MOM203" s="639"/>
      <c r="MON203" s="639"/>
      <c r="MOO203" s="639"/>
      <c r="MOP203" s="639"/>
      <c r="MOQ203" s="639"/>
      <c r="MOR203" s="639"/>
      <c r="MOS203" s="639"/>
      <c r="MOT203" s="639"/>
      <c r="MOU203" s="639"/>
      <c r="MOV203" s="639"/>
      <c r="MOW203" s="639"/>
      <c r="MOX203" s="639"/>
      <c r="MOY203" s="639"/>
      <c r="MOZ203" s="639"/>
      <c r="MPA203" s="639"/>
      <c r="MPB203" s="639"/>
      <c r="MPC203" s="639"/>
      <c r="MPD203" s="639"/>
      <c r="MPE203" s="639"/>
      <c r="MPF203" s="639"/>
      <c r="MPG203" s="639"/>
      <c r="MPH203" s="639"/>
      <c r="MPI203" s="639"/>
      <c r="MPJ203" s="639"/>
      <c r="MPK203" s="639"/>
      <c r="MPL203" s="639"/>
      <c r="MPM203" s="639"/>
      <c r="MPN203" s="639"/>
      <c r="MPO203" s="639"/>
      <c r="MPP203" s="639"/>
      <c r="MPQ203" s="639"/>
      <c r="MPR203" s="639"/>
      <c r="MPS203" s="639"/>
      <c r="MPT203" s="639"/>
      <c r="MPU203" s="639"/>
      <c r="MPV203" s="639"/>
      <c r="MPW203" s="639"/>
      <c r="MPX203" s="639"/>
      <c r="MPY203" s="639"/>
      <c r="MPZ203" s="639"/>
      <c r="MQA203" s="639"/>
      <c r="MQB203" s="639"/>
      <c r="MQC203" s="639"/>
      <c r="MQD203" s="639"/>
      <c r="MQE203" s="639"/>
      <c r="MQF203" s="639"/>
      <c r="MQG203" s="639"/>
      <c r="MQH203" s="639"/>
      <c r="MQI203" s="639"/>
      <c r="MQJ203" s="639"/>
      <c r="MQK203" s="639"/>
      <c r="MQL203" s="639"/>
      <c r="MQM203" s="639"/>
      <c r="MQN203" s="639"/>
      <c r="MQO203" s="639"/>
      <c r="MQP203" s="639"/>
      <c r="MQQ203" s="639"/>
      <c r="MQR203" s="639"/>
      <c r="MQS203" s="639"/>
      <c r="MQT203" s="639"/>
      <c r="MQU203" s="639"/>
      <c r="MQV203" s="639"/>
      <c r="MQW203" s="639"/>
      <c r="MQX203" s="639"/>
      <c r="MQY203" s="639"/>
      <c r="MQZ203" s="639"/>
      <c r="MRA203" s="639"/>
      <c r="MRB203" s="639"/>
      <c r="MRC203" s="639"/>
      <c r="MRD203" s="639"/>
      <c r="MRE203" s="639"/>
      <c r="MRF203" s="639"/>
      <c r="MRG203" s="639"/>
      <c r="MRH203" s="639"/>
      <c r="MRI203" s="639"/>
      <c r="MRJ203" s="639"/>
      <c r="MRK203" s="639"/>
      <c r="MRL203" s="639"/>
      <c r="MRM203" s="639"/>
      <c r="MRN203" s="639"/>
      <c r="MRO203" s="639"/>
      <c r="MRP203" s="639"/>
      <c r="MRQ203" s="639"/>
      <c r="MRR203" s="639"/>
      <c r="MRS203" s="639"/>
      <c r="MRT203" s="639"/>
      <c r="MRU203" s="639"/>
      <c r="MRV203" s="639"/>
      <c r="MRW203" s="639"/>
      <c r="MRX203" s="639"/>
      <c r="MRY203" s="639"/>
      <c r="MRZ203" s="639"/>
      <c r="MSA203" s="639"/>
      <c r="MSB203" s="639"/>
      <c r="MSC203" s="639"/>
      <c r="MSD203" s="639"/>
      <c r="MSE203" s="639"/>
      <c r="MSF203" s="639"/>
      <c r="MSG203" s="639"/>
      <c r="MSH203" s="639"/>
      <c r="MSI203" s="639"/>
      <c r="MSJ203" s="639"/>
      <c r="MSK203" s="639"/>
      <c r="MSL203" s="639"/>
      <c r="MSM203" s="639"/>
      <c r="MSN203" s="639"/>
      <c r="MSO203" s="639"/>
      <c r="MSP203" s="639"/>
      <c r="MSQ203" s="639"/>
      <c r="MSR203" s="639"/>
      <c r="MSS203" s="639"/>
      <c r="MST203" s="639"/>
      <c r="MSU203" s="639"/>
      <c r="MSV203" s="639"/>
      <c r="MSW203" s="639"/>
      <c r="MSX203" s="639"/>
      <c r="MSY203" s="639"/>
      <c r="MSZ203" s="639"/>
      <c r="MTA203" s="639"/>
      <c r="MTB203" s="639"/>
      <c r="MTC203" s="639"/>
      <c r="MTD203" s="639"/>
      <c r="MTE203" s="639"/>
      <c r="MTF203" s="639"/>
      <c r="MTG203" s="639"/>
      <c r="MTH203" s="639"/>
      <c r="MTI203" s="639"/>
      <c r="MTJ203" s="639"/>
      <c r="MTK203" s="639"/>
      <c r="MTL203" s="639"/>
      <c r="MTM203" s="639"/>
      <c r="MTN203" s="639"/>
      <c r="MTO203" s="639"/>
      <c r="MTP203" s="639"/>
      <c r="MTQ203" s="639"/>
      <c r="MTR203" s="639"/>
      <c r="MTS203" s="639"/>
      <c r="MTT203" s="639"/>
      <c r="MTU203" s="639"/>
      <c r="MTV203" s="639"/>
      <c r="MTW203" s="639"/>
      <c r="MTX203" s="639"/>
      <c r="MTY203" s="639"/>
      <c r="MTZ203" s="639"/>
      <c r="MUA203" s="639"/>
      <c r="MUB203" s="639"/>
      <c r="MUC203" s="639"/>
      <c r="MUD203" s="639"/>
      <c r="MUE203" s="639"/>
      <c r="MUF203" s="639"/>
      <c r="MUG203" s="639"/>
      <c r="MUH203" s="639"/>
      <c r="MUI203" s="639"/>
      <c r="MUJ203" s="639"/>
      <c r="MUK203" s="639"/>
      <c r="MUL203" s="639"/>
      <c r="MUM203" s="639"/>
      <c r="MUN203" s="639"/>
      <c r="MUO203" s="639"/>
      <c r="MUP203" s="639"/>
      <c r="MUQ203" s="639"/>
      <c r="MUR203" s="639"/>
      <c r="MUS203" s="639"/>
      <c r="MUT203" s="639"/>
      <c r="MUU203" s="639"/>
      <c r="MUV203" s="639"/>
      <c r="MUW203" s="639"/>
      <c r="MUX203" s="639"/>
      <c r="MUY203" s="639"/>
      <c r="MUZ203" s="639"/>
      <c r="MVA203" s="639"/>
      <c r="MVB203" s="639"/>
      <c r="MVC203" s="639"/>
      <c r="MVD203" s="639"/>
      <c r="MVE203" s="639"/>
      <c r="MVF203" s="639"/>
      <c r="MVG203" s="639"/>
      <c r="MVH203" s="639"/>
      <c r="MVI203" s="639"/>
      <c r="MVJ203" s="639"/>
      <c r="MVK203" s="639"/>
      <c r="MVL203" s="639"/>
      <c r="MVM203" s="639"/>
      <c r="MVN203" s="639"/>
      <c r="MVO203" s="639"/>
      <c r="MVP203" s="639"/>
      <c r="MVQ203" s="639"/>
      <c r="MVR203" s="639"/>
      <c r="MVS203" s="639"/>
      <c r="MVT203" s="639"/>
      <c r="MVU203" s="639"/>
      <c r="MVV203" s="639"/>
      <c r="MVW203" s="639"/>
      <c r="MVX203" s="639"/>
      <c r="MVY203" s="639"/>
      <c r="MVZ203" s="639"/>
      <c r="MWA203" s="639"/>
      <c r="MWB203" s="639"/>
      <c r="MWC203" s="639"/>
      <c r="MWD203" s="639"/>
      <c r="MWE203" s="639"/>
      <c r="MWF203" s="639"/>
      <c r="MWG203" s="639"/>
      <c r="MWH203" s="639"/>
      <c r="MWI203" s="639"/>
      <c r="MWJ203" s="639"/>
      <c r="MWK203" s="639"/>
      <c r="MWL203" s="639"/>
      <c r="MWM203" s="639"/>
      <c r="MWN203" s="639"/>
      <c r="MWO203" s="639"/>
      <c r="MWP203" s="639"/>
      <c r="MWQ203" s="639"/>
      <c r="MWR203" s="639"/>
      <c r="MWS203" s="639"/>
      <c r="MWT203" s="639"/>
      <c r="MWU203" s="639"/>
      <c r="MWV203" s="639"/>
      <c r="MWW203" s="639"/>
      <c r="MWX203" s="639"/>
      <c r="MWY203" s="639"/>
      <c r="MWZ203" s="639"/>
      <c r="MXA203" s="639"/>
      <c r="MXB203" s="639"/>
      <c r="MXC203" s="639"/>
      <c r="MXD203" s="639"/>
      <c r="MXE203" s="639"/>
      <c r="MXF203" s="639"/>
      <c r="MXG203" s="639"/>
      <c r="MXH203" s="639"/>
      <c r="MXI203" s="639"/>
      <c r="MXJ203" s="639"/>
      <c r="MXK203" s="639"/>
      <c r="MXL203" s="639"/>
      <c r="MXM203" s="639"/>
      <c r="MXN203" s="639"/>
      <c r="MXO203" s="639"/>
      <c r="MXP203" s="639"/>
      <c r="MXQ203" s="639"/>
      <c r="MXR203" s="639"/>
      <c r="MXS203" s="639"/>
      <c r="MXT203" s="639"/>
      <c r="MXU203" s="639"/>
      <c r="MXV203" s="639"/>
      <c r="MXW203" s="639"/>
      <c r="MXX203" s="639"/>
      <c r="MXY203" s="639"/>
      <c r="MXZ203" s="639"/>
      <c r="MYA203" s="639"/>
      <c r="MYB203" s="639"/>
      <c r="MYC203" s="639"/>
      <c r="MYD203" s="639"/>
      <c r="MYE203" s="639"/>
      <c r="MYF203" s="639"/>
      <c r="MYG203" s="639"/>
      <c r="MYH203" s="639"/>
      <c r="MYI203" s="639"/>
      <c r="MYJ203" s="639"/>
      <c r="MYK203" s="639"/>
      <c r="MYL203" s="639"/>
      <c r="MYM203" s="639"/>
      <c r="MYN203" s="639"/>
      <c r="MYO203" s="639"/>
      <c r="MYP203" s="639"/>
      <c r="MYQ203" s="639"/>
      <c r="MYR203" s="639"/>
      <c r="MYS203" s="639"/>
      <c r="MYT203" s="639"/>
      <c r="MYU203" s="639"/>
      <c r="MYV203" s="639"/>
      <c r="MYW203" s="639"/>
      <c r="MYX203" s="639"/>
      <c r="MYY203" s="639"/>
      <c r="MYZ203" s="639"/>
      <c r="MZA203" s="639"/>
      <c r="MZB203" s="639"/>
      <c r="MZC203" s="639"/>
      <c r="MZD203" s="639"/>
      <c r="MZE203" s="639"/>
      <c r="MZF203" s="639"/>
      <c r="MZG203" s="639"/>
      <c r="MZH203" s="639"/>
      <c r="MZI203" s="639"/>
      <c r="MZJ203" s="639"/>
      <c r="MZK203" s="639"/>
      <c r="MZL203" s="639"/>
      <c r="MZM203" s="639"/>
      <c r="MZN203" s="639"/>
      <c r="MZO203" s="639"/>
      <c r="MZP203" s="639"/>
      <c r="MZQ203" s="639"/>
      <c r="MZR203" s="639"/>
      <c r="MZS203" s="639"/>
      <c r="MZT203" s="639"/>
      <c r="MZU203" s="639"/>
      <c r="MZV203" s="639"/>
      <c r="MZW203" s="639"/>
      <c r="MZX203" s="639"/>
      <c r="MZY203" s="639"/>
      <c r="MZZ203" s="639"/>
      <c r="NAA203" s="639"/>
      <c r="NAB203" s="639"/>
      <c r="NAC203" s="639"/>
      <c r="NAD203" s="639"/>
      <c r="NAE203" s="639"/>
      <c r="NAF203" s="639"/>
      <c r="NAG203" s="639"/>
      <c r="NAH203" s="639"/>
      <c r="NAI203" s="639"/>
      <c r="NAJ203" s="639"/>
      <c r="NAK203" s="639"/>
      <c r="NAL203" s="639"/>
      <c r="NAM203" s="639"/>
      <c r="NAN203" s="639"/>
      <c r="NAO203" s="639"/>
      <c r="NAP203" s="639"/>
      <c r="NAQ203" s="639"/>
      <c r="NAR203" s="639"/>
      <c r="NAS203" s="639"/>
      <c r="NAT203" s="639"/>
      <c r="NAU203" s="639"/>
      <c r="NAV203" s="639"/>
      <c r="NAW203" s="639"/>
      <c r="NAX203" s="639"/>
      <c r="NAY203" s="639"/>
      <c r="NAZ203" s="639"/>
      <c r="NBA203" s="639"/>
      <c r="NBB203" s="639"/>
      <c r="NBC203" s="639"/>
      <c r="NBD203" s="639"/>
      <c r="NBE203" s="639"/>
      <c r="NBF203" s="639"/>
      <c r="NBG203" s="639"/>
      <c r="NBH203" s="639"/>
      <c r="NBI203" s="639"/>
      <c r="NBJ203" s="639"/>
      <c r="NBK203" s="639"/>
      <c r="NBL203" s="639"/>
      <c r="NBM203" s="639"/>
      <c r="NBN203" s="639"/>
      <c r="NBO203" s="639"/>
      <c r="NBP203" s="639"/>
      <c r="NBQ203" s="639"/>
      <c r="NBR203" s="639"/>
      <c r="NBS203" s="639"/>
      <c r="NBT203" s="639"/>
      <c r="NBU203" s="639"/>
      <c r="NBV203" s="639"/>
      <c r="NBW203" s="639"/>
      <c r="NBX203" s="639"/>
      <c r="NBY203" s="639"/>
      <c r="NBZ203" s="639"/>
      <c r="NCA203" s="639"/>
      <c r="NCB203" s="639"/>
      <c r="NCC203" s="639"/>
      <c r="NCD203" s="639"/>
      <c r="NCE203" s="639"/>
      <c r="NCF203" s="639"/>
      <c r="NCG203" s="639"/>
      <c r="NCH203" s="639"/>
      <c r="NCI203" s="639"/>
      <c r="NCJ203" s="639"/>
      <c r="NCK203" s="639"/>
      <c r="NCL203" s="639"/>
      <c r="NCM203" s="639"/>
      <c r="NCN203" s="639"/>
      <c r="NCO203" s="639"/>
      <c r="NCP203" s="639"/>
      <c r="NCQ203" s="639"/>
      <c r="NCR203" s="639"/>
      <c r="NCS203" s="639"/>
      <c r="NCT203" s="639"/>
      <c r="NCU203" s="639"/>
      <c r="NCV203" s="639"/>
      <c r="NCW203" s="639"/>
      <c r="NCX203" s="639"/>
      <c r="NCY203" s="639"/>
      <c r="NCZ203" s="639"/>
      <c r="NDA203" s="639"/>
      <c r="NDB203" s="639"/>
      <c r="NDC203" s="639"/>
      <c r="NDD203" s="639"/>
      <c r="NDE203" s="639"/>
      <c r="NDF203" s="639"/>
      <c r="NDG203" s="639"/>
      <c r="NDH203" s="639"/>
      <c r="NDI203" s="639"/>
      <c r="NDJ203" s="639"/>
      <c r="NDK203" s="639"/>
      <c r="NDL203" s="639"/>
      <c r="NDM203" s="639"/>
      <c r="NDN203" s="639"/>
      <c r="NDO203" s="639"/>
      <c r="NDP203" s="639"/>
      <c r="NDQ203" s="639"/>
      <c r="NDR203" s="639"/>
      <c r="NDS203" s="639"/>
      <c r="NDT203" s="639"/>
      <c r="NDU203" s="639"/>
      <c r="NDV203" s="639"/>
      <c r="NDW203" s="639"/>
      <c r="NDX203" s="639"/>
      <c r="NDY203" s="639"/>
      <c r="NDZ203" s="639"/>
      <c r="NEA203" s="639"/>
      <c r="NEB203" s="639"/>
      <c r="NEC203" s="639"/>
      <c r="NED203" s="639"/>
      <c r="NEE203" s="639"/>
      <c r="NEF203" s="639"/>
      <c r="NEG203" s="639"/>
      <c r="NEH203" s="639"/>
      <c r="NEI203" s="639"/>
      <c r="NEJ203" s="639"/>
      <c r="NEK203" s="639"/>
      <c r="NEL203" s="639"/>
      <c r="NEM203" s="639"/>
      <c r="NEN203" s="639"/>
      <c r="NEO203" s="639"/>
      <c r="NEP203" s="639"/>
      <c r="NEQ203" s="639"/>
      <c r="NER203" s="639"/>
      <c r="NES203" s="639"/>
      <c r="NET203" s="639"/>
      <c r="NEU203" s="639"/>
      <c r="NEV203" s="639"/>
      <c r="NEW203" s="639"/>
      <c r="NEX203" s="639"/>
      <c r="NEY203" s="639"/>
      <c r="NEZ203" s="639"/>
      <c r="NFA203" s="639"/>
      <c r="NFB203" s="639"/>
      <c r="NFC203" s="639"/>
      <c r="NFD203" s="639"/>
      <c r="NFE203" s="639"/>
      <c r="NFF203" s="639"/>
      <c r="NFG203" s="639"/>
      <c r="NFH203" s="639"/>
      <c r="NFI203" s="639"/>
      <c r="NFJ203" s="639"/>
      <c r="NFK203" s="639"/>
      <c r="NFL203" s="639"/>
      <c r="NFM203" s="639"/>
      <c r="NFN203" s="639"/>
      <c r="NFO203" s="639"/>
      <c r="NFP203" s="639"/>
      <c r="NFQ203" s="639"/>
      <c r="NFR203" s="639"/>
      <c r="NFS203" s="639"/>
      <c r="NFT203" s="639"/>
      <c r="NFU203" s="639"/>
      <c r="NFV203" s="639"/>
      <c r="NFW203" s="639"/>
      <c r="NFX203" s="639"/>
      <c r="NFY203" s="639"/>
      <c r="NFZ203" s="639"/>
      <c r="NGA203" s="639"/>
      <c r="NGB203" s="639"/>
      <c r="NGC203" s="639"/>
      <c r="NGD203" s="639"/>
      <c r="NGE203" s="639"/>
      <c r="NGF203" s="639"/>
      <c r="NGG203" s="639"/>
      <c r="NGH203" s="639"/>
      <c r="NGI203" s="639"/>
      <c r="NGJ203" s="639"/>
      <c r="NGK203" s="639"/>
      <c r="NGL203" s="639"/>
      <c r="NGM203" s="639"/>
      <c r="NGN203" s="639"/>
      <c r="NGO203" s="639"/>
      <c r="NGP203" s="639"/>
      <c r="NGQ203" s="639"/>
      <c r="NGR203" s="639"/>
      <c r="NGS203" s="639"/>
      <c r="NGT203" s="639"/>
      <c r="NGU203" s="639"/>
      <c r="NGV203" s="639"/>
      <c r="NGW203" s="639"/>
      <c r="NGX203" s="639"/>
      <c r="NGY203" s="639"/>
      <c r="NGZ203" s="639"/>
      <c r="NHA203" s="639"/>
      <c r="NHB203" s="639"/>
      <c r="NHC203" s="639"/>
      <c r="NHD203" s="639"/>
      <c r="NHE203" s="639"/>
      <c r="NHF203" s="639"/>
      <c r="NHG203" s="639"/>
      <c r="NHH203" s="639"/>
      <c r="NHI203" s="639"/>
      <c r="NHJ203" s="639"/>
      <c r="NHK203" s="639"/>
      <c r="NHL203" s="639"/>
      <c r="NHM203" s="639"/>
      <c r="NHN203" s="639"/>
      <c r="NHO203" s="639"/>
      <c r="NHP203" s="639"/>
      <c r="NHQ203" s="639"/>
      <c r="NHR203" s="639"/>
      <c r="NHS203" s="639"/>
      <c r="NHT203" s="639"/>
      <c r="NHU203" s="639"/>
      <c r="NHV203" s="639"/>
      <c r="NHW203" s="639"/>
      <c r="NHX203" s="639"/>
      <c r="NHY203" s="639"/>
      <c r="NHZ203" s="639"/>
      <c r="NIA203" s="639"/>
      <c r="NIB203" s="639"/>
      <c r="NIC203" s="639"/>
      <c r="NID203" s="639"/>
      <c r="NIE203" s="639"/>
      <c r="NIF203" s="639"/>
      <c r="NIG203" s="639"/>
      <c r="NIH203" s="639"/>
      <c r="NII203" s="639"/>
      <c r="NIJ203" s="639"/>
      <c r="NIK203" s="639"/>
      <c r="NIL203" s="639"/>
      <c r="NIM203" s="639"/>
      <c r="NIN203" s="639"/>
      <c r="NIO203" s="639"/>
      <c r="NIP203" s="639"/>
      <c r="NIQ203" s="639"/>
      <c r="NIR203" s="639"/>
      <c r="NIS203" s="639"/>
      <c r="NIT203" s="639"/>
      <c r="NIU203" s="639"/>
      <c r="NIV203" s="639"/>
      <c r="NIW203" s="639"/>
      <c r="NIX203" s="639"/>
      <c r="NIY203" s="639"/>
      <c r="NIZ203" s="639"/>
      <c r="NJA203" s="639"/>
      <c r="NJB203" s="639"/>
      <c r="NJC203" s="639"/>
      <c r="NJD203" s="639"/>
      <c r="NJE203" s="639"/>
      <c r="NJF203" s="639"/>
      <c r="NJG203" s="639"/>
      <c r="NJH203" s="639"/>
      <c r="NJI203" s="639"/>
      <c r="NJJ203" s="639"/>
      <c r="NJK203" s="639"/>
      <c r="NJL203" s="639"/>
      <c r="NJM203" s="639"/>
      <c r="NJN203" s="639"/>
      <c r="NJO203" s="639"/>
      <c r="NJP203" s="639"/>
      <c r="NJQ203" s="639"/>
      <c r="NJR203" s="639"/>
      <c r="NJS203" s="639"/>
      <c r="NJT203" s="639"/>
      <c r="NJU203" s="639"/>
      <c r="NJV203" s="639"/>
      <c r="NJW203" s="639"/>
      <c r="NJX203" s="639"/>
      <c r="NJY203" s="639"/>
      <c r="NJZ203" s="639"/>
      <c r="NKA203" s="639"/>
      <c r="NKB203" s="639"/>
      <c r="NKC203" s="639"/>
      <c r="NKD203" s="639"/>
      <c r="NKE203" s="639"/>
      <c r="NKF203" s="639"/>
      <c r="NKG203" s="639"/>
      <c r="NKH203" s="639"/>
      <c r="NKI203" s="639"/>
      <c r="NKJ203" s="639"/>
      <c r="NKK203" s="639"/>
      <c r="NKL203" s="639"/>
      <c r="NKM203" s="639"/>
      <c r="NKN203" s="639"/>
      <c r="NKO203" s="639"/>
      <c r="NKP203" s="639"/>
      <c r="NKQ203" s="639"/>
      <c r="NKR203" s="639"/>
      <c r="NKS203" s="639"/>
      <c r="NKT203" s="639"/>
      <c r="NKU203" s="639"/>
      <c r="NKV203" s="639"/>
      <c r="NKW203" s="639"/>
      <c r="NKX203" s="639"/>
      <c r="NKY203" s="639"/>
      <c r="NKZ203" s="639"/>
      <c r="NLA203" s="639"/>
      <c r="NLB203" s="639"/>
      <c r="NLC203" s="639"/>
      <c r="NLD203" s="639"/>
      <c r="NLE203" s="639"/>
      <c r="NLF203" s="639"/>
      <c r="NLG203" s="639"/>
      <c r="NLH203" s="639"/>
      <c r="NLI203" s="639"/>
      <c r="NLJ203" s="639"/>
      <c r="NLK203" s="639"/>
      <c r="NLL203" s="639"/>
      <c r="NLM203" s="639"/>
      <c r="NLN203" s="639"/>
      <c r="NLO203" s="639"/>
      <c r="NLP203" s="639"/>
      <c r="NLQ203" s="639"/>
      <c r="NLR203" s="639"/>
      <c r="NLS203" s="639"/>
      <c r="NLT203" s="639"/>
      <c r="NLU203" s="639"/>
      <c r="NLV203" s="639"/>
      <c r="NLW203" s="639"/>
      <c r="NLX203" s="639"/>
      <c r="NLY203" s="639"/>
      <c r="NLZ203" s="639"/>
      <c r="NMA203" s="639"/>
      <c r="NMB203" s="639"/>
      <c r="NMC203" s="639"/>
      <c r="NMD203" s="639"/>
      <c r="NME203" s="639"/>
      <c r="NMF203" s="639"/>
      <c r="NMG203" s="639"/>
      <c r="NMH203" s="639"/>
      <c r="NMI203" s="639"/>
      <c r="NMJ203" s="639"/>
      <c r="NMK203" s="639"/>
      <c r="NML203" s="639"/>
      <c r="NMM203" s="639"/>
      <c r="NMN203" s="639"/>
      <c r="NMO203" s="639"/>
      <c r="NMP203" s="639"/>
      <c r="NMQ203" s="639"/>
      <c r="NMR203" s="639"/>
      <c r="NMS203" s="639"/>
      <c r="NMT203" s="639"/>
      <c r="NMU203" s="639"/>
      <c r="NMV203" s="639"/>
      <c r="NMW203" s="639"/>
      <c r="NMX203" s="639"/>
      <c r="NMY203" s="639"/>
      <c r="NMZ203" s="639"/>
      <c r="NNA203" s="639"/>
      <c r="NNB203" s="639"/>
      <c r="NNC203" s="639"/>
      <c r="NND203" s="639"/>
      <c r="NNE203" s="639"/>
      <c r="NNF203" s="639"/>
      <c r="NNG203" s="639"/>
      <c r="NNH203" s="639"/>
      <c r="NNI203" s="639"/>
      <c r="NNJ203" s="639"/>
      <c r="NNK203" s="639"/>
      <c r="NNL203" s="639"/>
      <c r="NNM203" s="639"/>
      <c r="NNN203" s="639"/>
      <c r="NNO203" s="639"/>
      <c r="NNP203" s="639"/>
      <c r="NNQ203" s="639"/>
      <c r="NNR203" s="639"/>
      <c r="NNS203" s="639"/>
      <c r="NNT203" s="639"/>
      <c r="NNU203" s="639"/>
      <c r="NNV203" s="639"/>
      <c r="NNW203" s="639"/>
      <c r="NNX203" s="639"/>
      <c r="NNY203" s="639"/>
      <c r="NNZ203" s="639"/>
      <c r="NOA203" s="639"/>
      <c r="NOB203" s="639"/>
      <c r="NOC203" s="639"/>
      <c r="NOD203" s="639"/>
      <c r="NOE203" s="639"/>
      <c r="NOF203" s="639"/>
      <c r="NOG203" s="639"/>
      <c r="NOH203" s="639"/>
      <c r="NOI203" s="639"/>
      <c r="NOJ203" s="639"/>
      <c r="NOK203" s="639"/>
      <c r="NOL203" s="639"/>
      <c r="NOM203" s="639"/>
      <c r="NON203" s="639"/>
      <c r="NOO203" s="639"/>
      <c r="NOP203" s="639"/>
      <c r="NOQ203" s="639"/>
      <c r="NOR203" s="639"/>
      <c r="NOS203" s="639"/>
      <c r="NOT203" s="639"/>
      <c r="NOU203" s="639"/>
      <c r="NOV203" s="639"/>
      <c r="NOW203" s="639"/>
      <c r="NOX203" s="639"/>
      <c r="NOY203" s="639"/>
      <c r="NOZ203" s="639"/>
      <c r="NPA203" s="639"/>
      <c r="NPB203" s="639"/>
      <c r="NPC203" s="639"/>
      <c r="NPD203" s="639"/>
      <c r="NPE203" s="639"/>
      <c r="NPF203" s="639"/>
      <c r="NPG203" s="639"/>
      <c r="NPH203" s="639"/>
      <c r="NPI203" s="639"/>
      <c r="NPJ203" s="639"/>
      <c r="NPK203" s="639"/>
      <c r="NPL203" s="639"/>
      <c r="NPM203" s="639"/>
      <c r="NPN203" s="639"/>
      <c r="NPO203" s="639"/>
      <c r="NPP203" s="639"/>
      <c r="NPQ203" s="639"/>
      <c r="NPR203" s="639"/>
      <c r="NPS203" s="639"/>
      <c r="NPT203" s="639"/>
      <c r="NPU203" s="639"/>
      <c r="NPV203" s="639"/>
      <c r="NPW203" s="639"/>
      <c r="NPX203" s="639"/>
      <c r="NPY203" s="639"/>
      <c r="NPZ203" s="639"/>
      <c r="NQA203" s="639"/>
      <c r="NQB203" s="639"/>
      <c r="NQC203" s="639"/>
      <c r="NQD203" s="639"/>
      <c r="NQE203" s="639"/>
      <c r="NQF203" s="639"/>
      <c r="NQG203" s="639"/>
      <c r="NQH203" s="639"/>
      <c r="NQI203" s="639"/>
      <c r="NQJ203" s="639"/>
      <c r="NQK203" s="639"/>
      <c r="NQL203" s="639"/>
      <c r="NQM203" s="639"/>
      <c r="NQN203" s="639"/>
      <c r="NQO203" s="639"/>
      <c r="NQP203" s="639"/>
      <c r="NQQ203" s="639"/>
      <c r="NQR203" s="639"/>
      <c r="NQS203" s="639"/>
      <c r="NQT203" s="639"/>
      <c r="NQU203" s="639"/>
      <c r="NQV203" s="639"/>
      <c r="NQW203" s="639"/>
      <c r="NQX203" s="639"/>
      <c r="NQY203" s="639"/>
      <c r="NQZ203" s="639"/>
      <c r="NRA203" s="639"/>
      <c r="NRB203" s="639"/>
      <c r="NRC203" s="639"/>
      <c r="NRD203" s="639"/>
      <c r="NRE203" s="639"/>
      <c r="NRF203" s="639"/>
      <c r="NRG203" s="639"/>
      <c r="NRH203" s="639"/>
      <c r="NRI203" s="639"/>
      <c r="NRJ203" s="639"/>
      <c r="NRK203" s="639"/>
      <c r="NRL203" s="639"/>
      <c r="NRM203" s="639"/>
      <c r="NRN203" s="639"/>
      <c r="NRO203" s="639"/>
      <c r="NRP203" s="639"/>
      <c r="NRQ203" s="639"/>
      <c r="NRR203" s="639"/>
      <c r="NRS203" s="639"/>
      <c r="NRT203" s="639"/>
      <c r="NRU203" s="639"/>
      <c r="NRV203" s="639"/>
      <c r="NRW203" s="639"/>
      <c r="NRX203" s="639"/>
      <c r="NRY203" s="639"/>
      <c r="NRZ203" s="639"/>
      <c r="NSA203" s="639"/>
      <c r="NSB203" s="639"/>
      <c r="NSC203" s="639"/>
      <c r="NSD203" s="639"/>
      <c r="NSE203" s="639"/>
      <c r="NSF203" s="639"/>
      <c r="NSG203" s="639"/>
      <c r="NSH203" s="639"/>
      <c r="NSI203" s="639"/>
      <c r="NSJ203" s="639"/>
      <c r="NSK203" s="639"/>
      <c r="NSL203" s="639"/>
      <c r="NSM203" s="639"/>
      <c r="NSN203" s="639"/>
      <c r="NSO203" s="639"/>
      <c r="NSP203" s="639"/>
      <c r="NSQ203" s="639"/>
      <c r="NSR203" s="639"/>
      <c r="NSS203" s="639"/>
      <c r="NST203" s="639"/>
      <c r="NSU203" s="639"/>
      <c r="NSV203" s="639"/>
      <c r="NSW203" s="639"/>
      <c r="NSX203" s="639"/>
      <c r="NSY203" s="639"/>
      <c r="NSZ203" s="639"/>
      <c r="NTA203" s="639"/>
      <c r="NTB203" s="639"/>
      <c r="NTC203" s="639"/>
      <c r="NTD203" s="639"/>
      <c r="NTE203" s="639"/>
      <c r="NTF203" s="639"/>
      <c r="NTG203" s="639"/>
      <c r="NTH203" s="639"/>
      <c r="NTI203" s="639"/>
      <c r="NTJ203" s="639"/>
      <c r="NTK203" s="639"/>
      <c r="NTL203" s="639"/>
      <c r="NTM203" s="639"/>
      <c r="NTN203" s="639"/>
      <c r="NTO203" s="639"/>
      <c r="NTP203" s="639"/>
      <c r="NTQ203" s="639"/>
      <c r="NTR203" s="639"/>
      <c r="NTS203" s="639"/>
      <c r="NTT203" s="639"/>
      <c r="NTU203" s="639"/>
      <c r="NTV203" s="639"/>
      <c r="NTW203" s="639"/>
      <c r="NTX203" s="639"/>
      <c r="NTY203" s="639"/>
      <c r="NTZ203" s="639"/>
      <c r="NUA203" s="639"/>
      <c r="NUB203" s="639"/>
      <c r="NUC203" s="639"/>
      <c r="NUD203" s="639"/>
      <c r="NUE203" s="639"/>
      <c r="NUF203" s="639"/>
      <c r="NUG203" s="639"/>
      <c r="NUH203" s="639"/>
      <c r="NUI203" s="639"/>
      <c r="NUJ203" s="639"/>
      <c r="NUK203" s="639"/>
      <c r="NUL203" s="639"/>
      <c r="NUM203" s="639"/>
      <c r="NUN203" s="639"/>
      <c r="NUO203" s="639"/>
      <c r="NUP203" s="639"/>
      <c r="NUQ203" s="639"/>
      <c r="NUR203" s="639"/>
      <c r="NUS203" s="639"/>
      <c r="NUT203" s="639"/>
      <c r="NUU203" s="639"/>
      <c r="NUV203" s="639"/>
      <c r="NUW203" s="639"/>
      <c r="NUX203" s="639"/>
      <c r="NUY203" s="639"/>
      <c r="NUZ203" s="639"/>
      <c r="NVA203" s="639"/>
      <c r="NVB203" s="639"/>
      <c r="NVC203" s="639"/>
      <c r="NVD203" s="639"/>
      <c r="NVE203" s="639"/>
      <c r="NVF203" s="639"/>
      <c r="NVG203" s="639"/>
      <c r="NVH203" s="639"/>
      <c r="NVI203" s="639"/>
      <c r="NVJ203" s="639"/>
      <c r="NVK203" s="639"/>
      <c r="NVL203" s="639"/>
      <c r="NVM203" s="639"/>
      <c r="NVN203" s="639"/>
      <c r="NVO203" s="639"/>
      <c r="NVP203" s="639"/>
      <c r="NVQ203" s="639"/>
      <c r="NVR203" s="639"/>
      <c r="NVS203" s="639"/>
      <c r="NVT203" s="639"/>
      <c r="NVU203" s="639"/>
      <c r="NVV203" s="639"/>
      <c r="NVW203" s="639"/>
      <c r="NVX203" s="639"/>
      <c r="NVY203" s="639"/>
      <c r="NVZ203" s="639"/>
      <c r="NWA203" s="639"/>
      <c r="NWB203" s="639"/>
      <c r="NWC203" s="639"/>
      <c r="NWD203" s="639"/>
      <c r="NWE203" s="639"/>
      <c r="NWF203" s="639"/>
      <c r="NWG203" s="639"/>
      <c r="NWH203" s="639"/>
      <c r="NWI203" s="639"/>
      <c r="NWJ203" s="639"/>
      <c r="NWK203" s="639"/>
      <c r="NWL203" s="639"/>
      <c r="NWM203" s="639"/>
      <c r="NWN203" s="639"/>
      <c r="NWO203" s="639"/>
      <c r="NWP203" s="639"/>
      <c r="NWQ203" s="639"/>
      <c r="NWR203" s="639"/>
      <c r="NWS203" s="639"/>
      <c r="NWT203" s="639"/>
      <c r="NWU203" s="639"/>
      <c r="NWV203" s="639"/>
      <c r="NWW203" s="639"/>
      <c r="NWX203" s="639"/>
      <c r="NWY203" s="639"/>
      <c r="NWZ203" s="639"/>
      <c r="NXA203" s="639"/>
      <c r="NXB203" s="639"/>
      <c r="NXC203" s="639"/>
      <c r="NXD203" s="639"/>
      <c r="NXE203" s="639"/>
      <c r="NXF203" s="639"/>
      <c r="NXG203" s="639"/>
      <c r="NXH203" s="639"/>
      <c r="NXI203" s="639"/>
      <c r="NXJ203" s="639"/>
      <c r="NXK203" s="639"/>
      <c r="NXL203" s="639"/>
      <c r="NXM203" s="639"/>
      <c r="NXN203" s="639"/>
      <c r="NXO203" s="639"/>
      <c r="NXP203" s="639"/>
      <c r="NXQ203" s="639"/>
      <c r="NXR203" s="639"/>
      <c r="NXS203" s="639"/>
      <c r="NXT203" s="639"/>
      <c r="NXU203" s="639"/>
      <c r="NXV203" s="639"/>
      <c r="NXW203" s="639"/>
      <c r="NXX203" s="639"/>
      <c r="NXY203" s="639"/>
      <c r="NXZ203" s="639"/>
      <c r="NYA203" s="639"/>
      <c r="NYB203" s="639"/>
      <c r="NYC203" s="639"/>
      <c r="NYD203" s="639"/>
      <c r="NYE203" s="639"/>
      <c r="NYF203" s="639"/>
      <c r="NYG203" s="639"/>
      <c r="NYH203" s="639"/>
      <c r="NYI203" s="639"/>
      <c r="NYJ203" s="639"/>
      <c r="NYK203" s="639"/>
      <c r="NYL203" s="639"/>
      <c r="NYM203" s="639"/>
      <c r="NYN203" s="639"/>
      <c r="NYO203" s="639"/>
      <c r="NYP203" s="639"/>
      <c r="NYQ203" s="639"/>
      <c r="NYR203" s="639"/>
      <c r="NYS203" s="639"/>
      <c r="NYT203" s="639"/>
      <c r="NYU203" s="639"/>
      <c r="NYV203" s="639"/>
      <c r="NYW203" s="639"/>
      <c r="NYX203" s="639"/>
      <c r="NYY203" s="639"/>
      <c r="NYZ203" s="639"/>
      <c r="NZA203" s="639"/>
      <c r="NZB203" s="639"/>
      <c r="NZC203" s="639"/>
      <c r="NZD203" s="639"/>
      <c r="NZE203" s="639"/>
      <c r="NZF203" s="639"/>
      <c r="NZG203" s="639"/>
      <c r="NZH203" s="639"/>
      <c r="NZI203" s="639"/>
      <c r="NZJ203" s="639"/>
      <c r="NZK203" s="639"/>
      <c r="NZL203" s="639"/>
      <c r="NZM203" s="639"/>
      <c r="NZN203" s="639"/>
      <c r="NZO203" s="639"/>
      <c r="NZP203" s="639"/>
      <c r="NZQ203" s="639"/>
      <c r="NZR203" s="639"/>
      <c r="NZS203" s="639"/>
      <c r="NZT203" s="639"/>
      <c r="NZU203" s="639"/>
      <c r="NZV203" s="639"/>
      <c r="NZW203" s="639"/>
      <c r="NZX203" s="639"/>
      <c r="NZY203" s="639"/>
      <c r="NZZ203" s="639"/>
      <c r="OAA203" s="639"/>
      <c r="OAB203" s="639"/>
      <c r="OAC203" s="639"/>
      <c r="OAD203" s="639"/>
      <c r="OAE203" s="639"/>
      <c r="OAF203" s="639"/>
      <c r="OAG203" s="639"/>
      <c r="OAH203" s="639"/>
      <c r="OAI203" s="639"/>
      <c r="OAJ203" s="639"/>
      <c r="OAK203" s="639"/>
      <c r="OAL203" s="639"/>
      <c r="OAM203" s="639"/>
      <c r="OAN203" s="639"/>
      <c r="OAO203" s="639"/>
      <c r="OAP203" s="639"/>
      <c r="OAQ203" s="639"/>
      <c r="OAR203" s="639"/>
      <c r="OAS203" s="639"/>
      <c r="OAT203" s="639"/>
      <c r="OAU203" s="639"/>
      <c r="OAV203" s="639"/>
      <c r="OAW203" s="639"/>
      <c r="OAX203" s="639"/>
      <c r="OAY203" s="639"/>
      <c r="OAZ203" s="639"/>
      <c r="OBA203" s="639"/>
      <c r="OBB203" s="639"/>
      <c r="OBC203" s="639"/>
      <c r="OBD203" s="639"/>
      <c r="OBE203" s="639"/>
      <c r="OBF203" s="639"/>
      <c r="OBG203" s="639"/>
      <c r="OBH203" s="639"/>
      <c r="OBI203" s="639"/>
      <c r="OBJ203" s="639"/>
      <c r="OBK203" s="639"/>
      <c r="OBL203" s="639"/>
      <c r="OBM203" s="639"/>
      <c r="OBN203" s="639"/>
      <c r="OBO203" s="639"/>
      <c r="OBP203" s="639"/>
      <c r="OBQ203" s="639"/>
      <c r="OBR203" s="639"/>
      <c r="OBS203" s="639"/>
      <c r="OBT203" s="639"/>
      <c r="OBU203" s="639"/>
      <c r="OBV203" s="639"/>
      <c r="OBW203" s="639"/>
      <c r="OBX203" s="639"/>
      <c r="OBY203" s="639"/>
      <c r="OBZ203" s="639"/>
      <c r="OCA203" s="639"/>
      <c r="OCB203" s="639"/>
      <c r="OCC203" s="639"/>
      <c r="OCD203" s="639"/>
      <c r="OCE203" s="639"/>
      <c r="OCF203" s="639"/>
      <c r="OCG203" s="639"/>
      <c r="OCH203" s="639"/>
      <c r="OCI203" s="639"/>
      <c r="OCJ203" s="639"/>
      <c r="OCK203" s="639"/>
      <c r="OCL203" s="639"/>
      <c r="OCM203" s="639"/>
      <c r="OCN203" s="639"/>
      <c r="OCO203" s="639"/>
      <c r="OCP203" s="639"/>
      <c r="OCQ203" s="639"/>
      <c r="OCR203" s="639"/>
      <c r="OCS203" s="639"/>
      <c r="OCT203" s="639"/>
      <c r="OCU203" s="639"/>
      <c r="OCV203" s="639"/>
      <c r="OCW203" s="639"/>
      <c r="OCX203" s="639"/>
      <c r="OCY203" s="639"/>
      <c r="OCZ203" s="639"/>
      <c r="ODA203" s="639"/>
      <c r="ODB203" s="639"/>
      <c r="ODC203" s="639"/>
      <c r="ODD203" s="639"/>
      <c r="ODE203" s="639"/>
      <c r="ODF203" s="639"/>
      <c r="ODG203" s="639"/>
      <c r="ODH203" s="639"/>
      <c r="ODI203" s="639"/>
      <c r="ODJ203" s="639"/>
      <c r="ODK203" s="639"/>
      <c r="ODL203" s="639"/>
      <c r="ODM203" s="639"/>
      <c r="ODN203" s="639"/>
      <c r="ODO203" s="639"/>
      <c r="ODP203" s="639"/>
      <c r="ODQ203" s="639"/>
      <c r="ODR203" s="639"/>
      <c r="ODS203" s="639"/>
      <c r="ODT203" s="639"/>
      <c r="ODU203" s="639"/>
      <c r="ODV203" s="639"/>
      <c r="ODW203" s="639"/>
      <c r="ODX203" s="639"/>
      <c r="ODY203" s="639"/>
      <c r="ODZ203" s="639"/>
      <c r="OEA203" s="639"/>
      <c r="OEB203" s="639"/>
      <c r="OEC203" s="639"/>
      <c r="OED203" s="639"/>
      <c r="OEE203" s="639"/>
      <c r="OEF203" s="639"/>
      <c r="OEG203" s="639"/>
      <c r="OEH203" s="639"/>
      <c r="OEI203" s="639"/>
      <c r="OEJ203" s="639"/>
      <c r="OEK203" s="639"/>
      <c r="OEL203" s="639"/>
      <c r="OEM203" s="639"/>
      <c r="OEN203" s="639"/>
      <c r="OEO203" s="639"/>
      <c r="OEP203" s="639"/>
      <c r="OEQ203" s="639"/>
      <c r="OER203" s="639"/>
      <c r="OES203" s="639"/>
      <c r="OET203" s="639"/>
      <c r="OEU203" s="639"/>
      <c r="OEV203" s="639"/>
      <c r="OEW203" s="639"/>
      <c r="OEX203" s="639"/>
      <c r="OEY203" s="639"/>
      <c r="OEZ203" s="639"/>
      <c r="OFA203" s="639"/>
      <c r="OFB203" s="639"/>
      <c r="OFC203" s="639"/>
      <c r="OFD203" s="639"/>
      <c r="OFE203" s="639"/>
      <c r="OFF203" s="639"/>
      <c r="OFG203" s="639"/>
      <c r="OFH203" s="639"/>
      <c r="OFI203" s="639"/>
      <c r="OFJ203" s="639"/>
      <c r="OFK203" s="639"/>
      <c r="OFL203" s="639"/>
      <c r="OFM203" s="639"/>
      <c r="OFN203" s="639"/>
      <c r="OFO203" s="639"/>
      <c r="OFP203" s="639"/>
      <c r="OFQ203" s="639"/>
      <c r="OFR203" s="639"/>
      <c r="OFS203" s="639"/>
      <c r="OFT203" s="639"/>
      <c r="OFU203" s="639"/>
      <c r="OFV203" s="639"/>
      <c r="OFW203" s="639"/>
      <c r="OFX203" s="639"/>
      <c r="OFY203" s="639"/>
      <c r="OFZ203" s="639"/>
      <c r="OGA203" s="639"/>
      <c r="OGB203" s="639"/>
      <c r="OGC203" s="639"/>
      <c r="OGD203" s="639"/>
      <c r="OGE203" s="639"/>
      <c r="OGF203" s="639"/>
      <c r="OGG203" s="639"/>
      <c r="OGH203" s="639"/>
      <c r="OGI203" s="639"/>
      <c r="OGJ203" s="639"/>
      <c r="OGK203" s="639"/>
      <c r="OGL203" s="639"/>
      <c r="OGM203" s="639"/>
      <c r="OGN203" s="639"/>
      <c r="OGO203" s="639"/>
      <c r="OGP203" s="639"/>
      <c r="OGQ203" s="639"/>
      <c r="OGR203" s="639"/>
      <c r="OGS203" s="639"/>
      <c r="OGT203" s="639"/>
      <c r="OGU203" s="639"/>
      <c r="OGV203" s="639"/>
      <c r="OGW203" s="639"/>
      <c r="OGX203" s="639"/>
      <c r="OGY203" s="639"/>
      <c r="OGZ203" s="639"/>
      <c r="OHA203" s="639"/>
      <c r="OHB203" s="639"/>
      <c r="OHC203" s="639"/>
      <c r="OHD203" s="639"/>
      <c r="OHE203" s="639"/>
      <c r="OHF203" s="639"/>
      <c r="OHG203" s="639"/>
      <c r="OHH203" s="639"/>
      <c r="OHI203" s="639"/>
      <c r="OHJ203" s="639"/>
      <c r="OHK203" s="639"/>
      <c r="OHL203" s="639"/>
      <c r="OHM203" s="639"/>
      <c r="OHN203" s="639"/>
      <c r="OHO203" s="639"/>
      <c r="OHP203" s="639"/>
      <c r="OHQ203" s="639"/>
      <c r="OHR203" s="639"/>
      <c r="OHS203" s="639"/>
      <c r="OHT203" s="639"/>
      <c r="OHU203" s="639"/>
      <c r="OHV203" s="639"/>
      <c r="OHW203" s="639"/>
      <c r="OHX203" s="639"/>
      <c r="OHY203" s="639"/>
      <c r="OHZ203" s="639"/>
      <c r="OIA203" s="639"/>
      <c r="OIB203" s="639"/>
      <c r="OIC203" s="639"/>
      <c r="OID203" s="639"/>
      <c r="OIE203" s="639"/>
      <c r="OIF203" s="639"/>
      <c r="OIG203" s="639"/>
      <c r="OIH203" s="639"/>
      <c r="OII203" s="639"/>
      <c r="OIJ203" s="639"/>
      <c r="OIK203" s="639"/>
      <c r="OIL203" s="639"/>
      <c r="OIM203" s="639"/>
      <c r="OIN203" s="639"/>
      <c r="OIO203" s="639"/>
      <c r="OIP203" s="639"/>
      <c r="OIQ203" s="639"/>
      <c r="OIR203" s="639"/>
      <c r="OIS203" s="639"/>
      <c r="OIT203" s="639"/>
      <c r="OIU203" s="639"/>
      <c r="OIV203" s="639"/>
      <c r="OIW203" s="639"/>
      <c r="OIX203" s="639"/>
      <c r="OIY203" s="639"/>
      <c r="OIZ203" s="639"/>
      <c r="OJA203" s="639"/>
      <c r="OJB203" s="639"/>
      <c r="OJC203" s="639"/>
      <c r="OJD203" s="639"/>
      <c r="OJE203" s="639"/>
      <c r="OJF203" s="639"/>
      <c r="OJG203" s="639"/>
      <c r="OJH203" s="639"/>
      <c r="OJI203" s="639"/>
      <c r="OJJ203" s="639"/>
      <c r="OJK203" s="639"/>
      <c r="OJL203" s="639"/>
      <c r="OJM203" s="639"/>
      <c r="OJN203" s="639"/>
      <c r="OJO203" s="639"/>
      <c r="OJP203" s="639"/>
      <c r="OJQ203" s="639"/>
      <c r="OJR203" s="639"/>
      <c r="OJS203" s="639"/>
      <c r="OJT203" s="639"/>
      <c r="OJU203" s="639"/>
      <c r="OJV203" s="639"/>
      <c r="OJW203" s="639"/>
      <c r="OJX203" s="639"/>
      <c r="OJY203" s="639"/>
      <c r="OJZ203" s="639"/>
      <c r="OKA203" s="639"/>
      <c r="OKB203" s="639"/>
      <c r="OKC203" s="639"/>
      <c r="OKD203" s="639"/>
      <c r="OKE203" s="639"/>
      <c r="OKF203" s="639"/>
      <c r="OKG203" s="639"/>
      <c r="OKH203" s="639"/>
      <c r="OKI203" s="639"/>
      <c r="OKJ203" s="639"/>
      <c r="OKK203" s="639"/>
      <c r="OKL203" s="639"/>
      <c r="OKM203" s="639"/>
      <c r="OKN203" s="639"/>
      <c r="OKO203" s="639"/>
      <c r="OKP203" s="639"/>
      <c r="OKQ203" s="639"/>
      <c r="OKR203" s="639"/>
      <c r="OKS203" s="639"/>
      <c r="OKT203" s="639"/>
      <c r="OKU203" s="639"/>
      <c r="OKV203" s="639"/>
      <c r="OKW203" s="639"/>
      <c r="OKX203" s="639"/>
      <c r="OKY203" s="639"/>
      <c r="OKZ203" s="639"/>
      <c r="OLA203" s="639"/>
      <c r="OLB203" s="639"/>
      <c r="OLC203" s="639"/>
      <c r="OLD203" s="639"/>
      <c r="OLE203" s="639"/>
      <c r="OLF203" s="639"/>
      <c r="OLG203" s="639"/>
      <c r="OLH203" s="639"/>
      <c r="OLI203" s="639"/>
      <c r="OLJ203" s="639"/>
      <c r="OLK203" s="639"/>
      <c r="OLL203" s="639"/>
      <c r="OLM203" s="639"/>
      <c r="OLN203" s="639"/>
      <c r="OLO203" s="639"/>
      <c r="OLP203" s="639"/>
      <c r="OLQ203" s="639"/>
      <c r="OLR203" s="639"/>
      <c r="OLS203" s="639"/>
      <c r="OLT203" s="639"/>
      <c r="OLU203" s="639"/>
      <c r="OLV203" s="639"/>
      <c r="OLW203" s="639"/>
      <c r="OLX203" s="639"/>
      <c r="OLY203" s="639"/>
      <c r="OLZ203" s="639"/>
      <c r="OMA203" s="639"/>
      <c r="OMB203" s="639"/>
      <c r="OMC203" s="639"/>
      <c r="OMD203" s="639"/>
      <c r="OME203" s="639"/>
      <c r="OMF203" s="639"/>
      <c r="OMG203" s="639"/>
      <c r="OMH203" s="639"/>
      <c r="OMI203" s="639"/>
      <c r="OMJ203" s="639"/>
      <c r="OMK203" s="639"/>
      <c r="OML203" s="639"/>
      <c r="OMM203" s="639"/>
      <c r="OMN203" s="639"/>
      <c r="OMO203" s="639"/>
      <c r="OMP203" s="639"/>
      <c r="OMQ203" s="639"/>
      <c r="OMR203" s="639"/>
      <c r="OMS203" s="639"/>
      <c r="OMT203" s="639"/>
      <c r="OMU203" s="639"/>
      <c r="OMV203" s="639"/>
      <c r="OMW203" s="639"/>
      <c r="OMX203" s="639"/>
      <c r="OMY203" s="639"/>
      <c r="OMZ203" s="639"/>
      <c r="ONA203" s="639"/>
      <c r="ONB203" s="639"/>
      <c r="ONC203" s="639"/>
      <c r="OND203" s="639"/>
      <c r="ONE203" s="639"/>
      <c r="ONF203" s="639"/>
      <c r="ONG203" s="639"/>
      <c r="ONH203" s="639"/>
      <c r="ONI203" s="639"/>
      <c r="ONJ203" s="639"/>
      <c r="ONK203" s="639"/>
      <c r="ONL203" s="639"/>
      <c r="ONM203" s="639"/>
      <c r="ONN203" s="639"/>
      <c r="ONO203" s="639"/>
      <c r="ONP203" s="639"/>
      <c r="ONQ203" s="639"/>
      <c r="ONR203" s="639"/>
      <c r="ONS203" s="639"/>
      <c r="ONT203" s="639"/>
      <c r="ONU203" s="639"/>
      <c r="ONV203" s="639"/>
      <c r="ONW203" s="639"/>
      <c r="ONX203" s="639"/>
      <c r="ONY203" s="639"/>
      <c r="ONZ203" s="639"/>
      <c r="OOA203" s="639"/>
      <c r="OOB203" s="639"/>
      <c r="OOC203" s="639"/>
      <c r="OOD203" s="639"/>
      <c r="OOE203" s="639"/>
      <c r="OOF203" s="639"/>
      <c r="OOG203" s="639"/>
      <c r="OOH203" s="639"/>
      <c r="OOI203" s="639"/>
      <c r="OOJ203" s="639"/>
      <c r="OOK203" s="639"/>
      <c r="OOL203" s="639"/>
      <c r="OOM203" s="639"/>
      <c r="OON203" s="639"/>
      <c r="OOO203" s="639"/>
      <c r="OOP203" s="639"/>
      <c r="OOQ203" s="639"/>
      <c r="OOR203" s="639"/>
      <c r="OOS203" s="639"/>
      <c r="OOT203" s="639"/>
      <c r="OOU203" s="639"/>
      <c r="OOV203" s="639"/>
      <c r="OOW203" s="639"/>
      <c r="OOX203" s="639"/>
      <c r="OOY203" s="639"/>
      <c r="OOZ203" s="639"/>
      <c r="OPA203" s="639"/>
      <c r="OPB203" s="639"/>
      <c r="OPC203" s="639"/>
      <c r="OPD203" s="639"/>
      <c r="OPE203" s="639"/>
      <c r="OPF203" s="639"/>
      <c r="OPG203" s="639"/>
      <c r="OPH203" s="639"/>
      <c r="OPI203" s="639"/>
      <c r="OPJ203" s="639"/>
      <c r="OPK203" s="639"/>
      <c r="OPL203" s="639"/>
      <c r="OPM203" s="639"/>
      <c r="OPN203" s="639"/>
      <c r="OPO203" s="639"/>
      <c r="OPP203" s="639"/>
      <c r="OPQ203" s="639"/>
      <c r="OPR203" s="639"/>
      <c r="OPS203" s="639"/>
      <c r="OPT203" s="639"/>
      <c r="OPU203" s="639"/>
      <c r="OPV203" s="639"/>
      <c r="OPW203" s="639"/>
      <c r="OPX203" s="639"/>
      <c r="OPY203" s="639"/>
      <c r="OPZ203" s="639"/>
      <c r="OQA203" s="639"/>
      <c r="OQB203" s="639"/>
      <c r="OQC203" s="639"/>
      <c r="OQD203" s="639"/>
      <c r="OQE203" s="639"/>
      <c r="OQF203" s="639"/>
      <c r="OQG203" s="639"/>
      <c r="OQH203" s="639"/>
      <c r="OQI203" s="639"/>
      <c r="OQJ203" s="639"/>
      <c r="OQK203" s="639"/>
      <c r="OQL203" s="639"/>
      <c r="OQM203" s="639"/>
      <c r="OQN203" s="639"/>
      <c r="OQO203" s="639"/>
      <c r="OQP203" s="639"/>
      <c r="OQQ203" s="639"/>
      <c r="OQR203" s="639"/>
      <c r="OQS203" s="639"/>
      <c r="OQT203" s="639"/>
      <c r="OQU203" s="639"/>
      <c r="OQV203" s="639"/>
      <c r="OQW203" s="639"/>
      <c r="OQX203" s="639"/>
      <c r="OQY203" s="639"/>
      <c r="OQZ203" s="639"/>
      <c r="ORA203" s="639"/>
      <c r="ORB203" s="639"/>
      <c r="ORC203" s="639"/>
      <c r="ORD203" s="639"/>
      <c r="ORE203" s="639"/>
      <c r="ORF203" s="639"/>
      <c r="ORG203" s="639"/>
      <c r="ORH203" s="639"/>
      <c r="ORI203" s="639"/>
      <c r="ORJ203" s="639"/>
      <c r="ORK203" s="639"/>
      <c r="ORL203" s="639"/>
      <c r="ORM203" s="639"/>
      <c r="ORN203" s="639"/>
      <c r="ORO203" s="639"/>
      <c r="ORP203" s="639"/>
      <c r="ORQ203" s="639"/>
      <c r="ORR203" s="639"/>
      <c r="ORS203" s="639"/>
      <c r="ORT203" s="639"/>
      <c r="ORU203" s="639"/>
      <c r="ORV203" s="639"/>
      <c r="ORW203" s="639"/>
      <c r="ORX203" s="639"/>
      <c r="ORY203" s="639"/>
      <c r="ORZ203" s="639"/>
      <c r="OSA203" s="639"/>
      <c r="OSB203" s="639"/>
      <c r="OSC203" s="639"/>
      <c r="OSD203" s="639"/>
      <c r="OSE203" s="639"/>
      <c r="OSF203" s="639"/>
      <c r="OSG203" s="639"/>
      <c r="OSH203" s="639"/>
      <c r="OSI203" s="639"/>
      <c r="OSJ203" s="639"/>
      <c r="OSK203" s="639"/>
      <c r="OSL203" s="639"/>
      <c r="OSM203" s="639"/>
      <c r="OSN203" s="639"/>
      <c r="OSO203" s="639"/>
      <c r="OSP203" s="639"/>
      <c r="OSQ203" s="639"/>
      <c r="OSR203" s="639"/>
      <c r="OSS203" s="639"/>
      <c r="OST203" s="639"/>
      <c r="OSU203" s="639"/>
      <c r="OSV203" s="639"/>
      <c r="OSW203" s="639"/>
      <c r="OSX203" s="639"/>
      <c r="OSY203" s="639"/>
      <c r="OSZ203" s="639"/>
      <c r="OTA203" s="639"/>
      <c r="OTB203" s="639"/>
      <c r="OTC203" s="639"/>
      <c r="OTD203" s="639"/>
      <c r="OTE203" s="639"/>
      <c r="OTF203" s="639"/>
      <c r="OTG203" s="639"/>
      <c r="OTH203" s="639"/>
      <c r="OTI203" s="639"/>
      <c r="OTJ203" s="639"/>
      <c r="OTK203" s="639"/>
      <c r="OTL203" s="639"/>
      <c r="OTM203" s="639"/>
      <c r="OTN203" s="639"/>
      <c r="OTO203" s="639"/>
      <c r="OTP203" s="639"/>
      <c r="OTQ203" s="639"/>
      <c r="OTR203" s="639"/>
      <c r="OTS203" s="639"/>
      <c r="OTT203" s="639"/>
      <c r="OTU203" s="639"/>
      <c r="OTV203" s="639"/>
      <c r="OTW203" s="639"/>
      <c r="OTX203" s="639"/>
      <c r="OTY203" s="639"/>
      <c r="OTZ203" s="639"/>
      <c r="OUA203" s="639"/>
      <c r="OUB203" s="639"/>
      <c r="OUC203" s="639"/>
      <c r="OUD203" s="639"/>
      <c r="OUE203" s="639"/>
      <c r="OUF203" s="639"/>
      <c r="OUG203" s="639"/>
      <c r="OUH203" s="639"/>
      <c r="OUI203" s="639"/>
      <c r="OUJ203" s="639"/>
      <c r="OUK203" s="639"/>
      <c r="OUL203" s="639"/>
      <c r="OUM203" s="639"/>
      <c r="OUN203" s="639"/>
      <c r="OUO203" s="639"/>
      <c r="OUP203" s="639"/>
      <c r="OUQ203" s="639"/>
      <c r="OUR203" s="639"/>
      <c r="OUS203" s="639"/>
      <c r="OUT203" s="639"/>
      <c r="OUU203" s="639"/>
      <c r="OUV203" s="639"/>
      <c r="OUW203" s="639"/>
      <c r="OUX203" s="639"/>
      <c r="OUY203" s="639"/>
      <c r="OUZ203" s="639"/>
      <c r="OVA203" s="639"/>
      <c r="OVB203" s="639"/>
      <c r="OVC203" s="639"/>
      <c r="OVD203" s="639"/>
      <c r="OVE203" s="639"/>
      <c r="OVF203" s="639"/>
      <c r="OVG203" s="639"/>
      <c r="OVH203" s="639"/>
      <c r="OVI203" s="639"/>
      <c r="OVJ203" s="639"/>
      <c r="OVK203" s="639"/>
      <c r="OVL203" s="639"/>
      <c r="OVM203" s="639"/>
      <c r="OVN203" s="639"/>
      <c r="OVO203" s="639"/>
      <c r="OVP203" s="639"/>
      <c r="OVQ203" s="639"/>
      <c r="OVR203" s="639"/>
      <c r="OVS203" s="639"/>
      <c r="OVT203" s="639"/>
      <c r="OVU203" s="639"/>
      <c r="OVV203" s="639"/>
      <c r="OVW203" s="639"/>
      <c r="OVX203" s="639"/>
      <c r="OVY203" s="639"/>
      <c r="OVZ203" s="639"/>
      <c r="OWA203" s="639"/>
      <c r="OWB203" s="639"/>
      <c r="OWC203" s="639"/>
      <c r="OWD203" s="639"/>
      <c r="OWE203" s="639"/>
      <c r="OWF203" s="639"/>
      <c r="OWG203" s="639"/>
      <c r="OWH203" s="639"/>
      <c r="OWI203" s="639"/>
      <c r="OWJ203" s="639"/>
      <c r="OWK203" s="639"/>
      <c r="OWL203" s="639"/>
      <c r="OWM203" s="639"/>
      <c r="OWN203" s="639"/>
      <c r="OWO203" s="639"/>
      <c r="OWP203" s="639"/>
      <c r="OWQ203" s="639"/>
      <c r="OWR203" s="639"/>
      <c r="OWS203" s="639"/>
      <c r="OWT203" s="639"/>
      <c r="OWU203" s="639"/>
      <c r="OWV203" s="639"/>
      <c r="OWW203" s="639"/>
      <c r="OWX203" s="639"/>
      <c r="OWY203" s="639"/>
      <c r="OWZ203" s="639"/>
      <c r="OXA203" s="639"/>
      <c r="OXB203" s="639"/>
      <c r="OXC203" s="639"/>
      <c r="OXD203" s="639"/>
      <c r="OXE203" s="639"/>
      <c r="OXF203" s="639"/>
      <c r="OXG203" s="639"/>
      <c r="OXH203" s="639"/>
      <c r="OXI203" s="639"/>
      <c r="OXJ203" s="639"/>
      <c r="OXK203" s="639"/>
      <c r="OXL203" s="639"/>
      <c r="OXM203" s="639"/>
      <c r="OXN203" s="639"/>
      <c r="OXO203" s="639"/>
      <c r="OXP203" s="639"/>
      <c r="OXQ203" s="639"/>
      <c r="OXR203" s="639"/>
      <c r="OXS203" s="639"/>
      <c r="OXT203" s="639"/>
      <c r="OXU203" s="639"/>
      <c r="OXV203" s="639"/>
      <c r="OXW203" s="639"/>
      <c r="OXX203" s="639"/>
      <c r="OXY203" s="639"/>
      <c r="OXZ203" s="639"/>
      <c r="OYA203" s="639"/>
      <c r="OYB203" s="639"/>
      <c r="OYC203" s="639"/>
      <c r="OYD203" s="639"/>
      <c r="OYE203" s="639"/>
      <c r="OYF203" s="639"/>
      <c r="OYG203" s="639"/>
      <c r="OYH203" s="639"/>
      <c r="OYI203" s="639"/>
      <c r="OYJ203" s="639"/>
      <c r="OYK203" s="639"/>
      <c r="OYL203" s="639"/>
      <c r="OYM203" s="639"/>
      <c r="OYN203" s="639"/>
      <c r="OYO203" s="639"/>
      <c r="OYP203" s="639"/>
      <c r="OYQ203" s="639"/>
      <c r="OYR203" s="639"/>
      <c r="OYS203" s="639"/>
      <c r="OYT203" s="639"/>
      <c r="OYU203" s="639"/>
      <c r="OYV203" s="639"/>
      <c r="OYW203" s="639"/>
      <c r="OYX203" s="639"/>
      <c r="OYY203" s="639"/>
      <c r="OYZ203" s="639"/>
      <c r="OZA203" s="639"/>
      <c r="OZB203" s="639"/>
      <c r="OZC203" s="639"/>
      <c r="OZD203" s="639"/>
      <c r="OZE203" s="639"/>
      <c r="OZF203" s="639"/>
      <c r="OZG203" s="639"/>
      <c r="OZH203" s="639"/>
      <c r="OZI203" s="639"/>
      <c r="OZJ203" s="639"/>
      <c r="OZK203" s="639"/>
      <c r="OZL203" s="639"/>
      <c r="OZM203" s="639"/>
      <c r="OZN203" s="639"/>
      <c r="OZO203" s="639"/>
      <c r="OZP203" s="639"/>
      <c r="OZQ203" s="639"/>
      <c r="OZR203" s="639"/>
      <c r="OZS203" s="639"/>
      <c r="OZT203" s="639"/>
      <c r="OZU203" s="639"/>
      <c r="OZV203" s="639"/>
      <c r="OZW203" s="639"/>
      <c r="OZX203" s="639"/>
      <c r="OZY203" s="639"/>
      <c r="OZZ203" s="639"/>
      <c r="PAA203" s="639"/>
      <c r="PAB203" s="639"/>
      <c r="PAC203" s="639"/>
      <c r="PAD203" s="639"/>
      <c r="PAE203" s="639"/>
      <c r="PAF203" s="639"/>
      <c r="PAG203" s="639"/>
      <c r="PAH203" s="639"/>
      <c r="PAI203" s="639"/>
      <c r="PAJ203" s="639"/>
      <c r="PAK203" s="639"/>
      <c r="PAL203" s="639"/>
      <c r="PAM203" s="639"/>
      <c r="PAN203" s="639"/>
      <c r="PAO203" s="639"/>
      <c r="PAP203" s="639"/>
      <c r="PAQ203" s="639"/>
      <c r="PAR203" s="639"/>
      <c r="PAS203" s="639"/>
      <c r="PAT203" s="639"/>
      <c r="PAU203" s="639"/>
      <c r="PAV203" s="639"/>
      <c r="PAW203" s="639"/>
      <c r="PAX203" s="639"/>
      <c r="PAY203" s="639"/>
      <c r="PAZ203" s="639"/>
      <c r="PBA203" s="639"/>
      <c r="PBB203" s="639"/>
      <c r="PBC203" s="639"/>
      <c r="PBD203" s="639"/>
      <c r="PBE203" s="639"/>
      <c r="PBF203" s="639"/>
      <c r="PBG203" s="639"/>
      <c r="PBH203" s="639"/>
      <c r="PBI203" s="639"/>
      <c r="PBJ203" s="639"/>
      <c r="PBK203" s="639"/>
      <c r="PBL203" s="639"/>
      <c r="PBM203" s="639"/>
      <c r="PBN203" s="639"/>
      <c r="PBO203" s="639"/>
      <c r="PBP203" s="639"/>
      <c r="PBQ203" s="639"/>
      <c r="PBR203" s="639"/>
      <c r="PBS203" s="639"/>
      <c r="PBT203" s="639"/>
      <c r="PBU203" s="639"/>
      <c r="PBV203" s="639"/>
      <c r="PBW203" s="639"/>
      <c r="PBX203" s="639"/>
      <c r="PBY203" s="639"/>
      <c r="PBZ203" s="639"/>
      <c r="PCA203" s="639"/>
      <c r="PCB203" s="639"/>
      <c r="PCC203" s="639"/>
      <c r="PCD203" s="639"/>
      <c r="PCE203" s="639"/>
      <c r="PCF203" s="639"/>
      <c r="PCG203" s="639"/>
      <c r="PCH203" s="639"/>
      <c r="PCI203" s="639"/>
      <c r="PCJ203" s="639"/>
      <c r="PCK203" s="639"/>
      <c r="PCL203" s="639"/>
      <c r="PCM203" s="639"/>
      <c r="PCN203" s="639"/>
      <c r="PCO203" s="639"/>
      <c r="PCP203" s="639"/>
      <c r="PCQ203" s="639"/>
      <c r="PCR203" s="639"/>
      <c r="PCS203" s="639"/>
      <c r="PCT203" s="639"/>
      <c r="PCU203" s="639"/>
      <c r="PCV203" s="639"/>
      <c r="PCW203" s="639"/>
      <c r="PCX203" s="639"/>
      <c r="PCY203" s="639"/>
      <c r="PCZ203" s="639"/>
      <c r="PDA203" s="639"/>
      <c r="PDB203" s="639"/>
      <c r="PDC203" s="639"/>
      <c r="PDD203" s="639"/>
      <c r="PDE203" s="639"/>
      <c r="PDF203" s="639"/>
      <c r="PDG203" s="639"/>
      <c r="PDH203" s="639"/>
      <c r="PDI203" s="639"/>
      <c r="PDJ203" s="639"/>
      <c r="PDK203" s="639"/>
      <c r="PDL203" s="639"/>
      <c r="PDM203" s="639"/>
      <c r="PDN203" s="639"/>
      <c r="PDO203" s="639"/>
      <c r="PDP203" s="639"/>
      <c r="PDQ203" s="639"/>
      <c r="PDR203" s="639"/>
      <c r="PDS203" s="639"/>
      <c r="PDT203" s="639"/>
      <c r="PDU203" s="639"/>
      <c r="PDV203" s="639"/>
      <c r="PDW203" s="639"/>
      <c r="PDX203" s="639"/>
      <c r="PDY203" s="639"/>
      <c r="PDZ203" s="639"/>
      <c r="PEA203" s="639"/>
      <c r="PEB203" s="639"/>
      <c r="PEC203" s="639"/>
      <c r="PED203" s="639"/>
      <c r="PEE203" s="639"/>
      <c r="PEF203" s="639"/>
      <c r="PEG203" s="639"/>
      <c r="PEH203" s="639"/>
      <c r="PEI203" s="639"/>
      <c r="PEJ203" s="639"/>
      <c r="PEK203" s="639"/>
      <c r="PEL203" s="639"/>
      <c r="PEM203" s="639"/>
      <c r="PEN203" s="639"/>
      <c r="PEO203" s="639"/>
      <c r="PEP203" s="639"/>
      <c r="PEQ203" s="639"/>
      <c r="PER203" s="639"/>
      <c r="PES203" s="639"/>
      <c r="PET203" s="639"/>
      <c r="PEU203" s="639"/>
      <c r="PEV203" s="639"/>
      <c r="PEW203" s="639"/>
      <c r="PEX203" s="639"/>
      <c r="PEY203" s="639"/>
      <c r="PEZ203" s="639"/>
      <c r="PFA203" s="639"/>
      <c r="PFB203" s="639"/>
      <c r="PFC203" s="639"/>
      <c r="PFD203" s="639"/>
      <c r="PFE203" s="639"/>
      <c r="PFF203" s="639"/>
      <c r="PFG203" s="639"/>
      <c r="PFH203" s="639"/>
      <c r="PFI203" s="639"/>
      <c r="PFJ203" s="639"/>
      <c r="PFK203" s="639"/>
      <c r="PFL203" s="639"/>
      <c r="PFM203" s="639"/>
      <c r="PFN203" s="639"/>
      <c r="PFO203" s="639"/>
      <c r="PFP203" s="639"/>
      <c r="PFQ203" s="639"/>
      <c r="PFR203" s="639"/>
      <c r="PFS203" s="639"/>
      <c r="PFT203" s="639"/>
      <c r="PFU203" s="639"/>
      <c r="PFV203" s="639"/>
      <c r="PFW203" s="639"/>
      <c r="PFX203" s="639"/>
      <c r="PFY203" s="639"/>
      <c r="PFZ203" s="639"/>
      <c r="PGA203" s="639"/>
      <c r="PGB203" s="639"/>
      <c r="PGC203" s="639"/>
      <c r="PGD203" s="639"/>
      <c r="PGE203" s="639"/>
      <c r="PGF203" s="639"/>
      <c r="PGG203" s="639"/>
      <c r="PGH203" s="639"/>
      <c r="PGI203" s="639"/>
      <c r="PGJ203" s="639"/>
      <c r="PGK203" s="639"/>
      <c r="PGL203" s="639"/>
      <c r="PGM203" s="639"/>
      <c r="PGN203" s="639"/>
      <c r="PGO203" s="639"/>
      <c r="PGP203" s="639"/>
      <c r="PGQ203" s="639"/>
      <c r="PGR203" s="639"/>
      <c r="PGS203" s="639"/>
      <c r="PGT203" s="639"/>
      <c r="PGU203" s="639"/>
      <c r="PGV203" s="639"/>
      <c r="PGW203" s="639"/>
      <c r="PGX203" s="639"/>
      <c r="PGY203" s="639"/>
      <c r="PGZ203" s="639"/>
      <c r="PHA203" s="639"/>
      <c r="PHB203" s="639"/>
      <c r="PHC203" s="639"/>
      <c r="PHD203" s="639"/>
      <c r="PHE203" s="639"/>
      <c r="PHF203" s="639"/>
      <c r="PHG203" s="639"/>
      <c r="PHH203" s="639"/>
      <c r="PHI203" s="639"/>
      <c r="PHJ203" s="639"/>
      <c r="PHK203" s="639"/>
      <c r="PHL203" s="639"/>
      <c r="PHM203" s="639"/>
      <c r="PHN203" s="639"/>
      <c r="PHO203" s="639"/>
      <c r="PHP203" s="639"/>
      <c r="PHQ203" s="639"/>
      <c r="PHR203" s="639"/>
      <c r="PHS203" s="639"/>
      <c r="PHT203" s="639"/>
      <c r="PHU203" s="639"/>
      <c r="PHV203" s="639"/>
      <c r="PHW203" s="639"/>
      <c r="PHX203" s="639"/>
      <c r="PHY203" s="639"/>
      <c r="PHZ203" s="639"/>
      <c r="PIA203" s="639"/>
      <c r="PIB203" s="639"/>
      <c r="PIC203" s="639"/>
      <c r="PID203" s="639"/>
      <c r="PIE203" s="639"/>
      <c r="PIF203" s="639"/>
      <c r="PIG203" s="639"/>
      <c r="PIH203" s="639"/>
      <c r="PII203" s="639"/>
      <c r="PIJ203" s="639"/>
      <c r="PIK203" s="639"/>
      <c r="PIL203" s="639"/>
      <c r="PIM203" s="639"/>
      <c r="PIN203" s="639"/>
      <c r="PIO203" s="639"/>
      <c r="PIP203" s="639"/>
      <c r="PIQ203" s="639"/>
      <c r="PIR203" s="639"/>
      <c r="PIS203" s="639"/>
      <c r="PIT203" s="639"/>
      <c r="PIU203" s="639"/>
      <c r="PIV203" s="639"/>
      <c r="PIW203" s="639"/>
      <c r="PIX203" s="639"/>
      <c r="PIY203" s="639"/>
      <c r="PIZ203" s="639"/>
      <c r="PJA203" s="639"/>
      <c r="PJB203" s="639"/>
      <c r="PJC203" s="639"/>
      <c r="PJD203" s="639"/>
      <c r="PJE203" s="639"/>
      <c r="PJF203" s="639"/>
      <c r="PJG203" s="639"/>
      <c r="PJH203" s="639"/>
      <c r="PJI203" s="639"/>
      <c r="PJJ203" s="639"/>
      <c r="PJK203" s="639"/>
      <c r="PJL203" s="639"/>
      <c r="PJM203" s="639"/>
      <c r="PJN203" s="639"/>
      <c r="PJO203" s="639"/>
      <c r="PJP203" s="639"/>
      <c r="PJQ203" s="639"/>
      <c r="PJR203" s="639"/>
      <c r="PJS203" s="639"/>
      <c r="PJT203" s="639"/>
      <c r="PJU203" s="639"/>
      <c r="PJV203" s="639"/>
      <c r="PJW203" s="639"/>
      <c r="PJX203" s="639"/>
      <c r="PJY203" s="639"/>
      <c r="PJZ203" s="639"/>
      <c r="PKA203" s="639"/>
      <c r="PKB203" s="639"/>
      <c r="PKC203" s="639"/>
      <c r="PKD203" s="639"/>
      <c r="PKE203" s="639"/>
      <c r="PKF203" s="639"/>
      <c r="PKG203" s="639"/>
      <c r="PKH203" s="639"/>
      <c r="PKI203" s="639"/>
      <c r="PKJ203" s="639"/>
      <c r="PKK203" s="639"/>
      <c r="PKL203" s="639"/>
      <c r="PKM203" s="639"/>
      <c r="PKN203" s="639"/>
      <c r="PKO203" s="639"/>
      <c r="PKP203" s="639"/>
      <c r="PKQ203" s="639"/>
      <c r="PKR203" s="639"/>
      <c r="PKS203" s="639"/>
      <c r="PKT203" s="639"/>
      <c r="PKU203" s="639"/>
      <c r="PKV203" s="639"/>
      <c r="PKW203" s="639"/>
      <c r="PKX203" s="639"/>
      <c r="PKY203" s="639"/>
      <c r="PKZ203" s="639"/>
      <c r="PLA203" s="639"/>
      <c r="PLB203" s="639"/>
      <c r="PLC203" s="639"/>
      <c r="PLD203" s="639"/>
      <c r="PLE203" s="639"/>
      <c r="PLF203" s="639"/>
      <c r="PLG203" s="639"/>
      <c r="PLH203" s="639"/>
      <c r="PLI203" s="639"/>
      <c r="PLJ203" s="639"/>
      <c r="PLK203" s="639"/>
      <c r="PLL203" s="639"/>
      <c r="PLM203" s="639"/>
      <c r="PLN203" s="639"/>
      <c r="PLO203" s="639"/>
      <c r="PLP203" s="639"/>
      <c r="PLQ203" s="639"/>
      <c r="PLR203" s="639"/>
      <c r="PLS203" s="639"/>
      <c r="PLT203" s="639"/>
      <c r="PLU203" s="639"/>
      <c r="PLV203" s="639"/>
      <c r="PLW203" s="639"/>
      <c r="PLX203" s="639"/>
      <c r="PLY203" s="639"/>
      <c r="PLZ203" s="639"/>
      <c r="PMA203" s="639"/>
      <c r="PMB203" s="639"/>
      <c r="PMC203" s="639"/>
      <c r="PMD203" s="639"/>
      <c r="PME203" s="639"/>
      <c r="PMF203" s="639"/>
      <c r="PMG203" s="639"/>
      <c r="PMH203" s="639"/>
      <c r="PMI203" s="639"/>
      <c r="PMJ203" s="639"/>
      <c r="PMK203" s="639"/>
      <c r="PML203" s="639"/>
      <c r="PMM203" s="639"/>
      <c r="PMN203" s="639"/>
      <c r="PMO203" s="639"/>
      <c r="PMP203" s="639"/>
      <c r="PMQ203" s="639"/>
      <c r="PMR203" s="639"/>
      <c r="PMS203" s="639"/>
      <c r="PMT203" s="639"/>
      <c r="PMU203" s="639"/>
      <c r="PMV203" s="639"/>
      <c r="PMW203" s="639"/>
      <c r="PMX203" s="639"/>
      <c r="PMY203" s="639"/>
      <c r="PMZ203" s="639"/>
      <c r="PNA203" s="639"/>
      <c r="PNB203" s="639"/>
      <c r="PNC203" s="639"/>
      <c r="PND203" s="639"/>
      <c r="PNE203" s="639"/>
      <c r="PNF203" s="639"/>
      <c r="PNG203" s="639"/>
      <c r="PNH203" s="639"/>
      <c r="PNI203" s="639"/>
      <c r="PNJ203" s="639"/>
      <c r="PNK203" s="639"/>
      <c r="PNL203" s="639"/>
      <c r="PNM203" s="639"/>
      <c r="PNN203" s="639"/>
      <c r="PNO203" s="639"/>
      <c r="PNP203" s="639"/>
      <c r="PNQ203" s="639"/>
      <c r="PNR203" s="639"/>
      <c r="PNS203" s="639"/>
      <c r="PNT203" s="639"/>
      <c r="PNU203" s="639"/>
      <c r="PNV203" s="639"/>
      <c r="PNW203" s="639"/>
      <c r="PNX203" s="639"/>
      <c r="PNY203" s="639"/>
      <c r="PNZ203" s="639"/>
      <c r="POA203" s="639"/>
      <c r="POB203" s="639"/>
      <c r="POC203" s="639"/>
      <c r="POD203" s="639"/>
      <c r="POE203" s="639"/>
      <c r="POF203" s="639"/>
      <c r="POG203" s="639"/>
      <c r="POH203" s="639"/>
      <c r="POI203" s="639"/>
      <c r="POJ203" s="639"/>
      <c r="POK203" s="639"/>
      <c r="POL203" s="639"/>
      <c r="POM203" s="639"/>
      <c r="PON203" s="639"/>
      <c r="POO203" s="639"/>
      <c r="POP203" s="639"/>
      <c r="POQ203" s="639"/>
      <c r="POR203" s="639"/>
      <c r="POS203" s="639"/>
      <c r="POT203" s="639"/>
      <c r="POU203" s="639"/>
      <c r="POV203" s="639"/>
      <c r="POW203" s="639"/>
      <c r="POX203" s="639"/>
      <c r="POY203" s="639"/>
      <c r="POZ203" s="639"/>
      <c r="PPA203" s="639"/>
      <c r="PPB203" s="639"/>
      <c r="PPC203" s="639"/>
      <c r="PPD203" s="639"/>
      <c r="PPE203" s="639"/>
      <c r="PPF203" s="639"/>
      <c r="PPG203" s="639"/>
      <c r="PPH203" s="639"/>
      <c r="PPI203" s="639"/>
      <c r="PPJ203" s="639"/>
      <c r="PPK203" s="639"/>
      <c r="PPL203" s="639"/>
      <c r="PPM203" s="639"/>
      <c r="PPN203" s="639"/>
      <c r="PPO203" s="639"/>
      <c r="PPP203" s="639"/>
      <c r="PPQ203" s="639"/>
      <c r="PPR203" s="639"/>
      <c r="PPS203" s="639"/>
      <c r="PPT203" s="639"/>
      <c r="PPU203" s="639"/>
      <c r="PPV203" s="639"/>
      <c r="PPW203" s="639"/>
      <c r="PPX203" s="639"/>
      <c r="PPY203" s="639"/>
      <c r="PPZ203" s="639"/>
      <c r="PQA203" s="639"/>
      <c r="PQB203" s="639"/>
      <c r="PQC203" s="639"/>
      <c r="PQD203" s="639"/>
      <c r="PQE203" s="639"/>
      <c r="PQF203" s="639"/>
      <c r="PQG203" s="639"/>
      <c r="PQH203" s="639"/>
      <c r="PQI203" s="639"/>
      <c r="PQJ203" s="639"/>
      <c r="PQK203" s="639"/>
      <c r="PQL203" s="639"/>
      <c r="PQM203" s="639"/>
      <c r="PQN203" s="639"/>
      <c r="PQO203" s="639"/>
      <c r="PQP203" s="639"/>
      <c r="PQQ203" s="639"/>
      <c r="PQR203" s="639"/>
      <c r="PQS203" s="639"/>
      <c r="PQT203" s="639"/>
      <c r="PQU203" s="639"/>
      <c r="PQV203" s="639"/>
      <c r="PQW203" s="639"/>
      <c r="PQX203" s="639"/>
      <c r="PQY203" s="639"/>
      <c r="PQZ203" s="639"/>
      <c r="PRA203" s="639"/>
      <c r="PRB203" s="639"/>
      <c r="PRC203" s="639"/>
      <c r="PRD203" s="639"/>
      <c r="PRE203" s="639"/>
      <c r="PRF203" s="639"/>
      <c r="PRG203" s="639"/>
      <c r="PRH203" s="639"/>
      <c r="PRI203" s="639"/>
      <c r="PRJ203" s="639"/>
      <c r="PRK203" s="639"/>
      <c r="PRL203" s="639"/>
      <c r="PRM203" s="639"/>
      <c r="PRN203" s="639"/>
      <c r="PRO203" s="639"/>
      <c r="PRP203" s="639"/>
      <c r="PRQ203" s="639"/>
      <c r="PRR203" s="639"/>
      <c r="PRS203" s="639"/>
      <c r="PRT203" s="639"/>
      <c r="PRU203" s="639"/>
      <c r="PRV203" s="639"/>
      <c r="PRW203" s="639"/>
      <c r="PRX203" s="639"/>
      <c r="PRY203" s="639"/>
      <c r="PRZ203" s="639"/>
      <c r="PSA203" s="639"/>
      <c r="PSB203" s="639"/>
      <c r="PSC203" s="639"/>
      <c r="PSD203" s="639"/>
      <c r="PSE203" s="639"/>
      <c r="PSF203" s="639"/>
      <c r="PSG203" s="639"/>
      <c r="PSH203" s="639"/>
      <c r="PSI203" s="639"/>
      <c r="PSJ203" s="639"/>
      <c r="PSK203" s="639"/>
      <c r="PSL203" s="639"/>
      <c r="PSM203" s="639"/>
      <c r="PSN203" s="639"/>
      <c r="PSO203" s="639"/>
      <c r="PSP203" s="639"/>
      <c r="PSQ203" s="639"/>
      <c r="PSR203" s="639"/>
      <c r="PSS203" s="639"/>
      <c r="PST203" s="639"/>
      <c r="PSU203" s="639"/>
      <c r="PSV203" s="639"/>
      <c r="PSW203" s="639"/>
      <c r="PSX203" s="639"/>
      <c r="PSY203" s="639"/>
      <c r="PSZ203" s="639"/>
      <c r="PTA203" s="639"/>
      <c r="PTB203" s="639"/>
      <c r="PTC203" s="639"/>
      <c r="PTD203" s="639"/>
      <c r="PTE203" s="639"/>
      <c r="PTF203" s="639"/>
      <c r="PTG203" s="639"/>
      <c r="PTH203" s="639"/>
      <c r="PTI203" s="639"/>
      <c r="PTJ203" s="639"/>
      <c r="PTK203" s="639"/>
      <c r="PTL203" s="639"/>
      <c r="PTM203" s="639"/>
      <c r="PTN203" s="639"/>
      <c r="PTO203" s="639"/>
      <c r="PTP203" s="639"/>
      <c r="PTQ203" s="639"/>
      <c r="PTR203" s="639"/>
      <c r="PTS203" s="639"/>
      <c r="PTT203" s="639"/>
      <c r="PTU203" s="639"/>
      <c r="PTV203" s="639"/>
      <c r="PTW203" s="639"/>
      <c r="PTX203" s="639"/>
      <c r="PTY203" s="639"/>
      <c r="PTZ203" s="639"/>
      <c r="PUA203" s="639"/>
      <c r="PUB203" s="639"/>
      <c r="PUC203" s="639"/>
      <c r="PUD203" s="639"/>
      <c r="PUE203" s="639"/>
      <c r="PUF203" s="639"/>
      <c r="PUG203" s="639"/>
      <c r="PUH203" s="639"/>
      <c r="PUI203" s="639"/>
      <c r="PUJ203" s="639"/>
      <c r="PUK203" s="639"/>
      <c r="PUL203" s="639"/>
      <c r="PUM203" s="639"/>
      <c r="PUN203" s="639"/>
      <c r="PUO203" s="639"/>
      <c r="PUP203" s="639"/>
      <c r="PUQ203" s="639"/>
      <c r="PUR203" s="639"/>
      <c r="PUS203" s="639"/>
      <c r="PUT203" s="639"/>
      <c r="PUU203" s="639"/>
      <c r="PUV203" s="639"/>
      <c r="PUW203" s="639"/>
      <c r="PUX203" s="639"/>
      <c r="PUY203" s="639"/>
      <c r="PUZ203" s="639"/>
      <c r="PVA203" s="639"/>
      <c r="PVB203" s="639"/>
      <c r="PVC203" s="639"/>
      <c r="PVD203" s="639"/>
      <c r="PVE203" s="639"/>
      <c r="PVF203" s="639"/>
      <c r="PVG203" s="639"/>
      <c r="PVH203" s="639"/>
      <c r="PVI203" s="639"/>
      <c r="PVJ203" s="639"/>
      <c r="PVK203" s="639"/>
      <c r="PVL203" s="639"/>
      <c r="PVM203" s="639"/>
      <c r="PVN203" s="639"/>
      <c r="PVO203" s="639"/>
      <c r="PVP203" s="639"/>
      <c r="PVQ203" s="639"/>
      <c r="PVR203" s="639"/>
      <c r="PVS203" s="639"/>
      <c r="PVT203" s="639"/>
      <c r="PVU203" s="639"/>
      <c r="PVV203" s="639"/>
      <c r="PVW203" s="639"/>
      <c r="PVX203" s="639"/>
      <c r="PVY203" s="639"/>
      <c r="PVZ203" s="639"/>
      <c r="PWA203" s="639"/>
      <c r="PWB203" s="639"/>
      <c r="PWC203" s="639"/>
      <c r="PWD203" s="639"/>
      <c r="PWE203" s="639"/>
      <c r="PWF203" s="639"/>
      <c r="PWG203" s="639"/>
      <c r="PWH203" s="639"/>
      <c r="PWI203" s="639"/>
      <c r="PWJ203" s="639"/>
      <c r="PWK203" s="639"/>
      <c r="PWL203" s="639"/>
      <c r="PWM203" s="639"/>
      <c r="PWN203" s="639"/>
      <c r="PWO203" s="639"/>
      <c r="PWP203" s="639"/>
      <c r="PWQ203" s="639"/>
      <c r="PWR203" s="639"/>
      <c r="PWS203" s="639"/>
      <c r="PWT203" s="639"/>
      <c r="PWU203" s="639"/>
      <c r="PWV203" s="639"/>
      <c r="PWW203" s="639"/>
      <c r="PWX203" s="639"/>
      <c r="PWY203" s="639"/>
      <c r="PWZ203" s="639"/>
      <c r="PXA203" s="639"/>
      <c r="PXB203" s="639"/>
      <c r="PXC203" s="639"/>
      <c r="PXD203" s="639"/>
      <c r="PXE203" s="639"/>
      <c r="PXF203" s="639"/>
      <c r="PXG203" s="639"/>
      <c r="PXH203" s="639"/>
      <c r="PXI203" s="639"/>
      <c r="PXJ203" s="639"/>
      <c r="PXK203" s="639"/>
      <c r="PXL203" s="639"/>
      <c r="PXM203" s="639"/>
      <c r="PXN203" s="639"/>
      <c r="PXO203" s="639"/>
      <c r="PXP203" s="639"/>
      <c r="PXQ203" s="639"/>
      <c r="PXR203" s="639"/>
      <c r="PXS203" s="639"/>
      <c r="PXT203" s="639"/>
      <c r="PXU203" s="639"/>
      <c r="PXV203" s="639"/>
      <c r="PXW203" s="639"/>
      <c r="PXX203" s="639"/>
      <c r="PXY203" s="639"/>
      <c r="PXZ203" s="639"/>
      <c r="PYA203" s="639"/>
      <c r="PYB203" s="639"/>
      <c r="PYC203" s="639"/>
      <c r="PYD203" s="639"/>
      <c r="PYE203" s="639"/>
      <c r="PYF203" s="639"/>
      <c r="PYG203" s="639"/>
      <c r="PYH203" s="639"/>
      <c r="PYI203" s="639"/>
      <c r="PYJ203" s="639"/>
      <c r="PYK203" s="639"/>
      <c r="PYL203" s="639"/>
      <c r="PYM203" s="639"/>
      <c r="PYN203" s="639"/>
      <c r="PYO203" s="639"/>
      <c r="PYP203" s="639"/>
      <c r="PYQ203" s="639"/>
      <c r="PYR203" s="639"/>
      <c r="PYS203" s="639"/>
      <c r="PYT203" s="639"/>
      <c r="PYU203" s="639"/>
      <c r="PYV203" s="639"/>
      <c r="PYW203" s="639"/>
      <c r="PYX203" s="639"/>
      <c r="PYY203" s="639"/>
      <c r="PYZ203" s="639"/>
      <c r="PZA203" s="639"/>
      <c r="PZB203" s="639"/>
      <c r="PZC203" s="639"/>
      <c r="PZD203" s="639"/>
      <c r="PZE203" s="639"/>
      <c r="PZF203" s="639"/>
      <c r="PZG203" s="639"/>
      <c r="PZH203" s="639"/>
      <c r="PZI203" s="639"/>
      <c r="PZJ203" s="639"/>
      <c r="PZK203" s="639"/>
      <c r="PZL203" s="639"/>
      <c r="PZM203" s="639"/>
      <c r="PZN203" s="639"/>
      <c r="PZO203" s="639"/>
      <c r="PZP203" s="639"/>
      <c r="PZQ203" s="639"/>
      <c r="PZR203" s="639"/>
      <c r="PZS203" s="639"/>
      <c r="PZT203" s="639"/>
      <c r="PZU203" s="639"/>
      <c r="PZV203" s="639"/>
      <c r="PZW203" s="639"/>
      <c r="PZX203" s="639"/>
      <c r="PZY203" s="639"/>
      <c r="PZZ203" s="639"/>
      <c r="QAA203" s="639"/>
      <c r="QAB203" s="639"/>
      <c r="QAC203" s="639"/>
      <c r="QAD203" s="639"/>
      <c r="QAE203" s="639"/>
      <c r="QAF203" s="639"/>
      <c r="QAG203" s="639"/>
      <c r="QAH203" s="639"/>
      <c r="QAI203" s="639"/>
      <c r="QAJ203" s="639"/>
      <c r="QAK203" s="639"/>
      <c r="QAL203" s="639"/>
      <c r="QAM203" s="639"/>
      <c r="QAN203" s="639"/>
      <c r="QAO203" s="639"/>
      <c r="QAP203" s="639"/>
      <c r="QAQ203" s="639"/>
      <c r="QAR203" s="639"/>
      <c r="QAS203" s="639"/>
      <c r="QAT203" s="639"/>
      <c r="QAU203" s="639"/>
      <c r="QAV203" s="639"/>
      <c r="QAW203" s="639"/>
      <c r="QAX203" s="639"/>
      <c r="QAY203" s="639"/>
      <c r="QAZ203" s="639"/>
      <c r="QBA203" s="639"/>
      <c r="QBB203" s="639"/>
      <c r="QBC203" s="639"/>
      <c r="QBD203" s="639"/>
      <c r="QBE203" s="639"/>
      <c r="QBF203" s="639"/>
      <c r="QBG203" s="639"/>
      <c r="QBH203" s="639"/>
      <c r="QBI203" s="639"/>
      <c r="QBJ203" s="639"/>
      <c r="QBK203" s="639"/>
      <c r="QBL203" s="639"/>
      <c r="QBM203" s="639"/>
      <c r="QBN203" s="639"/>
      <c r="QBO203" s="639"/>
      <c r="QBP203" s="639"/>
      <c r="QBQ203" s="639"/>
      <c r="QBR203" s="639"/>
      <c r="QBS203" s="639"/>
      <c r="QBT203" s="639"/>
      <c r="QBU203" s="639"/>
      <c r="QBV203" s="639"/>
      <c r="QBW203" s="639"/>
      <c r="QBX203" s="639"/>
      <c r="QBY203" s="639"/>
      <c r="QBZ203" s="639"/>
      <c r="QCA203" s="639"/>
      <c r="QCB203" s="639"/>
      <c r="QCC203" s="639"/>
      <c r="QCD203" s="639"/>
      <c r="QCE203" s="639"/>
      <c r="QCF203" s="639"/>
      <c r="QCG203" s="639"/>
      <c r="QCH203" s="639"/>
      <c r="QCI203" s="639"/>
      <c r="QCJ203" s="639"/>
      <c r="QCK203" s="639"/>
      <c r="QCL203" s="639"/>
      <c r="QCM203" s="639"/>
      <c r="QCN203" s="639"/>
      <c r="QCO203" s="639"/>
      <c r="QCP203" s="639"/>
      <c r="QCQ203" s="639"/>
      <c r="QCR203" s="639"/>
      <c r="QCS203" s="639"/>
      <c r="QCT203" s="639"/>
      <c r="QCU203" s="639"/>
      <c r="QCV203" s="639"/>
      <c r="QCW203" s="639"/>
      <c r="QCX203" s="639"/>
      <c r="QCY203" s="639"/>
      <c r="QCZ203" s="639"/>
      <c r="QDA203" s="639"/>
      <c r="QDB203" s="639"/>
      <c r="QDC203" s="639"/>
      <c r="QDD203" s="639"/>
      <c r="QDE203" s="639"/>
      <c r="QDF203" s="639"/>
      <c r="QDG203" s="639"/>
      <c r="QDH203" s="639"/>
      <c r="QDI203" s="639"/>
      <c r="QDJ203" s="639"/>
      <c r="QDK203" s="639"/>
      <c r="QDL203" s="639"/>
      <c r="QDM203" s="639"/>
      <c r="QDN203" s="639"/>
      <c r="QDO203" s="639"/>
      <c r="QDP203" s="639"/>
      <c r="QDQ203" s="639"/>
      <c r="QDR203" s="639"/>
      <c r="QDS203" s="639"/>
      <c r="QDT203" s="639"/>
      <c r="QDU203" s="639"/>
      <c r="QDV203" s="639"/>
      <c r="QDW203" s="639"/>
      <c r="QDX203" s="639"/>
      <c r="QDY203" s="639"/>
      <c r="QDZ203" s="639"/>
      <c r="QEA203" s="639"/>
      <c r="QEB203" s="639"/>
      <c r="QEC203" s="639"/>
      <c r="QED203" s="639"/>
      <c r="QEE203" s="639"/>
      <c r="QEF203" s="639"/>
      <c r="QEG203" s="639"/>
      <c r="QEH203" s="639"/>
      <c r="QEI203" s="639"/>
      <c r="QEJ203" s="639"/>
      <c r="QEK203" s="639"/>
      <c r="QEL203" s="639"/>
      <c r="QEM203" s="639"/>
      <c r="QEN203" s="639"/>
      <c r="QEO203" s="639"/>
      <c r="QEP203" s="639"/>
      <c r="QEQ203" s="639"/>
      <c r="QER203" s="639"/>
      <c r="QES203" s="639"/>
      <c r="QET203" s="639"/>
      <c r="QEU203" s="639"/>
      <c r="QEV203" s="639"/>
      <c r="QEW203" s="639"/>
      <c r="QEX203" s="639"/>
      <c r="QEY203" s="639"/>
      <c r="QEZ203" s="639"/>
      <c r="QFA203" s="639"/>
      <c r="QFB203" s="639"/>
      <c r="QFC203" s="639"/>
      <c r="QFD203" s="639"/>
      <c r="QFE203" s="639"/>
      <c r="QFF203" s="639"/>
      <c r="QFG203" s="639"/>
      <c r="QFH203" s="639"/>
      <c r="QFI203" s="639"/>
      <c r="QFJ203" s="639"/>
      <c r="QFK203" s="639"/>
      <c r="QFL203" s="639"/>
      <c r="QFM203" s="639"/>
      <c r="QFN203" s="639"/>
      <c r="QFO203" s="639"/>
      <c r="QFP203" s="639"/>
      <c r="QFQ203" s="639"/>
      <c r="QFR203" s="639"/>
      <c r="QFS203" s="639"/>
      <c r="QFT203" s="639"/>
      <c r="QFU203" s="639"/>
      <c r="QFV203" s="639"/>
      <c r="QFW203" s="639"/>
      <c r="QFX203" s="639"/>
      <c r="QFY203" s="639"/>
      <c r="QFZ203" s="639"/>
      <c r="QGA203" s="639"/>
      <c r="QGB203" s="639"/>
      <c r="QGC203" s="639"/>
      <c r="QGD203" s="639"/>
      <c r="QGE203" s="639"/>
      <c r="QGF203" s="639"/>
      <c r="QGG203" s="639"/>
      <c r="QGH203" s="639"/>
      <c r="QGI203" s="639"/>
      <c r="QGJ203" s="639"/>
      <c r="QGK203" s="639"/>
      <c r="QGL203" s="639"/>
      <c r="QGM203" s="639"/>
      <c r="QGN203" s="639"/>
      <c r="QGO203" s="639"/>
      <c r="QGP203" s="639"/>
      <c r="QGQ203" s="639"/>
      <c r="QGR203" s="639"/>
      <c r="QGS203" s="639"/>
      <c r="QGT203" s="639"/>
      <c r="QGU203" s="639"/>
      <c r="QGV203" s="639"/>
      <c r="QGW203" s="639"/>
      <c r="QGX203" s="639"/>
      <c r="QGY203" s="639"/>
      <c r="QGZ203" s="639"/>
      <c r="QHA203" s="639"/>
      <c r="QHB203" s="639"/>
      <c r="QHC203" s="639"/>
      <c r="QHD203" s="639"/>
      <c r="QHE203" s="639"/>
      <c r="QHF203" s="639"/>
      <c r="QHG203" s="639"/>
      <c r="QHH203" s="639"/>
      <c r="QHI203" s="639"/>
      <c r="QHJ203" s="639"/>
      <c r="QHK203" s="639"/>
      <c r="QHL203" s="639"/>
      <c r="QHM203" s="639"/>
      <c r="QHN203" s="639"/>
      <c r="QHO203" s="639"/>
      <c r="QHP203" s="639"/>
      <c r="QHQ203" s="639"/>
      <c r="QHR203" s="639"/>
      <c r="QHS203" s="639"/>
      <c r="QHT203" s="639"/>
      <c r="QHU203" s="639"/>
      <c r="QHV203" s="639"/>
      <c r="QHW203" s="639"/>
      <c r="QHX203" s="639"/>
      <c r="QHY203" s="639"/>
      <c r="QHZ203" s="639"/>
      <c r="QIA203" s="639"/>
      <c r="QIB203" s="639"/>
      <c r="QIC203" s="639"/>
      <c r="QID203" s="639"/>
      <c r="QIE203" s="639"/>
      <c r="QIF203" s="639"/>
      <c r="QIG203" s="639"/>
      <c r="QIH203" s="639"/>
      <c r="QII203" s="639"/>
      <c r="QIJ203" s="639"/>
      <c r="QIK203" s="639"/>
      <c r="QIL203" s="639"/>
      <c r="QIM203" s="639"/>
      <c r="QIN203" s="639"/>
      <c r="QIO203" s="639"/>
      <c r="QIP203" s="639"/>
      <c r="QIQ203" s="639"/>
      <c r="QIR203" s="639"/>
      <c r="QIS203" s="639"/>
      <c r="QIT203" s="639"/>
      <c r="QIU203" s="639"/>
      <c r="QIV203" s="639"/>
      <c r="QIW203" s="639"/>
      <c r="QIX203" s="639"/>
      <c r="QIY203" s="639"/>
      <c r="QIZ203" s="639"/>
      <c r="QJA203" s="639"/>
      <c r="QJB203" s="639"/>
      <c r="QJC203" s="639"/>
      <c r="QJD203" s="639"/>
      <c r="QJE203" s="639"/>
      <c r="QJF203" s="639"/>
      <c r="QJG203" s="639"/>
      <c r="QJH203" s="639"/>
      <c r="QJI203" s="639"/>
      <c r="QJJ203" s="639"/>
      <c r="QJK203" s="639"/>
      <c r="QJL203" s="639"/>
      <c r="QJM203" s="639"/>
      <c r="QJN203" s="639"/>
      <c r="QJO203" s="639"/>
      <c r="QJP203" s="639"/>
      <c r="QJQ203" s="639"/>
      <c r="QJR203" s="639"/>
      <c r="QJS203" s="639"/>
      <c r="QJT203" s="639"/>
      <c r="QJU203" s="639"/>
      <c r="QJV203" s="639"/>
      <c r="QJW203" s="639"/>
      <c r="QJX203" s="639"/>
      <c r="QJY203" s="639"/>
      <c r="QJZ203" s="639"/>
      <c r="QKA203" s="639"/>
      <c r="QKB203" s="639"/>
      <c r="QKC203" s="639"/>
      <c r="QKD203" s="639"/>
      <c r="QKE203" s="639"/>
      <c r="QKF203" s="639"/>
      <c r="QKG203" s="639"/>
      <c r="QKH203" s="639"/>
      <c r="QKI203" s="639"/>
      <c r="QKJ203" s="639"/>
      <c r="QKK203" s="639"/>
      <c r="QKL203" s="639"/>
      <c r="QKM203" s="639"/>
      <c r="QKN203" s="639"/>
      <c r="QKO203" s="639"/>
      <c r="QKP203" s="639"/>
      <c r="QKQ203" s="639"/>
      <c r="QKR203" s="639"/>
      <c r="QKS203" s="639"/>
      <c r="QKT203" s="639"/>
      <c r="QKU203" s="639"/>
      <c r="QKV203" s="639"/>
      <c r="QKW203" s="639"/>
      <c r="QKX203" s="639"/>
      <c r="QKY203" s="639"/>
      <c r="QKZ203" s="639"/>
      <c r="QLA203" s="639"/>
      <c r="QLB203" s="639"/>
      <c r="QLC203" s="639"/>
      <c r="QLD203" s="639"/>
      <c r="QLE203" s="639"/>
      <c r="QLF203" s="639"/>
      <c r="QLG203" s="639"/>
      <c r="QLH203" s="639"/>
      <c r="QLI203" s="639"/>
      <c r="QLJ203" s="639"/>
      <c r="QLK203" s="639"/>
      <c r="QLL203" s="639"/>
      <c r="QLM203" s="639"/>
      <c r="QLN203" s="639"/>
      <c r="QLO203" s="639"/>
      <c r="QLP203" s="639"/>
      <c r="QLQ203" s="639"/>
      <c r="QLR203" s="639"/>
      <c r="QLS203" s="639"/>
      <c r="QLT203" s="639"/>
      <c r="QLU203" s="639"/>
      <c r="QLV203" s="639"/>
      <c r="QLW203" s="639"/>
      <c r="QLX203" s="639"/>
      <c r="QLY203" s="639"/>
      <c r="QLZ203" s="639"/>
      <c r="QMA203" s="639"/>
      <c r="QMB203" s="639"/>
      <c r="QMC203" s="639"/>
      <c r="QMD203" s="639"/>
      <c r="QME203" s="639"/>
      <c r="QMF203" s="639"/>
      <c r="QMG203" s="639"/>
      <c r="QMH203" s="639"/>
      <c r="QMI203" s="639"/>
      <c r="QMJ203" s="639"/>
      <c r="QMK203" s="639"/>
      <c r="QML203" s="639"/>
      <c r="QMM203" s="639"/>
      <c r="QMN203" s="639"/>
      <c r="QMO203" s="639"/>
      <c r="QMP203" s="639"/>
      <c r="QMQ203" s="639"/>
      <c r="QMR203" s="639"/>
      <c r="QMS203" s="639"/>
      <c r="QMT203" s="639"/>
      <c r="QMU203" s="639"/>
      <c r="QMV203" s="639"/>
      <c r="QMW203" s="639"/>
      <c r="QMX203" s="639"/>
      <c r="QMY203" s="639"/>
      <c r="QMZ203" s="639"/>
      <c r="QNA203" s="639"/>
      <c r="QNB203" s="639"/>
      <c r="QNC203" s="639"/>
      <c r="QND203" s="639"/>
      <c r="QNE203" s="639"/>
      <c r="QNF203" s="639"/>
      <c r="QNG203" s="639"/>
      <c r="QNH203" s="639"/>
      <c r="QNI203" s="639"/>
      <c r="QNJ203" s="639"/>
      <c r="QNK203" s="639"/>
      <c r="QNL203" s="639"/>
      <c r="QNM203" s="639"/>
      <c r="QNN203" s="639"/>
      <c r="QNO203" s="639"/>
      <c r="QNP203" s="639"/>
      <c r="QNQ203" s="639"/>
      <c r="QNR203" s="639"/>
      <c r="QNS203" s="639"/>
      <c r="QNT203" s="639"/>
      <c r="QNU203" s="639"/>
      <c r="QNV203" s="639"/>
      <c r="QNW203" s="639"/>
      <c r="QNX203" s="639"/>
      <c r="QNY203" s="639"/>
      <c r="QNZ203" s="639"/>
      <c r="QOA203" s="639"/>
      <c r="QOB203" s="639"/>
      <c r="QOC203" s="639"/>
      <c r="QOD203" s="639"/>
      <c r="QOE203" s="639"/>
      <c r="QOF203" s="639"/>
      <c r="QOG203" s="639"/>
      <c r="QOH203" s="639"/>
      <c r="QOI203" s="639"/>
      <c r="QOJ203" s="639"/>
      <c r="QOK203" s="639"/>
      <c r="QOL203" s="639"/>
      <c r="QOM203" s="639"/>
      <c r="QON203" s="639"/>
      <c r="QOO203" s="639"/>
      <c r="QOP203" s="639"/>
      <c r="QOQ203" s="639"/>
      <c r="QOR203" s="639"/>
      <c r="QOS203" s="639"/>
      <c r="QOT203" s="639"/>
      <c r="QOU203" s="639"/>
      <c r="QOV203" s="639"/>
      <c r="QOW203" s="639"/>
      <c r="QOX203" s="639"/>
      <c r="QOY203" s="639"/>
      <c r="QOZ203" s="639"/>
      <c r="QPA203" s="639"/>
      <c r="QPB203" s="639"/>
      <c r="QPC203" s="639"/>
      <c r="QPD203" s="639"/>
      <c r="QPE203" s="639"/>
      <c r="QPF203" s="639"/>
      <c r="QPG203" s="639"/>
      <c r="QPH203" s="639"/>
      <c r="QPI203" s="639"/>
      <c r="QPJ203" s="639"/>
      <c r="QPK203" s="639"/>
      <c r="QPL203" s="639"/>
      <c r="QPM203" s="639"/>
      <c r="QPN203" s="639"/>
      <c r="QPO203" s="639"/>
      <c r="QPP203" s="639"/>
      <c r="QPQ203" s="639"/>
      <c r="QPR203" s="639"/>
      <c r="QPS203" s="639"/>
      <c r="QPT203" s="639"/>
      <c r="QPU203" s="639"/>
      <c r="QPV203" s="639"/>
      <c r="QPW203" s="639"/>
      <c r="QPX203" s="639"/>
      <c r="QPY203" s="639"/>
      <c r="QPZ203" s="639"/>
      <c r="QQA203" s="639"/>
      <c r="QQB203" s="639"/>
      <c r="QQC203" s="639"/>
      <c r="QQD203" s="639"/>
      <c r="QQE203" s="639"/>
      <c r="QQF203" s="639"/>
      <c r="QQG203" s="639"/>
      <c r="QQH203" s="639"/>
      <c r="QQI203" s="639"/>
      <c r="QQJ203" s="639"/>
      <c r="QQK203" s="639"/>
      <c r="QQL203" s="639"/>
      <c r="QQM203" s="639"/>
      <c r="QQN203" s="639"/>
      <c r="QQO203" s="639"/>
      <c r="QQP203" s="639"/>
      <c r="QQQ203" s="639"/>
      <c r="QQR203" s="639"/>
      <c r="QQS203" s="639"/>
      <c r="QQT203" s="639"/>
      <c r="QQU203" s="639"/>
      <c r="QQV203" s="639"/>
      <c r="QQW203" s="639"/>
      <c r="QQX203" s="639"/>
      <c r="QQY203" s="639"/>
      <c r="QQZ203" s="639"/>
      <c r="QRA203" s="639"/>
      <c r="QRB203" s="639"/>
      <c r="QRC203" s="639"/>
      <c r="QRD203" s="639"/>
      <c r="QRE203" s="639"/>
      <c r="QRF203" s="639"/>
      <c r="QRG203" s="639"/>
      <c r="QRH203" s="639"/>
      <c r="QRI203" s="639"/>
      <c r="QRJ203" s="639"/>
      <c r="QRK203" s="639"/>
      <c r="QRL203" s="639"/>
      <c r="QRM203" s="639"/>
      <c r="QRN203" s="639"/>
      <c r="QRO203" s="639"/>
      <c r="QRP203" s="639"/>
      <c r="QRQ203" s="639"/>
      <c r="QRR203" s="639"/>
      <c r="QRS203" s="639"/>
      <c r="QRT203" s="639"/>
      <c r="QRU203" s="639"/>
      <c r="QRV203" s="639"/>
      <c r="QRW203" s="639"/>
      <c r="QRX203" s="639"/>
      <c r="QRY203" s="639"/>
      <c r="QRZ203" s="639"/>
      <c r="QSA203" s="639"/>
      <c r="QSB203" s="639"/>
      <c r="QSC203" s="639"/>
      <c r="QSD203" s="639"/>
      <c r="QSE203" s="639"/>
      <c r="QSF203" s="639"/>
      <c r="QSG203" s="639"/>
      <c r="QSH203" s="639"/>
      <c r="QSI203" s="639"/>
      <c r="QSJ203" s="639"/>
      <c r="QSK203" s="639"/>
      <c r="QSL203" s="639"/>
      <c r="QSM203" s="639"/>
      <c r="QSN203" s="639"/>
      <c r="QSO203" s="639"/>
      <c r="QSP203" s="639"/>
      <c r="QSQ203" s="639"/>
      <c r="QSR203" s="639"/>
      <c r="QSS203" s="639"/>
      <c r="QST203" s="639"/>
      <c r="QSU203" s="639"/>
      <c r="QSV203" s="639"/>
      <c r="QSW203" s="639"/>
      <c r="QSX203" s="639"/>
      <c r="QSY203" s="639"/>
      <c r="QSZ203" s="639"/>
      <c r="QTA203" s="639"/>
      <c r="QTB203" s="639"/>
      <c r="QTC203" s="639"/>
      <c r="QTD203" s="639"/>
      <c r="QTE203" s="639"/>
      <c r="QTF203" s="639"/>
      <c r="QTG203" s="639"/>
      <c r="QTH203" s="639"/>
      <c r="QTI203" s="639"/>
      <c r="QTJ203" s="639"/>
      <c r="QTK203" s="639"/>
      <c r="QTL203" s="639"/>
      <c r="QTM203" s="639"/>
      <c r="QTN203" s="639"/>
      <c r="QTO203" s="639"/>
      <c r="QTP203" s="639"/>
      <c r="QTQ203" s="639"/>
      <c r="QTR203" s="639"/>
      <c r="QTS203" s="639"/>
      <c r="QTT203" s="639"/>
      <c r="QTU203" s="639"/>
      <c r="QTV203" s="639"/>
      <c r="QTW203" s="639"/>
      <c r="QTX203" s="639"/>
      <c r="QTY203" s="639"/>
      <c r="QTZ203" s="639"/>
      <c r="QUA203" s="639"/>
      <c r="QUB203" s="639"/>
      <c r="QUC203" s="639"/>
      <c r="QUD203" s="639"/>
      <c r="QUE203" s="639"/>
      <c r="QUF203" s="639"/>
      <c r="QUG203" s="639"/>
      <c r="QUH203" s="639"/>
      <c r="QUI203" s="639"/>
      <c r="QUJ203" s="639"/>
      <c r="QUK203" s="639"/>
      <c r="QUL203" s="639"/>
      <c r="QUM203" s="639"/>
      <c r="QUN203" s="639"/>
      <c r="QUO203" s="639"/>
      <c r="QUP203" s="639"/>
      <c r="QUQ203" s="639"/>
      <c r="QUR203" s="639"/>
      <c r="QUS203" s="639"/>
      <c r="QUT203" s="639"/>
      <c r="QUU203" s="639"/>
      <c r="QUV203" s="639"/>
      <c r="QUW203" s="639"/>
      <c r="QUX203" s="639"/>
      <c r="QUY203" s="639"/>
      <c r="QUZ203" s="639"/>
      <c r="QVA203" s="639"/>
      <c r="QVB203" s="639"/>
      <c r="QVC203" s="639"/>
      <c r="QVD203" s="639"/>
      <c r="QVE203" s="639"/>
      <c r="QVF203" s="639"/>
      <c r="QVG203" s="639"/>
      <c r="QVH203" s="639"/>
      <c r="QVI203" s="639"/>
      <c r="QVJ203" s="639"/>
      <c r="QVK203" s="639"/>
      <c r="QVL203" s="639"/>
      <c r="QVM203" s="639"/>
      <c r="QVN203" s="639"/>
      <c r="QVO203" s="639"/>
      <c r="QVP203" s="639"/>
      <c r="QVQ203" s="639"/>
      <c r="QVR203" s="639"/>
      <c r="QVS203" s="639"/>
      <c r="QVT203" s="639"/>
      <c r="QVU203" s="639"/>
      <c r="QVV203" s="639"/>
      <c r="QVW203" s="639"/>
      <c r="QVX203" s="639"/>
      <c r="QVY203" s="639"/>
      <c r="QVZ203" s="639"/>
      <c r="QWA203" s="639"/>
      <c r="QWB203" s="639"/>
      <c r="QWC203" s="639"/>
      <c r="QWD203" s="639"/>
      <c r="QWE203" s="639"/>
      <c r="QWF203" s="639"/>
      <c r="QWG203" s="639"/>
      <c r="QWH203" s="639"/>
      <c r="QWI203" s="639"/>
      <c r="QWJ203" s="639"/>
      <c r="QWK203" s="639"/>
      <c r="QWL203" s="639"/>
      <c r="QWM203" s="639"/>
      <c r="QWN203" s="639"/>
      <c r="QWO203" s="639"/>
      <c r="QWP203" s="639"/>
      <c r="QWQ203" s="639"/>
      <c r="QWR203" s="639"/>
      <c r="QWS203" s="639"/>
      <c r="QWT203" s="639"/>
      <c r="QWU203" s="639"/>
      <c r="QWV203" s="639"/>
      <c r="QWW203" s="639"/>
      <c r="QWX203" s="639"/>
      <c r="QWY203" s="639"/>
      <c r="QWZ203" s="639"/>
      <c r="QXA203" s="639"/>
      <c r="QXB203" s="639"/>
      <c r="QXC203" s="639"/>
      <c r="QXD203" s="639"/>
      <c r="QXE203" s="639"/>
      <c r="QXF203" s="639"/>
      <c r="QXG203" s="639"/>
      <c r="QXH203" s="639"/>
      <c r="QXI203" s="639"/>
      <c r="QXJ203" s="639"/>
      <c r="QXK203" s="639"/>
      <c r="QXL203" s="639"/>
      <c r="QXM203" s="639"/>
      <c r="QXN203" s="639"/>
      <c r="QXO203" s="639"/>
      <c r="QXP203" s="639"/>
      <c r="QXQ203" s="639"/>
      <c r="QXR203" s="639"/>
      <c r="QXS203" s="639"/>
      <c r="QXT203" s="639"/>
      <c r="QXU203" s="639"/>
      <c r="QXV203" s="639"/>
      <c r="QXW203" s="639"/>
      <c r="QXX203" s="639"/>
      <c r="QXY203" s="639"/>
      <c r="QXZ203" s="639"/>
      <c r="QYA203" s="639"/>
      <c r="QYB203" s="639"/>
      <c r="QYC203" s="639"/>
      <c r="QYD203" s="639"/>
      <c r="QYE203" s="639"/>
      <c r="QYF203" s="639"/>
      <c r="QYG203" s="639"/>
      <c r="QYH203" s="639"/>
      <c r="QYI203" s="639"/>
      <c r="QYJ203" s="639"/>
      <c r="QYK203" s="639"/>
      <c r="QYL203" s="639"/>
      <c r="QYM203" s="639"/>
      <c r="QYN203" s="639"/>
      <c r="QYO203" s="639"/>
      <c r="QYP203" s="639"/>
      <c r="QYQ203" s="639"/>
      <c r="QYR203" s="639"/>
      <c r="QYS203" s="639"/>
      <c r="QYT203" s="639"/>
      <c r="QYU203" s="639"/>
      <c r="QYV203" s="639"/>
      <c r="QYW203" s="639"/>
      <c r="QYX203" s="639"/>
      <c r="QYY203" s="639"/>
      <c r="QYZ203" s="639"/>
      <c r="QZA203" s="639"/>
      <c r="QZB203" s="639"/>
      <c r="QZC203" s="639"/>
      <c r="QZD203" s="639"/>
      <c r="QZE203" s="639"/>
      <c r="QZF203" s="639"/>
      <c r="QZG203" s="639"/>
      <c r="QZH203" s="639"/>
      <c r="QZI203" s="639"/>
      <c r="QZJ203" s="639"/>
      <c r="QZK203" s="639"/>
      <c r="QZL203" s="639"/>
      <c r="QZM203" s="639"/>
      <c r="QZN203" s="639"/>
      <c r="QZO203" s="639"/>
      <c r="QZP203" s="639"/>
      <c r="QZQ203" s="639"/>
      <c r="QZR203" s="639"/>
      <c r="QZS203" s="639"/>
      <c r="QZT203" s="639"/>
      <c r="QZU203" s="639"/>
      <c r="QZV203" s="639"/>
      <c r="QZW203" s="639"/>
      <c r="QZX203" s="639"/>
      <c r="QZY203" s="639"/>
      <c r="QZZ203" s="639"/>
      <c r="RAA203" s="639"/>
      <c r="RAB203" s="639"/>
      <c r="RAC203" s="639"/>
      <c r="RAD203" s="639"/>
      <c r="RAE203" s="639"/>
      <c r="RAF203" s="639"/>
      <c r="RAG203" s="639"/>
      <c r="RAH203" s="639"/>
      <c r="RAI203" s="639"/>
      <c r="RAJ203" s="639"/>
      <c r="RAK203" s="639"/>
      <c r="RAL203" s="639"/>
      <c r="RAM203" s="639"/>
      <c r="RAN203" s="639"/>
      <c r="RAO203" s="639"/>
      <c r="RAP203" s="639"/>
      <c r="RAQ203" s="639"/>
      <c r="RAR203" s="639"/>
      <c r="RAS203" s="639"/>
      <c r="RAT203" s="639"/>
      <c r="RAU203" s="639"/>
      <c r="RAV203" s="639"/>
      <c r="RAW203" s="639"/>
      <c r="RAX203" s="639"/>
      <c r="RAY203" s="639"/>
      <c r="RAZ203" s="639"/>
      <c r="RBA203" s="639"/>
      <c r="RBB203" s="639"/>
      <c r="RBC203" s="639"/>
      <c r="RBD203" s="639"/>
      <c r="RBE203" s="639"/>
      <c r="RBF203" s="639"/>
      <c r="RBG203" s="639"/>
      <c r="RBH203" s="639"/>
      <c r="RBI203" s="639"/>
      <c r="RBJ203" s="639"/>
      <c r="RBK203" s="639"/>
      <c r="RBL203" s="639"/>
      <c r="RBM203" s="639"/>
      <c r="RBN203" s="639"/>
      <c r="RBO203" s="639"/>
      <c r="RBP203" s="639"/>
      <c r="RBQ203" s="639"/>
      <c r="RBR203" s="639"/>
      <c r="RBS203" s="639"/>
      <c r="RBT203" s="639"/>
      <c r="RBU203" s="639"/>
      <c r="RBV203" s="639"/>
      <c r="RBW203" s="639"/>
      <c r="RBX203" s="639"/>
      <c r="RBY203" s="639"/>
      <c r="RBZ203" s="639"/>
      <c r="RCA203" s="639"/>
      <c r="RCB203" s="639"/>
      <c r="RCC203" s="639"/>
      <c r="RCD203" s="639"/>
      <c r="RCE203" s="639"/>
      <c r="RCF203" s="639"/>
      <c r="RCG203" s="639"/>
      <c r="RCH203" s="639"/>
      <c r="RCI203" s="639"/>
      <c r="RCJ203" s="639"/>
      <c r="RCK203" s="639"/>
      <c r="RCL203" s="639"/>
      <c r="RCM203" s="639"/>
      <c r="RCN203" s="639"/>
      <c r="RCO203" s="639"/>
      <c r="RCP203" s="639"/>
      <c r="RCQ203" s="639"/>
      <c r="RCR203" s="639"/>
      <c r="RCS203" s="639"/>
      <c r="RCT203" s="639"/>
      <c r="RCU203" s="639"/>
      <c r="RCV203" s="639"/>
      <c r="RCW203" s="639"/>
      <c r="RCX203" s="639"/>
      <c r="RCY203" s="639"/>
      <c r="RCZ203" s="639"/>
      <c r="RDA203" s="639"/>
      <c r="RDB203" s="639"/>
      <c r="RDC203" s="639"/>
      <c r="RDD203" s="639"/>
      <c r="RDE203" s="639"/>
      <c r="RDF203" s="639"/>
      <c r="RDG203" s="639"/>
      <c r="RDH203" s="639"/>
      <c r="RDI203" s="639"/>
      <c r="RDJ203" s="639"/>
      <c r="RDK203" s="639"/>
      <c r="RDL203" s="639"/>
      <c r="RDM203" s="639"/>
      <c r="RDN203" s="639"/>
      <c r="RDO203" s="639"/>
      <c r="RDP203" s="639"/>
      <c r="RDQ203" s="639"/>
      <c r="RDR203" s="639"/>
      <c r="RDS203" s="639"/>
      <c r="RDT203" s="639"/>
      <c r="RDU203" s="639"/>
      <c r="RDV203" s="639"/>
      <c r="RDW203" s="639"/>
      <c r="RDX203" s="639"/>
      <c r="RDY203" s="639"/>
      <c r="RDZ203" s="639"/>
      <c r="REA203" s="639"/>
      <c r="REB203" s="639"/>
      <c r="REC203" s="639"/>
      <c r="RED203" s="639"/>
      <c r="REE203" s="639"/>
      <c r="REF203" s="639"/>
      <c r="REG203" s="639"/>
      <c r="REH203" s="639"/>
      <c r="REI203" s="639"/>
      <c r="REJ203" s="639"/>
      <c r="REK203" s="639"/>
      <c r="REL203" s="639"/>
      <c r="REM203" s="639"/>
      <c r="REN203" s="639"/>
      <c r="REO203" s="639"/>
      <c r="REP203" s="639"/>
      <c r="REQ203" s="639"/>
      <c r="RER203" s="639"/>
      <c r="RES203" s="639"/>
      <c r="RET203" s="639"/>
      <c r="REU203" s="639"/>
      <c r="REV203" s="639"/>
      <c r="REW203" s="639"/>
      <c r="REX203" s="639"/>
      <c r="REY203" s="639"/>
      <c r="REZ203" s="639"/>
      <c r="RFA203" s="639"/>
      <c r="RFB203" s="639"/>
      <c r="RFC203" s="639"/>
      <c r="RFD203" s="639"/>
      <c r="RFE203" s="639"/>
      <c r="RFF203" s="639"/>
      <c r="RFG203" s="639"/>
      <c r="RFH203" s="639"/>
      <c r="RFI203" s="639"/>
      <c r="RFJ203" s="639"/>
      <c r="RFK203" s="639"/>
      <c r="RFL203" s="639"/>
      <c r="RFM203" s="639"/>
      <c r="RFN203" s="639"/>
      <c r="RFO203" s="639"/>
      <c r="RFP203" s="639"/>
      <c r="RFQ203" s="639"/>
      <c r="RFR203" s="639"/>
      <c r="RFS203" s="639"/>
      <c r="RFT203" s="639"/>
      <c r="RFU203" s="639"/>
      <c r="RFV203" s="639"/>
      <c r="RFW203" s="639"/>
      <c r="RFX203" s="639"/>
      <c r="RFY203" s="639"/>
      <c r="RFZ203" s="639"/>
      <c r="RGA203" s="639"/>
      <c r="RGB203" s="639"/>
      <c r="RGC203" s="639"/>
      <c r="RGD203" s="639"/>
      <c r="RGE203" s="639"/>
      <c r="RGF203" s="639"/>
      <c r="RGG203" s="639"/>
      <c r="RGH203" s="639"/>
      <c r="RGI203" s="639"/>
      <c r="RGJ203" s="639"/>
      <c r="RGK203" s="639"/>
      <c r="RGL203" s="639"/>
      <c r="RGM203" s="639"/>
      <c r="RGN203" s="639"/>
      <c r="RGO203" s="639"/>
      <c r="RGP203" s="639"/>
      <c r="RGQ203" s="639"/>
      <c r="RGR203" s="639"/>
      <c r="RGS203" s="639"/>
      <c r="RGT203" s="639"/>
      <c r="RGU203" s="639"/>
      <c r="RGV203" s="639"/>
      <c r="RGW203" s="639"/>
      <c r="RGX203" s="639"/>
      <c r="RGY203" s="639"/>
      <c r="RGZ203" s="639"/>
      <c r="RHA203" s="639"/>
      <c r="RHB203" s="639"/>
      <c r="RHC203" s="639"/>
      <c r="RHD203" s="639"/>
      <c r="RHE203" s="639"/>
      <c r="RHF203" s="639"/>
      <c r="RHG203" s="639"/>
      <c r="RHH203" s="639"/>
      <c r="RHI203" s="639"/>
      <c r="RHJ203" s="639"/>
      <c r="RHK203" s="639"/>
      <c r="RHL203" s="639"/>
      <c r="RHM203" s="639"/>
      <c r="RHN203" s="639"/>
      <c r="RHO203" s="639"/>
      <c r="RHP203" s="639"/>
      <c r="RHQ203" s="639"/>
      <c r="RHR203" s="639"/>
      <c r="RHS203" s="639"/>
      <c r="RHT203" s="639"/>
      <c r="RHU203" s="639"/>
      <c r="RHV203" s="639"/>
      <c r="RHW203" s="639"/>
      <c r="RHX203" s="639"/>
      <c r="RHY203" s="639"/>
      <c r="RHZ203" s="639"/>
      <c r="RIA203" s="639"/>
      <c r="RIB203" s="639"/>
      <c r="RIC203" s="639"/>
      <c r="RID203" s="639"/>
      <c r="RIE203" s="639"/>
      <c r="RIF203" s="639"/>
      <c r="RIG203" s="639"/>
      <c r="RIH203" s="639"/>
      <c r="RII203" s="639"/>
      <c r="RIJ203" s="639"/>
      <c r="RIK203" s="639"/>
      <c r="RIL203" s="639"/>
      <c r="RIM203" s="639"/>
      <c r="RIN203" s="639"/>
      <c r="RIO203" s="639"/>
      <c r="RIP203" s="639"/>
      <c r="RIQ203" s="639"/>
      <c r="RIR203" s="639"/>
      <c r="RIS203" s="639"/>
      <c r="RIT203" s="639"/>
      <c r="RIU203" s="639"/>
      <c r="RIV203" s="639"/>
      <c r="RIW203" s="639"/>
      <c r="RIX203" s="639"/>
      <c r="RIY203" s="639"/>
      <c r="RIZ203" s="639"/>
      <c r="RJA203" s="639"/>
      <c r="RJB203" s="639"/>
      <c r="RJC203" s="639"/>
      <c r="RJD203" s="639"/>
      <c r="RJE203" s="639"/>
      <c r="RJF203" s="639"/>
      <c r="RJG203" s="639"/>
      <c r="RJH203" s="639"/>
      <c r="RJI203" s="639"/>
      <c r="RJJ203" s="639"/>
      <c r="RJK203" s="639"/>
      <c r="RJL203" s="639"/>
      <c r="RJM203" s="639"/>
      <c r="RJN203" s="639"/>
      <c r="RJO203" s="639"/>
      <c r="RJP203" s="639"/>
      <c r="RJQ203" s="639"/>
      <c r="RJR203" s="639"/>
      <c r="RJS203" s="639"/>
      <c r="RJT203" s="639"/>
      <c r="RJU203" s="639"/>
      <c r="RJV203" s="639"/>
      <c r="RJW203" s="639"/>
      <c r="RJX203" s="639"/>
      <c r="RJY203" s="639"/>
      <c r="RJZ203" s="639"/>
      <c r="RKA203" s="639"/>
      <c r="RKB203" s="639"/>
      <c r="RKC203" s="639"/>
      <c r="RKD203" s="639"/>
      <c r="RKE203" s="639"/>
      <c r="RKF203" s="639"/>
      <c r="RKG203" s="639"/>
      <c r="RKH203" s="639"/>
      <c r="RKI203" s="639"/>
      <c r="RKJ203" s="639"/>
      <c r="RKK203" s="639"/>
      <c r="RKL203" s="639"/>
      <c r="RKM203" s="639"/>
      <c r="RKN203" s="639"/>
      <c r="RKO203" s="639"/>
      <c r="RKP203" s="639"/>
      <c r="RKQ203" s="639"/>
      <c r="RKR203" s="639"/>
      <c r="RKS203" s="639"/>
      <c r="RKT203" s="639"/>
      <c r="RKU203" s="639"/>
      <c r="RKV203" s="639"/>
      <c r="RKW203" s="639"/>
      <c r="RKX203" s="639"/>
      <c r="RKY203" s="639"/>
      <c r="RKZ203" s="639"/>
      <c r="RLA203" s="639"/>
      <c r="RLB203" s="639"/>
      <c r="RLC203" s="639"/>
      <c r="RLD203" s="639"/>
      <c r="RLE203" s="639"/>
      <c r="RLF203" s="639"/>
      <c r="RLG203" s="639"/>
      <c r="RLH203" s="639"/>
      <c r="RLI203" s="639"/>
      <c r="RLJ203" s="639"/>
      <c r="RLK203" s="639"/>
      <c r="RLL203" s="639"/>
      <c r="RLM203" s="639"/>
      <c r="RLN203" s="639"/>
      <c r="RLO203" s="639"/>
      <c r="RLP203" s="639"/>
      <c r="RLQ203" s="639"/>
      <c r="RLR203" s="639"/>
      <c r="RLS203" s="639"/>
      <c r="RLT203" s="639"/>
      <c r="RLU203" s="639"/>
      <c r="RLV203" s="639"/>
      <c r="RLW203" s="639"/>
      <c r="RLX203" s="639"/>
      <c r="RLY203" s="639"/>
      <c r="RLZ203" s="639"/>
      <c r="RMA203" s="639"/>
      <c r="RMB203" s="639"/>
      <c r="RMC203" s="639"/>
      <c r="RMD203" s="639"/>
      <c r="RME203" s="639"/>
      <c r="RMF203" s="639"/>
      <c r="RMG203" s="639"/>
      <c r="RMH203" s="639"/>
      <c r="RMI203" s="639"/>
      <c r="RMJ203" s="639"/>
      <c r="RMK203" s="639"/>
      <c r="RML203" s="639"/>
      <c r="RMM203" s="639"/>
      <c r="RMN203" s="639"/>
      <c r="RMO203" s="639"/>
      <c r="RMP203" s="639"/>
      <c r="RMQ203" s="639"/>
      <c r="RMR203" s="639"/>
      <c r="RMS203" s="639"/>
      <c r="RMT203" s="639"/>
      <c r="RMU203" s="639"/>
      <c r="RMV203" s="639"/>
      <c r="RMW203" s="639"/>
      <c r="RMX203" s="639"/>
      <c r="RMY203" s="639"/>
      <c r="RMZ203" s="639"/>
      <c r="RNA203" s="639"/>
      <c r="RNB203" s="639"/>
      <c r="RNC203" s="639"/>
      <c r="RND203" s="639"/>
      <c r="RNE203" s="639"/>
      <c r="RNF203" s="639"/>
      <c r="RNG203" s="639"/>
      <c r="RNH203" s="639"/>
      <c r="RNI203" s="639"/>
      <c r="RNJ203" s="639"/>
      <c r="RNK203" s="639"/>
      <c r="RNL203" s="639"/>
      <c r="RNM203" s="639"/>
      <c r="RNN203" s="639"/>
      <c r="RNO203" s="639"/>
      <c r="RNP203" s="639"/>
      <c r="RNQ203" s="639"/>
      <c r="RNR203" s="639"/>
      <c r="RNS203" s="639"/>
      <c r="RNT203" s="639"/>
      <c r="RNU203" s="639"/>
      <c r="RNV203" s="639"/>
      <c r="RNW203" s="639"/>
      <c r="RNX203" s="639"/>
      <c r="RNY203" s="639"/>
      <c r="RNZ203" s="639"/>
      <c r="ROA203" s="639"/>
      <c r="ROB203" s="639"/>
      <c r="ROC203" s="639"/>
      <c r="ROD203" s="639"/>
      <c r="ROE203" s="639"/>
      <c r="ROF203" s="639"/>
      <c r="ROG203" s="639"/>
      <c r="ROH203" s="639"/>
      <c r="ROI203" s="639"/>
      <c r="ROJ203" s="639"/>
      <c r="ROK203" s="639"/>
      <c r="ROL203" s="639"/>
      <c r="ROM203" s="639"/>
      <c r="RON203" s="639"/>
      <c r="ROO203" s="639"/>
      <c r="ROP203" s="639"/>
      <c r="ROQ203" s="639"/>
      <c r="ROR203" s="639"/>
      <c r="ROS203" s="639"/>
      <c r="ROT203" s="639"/>
      <c r="ROU203" s="639"/>
      <c r="ROV203" s="639"/>
      <c r="ROW203" s="639"/>
      <c r="ROX203" s="639"/>
      <c r="ROY203" s="639"/>
      <c r="ROZ203" s="639"/>
      <c r="RPA203" s="639"/>
      <c r="RPB203" s="639"/>
      <c r="RPC203" s="639"/>
      <c r="RPD203" s="639"/>
      <c r="RPE203" s="639"/>
      <c r="RPF203" s="639"/>
      <c r="RPG203" s="639"/>
      <c r="RPH203" s="639"/>
      <c r="RPI203" s="639"/>
      <c r="RPJ203" s="639"/>
      <c r="RPK203" s="639"/>
      <c r="RPL203" s="639"/>
      <c r="RPM203" s="639"/>
      <c r="RPN203" s="639"/>
      <c r="RPO203" s="639"/>
      <c r="RPP203" s="639"/>
      <c r="RPQ203" s="639"/>
      <c r="RPR203" s="639"/>
      <c r="RPS203" s="639"/>
      <c r="RPT203" s="639"/>
      <c r="RPU203" s="639"/>
      <c r="RPV203" s="639"/>
      <c r="RPW203" s="639"/>
      <c r="RPX203" s="639"/>
      <c r="RPY203" s="639"/>
      <c r="RPZ203" s="639"/>
      <c r="RQA203" s="639"/>
      <c r="RQB203" s="639"/>
      <c r="RQC203" s="639"/>
      <c r="RQD203" s="639"/>
      <c r="RQE203" s="639"/>
      <c r="RQF203" s="639"/>
      <c r="RQG203" s="639"/>
      <c r="RQH203" s="639"/>
      <c r="RQI203" s="639"/>
      <c r="RQJ203" s="639"/>
      <c r="RQK203" s="639"/>
      <c r="RQL203" s="639"/>
      <c r="RQM203" s="639"/>
      <c r="RQN203" s="639"/>
      <c r="RQO203" s="639"/>
      <c r="RQP203" s="639"/>
      <c r="RQQ203" s="639"/>
      <c r="RQR203" s="639"/>
      <c r="RQS203" s="639"/>
      <c r="RQT203" s="639"/>
      <c r="RQU203" s="639"/>
      <c r="RQV203" s="639"/>
      <c r="RQW203" s="639"/>
      <c r="RQX203" s="639"/>
      <c r="RQY203" s="639"/>
      <c r="RQZ203" s="639"/>
      <c r="RRA203" s="639"/>
      <c r="RRB203" s="639"/>
      <c r="RRC203" s="639"/>
      <c r="RRD203" s="639"/>
      <c r="RRE203" s="639"/>
      <c r="RRF203" s="639"/>
      <c r="RRG203" s="639"/>
      <c r="RRH203" s="639"/>
      <c r="RRI203" s="639"/>
      <c r="RRJ203" s="639"/>
      <c r="RRK203" s="639"/>
      <c r="RRL203" s="639"/>
      <c r="RRM203" s="639"/>
      <c r="RRN203" s="639"/>
      <c r="RRO203" s="639"/>
      <c r="RRP203" s="639"/>
      <c r="RRQ203" s="639"/>
      <c r="RRR203" s="639"/>
      <c r="RRS203" s="639"/>
      <c r="RRT203" s="639"/>
      <c r="RRU203" s="639"/>
      <c r="RRV203" s="639"/>
      <c r="RRW203" s="639"/>
      <c r="RRX203" s="639"/>
      <c r="RRY203" s="639"/>
      <c r="RRZ203" s="639"/>
      <c r="RSA203" s="639"/>
      <c r="RSB203" s="639"/>
      <c r="RSC203" s="639"/>
      <c r="RSD203" s="639"/>
      <c r="RSE203" s="639"/>
      <c r="RSF203" s="639"/>
      <c r="RSG203" s="639"/>
      <c r="RSH203" s="639"/>
      <c r="RSI203" s="639"/>
      <c r="RSJ203" s="639"/>
      <c r="RSK203" s="639"/>
      <c r="RSL203" s="639"/>
      <c r="RSM203" s="639"/>
      <c r="RSN203" s="639"/>
      <c r="RSO203" s="639"/>
      <c r="RSP203" s="639"/>
      <c r="RSQ203" s="639"/>
      <c r="RSR203" s="639"/>
      <c r="RSS203" s="639"/>
      <c r="RST203" s="639"/>
      <c r="RSU203" s="639"/>
      <c r="RSV203" s="639"/>
      <c r="RSW203" s="639"/>
      <c r="RSX203" s="639"/>
      <c r="RSY203" s="639"/>
      <c r="RSZ203" s="639"/>
      <c r="RTA203" s="639"/>
      <c r="RTB203" s="639"/>
      <c r="RTC203" s="639"/>
      <c r="RTD203" s="639"/>
      <c r="RTE203" s="639"/>
      <c r="RTF203" s="639"/>
      <c r="RTG203" s="639"/>
      <c r="RTH203" s="639"/>
      <c r="RTI203" s="639"/>
      <c r="RTJ203" s="639"/>
      <c r="RTK203" s="639"/>
      <c r="RTL203" s="639"/>
      <c r="RTM203" s="639"/>
      <c r="RTN203" s="639"/>
      <c r="RTO203" s="639"/>
      <c r="RTP203" s="639"/>
      <c r="RTQ203" s="639"/>
      <c r="RTR203" s="639"/>
      <c r="RTS203" s="639"/>
      <c r="RTT203" s="639"/>
      <c r="RTU203" s="639"/>
      <c r="RTV203" s="639"/>
      <c r="RTW203" s="639"/>
      <c r="RTX203" s="639"/>
      <c r="RTY203" s="639"/>
      <c r="RTZ203" s="639"/>
      <c r="RUA203" s="639"/>
      <c r="RUB203" s="639"/>
      <c r="RUC203" s="639"/>
      <c r="RUD203" s="639"/>
      <c r="RUE203" s="639"/>
      <c r="RUF203" s="639"/>
      <c r="RUG203" s="639"/>
      <c r="RUH203" s="639"/>
      <c r="RUI203" s="639"/>
      <c r="RUJ203" s="639"/>
      <c r="RUK203" s="639"/>
      <c r="RUL203" s="639"/>
      <c r="RUM203" s="639"/>
      <c r="RUN203" s="639"/>
      <c r="RUO203" s="639"/>
      <c r="RUP203" s="639"/>
      <c r="RUQ203" s="639"/>
      <c r="RUR203" s="639"/>
      <c r="RUS203" s="639"/>
      <c r="RUT203" s="639"/>
      <c r="RUU203" s="639"/>
      <c r="RUV203" s="639"/>
      <c r="RUW203" s="639"/>
      <c r="RUX203" s="639"/>
      <c r="RUY203" s="639"/>
      <c r="RUZ203" s="639"/>
      <c r="RVA203" s="639"/>
      <c r="RVB203" s="639"/>
      <c r="RVC203" s="639"/>
      <c r="RVD203" s="639"/>
      <c r="RVE203" s="639"/>
      <c r="RVF203" s="639"/>
      <c r="RVG203" s="639"/>
      <c r="RVH203" s="639"/>
      <c r="RVI203" s="639"/>
      <c r="RVJ203" s="639"/>
      <c r="RVK203" s="639"/>
      <c r="RVL203" s="639"/>
      <c r="RVM203" s="639"/>
      <c r="RVN203" s="639"/>
      <c r="RVO203" s="639"/>
      <c r="RVP203" s="639"/>
      <c r="RVQ203" s="639"/>
      <c r="RVR203" s="639"/>
      <c r="RVS203" s="639"/>
      <c r="RVT203" s="639"/>
      <c r="RVU203" s="639"/>
      <c r="RVV203" s="639"/>
      <c r="RVW203" s="639"/>
      <c r="RVX203" s="639"/>
      <c r="RVY203" s="639"/>
      <c r="RVZ203" s="639"/>
      <c r="RWA203" s="639"/>
      <c r="RWB203" s="639"/>
      <c r="RWC203" s="639"/>
      <c r="RWD203" s="639"/>
      <c r="RWE203" s="639"/>
      <c r="RWF203" s="639"/>
      <c r="RWG203" s="639"/>
      <c r="RWH203" s="639"/>
      <c r="RWI203" s="639"/>
      <c r="RWJ203" s="639"/>
      <c r="RWK203" s="639"/>
      <c r="RWL203" s="639"/>
      <c r="RWM203" s="639"/>
      <c r="RWN203" s="639"/>
      <c r="RWO203" s="639"/>
      <c r="RWP203" s="639"/>
      <c r="RWQ203" s="639"/>
      <c r="RWR203" s="639"/>
      <c r="RWS203" s="639"/>
      <c r="RWT203" s="639"/>
      <c r="RWU203" s="639"/>
      <c r="RWV203" s="639"/>
      <c r="RWW203" s="639"/>
      <c r="RWX203" s="639"/>
      <c r="RWY203" s="639"/>
      <c r="RWZ203" s="639"/>
      <c r="RXA203" s="639"/>
      <c r="RXB203" s="639"/>
      <c r="RXC203" s="639"/>
      <c r="RXD203" s="639"/>
      <c r="RXE203" s="639"/>
      <c r="RXF203" s="639"/>
      <c r="RXG203" s="639"/>
      <c r="RXH203" s="639"/>
      <c r="RXI203" s="639"/>
      <c r="RXJ203" s="639"/>
      <c r="RXK203" s="639"/>
      <c r="RXL203" s="639"/>
      <c r="RXM203" s="639"/>
      <c r="RXN203" s="639"/>
      <c r="RXO203" s="639"/>
      <c r="RXP203" s="639"/>
      <c r="RXQ203" s="639"/>
      <c r="RXR203" s="639"/>
      <c r="RXS203" s="639"/>
      <c r="RXT203" s="639"/>
      <c r="RXU203" s="639"/>
      <c r="RXV203" s="639"/>
      <c r="RXW203" s="639"/>
      <c r="RXX203" s="639"/>
      <c r="RXY203" s="639"/>
      <c r="RXZ203" s="639"/>
      <c r="RYA203" s="639"/>
      <c r="RYB203" s="639"/>
      <c r="RYC203" s="639"/>
      <c r="RYD203" s="639"/>
      <c r="RYE203" s="639"/>
      <c r="RYF203" s="639"/>
      <c r="RYG203" s="639"/>
      <c r="RYH203" s="639"/>
      <c r="RYI203" s="639"/>
      <c r="RYJ203" s="639"/>
      <c r="RYK203" s="639"/>
      <c r="RYL203" s="639"/>
      <c r="RYM203" s="639"/>
      <c r="RYN203" s="639"/>
      <c r="RYO203" s="639"/>
      <c r="RYP203" s="639"/>
      <c r="RYQ203" s="639"/>
      <c r="RYR203" s="639"/>
      <c r="RYS203" s="639"/>
      <c r="RYT203" s="639"/>
      <c r="RYU203" s="639"/>
      <c r="RYV203" s="639"/>
      <c r="RYW203" s="639"/>
      <c r="RYX203" s="639"/>
      <c r="RYY203" s="639"/>
      <c r="RYZ203" s="639"/>
      <c r="RZA203" s="639"/>
      <c r="RZB203" s="639"/>
      <c r="RZC203" s="639"/>
      <c r="RZD203" s="639"/>
      <c r="RZE203" s="639"/>
      <c r="RZF203" s="639"/>
      <c r="RZG203" s="639"/>
      <c r="RZH203" s="639"/>
      <c r="RZI203" s="639"/>
      <c r="RZJ203" s="639"/>
      <c r="RZK203" s="639"/>
      <c r="RZL203" s="639"/>
      <c r="RZM203" s="639"/>
      <c r="RZN203" s="639"/>
      <c r="RZO203" s="639"/>
      <c r="RZP203" s="639"/>
      <c r="RZQ203" s="639"/>
      <c r="RZR203" s="639"/>
      <c r="RZS203" s="639"/>
      <c r="RZT203" s="639"/>
      <c r="RZU203" s="639"/>
      <c r="RZV203" s="639"/>
      <c r="RZW203" s="639"/>
      <c r="RZX203" s="639"/>
      <c r="RZY203" s="639"/>
      <c r="RZZ203" s="639"/>
      <c r="SAA203" s="639"/>
      <c r="SAB203" s="639"/>
      <c r="SAC203" s="639"/>
      <c r="SAD203" s="639"/>
      <c r="SAE203" s="639"/>
      <c r="SAF203" s="639"/>
      <c r="SAG203" s="639"/>
      <c r="SAH203" s="639"/>
      <c r="SAI203" s="639"/>
      <c r="SAJ203" s="639"/>
      <c r="SAK203" s="639"/>
      <c r="SAL203" s="639"/>
      <c r="SAM203" s="639"/>
      <c r="SAN203" s="639"/>
      <c r="SAO203" s="639"/>
      <c r="SAP203" s="639"/>
      <c r="SAQ203" s="639"/>
      <c r="SAR203" s="639"/>
      <c r="SAS203" s="639"/>
      <c r="SAT203" s="639"/>
      <c r="SAU203" s="639"/>
      <c r="SAV203" s="639"/>
      <c r="SAW203" s="639"/>
      <c r="SAX203" s="639"/>
      <c r="SAY203" s="639"/>
      <c r="SAZ203" s="639"/>
      <c r="SBA203" s="639"/>
      <c r="SBB203" s="639"/>
      <c r="SBC203" s="639"/>
      <c r="SBD203" s="639"/>
      <c r="SBE203" s="639"/>
      <c r="SBF203" s="639"/>
      <c r="SBG203" s="639"/>
      <c r="SBH203" s="639"/>
      <c r="SBI203" s="639"/>
      <c r="SBJ203" s="639"/>
      <c r="SBK203" s="639"/>
      <c r="SBL203" s="639"/>
      <c r="SBM203" s="639"/>
      <c r="SBN203" s="639"/>
      <c r="SBO203" s="639"/>
      <c r="SBP203" s="639"/>
      <c r="SBQ203" s="639"/>
      <c r="SBR203" s="639"/>
      <c r="SBS203" s="639"/>
      <c r="SBT203" s="639"/>
      <c r="SBU203" s="639"/>
      <c r="SBV203" s="639"/>
      <c r="SBW203" s="639"/>
      <c r="SBX203" s="639"/>
      <c r="SBY203" s="639"/>
      <c r="SBZ203" s="639"/>
      <c r="SCA203" s="639"/>
      <c r="SCB203" s="639"/>
      <c r="SCC203" s="639"/>
      <c r="SCD203" s="639"/>
      <c r="SCE203" s="639"/>
      <c r="SCF203" s="639"/>
      <c r="SCG203" s="639"/>
      <c r="SCH203" s="639"/>
      <c r="SCI203" s="639"/>
      <c r="SCJ203" s="639"/>
      <c r="SCK203" s="639"/>
      <c r="SCL203" s="639"/>
      <c r="SCM203" s="639"/>
      <c r="SCN203" s="639"/>
      <c r="SCO203" s="639"/>
      <c r="SCP203" s="639"/>
      <c r="SCQ203" s="639"/>
      <c r="SCR203" s="639"/>
      <c r="SCS203" s="639"/>
      <c r="SCT203" s="639"/>
      <c r="SCU203" s="639"/>
      <c r="SCV203" s="639"/>
      <c r="SCW203" s="639"/>
      <c r="SCX203" s="639"/>
      <c r="SCY203" s="639"/>
      <c r="SCZ203" s="639"/>
      <c r="SDA203" s="639"/>
      <c r="SDB203" s="639"/>
      <c r="SDC203" s="639"/>
      <c r="SDD203" s="639"/>
      <c r="SDE203" s="639"/>
      <c r="SDF203" s="639"/>
      <c r="SDG203" s="639"/>
      <c r="SDH203" s="639"/>
      <c r="SDI203" s="639"/>
      <c r="SDJ203" s="639"/>
      <c r="SDK203" s="639"/>
      <c r="SDL203" s="639"/>
      <c r="SDM203" s="639"/>
      <c r="SDN203" s="639"/>
      <c r="SDO203" s="639"/>
      <c r="SDP203" s="639"/>
      <c r="SDQ203" s="639"/>
      <c r="SDR203" s="639"/>
      <c r="SDS203" s="639"/>
      <c r="SDT203" s="639"/>
      <c r="SDU203" s="639"/>
      <c r="SDV203" s="639"/>
      <c r="SDW203" s="639"/>
      <c r="SDX203" s="639"/>
      <c r="SDY203" s="639"/>
      <c r="SDZ203" s="639"/>
      <c r="SEA203" s="639"/>
      <c r="SEB203" s="639"/>
      <c r="SEC203" s="639"/>
      <c r="SED203" s="639"/>
      <c r="SEE203" s="639"/>
      <c r="SEF203" s="639"/>
      <c r="SEG203" s="639"/>
      <c r="SEH203" s="639"/>
      <c r="SEI203" s="639"/>
      <c r="SEJ203" s="639"/>
      <c r="SEK203" s="639"/>
      <c r="SEL203" s="639"/>
      <c r="SEM203" s="639"/>
      <c r="SEN203" s="639"/>
      <c r="SEO203" s="639"/>
      <c r="SEP203" s="639"/>
      <c r="SEQ203" s="639"/>
      <c r="SER203" s="639"/>
      <c r="SES203" s="639"/>
      <c r="SET203" s="639"/>
      <c r="SEU203" s="639"/>
      <c r="SEV203" s="639"/>
      <c r="SEW203" s="639"/>
      <c r="SEX203" s="639"/>
      <c r="SEY203" s="639"/>
      <c r="SEZ203" s="639"/>
      <c r="SFA203" s="639"/>
      <c r="SFB203" s="639"/>
      <c r="SFC203" s="639"/>
      <c r="SFD203" s="639"/>
      <c r="SFE203" s="639"/>
      <c r="SFF203" s="639"/>
      <c r="SFG203" s="639"/>
      <c r="SFH203" s="639"/>
      <c r="SFI203" s="639"/>
      <c r="SFJ203" s="639"/>
      <c r="SFK203" s="639"/>
      <c r="SFL203" s="639"/>
      <c r="SFM203" s="639"/>
      <c r="SFN203" s="639"/>
      <c r="SFO203" s="639"/>
      <c r="SFP203" s="639"/>
      <c r="SFQ203" s="639"/>
      <c r="SFR203" s="639"/>
      <c r="SFS203" s="639"/>
      <c r="SFT203" s="639"/>
      <c r="SFU203" s="639"/>
      <c r="SFV203" s="639"/>
      <c r="SFW203" s="639"/>
      <c r="SFX203" s="639"/>
      <c r="SFY203" s="639"/>
      <c r="SFZ203" s="639"/>
      <c r="SGA203" s="639"/>
      <c r="SGB203" s="639"/>
      <c r="SGC203" s="639"/>
      <c r="SGD203" s="639"/>
      <c r="SGE203" s="639"/>
      <c r="SGF203" s="639"/>
      <c r="SGG203" s="639"/>
      <c r="SGH203" s="639"/>
      <c r="SGI203" s="639"/>
      <c r="SGJ203" s="639"/>
      <c r="SGK203" s="639"/>
      <c r="SGL203" s="639"/>
      <c r="SGM203" s="639"/>
      <c r="SGN203" s="639"/>
      <c r="SGO203" s="639"/>
      <c r="SGP203" s="639"/>
      <c r="SGQ203" s="639"/>
      <c r="SGR203" s="639"/>
      <c r="SGS203" s="639"/>
      <c r="SGT203" s="639"/>
      <c r="SGU203" s="639"/>
      <c r="SGV203" s="639"/>
      <c r="SGW203" s="639"/>
      <c r="SGX203" s="639"/>
      <c r="SGY203" s="639"/>
      <c r="SGZ203" s="639"/>
      <c r="SHA203" s="639"/>
      <c r="SHB203" s="639"/>
      <c r="SHC203" s="639"/>
      <c r="SHD203" s="639"/>
      <c r="SHE203" s="639"/>
      <c r="SHF203" s="639"/>
      <c r="SHG203" s="639"/>
      <c r="SHH203" s="639"/>
      <c r="SHI203" s="639"/>
      <c r="SHJ203" s="639"/>
      <c r="SHK203" s="639"/>
      <c r="SHL203" s="639"/>
      <c r="SHM203" s="639"/>
      <c r="SHN203" s="639"/>
      <c r="SHO203" s="639"/>
      <c r="SHP203" s="639"/>
      <c r="SHQ203" s="639"/>
      <c r="SHR203" s="639"/>
      <c r="SHS203" s="639"/>
      <c r="SHT203" s="639"/>
      <c r="SHU203" s="639"/>
      <c r="SHV203" s="639"/>
      <c r="SHW203" s="639"/>
      <c r="SHX203" s="639"/>
      <c r="SHY203" s="639"/>
      <c r="SHZ203" s="639"/>
      <c r="SIA203" s="639"/>
      <c r="SIB203" s="639"/>
      <c r="SIC203" s="639"/>
      <c r="SID203" s="639"/>
      <c r="SIE203" s="639"/>
      <c r="SIF203" s="639"/>
      <c r="SIG203" s="639"/>
      <c r="SIH203" s="639"/>
      <c r="SII203" s="639"/>
      <c r="SIJ203" s="639"/>
      <c r="SIK203" s="639"/>
      <c r="SIL203" s="639"/>
      <c r="SIM203" s="639"/>
      <c r="SIN203" s="639"/>
      <c r="SIO203" s="639"/>
      <c r="SIP203" s="639"/>
      <c r="SIQ203" s="639"/>
      <c r="SIR203" s="639"/>
      <c r="SIS203" s="639"/>
      <c r="SIT203" s="639"/>
      <c r="SIU203" s="639"/>
      <c r="SIV203" s="639"/>
      <c r="SIW203" s="639"/>
      <c r="SIX203" s="639"/>
      <c r="SIY203" s="639"/>
      <c r="SIZ203" s="639"/>
      <c r="SJA203" s="639"/>
      <c r="SJB203" s="639"/>
      <c r="SJC203" s="639"/>
      <c r="SJD203" s="639"/>
      <c r="SJE203" s="639"/>
      <c r="SJF203" s="639"/>
      <c r="SJG203" s="639"/>
      <c r="SJH203" s="639"/>
      <c r="SJI203" s="639"/>
      <c r="SJJ203" s="639"/>
      <c r="SJK203" s="639"/>
      <c r="SJL203" s="639"/>
      <c r="SJM203" s="639"/>
      <c r="SJN203" s="639"/>
      <c r="SJO203" s="639"/>
      <c r="SJP203" s="639"/>
      <c r="SJQ203" s="639"/>
      <c r="SJR203" s="639"/>
      <c r="SJS203" s="639"/>
      <c r="SJT203" s="639"/>
      <c r="SJU203" s="639"/>
      <c r="SJV203" s="639"/>
      <c r="SJW203" s="639"/>
      <c r="SJX203" s="639"/>
      <c r="SJY203" s="639"/>
      <c r="SJZ203" s="639"/>
      <c r="SKA203" s="639"/>
      <c r="SKB203" s="639"/>
      <c r="SKC203" s="639"/>
      <c r="SKD203" s="639"/>
      <c r="SKE203" s="639"/>
      <c r="SKF203" s="639"/>
      <c r="SKG203" s="639"/>
      <c r="SKH203" s="639"/>
      <c r="SKI203" s="639"/>
      <c r="SKJ203" s="639"/>
      <c r="SKK203" s="639"/>
      <c r="SKL203" s="639"/>
      <c r="SKM203" s="639"/>
      <c r="SKN203" s="639"/>
      <c r="SKO203" s="639"/>
      <c r="SKP203" s="639"/>
      <c r="SKQ203" s="639"/>
      <c r="SKR203" s="639"/>
      <c r="SKS203" s="639"/>
      <c r="SKT203" s="639"/>
      <c r="SKU203" s="639"/>
      <c r="SKV203" s="639"/>
      <c r="SKW203" s="639"/>
      <c r="SKX203" s="639"/>
      <c r="SKY203" s="639"/>
      <c r="SKZ203" s="639"/>
      <c r="SLA203" s="639"/>
      <c r="SLB203" s="639"/>
      <c r="SLC203" s="639"/>
      <c r="SLD203" s="639"/>
      <c r="SLE203" s="639"/>
      <c r="SLF203" s="639"/>
      <c r="SLG203" s="639"/>
      <c r="SLH203" s="639"/>
      <c r="SLI203" s="639"/>
      <c r="SLJ203" s="639"/>
      <c r="SLK203" s="639"/>
      <c r="SLL203" s="639"/>
      <c r="SLM203" s="639"/>
      <c r="SLN203" s="639"/>
      <c r="SLO203" s="639"/>
      <c r="SLP203" s="639"/>
      <c r="SLQ203" s="639"/>
      <c r="SLR203" s="639"/>
      <c r="SLS203" s="639"/>
      <c r="SLT203" s="639"/>
      <c r="SLU203" s="639"/>
      <c r="SLV203" s="639"/>
      <c r="SLW203" s="639"/>
      <c r="SLX203" s="639"/>
      <c r="SLY203" s="639"/>
      <c r="SLZ203" s="639"/>
      <c r="SMA203" s="639"/>
      <c r="SMB203" s="639"/>
      <c r="SMC203" s="639"/>
      <c r="SMD203" s="639"/>
      <c r="SME203" s="639"/>
      <c r="SMF203" s="639"/>
      <c r="SMG203" s="639"/>
      <c r="SMH203" s="639"/>
      <c r="SMI203" s="639"/>
      <c r="SMJ203" s="639"/>
      <c r="SMK203" s="639"/>
      <c r="SML203" s="639"/>
      <c r="SMM203" s="639"/>
      <c r="SMN203" s="639"/>
      <c r="SMO203" s="639"/>
      <c r="SMP203" s="639"/>
      <c r="SMQ203" s="639"/>
      <c r="SMR203" s="639"/>
      <c r="SMS203" s="639"/>
      <c r="SMT203" s="639"/>
      <c r="SMU203" s="639"/>
      <c r="SMV203" s="639"/>
      <c r="SMW203" s="639"/>
      <c r="SMX203" s="639"/>
      <c r="SMY203" s="639"/>
      <c r="SMZ203" s="639"/>
      <c r="SNA203" s="639"/>
      <c r="SNB203" s="639"/>
      <c r="SNC203" s="639"/>
      <c r="SND203" s="639"/>
      <c r="SNE203" s="639"/>
      <c r="SNF203" s="639"/>
      <c r="SNG203" s="639"/>
      <c r="SNH203" s="639"/>
      <c r="SNI203" s="639"/>
      <c r="SNJ203" s="639"/>
      <c r="SNK203" s="639"/>
      <c r="SNL203" s="639"/>
      <c r="SNM203" s="639"/>
      <c r="SNN203" s="639"/>
      <c r="SNO203" s="639"/>
      <c r="SNP203" s="639"/>
      <c r="SNQ203" s="639"/>
      <c r="SNR203" s="639"/>
      <c r="SNS203" s="639"/>
      <c r="SNT203" s="639"/>
      <c r="SNU203" s="639"/>
      <c r="SNV203" s="639"/>
      <c r="SNW203" s="639"/>
      <c r="SNX203" s="639"/>
      <c r="SNY203" s="639"/>
      <c r="SNZ203" s="639"/>
      <c r="SOA203" s="639"/>
      <c r="SOB203" s="639"/>
      <c r="SOC203" s="639"/>
      <c r="SOD203" s="639"/>
      <c r="SOE203" s="639"/>
      <c r="SOF203" s="639"/>
      <c r="SOG203" s="639"/>
      <c r="SOH203" s="639"/>
      <c r="SOI203" s="639"/>
      <c r="SOJ203" s="639"/>
      <c r="SOK203" s="639"/>
      <c r="SOL203" s="639"/>
      <c r="SOM203" s="639"/>
      <c r="SON203" s="639"/>
      <c r="SOO203" s="639"/>
      <c r="SOP203" s="639"/>
      <c r="SOQ203" s="639"/>
      <c r="SOR203" s="639"/>
      <c r="SOS203" s="639"/>
      <c r="SOT203" s="639"/>
      <c r="SOU203" s="639"/>
      <c r="SOV203" s="639"/>
      <c r="SOW203" s="639"/>
      <c r="SOX203" s="639"/>
      <c r="SOY203" s="639"/>
      <c r="SOZ203" s="639"/>
      <c r="SPA203" s="639"/>
      <c r="SPB203" s="639"/>
      <c r="SPC203" s="639"/>
      <c r="SPD203" s="639"/>
      <c r="SPE203" s="639"/>
      <c r="SPF203" s="639"/>
      <c r="SPG203" s="639"/>
      <c r="SPH203" s="639"/>
      <c r="SPI203" s="639"/>
      <c r="SPJ203" s="639"/>
      <c r="SPK203" s="639"/>
      <c r="SPL203" s="639"/>
      <c r="SPM203" s="639"/>
      <c r="SPN203" s="639"/>
      <c r="SPO203" s="639"/>
      <c r="SPP203" s="639"/>
      <c r="SPQ203" s="639"/>
      <c r="SPR203" s="639"/>
      <c r="SPS203" s="639"/>
      <c r="SPT203" s="639"/>
      <c r="SPU203" s="639"/>
      <c r="SPV203" s="639"/>
      <c r="SPW203" s="639"/>
      <c r="SPX203" s="639"/>
      <c r="SPY203" s="639"/>
      <c r="SPZ203" s="639"/>
      <c r="SQA203" s="639"/>
      <c r="SQB203" s="639"/>
      <c r="SQC203" s="639"/>
      <c r="SQD203" s="639"/>
      <c r="SQE203" s="639"/>
      <c r="SQF203" s="639"/>
      <c r="SQG203" s="639"/>
      <c r="SQH203" s="639"/>
      <c r="SQI203" s="639"/>
      <c r="SQJ203" s="639"/>
      <c r="SQK203" s="639"/>
      <c r="SQL203" s="639"/>
      <c r="SQM203" s="639"/>
      <c r="SQN203" s="639"/>
      <c r="SQO203" s="639"/>
      <c r="SQP203" s="639"/>
      <c r="SQQ203" s="639"/>
      <c r="SQR203" s="639"/>
      <c r="SQS203" s="639"/>
      <c r="SQT203" s="639"/>
      <c r="SQU203" s="639"/>
      <c r="SQV203" s="639"/>
      <c r="SQW203" s="639"/>
      <c r="SQX203" s="639"/>
      <c r="SQY203" s="639"/>
      <c r="SQZ203" s="639"/>
      <c r="SRA203" s="639"/>
      <c r="SRB203" s="639"/>
      <c r="SRC203" s="639"/>
      <c r="SRD203" s="639"/>
      <c r="SRE203" s="639"/>
      <c r="SRF203" s="639"/>
      <c r="SRG203" s="639"/>
      <c r="SRH203" s="639"/>
      <c r="SRI203" s="639"/>
      <c r="SRJ203" s="639"/>
      <c r="SRK203" s="639"/>
      <c r="SRL203" s="639"/>
      <c r="SRM203" s="639"/>
      <c r="SRN203" s="639"/>
      <c r="SRO203" s="639"/>
      <c r="SRP203" s="639"/>
      <c r="SRQ203" s="639"/>
      <c r="SRR203" s="639"/>
      <c r="SRS203" s="639"/>
      <c r="SRT203" s="639"/>
      <c r="SRU203" s="639"/>
      <c r="SRV203" s="639"/>
      <c r="SRW203" s="639"/>
      <c r="SRX203" s="639"/>
      <c r="SRY203" s="639"/>
      <c r="SRZ203" s="639"/>
      <c r="SSA203" s="639"/>
      <c r="SSB203" s="639"/>
      <c r="SSC203" s="639"/>
      <c r="SSD203" s="639"/>
      <c r="SSE203" s="639"/>
      <c r="SSF203" s="639"/>
      <c r="SSG203" s="639"/>
      <c r="SSH203" s="639"/>
      <c r="SSI203" s="639"/>
      <c r="SSJ203" s="639"/>
      <c r="SSK203" s="639"/>
      <c r="SSL203" s="639"/>
      <c r="SSM203" s="639"/>
      <c r="SSN203" s="639"/>
      <c r="SSO203" s="639"/>
      <c r="SSP203" s="639"/>
      <c r="SSQ203" s="639"/>
      <c r="SSR203" s="639"/>
      <c r="SSS203" s="639"/>
      <c r="SST203" s="639"/>
      <c r="SSU203" s="639"/>
      <c r="SSV203" s="639"/>
      <c r="SSW203" s="639"/>
      <c r="SSX203" s="639"/>
      <c r="SSY203" s="639"/>
      <c r="SSZ203" s="639"/>
      <c r="STA203" s="639"/>
      <c r="STB203" s="639"/>
      <c r="STC203" s="639"/>
      <c r="STD203" s="639"/>
      <c r="STE203" s="639"/>
      <c r="STF203" s="639"/>
      <c r="STG203" s="639"/>
      <c r="STH203" s="639"/>
      <c r="STI203" s="639"/>
      <c r="STJ203" s="639"/>
      <c r="STK203" s="639"/>
      <c r="STL203" s="639"/>
      <c r="STM203" s="639"/>
      <c r="STN203" s="639"/>
      <c r="STO203" s="639"/>
      <c r="STP203" s="639"/>
      <c r="STQ203" s="639"/>
      <c r="STR203" s="639"/>
      <c r="STS203" s="639"/>
      <c r="STT203" s="639"/>
      <c r="STU203" s="639"/>
      <c r="STV203" s="639"/>
      <c r="STW203" s="639"/>
      <c r="STX203" s="639"/>
      <c r="STY203" s="639"/>
      <c r="STZ203" s="639"/>
      <c r="SUA203" s="639"/>
      <c r="SUB203" s="639"/>
      <c r="SUC203" s="639"/>
      <c r="SUD203" s="639"/>
      <c r="SUE203" s="639"/>
      <c r="SUF203" s="639"/>
      <c r="SUG203" s="639"/>
      <c r="SUH203" s="639"/>
      <c r="SUI203" s="639"/>
      <c r="SUJ203" s="639"/>
      <c r="SUK203" s="639"/>
      <c r="SUL203" s="639"/>
      <c r="SUM203" s="639"/>
      <c r="SUN203" s="639"/>
      <c r="SUO203" s="639"/>
      <c r="SUP203" s="639"/>
      <c r="SUQ203" s="639"/>
      <c r="SUR203" s="639"/>
      <c r="SUS203" s="639"/>
      <c r="SUT203" s="639"/>
      <c r="SUU203" s="639"/>
      <c r="SUV203" s="639"/>
      <c r="SUW203" s="639"/>
      <c r="SUX203" s="639"/>
      <c r="SUY203" s="639"/>
      <c r="SUZ203" s="639"/>
      <c r="SVA203" s="639"/>
      <c r="SVB203" s="639"/>
      <c r="SVC203" s="639"/>
      <c r="SVD203" s="639"/>
      <c r="SVE203" s="639"/>
      <c r="SVF203" s="639"/>
      <c r="SVG203" s="639"/>
      <c r="SVH203" s="639"/>
      <c r="SVI203" s="639"/>
      <c r="SVJ203" s="639"/>
      <c r="SVK203" s="639"/>
      <c r="SVL203" s="639"/>
      <c r="SVM203" s="639"/>
      <c r="SVN203" s="639"/>
      <c r="SVO203" s="639"/>
      <c r="SVP203" s="639"/>
      <c r="SVQ203" s="639"/>
      <c r="SVR203" s="639"/>
      <c r="SVS203" s="639"/>
      <c r="SVT203" s="639"/>
      <c r="SVU203" s="639"/>
      <c r="SVV203" s="639"/>
      <c r="SVW203" s="639"/>
      <c r="SVX203" s="639"/>
      <c r="SVY203" s="639"/>
      <c r="SVZ203" s="639"/>
      <c r="SWA203" s="639"/>
      <c r="SWB203" s="639"/>
      <c r="SWC203" s="639"/>
      <c r="SWD203" s="639"/>
      <c r="SWE203" s="639"/>
      <c r="SWF203" s="639"/>
      <c r="SWG203" s="639"/>
      <c r="SWH203" s="639"/>
      <c r="SWI203" s="639"/>
      <c r="SWJ203" s="639"/>
      <c r="SWK203" s="639"/>
      <c r="SWL203" s="639"/>
      <c r="SWM203" s="639"/>
      <c r="SWN203" s="639"/>
      <c r="SWO203" s="639"/>
      <c r="SWP203" s="639"/>
      <c r="SWQ203" s="639"/>
      <c r="SWR203" s="639"/>
      <c r="SWS203" s="639"/>
      <c r="SWT203" s="639"/>
      <c r="SWU203" s="639"/>
      <c r="SWV203" s="639"/>
      <c r="SWW203" s="639"/>
      <c r="SWX203" s="639"/>
      <c r="SWY203" s="639"/>
      <c r="SWZ203" s="639"/>
      <c r="SXA203" s="639"/>
      <c r="SXB203" s="639"/>
      <c r="SXC203" s="639"/>
      <c r="SXD203" s="639"/>
      <c r="SXE203" s="639"/>
      <c r="SXF203" s="639"/>
      <c r="SXG203" s="639"/>
      <c r="SXH203" s="639"/>
      <c r="SXI203" s="639"/>
      <c r="SXJ203" s="639"/>
      <c r="SXK203" s="639"/>
      <c r="SXL203" s="639"/>
      <c r="SXM203" s="639"/>
      <c r="SXN203" s="639"/>
      <c r="SXO203" s="639"/>
      <c r="SXP203" s="639"/>
      <c r="SXQ203" s="639"/>
      <c r="SXR203" s="639"/>
      <c r="SXS203" s="639"/>
      <c r="SXT203" s="639"/>
      <c r="SXU203" s="639"/>
      <c r="SXV203" s="639"/>
      <c r="SXW203" s="639"/>
      <c r="SXX203" s="639"/>
      <c r="SXY203" s="639"/>
      <c r="SXZ203" s="639"/>
      <c r="SYA203" s="639"/>
      <c r="SYB203" s="639"/>
      <c r="SYC203" s="639"/>
      <c r="SYD203" s="639"/>
      <c r="SYE203" s="639"/>
      <c r="SYF203" s="639"/>
      <c r="SYG203" s="639"/>
      <c r="SYH203" s="639"/>
      <c r="SYI203" s="639"/>
      <c r="SYJ203" s="639"/>
      <c r="SYK203" s="639"/>
      <c r="SYL203" s="639"/>
      <c r="SYM203" s="639"/>
      <c r="SYN203" s="639"/>
      <c r="SYO203" s="639"/>
      <c r="SYP203" s="639"/>
      <c r="SYQ203" s="639"/>
      <c r="SYR203" s="639"/>
      <c r="SYS203" s="639"/>
      <c r="SYT203" s="639"/>
      <c r="SYU203" s="639"/>
      <c r="SYV203" s="639"/>
      <c r="SYW203" s="639"/>
      <c r="SYX203" s="639"/>
      <c r="SYY203" s="639"/>
      <c r="SYZ203" s="639"/>
      <c r="SZA203" s="639"/>
      <c r="SZB203" s="639"/>
      <c r="SZC203" s="639"/>
      <c r="SZD203" s="639"/>
      <c r="SZE203" s="639"/>
      <c r="SZF203" s="639"/>
      <c r="SZG203" s="639"/>
      <c r="SZH203" s="639"/>
      <c r="SZI203" s="639"/>
      <c r="SZJ203" s="639"/>
      <c r="SZK203" s="639"/>
      <c r="SZL203" s="639"/>
      <c r="SZM203" s="639"/>
      <c r="SZN203" s="639"/>
      <c r="SZO203" s="639"/>
      <c r="SZP203" s="639"/>
      <c r="SZQ203" s="639"/>
      <c r="SZR203" s="639"/>
      <c r="SZS203" s="639"/>
      <c r="SZT203" s="639"/>
      <c r="SZU203" s="639"/>
      <c r="SZV203" s="639"/>
      <c r="SZW203" s="639"/>
      <c r="SZX203" s="639"/>
      <c r="SZY203" s="639"/>
      <c r="SZZ203" s="639"/>
      <c r="TAA203" s="639"/>
      <c r="TAB203" s="639"/>
      <c r="TAC203" s="639"/>
      <c r="TAD203" s="639"/>
      <c r="TAE203" s="639"/>
      <c r="TAF203" s="639"/>
      <c r="TAG203" s="639"/>
      <c r="TAH203" s="639"/>
      <c r="TAI203" s="639"/>
      <c r="TAJ203" s="639"/>
      <c r="TAK203" s="639"/>
      <c r="TAL203" s="639"/>
      <c r="TAM203" s="639"/>
      <c r="TAN203" s="639"/>
      <c r="TAO203" s="639"/>
      <c r="TAP203" s="639"/>
      <c r="TAQ203" s="639"/>
      <c r="TAR203" s="639"/>
      <c r="TAS203" s="639"/>
      <c r="TAT203" s="639"/>
      <c r="TAU203" s="639"/>
      <c r="TAV203" s="639"/>
      <c r="TAW203" s="639"/>
      <c r="TAX203" s="639"/>
      <c r="TAY203" s="639"/>
      <c r="TAZ203" s="639"/>
      <c r="TBA203" s="639"/>
      <c r="TBB203" s="639"/>
      <c r="TBC203" s="639"/>
      <c r="TBD203" s="639"/>
      <c r="TBE203" s="639"/>
      <c r="TBF203" s="639"/>
      <c r="TBG203" s="639"/>
      <c r="TBH203" s="639"/>
      <c r="TBI203" s="639"/>
      <c r="TBJ203" s="639"/>
      <c r="TBK203" s="639"/>
      <c r="TBL203" s="639"/>
      <c r="TBM203" s="639"/>
      <c r="TBN203" s="639"/>
      <c r="TBO203" s="639"/>
      <c r="TBP203" s="639"/>
      <c r="TBQ203" s="639"/>
      <c r="TBR203" s="639"/>
      <c r="TBS203" s="639"/>
      <c r="TBT203" s="639"/>
      <c r="TBU203" s="639"/>
      <c r="TBV203" s="639"/>
      <c r="TBW203" s="639"/>
      <c r="TBX203" s="639"/>
      <c r="TBY203" s="639"/>
      <c r="TBZ203" s="639"/>
      <c r="TCA203" s="639"/>
      <c r="TCB203" s="639"/>
      <c r="TCC203" s="639"/>
      <c r="TCD203" s="639"/>
      <c r="TCE203" s="639"/>
      <c r="TCF203" s="639"/>
      <c r="TCG203" s="639"/>
      <c r="TCH203" s="639"/>
      <c r="TCI203" s="639"/>
      <c r="TCJ203" s="639"/>
      <c r="TCK203" s="639"/>
      <c r="TCL203" s="639"/>
      <c r="TCM203" s="639"/>
      <c r="TCN203" s="639"/>
      <c r="TCO203" s="639"/>
      <c r="TCP203" s="639"/>
      <c r="TCQ203" s="639"/>
      <c r="TCR203" s="639"/>
      <c r="TCS203" s="639"/>
      <c r="TCT203" s="639"/>
      <c r="TCU203" s="639"/>
      <c r="TCV203" s="639"/>
      <c r="TCW203" s="639"/>
      <c r="TCX203" s="639"/>
      <c r="TCY203" s="639"/>
      <c r="TCZ203" s="639"/>
      <c r="TDA203" s="639"/>
      <c r="TDB203" s="639"/>
      <c r="TDC203" s="639"/>
      <c r="TDD203" s="639"/>
      <c r="TDE203" s="639"/>
      <c r="TDF203" s="639"/>
      <c r="TDG203" s="639"/>
      <c r="TDH203" s="639"/>
      <c r="TDI203" s="639"/>
      <c r="TDJ203" s="639"/>
      <c r="TDK203" s="639"/>
      <c r="TDL203" s="639"/>
      <c r="TDM203" s="639"/>
      <c r="TDN203" s="639"/>
      <c r="TDO203" s="639"/>
      <c r="TDP203" s="639"/>
      <c r="TDQ203" s="639"/>
      <c r="TDR203" s="639"/>
      <c r="TDS203" s="639"/>
      <c r="TDT203" s="639"/>
      <c r="TDU203" s="639"/>
      <c r="TDV203" s="639"/>
      <c r="TDW203" s="639"/>
      <c r="TDX203" s="639"/>
      <c r="TDY203" s="639"/>
      <c r="TDZ203" s="639"/>
      <c r="TEA203" s="639"/>
      <c r="TEB203" s="639"/>
      <c r="TEC203" s="639"/>
      <c r="TED203" s="639"/>
      <c r="TEE203" s="639"/>
      <c r="TEF203" s="639"/>
      <c r="TEG203" s="639"/>
      <c r="TEH203" s="639"/>
      <c r="TEI203" s="639"/>
      <c r="TEJ203" s="639"/>
      <c r="TEK203" s="639"/>
      <c r="TEL203" s="639"/>
      <c r="TEM203" s="639"/>
      <c r="TEN203" s="639"/>
      <c r="TEO203" s="639"/>
      <c r="TEP203" s="639"/>
      <c r="TEQ203" s="639"/>
      <c r="TER203" s="639"/>
      <c r="TES203" s="639"/>
      <c r="TET203" s="639"/>
      <c r="TEU203" s="639"/>
      <c r="TEV203" s="639"/>
      <c r="TEW203" s="639"/>
      <c r="TEX203" s="639"/>
      <c r="TEY203" s="639"/>
      <c r="TEZ203" s="639"/>
      <c r="TFA203" s="639"/>
      <c r="TFB203" s="639"/>
      <c r="TFC203" s="639"/>
      <c r="TFD203" s="639"/>
      <c r="TFE203" s="639"/>
      <c r="TFF203" s="639"/>
      <c r="TFG203" s="639"/>
      <c r="TFH203" s="639"/>
      <c r="TFI203" s="639"/>
      <c r="TFJ203" s="639"/>
      <c r="TFK203" s="639"/>
      <c r="TFL203" s="639"/>
      <c r="TFM203" s="639"/>
      <c r="TFN203" s="639"/>
      <c r="TFO203" s="639"/>
      <c r="TFP203" s="639"/>
      <c r="TFQ203" s="639"/>
      <c r="TFR203" s="639"/>
      <c r="TFS203" s="639"/>
      <c r="TFT203" s="639"/>
      <c r="TFU203" s="639"/>
      <c r="TFV203" s="639"/>
      <c r="TFW203" s="639"/>
      <c r="TFX203" s="639"/>
      <c r="TFY203" s="639"/>
      <c r="TFZ203" s="639"/>
      <c r="TGA203" s="639"/>
      <c r="TGB203" s="639"/>
      <c r="TGC203" s="639"/>
      <c r="TGD203" s="639"/>
      <c r="TGE203" s="639"/>
      <c r="TGF203" s="639"/>
      <c r="TGG203" s="639"/>
      <c r="TGH203" s="639"/>
      <c r="TGI203" s="639"/>
      <c r="TGJ203" s="639"/>
      <c r="TGK203" s="639"/>
      <c r="TGL203" s="639"/>
      <c r="TGM203" s="639"/>
      <c r="TGN203" s="639"/>
      <c r="TGO203" s="639"/>
      <c r="TGP203" s="639"/>
      <c r="TGQ203" s="639"/>
      <c r="TGR203" s="639"/>
      <c r="TGS203" s="639"/>
      <c r="TGT203" s="639"/>
      <c r="TGU203" s="639"/>
      <c r="TGV203" s="639"/>
      <c r="TGW203" s="639"/>
      <c r="TGX203" s="639"/>
      <c r="TGY203" s="639"/>
      <c r="TGZ203" s="639"/>
      <c r="THA203" s="639"/>
      <c r="THB203" s="639"/>
      <c r="THC203" s="639"/>
      <c r="THD203" s="639"/>
      <c r="THE203" s="639"/>
      <c r="THF203" s="639"/>
      <c r="THG203" s="639"/>
      <c r="THH203" s="639"/>
      <c r="THI203" s="639"/>
      <c r="THJ203" s="639"/>
      <c r="THK203" s="639"/>
      <c r="THL203" s="639"/>
      <c r="THM203" s="639"/>
      <c r="THN203" s="639"/>
      <c r="THO203" s="639"/>
      <c r="THP203" s="639"/>
      <c r="THQ203" s="639"/>
      <c r="THR203" s="639"/>
      <c r="THS203" s="639"/>
      <c r="THT203" s="639"/>
      <c r="THU203" s="639"/>
      <c r="THV203" s="639"/>
      <c r="THW203" s="639"/>
      <c r="THX203" s="639"/>
      <c r="THY203" s="639"/>
      <c r="THZ203" s="639"/>
      <c r="TIA203" s="639"/>
      <c r="TIB203" s="639"/>
      <c r="TIC203" s="639"/>
      <c r="TID203" s="639"/>
      <c r="TIE203" s="639"/>
      <c r="TIF203" s="639"/>
      <c r="TIG203" s="639"/>
      <c r="TIH203" s="639"/>
      <c r="TII203" s="639"/>
      <c r="TIJ203" s="639"/>
      <c r="TIK203" s="639"/>
      <c r="TIL203" s="639"/>
      <c r="TIM203" s="639"/>
      <c r="TIN203" s="639"/>
      <c r="TIO203" s="639"/>
      <c r="TIP203" s="639"/>
      <c r="TIQ203" s="639"/>
      <c r="TIR203" s="639"/>
      <c r="TIS203" s="639"/>
      <c r="TIT203" s="639"/>
      <c r="TIU203" s="639"/>
      <c r="TIV203" s="639"/>
      <c r="TIW203" s="639"/>
      <c r="TIX203" s="639"/>
      <c r="TIY203" s="639"/>
      <c r="TIZ203" s="639"/>
      <c r="TJA203" s="639"/>
      <c r="TJB203" s="639"/>
      <c r="TJC203" s="639"/>
      <c r="TJD203" s="639"/>
      <c r="TJE203" s="639"/>
      <c r="TJF203" s="639"/>
      <c r="TJG203" s="639"/>
      <c r="TJH203" s="639"/>
      <c r="TJI203" s="639"/>
      <c r="TJJ203" s="639"/>
      <c r="TJK203" s="639"/>
      <c r="TJL203" s="639"/>
      <c r="TJM203" s="639"/>
      <c r="TJN203" s="639"/>
      <c r="TJO203" s="639"/>
      <c r="TJP203" s="639"/>
      <c r="TJQ203" s="639"/>
      <c r="TJR203" s="639"/>
      <c r="TJS203" s="639"/>
      <c r="TJT203" s="639"/>
      <c r="TJU203" s="639"/>
      <c r="TJV203" s="639"/>
      <c r="TJW203" s="639"/>
      <c r="TJX203" s="639"/>
      <c r="TJY203" s="639"/>
      <c r="TJZ203" s="639"/>
      <c r="TKA203" s="639"/>
      <c r="TKB203" s="639"/>
      <c r="TKC203" s="639"/>
      <c r="TKD203" s="639"/>
      <c r="TKE203" s="639"/>
      <c r="TKF203" s="639"/>
      <c r="TKG203" s="639"/>
      <c r="TKH203" s="639"/>
      <c r="TKI203" s="639"/>
      <c r="TKJ203" s="639"/>
      <c r="TKK203" s="639"/>
      <c r="TKL203" s="639"/>
      <c r="TKM203" s="639"/>
      <c r="TKN203" s="639"/>
      <c r="TKO203" s="639"/>
      <c r="TKP203" s="639"/>
      <c r="TKQ203" s="639"/>
      <c r="TKR203" s="639"/>
      <c r="TKS203" s="639"/>
      <c r="TKT203" s="639"/>
      <c r="TKU203" s="639"/>
      <c r="TKV203" s="639"/>
      <c r="TKW203" s="639"/>
      <c r="TKX203" s="639"/>
      <c r="TKY203" s="639"/>
      <c r="TKZ203" s="639"/>
      <c r="TLA203" s="639"/>
      <c r="TLB203" s="639"/>
      <c r="TLC203" s="639"/>
      <c r="TLD203" s="639"/>
      <c r="TLE203" s="639"/>
      <c r="TLF203" s="639"/>
      <c r="TLG203" s="639"/>
      <c r="TLH203" s="639"/>
      <c r="TLI203" s="639"/>
      <c r="TLJ203" s="639"/>
      <c r="TLK203" s="639"/>
      <c r="TLL203" s="639"/>
      <c r="TLM203" s="639"/>
      <c r="TLN203" s="639"/>
      <c r="TLO203" s="639"/>
      <c r="TLP203" s="639"/>
      <c r="TLQ203" s="639"/>
      <c r="TLR203" s="639"/>
      <c r="TLS203" s="639"/>
      <c r="TLT203" s="639"/>
      <c r="TLU203" s="639"/>
      <c r="TLV203" s="639"/>
      <c r="TLW203" s="639"/>
      <c r="TLX203" s="639"/>
      <c r="TLY203" s="639"/>
      <c r="TLZ203" s="639"/>
      <c r="TMA203" s="639"/>
      <c r="TMB203" s="639"/>
      <c r="TMC203" s="639"/>
      <c r="TMD203" s="639"/>
      <c r="TME203" s="639"/>
      <c r="TMF203" s="639"/>
      <c r="TMG203" s="639"/>
      <c r="TMH203" s="639"/>
      <c r="TMI203" s="639"/>
      <c r="TMJ203" s="639"/>
      <c r="TMK203" s="639"/>
      <c r="TML203" s="639"/>
      <c r="TMM203" s="639"/>
      <c r="TMN203" s="639"/>
      <c r="TMO203" s="639"/>
      <c r="TMP203" s="639"/>
      <c r="TMQ203" s="639"/>
      <c r="TMR203" s="639"/>
      <c r="TMS203" s="639"/>
      <c r="TMT203" s="639"/>
      <c r="TMU203" s="639"/>
      <c r="TMV203" s="639"/>
      <c r="TMW203" s="639"/>
      <c r="TMX203" s="639"/>
      <c r="TMY203" s="639"/>
      <c r="TMZ203" s="639"/>
      <c r="TNA203" s="639"/>
      <c r="TNB203" s="639"/>
      <c r="TNC203" s="639"/>
      <c r="TND203" s="639"/>
      <c r="TNE203" s="639"/>
      <c r="TNF203" s="639"/>
      <c r="TNG203" s="639"/>
      <c r="TNH203" s="639"/>
      <c r="TNI203" s="639"/>
      <c r="TNJ203" s="639"/>
      <c r="TNK203" s="639"/>
      <c r="TNL203" s="639"/>
      <c r="TNM203" s="639"/>
      <c r="TNN203" s="639"/>
      <c r="TNO203" s="639"/>
      <c r="TNP203" s="639"/>
      <c r="TNQ203" s="639"/>
      <c r="TNR203" s="639"/>
      <c r="TNS203" s="639"/>
      <c r="TNT203" s="639"/>
      <c r="TNU203" s="639"/>
      <c r="TNV203" s="639"/>
      <c r="TNW203" s="639"/>
      <c r="TNX203" s="639"/>
      <c r="TNY203" s="639"/>
      <c r="TNZ203" s="639"/>
      <c r="TOA203" s="639"/>
      <c r="TOB203" s="639"/>
      <c r="TOC203" s="639"/>
      <c r="TOD203" s="639"/>
      <c r="TOE203" s="639"/>
      <c r="TOF203" s="639"/>
      <c r="TOG203" s="639"/>
      <c r="TOH203" s="639"/>
      <c r="TOI203" s="639"/>
      <c r="TOJ203" s="639"/>
      <c r="TOK203" s="639"/>
      <c r="TOL203" s="639"/>
      <c r="TOM203" s="639"/>
      <c r="TON203" s="639"/>
      <c r="TOO203" s="639"/>
      <c r="TOP203" s="639"/>
      <c r="TOQ203" s="639"/>
      <c r="TOR203" s="639"/>
      <c r="TOS203" s="639"/>
      <c r="TOT203" s="639"/>
      <c r="TOU203" s="639"/>
      <c r="TOV203" s="639"/>
      <c r="TOW203" s="639"/>
      <c r="TOX203" s="639"/>
      <c r="TOY203" s="639"/>
      <c r="TOZ203" s="639"/>
      <c r="TPA203" s="639"/>
      <c r="TPB203" s="639"/>
      <c r="TPC203" s="639"/>
      <c r="TPD203" s="639"/>
      <c r="TPE203" s="639"/>
      <c r="TPF203" s="639"/>
      <c r="TPG203" s="639"/>
      <c r="TPH203" s="639"/>
      <c r="TPI203" s="639"/>
      <c r="TPJ203" s="639"/>
      <c r="TPK203" s="639"/>
      <c r="TPL203" s="639"/>
      <c r="TPM203" s="639"/>
      <c r="TPN203" s="639"/>
      <c r="TPO203" s="639"/>
      <c r="TPP203" s="639"/>
      <c r="TPQ203" s="639"/>
      <c r="TPR203" s="639"/>
      <c r="TPS203" s="639"/>
      <c r="TPT203" s="639"/>
      <c r="TPU203" s="639"/>
      <c r="TPV203" s="639"/>
      <c r="TPW203" s="639"/>
      <c r="TPX203" s="639"/>
      <c r="TPY203" s="639"/>
      <c r="TPZ203" s="639"/>
      <c r="TQA203" s="639"/>
      <c r="TQB203" s="639"/>
      <c r="TQC203" s="639"/>
      <c r="TQD203" s="639"/>
      <c r="TQE203" s="639"/>
      <c r="TQF203" s="639"/>
      <c r="TQG203" s="639"/>
      <c r="TQH203" s="639"/>
      <c r="TQI203" s="639"/>
      <c r="TQJ203" s="639"/>
      <c r="TQK203" s="639"/>
      <c r="TQL203" s="639"/>
      <c r="TQM203" s="639"/>
      <c r="TQN203" s="639"/>
      <c r="TQO203" s="639"/>
      <c r="TQP203" s="639"/>
      <c r="TQQ203" s="639"/>
      <c r="TQR203" s="639"/>
      <c r="TQS203" s="639"/>
      <c r="TQT203" s="639"/>
      <c r="TQU203" s="639"/>
      <c r="TQV203" s="639"/>
      <c r="TQW203" s="639"/>
      <c r="TQX203" s="639"/>
      <c r="TQY203" s="639"/>
      <c r="TQZ203" s="639"/>
      <c r="TRA203" s="639"/>
      <c r="TRB203" s="639"/>
      <c r="TRC203" s="639"/>
      <c r="TRD203" s="639"/>
      <c r="TRE203" s="639"/>
      <c r="TRF203" s="639"/>
      <c r="TRG203" s="639"/>
      <c r="TRH203" s="639"/>
      <c r="TRI203" s="639"/>
      <c r="TRJ203" s="639"/>
      <c r="TRK203" s="639"/>
      <c r="TRL203" s="639"/>
      <c r="TRM203" s="639"/>
      <c r="TRN203" s="639"/>
      <c r="TRO203" s="639"/>
      <c r="TRP203" s="639"/>
      <c r="TRQ203" s="639"/>
      <c r="TRR203" s="639"/>
      <c r="TRS203" s="639"/>
      <c r="TRT203" s="639"/>
      <c r="TRU203" s="639"/>
      <c r="TRV203" s="639"/>
      <c r="TRW203" s="639"/>
      <c r="TRX203" s="639"/>
      <c r="TRY203" s="639"/>
      <c r="TRZ203" s="639"/>
      <c r="TSA203" s="639"/>
      <c r="TSB203" s="639"/>
      <c r="TSC203" s="639"/>
      <c r="TSD203" s="639"/>
      <c r="TSE203" s="639"/>
      <c r="TSF203" s="639"/>
      <c r="TSG203" s="639"/>
      <c r="TSH203" s="639"/>
      <c r="TSI203" s="639"/>
      <c r="TSJ203" s="639"/>
      <c r="TSK203" s="639"/>
      <c r="TSL203" s="639"/>
      <c r="TSM203" s="639"/>
      <c r="TSN203" s="639"/>
      <c r="TSO203" s="639"/>
      <c r="TSP203" s="639"/>
      <c r="TSQ203" s="639"/>
      <c r="TSR203" s="639"/>
      <c r="TSS203" s="639"/>
      <c r="TST203" s="639"/>
      <c r="TSU203" s="639"/>
      <c r="TSV203" s="639"/>
      <c r="TSW203" s="639"/>
      <c r="TSX203" s="639"/>
      <c r="TSY203" s="639"/>
      <c r="TSZ203" s="639"/>
      <c r="TTA203" s="639"/>
      <c r="TTB203" s="639"/>
      <c r="TTC203" s="639"/>
      <c r="TTD203" s="639"/>
      <c r="TTE203" s="639"/>
      <c r="TTF203" s="639"/>
      <c r="TTG203" s="639"/>
      <c r="TTH203" s="639"/>
      <c r="TTI203" s="639"/>
      <c r="TTJ203" s="639"/>
      <c r="TTK203" s="639"/>
      <c r="TTL203" s="639"/>
      <c r="TTM203" s="639"/>
      <c r="TTN203" s="639"/>
      <c r="TTO203" s="639"/>
      <c r="TTP203" s="639"/>
      <c r="TTQ203" s="639"/>
      <c r="TTR203" s="639"/>
      <c r="TTS203" s="639"/>
      <c r="TTT203" s="639"/>
      <c r="TTU203" s="639"/>
      <c r="TTV203" s="639"/>
      <c r="TTW203" s="639"/>
      <c r="TTX203" s="639"/>
      <c r="TTY203" s="639"/>
      <c r="TTZ203" s="639"/>
      <c r="TUA203" s="639"/>
      <c r="TUB203" s="639"/>
      <c r="TUC203" s="639"/>
      <c r="TUD203" s="639"/>
      <c r="TUE203" s="639"/>
      <c r="TUF203" s="639"/>
      <c r="TUG203" s="639"/>
      <c r="TUH203" s="639"/>
      <c r="TUI203" s="639"/>
      <c r="TUJ203" s="639"/>
      <c r="TUK203" s="639"/>
      <c r="TUL203" s="639"/>
      <c r="TUM203" s="639"/>
      <c r="TUN203" s="639"/>
      <c r="TUO203" s="639"/>
      <c r="TUP203" s="639"/>
      <c r="TUQ203" s="639"/>
      <c r="TUR203" s="639"/>
      <c r="TUS203" s="639"/>
      <c r="TUT203" s="639"/>
      <c r="TUU203" s="639"/>
      <c r="TUV203" s="639"/>
      <c r="TUW203" s="639"/>
      <c r="TUX203" s="639"/>
      <c r="TUY203" s="639"/>
      <c r="TUZ203" s="639"/>
      <c r="TVA203" s="639"/>
      <c r="TVB203" s="639"/>
      <c r="TVC203" s="639"/>
      <c r="TVD203" s="639"/>
      <c r="TVE203" s="639"/>
      <c r="TVF203" s="639"/>
      <c r="TVG203" s="639"/>
      <c r="TVH203" s="639"/>
      <c r="TVI203" s="639"/>
      <c r="TVJ203" s="639"/>
      <c r="TVK203" s="639"/>
      <c r="TVL203" s="639"/>
      <c r="TVM203" s="639"/>
      <c r="TVN203" s="639"/>
      <c r="TVO203" s="639"/>
      <c r="TVP203" s="639"/>
      <c r="TVQ203" s="639"/>
      <c r="TVR203" s="639"/>
      <c r="TVS203" s="639"/>
      <c r="TVT203" s="639"/>
      <c r="TVU203" s="639"/>
      <c r="TVV203" s="639"/>
      <c r="TVW203" s="639"/>
      <c r="TVX203" s="639"/>
      <c r="TVY203" s="639"/>
      <c r="TVZ203" s="639"/>
      <c r="TWA203" s="639"/>
      <c r="TWB203" s="639"/>
      <c r="TWC203" s="639"/>
      <c r="TWD203" s="639"/>
      <c r="TWE203" s="639"/>
      <c r="TWF203" s="639"/>
      <c r="TWG203" s="639"/>
      <c r="TWH203" s="639"/>
      <c r="TWI203" s="639"/>
      <c r="TWJ203" s="639"/>
      <c r="TWK203" s="639"/>
      <c r="TWL203" s="639"/>
      <c r="TWM203" s="639"/>
      <c r="TWN203" s="639"/>
      <c r="TWO203" s="639"/>
      <c r="TWP203" s="639"/>
      <c r="TWQ203" s="639"/>
      <c r="TWR203" s="639"/>
      <c r="TWS203" s="639"/>
      <c r="TWT203" s="639"/>
      <c r="TWU203" s="639"/>
      <c r="TWV203" s="639"/>
      <c r="TWW203" s="639"/>
      <c r="TWX203" s="639"/>
      <c r="TWY203" s="639"/>
      <c r="TWZ203" s="639"/>
      <c r="TXA203" s="639"/>
      <c r="TXB203" s="639"/>
      <c r="TXC203" s="639"/>
      <c r="TXD203" s="639"/>
      <c r="TXE203" s="639"/>
      <c r="TXF203" s="639"/>
      <c r="TXG203" s="639"/>
      <c r="TXH203" s="639"/>
      <c r="TXI203" s="639"/>
      <c r="TXJ203" s="639"/>
      <c r="TXK203" s="639"/>
      <c r="TXL203" s="639"/>
      <c r="TXM203" s="639"/>
      <c r="TXN203" s="639"/>
      <c r="TXO203" s="639"/>
      <c r="TXP203" s="639"/>
      <c r="TXQ203" s="639"/>
      <c r="TXR203" s="639"/>
      <c r="TXS203" s="639"/>
      <c r="TXT203" s="639"/>
      <c r="TXU203" s="639"/>
      <c r="TXV203" s="639"/>
      <c r="TXW203" s="639"/>
      <c r="TXX203" s="639"/>
      <c r="TXY203" s="639"/>
      <c r="TXZ203" s="639"/>
      <c r="TYA203" s="639"/>
      <c r="TYB203" s="639"/>
      <c r="TYC203" s="639"/>
      <c r="TYD203" s="639"/>
      <c r="TYE203" s="639"/>
      <c r="TYF203" s="639"/>
      <c r="TYG203" s="639"/>
      <c r="TYH203" s="639"/>
      <c r="TYI203" s="639"/>
      <c r="TYJ203" s="639"/>
      <c r="TYK203" s="639"/>
      <c r="TYL203" s="639"/>
      <c r="TYM203" s="639"/>
      <c r="TYN203" s="639"/>
      <c r="TYO203" s="639"/>
      <c r="TYP203" s="639"/>
      <c r="TYQ203" s="639"/>
      <c r="TYR203" s="639"/>
      <c r="TYS203" s="639"/>
      <c r="TYT203" s="639"/>
      <c r="TYU203" s="639"/>
      <c r="TYV203" s="639"/>
      <c r="TYW203" s="639"/>
      <c r="TYX203" s="639"/>
      <c r="TYY203" s="639"/>
      <c r="TYZ203" s="639"/>
      <c r="TZA203" s="639"/>
      <c r="TZB203" s="639"/>
      <c r="TZC203" s="639"/>
      <c r="TZD203" s="639"/>
      <c r="TZE203" s="639"/>
      <c r="TZF203" s="639"/>
      <c r="TZG203" s="639"/>
      <c r="TZH203" s="639"/>
      <c r="TZI203" s="639"/>
      <c r="TZJ203" s="639"/>
      <c r="TZK203" s="639"/>
      <c r="TZL203" s="639"/>
      <c r="TZM203" s="639"/>
      <c r="TZN203" s="639"/>
      <c r="TZO203" s="639"/>
      <c r="TZP203" s="639"/>
      <c r="TZQ203" s="639"/>
      <c r="TZR203" s="639"/>
      <c r="TZS203" s="639"/>
      <c r="TZT203" s="639"/>
      <c r="TZU203" s="639"/>
      <c r="TZV203" s="639"/>
      <c r="TZW203" s="639"/>
      <c r="TZX203" s="639"/>
      <c r="TZY203" s="639"/>
      <c r="TZZ203" s="639"/>
      <c r="UAA203" s="639"/>
      <c r="UAB203" s="639"/>
      <c r="UAC203" s="639"/>
      <c r="UAD203" s="639"/>
      <c r="UAE203" s="639"/>
      <c r="UAF203" s="639"/>
      <c r="UAG203" s="639"/>
      <c r="UAH203" s="639"/>
      <c r="UAI203" s="639"/>
      <c r="UAJ203" s="639"/>
      <c r="UAK203" s="639"/>
      <c r="UAL203" s="639"/>
      <c r="UAM203" s="639"/>
      <c r="UAN203" s="639"/>
      <c r="UAO203" s="639"/>
      <c r="UAP203" s="639"/>
      <c r="UAQ203" s="639"/>
      <c r="UAR203" s="639"/>
      <c r="UAS203" s="639"/>
      <c r="UAT203" s="639"/>
      <c r="UAU203" s="639"/>
      <c r="UAV203" s="639"/>
      <c r="UAW203" s="639"/>
      <c r="UAX203" s="639"/>
      <c r="UAY203" s="639"/>
      <c r="UAZ203" s="639"/>
      <c r="UBA203" s="639"/>
      <c r="UBB203" s="639"/>
      <c r="UBC203" s="639"/>
      <c r="UBD203" s="639"/>
      <c r="UBE203" s="639"/>
      <c r="UBF203" s="639"/>
      <c r="UBG203" s="639"/>
      <c r="UBH203" s="639"/>
      <c r="UBI203" s="639"/>
      <c r="UBJ203" s="639"/>
      <c r="UBK203" s="639"/>
      <c r="UBL203" s="639"/>
      <c r="UBM203" s="639"/>
      <c r="UBN203" s="639"/>
      <c r="UBO203" s="639"/>
      <c r="UBP203" s="639"/>
      <c r="UBQ203" s="639"/>
      <c r="UBR203" s="639"/>
      <c r="UBS203" s="639"/>
      <c r="UBT203" s="639"/>
      <c r="UBU203" s="639"/>
      <c r="UBV203" s="639"/>
      <c r="UBW203" s="639"/>
      <c r="UBX203" s="639"/>
      <c r="UBY203" s="639"/>
      <c r="UBZ203" s="639"/>
      <c r="UCA203" s="639"/>
      <c r="UCB203" s="639"/>
      <c r="UCC203" s="639"/>
      <c r="UCD203" s="639"/>
      <c r="UCE203" s="639"/>
      <c r="UCF203" s="639"/>
      <c r="UCG203" s="639"/>
      <c r="UCH203" s="639"/>
      <c r="UCI203" s="639"/>
      <c r="UCJ203" s="639"/>
      <c r="UCK203" s="639"/>
      <c r="UCL203" s="639"/>
      <c r="UCM203" s="639"/>
      <c r="UCN203" s="639"/>
      <c r="UCO203" s="639"/>
      <c r="UCP203" s="639"/>
      <c r="UCQ203" s="639"/>
      <c r="UCR203" s="639"/>
      <c r="UCS203" s="639"/>
      <c r="UCT203" s="639"/>
      <c r="UCU203" s="639"/>
      <c r="UCV203" s="639"/>
      <c r="UCW203" s="639"/>
      <c r="UCX203" s="639"/>
      <c r="UCY203" s="639"/>
      <c r="UCZ203" s="639"/>
      <c r="UDA203" s="639"/>
      <c r="UDB203" s="639"/>
      <c r="UDC203" s="639"/>
      <c r="UDD203" s="639"/>
      <c r="UDE203" s="639"/>
      <c r="UDF203" s="639"/>
      <c r="UDG203" s="639"/>
      <c r="UDH203" s="639"/>
      <c r="UDI203" s="639"/>
      <c r="UDJ203" s="639"/>
      <c r="UDK203" s="639"/>
      <c r="UDL203" s="639"/>
      <c r="UDM203" s="639"/>
      <c r="UDN203" s="639"/>
      <c r="UDO203" s="639"/>
      <c r="UDP203" s="639"/>
      <c r="UDQ203" s="639"/>
      <c r="UDR203" s="639"/>
      <c r="UDS203" s="639"/>
      <c r="UDT203" s="639"/>
      <c r="UDU203" s="639"/>
      <c r="UDV203" s="639"/>
      <c r="UDW203" s="639"/>
      <c r="UDX203" s="639"/>
      <c r="UDY203" s="639"/>
      <c r="UDZ203" s="639"/>
      <c r="UEA203" s="639"/>
      <c r="UEB203" s="639"/>
      <c r="UEC203" s="639"/>
      <c r="UED203" s="639"/>
      <c r="UEE203" s="639"/>
      <c r="UEF203" s="639"/>
      <c r="UEG203" s="639"/>
      <c r="UEH203" s="639"/>
      <c r="UEI203" s="639"/>
      <c r="UEJ203" s="639"/>
      <c r="UEK203" s="639"/>
      <c r="UEL203" s="639"/>
      <c r="UEM203" s="639"/>
      <c r="UEN203" s="639"/>
      <c r="UEO203" s="639"/>
      <c r="UEP203" s="639"/>
      <c r="UEQ203" s="639"/>
      <c r="UER203" s="639"/>
      <c r="UES203" s="639"/>
      <c r="UET203" s="639"/>
      <c r="UEU203" s="639"/>
      <c r="UEV203" s="639"/>
      <c r="UEW203" s="639"/>
      <c r="UEX203" s="639"/>
      <c r="UEY203" s="639"/>
      <c r="UEZ203" s="639"/>
      <c r="UFA203" s="639"/>
      <c r="UFB203" s="639"/>
      <c r="UFC203" s="639"/>
      <c r="UFD203" s="639"/>
      <c r="UFE203" s="639"/>
      <c r="UFF203" s="639"/>
      <c r="UFG203" s="639"/>
      <c r="UFH203" s="639"/>
      <c r="UFI203" s="639"/>
      <c r="UFJ203" s="639"/>
      <c r="UFK203" s="639"/>
      <c r="UFL203" s="639"/>
      <c r="UFM203" s="639"/>
      <c r="UFN203" s="639"/>
      <c r="UFO203" s="639"/>
      <c r="UFP203" s="639"/>
      <c r="UFQ203" s="639"/>
      <c r="UFR203" s="639"/>
      <c r="UFS203" s="639"/>
      <c r="UFT203" s="639"/>
      <c r="UFU203" s="639"/>
      <c r="UFV203" s="639"/>
      <c r="UFW203" s="639"/>
      <c r="UFX203" s="639"/>
      <c r="UFY203" s="639"/>
      <c r="UFZ203" s="639"/>
      <c r="UGA203" s="639"/>
      <c r="UGB203" s="639"/>
      <c r="UGC203" s="639"/>
      <c r="UGD203" s="639"/>
      <c r="UGE203" s="639"/>
      <c r="UGF203" s="639"/>
      <c r="UGG203" s="639"/>
      <c r="UGH203" s="639"/>
      <c r="UGI203" s="639"/>
      <c r="UGJ203" s="639"/>
      <c r="UGK203" s="639"/>
      <c r="UGL203" s="639"/>
      <c r="UGM203" s="639"/>
      <c r="UGN203" s="639"/>
      <c r="UGO203" s="639"/>
      <c r="UGP203" s="639"/>
      <c r="UGQ203" s="639"/>
      <c r="UGR203" s="639"/>
      <c r="UGS203" s="639"/>
      <c r="UGT203" s="639"/>
      <c r="UGU203" s="639"/>
      <c r="UGV203" s="639"/>
      <c r="UGW203" s="639"/>
      <c r="UGX203" s="639"/>
      <c r="UGY203" s="639"/>
      <c r="UGZ203" s="639"/>
      <c r="UHA203" s="639"/>
      <c r="UHB203" s="639"/>
      <c r="UHC203" s="639"/>
      <c r="UHD203" s="639"/>
      <c r="UHE203" s="639"/>
      <c r="UHF203" s="639"/>
      <c r="UHG203" s="639"/>
      <c r="UHH203" s="639"/>
      <c r="UHI203" s="639"/>
      <c r="UHJ203" s="639"/>
      <c r="UHK203" s="639"/>
      <c r="UHL203" s="639"/>
      <c r="UHM203" s="639"/>
      <c r="UHN203" s="639"/>
      <c r="UHO203" s="639"/>
      <c r="UHP203" s="639"/>
      <c r="UHQ203" s="639"/>
      <c r="UHR203" s="639"/>
      <c r="UHS203" s="639"/>
      <c r="UHT203" s="639"/>
      <c r="UHU203" s="639"/>
      <c r="UHV203" s="639"/>
      <c r="UHW203" s="639"/>
      <c r="UHX203" s="639"/>
      <c r="UHY203" s="639"/>
      <c r="UHZ203" s="639"/>
      <c r="UIA203" s="639"/>
      <c r="UIB203" s="639"/>
      <c r="UIC203" s="639"/>
      <c r="UID203" s="639"/>
      <c r="UIE203" s="639"/>
      <c r="UIF203" s="639"/>
      <c r="UIG203" s="639"/>
      <c r="UIH203" s="639"/>
      <c r="UII203" s="639"/>
      <c r="UIJ203" s="639"/>
      <c r="UIK203" s="639"/>
      <c r="UIL203" s="639"/>
      <c r="UIM203" s="639"/>
      <c r="UIN203" s="639"/>
      <c r="UIO203" s="639"/>
      <c r="UIP203" s="639"/>
      <c r="UIQ203" s="639"/>
      <c r="UIR203" s="639"/>
      <c r="UIS203" s="639"/>
      <c r="UIT203" s="639"/>
      <c r="UIU203" s="639"/>
      <c r="UIV203" s="639"/>
      <c r="UIW203" s="639"/>
      <c r="UIX203" s="639"/>
      <c r="UIY203" s="639"/>
      <c r="UIZ203" s="639"/>
      <c r="UJA203" s="639"/>
      <c r="UJB203" s="639"/>
      <c r="UJC203" s="639"/>
      <c r="UJD203" s="639"/>
      <c r="UJE203" s="639"/>
      <c r="UJF203" s="639"/>
      <c r="UJG203" s="639"/>
      <c r="UJH203" s="639"/>
      <c r="UJI203" s="639"/>
      <c r="UJJ203" s="639"/>
      <c r="UJK203" s="639"/>
      <c r="UJL203" s="639"/>
      <c r="UJM203" s="639"/>
      <c r="UJN203" s="639"/>
      <c r="UJO203" s="639"/>
      <c r="UJP203" s="639"/>
      <c r="UJQ203" s="639"/>
      <c r="UJR203" s="639"/>
      <c r="UJS203" s="639"/>
      <c r="UJT203" s="639"/>
      <c r="UJU203" s="639"/>
      <c r="UJV203" s="639"/>
      <c r="UJW203" s="639"/>
      <c r="UJX203" s="639"/>
      <c r="UJY203" s="639"/>
      <c r="UJZ203" s="639"/>
      <c r="UKA203" s="639"/>
      <c r="UKB203" s="639"/>
      <c r="UKC203" s="639"/>
      <c r="UKD203" s="639"/>
      <c r="UKE203" s="639"/>
      <c r="UKF203" s="639"/>
      <c r="UKG203" s="639"/>
      <c r="UKH203" s="639"/>
      <c r="UKI203" s="639"/>
      <c r="UKJ203" s="639"/>
      <c r="UKK203" s="639"/>
      <c r="UKL203" s="639"/>
      <c r="UKM203" s="639"/>
      <c r="UKN203" s="639"/>
      <c r="UKO203" s="639"/>
      <c r="UKP203" s="639"/>
      <c r="UKQ203" s="639"/>
      <c r="UKR203" s="639"/>
      <c r="UKS203" s="639"/>
      <c r="UKT203" s="639"/>
      <c r="UKU203" s="639"/>
      <c r="UKV203" s="639"/>
      <c r="UKW203" s="639"/>
      <c r="UKX203" s="639"/>
      <c r="UKY203" s="639"/>
      <c r="UKZ203" s="639"/>
      <c r="ULA203" s="639"/>
      <c r="ULB203" s="639"/>
      <c r="ULC203" s="639"/>
      <c r="ULD203" s="639"/>
      <c r="ULE203" s="639"/>
      <c r="ULF203" s="639"/>
      <c r="ULG203" s="639"/>
      <c r="ULH203" s="639"/>
      <c r="ULI203" s="639"/>
      <c r="ULJ203" s="639"/>
      <c r="ULK203" s="639"/>
      <c r="ULL203" s="639"/>
      <c r="ULM203" s="639"/>
      <c r="ULN203" s="639"/>
      <c r="ULO203" s="639"/>
      <c r="ULP203" s="639"/>
      <c r="ULQ203" s="639"/>
      <c r="ULR203" s="639"/>
      <c r="ULS203" s="639"/>
      <c r="ULT203" s="639"/>
      <c r="ULU203" s="639"/>
      <c r="ULV203" s="639"/>
      <c r="ULW203" s="639"/>
      <c r="ULX203" s="639"/>
      <c r="ULY203" s="639"/>
      <c r="ULZ203" s="639"/>
      <c r="UMA203" s="639"/>
      <c r="UMB203" s="639"/>
      <c r="UMC203" s="639"/>
      <c r="UMD203" s="639"/>
      <c r="UME203" s="639"/>
      <c r="UMF203" s="639"/>
      <c r="UMG203" s="639"/>
      <c r="UMH203" s="639"/>
      <c r="UMI203" s="639"/>
      <c r="UMJ203" s="639"/>
      <c r="UMK203" s="639"/>
      <c r="UML203" s="639"/>
      <c r="UMM203" s="639"/>
      <c r="UMN203" s="639"/>
      <c r="UMO203" s="639"/>
      <c r="UMP203" s="639"/>
      <c r="UMQ203" s="639"/>
      <c r="UMR203" s="639"/>
      <c r="UMS203" s="639"/>
      <c r="UMT203" s="639"/>
      <c r="UMU203" s="639"/>
      <c r="UMV203" s="639"/>
      <c r="UMW203" s="639"/>
      <c r="UMX203" s="639"/>
      <c r="UMY203" s="639"/>
      <c r="UMZ203" s="639"/>
      <c r="UNA203" s="639"/>
      <c r="UNB203" s="639"/>
      <c r="UNC203" s="639"/>
      <c r="UND203" s="639"/>
      <c r="UNE203" s="639"/>
      <c r="UNF203" s="639"/>
      <c r="UNG203" s="639"/>
      <c r="UNH203" s="639"/>
      <c r="UNI203" s="639"/>
      <c r="UNJ203" s="639"/>
      <c r="UNK203" s="639"/>
      <c r="UNL203" s="639"/>
      <c r="UNM203" s="639"/>
      <c r="UNN203" s="639"/>
      <c r="UNO203" s="639"/>
      <c r="UNP203" s="639"/>
      <c r="UNQ203" s="639"/>
      <c r="UNR203" s="639"/>
      <c r="UNS203" s="639"/>
      <c r="UNT203" s="639"/>
      <c r="UNU203" s="639"/>
      <c r="UNV203" s="639"/>
      <c r="UNW203" s="639"/>
      <c r="UNX203" s="639"/>
      <c r="UNY203" s="639"/>
      <c r="UNZ203" s="639"/>
      <c r="UOA203" s="639"/>
      <c r="UOB203" s="639"/>
      <c r="UOC203" s="639"/>
      <c r="UOD203" s="639"/>
      <c r="UOE203" s="639"/>
      <c r="UOF203" s="639"/>
      <c r="UOG203" s="639"/>
      <c r="UOH203" s="639"/>
      <c r="UOI203" s="639"/>
      <c r="UOJ203" s="639"/>
      <c r="UOK203" s="639"/>
      <c r="UOL203" s="639"/>
      <c r="UOM203" s="639"/>
      <c r="UON203" s="639"/>
      <c r="UOO203" s="639"/>
      <c r="UOP203" s="639"/>
      <c r="UOQ203" s="639"/>
      <c r="UOR203" s="639"/>
      <c r="UOS203" s="639"/>
      <c r="UOT203" s="639"/>
      <c r="UOU203" s="639"/>
      <c r="UOV203" s="639"/>
      <c r="UOW203" s="639"/>
      <c r="UOX203" s="639"/>
      <c r="UOY203" s="639"/>
      <c r="UOZ203" s="639"/>
      <c r="UPA203" s="639"/>
      <c r="UPB203" s="639"/>
      <c r="UPC203" s="639"/>
      <c r="UPD203" s="639"/>
      <c r="UPE203" s="639"/>
      <c r="UPF203" s="639"/>
      <c r="UPG203" s="639"/>
      <c r="UPH203" s="639"/>
      <c r="UPI203" s="639"/>
      <c r="UPJ203" s="639"/>
      <c r="UPK203" s="639"/>
      <c r="UPL203" s="639"/>
      <c r="UPM203" s="639"/>
      <c r="UPN203" s="639"/>
      <c r="UPO203" s="639"/>
      <c r="UPP203" s="639"/>
      <c r="UPQ203" s="639"/>
      <c r="UPR203" s="639"/>
      <c r="UPS203" s="639"/>
      <c r="UPT203" s="639"/>
      <c r="UPU203" s="639"/>
      <c r="UPV203" s="639"/>
      <c r="UPW203" s="639"/>
      <c r="UPX203" s="639"/>
      <c r="UPY203" s="639"/>
      <c r="UPZ203" s="639"/>
      <c r="UQA203" s="639"/>
      <c r="UQB203" s="639"/>
      <c r="UQC203" s="639"/>
      <c r="UQD203" s="639"/>
      <c r="UQE203" s="639"/>
      <c r="UQF203" s="639"/>
      <c r="UQG203" s="639"/>
      <c r="UQH203" s="639"/>
      <c r="UQI203" s="639"/>
      <c r="UQJ203" s="639"/>
      <c r="UQK203" s="639"/>
      <c r="UQL203" s="639"/>
      <c r="UQM203" s="639"/>
      <c r="UQN203" s="639"/>
      <c r="UQO203" s="639"/>
      <c r="UQP203" s="639"/>
      <c r="UQQ203" s="639"/>
      <c r="UQR203" s="639"/>
      <c r="UQS203" s="639"/>
      <c r="UQT203" s="639"/>
      <c r="UQU203" s="639"/>
      <c r="UQV203" s="639"/>
      <c r="UQW203" s="639"/>
      <c r="UQX203" s="639"/>
      <c r="UQY203" s="639"/>
      <c r="UQZ203" s="639"/>
      <c r="URA203" s="639"/>
      <c r="URB203" s="639"/>
      <c r="URC203" s="639"/>
      <c r="URD203" s="639"/>
      <c r="URE203" s="639"/>
      <c r="URF203" s="639"/>
      <c r="URG203" s="639"/>
      <c r="URH203" s="639"/>
      <c r="URI203" s="639"/>
      <c r="URJ203" s="639"/>
      <c r="URK203" s="639"/>
      <c r="URL203" s="639"/>
      <c r="URM203" s="639"/>
      <c r="URN203" s="639"/>
      <c r="URO203" s="639"/>
      <c r="URP203" s="639"/>
      <c r="URQ203" s="639"/>
      <c r="URR203" s="639"/>
      <c r="URS203" s="639"/>
      <c r="URT203" s="639"/>
      <c r="URU203" s="639"/>
      <c r="URV203" s="639"/>
      <c r="URW203" s="639"/>
      <c r="URX203" s="639"/>
      <c r="URY203" s="639"/>
      <c r="URZ203" s="639"/>
      <c r="USA203" s="639"/>
      <c r="USB203" s="639"/>
      <c r="USC203" s="639"/>
      <c r="USD203" s="639"/>
      <c r="USE203" s="639"/>
      <c r="USF203" s="639"/>
      <c r="USG203" s="639"/>
      <c r="USH203" s="639"/>
      <c r="USI203" s="639"/>
      <c r="USJ203" s="639"/>
      <c r="USK203" s="639"/>
      <c r="USL203" s="639"/>
      <c r="USM203" s="639"/>
      <c r="USN203" s="639"/>
      <c r="USO203" s="639"/>
      <c r="USP203" s="639"/>
      <c r="USQ203" s="639"/>
      <c r="USR203" s="639"/>
      <c r="USS203" s="639"/>
      <c r="UST203" s="639"/>
      <c r="USU203" s="639"/>
      <c r="USV203" s="639"/>
      <c r="USW203" s="639"/>
      <c r="USX203" s="639"/>
      <c r="USY203" s="639"/>
      <c r="USZ203" s="639"/>
      <c r="UTA203" s="639"/>
      <c r="UTB203" s="639"/>
      <c r="UTC203" s="639"/>
      <c r="UTD203" s="639"/>
      <c r="UTE203" s="639"/>
      <c r="UTF203" s="639"/>
      <c r="UTG203" s="639"/>
      <c r="UTH203" s="639"/>
      <c r="UTI203" s="639"/>
      <c r="UTJ203" s="639"/>
      <c r="UTK203" s="639"/>
      <c r="UTL203" s="639"/>
      <c r="UTM203" s="639"/>
      <c r="UTN203" s="639"/>
      <c r="UTO203" s="639"/>
      <c r="UTP203" s="639"/>
      <c r="UTQ203" s="639"/>
      <c r="UTR203" s="639"/>
      <c r="UTS203" s="639"/>
      <c r="UTT203" s="639"/>
      <c r="UTU203" s="639"/>
      <c r="UTV203" s="639"/>
      <c r="UTW203" s="639"/>
      <c r="UTX203" s="639"/>
      <c r="UTY203" s="639"/>
      <c r="UTZ203" s="639"/>
      <c r="UUA203" s="639"/>
      <c r="UUB203" s="639"/>
      <c r="UUC203" s="639"/>
      <c r="UUD203" s="639"/>
      <c r="UUE203" s="639"/>
      <c r="UUF203" s="639"/>
      <c r="UUG203" s="639"/>
      <c r="UUH203" s="639"/>
      <c r="UUI203" s="639"/>
      <c r="UUJ203" s="639"/>
      <c r="UUK203" s="639"/>
      <c r="UUL203" s="639"/>
      <c r="UUM203" s="639"/>
      <c r="UUN203" s="639"/>
      <c r="UUO203" s="639"/>
      <c r="UUP203" s="639"/>
      <c r="UUQ203" s="639"/>
      <c r="UUR203" s="639"/>
      <c r="UUS203" s="639"/>
      <c r="UUT203" s="639"/>
      <c r="UUU203" s="639"/>
      <c r="UUV203" s="639"/>
      <c r="UUW203" s="639"/>
      <c r="UUX203" s="639"/>
      <c r="UUY203" s="639"/>
      <c r="UUZ203" s="639"/>
      <c r="UVA203" s="639"/>
      <c r="UVB203" s="639"/>
      <c r="UVC203" s="639"/>
      <c r="UVD203" s="639"/>
      <c r="UVE203" s="639"/>
      <c r="UVF203" s="639"/>
      <c r="UVG203" s="639"/>
      <c r="UVH203" s="639"/>
      <c r="UVI203" s="639"/>
      <c r="UVJ203" s="639"/>
      <c r="UVK203" s="639"/>
      <c r="UVL203" s="639"/>
      <c r="UVM203" s="639"/>
      <c r="UVN203" s="639"/>
      <c r="UVO203" s="639"/>
      <c r="UVP203" s="639"/>
      <c r="UVQ203" s="639"/>
      <c r="UVR203" s="639"/>
      <c r="UVS203" s="639"/>
      <c r="UVT203" s="639"/>
      <c r="UVU203" s="639"/>
      <c r="UVV203" s="639"/>
      <c r="UVW203" s="639"/>
      <c r="UVX203" s="639"/>
      <c r="UVY203" s="639"/>
      <c r="UVZ203" s="639"/>
      <c r="UWA203" s="639"/>
      <c r="UWB203" s="639"/>
      <c r="UWC203" s="639"/>
      <c r="UWD203" s="639"/>
      <c r="UWE203" s="639"/>
      <c r="UWF203" s="639"/>
      <c r="UWG203" s="639"/>
      <c r="UWH203" s="639"/>
      <c r="UWI203" s="639"/>
      <c r="UWJ203" s="639"/>
      <c r="UWK203" s="639"/>
      <c r="UWL203" s="639"/>
      <c r="UWM203" s="639"/>
      <c r="UWN203" s="639"/>
      <c r="UWO203" s="639"/>
      <c r="UWP203" s="639"/>
      <c r="UWQ203" s="639"/>
      <c r="UWR203" s="639"/>
      <c r="UWS203" s="639"/>
      <c r="UWT203" s="639"/>
      <c r="UWU203" s="639"/>
      <c r="UWV203" s="639"/>
      <c r="UWW203" s="639"/>
      <c r="UWX203" s="639"/>
      <c r="UWY203" s="639"/>
      <c r="UWZ203" s="639"/>
      <c r="UXA203" s="639"/>
      <c r="UXB203" s="639"/>
      <c r="UXC203" s="639"/>
      <c r="UXD203" s="639"/>
      <c r="UXE203" s="639"/>
      <c r="UXF203" s="639"/>
      <c r="UXG203" s="639"/>
      <c r="UXH203" s="639"/>
      <c r="UXI203" s="639"/>
      <c r="UXJ203" s="639"/>
      <c r="UXK203" s="639"/>
      <c r="UXL203" s="639"/>
      <c r="UXM203" s="639"/>
      <c r="UXN203" s="639"/>
      <c r="UXO203" s="639"/>
      <c r="UXP203" s="639"/>
      <c r="UXQ203" s="639"/>
      <c r="UXR203" s="639"/>
      <c r="UXS203" s="639"/>
      <c r="UXT203" s="639"/>
      <c r="UXU203" s="639"/>
      <c r="UXV203" s="639"/>
      <c r="UXW203" s="639"/>
      <c r="UXX203" s="639"/>
      <c r="UXY203" s="639"/>
      <c r="UXZ203" s="639"/>
      <c r="UYA203" s="639"/>
      <c r="UYB203" s="639"/>
      <c r="UYC203" s="639"/>
      <c r="UYD203" s="639"/>
      <c r="UYE203" s="639"/>
      <c r="UYF203" s="639"/>
      <c r="UYG203" s="639"/>
      <c r="UYH203" s="639"/>
      <c r="UYI203" s="639"/>
      <c r="UYJ203" s="639"/>
      <c r="UYK203" s="639"/>
      <c r="UYL203" s="639"/>
      <c r="UYM203" s="639"/>
      <c r="UYN203" s="639"/>
      <c r="UYO203" s="639"/>
      <c r="UYP203" s="639"/>
      <c r="UYQ203" s="639"/>
      <c r="UYR203" s="639"/>
      <c r="UYS203" s="639"/>
      <c r="UYT203" s="639"/>
      <c r="UYU203" s="639"/>
      <c r="UYV203" s="639"/>
      <c r="UYW203" s="639"/>
      <c r="UYX203" s="639"/>
      <c r="UYY203" s="639"/>
      <c r="UYZ203" s="639"/>
      <c r="UZA203" s="639"/>
      <c r="UZB203" s="639"/>
      <c r="UZC203" s="639"/>
      <c r="UZD203" s="639"/>
      <c r="UZE203" s="639"/>
      <c r="UZF203" s="639"/>
      <c r="UZG203" s="639"/>
      <c r="UZH203" s="639"/>
      <c r="UZI203" s="639"/>
      <c r="UZJ203" s="639"/>
      <c r="UZK203" s="639"/>
      <c r="UZL203" s="639"/>
      <c r="UZM203" s="639"/>
      <c r="UZN203" s="639"/>
      <c r="UZO203" s="639"/>
      <c r="UZP203" s="639"/>
      <c r="UZQ203" s="639"/>
      <c r="UZR203" s="639"/>
      <c r="UZS203" s="639"/>
      <c r="UZT203" s="639"/>
      <c r="UZU203" s="639"/>
      <c r="UZV203" s="639"/>
      <c r="UZW203" s="639"/>
      <c r="UZX203" s="639"/>
      <c r="UZY203" s="639"/>
      <c r="UZZ203" s="639"/>
      <c r="VAA203" s="639"/>
      <c r="VAB203" s="639"/>
      <c r="VAC203" s="639"/>
      <c r="VAD203" s="639"/>
      <c r="VAE203" s="639"/>
      <c r="VAF203" s="639"/>
      <c r="VAG203" s="639"/>
      <c r="VAH203" s="639"/>
      <c r="VAI203" s="639"/>
      <c r="VAJ203" s="639"/>
      <c r="VAK203" s="639"/>
      <c r="VAL203" s="639"/>
      <c r="VAM203" s="639"/>
      <c r="VAN203" s="639"/>
      <c r="VAO203" s="639"/>
      <c r="VAP203" s="639"/>
      <c r="VAQ203" s="639"/>
      <c r="VAR203" s="639"/>
      <c r="VAS203" s="639"/>
      <c r="VAT203" s="639"/>
      <c r="VAU203" s="639"/>
      <c r="VAV203" s="639"/>
      <c r="VAW203" s="639"/>
      <c r="VAX203" s="639"/>
      <c r="VAY203" s="639"/>
      <c r="VAZ203" s="639"/>
      <c r="VBA203" s="639"/>
      <c r="VBB203" s="639"/>
      <c r="VBC203" s="639"/>
      <c r="VBD203" s="639"/>
      <c r="VBE203" s="639"/>
      <c r="VBF203" s="639"/>
      <c r="VBG203" s="639"/>
      <c r="VBH203" s="639"/>
      <c r="VBI203" s="639"/>
      <c r="VBJ203" s="639"/>
      <c r="VBK203" s="639"/>
      <c r="VBL203" s="639"/>
      <c r="VBM203" s="639"/>
      <c r="VBN203" s="639"/>
      <c r="VBO203" s="639"/>
      <c r="VBP203" s="639"/>
      <c r="VBQ203" s="639"/>
      <c r="VBR203" s="639"/>
      <c r="VBS203" s="639"/>
      <c r="VBT203" s="639"/>
      <c r="VBU203" s="639"/>
      <c r="VBV203" s="639"/>
      <c r="VBW203" s="639"/>
      <c r="VBX203" s="639"/>
      <c r="VBY203" s="639"/>
      <c r="VBZ203" s="639"/>
      <c r="VCA203" s="639"/>
      <c r="VCB203" s="639"/>
      <c r="VCC203" s="639"/>
      <c r="VCD203" s="639"/>
      <c r="VCE203" s="639"/>
      <c r="VCF203" s="639"/>
      <c r="VCG203" s="639"/>
      <c r="VCH203" s="639"/>
      <c r="VCI203" s="639"/>
      <c r="VCJ203" s="639"/>
      <c r="VCK203" s="639"/>
      <c r="VCL203" s="639"/>
      <c r="VCM203" s="639"/>
      <c r="VCN203" s="639"/>
      <c r="VCO203" s="639"/>
      <c r="VCP203" s="639"/>
      <c r="VCQ203" s="639"/>
      <c r="VCR203" s="639"/>
      <c r="VCS203" s="639"/>
      <c r="VCT203" s="639"/>
      <c r="VCU203" s="639"/>
      <c r="VCV203" s="639"/>
      <c r="VCW203" s="639"/>
      <c r="VCX203" s="639"/>
      <c r="VCY203" s="639"/>
      <c r="VCZ203" s="639"/>
      <c r="VDA203" s="639"/>
      <c r="VDB203" s="639"/>
      <c r="VDC203" s="639"/>
      <c r="VDD203" s="639"/>
      <c r="VDE203" s="639"/>
      <c r="VDF203" s="639"/>
      <c r="VDG203" s="639"/>
      <c r="VDH203" s="639"/>
      <c r="VDI203" s="639"/>
      <c r="VDJ203" s="639"/>
      <c r="VDK203" s="639"/>
      <c r="VDL203" s="639"/>
      <c r="VDM203" s="639"/>
      <c r="VDN203" s="639"/>
      <c r="VDO203" s="639"/>
      <c r="VDP203" s="639"/>
      <c r="VDQ203" s="639"/>
      <c r="VDR203" s="639"/>
      <c r="VDS203" s="639"/>
      <c r="VDT203" s="639"/>
      <c r="VDU203" s="639"/>
      <c r="VDV203" s="639"/>
      <c r="VDW203" s="639"/>
      <c r="VDX203" s="639"/>
      <c r="VDY203" s="639"/>
      <c r="VDZ203" s="639"/>
      <c r="VEA203" s="639"/>
      <c r="VEB203" s="639"/>
      <c r="VEC203" s="639"/>
      <c r="VED203" s="639"/>
      <c r="VEE203" s="639"/>
      <c r="VEF203" s="639"/>
      <c r="VEG203" s="639"/>
      <c r="VEH203" s="639"/>
      <c r="VEI203" s="639"/>
      <c r="VEJ203" s="639"/>
      <c r="VEK203" s="639"/>
      <c r="VEL203" s="639"/>
      <c r="VEM203" s="639"/>
      <c r="VEN203" s="639"/>
      <c r="VEO203" s="639"/>
      <c r="VEP203" s="639"/>
      <c r="VEQ203" s="639"/>
      <c r="VER203" s="639"/>
      <c r="VES203" s="639"/>
      <c r="VET203" s="639"/>
      <c r="VEU203" s="639"/>
      <c r="VEV203" s="639"/>
      <c r="VEW203" s="639"/>
      <c r="VEX203" s="639"/>
      <c r="VEY203" s="639"/>
      <c r="VEZ203" s="639"/>
      <c r="VFA203" s="639"/>
      <c r="VFB203" s="639"/>
      <c r="VFC203" s="639"/>
      <c r="VFD203" s="639"/>
      <c r="VFE203" s="639"/>
      <c r="VFF203" s="639"/>
      <c r="VFG203" s="639"/>
      <c r="VFH203" s="639"/>
      <c r="VFI203" s="639"/>
      <c r="VFJ203" s="639"/>
      <c r="VFK203" s="639"/>
      <c r="VFL203" s="639"/>
      <c r="VFM203" s="639"/>
      <c r="VFN203" s="639"/>
      <c r="VFO203" s="639"/>
      <c r="VFP203" s="639"/>
      <c r="VFQ203" s="639"/>
      <c r="VFR203" s="639"/>
      <c r="VFS203" s="639"/>
      <c r="VFT203" s="639"/>
      <c r="VFU203" s="639"/>
      <c r="VFV203" s="639"/>
      <c r="VFW203" s="639"/>
      <c r="VFX203" s="639"/>
      <c r="VFY203" s="639"/>
      <c r="VFZ203" s="639"/>
      <c r="VGA203" s="639"/>
      <c r="VGB203" s="639"/>
      <c r="VGC203" s="639"/>
      <c r="VGD203" s="639"/>
      <c r="VGE203" s="639"/>
      <c r="VGF203" s="639"/>
      <c r="VGG203" s="639"/>
      <c r="VGH203" s="639"/>
      <c r="VGI203" s="639"/>
      <c r="VGJ203" s="639"/>
      <c r="VGK203" s="639"/>
      <c r="VGL203" s="639"/>
      <c r="VGM203" s="639"/>
      <c r="VGN203" s="639"/>
      <c r="VGO203" s="639"/>
      <c r="VGP203" s="639"/>
      <c r="VGQ203" s="639"/>
      <c r="VGR203" s="639"/>
      <c r="VGS203" s="639"/>
      <c r="VGT203" s="639"/>
      <c r="VGU203" s="639"/>
      <c r="VGV203" s="639"/>
      <c r="VGW203" s="639"/>
      <c r="VGX203" s="639"/>
      <c r="VGY203" s="639"/>
      <c r="VGZ203" s="639"/>
      <c r="VHA203" s="639"/>
      <c r="VHB203" s="639"/>
      <c r="VHC203" s="639"/>
      <c r="VHD203" s="639"/>
      <c r="VHE203" s="639"/>
      <c r="VHF203" s="639"/>
      <c r="VHG203" s="639"/>
      <c r="VHH203" s="639"/>
      <c r="VHI203" s="639"/>
      <c r="VHJ203" s="639"/>
      <c r="VHK203" s="639"/>
      <c r="VHL203" s="639"/>
      <c r="VHM203" s="639"/>
      <c r="VHN203" s="639"/>
      <c r="VHO203" s="639"/>
      <c r="VHP203" s="639"/>
      <c r="VHQ203" s="639"/>
      <c r="VHR203" s="639"/>
      <c r="VHS203" s="639"/>
      <c r="VHT203" s="639"/>
      <c r="VHU203" s="639"/>
      <c r="VHV203" s="639"/>
      <c r="VHW203" s="639"/>
      <c r="VHX203" s="639"/>
      <c r="VHY203" s="639"/>
      <c r="VHZ203" s="639"/>
      <c r="VIA203" s="639"/>
      <c r="VIB203" s="639"/>
      <c r="VIC203" s="639"/>
      <c r="VID203" s="639"/>
      <c r="VIE203" s="639"/>
      <c r="VIF203" s="639"/>
      <c r="VIG203" s="639"/>
      <c r="VIH203" s="639"/>
      <c r="VII203" s="639"/>
      <c r="VIJ203" s="639"/>
      <c r="VIK203" s="639"/>
      <c r="VIL203" s="639"/>
      <c r="VIM203" s="639"/>
      <c r="VIN203" s="639"/>
      <c r="VIO203" s="639"/>
      <c r="VIP203" s="639"/>
      <c r="VIQ203" s="639"/>
      <c r="VIR203" s="639"/>
      <c r="VIS203" s="639"/>
      <c r="VIT203" s="639"/>
      <c r="VIU203" s="639"/>
      <c r="VIV203" s="639"/>
      <c r="VIW203" s="639"/>
      <c r="VIX203" s="639"/>
      <c r="VIY203" s="639"/>
      <c r="VIZ203" s="639"/>
      <c r="VJA203" s="639"/>
      <c r="VJB203" s="639"/>
      <c r="VJC203" s="639"/>
      <c r="VJD203" s="639"/>
      <c r="VJE203" s="639"/>
      <c r="VJF203" s="639"/>
      <c r="VJG203" s="639"/>
      <c r="VJH203" s="639"/>
      <c r="VJI203" s="639"/>
      <c r="VJJ203" s="639"/>
      <c r="VJK203" s="639"/>
      <c r="VJL203" s="639"/>
      <c r="VJM203" s="639"/>
      <c r="VJN203" s="639"/>
      <c r="VJO203" s="639"/>
      <c r="VJP203" s="639"/>
      <c r="VJQ203" s="639"/>
      <c r="VJR203" s="639"/>
      <c r="VJS203" s="639"/>
      <c r="VJT203" s="639"/>
      <c r="VJU203" s="639"/>
      <c r="VJV203" s="639"/>
      <c r="VJW203" s="639"/>
      <c r="VJX203" s="639"/>
      <c r="VJY203" s="639"/>
      <c r="VJZ203" s="639"/>
      <c r="VKA203" s="639"/>
      <c r="VKB203" s="639"/>
      <c r="VKC203" s="639"/>
      <c r="VKD203" s="639"/>
      <c r="VKE203" s="639"/>
      <c r="VKF203" s="639"/>
      <c r="VKG203" s="639"/>
      <c r="VKH203" s="639"/>
      <c r="VKI203" s="639"/>
      <c r="VKJ203" s="639"/>
      <c r="VKK203" s="639"/>
      <c r="VKL203" s="639"/>
      <c r="VKM203" s="639"/>
      <c r="VKN203" s="639"/>
      <c r="VKO203" s="639"/>
      <c r="VKP203" s="639"/>
      <c r="VKQ203" s="639"/>
      <c r="VKR203" s="639"/>
      <c r="VKS203" s="639"/>
      <c r="VKT203" s="639"/>
      <c r="VKU203" s="639"/>
      <c r="VKV203" s="639"/>
      <c r="VKW203" s="639"/>
      <c r="VKX203" s="639"/>
      <c r="VKY203" s="639"/>
      <c r="VKZ203" s="639"/>
      <c r="VLA203" s="639"/>
      <c r="VLB203" s="639"/>
      <c r="VLC203" s="639"/>
      <c r="VLD203" s="639"/>
      <c r="VLE203" s="639"/>
      <c r="VLF203" s="639"/>
      <c r="VLG203" s="639"/>
      <c r="VLH203" s="639"/>
      <c r="VLI203" s="639"/>
      <c r="VLJ203" s="639"/>
      <c r="VLK203" s="639"/>
      <c r="VLL203" s="639"/>
      <c r="VLM203" s="639"/>
      <c r="VLN203" s="639"/>
      <c r="VLO203" s="639"/>
      <c r="VLP203" s="639"/>
      <c r="VLQ203" s="639"/>
      <c r="VLR203" s="639"/>
      <c r="VLS203" s="639"/>
      <c r="VLT203" s="639"/>
      <c r="VLU203" s="639"/>
      <c r="VLV203" s="639"/>
      <c r="VLW203" s="639"/>
      <c r="VLX203" s="639"/>
      <c r="VLY203" s="639"/>
      <c r="VLZ203" s="639"/>
      <c r="VMA203" s="639"/>
      <c r="VMB203" s="639"/>
      <c r="VMC203" s="639"/>
      <c r="VMD203" s="639"/>
      <c r="VME203" s="639"/>
      <c r="VMF203" s="639"/>
      <c r="VMG203" s="639"/>
      <c r="VMH203" s="639"/>
      <c r="VMI203" s="639"/>
      <c r="VMJ203" s="639"/>
      <c r="VMK203" s="639"/>
      <c r="VML203" s="639"/>
      <c r="VMM203" s="639"/>
      <c r="VMN203" s="639"/>
      <c r="VMO203" s="639"/>
      <c r="VMP203" s="639"/>
      <c r="VMQ203" s="639"/>
      <c r="VMR203" s="639"/>
      <c r="VMS203" s="639"/>
      <c r="VMT203" s="639"/>
      <c r="VMU203" s="639"/>
      <c r="VMV203" s="639"/>
      <c r="VMW203" s="639"/>
      <c r="VMX203" s="639"/>
      <c r="VMY203" s="639"/>
      <c r="VMZ203" s="639"/>
      <c r="VNA203" s="639"/>
      <c r="VNB203" s="639"/>
      <c r="VNC203" s="639"/>
      <c r="VND203" s="639"/>
      <c r="VNE203" s="639"/>
      <c r="VNF203" s="639"/>
      <c r="VNG203" s="639"/>
      <c r="VNH203" s="639"/>
      <c r="VNI203" s="639"/>
      <c r="VNJ203" s="639"/>
      <c r="VNK203" s="639"/>
      <c r="VNL203" s="639"/>
      <c r="VNM203" s="639"/>
      <c r="VNN203" s="639"/>
      <c r="VNO203" s="639"/>
      <c r="VNP203" s="639"/>
      <c r="VNQ203" s="639"/>
      <c r="VNR203" s="639"/>
      <c r="VNS203" s="639"/>
      <c r="VNT203" s="639"/>
      <c r="VNU203" s="639"/>
      <c r="VNV203" s="639"/>
      <c r="VNW203" s="639"/>
      <c r="VNX203" s="639"/>
      <c r="VNY203" s="639"/>
      <c r="VNZ203" s="639"/>
      <c r="VOA203" s="639"/>
      <c r="VOB203" s="639"/>
      <c r="VOC203" s="639"/>
      <c r="VOD203" s="639"/>
      <c r="VOE203" s="639"/>
      <c r="VOF203" s="639"/>
      <c r="VOG203" s="639"/>
      <c r="VOH203" s="639"/>
      <c r="VOI203" s="639"/>
      <c r="VOJ203" s="639"/>
      <c r="VOK203" s="639"/>
      <c r="VOL203" s="639"/>
      <c r="VOM203" s="639"/>
      <c r="VON203" s="639"/>
      <c r="VOO203" s="639"/>
      <c r="VOP203" s="639"/>
      <c r="VOQ203" s="639"/>
      <c r="VOR203" s="639"/>
      <c r="VOS203" s="639"/>
      <c r="VOT203" s="639"/>
      <c r="VOU203" s="639"/>
      <c r="VOV203" s="639"/>
      <c r="VOW203" s="639"/>
      <c r="VOX203" s="639"/>
      <c r="VOY203" s="639"/>
      <c r="VOZ203" s="639"/>
      <c r="VPA203" s="639"/>
      <c r="VPB203" s="639"/>
      <c r="VPC203" s="639"/>
      <c r="VPD203" s="639"/>
      <c r="VPE203" s="639"/>
      <c r="VPF203" s="639"/>
      <c r="VPG203" s="639"/>
      <c r="VPH203" s="639"/>
      <c r="VPI203" s="639"/>
      <c r="VPJ203" s="639"/>
      <c r="VPK203" s="639"/>
      <c r="VPL203" s="639"/>
      <c r="VPM203" s="639"/>
      <c r="VPN203" s="639"/>
      <c r="VPO203" s="639"/>
      <c r="VPP203" s="639"/>
      <c r="VPQ203" s="639"/>
      <c r="VPR203" s="639"/>
      <c r="VPS203" s="639"/>
      <c r="VPT203" s="639"/>
      <c r="VPU203" s="639"/>
      <c r="VPV203" s="639"/>
      <c r="VPW203" s="639"/>
      <c r="VPX203" s="639"/>
      <c r="VPY203" s="639"/>
      <c r="VPZ203" s="639"/>
      <c r="VQA203" s="639"/>
      <c r="VQB203" s="639"/>
      <c r="VQC203" s="639"/>
      <c r="VQD203" s="639"/>
      <c r="VQE203" s="639"/>
      <c r="VQF203" s="639"/>
      <c r="VQG203" s="639"/>
      <c r="VQH203" s="639"/>
      <c r="VQI203" s="639"/>
      <c r="VQJ203" s="639"/>
      <c r="VQK203" s="639"/>
      <c r="VQL203" s="639"/>
      <c r="VQM203" s="639"/>
      <c r="VQN203" s="639"/>
      <c r="VQO203" s="639"/>
      <c r="VQP203" s="639"/>
      <c r="VQQ203" s="639"/>
      <c r="VQR203" s="639"/>
      <c r="VQS203" s="639"/>
      <c r="VQT203" s="639"/>
      <c r="VQU203" s="639"/>
      <c r="VQV203" s="639"/>
      <c r="VQW203" s="639"/>
      <c r="VQX203" s="639"/>
      <c r="VQY203" s="639"/>
      <c r="VQZ203" s="639"/>
      <c r="VRA203" s="639"/>
      <c r="VRB203" s="639"/>
      <c r="VRC203" s="639"/>
      <c r="VRD203" s="639"/>
      <c r="VRE203" s="639"/>
      <c r="VRF203" s="639"/>
      <c r="VRG203" s="639"/>
      <c r="VRH203" s="639"/>
      <c r="VRI203" s="639"/>
      <c r="VRJ203" s="639"/>
      <c r="VRK203" s="639"/>
      <c r="VRL203" s="639"/>
      <c r="VRM203" s="639"/>
      <c r="VRN203" s="639"/>
      <c r="VRO203" s="639"/>
      <c r="VRP203" s="639"/>
      <c r="VRQ203" s="639"/>
      <c r="VRR203" s="639"/>
      <c r="VRS203" s="639"/>
      <c r="VRT203" s="639"/>
      <c r="VRU203" s="639"/>
      <c r="VRV203" s="639"/>
      <c r="VRW203" s="639"/>
      <c r="VRX203" s="639"/>
      <c r="VRY203" s="639"/>
      <c r="VRZ203" s="639"/>
      <c r="VSA203" s="639"/>
      <c r="VSB203" s="639"/>
      <c r="VSC203" s="639"/>
      <c r="VSD203" s="639"/>
      <c r="VSE203" s="639"/>
      <c r="VSF203" s="639"/>
      <c r="VSG203" s="639"/>
      <c r="VSH203" s="639"/>
      <c r="VSI203" s="639"/>
      <c r="VSJ203" s="639"/>
      <c r="VSK203" s="639"/>
      <c r="VSL203" s="639"/>
      <c r="VSM203" s="639"/>
      <c r="VSN203" s="639"/>
      <c r="VSO203" s="639"/>
      <c r="VSP203" s="639"/>
      <c r="VSQ203" s="639"/>
      <c r="VSR203" s="639"/>
      <c r="VSS203" s="639"/>
      <c r="VST203" s="639"/>
      <c r="VSU203" s="639"/>
      <c r="VSV203" s="639"/>
      <c r="VSW203" s="639"/>
      <c r="VSX203" s="639"/>
      <c r="VSY203" s="639"/>
      <c r="VSZ203" s="639"/>
      <c r="VTA203" s="639"/>
      <c r="VTB203" s="639"/>
      <c r="VTC203" s="639"/>
      <c r="VTD203" s="639"/>
      <c r="VTE203" s="639"/>
      <c r="VTF203" s="639"/>
      <c r="VTG203" s="639"/>
      <c r="VTH203" s="639"/>
      <c r="VTI203" s="639"/>
      <c r="VTJ203" s="639"/>
      <c r="VTK203" s="639"/>
      <c r="VTL203" s="639"/>
      <c r="VTM203" s="639"/>
      <c r="VTN203" s="639"/>
      <c r="VTO203" s="639"/>
      <c r="VTP203" s="639"/>
      <c r="VTQ203" s="639"/>
      <c r="VTR203" s="639"/>
      <c r="VTS203" s="639"/>
      <c r="VTT203" s="639"/>
      <c r="VTU203" s="639"/>
      <c r="VTV203" s="639"/>
      <c r="VTW203" s="639"/>
      <c r="VTX203" s="639"/>
      <c r="VTY203" s="639"/>
      <c r="VTZ203" s="639"/>
      <c r="VUA203" s="639"/>
      <c r="VUB203" s="639"/>
      <c r="VUC203" s="639"/>
      <c r="VUD203" s="639"/>
      <c r="VUE203" s="639"/>
      <c r="VUF203" s="639"/>
      <c r="VUG203" s="639"/>
      <c r="VUH203" s="639"/>
      <c r="VUI203" s="639"/>
      <c r="VUJ203" s="639"/>
      <c r="VUK203" s="639"/>
      <c r="VUL203" s="639"/>
      <c r="VUM203" s="639"/>
      <c r="VUN203" s="639"/>
      <c r="VUO203" s="639"/>
      <c r="VUP203" s="639"/>
      <c r="VUQ203" s="639"/>
      <c r="VUR203" s="639"/>
      <c r="VUS203" s="639"/>
      <c r="VUT203" s="639"/>
      <c r="VUU203" s="639"/>
      <c r="VUV203" s="639"/>
      <c r="VUW203" s="639"/>
      <c r="VUX203" s="639"/>
      <c r="VUY203" s="639"/>
      <c r="VUZ203" s="639"/>
      <c r="VVA203" s="639"/>
      <c r="VVB203" s="639"/>
      <c r="VVC203" s="639"/>
      <c r="VVD203" s="639"/>
      <c r="VVE203" s="639"/>
      <c r="VVF203" s="639"/>
      <c r="VVG203" s="639"/>
      <c r="VVH203" s="639"/>
      <c r="VVI203" s="639"/>
      <c r="VVJ203" s="639"/>
      <c r="VVK203" s="639"/>
      <c r="VVL203" s="639"/>
      <c r="VVM203" s="639"/>
      <c r="VVN203" s="639"/>
      <c r="VVO203" s="639"/>
      <c r="VVP203" s="639"/>
      <c r="VVQ203" s="639"/>
      <c r="VVR203" s="639"/>
      <c r="VVS203" s="639"/>
      <c r="VVT203" s="639"/>
      <c r="VVU203" s="639"/>
      <c r="VVV203" s="639"/>
      <c r="VVW203" s="639"/>
      <c r="VVX203" s="639"/>
      <c r="VVY203" s="639"/>
      <c r="VVZ203" s="639"/>
      <c r="VWA203" s="639"/>
      <c r="VWB203" s="639"/>
      <c r="VWC203" s="639"/>
      <c r="VWD203" s="639"/>
      <c r="VWE203" s="639"/>
      <c r="VWF203" s="639"/>
      <c r="VWG203" s="639"/>
      <c r="VWH203" s="639"/>
      <c r="VWI203" s="639"/>
      <c r="VWJ203" s="639"/>
      <c r="VWK203" s="639"/>
      <c r="VWL203" s="639"/>
      <c r="VWM203" s="639"/>
      <c r="VWN203" s="639"/>
      <c r="VWO203" s="639"/>
      <c r="VWP203" s="639"/>
      <c r="VWQ203" s="639"/>
      <c r="VWR203" s="639"/>
      <c r="VWS203" s="639"/>
      <c r="VWT203" s="639"/>
      <c r="VWU203" s="639"/>
      <c r="VWV203" s="639"/>
      <c r="VWW203" s="639"/>
      <c r="VWX203" s="639"/>
      <c r="VWY203" s="639"/>
      <c r="VWZ203" s="639"/>
      <c r="VXA203" s="639"/>
      <c r="VXB203" s="639"/>
      <c r="VXC203" s="639"/>
      <c r="VXD203" s="639"/>
      <c r="VXE203" s="639"/>
      <c r="VXF203" s="639"/>
      <c r="VXG203" s="639"/>
      <c r="VXH203" s="639"/>
      <c r="VXI203" s="639"/>
      <c r="VXJ203" s="639"/>
      <c r="VXK203" s="639"/>
      <c r="VXL203" s="639"/>
      <c r="VXM203" s="639"/>
      <c r="VXN203" s="639"/>
      <c r="VXO203" s="639"/>
      <c r="VXP203" s="639"/>
      <c r="VXQ203" s="639"/>
      <c r="VXR203" s="639"/>
      <c r="VXS203" s="639"/>
      <c r="VXT203" s="639"/>
      <c r="VXU203" s="639"/>
      <c r="VXV203" s="639"/>
      <c r="VXW203" s="639"/>
      <c r="VXX203" s="639"/>
      <c r="VXY203" s="639"/>
      <c r="VXZ203" s="639"/>
      <c r="VYA203" s="639"/>
      <c r="VYB203" s="639"/>
      <c r="VYC203" s="639"/>
      <c r="VYD203" s="639"/>
      <c r="VYE203" s="639"/>
      <c r="VYF203" s="639"/>
      <c r="VYG203" s="639"/>
      <c r="VYH203" s="639"/>
      <c r="VYI203" s="639"/>
      <c r="VYJ203" s="639"/>
      <c r="VYK203" s="639"/>
      <c r="VYL203" s="639"/>
      <c r="VYM203" s="639"/>
      <c r="VYN203" s="639"/>
      <c r="VYO203" s="639"/>
      <c r="VYP203" s="639"/>
      <c r="VYQ203" s="639"/>
      <c r="VYR203" s="639"/>
      <c r="VYS203" s="639"/>
      <c r="VYT203" s="639"/>
      <c r="VYU203" s="639"/>
      <c r="VYV203" s="639"/>
      <c r="VYW203" s="639"/>
      <c r="VYX203" s="639"/>
      <c r="VYY203" s="639"/>
      <c r="VYZ203" s="639"/>
      <c r="VZA203" s="639"/>
      <c r="VZB203" s="639"/>
      <c r="VZC203" s="639"/>
      <c r="VZD203" s="639"/>
      <c r="VZE203" s="639"/>
      <c r="VZF203" s="639"/>
      <c r="VZG203" s="639"/>
      <c r="VZH203" s="639"/>
      <c r="VZI203" s="639"/>
      <c r="VZJ203" s="639"/>
      <c r="VZK203" s="639"/>
      <c r="VZL203" s="639"/>
      <c r="VZM203" s="639"/>
      <c r="VZN203" s="639"/>
      <c r="VZO203" s="639"/>
      <c r="VZP203" s="639"/>
      <c r="VZQ203" s="639"/>
      <c r="VZR203" s="639"/>
      <c r="VZS203" s="639"/>
      <c r="VZT203" s="639"/>
      <c r="VZU203" s="639"/>
      <c r="VZV203" s="639"/>
      <c r="VZW203" s="639"/>
      <c r="VZX203" s="639"/>
      <c r="VZY203" s="639"/>
      <c r="VZZ203" s="639"/>
      <c r="WAA203" s="639"/>
      <c r="WAB203" s="639"/>
      <c r="WAC203" s="639"/>
      <c r="WAD203" s="639"/>
      <c r="WAE203" s="639"/>
      <c r="WAF203" s="639"/>
      <c r="WAG203" s="639"/>
      <c r="WAH203" s="639"/>
      <c r="WAI203" s="639"/>
      <c r="WAJ203" s="639"/>
      <c r="WAK203" s="639"/>
      <c r="WAL203" s="639"/>
      <c r="WAM203" s="639"/>
      <c r="WAN203" s="639"/>
      <c r="WAO203" s="639"/>
      <c r="WAP203" s="639"/>
      <c r="WAQ203" s="639"/>
      <c r="WAR203" s="639"/>
      <c r="WAS203" s="639"/>
      <c r="WAT203" s="639"/>
      <c r="WAU203" s="639"/>
      <c r="WAV203" s="639"/>
      <c r="WAW203" s="639"/>
      <c r="WAX203" s="639"/>
      <c r="WAY203" s="639"/>
      <c r="WAZ203" s="639"/>
      <c r="WBA203" s="639"/>
      <c r="WBB203" s="639"/>
      <c r="WBC203" s="639"/>
      <c r="WBD203" s="639"/>
      <c r="WBE203" s="639"/>
      <c r="WBF203" s="639"/>
      <c r="WBG203" s="639"/>
      <c r="WBH203" s="639"/>
      <c r="WBI203" s="639"/>
      <c r="WBJ203" s="639"/>
      <c r="WBK203" s="639"/>
      <c r="WBL203" s="639"/>
      <c r="WBM203" s="639"/>
      <c r="WBN203" s="639"/>
      <c r="WBO203" s="639"/>
      <c r="WBP203" s="639"/>
      <c r="WBQ203" s="639"/>
      <c r="WBR203" s="639"/>
      <c r="WBS203" s="639"/>
      <c r="WBT203" s="639"/>
      <c r="WBU203" s="639"/>
      <c r="WBV203" s="639"/>
      <c r="WBW203" s="639"/>
      <c r="WBX203" s="639"/>
      <c r="WBY203" s="639"/>
      <c r="WBZ203" s="639"/>
      <c r="WCA203" s="639"/>
      <c r="WCB203" s="639"/>
      <c r="WCC203" s="639"/>
      <c r="WCD203" s="639"/>
      <c r="WCE203" s="639"/>
      <c r="WCF203" s="639"/>
      <c r="WCG203" s="639"/>
      <c r="WCH203" s="639"/>
      <c r="WCI203" s="639"/>
      <c r="WCJ203" s="639"/>
      <c r="WCK203" s="639"/>
      <c r="WCL203" s="639"/>
      <c r="WCM203" s="639"/>
      <c r="WCN203" s="639"/>
      <c r="WCO203" s="639"/>
      <c r="WCP203" s="639"/>
      <c r="WCQ203" s="639"/>
      <c r="WCR203" s="639"/>
      <c r="WCS203" s="639"/>
      <c r="WCT203" s="639"/>
      <c r="WCU203" s="639"/>
      <c r="WCV203" s="639"/>
      <c r="WCW203" s="639"/>
      <c r="WCX203" s="639"/>
      <c r="WCY203" s="639"/>
      <c r="WCZ203" s="639"/>
      <c r="WDA203" s="639"/>
      <c r="WDB203" s="639"/>
      <c r="WDC203" s="639"/>
      <c r="WDD203" s="639"/>
      <c r="WDE203" s="639"/>
      <c r="WDF203" s="639"/>
      <c r="WDG203" s="639"/>
      <c r="WDH203" s="639"/>
      <c r="WDI203" s="639"/>
      <c r="WDJ203" s="639"/>
      <c r="WDK203" s="639"/>
      <c r="WDL203" s="639"/>
      <c r="WDM203" s="639"/>
      <c r="WDN203" s="639"/>
      <c r="WDO203" s="639"/>
      <c r="WDP203" s="639"/>
      <c r="WDQ203" s="639"/>
      <c r="WDR203" s="639"/>
      <c r="WDS203" s="639"/>
      <c r="WDT203" s="639"/>
      <c r="WDU203" s="639"/>
      <c r="WDV203" s="639"/>
      <c r="WDW203" s="639"/>
      <c r="WDX203" s="639"/>
      <c r="WDY203" s="639"/>
      <c r="WDZ203" s="639"/>
      <c r="WEA203" s="639"/>
      <c r="WEB203" s="639"/>
      <c r="WEC203" s="639"/>
      <c r="WED203" s="639"/>
      <c r="WEE203" s="639"/>
      <c r="WEF203" s="639"/>
      <c r="WEG203" s="639"/>
      <c r="WEH203" s="639"/>
      <c r="WEI203" s="639"/>
      <c r="WEJ203" s="639"/>
      <c r="WEK203" s="639"/>
      <c r="WEL203" s="639"/>
      <c r="WEM203" s="639"/>
      <c r="WEN203" s="639"/>
      <c r="WEO203" s="639"/>
      <c r="WEP203" s="639"/>
      <c r="WEQ203" s="639"/>
      <c r="WER203" s="639"/>
      <c r="WES203" s="639"/>
      <c r="WET203" s="639"/>
      <c r="WEU203" s="639"/>
      <c r="WEV203" s="639"/>
      <c r="WEW203" s="639"/>
      <c r="WEX203" s="639"/>
      <c r="WEY203" s="639"/>
      <c r="WEZ203" s="639"/>
      <c r="WFA203" s="639"/>
      <c r="WFB203" s="639"/>
      <c r="WFC203" s="639"/>
      <c r="WFD203" s="639"/>
      <c r="WFE203" s="639"/>
      <c r="WFF203" s="639"/>
      <c r="WFG203" s="639"/>
      <c r="WFH203" s="639"/>
      <c r="WFI203" s="639"/>
      <c r="WFJ203" s="639"/>
      <c r="WFK203" s="639"/>
      <c r="WFL203" s="639"/>
      <c r="WFM203" s="639"/>
      <c r="WFN203" s="639"/>
      <c r="WFO203" s="639"/>
      <c r="WFP203" s="639"/>
      <c r="WFQ203" s="639"/>
      <c r="WFR203" s="639"/>
      <c r="WFS203" s="639"/>
      <c r="WFT203" s="639"/>
      <c r="WFU203" s="639"/>
      <c r="WFV203" s="639"/>
      <c r="WFW203" s="639"/>
      <c r="WFX203" s="639"/>
      <c r="WFY203" s="639"/>
      <c r="WFZ203" s="639"/>
      <c r="WGA203" s="639"/>
      <c r="WGB203" s="639"/>
      <c r="WGC203" s="639"/>
      <c r="WGD203" s="639"/>
      <c r="WGE203" s="639"/>
      <c r="WGF203" s="639"/>
      <c r="WGG203" s="639"/>
      <c r="WGH203" s="639"/>
      <c r="WGI203" s="639"/>
      <c r="WGJ203" s="639"/>
      <c r="WGK203" s="639"/>
      <c r="WGL203" s="639"/>
      <c r="WGM203" s="639"/>
      <c r="WGN203" s="639"/>
      <c r="WGO203" s="639"/>
      <c r="WGP203" s="639"/>
      <c r="WGQ203" s="639"/>
      <c r="WGR203" s="639"/>
      <c r="WGS203" s="639"/>
      <c r="WGT203" s="639"/>
      <c r="WGU203" s="639"/>
      <c r="WGV203" s="639"/>
      <c r="WGW203" s="639"/>
      <c r="WGX203" s="639"/>
      <c r="WGY203" s="639"/>
      <c r="WGZ203" s="639"/>
      <c r="WHA203" s="639"/>
      <c r="WHB203" s="639"/>
      <c r="WHC203" s="639"/>
      <c r="WHD203" s="639"/>
      <c r="WHE203" s="639"/>
      <c r="WHF203" s="639"/>
      <c r="WHG203" s="639"/>
      <c r="WHH203" s="639"/>
      <c r="WHI203" s="639"/>
      <c r="WHJ203" s="639"/>
      <c r="WHK203" s="639"/>
      <c r="WHL203" s="639"/>
      <c r="WHM203" s="639"/>
      <c r="WHN203" s="639"/>
      <c r="WHO203" s="639"/>
      <c r="WHP203" s="639"/>
      <c r="WHQ203" s="639"/>
      <c r="WHR203" s="639"/>
      <c r="WHS203" s="639"/>
      <c r="WHT203" s="639"/>
      <c r="WHU203" s="639"/>
      <c r="WHV203" s="639"/>
      <c r="WHW203" s="639"/>
      <c r="WHX203" s="639"/>
      <c r="WHY203" s="639"/>
      <c r="WHZ203" s="639"/>
      <c r="WIA203" s="639"/>
      <c r="WIB203" s="639"/>
      <c r="WIC203" s="639"/>
      <c r="WID203" s="639"/>
      <c r="WIE203" s="639"/>
      <c r="WIF203" s="639"/>
      <c r="WIG203" s="639"/>
      <c r="WIH203" s="639"/>
      <c r="WII203" s="639"/>
      <c r="WIJ203" s="639"/>
      <c r="WIK203" s="639"/>
      <c r="WIL203" s="639"/>
      <c r="WIM203" s="639"/>
      <c r="WIN203" s="639"/>
      <c r="WIO203" s="639"/>
      <c r="WIP203" s="639"/>
      <c r="WIQ203" s="639"/>
      <c r="WIR203" s="639"/>
      <c r="WIS203" s="639"/>
      <c r="WIT203" s="639"/>
      <c r="WIU203" s="639"/>
      <c r="WIV203" s="639"/>
      <c r="WIW203" s="639"/>
      <c r="WIX203" s="639"/>
      <c r="WIY203" s="639"/>
      <c r="WIZ203" s="639"/>
      <c r="WJA203" s="639"/>
      <c r="WJB203" s="639"/>
      <c r="WJC203" s="639"/>
      <c r="WJD203" s="639"/>
      <c r="WJE203" s="639"/>
      <c r="WJF203" s="639"/>
      <c r="WJG203" s="639"/>
      <c r="WJH203" s="639"/>
      <c r="WJI203" s="639"/>
      <c r="WJJ203" s="639"/>
      <c r="WJK203" s="639"/>
      <c r="WJL203" s="639"/>
      <c r="WJM203" s="639"/>
      <c r="WJN203" s="639"/>
      <c r="WJO203" s="639"/>
      <c r="WJP203" s="639"/>
      <c r="WJQ203" s="639"/>
      <c r="WJR203" s="639"/>
      <c r="WJS203" s="639"/>
      <c r="WJT203" s="639"/>
      <c r="WJU203" s="639"/>
      <c r="WJV203" s="639"/>
      <c r="WJW203" s="639"/>
      <c r="WJX203" s="639"/>
      <c r="WJY203" s="639"/>
      <c r="WJZ203" s="639"/>
      <c r="WKA203" s="639"/>
      <c r="WKB203" s="639"/>
      <c r="WKC203" s="639"/>
      <c r="WKD203" s="639"/>
      <c r="WKE203" s="639"/>
      <c r="WKF203" s="639"/>
      <c r="WKG203" s="639"/>
      <c r="WKH203" s="639"/>
      <c r="WKI203" s="639"/>
      <c r="WKJ203" s="639"/>
      <c r="WKK203" s="639"/>
      <c r="WKL203" s="639"/>
      <c r="WKM203" s="639"/>
      <c r="WKN203" s="639"/>
      <c r="WKO203" s="639"/>
      <c r="WKP203" s="639"/>
      <c r="WKQ203" s="639"/>
      <c r="WKR203" s="639"/>
      <c r="WKS203" s="639"/>
      <c r="WKT203" s="639"/>
      <c r="WKU203" s="639"/>
      <c r="WKV203" s="639"/>
      <c r="WKW203" s="639"/>
      <c r="WKX203" s="639"/>
      <c r="WKY203" s="639"/>
      <c r="WKZ203" s="639"/>
      <c r="WLA203" s="639"/>
      <c r="WLB203" s="639"/>
      <c r="WLC203" s="639"/>
      <c r="WLD203" s="639"/>
      <c r="WLE203" s="639"/>
      <c r="WLF203" s="639"/>
      <c r="WLG203" s="639"/>
      <c r="WLH203" s="639"/>
      <c r="WLI203" s="639"/>
      <c r="WLJ203" s="639"/>
      <c r="WLK203" s="639"/>
      <c r="WLL203" s="639"/>
      <c r="WLM203" s="639"/>
      <c r="WLN203" s="639"/>
      <c r="WLO203" s="639"/>
      <c r="WLP203" s="639"/>
      <c r="WLQ203" s="639"/>
      <c r="WLR203" s="639"/>
      <c r="WLS203" s="639"/>
      <c r="WLT203" s="639"/>
      <c r="WLU203" s="639"/>
      <c r="WLV203" s="639"/>
      <c r="WLW203" s="639"/>
      <c r="WLX203" s="639"/>
      <c r="WLY203" s="639"/>
      <c r="WLZ203" s="639"/>
      <c r="WMA203" s="639"/>
      <c r="WMB203" s="639"/>
      <c r="WMC203" s="639"/>
      <c r="WMD203" s="639"/>
      <c r="WME203" s="639"/>
      <c r="WMF203" s="639"/>
      <c r="WMG203" s="639"/>
      <c r="WMH203" s="639"/>
      <c r="WMI203" s="639"/>
      <c r="WMJ203" s="639"/>
      <c r="WMK203" s="639"/>
      <c r="WML203" s="639"/>
      <c r="WMM203" s="639"/>
      <c r="WMN203" s="639"/>
      <c r="WMO203" s="639"/>
      <c r="WMP203" s="639"/>
      <c r="WMQ203" s="639"/>
      <c r="WMR203" s="639"/>
      <c r="WMS203" s="639"/>
      <c r="WMT203" s="639"/>
      <c r="WMU203" s="639"/>
      <c r="WMV203" s="639"/>
      <c r="WMW203" s="639"/>
      <c r="WMX203" s="639"/>
      <c r="WMY203" s="639"/>
      <c r="WMZ203" s="639"/>
      <c r="WNA203" s="639"/>
      <c r="WNB203" s="639"/>
      <c r="WNC203" s="639"/>
      <c r="WND203" s="639"/>
      <c r="WNE203" s="639"/>
      <c r="WNF203" s="639"/>
      <c r="WNG203" s="639"/>
      <c r="WNH203" s="639"/>
      <c r="WNI203" s="639"/>
      <c r="WNJ203" s="639"/>
      <c r="WNK203" s="639"/>
      <c r="WNL203" s="639"/>
      <c r="WNM203" s="639"/>
      <c r="WNN203" s="639"/>
      <c r="WNO203" s="639"/>
      <c r="WNP203" s="639"/>
      <c r="WNQ203" s="639"/>
      <c r="WNR203" s="639"/>
      <c r="WNS203" s="639"/>
      <c r="WNT203" s="639"/>
      <c r="WNU203" s="639"/>
      <c r="WNV203" s="639"/>
      <c r="WNW203" s="639"/>
      <c r="WNX203" s="639"/>
      <c r="WNY203" s="639"/>
      <c r="WNZ203" s="639"/>
      <c r="WOA203" s="639"/>
      <c r="WOB203" s="639"/>
      <c r="WOC203" s="639"/>
      <c r="WOD203" s="639"/>
      <c r="WOE203" s="639"/>
      <c r="WOF203" s="639"/>
      <c r="WOG203" s="639"/>
      <c r="WOH203" s="639"/>
      <c r="WOI203" s="639"/>
      <c r="WOJ203" s="639"/>
      <c r="WOK203" s="639"/>
      <c r="WOL203" s="639"/>
      <c r="WOM203" s="639"/>
      <c r="WON203" s="639"/>
      <c r="WOO203" s="639"/>
      <c r="WOP203" s="639"/>
      <c r="WOQ203" s="639"/>
      <c r="WOR203" s="639"/>
      <c r="WOS203" s="639"/>
      <c r="WOT203" s="639"/>
      <c r="WOU203" s="639"/>
      <c r="WOV203" s="639"/>
      <c r="WOW203" s="639"/>
      <c r="WOX203" s="639"/>
      <c r="WOY203" s="639"/>
      <c r="WOZ203" s="639"/>
      <c r="WPA203" s="639"/>
      <c r="WPB203" s="639"/>
      <c r="WPC203" s="639"/>
      <c r="WPD203" s="639"/>
      <c r="WPE203" s="639"/>
      <c r="WPF203" s="639"/>
      <c r="WPG203" s="639"/>
      <c r="WPH203" s="639"/>
      <c r="WPI203" s="639"/>
      <c r="WPJ203" s="639"/>
      <c r="WPK203" s="639"/>
      <c r="WPL203" s="639"/>
      <c r="WPM203" s="639"/>
      <c r="WPN203" s="639"/>
      <c r="WPO203" s="639"/>
      <c r="WPP203" s="639"/>
      <c r="WPQ203" s="639"/>
      <c r="WPR203" s="639"/>
      <c r="WPS203" s="639"/>
      <c r="WPT203" s="639"/>
      <c r="WPU203" s="639"/>
      <c r="WPV203" s="639"/>
      <c r="WPW203" s="639"/>
      <c r="WPX203" s="639"/>
      <c r="WPY203" s="639"/>
      <c r="WPZ203" s="639"/>
      <c r="WQA203" s="639"/>
      <c r="WQB203" s="639"/>
      <c r="WQC203" s="639"/>
      <c r="WQD203" s="639"/>
      <c r="WQE203" s="639"/>
      <c r="WQF203" s="639"/>
      <c r="WQG203" s="639"/>
      <c r="WQH203" s="639"/>
      <c r="WQI203" s="639"/>
      <c r="WQJ203" s="639"/>
      <c r="WQK203" s="639"/>
      <c r="WQL203" s="639"/>
      <c r="WQM203" s="639"/>
      <c r="WQN203" s="639"/>
      <c r="WQO203" s="639"/>
      <c r="WQP203" s="639"/>
      <c r="WQQ203" s="639"/>
      <c r="WQR203" s="639"/>
      <c r="WQS203" s="639"/>
      <c r="WQT203" s="639"/>
      <c r="WQU203" s="639"/>
      <c r="WQV203" s="639"/>
      <c r="WQW203" s="639"/>
      <c r="WQX203" s="639"/>
      <c r="WQY203" s="639"/>
      <c r="WQZ203" s="639"/>
      <c r="WRA203" s="639"/>
      <c r="WRB203" s="639"/>
      <c r="WRC203" s="639"/>
      <c r="WRD203" s="639"/>
      <c r="WRE203" s="639"/>
      <c r="WRF203" s="639"/>
      <c r="WRG203" s="639"/>
      <c r="WRH203" s="639"/>
      <c r="WRI203" s="639"/>
      <c r="WRJ203" s="639"/>
      <c r="WRK203" s="639"/>
      <c r="WRL203" s="639"/>
      <c r="WRM203" s="639"/>
      <c r="WRN203" s="639"/>
      <c r="WRO203" s="639"/>
      <c r="WRP203" s="639"/>
      <c r="WRQ203" s="639"/>
      <c r="WRR203" s="639"/>
      <c r="WRS203" s="639"/>
      <c r="WRT203" s="639"/>
      <c r="WRU203" s="639"/>
      <c r="WRV203" s="639"/>
      <c r="WRW203" s="639"/>
      <c r="WRX203" s="639"/>
      <c r="WRY203" s="639"/>
      <c r="WRZ203" s="639"/>
      <c r="WSA203" s="639"/>
      <c r="WSB203" s="639"/>
      <c r="WSC203" s="639"/>
      <c r="WSD203" s="639"/>
      <c r="WSE203" s="639"/>
      <c r="WSF203" s="639"/>
      <c r="WSG203" s="639"/>
      <c r="WSH203" s="639"/>
      <c r="WSI203" s="639"/>
      <c r="WSJ203" s="639"/>
      <c r="WSK203" s="639"/>
      <c r="WSL203" s="639"/>
      <c r="WSM203" s="639"/>
      <c r="WSN203" s="639"/>
      <c r="WSO203" s="639"/>
      <c r="WSP203" s="639"/>
      <c r="WSQ203" s="639"/>
      <c r="WSR203" s="639"/>
      <c r="WSS203" s="639"/>
      <c r="WST203" s="639"/>
      <c r="WSU203" s="639"/>
      <c r="WSV203" s="639"/>
      <c r="WSW203" s="639"/>
      <c r="WSX203" s="639"/>
      <c r="WSY203" s="639"/>
      <c r="WSZ203" s="639"/>
      <c r="WTA203" s="639"/>
      <c r="WTB203" s="639"/>
      <c r="WTC203" s="639"/>
      <c r="WTD203" s="639"/>
      <c r="WTE203" s="639"/>
      <c r="WTF203" s="639"/>
      <c r="WTG203" s="639"/>
      <c r="WTH203" s="639"/>
      <c r="WTI203" s="639"/>
      <c r="WTJ203" s="639"/>
      <c r="WTK203" s="639"/>
      <c r="WTL203" s="639"/>
      <c r="WTM203" s="639"/>
      <c r="WTN203" s="639"/>
      <c r="WTO203" s="639"/>
      <c r="WTP203" s="639"/>
      <c r="WTQ203" s="639"/>
      <c r="WTR203" s="639"/>
      <c r="WTS203" s="639"/>
      <c r="WTT203" s="639"/>
      <c r="WTU203" s="639"/>
      <c r="WTV203" s="639"/>
      <c r="WTW203" s="639"/>
      <c r="WTX203" s="639"/>
      <c r="WTY203" s="639"/>
      <c r="WTZ203" s="639"/>
      <c r="WUA203" s="639"/>
      <c r="WUB203" s="639"/>
      <c r="WUC203" s="639"/>
      <c r="WUD203" s="639"/>
      <c r="WUE203" s="639"/>
      <c r="WUF203" s="639"/>
      <c r="WUG203" s="639"/>
      <c r="WUH203" s="639"/>
      <c r="WUI203" s="639"/>
      <c r="WUJ203" s="639"/>
      <c r="WUK203" s="639"/>
      <c r="WUL203" s="639"/>
      <c r="WUM203" s="639"/>
      <c r="WUN203" s="639"/>
      <c r="WUO203" s="639"/>
      <c r="WUP203" s="639"/>
      <c r="WUQ203" s="639"/>
      <c r="WUR203" s="639"/>
      <c r="WUS203" s="639"/>
      <c r="WUT203" s="639"/>
      <c r="WUU203" s="639"/>
      <c r="WUV203" s="639"/>
      <c r="WUW203" s="639"/>
      <c r="WUX203" s="639"/>
      <c r="WUY203" s="639"/>
      <c r="WUZ203" s="639"/>
      <c r="WVA203" s="639"/>
      <c r="WVB203" s="639"/>
      <c r="WVC203" s="639"/>
      <c r="WVD203" s="639"/>
      <c r="WVE203" s="639"/>
      <c r="WVF203" s="639"/>
      <c r="WVG203" s="639"/>
      <c r="WVH203" s="639"/>
      <c r="WVI203" s="639"/>
      <c r="WVJ203" s="639"/>
      <c r="WVK203" s="639"/>
      <c r="WVL203" s="639"/>
      <c r="WVM203" s="639"/>
      <c r="WVN203" s="639"/>
      <c r="WVO203" s="639"/>
      <c r="WVP203" s="639"/>
      <c r="WVQ203" s="639"/>
      <c r="WVR203" s="639"/>
      <c r="WVS203" s="639"/>
      <c r="WVT203" s="639"/>
      <c r="WVU203" s="639"/>
      <c r="WVV203" s="639"/>
      <c r="WVW203" s="639"/>
      <c r="WVX203" s="639"/>
      <c r="WVY203" s="639"/>
      <c r="WVZ203" s="639"/>
      <c r="WWA203" s="639"/>
      <c r="WWB203" s="639"/>
      <c r="WWC203" s="639"/>
      <c r="WWD203" s="639"/>
      <c r="WWE203" s="639"/>
      <c r="WWF203" s="639"/>
      <c r="WWG203" s="639"/>
      <c r="WWH203" s="639"/>
      <c r="WWI203" s="639"/>
      <c r="WWJ203" s="639"/>
      <c r="WWK203" s="639"/>
      <c r="WWL203" s="639"/>
      <c r="WWM203" s="639"/>
      <c r="WWN203" s="639"/>
      <c r="WWO203" s="639"/>
      <c r="WWP203" s="639"/>
      <c r="WWQ203" s="639"/>
      <c r="WWR203" s="639"/>
      <c r="WWS203" s="639"/>
      <c r="WWT203" s="639"/>
      <c r="WWU203" s="639"/>
      <c r="WWV203" s="639"/>
      <c r="WWW203" s="639"/>
      <c r="WWX203" s="639"/>
      <c r="WWY203" s="639"/>
      <c r="WWZ203" s="639"/>
      <c r="WXA203" s="639"/>
      <c r="WXB203" s="639"/>
      <c r="WXC203" s="639"/>
      <c r="WXD203" s="639"/>
      <c r="WXE203" s="639"/>
      <c r="WXF203" s="639"/>
      <c r="WXG203" s="639"/>
      <c r="WXH203" s="639"/>
      <c r="WXI203" s="639"/>
      <c r="WXJ203" s="639"/>
      <c r="WXK203" s="639"/>
      <c r="WXL203" s="639"/>
      <c r="WXM203" s="639"/>
      <c r="WXN203" s="639"/>
      <c r="WXO203" s="639"/>
      <c r="WXP203" s="639"/>
      <c r="WXQ203" s="639"/>
      <c r="WXR203" s="639"/>
      <c r="WXS203" s="639"/>
      <c r="WXT203" s="639"/>
      <c r="WXU203" s="639"/>
      <c r="WXV203" s="639"/>
      <c r="WXW203" s="639"/>
      <c r="WXX203" s="639"/>
      <c r="WXY203" s="639"/>
      <c r="WXZ203" s="639"/>
      <c r="WYA203" s="639"/>
      <c r="WYB203" s="639"/>
      <c r="WYC203" s="639"/>
      <c r="WYD203" s="639"/>
      <c r="WYE203" s="639"/>
      <c r="WYF203" s="639"/>
      <c r="WYG203" s="639"/>
      <c r="WYH203" s="639"/>
      <c r="WYI203" s="639"/>
      <c r="WYJ203" s="639"/>
      <c r="WYK203" s="639"/>
      <c r="WYL203" s="639"/>
      <c r="WYM203" s="639"/>
      <c r="WYN203" s="639"/>
      <c r="WYO203" s="639"/>
      <c r="WYP203" s="639"/>
      <c r="WYQ203" s="639"/>
      <c r="WYR203" s="639"/>
      <c r="WYS203" s="639"/>
      <c r="WYT203" s="639"/>
      <c r="WYU203" s="639"/>
      <c r="WYV203" s="639"/>
      <c r="WYW203" s="639"/>
      <c r="WYX203" s="639"/>
      <c r="WYY203" s="639"/>
      <c r="WYZ203" s="639"/>
      <c r="WZA203" s="639"/>
      <c r="WZB203" s="639"/>
      <c r="WZC203" s="639"/>
      <c r="WZD203" s="639"/>
      <c r="WZE203" s="639"/>
      <c r="WZF203" s="639"/>
      <c r="WZG203" s="639"/>
      <c r="WZH203" s="639"/>
      <c r="WZI203" s="639"/>
      <c r="WZJ203" s="639"/>
      <c r="WZK203" s="639"/>
      <c r="WZL203" s="639"/>
      <c r="WZM203" s="639"/>
      <c r="WZN203" s="639"/>
      <c r="WZO203" s="639"/>
      <c r="WZP203" s="639"/>
      <c r="WZQ203" s="639"/>
      <c r="WZR203" s="639"/>
      <c r="WZS203" s="639"/>
      <c r="WZT203" s="639"/>
      <c r="WZU203" s="639"/>
      <c r="WZV203" s="639"/>
      <c r="WZW203" s="639"/>
      <c r="WZX203" s="639"/>
      <c r="WZY203" s="639"/>
      <c r="WZZ203" s="639"/>
      <c r="XAA203" s="639"/>
      <c r="XAB203" s="639"/>
      <c r="XAC203" s="639"/>
      <c r="XAD203" s="639"/>
      <c r="XAE203" s="639"/>
      <c r="XAF203" s="639"/>
      <c r="XAG203" s="639"/>
      <c r="XAH203" s="639"/>
      <c r="XAI203" s="639"/>
      <c r="XAJ203" s="639"/>
      <c r="XAK203" s="639"/>
      <c r="XAL203" s="639"/>
      <c r="XAM203" s="639"/>
      <c r="XAN203" s="639"/>
      <c r="XAO203" s="639"/>
      <c r="XAP203" s="639"/>
      <c r="XAQ203" s="639"/>
      <c r="XAR203" s="639"/>
      <c r="XAS203" s="639"/>
      <c r="XAT203" s="639"/>
      <c r="XAU203" s="639"/>
      <c r="XAV203" s="639"/>
      <c r="XAW203" s="639"/>
      <c r="XAX203" s="639"/>
      <c r="XAY203" s="639"/>
      <c r="XAZ203" s="639"/>
      <c r="XBA203" s="639"/>
      <c r="XBB203" s="639"/>
      <c r="XBC203" s="639"/>
      <c r="XBD203" s="639"/>
      <c r="XBE203" s="639"/>
      <c r="XBF203" s="639"/>
      <c r="XBG203" s="639"/>
      <c r="XBH203" s="639"/>
      <c r="XBI203" s="639"/>
      <c r="XBJ203" s="639"/>
      <c r="XBK203" s="639"/>
      <c r="XBL203" s="639"/>
      <c r="XBM203" s="639"/>
      <c r="XBN203" s="639"/>
      <c r="XBO203" s="639"/>
      <c r="XBP203" s="639"/>
      <c r="XBQ203" s="639"/>
      <c r="XBR203" s="639"/>
      <c r="XBS203" s="639"/>
      <c r="XBT203" s="639"/>
      <c r="XBU203" s="639"/>
      <c r="XBV203" s="639"/>
      <c r="XBW203" s="639"/>
      <c r="XBX203" s="639"/>
      <c r="XBY203" s="639"/>
      <c r="XBZ203" s="639"/>
      <c r="XCA203" s="639"/>
      <c r="XCB203" s="639"/>
      <c r="XCC203" s="639"/>
      <c r="XCD203" s="639"/>
      <c r="XCE203" s="639"/>
      <c r="XCF203" s="639"/>
      <c r="XCG203" s="639"/>
      <c r="XCH203" s="639"/>
      <c r="XCI203" s="639"/>
      <c r="XCJ203" s="639"/>
      <c r="XCK203" s="639"/>
      <c r="XCL203" s="639"/>
      <c r="XCM203" s="639"/>
      <c r="XCN203" s="639"/>
      <c r="XCO203" s="639"/>
      <c r="XCP203" s="639"/>
      <c r="XCQ203" s="639"/>
      <c r="XCR203" s="639"/>
      <c r="XCS203" s="639"/>
      <c r="XCT203" s="639"/>
      <c r="XCU203" s="639"/>
      <c r="XCV203" s="639"/>
      <c r="XCW203" s="639"/>
      <c r="XCX203" s="639"/>
      <c r="XCY203" s="639"/>
      <c r="XCZ203" s="639"/>
      <c r="XDA203" s="639"/>
      <c r="XDB203" s="639"/>
      <c r="XDC203" s="639"/>
      <c r="XDD203" s="639"/>
      <c r="XDE203" s="639"/>
      <c r="XDF203" s="639"/>
      <c r="XDG203" s="639"/>
      <c r="XDH203" s="639"/>
      <c r="XDI203" s="639"/>
      <c r="XDJ203" s="639"/>
      <c r="XDK203" s="639"/>
      <c r="XDL203" s="639"/>
      <c r="XDM203" s="639"/>
      <c r="XDN203" s="639"/>
      <c r="XDO203" s="639"/>
      <c r="XDP203" s="639"/>
      <c r="XDQ203" s="639"/>
      <c r="XDR203" s="639"/>
      <c r="XDS203" s="639"/>
      <c r="XDT203" s="639"/>
      <c r="XDU203" s="639"/>
      <c r="XDV203" s="639"/>
      <c r="XDW203" s="639"/>
      <c r="XDX203" s="639"/>
      <c r="XDY203" s="639"/>
      <c r="XDZ203" s="639"/>
      <c r="XEA203" s="639"/>
      <c r="XEB203" s="639"/>
      <c r="XEC203" s="639"/>
      <c r="XED203" s="639"/>
      <c r="XEE203" s="639"/>
      <c r="XEF203" s="639"/>
      <c r="XEG203" s="639"/>
      <c r="XEH203" s="639"/>
      <c r="XEI203" s="639"/>
      <c r="XEJ203" s="639"/>
      <c r="XEK203" s="639"/>
      <c r="XEL203" s="639"/>
      <c r="XEM203" s="639"/>
      <c r="XEN203" s="639"/>
      <c r="XEO203" s="639"/>
      <c r="XEP203" s="639"/>
      <c r="XEQ203" s="639"/>
      <c r="XER203" s="639"/>
      <c r="XES203" s="639"/>
      <c r="XET203" s="639"/>
      <c r="XEU203" s="639"/>
      <c r="XEV203" s="639"/>
      <c r="XEW203" s="639"/>
      <c r="XEX203" s="639"/>
      <c r="XEY203" s="639"/>
      <c r="XEZ203" s="639"/>
      <c r="XFA203" s="639"/>
      <c r="XFB203" s="639"/>
      <c r="XFC203" s="639"/>
      <c r="XFD203" s="639"/>
    </row>
    <row r="204" spans="1:16384" s="1132" customFormat="1" ht="14.25">
      <c r="A204" s="1141" t="s">
        <v>996</v>
      </c>
      <c r="B204" s="1245">
        <v>0.42499999999999999</v>
      </c>
      <c r="C204" s="1141" t="s">
        <v>1057</v>
      </c>
      <c r="D204" s="1148" t="s">
        <v>442</v>
      </c>
      <c r="E204" s="951">
        <f t="shared" si="7"/>
        <v>0.42499999999999999</v>
      </c>
      <c r="F204" s="1141" t="s">
        <v>1115</v>
      </c>
      <c r="G204" s="1141"/>
      <c r="H204" s="1151"/>
      <c r="I204" s="1151"/>
      <c r="J204" s="1151"/>
      <c r="K204" s="1151"/>
      <c r="L204" s="1151"/>
      <c r="M204" s="1151"/>
      <c r="N204" s="1151"/>
      <c r="O204" s="1151"/>
      <c r="P204" s="1151"/>
      <c r="Q204" s="1151"/>
      <c r="R204" s="1151"/>
      <c r="S204" s="1151"/>
      <c r="T204" s="1151"/>
      <c r="U204" s="1151"/>
      <c r="V204" s="1151"/>
      <c r="W204" s="1151"/>
      <c r="X204" s="1151"/>
      <c r="Y204" s="1151"/>
      <c r="Z204" s="1151"/>
      <c r="AA204" s="1151"/>
      <c r="AB204" s="1151"/>
      <c r="AC204" s="1151"/>
      <c r="AD204" s="1151"/>
      <c r="AE204" s="1151"/>
      <c r="AF204" s="1151"/>
      <c r="AG204" s="1151"/>
      <c r="AH204" s="1151"/>
      <c r="AI204" s="1151"/>
      <c r="AJ204" s="1151"/>
      <c r="AK204" s="1151"/>
      <c r="AL204" s="1151"/>
      <c r="AM204" s="1151"/>
      <c r="AN204" s="1151"/>
      <c r="AO204" s="1151"/>
      <c r="AP204" s="1151"/>
      <c r="AQ204" s="1151"/>
      <c r="AR204" s="1151"/>
      <c r="AS204" s="1151"/>
      <c r="AT204" s="1151"/>
      <c r="AU204" s="1151"/>
      <c r="AV204" s="1151"/>
      <c r="AW204" s="1151"/>
      <c r="AX204" s="1151"/>
      <c r="AY204" s="1151"/>
      <c r="AZ204" s="1151"/>
      <c r="BA204" s="1151"/>
      <c r="BB204" s="1151"/>
      <c r="BC204" s="1151"/>
      <c r="BD204" s="1151"/>
      <c r="BE204" s="1151"/>
      <c r="BF204" s="1151"/>
      <c r="BG204" s="1151"/>
      <c r="BH204" s="1151"/>
      <c r="BI204" s="1151"/>
      <c r="BJ204" s="1151"/>
      <c r="BK204" s="1151"/>
      <c r="BL204" s="1151"/>
      <c r="BM204" s="1151"/>
      <c r="BN204" s="1151"/>
      <c r="BO204" s="1151"/>
      <c r="BP204" s="1151"/>
      <c r="BQ204" s="1151"/>
      <c r="BR204" s="1151"/>
      <c r="BS204" s="1151"/>
      <c r="BT204" s="1151"/>
      <c r="BU204" s="1151"/>
      <c r="BV204" s="1151"/>
      <c r="BW204" s="1151"/>
      <c r="BX204" s="1151"/>
      <c r="BY204" s="1151"/>
      <c r="BZ204" s="1151"/>
      <c r="CA204" s="1151"/>
      <c r="CB204" s="1151"/>
      <c r="CC204" s="1151"/>
      <c r="CD204" s="1151"/>
      <c r="CE204" s="1151"/>
      <c r="CF204" s="1151"/>
      <c r="CG204" s="1151"/>
      <c r="CH204" s="1151"/>
      <c r="CI204" s="1151"/>
      <c r="CJ204" s="1151"/>
      <c r="CK204" s="1151"/>
      <c r="CL204" s="1151"/>
      <c r="CM204" s="1151"/>
      <c r="CN204" s="1151"/>
      <c r="CO204" s="1151"/>
      <c r="CP204" s="1151"/>
      <c r="CQ204" s="1151"/>
      <c r="CR204" s="1151"/>
      <c r="CS204" s="1151"/>
      <c r="CT204" s="1151"/>
      <c r="CU204" s="1151"/>
      <c r="CV204" s="1151"/>
      <c r="CW204" s="1151"/>
      <c r="CX204" s="1151"/>
      <c r="CY204" s="1151"/>
      <c r="CZ204" s="1151"/>
      <c r="DA204" s="1151"/>
      <c r="DB204" s="1151"/>
      <c r="DC204" s="1151"/>
      <c r="DD204" s="1151"/>
      <c r="DE204" s="1151"/>
      <c r="DF204" s="1151"/>
      <c r="DG204" s="1151"/>
      <c r="DH204" s="1151"/>
      <c r="DI204" s="1151"/>
      <c r="DJ204" s="1151"/>
      <c r="DK204" s="1151"/>
      <c r="DL204" s="1151"/>
      <c r="DM204" s="1151"/>
      <c r="DN204" s="1151"/>
      <c r="DO204" s="1151"/>
      <c r="DP204" s="1151"/>
      <c r="DQ204" s="1151"/>
      <c r="DR204" s="1151"/>
      <c r="DS204" s="1151"/>
      <c r="DT204" s="1151"/>
      <c r="DU204" s="1151"/>
      <c r="DV204" s="1151"/>
      <c r="DW204" s="1151"/>
      <c r="DX204" s="1151"/>
      <c r="DY204" s="1151"/>
      <c r="DZ204" s="1151"/>
      <c r="EA204" s="1151"/>
      <c r="EB204" s="1151"/>
      <c r="EC204" s="1151"/>
      <c r="ED204" s="1151"/>
      <c r="EE204" s="1151"/>
      <c r="EF204" s="1151"/>
      <c r="EG204" s="1151"/>
      <c r="EH204" s="1151"/>
      <c r="EI204" s="1151"/>
      <c r="EJ204" s="1151"/>
      <c r="EK204" s="1151"/>
      <c r="EL204" s="1151"/>
      <c r="EM204" s="1151"/>
      <c r="EN204" s="1151"/>
      <c r="EO204" s="1151"/>
      <c r="EP204" s="1151"/>
      <c r="EQ204" s="1151"/>
      <c r="ER204" s="1151"/>
      <c r="ES204" s="1151"/>
      <c r="ET204" s="1151"/>
      <c r="EU204" s="1151"/>
      <c r="EV204" s="1151"/>
      <c r="EW204" s="1151"/>
      <c r="EX204" s="1151"/>
      <c r="EY204" s="1151"/>
      <c r="EZ204" s="1151"/>
      <c r="FA204" s="1151"/>
      <c r="FB204" s="1151"/>
      <c r="FC204" s="1151"/>
      <c r="FD204" s="1151"/>
      <c r="FE204" s="1151"/>
      <c r="FF204" s="1151"/>
      <c r="FG204" s="1151"/>
      <c r="FH204" s="1151"/>
      <c r="FI204" s="1151"/>
      <c r="FJ204" s="1151"/>
      <c r="FK204" s="1151"/>
      <c r="FL204" s="1151"/>
      <c r="FM204" s="1151"/>
      <c r="FN204" s="1151"/>
      <c r="FO204" s="1151"/>
      <c r="FP204" s="1151"/>
      <c r="FQ204" s="1151"/>
      <c r="FR204" s="1151"/>
      <c r="FS204" s="1151"/>
      <c r="FT204" s="1151"/>
      <c r="FU204" s="1151"/>
      <c r="FV204" s="1151"/>
      <c r="FW204" s="1151"/>
      <c r="FX204" s="1151"/>
      <c r="FY204" s="1151"/>
      <c r="FZ204" s="1151"/>
      <c r="GA204" s="1151"/>
      <c r="GB204" s="1151"/>
      <c r="GC204" s="1151"/>
      <c r="GD204" s="1151"/>
      <c r="GE204" s="1151"/>
      <c r="GF204" s="1151"/>
      <c r="GG204" s="1151"/>
      <c r="GH204" s="1151"/>
      <c r="GI204" s="1151"/>
      <c r="GJ204" s="1151"/>
      <c r="GK204" s="1151"/>
      <c r="GL204" s="1151"/>
      <c r="GM204" s="1151"/>
      <c r="GN204" s="1151"/>
      <c r="GO204" s="1151"/>
      <c r="GP204" s="1151"/>
      <c r="GQ204" s="1151"/>
      <c r="GR204" s="1151"/>
      <c r="GS204" s="1151"/>
      <c r="GT204" s="1151"/>
      <c r="GU204" s="1151"/>
      <c r="GV204" s="1151"/>
      <c r="GW204" s="1151"/>
      <c r="GX204" s="1151"/>
      <c r="GY204" s="1151"/>
      <c r="GZ204" s="1151"/>
      <c r="HA204" s="1151"/>
      <c r="HB204" s="1151"/>
      <c r="HC204" s="1151"/>
      <c r="HD204" s="1151"/>
      <c r="HE204" s="1151"/>
      <c r="HF204" s="1151"/>
      <c r="HG204" s="1151"/>
      <c r="HH204" s="1151"/>
      <c r="HI204" s="1151"/>
      <c r="HJ204" s="1151"/>
      <c r="HK204" s="1151"/>
      <c r="HL204" s="1151"/>
      <c r="HM204" s="1151"/>
      <c r="HN204" s="1151"/>
      <c r="HO204" s="1151"/>
      <c r="HP204" s="1151"/>
      <c r="HQ204" s="1151"/>
      <c r="HR204" s="1151"/>
      <c r="HS204" s="1151"/>
      <c r="HT204" s="1151"/>
      <c r="HU204" s="1151"/>
      <c r="HV204" s="1151"/>
      <c r="HW204" s="1151"/>
      <c r="HX204" s="1151"/>
      <c r="HY204" s="1151"/>
      <c r="HZ204" s="1151"/>
      <c r="IA204" s="1151"/>
      <c r="IB204" s="1151"/>
      <c r="IC204" s="1151"/>
      <c r="ID204" s="1151"/>
      <c r="IE204" s="1151"/>
      <c r="IF204" s="1151"/>
      <c r="IG204" s="1151"/>
      <c r="IH204" s="1151"/>
      <c r="II204" s="1151"/>
      <c r="IJ204" s="1151"/>
      <c r="IK204" s="1151"/>
      <c r="IL204" s="1151"/>
      <c r="IM204" s="1151"/>
      <c r="IN204" s="1151"/>
      <c r="IO204" s="1151"/>
      <c r="IP204" s="1151"/>
      <c r="IQ204" s="1151"/>
      <c r="IR204" s="1151"/>
      <c r="IS204" s="1151"/>
      <c r="IT204" s="1151"/>
      <c r="IU204" s="1151"/>
      <c r="IV204" s="1151"/>
      <c r="IW204" s="1151"/>
      <c r="IX204" s="1151"/>
      <c r="IY204" s="1151"/>
      <c r="IZ204" s="1151"/>
      <c r="JA204" s="1151"/>
      <c r="JB204" s="1151"/>
      <c r="JC204" s="1151"/>
      <c r="JD204" s="1151"/>
      <c r="JE204" s="1151"/>
      <c r="JF204" s="1151"/>
      <c r="JG204" s="1151"/>
      <c r="JH204" s="1151"/>
      <c r="JI204" s="1151"/>
      <c r="JJ204" s="1151"/>
      <c r="JK204" s="1151"/>
      <c r="JL204" s="1151"/>
      <c r="JM204" s="1151"/>
      <c r="JN204" s="1151"/>
      <c r="JO204" s="1151"/>
      <c r="JP204" s="1151"/>
      <c r="JQ204" s="1151"/>
      <c r="JR204" s="1151"/>
      <c r="JS204" s="1151"/>
      <c r="JT204" s="1151"/>
      <c r="JU204" s="1151"/>
      <c r="JV204" s="1151"/>
      <c r="JW204" s="1151"/>
      <c r="JX204" s="1151"/>
      <c r="JY204" s="1151"/>
      <c r="JZ204" s="1151"/>
      <c r="KA204" s="1151"/>
      <c r="KB204" s="1151"/>
      <c r="KC204" s="1151"/>
      <c r="KD204" s="1151"/>
      <c r="KE204" s="1151"/>
      <c r="KF204" s="1151"/>
      <c r="KG204" s="1151"/>
      <c r="KH204" s="1151"/>
      <c r="KI204" s="1151"/>
      <c r="KJ204" s="1151"/>
      <c r="KK204" s="1151"/>
      <c r="KL204" s="1151"/>
      <c r="KM204" s="1151"/>
      <c r="KN204" s="1151"/>
      <c r="KO204" s="1151"/>
      <c r="KP204" s="1151"/>
      <c r="KQ204" s="1151"/>
      <c r="KR204" s="1151"/>
      <c r="KS204" s="1151"/>
      <c r="KT204" s="1151"/>
      <c r="KU204" s="1151"/>
      <c r="KV204" s="1151"/>
      <c r="KW204" s="1151"/>
      <c r="KX204" s="1151"/>
      <c r="KY204" s="1151"/>
      <c r="KZ204" s="1151"/>
      <c r="LA204" s="1151"/>
      <c r="LB204" s="1151"/>
      <c r="LC204" s="1151"/>
      <c r="LD204" s="1151"/>
      <c r="LE204" s="1151"/>
      <c r="LF204" s="1151"/>
      <c r="LG204" s="1151"/>
      <c r="LH204" s="1151"/>
      <c r="LI204" s="1151"/>
      <c r="LJ204" s="1151"/>
      <c r="LK204" s="1151"/>
      <c r="LL204" s="1151"/>
      <c r="LM204" s="1151"/>
      <c r="LN204" s="1151"/>
      <c r="LO204" s="1151"/>
      <c r="LP204" s="1151"/>
      <c r="LQ204" s="1151"/>
      <c r="LR204" s="1151"/>
      <c r="LS204" s="1151"/>
      <c r="LT204" s="1151"/>
      <c r="LU204" s="1151"/>
      <c r="LV204" s="1151"/>
      <c r="LW204" s="1151"/>
      <c r="LX204" s="1151"/>
      <c r="LY204" s="1151"/>
      <c r="LZ204" s="1151"/>
      <c r="MA204" s="1151"/>
      <c r="MB204" s="1151"/>
      <c r="MC204" s="1151"/>
      <c r="MD204" s="1151"/>
      <c r="ME204" s="1151"/>
      <c r="MF204" s="1151"/>
      <c r="MG204" s="1151"/>
      <c r="MH204" s="1151"/>
      <c r="MI204" s="1151"/>
      <c r="MJ204" s="1151"/>
      <c r="MK204" s="1151"/>
      <c r="ML204" s="1151"/>
      <c r="MM204" s="1151"/>
      <c r="MN204" s="1151"/>
      <c r="MO204" s="1151"/>
      <c r="MP204" s="1151"/>
      <c r="MQ204" s="1151"/>
      <c r="MR204" s="1151"/>
      <c r="MS204" s="1151"/>
      <c r="MT204" s="1151"/>
      <c r="MU204" s="1151"/>
      <c r="MV204" s="1151"/>
      <c r="MW204" s="1151"/>
      <c r="MX204" s="1151"/>
      <c r="MY204" s="1151"/>
      <c r="MZ204" s="1151"/>
      <c r="NA204" s="1151"/>
      <c r="NB204" s="1151"/>
      <c r="NC204" s="1151"/>
      <c r="ND204" s="1151"/>
      <c r="NE204" s="1151"/>
      <c r="NF204" s="1151"/>
      <c r="NG204" s="1151"/>
      <c r="NH204" s="1151"/>
      <c r="NI204" s="1151"/>
      <c r="NJ204" s="1151"/>
      <c r="NK204" s="1151"/>
      <c r="NL204" s="1151"/>
      <c r="NM204" s="1151"/>
      <c r="NN204" s="1151"/>
      <c r="NO204" s="1151"/>
      <c r="NP204" s="1151"/>
      <c r="NQ204" s="1151"/>
      <c r="NR204" s="1151"/>
      <c r="NS204" s="1151"/>
      <c r="NT204" s="1151"/>
      <c r="NU204" s="1151"/>
      <c r="NV204" s="1151"/>
      <c r="NW204" s="1151"/>
      <c r="NX204" s="1151"/>
      <c r="NY204" s="1151"/>
      <c r="NZ204" s="1151"/>
      <c r="OA204" s="1151"/>
      <c r="OB204" s="1151"/>
      <c r="OC204" s="1151"/>
      <c r="OD204" s="1151"/>
      <c r="OE204" s="1151"/>
      <c r="OF204" s="1151"/>
      <c r="OG204" s="1151"/>
      <c r="OH204" s="1151"/>
      <c r="OI204" s="1151"/>
      <c r="OJ204" s="1151"/>
      <c r="OK204" s="1151"/>
      <c r="OL204" s="1151"/>
      <c r="OM204" s="1151"/>
      <c r="ON204" s="1151"/>
      <c r="OO204" s="1151"/>
      <c r="OP204" s="1151"/>
      <c r="OQ204" s="1151"/>
      <c r="OR204" s="1151"/>
      <c r="OS204" s="1151"/>
      <c r="OT204" s="1151"/>
      <c r="OU204" s="1151"/>
      <c r="OV204" s="1151"/>
      <c r="OW204" s="1151"/>
      <c r="OX204" s="1151"/>
      <c r="OY204" s="1151"/>
      <c r="OZ204" s="1151"/>
      <c r="PA204" s="1151"/>
      <c r="PB204" s="1151"/>
      <c r="PC204" s="1151"/>
      <c r="PD204" s="1151"/>
      <c r="PE204" s="1151"/>
      <c r="PF204" s="1151"/>
      <c r="PG204" s="1151"/>
      <c r="PH204" s="1151"/>
      <c r="PI204" s="1151"/>
      <c r="PJ204" s="1151"/>
      <c r="PK204" s="1151"/>
      <c r="PL204" s="1151"/>
      <c r="PM204" s="1151"/>
      <c r="PN204" s="1151"/>
      <c r="PO204" s="1151"/>
      <c r="PP204" s="1151"/>
      <c r="PQ204" s="1151"/>
      <c r="PR204" s="1151"/>
      <c r="PS204" s="1151"/>
      <c r="PT204" s="1151"/>
      <c r="PU204" s="1151"/>
      <c r="PV204" s="1151"/>
      <c r="PW204" s="1151"/>
      <c r="PX204" s="1151"/>
      <c r="PY204" s="1151"/>
      <c r="PZ204" s="1151"/>
      <c r="QA204" s="1151"/>
      <c r="QB204" s="1151"/>
      <c r="QC204" s="1151"/>
      <c r="QD204" s="1151"/>
      <c r="QE204" s="1151"/>
      <c r="QF204" s="1151"/>
      <c r="QG204" s="1151"/>
      <c r="QH204" s="1151"/>
      <c r="QI204" s="1151"/>
      <c r="QJ204" s="1151"/>
      <c r="QK204" s="1151"/>
      <c r="QL204" s="1151"/>
      <c r="QM204" s="1151"/>
      <c r="QN204" s="1151"/>
      <c r="QO204" s="1151"/>
      <c r="QP204" s="1151"/>
      <c r="QQ204" s="1151"/>
      <c r="QR204" s="1151"/>
      <c r="QS204" s="1151"/>
      <c r="QT204" s="1151"/>
      <c r="QU204" s="1151"/>
      <c r="QV204" s="1151"/>
      <c r="QW204" s="1151"/>
      <c r="QX204" s="1151"/>
      <c r="QY204" s="1151"/>
      <c r="QZ204" s="1151"/>
      <c r="RA204" s="1151"/>
      <c r="RB204" s="1151"/>
      <c r="RC204" s="1151"/>
      <c r="RD204" s="1151"/>
      <c r="RE204" s="1151"/>
      <c r="RF204" s="1151"/>
      <c r="RG204" s="1151"/>
      <c r="RH204" s="1151"/>
      <c r="RI204" s="1151"/>
      <c r="RJ204" s="1151"/>
      <c r="RK204" s="1151"/>
      <c r="RL204" s="1151"/>
      <c r="RM204" s="1151"/>
      <c r="RN204" s="1151"/>
      <c r="RO204" s="1151"/>
      <c r="RP204" s="1151"/>
      <c r="RQ204" s="1151"/>
      <c r="RR204" s="1151"/>
      <c r="RS204" s="1151"/>
      <c r="RT204" s="1151"/>
      <c r="RU204" s="1151"/>
      <c r="RV204" s="1151"/>
      <c r="RW204" s="1151"/>
      <c r="RX204" s="1151"/>
      <c r="RY204" s="1151"/>
      <c r="RZ204" s="1151"/>
      <c r="SA204" s="1151"/>
      <c r="SB204" s="1151"/>
      <c r="SC204" s="1151"/>
      <c r="SD204" s="1151"/>
      <c r="SE204" s="1151"/>
      <c r="SF204" s="1151"/>
      <c r="SG204" s="1151"/>
      <c r="SH204" s="1151"/>
      <c r="SI204" s="1151"/>
      <c r="SJ204" s="1151"/>
      <c r="SK204" s="1151"/>
      <c r="SL204" s="1151"/>
      <c r="SM204" s="1151"/>
      <c r="SN204" s="1151"/>
      <c r="SO204" s="1151"/>
      <c r="SP204" s="1151"/>
      <c r="SQ204" s="1151"/>
      <c r="SR204" s="1151"/>
      <c r="SS204" s="1151"/>
      <c r="ST204" s="1151"/>
      <c r="SU204" s="1151"/>
      <c r="SV204" s="1151"/>
      <c r="SW204" s="1151"/>
      <c r="SX204" s="1151"/>
      <c r="SY204" s="1151"/>
      <c r="SZ204" s="1151"/>
      <c r="TA204" s="1151"/>
      <c r="TB204" s="1151"/>
      <c r="TC204" s="1151"/>
      <c r="TD204" s="1151"/>
      <c r="TE204" s="1151"/>
      <c r="TF204" s="1151"/>
      <c r="TG204" s="1151"/>
      <c r="TH204" s="1151"/>
      <c r="TI204" s="1151"/>
      <c r="TJ204" s="1151"/>
      <c r="TK204" s="1151"/>
      <c r="TL204" s="1151"/>
      <c r="TM204" s="1151"/>
      <c r="TN204" s="1151"/>
      <c r="TO204" s="1151"/>
      <c r="TP204" s="1151"/>
      <c r="TQ204" s="1151"/>
      <c r="TR204" s="1151"/>
      <c r="TS204" s="1151"/>
      <c r="TT204" s="1151"/>
      <c r="TU204" s="1151"/>
      <c r="TV204" s="1151"/>
      <c r="TW204" s="1151"/>
      <c r="TX204" s="1151"/>
      <c r="TY204" s="1151"/>
      <c r="TZ204" s="1151"/>
      <c r="UA204" s="1151"/>
      <c r="UB204" s="1151"/>
      <c r="UC204" s="1151"/>
      <c r="UD204" s="1151"/>
      <c r="UE204" s="1151"/>
      <c r="UF204" s="1151"/>
      <c r="UG204" s="1151"/>
      <c r="UH204" s="1151"/>
      <c r="UI204" s="1151"/>
      <c r="UJ204" s="1151"/>
      <c r="UK204" s="1151"/>
      <c r="UL204" s="1151"/>
      <c r="UM204" s="1151"/>
      <c r="UN204" s="1151"/>
      <c r="UO204" s="1151"/>
      <c r="UP204" s="1151"/>
      <c r="UQ204" s="1151"/>
      <c r="UR204" s="1151"/>
      <c r="US204" s="1151"/>
      <c r="UT204" s="1151"/>
      <c r="UU204" s="1151"/>
      <c r="UV204" s="1151"/>
      <c r="UW204" s="1151"/>
      <c r="UX204" s="1151"/>
      <c r="UY204" s="1151"/>
      <c r="UZ204" s="1151"/>
      <c r="VA204" s="1151"/>
      <c r="VB204" s="1151"/>
      <c r="VC204" s="1151"/>
      <c r="VD204" s="1151"/>
      <c r="VE204" s="1151"/>
      <c r="VF204" s="1151"/>
      <c r="VG204" s="1151"/>
      <c r="VH204" s="1151"/>
      <c r="VI204" s="1151"/>
      <c r="VJ204" s="1151"/>
      <c r="VK204" s="1151"/>
      <c r="VL204" s="1151"/>
      <c r="VM204" s="1151"/>
      <c r="VN204" s="1151"/>
      <c r="VO204" s="1151"/>
      <c r="VP204" s="1151"/>
      <c r="VQ204" s="1151"/>
      <c r="VR204" s="1151"/>
      <c r="VS204" s="1151"/>
      <c r="VT204" s="1151"/>
      <c r="VU204" s="1151"/>
      <c r="VV204" s="1151"/>
      <c r="VW204" s="1151"/>
      <c r="VX204" s="1151"/>
      <c r="VY204" s="1151"/>
      <c r="VZ204" s="1151"/>
      <c r="WA204" s="1151"/>
      <c r="WB204" s="1151"/>
      <c r="WC204" s="1151"/>
      <c r="WD204" s="1151"/>
      <c r="WE204" s="1151"/>
      <c r="WF204" s="1151"/>
      <c r="WG204" s="1151"/>
      <c r="WH204" s="1151"/>
      <c r="WI204" s="1151"/>
      <c r="WJ204" s="1151"/>
      <c r="WK204" s="1151"/>
      <c r="WL204" s="1151"/>
      <c r="WM204" s="1151"/>
      <c r="WN204" s="1151"/>
      <c r="WO204" s="1151"/>
      <c r="WP204" s="1151"/>
      <c r="WQ204" s="1151"/>
      <c r="WR204" s="1151"/>
      <c r="WS204" s="1151"/>
      <c r="WT204" s="1151"/>
      <c r="WU204" s="1151"/>
      <c r="WV204" s="1151"/>
      <c r="WW204" s="1151"/>
      <c r="WX204" s="1151"/>
      <c r="WY204" s="1151"/>
      <c r="WZ204" s="1151"/>
      <c r="XA204" s="1151"/>
      <c r="XB204" s="1151"/>
      <c r="XC204" s="1151"/>
      <c r="XD204" s="1151"/>
      <c r="XE204" s="1151"/>
      <c r="XF204" s="1151"/>
      <c r="XG204" s="1151"/>
      <c r="XH204" s="1151"/>
      <c r="XI204" s="1151"/>
      <c r="XJ204" s="1151"/>
      <c r="XK204" s="1151"/>
      <c r="XL204" s="1151"/>
      <c r="XM204" s="1151"/>
      <c r="XN204" s="1151"/>
      <c r="XO204" s="1151"/>
      <c r="XP204" s="1151"/>
      <c r="XQ204" s="1151"/>
      <c r="XR204" s="1151"/>
      <c r="XS204" s="1151"/>
      <c r="XT204" s="1151"/>
      <c r="XU204" s="1151"/>
      <c r="XV204" s="1151"/>
      <c r="XW204" s="1151"/>
      <c r="XX204" s="1151"/>
      <c r="XY204" s="1151"/>
      <c r="XZ204" s="1151"/>
      <c r="YA204" s="1151"/>
      <c r="YB204" s="1151"/>
      <c r="YC204" s="1151"/>
      <c r="YD204" s="1151"/>
      <c r="YE204" s="1151"/>
      <c r="YF204" s="1151"/>
      <c r="YG204" s="1151"/>
      <c r="YH204" s="1151"/>
      <c r="YI204" s="1151"/>
      <c r="YJ204" s="1151"/>
      <c r="YK204" s="1151"/>
      <c r="YL204" s="1151"/>
      <c r="YM204" s="1151"/>
      <c r="YN204" s="1151"/>
      <c r="YO204" s="1151"/>
      <c r="YP204" s="1151"/>
      <c r="YQ204" s="1151"/>
      <c r="YR204" s="1151"/>
      <c r="YS204" s="1151"/>
      <c r="YT204" s="1151"/>
      <c r="YU204" s="1151"/>
      <c r="YV204" s="1151"/>
      <c r="YW204" s="1151"/>
      <c r="YX204" s="1151"/>
      <c r="YY204" s="1151"/>
      <c r="YZ204" s="1151"/>
      <c r="ZA204" s="1151"/>
      <c r="ZB204" s="1151"/>
      <c r="ZC204" s="1151"/>
      <c r="ZD204" s="1151"/>
      <c r="ZE204" s="1151"/>
      <c r="ZF204" s="1151"/>
      <c r="ZG204" s="1151"/>
      <c r="ZH204" s="1151"/>
      <c r="ZI204" s="1151"/>
      <c r="ZJ204" s="1151"/>
      <c r="ZK204" s="1151"/>
      <c r="ZL204" s="1151"/>
      <c r="ZM204" s="1151"/>
      <c r="ZN204" s="1151"/>
      <c r="ZO204" s="1151"/>
      <c r="ZP204" s="1151"/>
      <c r="ZQ204" s="1151"/>
      <c r="ZR204" s="1151"/>
      <c r="ZS204" s="1151"/>
      <c r="ZT204" s="1151"/>
      <c r="ZU204" s="1151"/>
      <c r="ZV204" s="1151"/>
      <c r="ZW204" s="1151"/>
      <c r="ZX204" s="1151"/>
      <c r="ZY204" s="1151"/>
      <c r="ZZ204" s="1151"/>
      <c r="AAA204" s="1151"/>
      <c r="AAB204" s="1151"/>
      <c r="AAC204" s="1151"/>
      <c r="AAD204" s="1151"/>
      <c r="AAE204" s="1151"/>
      <c r="AAF204" s="1151"/>
      <c r="AAG204" s="1151"/>
      <c r="AAH204" s="1151"/>
      <c r="AAI204" s="1151"/>
      <c r="AAJ204" s="1151"/>
      <c r="AAK204" s="1151"/>
      <c r="AAL204" s="1151"/>
      <c r="AAM204" s="1151"/>
      <c r="AAN204" s="1151"/>
      <c r="AAO204" s="1151"/>
      <c r="AAP204" s="1151"/>
      <c r="AAQ204" s="1151"/>
      <c r="AAR204" s="1151"/>
      <c r="AAS204" s="1151"/>
      <c r="AAT204" s="1151"/>
      <c r="AAU204" s="1151"/>
      <c r="AAV204" s="1151"/>
      <c r="AAW204" s="1151"/>
      <c r="AAX204" s="1151"/>
      <c r="AAY204" s="1151"/>
      <c r="AAZ204" s="1151"/>
      <c r="ABA204" s="1151"/>
      <c r="ABB204" s="1151"/>
      <c r="ABC204" s="1151"/>
      <c r="ABD204" s="1151"/>
      <c r="ABE204" s="1151"/>
      <c r="ABF204" s="1151"/>
      <c r="ABG204" s="1151"/>
      <c r="ABH204" s="1151"/>
      <c r="ABI204" s="1151"/>
      <c r="ABJ204" s="1151"/>
      <c r="ABK204" s="1151"/>
      <c r="ABL204" s="1151"/>
      <c r="ABM204" s="1151"/>
      <c r="ABN204" s="1151"/>
      <c r="ABO204" s="1151"/>
      <c r="ABP204" s="1151"/>
      <c r="ABQ204" s="1151"/>
      <c r="ABR204" s="1151"/>
      <c r="ABS204" s="1151"/>
      <c r="ABT204" s="1151"/>
      <c r="ABU204" s="1151"/>
      <c r="ABV204" s="1151"/>
      <c r="ABW204" s="1151"/>
      <c r="ABX204" s="1151"/>
      <c r="ABY204" s="1151"/>
      <c r="ABZ204" s="1151"/>
      <c r="ACA204" s="1151"/>
      <c r="ACB204" s="1151"/>
      <c r="ACC204" s="1151"/>
      <c r="ACD204" s="1151"/>
      <c r="ACE204" s="1151"/>
      <c r="ACF204" s="1151"/>
      <c r="ACG204" s="1151"/>
      <c r="ACH204" s="1151"/>
      <c r="ACI204" s="1151"/>
      <c r="ACJ204" s="1151"/>
      <c r="ACK204" s="1151"/>
      <c r="ACL204" s="1151"/>
      <c r="ACM204" s="1151"/>
      <c r="ACN204" s="1151"/>
      <c r="ACO204" s="1151"/>
      <c r="ACP204" s="1151"/>
      <c r="ACQ204" s="1151"/>
      <c r="ACR204" s="1151"/>
      <c r="ACS204" s="1151"/>
      <c r="ACT204" s="1151"/>
      <c r="ACU204" s="1151"/>
      <c r="ACV204" s="1151"/>
      <c r="ACW204" s="1151"/>
      <c r="ACX204" s="1151"/>
      <c r="ACY204" s="1151"/>
      <c r="ACZ204" s="1151"/>
      <c r="ADA204" s="1151"/>
      <c r="ADB204" s="1151"/>
      <c r="ADC204" s="1151"/>
      <c r="ADD204" s="1151"/>
      <c r="ADE204" s="1151"/>
      <c r="ADF204" s="1151"/>
      <c r="ADG204" s="1151"/>
      <c r="ADH204" s="1151"/>
      <c r="ADI204" s="1151"/>
      <c r="ADJ204" s="1151"/>
      <c r="ADK204" s="1151"/>
      <c r="ADL204" s="1151"/>
      <c r="ADM204" s="1151"/>
      <c r="ADN204" s="1151"/>
      <c r="ADO204" s="1151"/>
      <c r="ADP204" s="1151"/>
      <c r="ADQ204" s="1151"/>
      <c r="ADR204" s="1151"/>
      <c r="ADS204" s="1151"/>
      <c r="ADT204" s="1151"/>
      <c r="ADU204" s="1151"/>
      <c r="ADV204" s="1151"/>
      <c r="ADW204" s="1151"/>
      <c r="ADX204" s="1151"/>
      <c r="ADY204" s="1151"/>
      <c r="ADZ204" s="1151"/>
      <c r="AEA204" s="1151"/>
      <c r="AEB204" s="1151"/>
      <c r="AEC204" s="1151"/>
      <c r="AED204" s="1151"/>
      <c r="AEE204" s="1151"/>
      <c r="AEF204" s="1151"/>
      <c r="AEG204" s="1151"/>
      <c r="AEH204" s="1151"/>
      <c r="AEI204" s="1151"/>
      <c r="AEJ204" s="1151"/>
      <c r="AEK204" s="1151"/>
      <c r="AEL204" s="1151"/>
      <c r="AEM204" s="1151"/>
      <c r="AEN204" s="1151"/>
      <c r="AEO204" s="1151"/>
      <c r="AEP204" s="1151"/>
      <c r="AEQ204" s="1151"/>
      <c r="AER204" s="1151"/>
      <c r="AES204" s="1151"/>
      <c r="AET204" s="1151"/>
      <c r="AEU204" s="1151"/>
      <c r="AEV204" s="1151"/>
      <c r="AEW204" s="1151"/>
      <c r="AEX204" s="1151"/>
      <c r="AEY204" s="1151"/>
      <c r="AEZ204" s="1151"/>
      <c r="AFA204" s="1151"/>
      <c r="AFB204" s="1151"/>
      <c r="AFC204" s="1151"/>
      <c r="AFD204" s="1151"/>
      <c r="AFE204" s="1151"/>
      <c r="AFF204" s="1151"/>
      <c r="AFG204" s="1151"/>
      <c r="AFH204" s="1151"/>
      <c r="AFI204" s="1151"/>
      <c r="AFJ204" s="1151"/>
      <c r="AFK204" s="1151"/>
      <c r="AFL204" s="1151"/>
      <c r="AFM204" s="1151"/>
      <c r="AFN204" s="1151"/>
      <c r="AFO204" s="1151"/>
      <c r="AFP204" s="1151"/>
      <c r="AFQ204" s="1151"/>
      <c r="AFR204" s="1151"/>
      <c r="AFS204" s="1151"/>
      <c r="AFT204" s="1151"/>
      <c r="AFU204" s="1151"/>
      <c r="AFV204" s="1151"/>
      <c r="AFW204" s="1151"/>
      <c r="AFX204" s="1151"/>
      <c r="AFY204" s="1151"/>
      <c r="AFZ204" s="1151"/>
      <c r="AGA204" s="1151"/>
      <c r="AGB204" s="1151"/>
      <c r="AGC204" s="1151"/>
      <c r="AGD204" s="1151"/>
      <c r="AGE204" s="1151"/>
      <c r="AGF204" s="1151"/>
      <c r="AGG204" s="1151"/>
      <c r="AGH204" s="1151"/>
      <c r="AGI204" s="1151"/>
      <c r="AGJ204" s="1151"/>
      <c r="AGK204" s="1151"/>
      <c r="AGL204" s="1151"/>
      <c r="AGM204" s="1151"/>
      <c r="AGN204" s="1151"/>
      <c r="AGO204" s="1151"/>
      <c r="AGP204" s="1151"/>
      <c r="AGQ204" s="1151"/>
      <c r="AGR204" s="1151"/>
      <c r="AGS204" s="1151"/>
      <c r="AGT204" s="1151"/>
      <c r="AGU204" s="1151"/>
      <c r="AGV204" s="1151"/>
      <c r="AGW204" s="1151"/>
      <c r="AGX204" s="1151"/>
      <c r="AGY204" s="1151"/>
      <c r="AGZ204" s="1151"/>
      <c r="AHA204" s="1151"/>
      <c r="AHB204" s="1151"/>
      <c r="AHC204" s="1151"/>
      <c r="AHD204" s="1151"/>
      <c r="AHE204" s="1151"/>
      <c r="AHF204" s="1151"/>
      <c r="AHG204" s="1151"/>
      <c r="AHH204" s="1151"/>
      <c r="AHI204" s="1151"/>
      <c r="AHJ204" s="1151"/>
      <c r="AHK204" s="1151"/>
      <c r="AHL204" s="1151"/>
      <c r="AHM204" s="1151"/>
      <c r="AHN204" s="1151"/>
      <c r="AHO204" s="1151"/>
      <c r="AHP204" s="1151"/>
      <c r="AHQ204" s="1151"/>
      <c r="AHR204" s="1151"/>
      <c r="AHS204" s="1151"/>
      <c r="AHT204" s="1151"/>
      <c r="AHU204" s="1151"/>
      <c r="AHV204" s="1151"/>
      <c r="AHW204" s="1151"/>
      <c r="AHX204" s="1151"/>
      <c r="AHY204" s="1151"/>
      <c r="AHZ204" s="1151"/>
      <c r="AIA204" s="1151"/>
      <c r="AIB204" s="1151"/>
      <c r="AIC204" s="1151"/>
      <c r="AID204" s="1151"/>
      <c r="AIE204" s="1151"/>
      <c r="AIF204" s="1151"/>
      <c r="AIG204" s="1151"/>
      <c r="AIH204" s="1151"/>
      <c r="AII204" s="1151"/>
      <c r="AIJ204" s="1151"/>
      <c r="AIK204" s="1151"/>
      <c r="AIL204" s="1151"/>
      <c r="AIM204" s="1151"/>
      <c r="AIN204" s="1151"/>
      <c r="AIO204" s="1151"/>
      <c r="AIP204" s="1151"/>
      <c r="AIQ204" s="1151"/>
      <c r="AIR204" s="1151"/>
      <c r="AIS204" s="1151"/>
      <c r="AIT204" s="1151"/>
      <c r="AIU204" s="1151"/>
      <c r="AIV204" s="1151"/>
      <c r="AIW204" s="1151"/>
      <c r="AIX204" s="1151"/>
      <c r="AIY204" s="1151"/>
      <c r="AIZ204" s="1151"/>
      <c r="AJA204" s="1151"/>
      <c r="AJB204" s="1151"/>
      <c r="AJC204" s="1151"/>
      <c r="AJD204" s="1151"/>
      <c r="AJE204" s="1151"/>
      <c r="AJF204" s="1151"/>
      <c r="AJG204" s="1151"/>
      <c r="AJH204" s="1151"/>
      <c r="AJI204" s="1151"/>
      <c r="AJJ204" s="1151"/>
      <c r="AJK204" s="1151"/>
      <c r="AJL204" s="1151"/>
      <c r="AJM204" s="1151"/>
      <c r="AJN204" s="1151"/>
      <c r="AJO204" s="1151"/>
      <c r="AJP204" s="1151"/>
      <c r="AJQ204" s="1151"/>
      <c r="AJR204" s="1151"/>
      <c r="AJS204" s="1151"/>
      <c r="AJT204" s="1151"/>
      <c r="AJU204" s="1151"/>
      <c r="AJV204" s="1151"/>
      <c r="AJW204" s="1151"/>
      <c r="AJX204" s="1151"/>
      <c r="AJY204" s="1151"/>
      <c r="AJZ204" s="1151"/>
      <c r="AKA204" s="1151"/>
      <c r="AKB204" s="1151"/>
      <c r="AKC204" s="1151"/>
      <c r="AKD204" s="1151"/>
      <c r="AKE204" s="1151"/>
      <c r="AKF204" s="1151"/>
      <c r="AKG204" s="1151"/>
      <c r="AKH204" s="1151"/>
      <c r="AKI204" s="1151"/>
      <c r="AKJ204" s="1151"/>
      <c r="AKK204" s="1151"/>
      <c r="AKL204" s="1151"/>
      <c r="AKM204" s="1151"/>
      <c r="AKN204" s="1151"/>
      <c r="AKO204" s="1151"/>
      <c r="AKP204" s="1151"/>
      <c r="AKQ204" s="1151"/>
      <c r="AKR204" s="1151"/>
      <c r="AKS204" s="1151"/>
      <c r="AKT204" s="1151"/>
      <c r="AKU204" s="1151"/>
      <c r="AKV204" s="1151"/>
      <c r="AKW204" s="1151"/>
      <c r="AKX204" s="1151"/>
      <c r="AKY204" s="1151"/>
      <c r="AKZ204" s="1151"/>
      <c r="ALA204" s="1151"/>
      <c r="ALB204" s="1151"/>
      <c r="ALC204" s="1151"/>
      <c r="ALD204" s="1151"/>
      <c r="ALE204" s="1151"/>
      <c r="ALF204" s="1151"/>
      <c r="ALG204" s="1151"/>
      <c r="ALH204" s="1151"/>
      <c r="ALI204" s="1151"/>
      <c r="ALJ204" s="1151"/>
      <c r="ALK204" s="1151"/>
      <c r="ALL204" s="1151"/>
      <c r="ALM204" s="1151"/>
      <c r="ALN204" s="1151"/>
      <c r="ALO204" s="1151"/>
      <c r="ALP204" s="1151"/>
      <c r="ALQ204" s="1151"/>
      <c r="ALR204" s="1151"/>
      <c r="ALS204" s="1151"/>
      <c r="ALT204" s="1151"/>
      <c r="ALU204" s="1151"/>
      <c r="ALV204" s="1151"/>
      <c r="ALW204" s="1151"/>
      <c r="ALX204" s="1151"/>
      <c r="ALY204" s="1151"/>
      <c r="ALZ204" s="1151"/>
      <c r="AMA204" s="1151"/>
      <c r="AMB204" s="1151"/>
      <c r="AMC204" s="1151"/>
      <c r="AMD204" s="1151"/>
      <c r="AME204" s="1151"/>
      <c r="AMF204" s="1151"/>
      <c r="AMG204" s="1151"/>
      <c r="AMH204" s="1151"/>
      <c r="AMI204" s="1151"/>
      <c r="AMJ204" s="1151"/>
      <c r="AMK204" s="1151"/>
      <c r="AML204" s="1151"/>
      <c r="AMM204" s="1151"/>
      <c r="AMN204" s="1151"/>
      <c r="AMO204" s="1151"/>
      <c r="AMP204" s="1151"/>
      <c r="AMQ204" s="1151"/>
      <c r="AMR204" s="1151"/>
      <c r="AMS204" s="1151"/>
      <c r="AMT204" s="1151"/>
      <c r="AMU204" s="1151"/>
      <c r="AMV204" s="1151"/>
      <c r="AMW204" s="1151"/>
      <c r="AMX204" s="1151"/>
      <c r="AMY204" s="1151"/>
      <c r="AMZ204" s="1151"/>
      <c r="ANA204" s="1151"/>
      <c r="ANB204" s="1151"/>
      <c r="ANC204" s="1151"/>
      <c r="AND204" s="1151"/>
      <c r="ANE204" s="1151"/>
      <c r="ANF204" s="1151"/>
      <c r="ANG204" s="1151"/>
      <c r="ANH204" s="1151"/>
      <c r="ANI204" s="1151"/>
      <c r="ANJ204" s="1151"/>
      <c r="ANK204" s="1151"/>
      <c r="ANL204" s="1151"/>
      <c r="ANM204" s="1151"/>
      <c r="ANN204" s="1151"/>
      <c r="ANO204" s="1151"/>
      <c r="ANP204" s="1151"/>
      <c r="ANQ204" s="1151"/>
      <c r="ANR204" s="1151"/>
      <c r="ANS204" s="1151"/>
      <c r="ANT204" s="1151"/>
      <c r="ANU204" s="1151"/>
      <c r="ANV204" s="1151"/>
      <c r="ANW204" s="1151"/>
      <c r="ANX204" s="1151"/>
      <c r="ANY204" s="1151"/>
      <c r="ANZ204" s="1151"/>
      <c r="AOA204" s="1151"/>
      <c r="AOB204" s="1151"/>
      <c r="AOC204" s="1151"/>
      <c r="AOD204" s="1151"/>
      <c r="AOE204" s="1151"/>
      <c r="AOF204" s="1151"/>
      <c r="AOG204" s="1151"/>
      <c r="AOH204" s="1151"/>
      <c r="AOI204" s="1151"/>
      <c r="AOJ204" s="1151"/>
      <c r="AOK204" s="1151"/>
      <c r="AOL204" s="1151"/>
      <c r="AOM204" s="1151"/>
      <c r="AON204" s="1151"/>
      <c r="AOO204" s="1151"/>
      <c r="AOP204" s="1151"/>
      <c r="AOQ204" s="1151"/>
      <c r="AOR204" s="1151"/>
      <c r="AOS204" s="1151"/>
      <c r="AOT204" s="1151"/>
      <c r="AOU204" s="1151"/>
      <c r="AOV204" s="1151"/>
      <c r="AOW204" s="1151"/>
      <c r="AOX204" s="1151"/>
      <c r="AOY204" s="1151"/>
      <c r="AOZ204" s="1151"/>
      <c r="APA204" s="1151"/>
      <c r="APB204" s="1151"/>
      <c r="APC204" s="1151"/>
      <c r="APD204" s="1151"/>
      <c r="APE204" s="1151"/>
      <c r="APF204" s="1151"/>
      <c r="APG204" s="1151"/>
      <c r="APH204" s="1151"/>
      <c r="API204" s="1151"/>
      <c r="APJ204" s="1151"/>
      <c r="APK204" s="1151"/>
      <c r="APL204" s="1151"/>
      <c r="APM204" s="1151"/>
      <c r="APN204" s="1151"/>
      <c r="APO204" s="1151"/>
      <c r="APP204" s="1151"/>
      <c r="APQ204" s="1151"/>
      <c r="APR204" s="1151"/>
      <c r="APS204" s="1151"/>
      <c r="APT204" s="1151"/>
      <c r="APU204" s="1151"/>
      <c r="APV204" s="1151"/>
      <c r="APW204" s="1151"/>
      <c r="APX204" s="1151"/>
      <c r="APY204" s="1151"/>
      <c r="APZ204" s="1151"/>
      <c r="AQA204" s="1151"/>
      <c r="AQB204" s="1151"/>
      <c r="AQC204" s="1151"/>
      <c r="AQD204" s="1151"/>
      <c r="AQE204" s="1151"/>
      <c r="AQF204" s="1151"/>
      <c r="AQG204" s="1151"/>
      <c r="AQH204" s="1151"/>
      <c r="AQI204" s="1151"/>
      <c r="AQJ204" s="1151"/>
      <c r="AQK204" s="1151"/>
      <c r="AQL204" s="1151"/>
      <c r="AQM204" s="1151"/>
      <c r="AQN204" s="1151"/>
      <c r="AQO204" s="1151"/>
      <c r="AQP204" s="1151"/>
      <c r="AQQ204" s="1151"/>
      <c r="AQR204" s="1151"/>
      <c r="AQS204" s="1151"/>
      <c r="AQT204" s="1151"/>
      <c r="AQU204" s="1151"/>
      <c r="AQV204" s="1151"/>
      <c r="AQW204" s="1151"/>
      <c r="AQX204" s="1151"/>
      <c r="AQY204" s="1151"/>
      <c r="AQZ204" s="1151"/>
      <c r="ARA204" s="1151"/>
      <c r="ARB204" s="1151"/>
      <c r="ARC204" s="1151"/>
      <c r="ARD204" s="1151"/>
      <c r="ARE204" s="1151"/>
      <c r="ARF204" s="1151"/>
      <c r="ARG204" s="1151"/>
      <c r="ARH204" s="1151"/>
      <c r="ARI204" s="1151"/>
      <c r="ARJ204" s="1151"/>
      <c r="ARK204" s="1151"/>
      <c r="ARL204" s="1151"/>
      <c r="ARM204" s="1151"/>
      <c r="ARN204" s="1151"/>
      <c r="ARO204" s="1151"/>
      <c r="ARP204" s="1151"/>
      <c r="ARQ204" s="1151"/>
      <c r="ARR204" s="1151"/>
      <c r="ARS204" s="1151"/>
      <c r="ART204" s="1151"/>
      <c r="ARU204" s="1151"/>
      <c r="ARV204" s="1151"/>
      <c r="ARW204" s="1151"/>
      <c r="ARX204" s="1151"/>
      <c r="ARY204" s="1151"/>
      <c r="ARZ204" s="1151"/>
      <c r="ASA204" s="1151"/>
      <c r="ASB204" s="1151"/>
      <c r="ASC204" s="1151"/>
      <c r="ASD204" s="1151"/>
      <c r="ASE204" s="1151"/>
      <c r="ASF204" s="1151"/>
      <c r="ASG204" s="1151"/>
      <c r="ASH204" s="1151"/>
      <c r="ASI204" s="1151"/>
      <c r="ASJ204" s="1151"/>
      <c r="ASK204" s="1151"/>
      <c r="ASL204" s="1151"/>
      <c r="ASM204" s="1151"/>
      <c r="ASN204" s="1151"/>
      <c r="ASO204" s="1151"/>
      <c r="ASP204" s="1151"/>
      <c r="ASQ204" s="1151"/>
      <c r="ASR204" s="1151"/>
      <c r="ASS204" s="1151"/>
      <c r="AST204" s="1151"/>
      <c r="ASU204" s="1151"/>
      <c r="ASV204" s="1151"/>
      <c r="ASW204" s="1151"/>
      <c r="ASX204" s="1151"/>
      <c r="ASY204" s="1151"/>
      <c r="ASZ204" s="1151"/>
      <c r="ATA204" s="1151"/>
      <c r="ATB204" s="1151"/>
      <c r="ATC204" s="1151"/>
      <c r="ATD204" s="1151"/>
      <c r="ATE204" s="1151"/>
      <c r="ATF204" s="1151"/>
      <c r="ATG204" s="1151"/>
      <c r="ATH204" s="1151"/>
      <c r="ATI204" s="1151"/>
      <c r="ATJ204" s="1151"/>
      <c r="ATK204" s="1151"/>
      <c r="ATL204" s="1151"/>
      <c r="ATM204" s="1151"/>
      <c r="ATN204" s="1151"/>
      <c r="ATO204" s="1151"/>
      <c r="ATP204" s="1151"/>
      <c r="ATQ204" s="1151"/>
      <c r="ATR204" s="1151"/>
      <c r="ATS204" s="1151"/>
      <c r="ATT204" s="1151"/>
      <c r="ATU204" s="1151"/>
      <c r="ATV204" s="1151"/>
      <c r="ATW204" s="1151"/>
      <c r="ATX204" s="1151"/>
      <c r="ATY204" s="1151"/>
      <c r="ATZ204" s="1151"/>
      <c r="AUA204" s="1151"/>
      <c r="AUB204" s="1151"/>
      <c r="AUC204" s="1151"/>
      <c r="AUD204" s="1151"/>
      <c r="AUE204" s="1151"/>
      <c r="AUF204" s="1151"/>
      <c r="AUG204" s="1151"/>
      <c r="AUH204" s="1151"/>
      <c r="AUI204" s="1151"/>
      <c r="AUJ204" s="1151"/>
      <c r="AUK204" s="1151"/>
      <c r="AUL204" s="1151"/>
      <c r="AUM204" s="1151"/>
      <c r="AUN204" s="1151"/>
      <c r="AUO204" s="1151"/>
      <c r="AUP204" s="1151"/>
      <c r="AUQ204" s="1151"/>
      <c r="AUR204" s="1151"/>
      <c r="AUS204" s="1151"/>
      <c r="AUT204" s="1151"/>
      <c r="AUU204" s="1151"/>
      <c r="AUV204" s="1151"/>
      <c r="AUW204" s="1151"/>
      <c r="AUX204" s="1151"/>
      <c r="AUY204" s="1151"/>
      <c r="AUZ204" s="1151"/>
      <c r="AVA204" s="1151"/>
      <c r="AVB204" s="1151"/>
      <c r="AVC204" s="1151"/>
      <c r="AVD204" s="1151"/>
      <c r="AVE204" s="1151"/>
      <c r="AVF204" s="1151"/>
      <c r="AVG204" s="1151"/>
      <c r="AVH204" s="1151"/>
      <c r="AVI204" s="1151"/>
      <c r="AVJ204" s="1151"/>
      <c r="AVK204" s="1151"/>
      <c r="AVL204" s="1151"/>
      <c r="AVM204" s="1151"/>
      <c r="AVN204" s="1151"/>
      <c r="AVO204" s="1151"/>
      <c r="AVP204" s="1151"/>
      <c r="AVQ204" s="1151"/>
      <c r="AVR204" s="1151"/>
      <c r="AVS204" s="1151"/>
      <c r="AVT204" s="1151"/>
      <c r="AVU204" s="1151"/>
      <c r="AVV204" s="1151"/>
      <c r="AVW204" s="1151"/>
      <c r="AVX204" s="1151"/>
      <c r="AVY204" s="1151"/>
      <c r="AVZ204" s="1151"/>
      <c r="AWA204" s="1151"/>
      <c r="AWB204" s="1151"/>
      <c r="AWC204" s="1151"/>
      <c r="AWD204" s="1151"/>
      <c r="AWE204" s="1151"/>
      <c r="AWF204" s="1151"/>
      <c r="AWG204" s="1151"/>
      <c r="AWH204" s="1151"/>
      <c r="AWI204" s="1151"/>
      <c r="AWJ204" s="1151"/>
      <c r="AWK204" s="1151"/>
      <c r="AWL204" s="1151"/>
      <c r="AWM204" s="1151"/>
      <c r="AWN204" s="1151"/>
      <c r="AWO204" s="1151"/>
      <c r="AWP204" s="1151"/>
      <c r="AWQ204" s="1151"/>
      <c r="AWR204" s="1151"/>
      <c r="AWS204" s="1151"/>
      <c r="AWT204" s="1151"/>
      <c r="AWU204" s="1151"/>
      <c r="AWV204" s="1151"/>
      <c r="AWW204" s="1151"/>
      <c r="AWX204" s="1151"/>
      <c r="AWY204" s="1151"/>
      <c r="AWZ204" s="1151"/>
      <c r="AXA204" s="1151"/>
      <c r="AXB204" s="1151"/>
      <c r="AXC204" s="1151"/>
      <c r="AXD204" s="1151"/>
      <c r="AXE204" s="1151"/>
      <c r="AXF204" s="1151"/>
      <c r="AXG204" s="1151"/>
      <c r="AXH204" s="1151"/>
      <c r="AXI204" s="1151"/>
      <c r="AXJ204" s="1151"/>
      <c r="AXK204" s="1151"/>
      <c r="AXL204" s="1151"/>
      <c r="AXM204" s="1151"/>
      <c r="AXN204" s="1151"/>
      <c r="AXO204" s="1151"/>
      <c r="AXP204" s="1151"/>
      <c r="AXQ204" s="1151"/>
      <c r="AXR204" s="1151"/>
      <c r="AXS204" s="1151"/>
      <c r="AXT204" s="1151"/>
      <c r="AXU204" s="1151"/>
      <c r="AXV204" s="1151"/>
      <c r="AXW204" s="1151"/>
      <c r="AXX204" s="1151"/>
      <c r="AXY204" s="1151"/>
      <c r="AXZ204" s="1151"/>
      <c r="AYA204" s="1151"/>
      <c r="AYB204" s="1151"/>
      <c r="AYC204" s="1151"/>
      <c r="AYD204" s="1151"/>
      <c r="AYE204" s="1151"/>
      <c r="AYF204" s="1151"/>
      <c r="AYG204" s="1151"/>
      <c r="AYH204" s="1151"/>
      <c r="AYI204" s="1151"/>
      <c r="AYJ204" s="1151"/>
      <c r="AYK204" s="1151"/>
      <c r="AYL204" s="1151"/>
      <c r="AYM204" s="1151"/>
      <c r="AYN204" s="1151"/>
      <c r="AYO204" s="1151"/>
      <c r="AYP204" s="1151"/>
      <c r="AYQ204" s="1151"/>
      <c r="AYR204" s="1151"/>
      <c r="AYS204" s="1151"/>
      <c r="AYT204" s="1151"/>
      <c r="AYU204" s="1151"/>
      <c r="AYV204" s="1151"/>
      <c r="AYW204" s="1151"/>
      <c r="AYX204" s="1151"/>
      <c r="AYY204" s="1151"/>
      <c r="AYZ204" s="1151"/>
      <c r="AZA204" s="1151"/>
      <c r="AZB204" s="1151"/>
      <c r="AZC204" s="1151"/>
      <c r="AZD204" s="1151"/>
      <c r="AZE204" s="1151"/>
      <c r="AZF204" s="1151"/>
      <c r="AZG204" s="1151"/>
      <c r="AZH204" s="1151"/>
      <c r="AZI204" s="1151"/>
      <c r="AZJ204" s="1151"/>
      <c r="AZK204" s="1151"/>
      <c r="AZL204" s="1151"/>
      <c r="AZM204" s="1151"/>
      <c r="AZN204" s="1151"/>
      <c r="AZO204" s="1151"/>
      <c r="AZP204" s="1151"/>
      <c r="AZQ204" s="1151"/>
      <c r="AZR204" s="1151"/>
      <c r="AZS204" s="1151"/>
      <c r="AZT204" s="1151"/>
      <c r="AZU204" s="1151"/>
      <c r="AZV204" s="1151"/>
      <c r="AZW204" s="1151"/>
      <c r="AZX204" s="1151"/>
      <c r="AZY204" s="1151"/>
      <c r="AZZ204" s="1151"/>
      <c r="BAA204" s="1151"/>
      <c r="BAB204" s="1151"/>
      <c r="BAC204" s="1151"/>
      <c r="BAD204" s="1151"/>
      <c r="BAE204" s="1151"/>
      <c r="BAF204" s="1151"/>
      <c r="BAG204" s="1151"/>
      <c r="BAH204" s="1151"/>
      <c r="BAI204" s="1151"/>
      <c r="BAJ204" s="1151"/>
      <c r="BAK204" s="1151"/>
      <c r="BAL204" s="1151"/>
      <c r="BAM204" s="1151"/>
      <c r="BAN204" s="1151"/>
      <c r="BAO204" s="1151"/>
      <c r="BAP204" s="1151"/>
      <c r="BAQ204" s="1151"/>
      <c r="BAR204" s="1151"/>
      <c r="BAS204" s="1151"/>
      <c r="BAT204" s="1151"/>
      <c r="BAU204" s="1151"/>
      <c r="BAV204" s="1151"/>
      <c r="BAW204" s="1151"/>
      <c r="BAX204" s="1151"/>
      <c r="BAY204" s="1151"/>
      <c r="BAZ204" s="1151"/>
      <c r="BBA204" s="1151"/>
      <c r="BBB204" s="1151"/>
      <c r="BBC204" s="1151"/>
      <c r="BBD204" s="1151"/>
      <c r="BBE204" s="1151"/>
      <c r="BBF204" s="1151"/>
      <c r="BBG204" s="1151"/>
      <c r="BBH204" s="1151"/>
      <c r="BBI204" s="1151"/>
      <c r="BBJ204" s="1151"/>
      <c r="BBK204" s="1151"/>
      <c r="BBL204" s="1151"/>
      <c r="BBM204" s="1151"/>
      <c r="BBN204" s="1151"/>
      <c r="BBO204" s="1151"/>
      <c r="BBP204" s="1151"/>
      <c r="BBQ204" s="1151"/>
      <c r="BBR204" s="1151"/>
      <c r="BBS204" s="1151"/>
      <c r="BBT204" s="1151"/>
      <c r="BBU204" s="1151"/>
      <c r="BBV204" s="1151"/>
      <c r="BBW204" s="1151"/>
      <c r="BBX204" s="1151"/>
      <c r="BBY204" s="1151"/>
      <c r="BBZ204" s="1151"/>
      <c r="BCA204" s="1151"/>
      <c r="BCB204" s="1151"/>
      <c r="BCC204" s="1151"/>
      <c r="BCD204" s="1151"/>
      <c r="BCE204" s="1151"/>
      <c r="BCF204" s="1151"/>
      <c r="BCG204" s="1151"/>
      <c r="BCH204" s="1151"/>
      <c r="BCI204" s="1151"/>
      <c r="BCJ204" s="1151"/>
      <c r="BCK204" s="1151"/>
      <c r="BCL204" s="1151"/>
      <c r="BCM204" s="1151"/>
      <c r="BCN204" s="1151"/>
      <c r="BCO204" s="1151"/>
      <c r="BCP204" s="1151"/>
      <c r="BCQ204" s="1151"/>
      <c r="BCR204" s="1151"/>
      <c r="BCS204" s="1151"/>
      <c r="BCT204" s="1151"/>
      <c r="BCU204" s="1151"/>
      <c r="BCV204" s="1151"/>
      <c r="BCW204" s="1151"/>
      <c r="BCX204" s="1151"/>
      <c r="BCY204" s="1151"/>
      <c r="BCZ204" s="1151"/>
      <c r="BDA204" s="1151"/>
      <c r="BDB204" s="1151"/>
      <c r="BDC204" s="1151"/>
      <c r="BDD204" s="1151"/>
      <c r="BDE204" s="1151"/>
      <c r="BDF204" s="1151"/>
      <c r="BDG204" s="1151"/>
      <c r="BDH204" s="1151"/>
      <c r="BDI204" s="1151"/>
      <c r="BDJ204" s="1151"/>
      <c r="BDK204" s="1151"/>
      <c r="BDL204" s="1151"/>
      <c r="BDM204" s="1151"/>
      <c r="BDN204" s="1151"/>
      <c r="BDO204" s="1151"/>
      <c r="BDP204" s="1151"/>
      <c r="BDQ204" s="1151"/>
      <c r="BDR204" s="1151"/>
      <c r="BDS204" s="1151"/>
      <c r="BDT204" s="1151"/>
      <c r="BDU204" s="1151"/>
      <c r="BDV204" s="1151"/>
      <c r="BDW204" s="1151"/>
      <c r="BDX204" s="1151"/>
      <c r="BDY204" s="1151"/>
      <c r="BDZ204" s="1151"/>
      <c r="BEA204" s="1151"/>
      <c r="BEB204" s="1151"/>
      <c r="BEC204" s="1151"/>
      <c r="BED204" s="1151"/>
      <c r="BEE204" s="1151"/>
      <c r="BEF204" s="1151"/>
      <c r="BEG204" s="1151"/>
      <c r="BEH204" s="1151"/>
      <c r="BEI204" s="1151"/>
      <c r="BEJ204" s="1151"/>
      <c r="BEK204" s="1151"/>
      <c r="BEL204" s="1151"/>
      <c r="BEM204" s="1151"/>
      <c r="BEN204" s="1151"/>
      <c r="BEO204" s="1151"/>
      <c r="BEP204" s="1151"/>
      <c r="BEQ204" s="1151"/>
      <c r="BER204" s="1151"/>
      <c r="BES204" s="1151"/>
      <c r="BET204" s="1151"/>
      <c r="BEU204" s="1151"/>
      <c r="BEV204" s="1151"/>
      <c r="BEW204" s="1151"/>
      <c r="BEX204" s="1151"/>
      <c r="BEY204" s="1151"/>
      <c r="BEZ204" s="1151"/>
      <c r="BFA204" s="1151"/>
      <c r="BFB204" s="1151"/>
      <c r="BFC204" s="1151"/>
      <c r="BFD204" s="1151"/>
      <c r="BFE204" s="1151"/>
      <c r="BFF204" s="1151"/>
      <c r="BFG204" s="1151"/>
      <c r="BFH204" s="1151"/>
      <c r="BFI204" s="1151"/>
      <c r="BFJ204" s="1151"/>
      <c r="BFK204" s="1151"/>
      <c r="BFL204" s="1151"/>
      <c r="BFM204" s="1151"/>
      <c r="BFN204" s="1151"/>
      <c r="BFO204" s="1151"/>
      <c r="BFP204" s="1151"/>
      <c r="BFQ204" s="1151"/>
      <c r="BFR204" s="1151"/>
      <c r="BFS204" s="1151"/>
      <c r="BFT204" s="1151"/>
      <c r="BFU204" s="1151"/>
      <c r="BFV204" s="1151"/>
      <c r="BFW204" s="1151"/>
      <c r="BFX204" s="1151"/>
      <c r="BFY204" s="1151"/>
      <c r="BFZ204" s="1151"/>
      <c r="BGA204" s="1151"/>
      <c r="BGB204" s="1151"/>
      <c r="BGC204" s="1151"/>
      <c r="BGD204" s="1151"/>
      <c r="BGE204" s="1151"/>
      <c r="BGF204" s="1151"/>
      <c r="BGG204" s="1151"/>
      <c r="BGH204" s="1151"/>
      <c r="BGI204" s="1151"/>
      <c r="BGJ204" s="1151"/>
      <c r="BGK204" s="1151"/>
      <c r="BGL204" s="1151"/>
      <c r="BGM204" s="1151"/>
      <c r="BGN204" s="1151"/>
      <c r="BGO204" s="1151"/>
      <c r="BGP204" s="1151"/>
      <c r="BGQ204" s="1151"/>
      <c r="BGR204" s="1151"/>
      <c r="BGS204" s="1151"/>
      <c r="BGT204" s="1151"/>
      <c r="BGU204" s="1151"/>
      <c r="BGV204" s="1151"/>
      <c r="BGW204" s="1151"/>
      <c r="BGX204" s="1151"/>
      <c r="BGY204" s="1151"/>
      <c r="BGZ204" s="1151"/>
      <c r="BHA204" s="1151"/>
      <c r="BHB204" s="1151"/>
      <c r="BHC204" s="1151"/>
      <c r="BHD204" s="1151"/>
      <c r="BHE204" s="1151"/>
      <c r="BHF204" s="1151"/>
      <c r="BHG204" s="1151"/>
      <c r="BHH204" s="1151"/>
      <c r="BHI204" s="1151"/>
      <c r="BHJ204" s="1151"/>
      <c r="BHK204" s="1151"/>
      <c r="BHL204" s="1151"/>
      <c r="BHM204" s="1151"/>
      <c r="BHN204" s="1151"/>
      <c r="BHO204" s="1151"/>
      <c r="BHP204" s="1151"/>
      <c r="BHQ204" s="1151"/>
      <c r="BHR204" s="1151"/>
      <c r="BHS204" s="1151"/>
      <c r="BHT204" s="1151"/>
      <c r="BHU204" s="1151"/>
      <c r="BHV204" s="1151"/>
      <c r="BHW204" s="1151"/>
      <c r="BHX204" s="1151"/>
      <c r="BHY204" s="1151"/>
      <c r="BHZ204" s="1151"/>
      <c r="BIA204" s="1151"/>
      <c r="BIB204" s="1151"/>
      <c r="BIC204" s="1151"/>
      <c r="BID204" s="1151"/>
      <c r="BIE204" s="1151"/>
      <c r="BIF204" s="1151"/>
      <c r="BIG204" s="1151"/>
      <c r="BIH204" s="1151"/>
      <c r="BII204" s="1151"/>
      <c r="BIJ204" s="1151"/>
      <c r="BIK204" s="1151"/>
      <c r="BIL204" s="1151"/>
      <c r="BIM204" s="1151"/>
      <c r="BIN204" s="1151"/>
      <c r="BIO204" s="1151"/>
      <c r="BIP204" s="1151"/>
      <c r="BIQ204" s="1151"/>
      <c r="BIR204" s="1151"/>
      <c r="BIS204" s="1151"/>
      <c r="BIT204" s="1151"/>
      <c r="BIU204" s="1151"/>
      <c r="BIV204" s="1151"/>
      <c r="BIW204" s="1151"/>
      <c r="BIX204" s="1151"/>
      <c r="BIY204" s="1151"/>
      <c r="BIZ204" s="1151"/>
      <c r="BJA204" s="1151"/>
      <c r="BJB204" s="1151"/>
      <c r="BJC204" s="1151"/>
      <c r="BJD204" s="1151"/>
      <c r="BJE204" s="1151"/>
      <c r="BJF204" s="1151"/>
      <c r="BJG204" s="1151"/>
      <c r="BJH204" s="1151"/>
      <c r="BJI204" s="1151"/>
      <c r="BJJ204" s="1151"/>
      <c r="BJK204" s="1151"/>
      <c r="BJL204" s="1151"/>
      <c r="BJM204" s="1151"/>
      <c r="BJN204" s="1151"/>
      <c r="BJO204" s="1151"/>
      <c r="BJP204" s="1151"/>
      <c r="BJQ204" s="1151"/>
      <c r="BJR204" s="1151"/>
      <c r="BJS204" s="1151"/>
      <c r="BJT204" s="1151"/>
      <c r="BJU204" s="1151"/>
      <c r="BJV204" s="1151"/>
      <c r="BJW204" s="1151"/>
      <c r="BJX204" s="1151"/>
      <c r="BJY204" s="1151"/>
      <c r="BJZ204" s="1151"/>
      <c r="BKA204" s="1151"/>
      <c r="BKB204" s="1151"/>
      <c r="BKC204" s="1151"/>
      <c r="BKD204" s="1151"/>
      <c r="BKE204" s="1151"/>
      <c r="BKF204" s="1151"/>
      <c r="BKG204" s="1151"/>
      <c r="BKH204" s="1151"/>
      <c r="BKI204" s="1151"/>
      <c r="BKJ204" s="1151"/>
      <c r="BKK204" s="1151"/>
      <c r="BKL204" s="1151"/>
      <c r="BKM204" s="1151"/>
      <c r="BKN204" s="1151"/>
      <c r="BKO204" s="1151"/>
      <c r="BKP204" s="1151"/>
      <c r="BKQ204" s="1151"/>
      <c r="BKR204" s="1151"/>
      <c r="BKS204" s="1151"/>
      <c r="BKT204" s="1151"/>
      <c r="BKU204" s="1151"/>
      <c r="BKV204" s="1151"/>
      <c r="BKW204" s="1151"/>
      <c r="BKX204" s="1151"/>
      <c r="BKY204" s="1151"/>
      <c r="BKZ204" s="1151"/>
      <c r="BLA204" s="1151"/>
      <c r="BLB204" s="1151"/>
      <c r="BLC204" s="1151"/>
      <c r="BLD204" s="1151"/>
      <c r="BLE204" s="1151"/>
      <c r="BLF204" s="1151"/>
      <c r="BLG204" s="1151"/>
      <c r="BLH204" s="1151"/>
      <c r="BLI204" s="1151"/>
      <c r="BLJ204" s="1151"/>
      <c r="BLK204" s="1151"/>
      <c r="BLL204" s="1151"/>
      <c r="BLM204" s="1151"/>
      <c r="BLN204" s="1151"/>
      <c r="BLO204" s="1151"/>
      <c r="BLP204" s="1151"/>
      <c r="BLQ204" s="1151"/>
      <c r="BLR204" s="1151"/>
      <c r="BLS204" s="1151"/>
      <c r="BLT204" s="1151"/>
      <c r="BLU204" s="1151"/>
      <c r="BLV204" s="1151"/>
      <c r="BLW204" s="1151"/>
      <c r="BLX204" s="1151"/>
      <c r="BLY204" s="1151"/>
      <c r="BLZ204" s="1151"/>
      <c r="BMA204" s="1151"/>
      <c r="BMB204" s="1151"/>
      <c r="BMC204" s="1151"/>
      <c r="BMD204" s="1151"/>
      <c r="BME204" s="1151"/>
      <c r="BMF204" s="1151"/>
      <c r="BMG204" s="1151"/>
      <c r="BMH204" s="1151"/>
      <c r="BMI204" s="1151"/>
      <c r="BMJ204" s="1151"/>
      <c r="BMK204" s="1151"/>
      <c r="BML204" s="1151"/>
      <c r="BMM204" s="1151"/>
      <c r="BMN204" s="1151"/>
      <c r="BMO204" s="1151"/>
      <c r="BMP204" s="1151"/>
      <c r="BMQ204" s="1151"/>
      <c r="BMR204" s="1151"/>
      <c r="BMS204" s="1151"/>
      <c r="BMT204" s="1151"/>
      <c r="BMU204" s="1151"/>
      <c r="BMV204" s="1151"/>
      <c r="BMW204" s="1151"/>
      <c r="BMX204" s="1151"/>
      <c r="BMY204" s="1151"/>
      <c r="BMZ204" s="1151"/>
      <c r="BNA204" s="1151"/>
      <c r="BNB204" s="1151"/>
      <c r="BNC204" s="1151"/>
      <c r="BND204" s="1151"/>
      <c r="BNE204" s="1151"/>
      <c r="BNF204" s="1151"/>
      <c r="BNG204" s="1151"/>
      <c r="BNH204" s="1151"/>
      <c r="BNI204" s="1151"/>
      <c r="BNJ204" s="1151"/>
      <c r="BNK204" s="1151"/>
      <c r="BNL204" s="1151"/>
      <c r="BNM204" s="1151"/>
      <c r="BNN204" s="1151"/>
      <c r="BNO204" s="1151"/>
      <c r="BNP204" s="1151"/>
      <c r="BNQ204" s="1151"/>
      <c r="BNR204" s="1151"/>
      <c r="BNS204" s="1151"/>
      <c r="BNT204" s="1151"/>
      <c r="BNU204" s="1151"/>
      <c r="BNV204" s="1151"/>
      <c r="BNW204" s="1151"/>
      <c r="BNX204" s="1151"/>
      <c r="BNY204" s="1151"/>
      <c r="BNZ204" s="1151"/>
      <c r="BOA204" s="1151"/>
      <c r="BOB204" s="1151"/>
      <c r="BOC204" s="1151"/>
      <c r="BOD204" s="1151"/>
      <c r="BOE204" s="1151"/>
      <c r="BOF204" s="1151"/>
      <c r="BOG204" s="1151"/>
      <c r="BOH204" s="1151"/>
      <c r="BOI204" s="1151"/>
      <c r="BOJ204" s="1151"/>
      <c r="BOK204" s="1151"/>
      <c r="BOL204" s="1151"/>
      <c r="BOM204" s="1151"/>
      <c r="BON204" s="1151"/>
      <c r="BOO204" s="1151"/>
      <c r="BOP204" s="1151"/>
      <c r="BOQ204" s="1151"/>
      <c r="BOR204" s="1151"/>
      <c r="BOS204" s="1151"/>
      <c r="BOT204" s="1151"/>
      <c r="BOU204" s="1151"/>
      <c r="BOV204" s="1151"/>
      <c r="BOW204" s="1151"/>
      <c r="BOX204" s="1151"/>
      <c r="BOY204" s="1151"/>
      <c r="BOZ204" s="1151"/>
      <c r="BPA204" s="1151"/>
      <c r="BPB204" s="1151"/>
      <c r="BPC204" s="1151"/>
      <c r="BPD204" s="1151"/>
      <c r="BPE204" s="1151"/>
      <c r="BPF204" s="1151"/>
      <c r="BPG204" s="1151"/>
      <c r="BPH204" s="1151"/>
      <c r="BPI204" s="1151"/>
      <c r="BPJ204" s="1151"/>
      <c r="BPK204" s="1151"/>
      <c r="BPL204" s="1151"/>
      <c r="BPM204" s="1151"/>
      <c r="BPN204" s="1151"/>
      <c r="BPO204" s="1151"/>
      <c r="BPP204" s="1151"/>
      <c r="BPQ204" s="1151"/>
      <c r="BPR204" s="1151"/>
      <c r="BPS204" s="1151"/>
      <c r="BPT204" s="1151"/>
      <c r="BPU204" s="1151"/>
      <c r="BPV204" s="1151"/>
      <c r="BPW204" s="1151"/>
      <c r="BPX204" s="1151"/>
      <c r="BPY204" s="1151"/>
      <c r="BPZ204" s="1151"/>
      <c r="BQA204" s="1151"/>
      <c r="BQB204" s="1151"/>
      <c r="BQC204" s="1151"/>
      <c r="BQD204" s="1151"/>
      <c r="BQE204" s="1151"/>
      <c r="BQF204" s="1151"/>
      <c r="BQG204" s="1151"/>
      <c r="BQH204" s="1151"/>
      <c r="BQI204" s="1151"/>
      <c r="BQJ204" s="1151"/>
      <c r="BQK204" s="1151"/>
      <c r="BQL204" s="1151"/>
      <c r="BQM204" s="1151"/>
      <c r="BQN204" s="1151"/>
      <c r="BQO204" s="1151"/>
      <c r="BQP204" s="1151"/>
      <c r="BQQ204" s="1151"/>
      <c r="BQR204" s="1151"/>
      <c r="BQS204" s="1151"/>
      <c r="BQT204" s="1151"/>
      <c r="BQU204" s="1151"/>
      <c r="BQV204" s="1151"/>
      <c r="BQW204" s="1151"/>
      <c r="BQX204" s="1151"/>
      <c r="BQY204" s="1151"/>
      <c r="BQZ204" s="1151"/>
      <c r="BRA204" s="1151"/>
      <c r="BRB204" s="1151"/>
      <c r="BRC204" s="1151"/>
      <c r="BRD204" s="1151"/>
      <c r="BRE204" s="1151"/>
      <c r="BRF204" s="1151"/>
      <c r="BRG204" s="1151"/>
      <c r="BRH204" s="1151"/>
      <c r="BRI204" s="1151"/>
      <c r="BRJ204" s="1151"/>
      <c r="BRK204" s="1151"/>
      <c r="BRL204" s="1151"/>
      <c r="BRM204" s="1151"/>
      <c r="BRN204" s="1151"/>
      <c r="BRO204" s="1151"/>
      <c r="BRP204" s="1151"/>
      <c r="BRQ204" s="1151"/>
      <c r="BRR204" s="1151"/>
      <c r="BRS204" s="1151"/>
      <c r="BRT204" s="1151"/>
      <c r="BRU204" s="1151"/>
      <c r="BRV204" s="1151"/>
      <c r="BRW204" s="1151"/>
      <c r="BRX204" s="1151"/>
      <c r="BRY204" s="1151"/>
      <c r="BRZ204" s="1151"/>
      <c r="BSA204" s="1151"/>
      <c r="BSB204" s="1151"/>
      <c r="BSC204" s="1151"/>
      <c r="BSD204" s="1151"/>
      <c r="BSE204" s="1151"/>
      <c r="BSF204" s="1151"/>
      <c r="BSG204" s="1151"/>
      <c r="BSH204" s="1151"/>
      <c r="BSI204" s="1151"/>
      <c r="BSJ204" s="1151"/>
      <c r="BSK204" s="1151"/>
      <c r="BSL204" s="1151"/>
      <c r="BSM204" s="1151"/>
      <c r="BSN204" s="1151"/>
      <c r="BSO204" s="1151"/>
      <c r="BSP204" s="1151"/>
      <c r="BSQ204" s="1151"/>
      <c r="BSR204" s="1151"/>
      <c r="BSS204" s="1151"/>
      <c r="BST204" s="1151"/>
      <c r="BSU204" s="1151"/>
      <c r="BSV204" s="1151"/>
      <c r="BSW204" s="1151"/>
      <c r="BSX204" s="1151"/>
      <c r="BSY204" s="1151"/>
      <c r="BSZ204" s="1151"/>
      <c r="BTA204" s="1151"/>
      <c r="BTB204" s="1151"/>
      <c r="BTC204" s="1151"/>
      <c r="BTD204" s="1151"/>
      <c r="BTE204" s="1151"/>
      <c r="BTF204" s="1151"/>
      <c r="BTG204" s="1151"/>
      <c r="BTH204" s="1151"/>
      <c r="BTI204" s="1151"/>
      <c r="BTJ204" s="1151"/>
      <c r="BTK204" s="1151"/>
      <c r="BTL204" s="1151"/>
      <c r="BTM204" s="1151"/>
      <c r="BTN204" s="1151"/>
      <c r="BTO204" s="1151"/>
      <c r="BTP204" s="1151"/>
      <c r="BTQ204" s="1151"/>
      <c r="BTR204" s="1151"/>
      <c r="BTS204" s="1151"/>
      <c r="BTT204" s="1151"/>
      <c r="BTU204" s="1151"/>
      <c r="BTV204" s="1151"/>
      <c r="BTW204" s="1151"/>
      <c r="BTX204" s="1151"/>
      <c r="BTY204" s="1151"/>
      <c r="BTZ204" s="1151"/>
      <c r="BUA204" s="1151"/>
      <c r="BUB204" s="1151"/>
      <c r="BUC204" s="1151"/>
      <c r="BUD204" s="1151"/>
      <c r="BUE204" s="1151"/>
      <c r="BUF204" s="1151"/>
      <c r="BUG204" s="1151"/>
      <c r="BUH204" s="1151"/>
      <c r="BUI204" s="1151"/>
      <c r="BUJ204" s="1151"/>
      <c r="BUK204" s="1151"/>
      <c r="BUL204" s="1151"/>
      <c r="BUM204" s="1151"/>
      <c r="BUN204" s="1151"/>
      <c r="BUO204" s="1151"/>
      <c r="BUP204" s="1151"/>
      <c r="BUQ204" s="1151"/>
      <c r="BUR204" s="1151"/>
      <c r="BUS204" s="1151"/>
      <c r="BUT204" s="1151"/>
      <c r="BUU204" s="1151"/>
      <c r="BUV204" s="1151"/>
      <c r="BUW204" s="1151"/>
      <c r="BUX204" s="1151"/>
      <c r="BUY204" s="1151"/>
      <c r="BUZ204" s="1151"/>
      <c r="BVA204" s="1151"/>
      <c r="BVB204" s="1151"/>
      <c r="BVC204" s="1151"/>
      <c r="BVD204" s="1151"/>
      <c r="BVE204" s="1151"/>
      <c r="BVF204" s="1151"/>
      <c r="BVG204" s="1151"/>
      <c r="BVH204" s="1151"/>
      <c r="BVI204" s="1151"/>
      <c r="BVJ204" s="1151"/>
      <c r="BVK204" s="1151"/>
      <c r="BVL204" s="1151"/>
      <c r="BVM204" s="1151"/>
      <c r="BVN204" s="1151"/>
      <c r="BVO204" s="1151"/>
      <c r="BVP204" s="1151"/>
      <c r="BVQ204" s="1151"/>
      <c r="BVR204" s="1151"/>
      <c r="BVS204" s="1151"/>
      <c r="BVT204" s="1151"/>
      <c r="BVU204" s="1151"/>
      <c r="BVV204" s="1151"/>
      <c r="BVW204" s="1151"/>
      <c r="BVX204" s="1151"/>
      <c r="BVY204" s="1151"/>
      <c r="BVZ204" s="1151"/>
      <c r="BWA204" s="1151"/>
      <c r="BWB204" s="1151"/>
      <c r="BWC204" s="1151"/>
      <c r="BWD204" s="1151"/>
      <c r="BWE204" s="1151"/>
      <c r="BWF204" s="1151"/>
      <c r="BWG204" s="1151"/>
      <c r="BWH204" s="1151"/>
      <c r="BWI204" s="1151"/>
      <c r="BWJ204" s="1151"/>
      <c r="BWK204" s="1151"/>
      <c r="BWL204" s="1151"/>
      <c r="BWM204" s="1151"/>
      <c r="BWN204" s="1151"/>
      <c r="BWO204" s="1151"/>
      <c r="BWP204" s="1151"/>
      <c r="BWQ204" s="1151"/>
      <c r="BWR204" s="1151"/>
      <c r="BWS204" s="1151"/>
      <c r="BWT204" s="1151"/>
      <c r="BWU204" s="1151"/>
      <c r="BWV204" s="1151"/>
      <c r="BWW204" s="1151"/>
      <c r="BWX204" s="1151"/>
      <c r="BWY204" s="1151"/>
      <c r="BWZ204" s="1151"/>
      <c r="BXA204" s="1151"/>
      <c r="BXB204" s="1151"/>
      <c r="BXC204" s="1151"/>
      <c r="BXD204" s="1151"/>
      <c r="BXE204" s="1151"/>
      <c r="BXF204" s="1151"/>
      <c r="BXG204" s="1151"/>
      <c r="BXH204" s="1151"/>
      <c r="BXI204" s="1151"/>
      <c r="BXJ204" s="1151"/>
      <c r="BXK204" s="1151"/>
      <c r="BXL204" s="1151"/>
      <c r="BXM204" s="1151"/>
      <c r="BXN204" s="1151"/>
      <c r="BXO204" s="1151"/>
      <c r="BXP204" s="1151"/>
      <c r="BXQ204" s="1151"/>
      <c r="BXR204" s="1151"/>
      <c r="BXS204" s="1151"/>
      <c r="BXT204" s="1151"/>
      <c r="BXU204" s="1151"/>
      <c r="BXV204" s="1151"/>
      <c r="BXW204" s="1151"/>
      <c r="BXX204" s="1151"/>
      <c r="BXY204" s="1151"/>
      <c r="BXZ204" s="1151"/>
      <c r="BYA204" s="1151"/>
      <c r="BYB204" s="1151"/>
      <c r="BYC204" s="1151"/>
      <c r="BYD204" s="1151"/>
      <c r="BYE204" s="1151"/>
      <c r="BYF204" s="1151"/>
      <c r="BYG204" s="1151"/>
      <c r="BYH204" s="1151"/>
      <c r="BYI204" s="1151"/>
      <c r="BYJ204" s="1151"/>
      <c r="BYK204" s="1151"/>
      <c r="BYL204" s="1151"/>
      <c r="BYM204" s="1151"/>
      <c r="BYN204" s="1151"/>
      <c r="BYO204" s="1151"/>
      <c r="BYP204" s="1151"/>
      <c r="BYQ204" s="1151"/>
      <c r="BYR204" s="1151"/>
      <c r="BYS204" s="1151"/>
      <c r="BYT204" s="1151"/>
      <c r="BYU204" s="1151"/>
      <c r="BYV204" s="1151"/>
      <c r="BYW204" s="1151"/>
      <c r="BYX204" s="1151"/>
      <c r="BYY204" s="1151"/>
      <c r="BYZ204" s="1151"/>
      <c r="BZA204" s="1151"/>
      <c r="BZB204" s="1151"/>
      <c r="BZC204" s="1151"/>
      <c r="BZD204" s="1151"/>
      <c r="BZE204" s="1151"/>
      <c r="BZF204" s="1151"/>
      <c r="BZG204" s="1151"/>
      <c r="BZH204" s="1151"/>
      <c r="BZI204" s="1151"/>
      <c r="BZJ204" s="1151"/>
      <c r="BZK204" s="1151"/>
      <c r="BZL204" s="1151"/>
      <c r="BZM204" s="1151"/>
      <c r="BZN204" s="1151"/>
      <c r="BZO204" s="1151"/>
      <c r="BZP204" s="1151"/>
      <c r="BZQ204" s="1151"/>
      <c r="BZR204" s="1151"/>
      <c r="BZS204" s="1151"/>
      <c r="BZT204" s="1151"/>
      <c r="BZU204" s="1151"/>
      <c r="BZV204" s="1151"/>
      <c r="BZW204" s="1151"/>
      <c r="BZX204" s="1151"/>
      <c r="BZY204" s="1151"/>
      <c r="BZZ204" s="1151"/>
      <c r="CAA204" s="1151"/>
      <c r="CAB204" s="1151"/>
      <c r="CAC204" s="1151"/>
      <c r="CAD204" s="1151"/>
      <c r="CAE204" s="1151"/>
      <c r="CAF204" s="1151"/>
      <c r="CAG204" s="1151"/>
      <c r="CAH204" s="1151"/>
      <c r="CAI204" s="1151"/>
      <c r="CAJ204" s="1151"/>
      <c r="CAK204" s="1151"/>
      <c r="CAL204" s="1151"/>
      <c r="CAM204" s="1151"/>
      <c r="CAN204" s="1151"/>
      <c r="CAO204" s="1151"/>
      <c r="CAP204" s="1151"/>
      <c r="CAQ204" s="1151"/>
      <c r="CAR204" s="1151"/>
      <c r="CAS204" s="1151"/>
      <c r="CAT204" s="1151"/>
      <c r="CAU204" s="1151"/>
      <c r="CAV204" s="1151"/>
      <c r="CAW204" s="1151"/>
      <c r="CAX204" s="1151"/>
      <c r="CAY204" s="1151"/>
      <c r="CAZ204" s="1151"/>
      <c r="CBA204" s="1151"/>
      <c r="CBB204" s="1151"/>
      <c r="CBC204" s="1151"/>
      <c r="CBD204" s="1151"/>
      <c r="CBE204" s="1151"/>
      <c r="CBF204" s="1151"/>
      <c r="CBG204" s="1151"/>
      <c r="CBH204" s="1151"/>
      <c r="CBI204" s="1151"/>
      <c r="CBJ204" s="1151"/>
      <c r="CBK204" s="1151"/>
      <c r="CBL204" s="1151"/>
      <c r="CBM204" s="1151"/>
      <c r="CBN204" s="1151"/>
      <c r="CBO204" s="1151"/>
      <c r="CBP204" s="1151"/>
      <c r="CBQ204" s="1151"/>
      <c r="CBR204" s="1151"/>
      <c r="CBS204" s="1151"/>
      <c r="CBT204" s="1151"/>
      <c r="CBU204" s="1151"/>
      <c r="CBV204" s="1151"/>
      <c r="CBW204" s="1151"/>
      <c r="CBX204" s="1151"/>
      <c r="CBY204" s="1151"/>
      <c r="CBZ204" s="1151"/>
      <c r="CCA204" s="1151"/>
      <c r="CCB204" s="1151"/>
      <c r="CCC204" s="1151"/>
      <c r="CCD204" s="1151"/>
      <c r="CCE204" s="1151"/>
      <c r="CCF204" s="1151"/>
      <c r="CCG204" s="1151"/>
      <c r="CCH204" s="1151"/>
      <c r="CCI204" s="1151"/>
      <c r="CCJ204" s="1151"/>
      <c r="CCK204" s="1151"/>
      <c r="CCL204" s="1151"/>
      <c r="CCM204" s="1151"/>
      <c r="CCN204" s="1151"/>
      <c r="CCO204" s="1151"/>
      <c r="CCP204" s="1151"/>
      <c r="CCQ204" s="1151"/>
      <c r="CCR204" s="1151"/>
      <c r="CCS204" s="1151"/>
      <c r="CCT204" s="1151"/>
      <c r="CCU204" s="1151"/>
      <c r="CCV204" s="1151"/>
      <c r="CCW204" s="1151"/>
      <c r="CCX204" s="1151"/>
      <c r="CCY204" s="1151"/>
      <c r="CCZ204" s="1151"/>
      <c r="CDA204" s="1151"/>
      <c r="CDB204" s="1151"/>
      <c r="CDC204" s="1151"/>
      <c r="CDD204" s="1151"/>
      <c r="CDE204" s="1151"/>
      <c r="CDF204" s="1151"/>
      <c r="CDG204" s="1151"/>
      <c r="CDH204" s="1151"/>
      <c r="CDI204" s="1151"/>
      <c r="CDJ204" s="1151"/>
      <c r="CDK204" s="1151"/>
      <c r="CDL204" s="1151"/>
      <c r="CDM204" s="1151"/>
      <c r="CDN204" s="1151"/>
      <c r="CDO204" s="1151"/>
      <c r="CDP204" s="1151"/>
      <c r="CDQ204" s="1151"/>
      <c r="CDR204" s="1151"/>
      <c r="CDS204" s="1151"/>
      <c r="CDT204" s="1151"/>
      <c r="CDU204" s="1151"/>
      <c r="CDV204" s="1151"/>
      <c r="CDW204" s="1151"/>
      <c r="CDX204" s="1151"/>
      <c r="CDY204" s="1151"/>
      <c r="CDZ204" s="1151"/>
      <c r="CEA204" s="1151"/>
      <c r="CEB204" s="1151"/>
      <c r="CEC204" s="1151"/>
      <c r="CED204" s="1151"/>
      <c r="CEE204" s="1151"/>
      <c r="CEF204" s="1151"/>
      <c r="CEG204" s="1151"/>
      <c r="CEH204" s="1151"/>
      <c r="CEI204" s="1151"/>
      <c r="CEJ204" s="1151"/>
      <c r="CEK204" s="1151"/>
      <c r="CEL204" s="1151"/>
      <c r="CEM204" s="1151"/>
      <c r="CEN204" s="1151"/>
      <c r="CEO204" s="1151"/>
      <c r="CEP204" s="1151"/>
      <c r="CEQ204" s="1151"/>
      <c r="CER204" s="1151"/>
      <c r="CES204" s="1151"/>
      <c r="CET204" s="1151"/>
      <c r="CEU204" s="1151"/>
      <c r="CEV204" s="1151"/>
      <c r="CEW204" s="1151"/>
      <c r="CEX204" s="1151"/>
      <c r="CEY204" s="1151"/>
      <c r="CEZ204" s="1151"/>
      <c r="CFA204" s="1151"/>
      <c r="CFB204" s="1151"/>
      <c r="CFC204" s="1151"/>
      <c r="CFD204" s="1151"/>
      <c r="CFE204" s="1151"/>
      <c r="CFF204" s="1151"/>
      <c r="CFG204" s="1151"/>
      <c r="CFH204" s="1151"/>
      <c r="CFI204" s="1151"/>
      <c r="CFJ204" s="1151"/>
      <c r="CFK204" s="1151"/>
      <c r="CFL204" s="1151"/>
      <c r="CFM204" s="1151"/>
      <c r="CFN204" s="1151"/>
      <c r="CFO204" s="1151"/>
      <c r="CFP204" s="1151"/>
      <c r="CFQ204" s="1151"/>
      <c r="CFR204" s="1151"/>
      <c r="CFS204" s="1151"/>
      <c r="CFT204" s="1151"/>
      <c r="CFU204" s="1151"/>
      <c r="CFV204" s="1151"/>
      <c r="CFW204" s="1151"/>
      <c r="CFX204" s="1151"/>
      <c r="CFY204" s="1151"/>
      <c r="CFZ204" s="1151"/>
      <c r="CGA204" s="1151"/>
      <c r="CGB204" s="1151"/>
      <c r="CGC204" s="1151"/>
      <c r="CGD204" s="1151"/>
      <c r="CGE204" s="1151"/>
      <c r="CGF204" s="1151"/>
      <c r="CGG204" s="1151"/>
      <c r="CGH204" s="1151"/>
      <c r="CGI204" s="1151"/>
      <c r="CGJ204" s="1151"/>
      <c r="CGK204" s="1151"/>
      <c r="CGL204" s="1151"/>
      <c r="CGM204" s="1151"/>
      <c r="CGN204" s="1151"/>
      <c r="CGO204" s="1151"/>
      <c r="CGP204" s="1151"/>
      <c r="CGQ204" s="1151"/>
      <c r="CGR204" s="1151"/>
      <c r="CGS204" s="1151"/>
      <c r="CGT204" s="1151"/>
      <c r="CGU204" s="1151"/>
      <c r="CGV204" s="1151"/>
      <c r="CGW204" s="1151"/>
      <c r="CGX204" s="1151"/>
      <c r="CGY204" s="1151"/>
      <c r="CGZ204" s="1151"/>
      <c r="CHA204" s="1151"/>
      <c r="CHB204" s="1151"/>
      <c r="CHC204" s="1151"/>
      <c r="CHD204" s="1151"/>
      <c r="CHE204" s="1151"/>
      <c r="CHF204" s="1151"/>
      <c r="CHG204" s="1151"/>
      <c r="CHH204" s="1151"/>
      <c r="CHI204" s="1151"/>
      <c r="CHJ204" s="1151"/>
      <c r="CHK204" s="1151"/>
      <c r="CHL204" s="1151"/>
      <c r="CHM204" s="1151"/>
      <c r="CHN204" s="1151"/>
      <c r="CHO204" s="1151"/>
      <c r="CHP204" s="1151"/>
      <c r="CHQ204" s="1151"/>
      <c r="CHR204" s="1151"/>
      <c r="CHS204" s="1151"/>
      <c r="CHT204" s="1151"/>
      <c r="CHU204" s="1151"/>
      <c r="CHV204" s="1151"/>
      <c r="CHW204" s="1151"/>
      <c r="CHX204" s="1151"/>
      <c r="CHY204" s="1151"/>
      <c r="CHZ204" s="1151"/>
      <c r="CIA204" s="1151"/>
      <c r="CIB204" s="1151"/>
      <c r="CIC204" s="1151"/>
      <c r="CID204" s="1151"/>
      <c r="CIE204" s="1151"/>
      <c r="CIF204" s="1151"/>
      <c r="CIG204" s="1151"/>
      <c r="CIH204" s="1151"/>
      <c r="CII204" s="1151"/>
      <c r="CIJ204" s="1151"/>
      <c r="CIK204" s="1151"/>
      <c r="CIL204" s="1151"/>
      <c r="CIM204" s="1151"/>
      <c r="CIN204" s="1151"/>
      <c r="CIO204" s="1151"/>
      <c r="CIP204" s="1151"/>
      <c r="CIQ204" s="1151"/>
      <c r="CIR204" s="1151"/>
      <c r="CIS204" s="1151"/>
      <c r="CIT204" s="1151"/>
      <c r="CIU204" s="1151"/>
      <c r="CIV204" s="1151"/>
      <c r="CIW204" s="1151"/>
      <c r="CIX204" s="1151"/>
      <c r="CIY204" s="1151"/>
      <c r="CIZ204" s="1151"/>
      <c r="CJA204" s="1151"/>
      <c r="CJB204" s="1151"/>
      <c r="CJC204" s="1151"/>
      <c r="CJD204" s="1151"/>
      <c r="CJE204" s="1151"/>
      <c r="CJF204" s="1151"/>
      <c r="CJG204" s="1151"/>
      <c r="CJH204" s="1151"/>
      <c r="CJI204" s="1151"/>
      <c r="CJJ204" s="1151"/>
      <c r="CJK204" s="1151"/>
      <c r="CJL204" s="1151"/>
      <c r="CJM204" s="1151"/>
      <c r="CJN204" s="1151"/>
      <c r="CJO204" s="1151"/>
      <c r="CJP204" s="1151"/>
      <c r="CJQ204" s="1151"/>
      <c r="CJR204" s="1151"/>
      <c r="CJS204" s="1151"/>
      <c r="CJT204" s="1151"/>
      <c r="CJU204" s="1151"/>
      <c r="CJV204" s="1151"/>
      <c r="CJW204" s="1151"/>
      <c r="CJX204" s="1151"/>
      <c r="CJY204" s="1151"/>
      <c r="CJZ204" s="1151"/>
      <c r="CKA204" s="1151"/>
      <c r="CKB204" s="1151"/>
      <c r="CKC204" s="1151"/>
      <c r="CKD204" s="1151"/>
      <c r="CKE204" s="1151"/>
      <c r="CKF204" s="1151"/>
      <c r="CKG204" s="1151"/>
      <c r="CKH204" s="1151"/>
      <c r="CKI204" s="1151"/>
      <c r="CKJ204" s="1151"/>
      <c r="CKK204" s="1151"/>
      <c r="CKL204" s="1151"/>
      <c r="CKM204" s="1151"/>
      <c r="CKN204" s="1151"/>
      <c r="CKO204" s="1151"/>
      <c r="CKP204" s="1151"/>
      <c r="CKQ204" s="1151"/>
      <c r="CKR204" s="1151"/>
      <c r="CKS204" s="1151"/>
      <c r="CKT204" s="1151"/>
      <c r="CKU204" s="1151"/>
      <c r="CKV204" s="1151"/>
      <c r="CKW204" s="1151"/>
      <c r="CKX204" s="1151"/>
      <c r="CKY204" s="1151"/>
      <c r="CKZ204" s="1151"/>
      <c r="CLA204" s="1151"/>
      <c r="CLB204" s="1151"/>
      <c r="CLC204" s="1151"/>
      <c r="CLD204" s="1151"/>
      <c r="CLE204" s="1151"/>
      <c r="CLF204" s="1151"/>
      <c r="CLG204" s="1151"/>
      <c r="CLH204" s="1151"/>
      <c r="CLI204" s="1151"/>
      <c r="CLJ204" s="1151"/>
      <c r="CLK204" s="1151"/>
      <c r="CLL204" s="1151"/>
      <c r="CLM204" s="1151"/>
      <c r="CLN204" s="1151"/>
      <c r="CLO204" s="1151"/>
      <c r="CLP204" s="1151"/>
      <c r="CLQ204" s="1151"/>
      <c r="CLR204" s="1151"/>
      <c r="CLS204" s="1151"/>
      <c r="CLT204" s="1151"/>
      <c r="CLU204" s="1151"/>
      <c r="CLV204" s="1151"/>
      <c r="CLW204" s="1151"/>
      <c r="CLX204" s="1151"/>
      <c r="CLY204" s="1151"/>
      <c r="CLZ204" s="1151"/>
      <c r="CMA204" s="1151"/>
      <c r="CMB204" s="1151"/>
      <c r="CMC204" s="1151"/>
      <c r="CMD204" s="1151"/>
      <c r="CME204" s="1151"/>
      <c r="CMF204" s="1151"/>
      <c r="CMG204" s="1151"/>
      <c r="CMH204" s="1151"/>
      <c r="CMI204" s="1151"/>
      <c r="CMJ204" s="1151"/>
      <c r="CMK204" s="1151"/>
      <c r="CML204" s="1151"/>
      <c r="CMM204" s="1151"/>
      <c r="CMN204" s="1151"/>
      <c r="CMO204" s="1151"/>
      <c r="CMP204" s="1151"/>
      <c r="CMQ204" s="1151"/>
      <c r="CMR204" s="1151"/>
      <c r="CMS204" s="1151"/>
      <c r="CMT204" s="1151"/>
      <c r="CMU204" s="1151"/>
      <c r="CMV204" s="1151"/>
      <c r="CMW204" s="1151"/>
      <c r="CMX204" s="1151"/>
      <c r="CMY204" s="1151"/>
      <c r="CMZ204" s="1151"/>
      <c r="CNA204" s="1151"/>
      <c r="CNB204" s="1151"/>
      <c r="CNC204" s="1151"/>
      <c r="CND204" s="1151"/>
      <c r="CNE204" s="1151"/>
      <c r="CNF204" s="1151"/>
      <c r="CNG204" s="1151"/>
      <c r="CNH204" s="1151"/>
      <c r="CNI204" s="1151"/>
      <c r="CNJ204" s="1151"/>
      <c r="CNK204" s="1151"/>
      <c r="CNL204" s="1151"/>
      <c r="CNM204" s="1151"/>
      <c r="CNN204" s="1151"/>
      <c r="CNO204" s="1151"/>
      <c r="CNP204" s="1151"/>
      <c r="CNQ204" s="1151"/>
      <c r="CNR204" s="1151"/>
      <c r="CNS204" s="1151"/>
      <c r="CNT204" s="1151"/>
      <c r="CNU204" s="1151"/>
      <c r="CNV204" s="1151"/>
      <c r="CNW204" s="1151"/>
      <c r="CNX204" s="1151"/>
      <c r="CNY204" s="1151"/>
      <c r="CNZ204" s="1151"/>
      <c r="COA204" s="1151"/>
      <c r="COB204" s="1151"/>
      <c r="COC204" s="1151"/>
      <c r="COD204" s="1151"/>
      <c r="COE204" s="1151"/>
      <c r="COF204" s="1151"/>
      <c r="COG204" s="1151"/>
      <c r="COH204" s="1151"/>
      <c r="COI204" s="1151"/>
      <c r="COJ204" s="1151"/>
      <c r="COK204" s="1151"/>
      <c r="COL204" s="1151"/>
      <c r="COM204" s="1151"/>
      <c r="CON204" s="1151"/>
      <c r="COO204" s="1151"/>
      <c r="COP204" s="1151"/>
      <c r="COQ204" s="1151"/>
      <c r="COR204" s="1151"/>
      <c r="COS204" s="1151"/>
      <c r="COT204" s="1151"/>
      <c r="COU204" s="1151"/>
      <c r="COV204" s="1151"/>
      <c r="COW204" s="1151"/>
      <c r="COX204" s="1151"/>
      <c r="COY204" s="1151"/>
      <c r="COZ204" s="1151"/>
      <c r="CPA204" s="1151"/>
      <c r="CPB204" s="1151"/>
      <c r="CPC204" s="1151"/>
      <c r="CPD204" s="1151"/>
      <c r="CPE204" s="1151"/>
      <c r="CPF204" s="1151"/>
      <c r="CPG204" s="1151"/>
      <c r="CPH204" s="1151"/>
      <c r="CPI204" s="1151"/>
      <c r="CPJ204" s="1151"/>
      <c r="CPK204" s="1151"/>
      <c r="CPL204" s="1151"/>
      <c r="CPM204" s="1151"/>
      <c r="CPN204" s="1151"/>
      <c r="CPO204" s="1151"/>
      <c r="CPP204" s="1151"/>
      <c r="CPQ204" s="1151"/>
      <c r="CPR204" s="1151"/>
      <c r="CPS204" s="1151"/>
      <c r="CPT204" s="1151"/>
      <c r="CPU204" s="1151"/>
      <c r="CPV204" s="1151"/>
      <c r="CPW204" s="1151"/>
      <c r="CPX204" s="1151"/>
      <c r="CPY204" s="1151"/>
      <c r="CPZ204" s="1151"/>
      <c r="CQA204" s="1151"/>
      <c r="CQB204" s="1151"/>
      <c r="CQC204" s="1151"/>
      <c r="CQD204" s="1151"/>
      <c r="CQE204" s="1151"/>
      <c r="CQF204" s="1151"/>
      <c r="CQG204" s="1151"/>
      <c r="CQH204" s="1151"/>
      <c r="CQI204" s="1151"/>
      <c r="CQJ204" s="1151"/>
      <c r="CQK204" s="1151"/>
      <c r="CQL204" s="1151"/>
      <c r="CQM204" s="1151"/>
      <c r="CQN204" s="1151"/>
      <c r="CQO204" s="1151"/>
      <c r="CQP204" s="1151"/>
      <c r="CQQ204" s="1151"/>
      <c r="CQR204" s="1151"/>
      <c r="CQS204" s="1151"/>
      <c r="CQT204" s="1151"/>
      <c r="CQU204" s="1151"/>
      <c r="CQV204" s="1151"/>
      <c r="CQW204" s="1151"/>
      <c r="CQX204" s="1151"/>
      <c r="CQY204" s="1151"/>
      <c r="CQZ204" s="1151"/>
      <c r="CRA204" s="1151"/>
      <c r="CRB204" s="1151"/>
      <c r="CRC204" s="1151"/>
      <c r="CRD204" s="1151"/>
      <c r="CRE204" s="1151"/>
      <c r="CRF204" s="1151"/>
      <c r="CRG204" s="1151"/>
      <c r="CRH204" s="1151"/>
      <c r="CRI204" s="1151"/>
      <c r="CRJ204" s="1151"/>
      <c r="CRK204" s="1151"/>
      <c r="CRL204" s="1151"/>
      <c r="CRM204" s="1151"/>
      <c r="CRN204" s="1151"/>
      <c r="CRO204" s="1151"/>
      <c r="CRP204" s="1151"/>
      <c r="CRQ204" s="1151"/>
      <c r="CRR204" s="1151"/>
      <c r="CRS204" s="1151"/>
      <c r="CRT204" s="1151"/>
      <c r="CRU204" s="1151"/>
      <c r="CRV204" s="1151"/>
      <c r="CRW204" s="1151"/>
      <c r="CRX204" s="1151"/>
      <c r="CRY204" s="1151"/>
      <c r="CRZ204" s="1151"/>
      <c r="CSA204" s="1151"/>
      <c r="CSB204" s="1151"/>
      <c r="CSC204" s="1151"/>
      <c r="CSD204" s="1151"/>
      <c r="CSE204" s="1151"/>
      <c r="CSF204" s="1151"/>
      <c r="CSG204" s="1151"/>
      <c r="CSH204" s="1151"/>
      <c r="CSI204" s="1151"/>
      <c r="CSJ204" s="1151"/>
      <c r="CSK204" s="1151"/>
      <c r="CSL204" s="1151"/>
      <c r="CSM204" s="1151"/>
      <c r="CSN204" s="1151"/>
      <c r="CSO204" s="1151"/>
      <c r="CSP204" s="1151"/>
      <c r="CSQ204" s="1151"/>
      <c r="CSR204" s="1151"/>
      <c r="CSS204" s="1151"/>
      <c r="CST204" s="1151"/>
      <c r="CSU204" s="1151"/>
      <c r="CSV204" s="1151"/>
      <c r="CSW204" s="1151"/>
      <c r="CSX204" s="1151"/>
      <c r="CSY204" s="1151"/>
      <c r="CSZ204" s="1151"/>
      <c r="CTA204" s="1151"/>
      <c r="CTB204" s="1151"/>
      <c r="CTC204" s="1151"/>
      <c r="CTD204" s="1151"/>
      <c r="CTE204" s="1151"/>
      <c r="CTF204" s="1151"/>
      <c r="CTG204" s="1151"/>
      <c r="CTH204" s="1151"/>
      <c r="CTI204" s="1151"/>
      <c r="CTJ204" s="1151"/>
      <c r="CTK204" s="1151"/>
      <c r="CTL204" s="1151"/>
      <c r="CTM204" s="1151"/>
      <c r="CTN204" s="1151"/>
      <c r="CTO204" s="1151"/>
      <c r="CTP204" s="1151"/>
      <c r="CTQ204" s="1151"/>
      <c r="CTR204" s="1151"/>
      <c r="CTS204" s="1151"/>
      <c r="CTT204" s="1151"/>
      <c r="CTU204" s="1151"/>
      <c r="CTV204" s="1151"/>
      <c r="CTW204" s="1151"/>
      <c r="CTX204" s="1151"/>
      <c r="CTY204" s="1151"/>
      <c r="CTZ204" s="1151"/>
      <c r="CUA204" s="1151"/>
      <c r="CUB204" s="1151"/>
      <c r="CUC204" s="1151"/>
      <c r="CUD204" s="1151"/>
      <c r="CUE204" s="1151"/>
      <c r="CUF204" s="1151"/>
      <c r="CUG204" s="1151"/>
      <c r="CUH204" s="1151"/>
      <c r="CUI204" s="1151"/>
      <c r="CUJ204" s="1151"/>
      <c r="CUK204" s="1151"/>
      <c r="CUL204" s="1151"/>
      <c r="CUM204" s="1151"/>
      <c r="CUN204" s="1151"/>
      <c r="CUO204" s="1151"/>
      <c r="CUP204" s="1151"/>
      <c r="CUQ204" s="1151"/>
      <c r="CUR204" s="1151"/>
      <c r="CUS204" s="1151"/>
      <c r="CUT204" s="1151"/>
      <c r="CUU204" s="1151"/>
      <c r="CUV204" s="1151"/>
      <c r="CUW204" s="1151"/>
      <c r="CUX204" s="1151"/>
      <c r="CUY204" s="1151"/>
      <c r="CUZ204" s="1151"/>
      <c r="CVA204" s="1151"/>
      <c r="CVB204" s="1151"/>
      <c r="CVC204" s="1151"/>
      <c r="CVD204" s="1151"/>
      <c r="CVE204" s="1151"/>
      <c r="CVF204" s="1151"/>
      <c r="CVG204" s="1151"/>
      <c r="CVH204" s="1151"/>
      <c r="CVI204" s="1151"/>
      <c r="CVJ204" s="1151"/>
      <c r="CVK204" s="1151"/>
      <c r="CVL204" s="1151"/>
      <c r="CVM204" s="1151"/>
      <c r="CVN204" s="1151"/>
      <c r="CVO204" s="1151"/>
      <c r="CVP204" s="1151"/>
      <c r="CVQ204" s="1151"/>
      <c r="CVR204" s="1151"/>
      <c r="CVS204" s="1151"/>
      <c r="CVT204" s="1151"/>
      <c r="CVU204" s="1151"/>
      <c r="CVV204" s="1151"/>
      <c r="CVW204" s="1151"/>
      <c r="CVX204" s="1151"/>
      <c r="CVY204" s="1151"/>
      <c r="CVZ204" s="1151"/>
      <c r="CWA204" s="1151"/>
      <c r="CWB204" s="1151"/>
      <c r="CWC204" s="1151"/>
      <c r="CWD204" s="1151"/>
      <c r="CWE204" s="1151"/>
      <c r="CWF204" s="1151"/>
      <c r="CWG204" s="1151"/>
      <c r="CWH204" s="1151"/>
      <c r="CWI204" s="1151"/>
      <c r="CWJ204" s="1151"/>
      <c r="CWK204" s="1151"/>
      <c r="CWL204" s="1151"/>
      <c r="CWM204" s="1151"/>
      <c r="CWN204" s="1151"/>
      <c r="CWO204" s="1151"/>
      <c r="CWP204" s="1151"/>
      <c r="CWQ204" s="1151"/>
      <c r="CWR204" s="1151"/>
      <c r="CWS204" s="1151"/>
      <c r="CWT204" s="1151"/>
      <c r="CWU204" s="1151"/>
      <c r="CWV204" s="1151"/>
      <c r="CWW204" s="1151"/>
      <c r="CWX204" s="1151"/>
      <c r="CWY204" s="1151"/>
      <c r="CWZ204" s="1151"/>
      <c r="CXA204" s="1151"/>
      <c r="CXB204" s="1151"/>
      <c r="CXC204" s="1151"/>
      <c r="CXD204" s="1151"/>
      <c r="CXE204" s="1151"/>
      <c r="CXF204" s="1151"/>
      <c r="CXG204" s="1151"/>
      <c r="CXH204" s="1151"/>
      <c r="CXI204" s="1151"/>
      <c r="CXJ204" s="1151"/>
      <c r="CXK204" s="1151"/>
      <c r="CXL204" s="1151"/>
      <c r="CXM204" s="1151"/>
      <c r="CXN204" s="1151"/>
      <c r="CXO204" s="1151"/>
      <c r="CXP204" s="1151"/>
      <c r="CXQ204" s="1151"/>
      <c r="CXR204" s="1151"/>
      <c r="CXS204" s="1151"/>
      <c r="CXT204" s="1151"/>
      <c r="CXU204" s="1151"/>
      <c r="CXV204" s="1151"/>
      <c r="CXW204" s="1151"/>
      <c r="CXX204" s="1151"/>
      <c r="CXY204" s="1151"/>
      <c r="CXZ204" s="1151"/>
      <c r="CYA204" s="1151"/>
      <c r="CYB204" s="1151"/>
      <c r="CYC204" s="1151"/>
      <c r="CYD204" s="1151"/>
      <c r="CYE204" s="1151"/>
      <c r="CYF204" s="1151"/>
      <c r="CYG204" s="1151"/>
      <c r="CYH204" s="1151"/>
      <c r="CYI204" s="1151"/>
      <c r="CYJ204" s="1151"/>
      <c r="CYK204" s="1151"/>
      <c r="CYL204" s="1151"/>
      <c r="CYM204" s="1151"/>
      <c r="CYN204" s="1151"/>
      <c r="CYO204" s="1151"/>
      <c r="CYP204" s="1151"/>
      <c r="CYQ204" s="1151"/>
      <c r="CYR204" s="1151"/>
      <c r="CYS204" s="1151"/>
      <c r="CYT204" s="1151"/>
      <c r="CYU204" s="1151"/>
      <c r="CYV204" s="1151"/>
      <c r="CYW204" s="1151"/>
      <c r="CYX204" s="1151"/>
      <c r="CYY204" s="1151"/>
      <c r="CYZ204" s="1151"/>
      <c r="CZA204" s="1151"/>
      <c r="CZB204" s="1151"/>
      <c r="CZC204" s="1151"/>
      <c r="CZD204" s="1151"/>
      <c r="CZE204" s="1151"/>
      <c r="CZF204" s="1151"/>
      <c r="CZG204" s="1151"/>
      <c r="CZH204" s="1151"/>
      <c r="CZI204" s="1151"/>
      <c r="CZJ204" s="1151"/>
      <c r="CZK204" s="1151"/>
      <c r="CZL204" s="1151"/>
      <c r="CZM204" s="1151"/>
      <c r="CZN204" s="1151"/>
      <c r="CZO204" s="1151"/>
      <c r="CZP204" s="1151"/>
      <c r="CZQ204" s="1151"/>
      <c r="CZR204" s="1151"/>
      <c r="CZS204" s="1151"/>
      <c r="CZT204" s="1151"/>
      <c r="CZU204" s="1151"/>
      <c r="CZV204" s="1151"/>
      <c r="CZW204" s="1151"/>
      <c r="CZX204" s="1151"/>
      <c r="CZY204" s="1151"/>
      <c r="CZZ204" s="1151"/>
      <c r="DAA204" s="1151"/>
      <c r="DAB204" s="1151"/>
      <c r="DAC204" s="1151"/>
      <c r="DAD204" s="1151"/>
      <c r="DAE204" s="1151"/>
      <c r="DAF204" s="1151"/>
      <c r="DAG204" s="1151"/>
      <c r="DAH204" s="1151"/>
      <c r="DAI204" s="1151"/>
      <c r="DAJ204" s="1151"/>
      <c r="DAK204" s="1151"/>
      <c r="DAL204" s="1151"/>
      <c r="DAM204" s="1151"/>
      <c r="DAN204" s="1151"/>
      <c r="DAO204" s="1151"/>
      <c r="DAP204" s="1151"/>
      <c r="DAQ204" s="1151"/>
      <c r="DAR204" s="1151"/>
      <c r="DAS204" s="1151"/>
      <c r="DAT204" s="1151"/>
      <c r="DAU204" s="1151"/>
      <c r="DAV204" s="1151"/>
      <c r="DAW204" s="1151"/>
      <c r="DAX204" s="1151"/>
      <c r="DAY204" s="1151"/>
      <c r="DAZ204" s="1151"/>
      <c r="DBA204" s="1151"/>
      <c r="DBB204" s="1151"/>
      <c r="DBC204" s="1151"/>
      <c r="DBD204" s="1151"/>
      <c r="DBE204" s="1151"/>
      <c r="DBF204" s="1151"/>
      <c r="DBG204" s="1151"/>
      <c r="DBH204" s="1151"/>
      <c r="DBI204" s="1151"/>
      <c r="DBJ204" s="1151"/>
      <c r="DBK204" s="1151"/>
      <c r="DBL204" s="1151"/>
      <c r="DBM204" s="1151"/>
      <c r="DBN204" s="1151"/>
      <c r="DBO204" s="1151"/>
      <c r="DBP204" s="1151"/>
      <c r="DBQ204" s="1151"/>
      <c r="DBR204" s="1151"/>
      <c r="DBS204" s="1151"/>
      <c r="DBT204" s="1151"/>
      <c r="DBU204" s="1151"/>
      <c r="DBV204" s="1151"/>
      <c r="DBW204" s="1151"/>
      <c r="DBX204" s="1151"/>
      <c r="DBY204" s="1151"/>
      <c r="DBZ204" s="1151"/>
      <c r="DCA204" s="1151"/>
      <c r="DCB204" s="1151"/>
      <c r="DCC204" s="1151"/>
      <c r="DCD204" s="1151"/>
      <c r="DCE204" s="1151"/>
      <c r="DCF204" s="1151"/>
      <c r="DCG204" s="1151"/>
      <c r="DCH204" s="1151"/>
      <c r="DCI204" s="1151"/>
      <c r="DCJ204" s="1151"/>
      <c r="DCK204" s="1151"/>
      <c r="DCL204" s="1151"/>
      <c r="DCM204" s="1151"/>
      <c r="DCN204" s="1151"/>
      <c r="DCO204" s="1151"/>
      <c r="DCP204" s="1151"/>
      <c r="DCQ204" s="1151"/>
      <c r="DCR204" s="1151"/>
      <c r="DCS204" s="1151"/>
      <c r="DCT204" s="1151"/>
      <c r="DCU204" s="1151"/>
      <c r="DCV204" s="1151"/>
      <c r="DCW204" s="1151"/>
      <c r="DCX204" s="1151"/>
      <c r="DCY204" s="1151"/>
      <c r="DCZ204" s="1151"/>
      <c r="DDA204" s="1151"/>
      <c r="DDB204" s="1151"/>
      <c r="DDC204" s="1151"/>
      <c r="DDD204" s="1151"/>
      <c r="DDE204" s="1151"/>
      <c r="DDF204" s="1151"/>
      <c r="DDG204" s="1151"/>
      <c r="DDH204" s="1151"/>
      <c r="DDI204" s="1151"/>
      <c r="DDJ204" s="1151"/>
      <c r="DDK204" s="1151"/>
      <c r="DDL204" s="1151"/>
      <c r="DDM204" s="1151"/>
      <c r="DDN204" s="1151"/>
      <c r="DDO204" s="1151"/>
      <c r="DDP204" s="1151"/>
      <c r="DDQ204" s="1151"/>
      <c r="DDR204" s="1151"/>
      <c r="DDS204" s="1151"/>
      <c r="DDT204" s="1151"/>
      <c r="DDU204" s="1151"/>
      <c r="DDV204" s="1151"/>
      <c r="DDW204" s="1151"/>
      <c r="DDX204" s="1151"/>
      <c r="DDY204" s="1151"/>
      <c r="DDZ204" s="1151"/>
      <c r="DEA204" s="1151"/>
      <c r="DEB204" s="1151"/>
      <c r="DEC204" s="1151"/>
      <c r="DED204" s="1151"/>
      <c r="DEE204" s="1151"/>
      <c r="DEF204" s="1151"/>
      <c r="DEG204" s="1151"/>
      <c r="DEH204" s="1151"/>
      <c r="DEI204" s="1151"/>
      <c r="DEJ204" s="1151"/>
      <c r="DEK204" s="1151"/>
      <c r="DEL204" s="1151"/>
      <c r="DEM204" s="1151"/>
      <c r="DEN204" s="1151"/>
      <c r="DEO204" s="1151"/>
      <c r="DEP204" s="1151"/>
      <c r="DEQ204" s="1151"/>
      <c r="DER204" s="1151"/>
      <c r="DES204" s="1151"/>
      <c r="DET204" s="1151"/>
      <c r="DEU204" s="1151"/>
      <c r="DEV204" s="1151"/>
      <c r="DEW204" s="1151"/>
      <c r="DEX204" s="1151"/>
      <c r="DEY204" s="1151"/>
      <c r="DEZ204" s="1151"/>
      <c r="DFA204" s="1151"/>
      <c r="DFB204" s="1151"/>
      <c r="DFC204" s="1151"/>
      <c r="DFD204" s="1151"/>
      <c r="DFE204" s="1151"/>
      <c r="DFF204" s="1151"/>
      <c r="DFG204" s="1151"/>
      <c r="DFH204" s="1151"/>
      <c r="DFI204" s="1151"/>
      <c r="DFJ204" s="1151"/>
      <c r="DFK204" s="1151"/>
      <c r="DFL204" s="1151"/>
      <c r="DFM204" s="1151"/>
      <c r="DFN204" s="1151"/>
      <c r="DFO204" s="1151"/>
      <c r="DFP204" s="1151"/>
      <c r="DFQ204" s="1151"/>
      <c r="DFR204" s="1151"/>
      <c r="DFS204" s="1151"/>
      <c r="DFT204" s="1151"/>
      <c r="DFU204" s="1151"/>
      <c r="DFV204" s="1151"/>
      <c r="DFW204" s="1151"/>
      <c r="DFX204" s="1151"/>
      <c r="DFY204" s="1151"/>
      <c r="DFZ204" s="1151"/>
      <c r="DGA204" s="1151"/>
      <c r="DGB204" s="1151"/>
      <c r="DGC204" s="1151"/>
      <c r="DGD204" s="1151"/>
      <c r="DGE204" s="1151"/>
      <c r="DGF204" s="1151"/>
      <c r="DGG204" s="1151"/>
      <c r="DGH204" s="1151"/>
      <c r="DGI204" s="1151"/>
      <c r="DGJ204" s="1151"/>
      <c r="DGK204" s="1151"/>
      <c r="DGL204" s="1151"/>
      <c r="DGM204" s="1151"/>
      <c r="DGN204" s="1151"/>
      <c r="DGO204" s="1151"/>
      <c r="DGP204" s="1151"/>
      <c r="DGQ204" s="1151"/>
      <c r="DGR204" s="1151"/>
      <c r="DGS204" s="1151"/>
      <c r="DGT204" s="1151"/>
      <c r="DGU204" s="1151"/>
      <c r="DGV204" s="1151"/>
      <c r="DGW204" s="1151"/>
      <c r="DGX204" s="1151"/>
      <c r="DGY204" s="1151"/>
      <c r="DGZ204" s="1151"/>
      <c r="DHA204" s="1151"/>
      <c r="DHB204" s="1151"/>
      <c r="DHC204" s="1151"/>
      <c r="DHD204" s="1151"/>
      <c r="DHE204" s="1151"/>
      <c r="DHF204" s="1151"/>
      <c r="DHG204" s="1151"/>
      <c r="DHH204" s="1151"/>
      <c r="DHI204" s="1151"/>
      <c r="DHJ204" s="1151"/>
      <c r="DHK204" s="1151"/>
      <c r="DHL204" s="1151"/>
      <c r="DHM204" s="1151"/>
      <c r="DHN204" s="1151"/>
      <c r="DHO204" s="1151"/>
      <c r="DHP204" s="1151"/>
      <c r="DHQ204" s="1151"/>
      <c r="DHR204" s="1151"/>
      <c r="DHS204" s="1151"/>
      <c r="DHT204" s="1151"/>
      <c r="DHU204" s="1151"/>
      <c r="DHV204" s="1151"/>
      <c r="DHW204" s="1151"/>
      <c r="DHX204" s="1151"/>
      <c r="DHY204" s="1151"/>
      <c r="DHZ204" s="1151"/>
      <c r="DIA204" s="1151"/>
      <c r="DIB204" s="1151"/>
      <c r="DIC204" s="1151"/>
      <c r="DID204" s="1151"/>
      <c r="DIE204" s="1151"/>
      <c r="DIF204" s="1151"/>
      <c r="DIG204" s="1151"/>
      <c r="DIH204" s="1151"/>
      <c r="DII204" s="1151"/>
      <c r="DIJ204" s="1151"/>
      <c r="DIK204" s="1151"/>
      <c r="DIL204" s="1151"/>
      <c r="DIM204" s="1151"/>
      <c r="DIN204" s="1151"/>
      <c r="DIO204" s="1151"/>
      <c r="DIP204" s="1151"/>
      <c r="DIQ204" s="1151"/>
      <c r="DIR204" s="1151"/>
      <c r="DIS204" s="1151"/>
      <c r="DIT204" s="1151"/>
      <c r="DIU204" s="1151"/>
      <c r="DIV204" s="1151"/>
      <c r="DIW204" s="1151"/>
      <c r="DIX204" s="1151"/>
      <c r="DIY204" s="1151"/>
      <c r="DIZ204" s="1151"/>
      <c r="DJA204" s="1151"/>
      <c r="DJB204" s="1151"/>
      <c r="DJC204" s="1151"/>
      <c r="DJD204" s="1151"/>
      <c r="DJE204" s="1151"/>
      <c r="DJF204" s="1151"/>
      <c r="DJG204" s="1151"/>
      <c r="DJH204" s="1151"/>
      <c r="DJI204" s="1151"/>
      <c r="DJJ204" s="1151"/>
      <c r="DJK204" s="1151"/>
      <c r="DJL204" s="1151"/>
      <c r="DJM204" s="1151"/>
      <c r="DJN204" s="1151"/>
      <c r="DJO204" s="1151"/>
      <c r="DJP204" s="1151"/>
      <c r="DJQ204" s="1151"/>
      <c r="DJR204" s="1151"/>
      <c r="DJS204" s="1151"/>
      <c r="DJT204" s="1151"/>
      <c r="DJU204" s="1151"/>
      <c r="DJV204" s="1151"/>
      <c r="DJW204" s="1151"/>
      <c r="DJX204" s="1151"/>
      <c r="DJY204" s="1151"/>
      <c r="DJZ204" s="1151"/>
      <c r="DKA204" s="1151"/>
      <c r="DKB204" s="1151"/>
      <c r="DKC204" s="1151"/>
      <c r="DKD204" s="1151"/>
      <c r="DKE204" s="1151"/>
      <c r="DKF204" s="1151"/>
      <c r="DKG204" s="1151"/>
      <c r="DKH204" s="1151"/>
      <c r="DKI204" s="1151"/>
      <c r="DKJ204" s="1151"/>
      <c r="DKK204" s="1151"/>
      <c r="DKL204" s="1151"/>
      <c r="DKM204" s="1151"/>
      <c r="DKN204" s="1151"/>
      <c r="DKO204" s="1151"/>
      <c r="DKP204" s="1151"/>
      <c r="DKQ204" s="1151"/>
      <c r="DKR204" s="1151"/>
      <c r="DKS204" s="1151"/>
      <c r="DKT204" s="1151"/>
      <c r="DKU204" s="1151"/>
      <c r="DKV204" s="1151"/>
      <c r="DKW204" s="1151"/>
      <c r="DKX204" s="1151"/>
      <c r="DKY204" s="1151"/>
      <c r="DKZ204" s="1151"/>
      <c r="DLA204" s="1151"/>
      <c r="DLB204" s="1151"/>
      <c r="DLC204" s="1151"/>
      <c r="DLD204" s="1151"/>
      <c r="DLE204" s="1151"/>
      <c r="DLF204" s="1151"/>
      <c r="DLG204" s="1151"/>
      <c r="DLH204" s="1151"/>
      <c r="DLI204" s="1151"/>
      <c r="DLJ204" s="1151"/>
      <c r="DLK204" s="1151"/>
      <c r="DLL204" s="1151"/>
      <c r="DLM204" s="1151"/>
      <c r="DLN204" s="1151"/>
      <c r="DLO204" s="1151"/>
      <c r="DLP204" s="1151"/>
      <c r="DLQ204" s="1151"/>
      <c r="DLR204" s="1151"/>
      <c r="DLS204" s="1151"/>
      <c r="DLT204" s="1151"/>
      <c r="DLU204" s="1151"/>
      <c r="DLV204" s="1151"/>
      <c r="DLW204" s="1151"/>
      <c r="DLX204" s="1151"/>
      <c r="DLY204" s="1151"/>
      <c r="DLZ204" s="1151"/>
      <c r="DMA204" s="1151"/>
      <c r="DMB204" s="1151"/>
      <c r="DMC204" s="1151"/>
      <c r="DMD204" s="1151"/>
      <c r="DME204" s="1151"/>
      <c r="DMF204" s="1151"/>
      <c r="DMG204" s="1151"/>
      <c r="DMH204" s="1151"/>
      <c r="DMI204" s="1151"/>
      <c r="DMJ204" s="1151"/>
      <c r="DMK204" s="1151"/>
      <c r="DML204" s="1151"/>
      <c r="DMM204" s="1151"/>
      <c r="DMN204" s="1151"/>
      <c r="DMO204" s="1151"/>
      <c r="DMP204" s="1151"/>
      <c r="DMQ204" s="1151"/>
      <c r="DMR204" s="1151"/>
      <c r="DMS204" s="1151"/>
      <c r="DMT204" s="1151"/>
      <c r="DMU204" s="1151"/>
      <c r="DMV204" s="1151"/>
      <c r="DMW204" s="1151"/>
      <c r="DMX204" s="1151"/>
      <c r="DMY204" s="1151"/>
      <c r="DMZ204" s="1151"/>
      <c r="DNA204" s="1151"/>
      <c r="DNB204" s="1151"/>
      <c r="DNC204" s="1151"/>
      <c r="DND204" s="1151"/>
      <c r="DNE204" s="1151"/>
      <c r="DNF204" s="1151"/>
      <c r="DNG204" s="1151"/>
      <c r="DNH204" s="1151"/>
      <c r="DNI204" s="1151"/>
      <c r="DNJ204" s="1151"/>
      <c r="DNK204" s="1151"/>
      <c r="DNL204" s="1151"/>
      <c r="DNM204" s="1151"/>
      <c r="DNN204" s="1151"/>
      <c r="DNO204" s="1151"/>
      <c r="DNP204" s="1151"/>
      <c r="DNQ204" s="1151"/>
      <c r="DNR204" s="1151"/>
      <c r="DNS204" s="1151"/>
      <c r="DNT204" s="1151"/>
      <c r="DNU204" s="1151"/>
      <c r="DNV204" s="1151"/>
      <c r="DNW204" s="1151"/>
      <c r="DNX204" s="1151"/>
      <c r="DNY204" s="1151"/>
      <c r="DNZ204" s="1151"/>
      <c r="DOA204" s="1151"/>
      <c r="DOB204" s="1151"/>
      <c r="DOC204" s="1151"/>
      <c r="DOD204" s="1151"/>
      <c r="DOE204" s="1151"/>
      <c r="DOF204" s="1151"/>
      <c r="DOG204" s="1151"/>
      <c r="DOH204" s="1151"/>
      <c r="DOI204" s="1151"/>
      <c r="DOJ204" s="1151"/>
      <c r="DOK204" s="1151"/>
      <c r="DOL204" s="1151"/>
      <c r="DOM204" s="1151"/>
      <c r="DON204" s="1151"/>
      <c r="DOO204" s="1151"/>
      <c r="DOP204" s="1151"/>
      <c r="DOQ204" s="1151"/>
      <c r="DOR204" s="1151"/>
      <c r="DOS204" s="1151"/>
      <c r="DOT204" s="1151"/>
      <c r="DOU204" s="1151"/>
      <c r="DOV204" s="1151"/>
      <c r="DOW204" s="1151"/>
      <c r="DOX204" s="1151"/>
      <c r="DOY204" s="1151"/>
      <c r="DOZ204" s="1151"/>
      <c r="DPA204" s="1151"/>
      <c r="DPB204" s="1151"/>
      <c r="DPC204" s="1151"/>
      <c r="DPD204" s="1151"/>
      <c r="DPE204" s="1151"/>
      <c r="DPF204" s="1151"/>
      <c r="DPG204" s="1151"/>
      <c r="DPH204" s="1151"/>
      <c r="DPI204" s="1151"/>
      <c r="DPJ204" s="1151"/>
      <c r="DPK204" s="1151"/>
      <c r="DPL204" s="1151"/>
      <c r="DPM204" s="1151"/>
      <c r="DPN204" s="1151"/>
      <c r="DPO204" s="1151"/>
      <c r="DPP204" s="1151"/>
      <c r="DPQ204" s="1151"/>
      <c r="DPR204" s="1151"/>
      <c r="DPS204" s="1151"/>
      <c r="DPT204" s="1151"/>
      <c r="DPU204" s="1151"/>
      <c r="DPV204" s="1151"/>
      <c r="DPW204" s="1151"/>
      <c r="DPX204" s="1151"/>
      <c r="DPY204" s="1151"/>
      <c r="DPZ204" s="1151"/>
      <c r="DQA204" s="1151"/>
      <c r="DQB204" s="1151"/>
      <c r="DQC204" s="1151"/>
      <c r="DQD204" s="1151"/>
      <c r="DQE204" s="1151"/>
      <c r="DQF204" s="1151"/>
      <c r="DQG204" s="1151"/>
      <c r="DQH204" s="1151"/>
      <c r="DQI204" s="1151"/>
      <c r="DQJ204" s="1151"/>
      <c r="DQK204" s="1151"/>
      <c r="DQL204" s="1151"/>
      <c r="DQM204" s="1151"/>
      <c r="DQN204" s="1151"/>
      <c r="DQO204" s="1151"/>
      <c r="DQP204" s="1151"/>
      <c r="DQQ204" s="1151"/>
      <c r="DQR204" s="1151"/>
      <c r="DQS204" s="1151"/>
      <c r="DQT204" s="1151"/>
      <c r="DQU204" s="1151"/>
      <c r="DQV204" s="1151"/>
      <c r="DQW204" s="1151"/>
      <c r="DQX204" s="1151"/>
      <c r="DQY204" s="1151"/>
      <c r="DQZ204" s="1151"/>
      <c r="DRA204" s="1151"/>
      <c r="DRB204" s="1151"/>
      <c r="DRC204" s="1151"/>
      <c r="DRD204" s="1151"/>
      <c r="DRE204" s="1151"/>
      <c r="DRF204" s="1151"/>
      <c r="DRG204" s="1151"/>
      <c r="DRH204" s="1151"/>
      <c r="DRI204" s="1151"/>
      <c r="DRJ204" s="1151"/>
      <c r="DRK204" s="1151"/>
      <c r="DRL204" s="1151"/>
      <c r="DRM204" s="1151"/>
      <c r="DRN204" s="1151"/>
      <c r="DRO204" s="1151"/>
      <c r="DRP204" s="1151"/>
      <c r="DRQ204" s="1151"/>
      <c r="DRR204" s="1151"/>
      <c r="DRS204" s="1151"/>
      <c r="DRT204" s="1151"/>
      <c r="DRU204" s="1151"/>
      <c r="DRV204" s="1151"/>
      <c r="DRW204" s="1151"/>
      <c r="DRX204" s="1151"/>
      <c r="DRY204" s="1151"/>
      <c r="DRZ204" s="1151"/>
      <c r="DSA204" s="1151"/>
      <c r="DSB204" s="1151"/>
      <c r="DSC204" s="1151"/>
      <c r="DSD204" s="1151"/>
      <c r="DSE204" s="1151"/>
      <c r="DSF204" s="1151"/>
      <c r="DSG204" s="1151"/>
      <c r="DSH204" s="1151"/>
      <c r="DSI204" s="1151"/>
      <c r="DSJ204" s="1151"/>
      <c r="DSK204" s="1151"/>
      <c r="DSL204" s="1151"/>
      <c r="DSM204" s="1151"/>
      <c r="DSN204" s="1151"/>
      <c r="DSO204" s="1151"/>
      <c r="DSP204" s="1151"/>
      <c r="DSQ204" s="1151"/>
      <c r="DSR204" s="1151"/>
      <c r="DSS204" s="1151"/>
      <c r="DST204" s="1151"/>
      <c r="DSU204" s="1151"/>
      <c r="DSV204" s="1151"/>
      <c r="DSW204" s="1151"/>
      <c r="DSX204" s="1151"/>
      <c r="DSY204" s="1151"/>
      <c r="DSZ204" s="1151"/>
      <c r="DTA204" s="1151"/>
      <c r="DTB204" s="1151"/>
      <c r="DTC204" s="1151"/>
      <c r="DTD204" s="1151"/>
      <c r="DTE204" s="1151"/>
      <c r="DTF204" s="1151"/>
      <c r="DTG204" s="1151"/>
      <c r="DTH204" s="1151"/>
      <c r="DTI204" s="1151"/>
      <c r="DTJ204" s="1151"/>
      <c r="DTK204" s="1151"/>
      <c r="DTL204" s="1151"/>
      <c r="DTM204" s="1151"/>
      <c r="DTN204" s="1151"/>
      <c r="DTO204" s="1151"/>
      <c r="DTP204" s="1151"/>
      <c r="DTQ204" s="1151"/>
      <c r="DTR204" s="1151"/>
      <c r="DTS204" s="1151"/>
      <c r="DTT204" s="1151"/>
      <c r="DTU204" s="1151"/>
      <c r="DTV204" s="1151"/>
      <c r="DTW204" s="1151"/>
      <c r="DTX204" s="1151"/>
      <c r="DTY204" s="1151"/>
      <c r="DTZ204" s="1151"/>
      <c r="DUA204" s="1151"/>
      <c r="DUB204" s="1151"/>
      <c r="DUC204" s="1151"/>
      <c r="DUD204" s="1151"/>
      <c r="DUE204" s="1151"/>
      <c r="DUF204" s="1151"/>
      <c r="DUG204" s="1151"/>
      <c r="DUH204" s="1151"/>
      <c r="DUI204" s="1151"/>
      <c r="DUJ204" s="1151"/>
      <c r="DUK204" s="1151"/>
      <c r="DUL204" s="1151"/>
      <c r="DUM204" s="1151"/>
      <c r="DUN204" s="1151"/>
      <c r="DUO204" s="1151"/>
      <c r="DUP204" s="1151"/>
      <c r="DUQ204" s="1151"/>
      <c r="DUR204" s="1151"/>
      <c r="DUS204" s="1151"/>
      <c r="DUT204" s="1151"/>
      <c r="DUU204" s="1151"/>
      <c r="DUV204" s="1151"/>
      <c r="DUW204" s="1151"/>
      <c r="DUX204" s="1151"/>
      <c r="DUY204" s="1151"/>
      <c r="DUZ204" s="1151"/>
      <c r="DVA204" s="1151"/>
      <c r="DVB204" s="1151"/>
      <c r="DVC204" s="1151"/>
      <c r="DVD204" s="1151"/>
      <c r="DVE204" s="1151"/>
      <c r="DVF204" s="1151"/>
      <c r="DVG204" s="1151"/>
      <c r="DVH204" s="1151"/>
      <c r="DVI204" s="1151"/>
      <c r="DVJ204" s="1151"/>
      <c r="DVK204" s="1151"/>
      <c r="DVL204" s="1151"/>
      <c r="DVM204" s="1151"/>
      <c r="DVN204" s="1151"/>
      <c r="DVO204" s="1151"/>
      <c r="DVP204" s="1151"/>
      <c r="DVQ204" s="1151"/>
      <c r="DVR204" s="1151"/>
      <c r="DVS204" s="1151"/>
      <c r="DVT204" s="1151"/>
      <c r="DVU204" s="1151"/>
      <c r="DVV204" s="1151"/>
      <c r="DVW204" s="1151"/>
      <c r="DVX204" s="1151"/>
      <c r="DVY204" s="1151"/>
      <c r="DVZ204" s="1151"/>
      <c r="DWA204" s="1151"/>
      <c r="DWB204" s="1151"/>
      <c r="DWC204" s="1151"/>
      <c r="DWD204" s="1151"/>
      <c r="DWE204" s="1151"/>
      <c r="DWF204" s="1151"/>
      <c r="DWG204" s="1151"/>
      <c r="DWH204" s="1151"/>
      <c r="DWI204" s="1151"/>
      <c r="DWJ204" s="1151"/>
      <c r="DWK204" s="1151"/>
      <c r="DWL204" s="1151"/>
      <c r="DWM204" s="1151"/>
      <c r="DWN204" s="1151"/>
      <c r="DWO204" s="1151"/>
      <c r="DWP204" s="1151"/>
      <c r="DWQ204" s="1151"/>
      <c r="DWR204" s="1151"/>
      <c r="DWS204" s="1151"/>
      <c r="DWT204" s="1151"/>
      <c r="DWU204" s="1151"/>
      <c r="DWV204" s="1151"/>
      <c r="DWW204" s="1151"/>
      <c r="DWX204" s="1151"/>
      <c r="DWY204" s="1151"/>
      <c r="DWZ204" s="1151"/>
      <c r="DXA204" s="1151"/>
      <c r="DXB204" s="1151"/>
      <c r="DXC204" s="1151"/>
      <c r="DXD204" s="1151"/>
      <c r="DXE204" s="1151"/>
      <c r="DXF204" s="1151"/>
      <c r="DXG204" s="1151"/>
      <c r="DXH204" s="1151"/>
      <c r="DXI204" s="1151"/>
      <c r="DXJ204" s="1151"/>
      <c r="DXK204" s="1151"/>
      <c r="DXL204" s="1151"/>
      <c r="DXM204" s="1151"/>
      <c r="DXN204" s="1151"/>
      <c r="DXO204" s="1151"/>
      <c r="DXP204" s="1151"/>
      <c r="DXQ204" s="1151"/>
      <c r="DXR204" s="1151"/>
      <c r="DXS204" s="1151"/>
      <c r="DXT204" s="1151"/>
      <c r="DXU204" s="1151"/>
      <c r="DXV204" s="1151"/>
      <c r="DXW204" s="1151"/>
      <c r="DXX204" s="1151"/>
      <c r="DXY204" s="1151"/>
      <c r="DXZ204" s="1151"/>
      <c r="DYA204" s="1151"/>
      <c r="DYB204" s="1151"/>
      <c r="DYC204" s="1151"/>
      <c r="DYD204" s="1151"/>
      <c r="DYE204" s="1151"/>
      <c r="DYF204" s="1151"/>
      <c r="DYG204" s="1151"/>
      <c r="DYH204" s="1151"/>
      <c r="DYI204" s="1151"/>
      <c r="DYJ204" s="1151"/>
      <c r="DYK204" s="1151"/>
      <c r="DYL204" s="1151"/>
      <c r="DYM204" s="1151"/>
      <c r="DYN204" s="1151"/>
      <c r="DYO204" s="1151"/>
      <c r="DYP204" s="1151"/>
      <c r="DYQ204" s="1151"/>
      <c r="DYR204" s="1151"/>
      <c r="DYS204" s="1151"/>
      <c r="DYT204" s="1151"/>
      <c r="DYU204" s="1151"/>
      <c r="DYV204" s="1151"/>
      <c r="DYW204" s="1151"/>
      <c r="DYX204" s="1151"/>
      <c r="DYY204" s="1151"/>
      <c r="DYZ204" s="1151"/>
      <c r="DZA204" s="1151"/>
      <c r="DZB204" s="1151"/>
      <c r="DZC204" s="1151"/>
      <c r="DZD204" s="1151"/>
      <c r="DZE204" s="1151"/>
      <c r="DZF204" s="1151"/>
      <c r="DZG204" s="1151"/>
      <c r="DZH204" s="1151"/>
      <c r="DZI204" s="1151"/>
      <c r="DZJ204" s="1151"/>
      <c r="DZK204" s="1151"/>
      <c r="DZL204" s="1151"/>
      <c r="DZM204" s="1151"/>
      <c r="DZN204" s="1151"/>
      <c r="DZO204" s="1151"/>
      <c r="DZP204" s="1151"/>
      <c r="DZQ204" s="1151"/>
      <c r="DZR204" s="1151"/>
      <c r="DZS204" s="1151"/>
      <c r="DZT204" s="1151"/>
      <c r="DZU204" s="1151"/>
      <c r="DZV204" s="1151"/>
      <c r="DZW204" s="1151"/>
      <c r="DZX204" s="1151"/>
      <c r="DZY204" s="1151"/>
      <c r="DZZ204" s="1151"/>
      <c r="EAA204" s="1151"/>
      <c r="EAB204" s="1151"/>
      <c r="EAC204" s="1151"/>
      <c r="EAD204" s="1151"/>
      <c r="EAE204" s="1151"/>
      <c r="EAF204" s="1151"/>
      <c r="EAG204" s="1151"/>
      <c r="EAH204" s="1151"/>
      <c r="EAI204" s="1151"/>
      <c r="EAJ204" s="1151"/>
      <c r="EAK204" s="1151"/>
      <c r="EAL204" s="1151"/>
      <c r="EAM204" s="1151"/>
      <c r="EAN204" s="1151"/>
      <c r="EAO204" s="1151"/>
      <c r="EAP204" s="1151"/>
      <c r="EAQ204" s="1151"/>
      <c r="EAR204" s="1151"/>
      <c r="EAS204" s="1151"/>
      <c r="EAT204" s="1151"/>
      <c r="EAU204" s="1151"/>
      <c r="EAV204" s="1151"/>
      <c r="EAW204" s="1151"/>
      <c r="EAX204" s="1151"/>
      <c r="EAY204" s="1151"/>
      <c r="EAZ204" s="1151"/>
      <c r="EBA204" s="1151"/>
      <c r="EBB204" s="1151"/>
      <c r="EBC204" s="1151"/>
      <c r="EBD204" s="1151"/>
      <c r="EBE204" s="1151"/>
      <c r="EBF204" s="1151"/>
      <c r="EBG204" s="1151"/>
      <c r="EBH204" s="1151"/>
      <c r="EBI204" s="1151"/>
      <c r="EBJ204" s="1151"/>
      <c r="EBK204" s="1151"/>
      <c r="EBL204" s="1151"/>
      <c r="EBM204" s="1151"/>
      <c r="EBN204" s="1151"/>
      <c r="EBO204" s="1151"/>
      <c r="EBP204" s="1151"/>
      <c r="EBQ204" s="1151"/>
      <c r="EBR204" s="1151"/>
      <c r="EBS204" s="1151"/>
      <c r="EBT204" s="1151"/>
      <c r="EBU204" s="1151"/>
      <c r="EBV204" s="1151"/>
      <c r="EBW204" s="1151"/>
      <c r="EBX204" s="1151"/>
      <c r="EBY204" s="1151"/>
      <c r="EBZ204" s="1151"/>
      <c r="ECA204" s="1151"/>
      <c r="ECB204" s="1151"/>
      <c r="ECC204" s="1151"/>
      <c r="ECD204" s="1151"/>
      <c r="ECE204" s="1151"/>
      <c r="ECF204" s="1151"/>
      <c r="ECG204" s="1151"/>
      <c r="ECH204" s="1151"/>
      <c r="ECI204" s="1151"/>
      <c r="ECJ204" s="1151"/>
      <c r="ECK204" s="1151"/>
      <c r="ECL204" s="1151"/>
      <c r="ECM204" s="1151"/>
      <c r="ECN204" s="1151"/>
      <c r="ECO204" s="1151"/>
      <c r="ECP204" s="1151"/>
      <c r="ECQ204" s="1151"/>
      <c r="ECR204" s="1151"/>
      <c r="ECS204" s="1151"/>
      <c r="ECT204" s="1151"/>
      <c r="ECU204" s="1151"/>
      <c r="ECV204" s="1151"/>
      <c r="ECW204" s="1151"/>
      <c r="ECX204" s="1151"/>
      <c r="ECY204" s="1151"/>
      <c r="ECZ204" s="1151"/>
      <c r="EDA204" s="1151"/>
      <c r="EDB204" s="1151"/>
      <c r="EDC204" s="1151"/>
      <c r="EDD204" s="1151"/>
      <c r="EDE204" s="1151"/>
      <c r="EDF204" s="1151"/>
      <c r="EDG204" s="1151"/>
      <c r="EDH204" s="1151"/>
      <c r="EDI204" s="1151"/>
      <c r="EDJ204" s="1151"/>
      <c r="EDK204" s="1151"/>
      <c r="EDL204" s="1151"/>
      <c r="EDM204" s="1151"/>
      <c r="EDN204" s="1151"/>
      <c r="EDO204" s="1151"/>
      <c r="EDP204" s="1151"/>
      <c r="EDQ204" s="1151"/>
      <c r="EDR204" s="1151"/>
      <c r="EDS204" s="1151"/>
      <c r="EDT204" s="1151"/>
      <c r="EDU204" s="1151"/>
      <c r="EDV204" s="1151"/>
      <c r="EDW204" s="1151"/>
      <c r="EDX204" s="1151"/>
      <c r="EDY204" s="1151"/>
      <c r="EDZ204" s="1151"/>
      <c r="EEA204" s="1151"/>
      <c r="EEB204" s="1151"/>
      <c r="EEC204" s="1151"/>
      <c r="EED204" s="1151"/>
      <c r="EEE204" s="1151"/>
      <c r="EEF204" s="1151"/>
      <c r="EEG204" s="1151"/>
      <c r="EEH204" s="1151"/>
      <c r="EEI204" s="1151"/>
      <c r="EEJ204" s="1151"/>
      <c r="EEK204" s="1151"/>
      <c r="EEL204" s="1151"/>
      <c r="EEM204" s="1151"/>
      <c r="EEN204" s="1151"/>
      <c r="EEO204" s="1151"/>
      <c r="EEP204" s="1151"/>
      <c r="EEQ204" s="1151"/>
      <c r="EER204" s="1151"/>
      <c r="EES204" s="1151"/>
      <c r="EET204" s="1151"/>
      <c r="EEU204" s="1151"/>
      <c r="EEV204" s="1151"/>
      <c r="EEW204" s="1151"/>
      <c r="EEX204" s="1151"/>
      <c r="EEY204" s="1151"/>
      <c r="EEZ204" s="1151"/>
      <c r="EFA204" s="1151"/>
      <c r="EFB204" s="1151"/>
      <c r="EFC204" s="1151"/>
      <c r="EFD204" s="1151"/>
      <c r="EFE204" s="1151"/>
      <c r="EFF204" s="1151"/>
      <c r="EFG204" s="1151"/>
      <c r="EFH204" s="1151"/>
      <c r="EFI204" s="1151"/>
      <c r="EFJ204" s="1151"/>
      <c r="EFK204" s="1151"/>
      <c r="EFL204" s="1151"/>
      <c r="EFM204" s="1151"/>
      <c r="EFN204" s="1151"/>
      <c r="EFO204" s="1151"/>
      <c r="EFP204" s="1151"/>
      <c r="EFQ204" s="1151"/>
      <c r="EFR204" s="1151"/>
      <c r="EFS204" s="1151"/>
      <c r="EFT204" s="1151"/>
      <c r="EFU204" s="1151"/>
      <c r="EFV204" s="1151"/>
      <c r="EFW204" s="1151"/>
      <c r="EFX204" s="1151"/>
      <c r="EFY204" s="1151"/>
      <c r="EFZ204" s="1151"/>
      <c r="EGA204" s="1151"/>
      <c r="EGB204" s="1151"/>
      <c r="EGC204" s="1151"/>
      <c r="EGD204" s="1151"/>
      <c r="EGE204" s="1151"/>
      <c r="EGF204" s="1151"/>
      <c r="EGG204" s="1151"/>
      <c r="EGH204" s="1151"/>
      <c r="EGI204" s="1151"/>
      <c r="EGJ204" s="1151"/>
      <c r="EGK204" s="1151"/>
      <c r="EGL204" s="1151"/>
      <c r="EGM204" s="1151"/>
      <c r="EGN204" s="1151"/>
      <c r="EGO204" s="1151"/>
      <c r="EGP204" s="1151"/>
      <c r="EGQ204" s="1151"/>
      <c r="EGR204" s="1151"/>
      <c r="EGS204" s="1151"/>
      <c r="EGT204" s="1151"/>
      <c r="EGU204" s="1151"/>
      <c r="EGV204" s="1151"/>
      <c r="EGW204" s="1151"/>
      <c r="EGX204" s="1151"/>
      <c r="EGY204" s="1151"/>
      <c r="EGZ204" s="1151"/>
      <c r="EHA204" s="1151"/>
      <c r="EHB204" s="1151"/>
      <c r="EHC204" s="1151"/>
      <c r="EHD204" s="1151"/>
      <c r="EHE204" s="1151"/>
      <c r="EHF204" s="1151"/>
      <c r="EHG204" s="1151"/>
      <c r="EHH204" s="1151"/>
      <c r="EHI204" s="1151"/>
      <c r="EHJ204" s="1151"/>
      <c r="EHK204" s="1151"/>
      <c r="EHL204" s="1151"/>
      <c r="EHM204" s="1151"/>
      <c r="EHN204" s="1151"/>
      <c r="EHO204" s="1151"/>
      <c r="EHP204" s="1151"/>
      <c r="EHQ204" s="1151"/>
      <c r="EHR204" s="1151"/>
      <c r="EHS204" s="1151"/>
      <c r="EHT204" s="1151"/>
      <c r="EHU204" s="1151"/>
      <c r="EHV204" s="1151"/>
      <c r="EHW204" s="1151"/>
      <c r="EHX204" s="1151"/>
      <c r="EHY204" s="1151"/>
      <c r="EHZ204" s="1151"/>
      <c r="EIA204" s="1151"/>
      <c r="EIB204" s="1151"/>
      <c r="EIC204" s="1151"/>
      <c r="EID204" s="1151"/>
      <c r="EIE204" s="1151"/>
      <c r="EIF204" s="1151"/>
      <c r="EIG204" s="1151"/>
      <c r="EIH204" s="1151"/>
      <c r="EII204" s="1151"/>
      <c r="EIJ204" s="1151"/>
      <c r="EIK204" s="1151"/>
      <c r="EIL204" s="1151"/>
      <c r="EIM204" s="1151"/>
      <c r="EIN204" s="1151"/>
      <c r="EIO204" s="1151"/>
      <c r="EIP204" s="1151"/>
      <c r="EIQ204" s="1151"/>
      <c r="EIR204" s="1151"/>
      <c r="EIS204" s="1151"/>
      <c r="EIT204" s="1151"/>
      <c r="EIU204" s="1151"/>
      <c r="EIV204" s="1151"/>
      <c r="EIW204" s="1151"/>
      <c r="EIX204" s="1151"/>
      <c r="EIY204" s="1151"/>
      <c r="EIZ204" s="1151"/>
      <c r="EJA204" s="1151"/>
      <c r="EJB204" s="1151"/>
      <c r="EJC204" s="1151"/>
      <c r="EJD204" s="1151"/>
      <c r="EJE204" s="1151"/>
      <c r="EJF204" s="1151"/>
      <c r="EJG204" s="1151"/>
      <c r="EJH204" s="1151"/>
      <c r="EJI204" s="1151"/>
      <c r="EJJ204" s="1151"/>
      <c r="EJK204" s="1151"/>
      <c r="EJL204" s="1151"/>
      <c r="EJM204" s="1151"/>
      <c r="EJN204" s="1151"/>
      <c r="EJO204" s="1151"/>
      <c r="EJP204" s="1151"/>
      <c r="EJQ204" s="1151"/>
      <c r="EJR204" s="1151"/>
      <c r="EJS204" s="1151"/>
      <c r="EJT204" s="1151"/>
      <c r="EJU204" s="1151"/>
      <c r="EJV204" s="1151"/>
      <c r="EJW204" s="1151"/>
      <c r="EJX204" s="1151"/>
      <c r="EJY204" s="1151"/>
      <c r="EJZ204" s="1151"/>
      <c r="EKA204" s="1151"/>
      <c r="EKB204" s="1151"/>
      <c r="EKC204" s="1151"/>
      <c r="EKD204" s="1151"/>
      <c r="EKE204" s="1151"/>
      <c r="EKF204" s="1151"/>
      <c r="EKG204" s="1151"/>
      <c r="EKH204" s="1151"/>
      <c r="EKI204" s="1151"/>
      <c r="EKJ204" s="1151"/>
      <c r="EKK204" s="1151"/>
      <c r="EKL204" s="1151"/>
      <c r="EKM204" s="1151"/>
      <c r="EKN204" s="1151"/>
      <c r="EKO204" s="1151"/>
      <c r="EKP204" s="1151"/>
      <c r="EKQ204" s="1151"/>
      <c r="EKR204" s="1151"/>
      <c r="EKS204" s="1151"/>
      <c r="EKT204" s="1151"/>
      <c r="EKU204" s="1151"/>
      <c r="EKV204" s="1151"/>
      <c r="EKW204" s="1151"/>
      <c r="EKX204" s="1151"/>
      <c r="EKY204" s="1151"/>
      <c r="EKZ204" s="1151"/>
      <c r="ELA204" s="1151"/>
      <c r="ELB204" s="1151"/>
      <c r="ELC204" s="1151"/>
      <c r="ELD204" s="1151"/>
      <c r="ELE204" s="1151"/>
      <c r="ELF204" s="1151"/>
      <c r="ELG204" s="1151"/>
      <c r="ELH204" s="1151"/>
      <c r="ELI204" s="1151"/>
      <c r="ELJ204" s="1151"/>
      <c r="ELK204" s="1151"/>
      <c r="ELL204" s="1151"/>
      <c r="ELM204" s="1151"/>
      <c r="ELN204" s="1151"/>
      <c r="ELO204" s="1151"/>
      <c r="ELP204" s="1151"/>
      <c r="ELQ204" s="1151"/>
      <c r="ELR204" s="1151"/>
      <c r="ELS204" s="1151"/>
      <c r="ELT204" s="1151"/>
      <c r="ELU204" s="1151"/>
      <c r="ELV204" s="1151"/>
      <c r="ELW204" s="1151"/>
      <c r="ELX204" s="1151"/>
      <c r="ELY204" s="1151"/>
      <c r="ELZ204" s="1151"/>
      <c r="EMA204" s="1151"/>
      <c r="EMB204" s="1151"/>
      <c r="EMC204" s="1151"/>
      <c r="EMD204" s="1151"/>
      <c r="EME204" s="1151"/>
      <c r="EMF204" s="1151"/>
      <c r="EMG204" s="1151"/>
      <c r="EMH204" s="1151"/>
      <c r="EMI204" s="1151"/>
      <c r="EMJ204" s="1151"/>
      <c r="EMK204" s="1151"/>
      <c r="EML204" s="1151"/>
      <c r="EMM204" s="1151"/>
      <c r="EMN204" s="1151"/>
      <c r="EMO204" s="1151"/>
      <c r="EMP204" s="1151"/>
      <c r="EMQ204" s="1151"/>
      <c r="EMR204" s="1151"/>
      <c r="EMS204" s="1151"/>
      <c r="EMT204" s="1151"/>
      <c r="EMU204" s="1151"/>
      <c r="EMV204" s="1151"/>
      <c r="EMW204" s="1151"/>
      <c r="EMX204" s="1151"/>
      <c r="EMY204" s="1151"/>
      <c r="EMZ204" s="1151"/>
      <c r="ENA204" s="1151"/>
      <c r="ENB204" s="1151"/>
      <c r="ENC204" s="1151"/>
      <c r="END204" s="1151"/>
      <c r="ENE204" s="1151"/>
      <c r="ENF204" s="1151"/>
      <c r="ENG204" s="1151"/>
      <c r="ENH204" s="1151"/>
      <c r="ENI204" s="1151"/>
      <c r="ENJ204" s="1151"/>
      <c r="ENK204" s="1151"/>
      <c r="ENL204" s="1151"/>
      <c r="ENM204" s="1151"/>
      <c r="ENN204" s="1151"/>
      <c r="ENO204" s="1151"/>
      <c r="ENP204" s="1151"/>
      <c r="ENQ204" s="1151"/>
      <c r="ENR204" s="1151"/>
      <c r="ENS204" s="1151"/>
      <c r="ENT204" s="1151"/>
      <c r="ENU204" s="1151"/>
      <c r="ENV204" s="1151"/>
      <c r="ENW204" s="1151"/>
      <c r="ENX204" s="1151"/>
      <c r="ENY204" s="1151"/>
      <c r="ENZ204" s="1151"/>
      <c r="EOA204" s="1151"/>
      <c r="EOB204" s="1151"/>
      <c r="EOC204" s="1151"/>
      <c r="EOD204" s="1151"/>
      <c r="EOE204" s="1151"/>
      <c r="EOF204" s="1151"/>
      <c r="EOG204" s="1151"/>
      <c r="EOH204" s="1151"/>
      <c r="EOI204" s="1151"/>
      <c r="EOJ204" s="1151"/>
      <c r="EOK204" s="1151"/>
      <c r="EOL204" s="1151"/>
      <c r="EOM204" s="1151"/>
      <c r="EON204" s="1151"/>
      <c r="EOO204" s="1151"/>
      <c r="EOP204" s="1151"/>
      <c r="EOQ204" s="1151"/>
      <c r="EOR204" s="1151"/>
      <c r="EOS204" s="1151"/>
      <c r="EOT204" s="1151"/>
      <c r="EOU204" s="1151"/>
      <c r="EOV204" s="1151"/>
      <c r="EOW204" s="1151"/>
      <c r="EOX204" s="1151"/>
      <c r="EOY204" s="1151"/>
      <c r="EOZ204" s="1151"/>
      <c r="EPA204" s="1151"/>
      <c r="EPB204" s="1151"/>
      <c r="EPC204" s="1151"/>
      <c r="EPD204" s="1151"/>
      <c r="EPE204" s="1151"/>
      <c r="EPF204" s="1151"/>
      <c r="EPG204" s="1151"/>
      <c r="EPH204" s="1151"/>
      <c r="EPI204" s="1151"/>
      <c r="EPJ204" s="1151"/>
      <c r="EPK204" s="1151"/>
      <c r="EPL204" s="1151"/>
      <c r="EPM204" s="1151"/>
      <c r="EPN204" s="1151"/>
      <c r="EPO204" s="1151"/>
      <c r="EPP204" s="1151"/>
      <c r="EPQ204" s="1151"/>
      <c r="EPR204" s="1151"/>
      <c r="EPS204" s="1151"/>
      <c r="EPT204" s="1151"/>
      <c r="EPU204" s="1151"/>
      <c r="EPV204" s="1151"/>
      <c r="EPW204" s="1151"/>
      <c r="EPX204" s="1151"/>
      <c r="EPY204" s="1151"/>
      <c r="EPZ204" s="1151"/>
      <c r="EQA204" s="1151"/>
      <c r="EQB204" s="1151"/>
      <c r="EQC204" s="1151"/>
      <c r="EQD204" s="1151"/>
      <c r="EQE204" s="1151"/>
      <c r="EQF204" s="1151"/>
      <c r="EQG204" s="1151"/>
      <c r="EQH204" s="1151"/>
      <c r="EQI204" s="1151"/>
      <c r="EQJ204" s="1151"/>
      <c r="EQK204" s="1151"/>
      <c r="EQL204" s="1151"/>
      <c r="EQM204" s="1151"/>
      <c r="EQN204" s="1151"/>
      <c r="EQO204" s="1151"/>
      <c r="EQP204" s="1151"/>
      <c r="EQQ204" s="1151"/>
      <c r="EQR204" s="1151"/>
      <c r="EQS204" s="1151"/>
      <c r="EQT204" s="1151"/>
      <c r="EQU204" s="1151"/>
      <c r="EQV204" s="1151"/>
      <c r="EQW204" s="1151"/>
      <c r="EQX204" s="1151"/>
      <c r="EQY204" s="1151"/>
      <c r="EQZ204" s="1151"/>
      <c r="ERA204" s="1151"/>
      <c r="ERB204" s="1151"/>
      <c r="ERC204" s="1151"/>
      <c r="ERD204" s="1151"/>
      <c r="ERE204" s="1151"/>
      <c r="ERF204" s="1151"/>
      <c r="ERG204" s="1151"/>
      <c r="ERH204" s="1151"/>
      <c r="ERI204" s="1151"/>
      <c r="ERJ204" s="1151"/>
      <c r="ERK204" s="1151"/>
      <c r="ERL204" s="1151"/>
      <c r="ERM204" s="1151"/>
      <c r="ERN204" s="1151"/>
      <c r="ERO204" s="1151"/>
      <c r="ERP204" s="1151"/>
      <c r="ERQ204" s="1151"/>
      <c r="ERR204" s="1151"/>
      <c r="ERS204" s="1151"/>
      <c r="ERT204" s="1151"/>
      <c r="ERU204" s="1151"/>
      <c r="ERV204" s="1151"/>
      <c r="ERW204" s="1151"/>
      <c r="ERX204" s="1151"/>
      <c r="ERY204" s="1151"/>
      <c r="ERZ204" s="1151"/>
      <c r="ESA204" s="1151"/>
      <c r="ESB204" s="1151"/>
      <c r="ESC204" s="1151"/>
      <c r="ESD204" s="1151"/>
      <c r="ESE204" s="1151"/>
      <c r="ESF204" s="1151"/>
      <c r="ESG204" s="1151"/>
      <c r="ESH204" s="1151"/>
      <c r="ESI204" s="1151"/>
      <c r="ESJ204" s="1151"/>
      <c r="ESK204" s="1151"/>
      <c r="ESL204" s="1151"/>
      <c r="ESM204" s="1151"/>
      <c r="ESN204" s="1151"/>
      <c r="ESO204" s="1151"/>
      <c r="ESP204" s="1151"/>
      <c r="ESQ204" s="1151"/>
      <c r="ESR204" s="1151"/>
      <c r="ESS204" s="1151"/>
      <c r="EST204" s="1151"/>
      <c r="ESU204" s="1151"/>
      <c r="ESV204" s="1151"/>
      <c r="ESW204" s="1151"/>
      <c r="ESX204" s="1151"/>
      <c r="ESY204" s="1151"/>
      <c r="ESZ204" s="1151"/>
      <c r="ETA204" s="1151"/>
      <c r="ETB204" s="1151"/>
      <c r="ETC204" s="1151"/>
      <c r="ETD204" s="1151"/>
      <c r="ETE204" s="1151"/>
      <c r="ETF204" s="1151"/>
      <c r="ETG204" s="1151"/>
      <c r="ETH204" s="1151"/>
      <c r="ETI204" s="1151"/>
      <c r="ETJ204" s="1151"/>
      <c r="ETK204" s="1151"/>
      <c r="ETL204" s="1151"/>
      <c r="ETM204" s="1151"/>
      <c r="ETN204" s="1151"/>
      <c r="ETO204" s="1151"/>
      <c r="ETP204" s="1151"/>
      <c r="ETQ204" s="1151"/>
      <c r="ETR204" s="1151"/>
      <c r="ETS204" s="1151"/>
      <c r="ETT204" s="1151"/>
      <c r="ETU204" s="1151"/>
      <c r="ETV204" s="1151"/>
      <c r="ETW204" s="1151"/>
      <c r="ETX204" s="1151"/>
      <c r="ETY204" s="1151"/>
      <c r="ETZ204" s="1151"/>
      <c r="EUA204" s="1151"/>
      <c r="EUB204" s="1151"/>
      <c r="EUC204" s="1151"/>
      <c r="EUD204" s="1151"/>
      <c r="EUE204" s="1151"/>
      <c r="EUF204" s="1151"/>
      <c r="EUG204" s="1151"/>
      <c r="EUH204" s="1151"/>
      <c r="EUI204" s="1151"/>
      <c r="EUJ204" s="1151"/>
      <c r="EUK204" s="1151"/>
      <c r="EUL204" s="1151"/>
      <c r="EUM204" s="1151"/>
      <c r="EUN204" s="1151"/>
      <c r="EUO204" s="1151"/>
      <c r="EUP204" s="1151"/>
      <c r="EUQ204" s="1151"/>
      <c r="EUR204" s="1151"/>
      <c r="EUS204" s="1151"/>
      <c r="EUT204" s="1151"/>
      <c r="EUU204" s="1151"/>
      <c r="EUV204" s="1151"/>
      <c r="EUW204" s="1151"/>
      <c r="EUX204" s="1151"/>
      <c r="EUY204" s="1151"/>
      <c r="EUZ204" s="1151"/>
      <c r="EVA204" s="1151"/>
      <c r="EVB204" s="1151"/>
      <c r="EVC204" s="1151"/>
      <c r="EVD204" s="1151"/>
      <c r="EVE204" s="1151"/>
      <c r="EVF204" s="1151"/>
      <c r="EVG204" s="1151"/>
      <c r="EVH204" s="1151"/>
      <c r="EVI204" s="1151"/>
      <c r="EVJ204" s="1151"/>
      <c r="EVK204" s="1151"/>
      <c r="EVL204" s="1151"/>
      <c r="EVM204" s="1151"/>
      <c r="EVN204" s="1151"/>
      <c r="EVO204" s="1151"/>
      <c r="EVP204" s="1151"/>
      <c r="EVQ204" s="1151"/>
      <c r="EVR204" s="1151"/>
      <c r="EVS204" s="1151"/>
      <c r="EVT204" s="1151"/>
      <c r="EVU204" s="1151"/>
      <c r="EVV204" s="1151"/>
      <c r="EVW204" s="1151"/>
      <c r="EVX204" s="1151"/>
      <c r="EVY204" s="1151"/>
      <c r="EVZ204" s="1151"/>
      <c r="EWA204" s="1151"/>
      <c r="EWB204" s="1151"/>
      <c r="EWC204" s="1151"/>
      <c r="EWD204" s="1151"/>
      <c r="EWE204" s="1151"/>
      <c r="EWF204" s="1151"/>
      <c r="EWG204" s="1151"/>
      <c r="EWH204" s="1151"/>
      <c r="EWI204" s="1151"/>
      <c r="EWJ204" s="1151"/>
      <c r="EWK204" s="1151"/>
      <c r="EWL204" s="1151"/>
      <c r="EWM204" s="1151"/>
      <c r="EWN204" s="1151"/>
      <c r="EWO204" s="1151"/>
      <c r="EWP204" s="1151"/>
      <c r="EWQ204" s="1151"/>
      <c r="EWR204" s="1151"/>
      <c r="EWS204" s="1151"/>
      <c r="EWT204" s="1151"/>
      <c r="EWU204" s="1151"/>
      <c r="EWV204" s="1151"/>
      <c r="EWW204" s="1151"/>
      <c r="EWX204" s="1151"/>
      <c r="EWY204" s="1151"/>
      <c r="EWZ204" s="1151"/>
      <c r="EXA204" s="1151"/>
      <c r="EXB204" s="1151"/>
      <c r="EXC204" s="1151"/>
      <c r="EXD204" s="1151"/>
      <c r="EXE204" s="1151"/>
      <c r="EXF204" s="1151"/>
      <c r="EXG204" s="1151"/>
      <c r="EXH204" s="1151"/>
      <c r="EXI204" s="1151"/>
      <c r="EXJ204" s="1151"/>
      <c r="EXK204" s="1151"/>
      <c r="EXL204" s="1151"/>
      <c r="EXM204" s="1151"/>
      <c r="EXN204" s="1151"/>
      <c r="EXO204" s="1151"/>
      <c r="EXP204" s="1151"/>
      <c r="EXQ204" s="1151"/>
      <c r="EXR204" s="1151"/>
      <c r="EXS204" s="1151"/>
      <c r="EXT204" s="1151"/>
      <c r="EXU204" s="1151"/>
      <c r="EXV204" s="1151"/>
      <c r="EXW204" s="1151"/>
      <c r="EXX204" s="1151"/>
      <c r="EXY204" s="1151"/>
      <c r="EXZ204" s="1151"/>
      <c r="EYA204" s="1151"/>
      <c r="EYB204" s="1151"/>
      <c r="EYC204" s="1151"/>
      <c r="EYD204" s="1151"/>
      <c r="EYE204" s="1151"/>
      <c r="EYF204" s="1151"/>
      <c r="EYG204" s="1151"/>
      <c r="EYH204" s="1151"/>
      <c r="EYI204" s="1151"/>
      <c r="EYJ204" s="1151"/>
      <c r="EYK204" s="1151"/>
      <c r="EYL204" s="1151"/>
      <c r="EYM204" s="1151"/>
      <c r="EYN204" s="1151"/>
      <c r="EYO204" s="1151"/>
      <c r="EYP204" s="1151"/>
      <c r="EYQ204" s="1151"/>
      <c r="EYR204" s="1151"/>
      <c r="EYS204" s="1151"/>
      <c r="EYT204" s="1151"/>
      <c r="EYU204" s="1151"/>
      <c r="EYV204" s="1151"/>
      <c r="EYW204" s="1151"/>
      <c r="EYX204" s="1151"/>
      <c r="EYY204" s="1151"/>
      <c r="EYZ204" s="1151"/>
      <c r="EZA204" s="1151"/>
      <c r="EZB204" s="1151"/>
      <c r="EZC204" s="1151"/>
      <c r="EZD204" s="1151"/>
      <c r="EZE204" s="1151"/>
      <c r="EZF204" s="1151"/>
      <c r="EZG204" s="1151"/>
      <c r="EZH204" s="1151"/>
      <c r="EZI204" s="1151"/>
      <c r="EZJ204" s="1151"/>
      <c r="EZK204" s="1151"/>
      <c r="EZL204" s="1151"/>
      <c r="EZM204" s="1151"/>
      <c r="EZN204" s="1151"/>
      <c r="EZO204" s="1151"/>
      <c r="EZP204" s="1151"/>
      <c r="EZQ204" s="1151"/>
      <c r="EZR204" s="1151"/>
      <c r="EZS204" s="1151"/>
      <c r="EZT204" s="1151"/>
      <c r="EZU204" s="1151"/>
      <c r="EZV204" s="1151"/>
      <c r="EZW204" s="1151"/>
      <c r="EZX204" s="1151"/>
      <c r="EZY204" s="1151"/>
      <c r="EZZ204" s="1151"/>
      <c r="FAA204" s="1151"/>
      <c r="FAB204" s="1151"/>
      <c r="FAC204" s="1151"/>
      <c r="FAD204" s="1151"/>
      <c r="FAE204" s="1151"/>
      <c r="FAF204" s="1151"/>
      <c r="FAG204" s="1151"/>
      <c r="FAH204" s="1151"/>
      <c r="FAI204" s="1151"/>
      <c r="FAJ204" s="1151"/>
      <c r="FAK204" s="1151"/>
      <c r="FAL204" s="1151"/>
      <c r="FAM204" s="1151"/>
      <c r="FAN204" s="1151"/>
      <c r="FAO204" s="1151"/>
      <c r="FAP204" s="1151"/>
      <c r="FAQ204" s="1151"/>
      <c r="FAR204" s="1151"/>
      <c r="FAS204" s="1151"/>
      <c r="FAT204" s="1151"/>
      <c r="FAU204" s="1151"/>
      <c r="FAV204" s="1151"/>
      <c r="FAW204" s="1151"/>
      <c r="FAX204" s="1151"/>
      <c r="FAY204" s="1151"/>
      <c r="FAZ204" s="1151"/>
      <c r="FBA204" s="1151"/>
      <c r="FBB204" s="1151"/>
      <c r="FBC204" s="1151"/>
      <c r="FBD204" s="1151"/>
      <c r="FBE204" s="1151"/>
      <c r="FBF204" s="1151"/>
      <c r="FBG204" s="1151"/>
      <c r="FBH204" s="1151"/>
      <c r="FBI204" s="1151"/>
      <c r="FBJ204" s="1151"/>
      <c r="FBK204" s="1151"/>
      <c r="FBL204" s="1151"/>
      <c r="FBM204" s="1151"/>
      <c r="FBN204" s="1151"/>
      <c r="FBO204" s="1151"/>
      <c r="FBP204" s="1151"/>
      <c r="FBQ204" s="1151"/>
      <c r="FBR204" s="1151"/>
      <c r="FBS204" s="1151"/>
      <c r="FBT204" s="1151"/>
      <c r="FBU204" s="1151"/>
      <c r="FBV204" s="1151"/>
      <c r="FBW204" s="1151"/>
      <c r="FBX204" s="1151"/>
      <c r="FBY204" s="1151"/>
      <c r="FBZ204" s="1151"/>
      <c r="FCA204" s="1151"/>
      <c r="FCB204" s="1151"/>
      <c r="FCC204" s="1151"/>
      <c r="FCD204" s="1151"/>
      <c r="FCE204" s="1151"/>
      <c r="FCF204" s="1151"/>
      <c r="FCG204" s="1151"/>
      <c r="FCH204" s="1151"/>
      <c r="FCI204" s="1151"/>
      <c r="FCJ204" s="1151"/>
      <c r="FCK204" s="1151"/>
      <c r="FCL204" s="1151"/>
      <c r="FCM204" s="1151"/>
      <c r="FCN204" s="1151"/>
      <c r="FCO204" s="1151"/>
      <c r="FCP204" s="1151"/>
      <c r="FCQ204" s="1151"/>
      <c r="FCR204" s="1151"/>
      <c r="FCS204" s="1151"/>
      <c r="FCT204" s="1151"/>
      <c r="FCU204" s="1151"/>
      <c r="FCV204" s="1151"/>
      <c r="FCW204" s="1151"/>
      <c r="FCX204" s="1151"/>
      <c r="FCY204" s="1151"/>
      <c r="FCZ204" s="1151"/>
      <c r="FDA204" s="1151"/>
      <c r="FDB204" s="1151"/>
      <c r="FDC204" s="1151"/>
      <c r="FDD204" s="1151"/>
      <c r="FDE204" s="1151"/>
      <c r="FDF204" s="1151"/>
      <c r="FDG204" s="1151"/>
      <c r="FDH204" s="1151"/>
      <c r="FDI204" s="1151"/>
      <c r="FDJ204" s="1151"/>
      <c r="FDK204" s="1151"/>
      <c r="FDL204" s="1151"/>
      <c r="FDM204" s="1151"/>
      <c r="FDN204" s="1151"/>
      <c r="FDO204" s="1151"/>
      <c r="FDP204" s="1151"/>
      <c r="FDQ204" s="1151"/>
      <c r="FDR204" s="1151"/>
      <c r="FDS204" s="1151"/>
      <c r="FDT204" s="1151"/>
      <c r="FDU204" s="1151"/>
      <c r="FDV204" s="1151"/>
      <c r="FDW204" s="1151"/>
      <c r="FDX204" s="1151"/>
      <c r="FDY204" s="1151"/>
      <c r="FDZ204" s="1151"/>
      <c r="FEA204" s="1151"/>
      <c r="FEB204" s="1151"/>
      <c r="FEC204" s="1151"/>
      <c r="FED204" s="1151"/>
      <c r="FEE204" s="1151"/>
      <c r="FEF204" s="1151"/>
      <c r="FEG204" s="1151"/>
      <c r="FEH204" s="1151"/>
      <c r="FEI204" s="1151"/>
      <c r="FEJ204" s="1151"/>
      <c r="FEK204" s="1151"/>
      <c r="FEL204" s="1151"/>
      <c r="FEM204" s="1151"/>
      <c r="FEN204" s="1151"/>
      <c r="FEO204" s="1151"/>
      <c r="FEP204" s="1151"/>
      <c r="FEQ204" s="1151"/>
      <c r="FER204" s="1151"/>
      <c r="FES204" s="1151"/>
      <c r="FET204" s="1151"/>
      <c r="FEU204" s="1151"/>
      <c r="FEV204" s="1151"/>
      <c r="FEW204" s="1151"/>
      <c r="FEX204" s="1151"/>
      <c r="FEY204" s="1151"/>
      <c r="FEZ204" s="1151"/>
      <c r="FFA204" s="1151"/>
      <c r="FFB204" s="1151"/>
      <c r="FFC204" s="1151"/>
      <c r="FFD204" s="1151"/>
      <c r="FFE204" s="1151"/>
      <c r="FFF204" s="1151"/>
      <c r="FFG204" s="1151"/>
      <c r="FFH204" s="1151"/>
      <c r="FFI204" s="1151"/>
      <c r="FFJ204" s="1151"/>
      <c r="FFK204" s="1151"/>
      <c r="FFL204" s="1151"/>
      <c r="FFM204" s="1151"/>
      <c r="FFN204" s="1151"/>
      <c r="FFO204" s="1151"/>
      <c r="FFP204" s="1151"/>
      <c r="FFQ204" s="1151"/>
      <c r="FFR204" s="1151"/>
      <c r="FFS204" s="1151"/>
      <c r="FFT204" s="1151"/>
      <c r="FFU204" s="1151"/>
      <c r="FFV204" s="1151"/>
      <c r="FFW204" s="1151"/>
      <c r="FFX204" s="1151"/>
      <c r="FFY204" s="1151"/>
      <c r="FFZ204" s="1151"/>
      <c r="FGA204" s="1151"/>
      <c r="FGB204" s="1151"/>
      <c r="FGC204" s="1151"/>
      <c r="FGD204" s="1151"/>
      <c r="FGE204" s="1151"/>
      <c r="FGF204" s="1151"/>
      <c r="FGG204" s="1151"/>
      <c r="FGH204" s="1151"/>
      <c r="FGI204" s="1151"/>
      <c r="FGJ204" s="1151"/>
      <c r="FGK204" s="1151"/>
      <c r="FGL204" s="1151"/>
      <c r="FGM204" s="1151"/>
      <c r="FGN204" s="1151"/>
      <c r="FGO204" s="1151"/>
      <c r="FGP204" s="1151"/>
      <c r="FGQ204" s="1151"/>
      <c r="FGR204" s="1151"/>
      <c r="FGS204" s="1151"/>
      <c r="FGT204" s="1151"/>
      <c r="FGU204" s="1151"/>
      <c r="FGV204" s="1151"/>
      <c r="FGW204" s="1151"/>
      <c r="FGX204" s="1151"/>
      <c r="FGY204" s="1151"/>
      <c r="FGZ204" s="1151"/>
      <c r="FHA204" s="1151"/>
      <c r="FHB204" s="1151"/>
      <c r="FHC204" s="1151"/>
      <c r="FHD204" s="1151"/>
      <c r="FHE204" s="1151"/>
      <c r="FHF204" s="1151"/>
      <c r="FHG204" s="1151"/>
      <c r="FHH204" s="1151"/>
      <c r="FHI204" s="1151"/>
      <c r="FHJ204" s="1151"/>
      <c r="FHK204" s="1151"/>
      <c r="FHL204" s="1151"/>
      <c r="FHM204" s="1151"/>
      <c r="FHN204" s="1151"/>
      <c r="FHO204" s="1151"/>
      <c r="FHP204" s="1151"/>
      <c r="FHQ204" s="1151"/>
      <c r="FHR204" s="1151"/>
      <c r="FHS204" s="1151"/>
      <c r="FHT204" s="1151"/>
      <c r="FHU204" s="1151"/>
      <c r="FHV204" s="1151"/>
      <c r="FHW204" s="1151"/>
      <c r="FHX204" s="1151"/>
      <c r="FHY204" s="1151"/>
      <c r="FHZ204" s="1151"/>
      <c r="FIA204" s="1151"/>
      <c r="FIB204" s="1151"/>
      <c r="FIC204" s="1151"/>
      <c r="FID204" s="1151"/>
      <c r="FIE204" s="1151"/>
      <c r="FIF204" s="1151"/>
      <c r="FIG204" s="1151"/>
      <c r="FIH204" s="1151"/>
      <c r="FII204" s="1151"/>
      <c r="FIJ204" s="1151"/>
      <c r="FIK204" s="1151"/>
      <c r="FIL204" s="1151"/>
      <c r="FIM204" s="1151"/>
      <c r="FIN204" s="1151"/>
      <c r="FIO204" s="1151"/>
      <c r="FIP204" s="1151"/>
      <c r="FIQ204" s="1151"/>
      <c r="FIR204" s="1151"/>
      <c r="FIS204" s="1151"/>
      <c r="FIT204" s="1151"/>
      <c r="FIU204" s="1151"/>
      <c r="FIV204" s="1151"/>
      <c r="FIW204" s="1151"/>
      <c r="FIX204" s="1151"/>
      <c r="FIY204" s="1151"/>
      <c r="FIZ204" s="1151"/>
      <c r="FJA204" s="1151"/>
      <c r="FJB204" s="1151"/>
      <c r="FJC204" s="1151"/>
      <c r="FJD204" s="1151"/>
      <c r="FJE204" s="1151"/>
      <c r="FJF204" s="1151"/>
      <c r="FJG204" s="1151"/>
      <c r="FJH204" s="1151"/>
      <c r="FJI204" s="1151"/>
      <c r="FJJ204" s="1151"/>
      <c r="FJK204" s="1151"/>
      <c r="FJL204" s="1151"/>
      <c r="FJM204" s="1151"/>
      <c r="FJN204" s="1151"/>
      <c r="FJO204" s="1151"/>
      <c r="FJP204" s="1151"/>
      <c r="FJQ204" s="1151"/>
      <c r="FJR204" s="1151"/>
      <c r="FJS204" s="1151"/>
      <c r="FJT204" s="1151"/>
      <c r="FJU204" s="1151"/>
      <c r="FJV204" s="1151"/>
      <c r="FJW204" s="1151"/>
      <c r="FJX204" s="1151"/>
      <c r="FJY204" s="1151"/>
      <c r="FJZ204" s="1151"/>
      <c r="FKA204" s="1151"/>
      <c r="FKB204" s="1151"/>
      <c r="FKC204" s="1151"/>
      <c r="FKD204" s="1151"/>
      <c r="FKE204" s="1151"/>
      <c r="FKF204" s="1151"/>
      <c r="FKG204" s="1151"/>
      <c r="FKH204" s="1151"/>
      <c r="FKI204" s="1151"/>
      <c r="FKJ204" s="1151"/>
      <c r="FKK204" s="1151"/>
      <c r="FKL204" s="1151"/>
      <c r="FKM204" s="1151"/>
      <c r="FKN204" s="1151"/>
      <c r="FKO204" s="1151"/>
      <c r="FKP204" s="1151"/>
      <c r="FKQ204" s="1151"/>
      <c r="FKR204" s="1151"/>
      <c r="FKS204" s="1151"/>
      <c r="FKT204" s="1151"/>
      <c r="FKU204" s="1151"/>
      <c r="FKV204" s="1151"/>
      <c r="FKW204" s="1151"/>
      <c r="FKX204" s="1151"/>
      <c r="FKY204" s="1151"/>
      <c r="FKZ204" s="1151"/>
      <c r="FLA204" s="1151"/>
      <c r="FLB204" s="1151"/>
      <c r="FLC204" s="1151"/>
      <c r="FLD204" s="1151"/>
      <c r="FLE204" s="1151"/>
      <c r="FLF204" s="1151"/>
      <c r="FLG204" s="1151"/>
      <c r="FLH204" s="1151"/>
      <c r="FLI204" s="1151"/>
      <c r="FLJ204" s="1151"/>
      <c r="FLK204" s="1151"/>
      <c r="FLL204" s="1151"/>
      <c r="FLM204" s="1151"/>
      <c r="FLN204" s="1151"/>
      <c r="FLO204" s="1151"/>
      <c r="FLP204" s="1151"/>
      <c r="FLQ204" s="1151"/>
      <c r="FLR204" s="1151"/>
      <c r="FLS204" s="1151"/>
      <c r="FLT204" s="1151"/>
      <c r="FLU204" s="1151"/>
      <c r="FLV204" s="1151"/>
      <c r="FLW204" s="1151"/>
      <c r="FLX204" s="1151"/>
      <c r="FLY204" s="1151"/>
      <c r="FLZ204" s="1151"/>
      <c r="FMA204" s="1151"/>
      <c r="FMB204" s="1151"/>
      <c r="FMC204" s="1151"/>
      <c r="FMD204" s="1151"/>
      <c r="FME204" s="1151"/>
      <c r="FMF204" s="1151"/>
      <c r="FMG204" s="1151"/>
      <c r="FMH204" s="1151"/>
      <c r="FMI204" s="1151"/>
      <c r="FMJ204" s="1151"/>
      <c r="FMK204" s="1151"/>
      <c r="FML204" s="1151"/>
      <c r="FMM204" s="1151"/>
      <c r="FMN204" s="1151"/>
      <c r="FMO204" s="1151"/>
      <c r="FMP204" s="1151"/>
      <c r="FMQ204" s="1151"/>
      <c r="FMR204" s="1151"/>
      <c r="FMS204" s="1151"/>
      <c r="FMT204" s="1151"/>
      <c r="FMU204" s="1151"/>
      <c r="FMV204" s="1151"/>
      <c r="FMW204" s="1151"/>
      <c r="FMX204" s="1151"/>
      <c r="FMY204" s="1151"/>
      <c r="FMZ204" s="1151"/>
      <c r="FNA204" s="1151"/>
      <c r="FNB204" s="1151"/>
      <c r="FNC204" s="1151"/>
      <c r="FND204" s="1151"/>
      <c r="FNE204" s="1151"/>
      <c r="FNF204" s="1151"/>
      <c r="FNG204" s="1151"/>
      <c r="FNH204" s="1151"/>
      <c r="FNI204" s="1151"/>
      <c r="FNJ204" s="1151"/>
      <c r="FNK204" s="1151"/>
      <c r="FNL204" s="1151"/>
      <c r="FNM204" s="1151"/>
      <c r="FNN204" s="1151"/>
      <c r="FNO204" s="1151"/>
      <c r="FNP204" s="1151"/>
      <c r="FNQ204" s="1151"/>
      <c r="FNR204" s="1151"/>
      <c r="FNS204" s="1151"/>
      <c r="FNT204" s="1151"/>
      <c r="FNU204" s="1151"/>
      <c r="FNV204" s="1151"/>
      <c r="FNW204" s="1151"/>
      <c r="FNX204" s="1151"/>
      <c r="FNY204" s="1151"/>
      <c r="FNZ204" s="1151"/>
      <c r="FOA204" s="1151"/>
      <c r="FOB204" s="1151"/>
      <c r="FOC204" s="1151"/>
      <c r="FOD204" s="1151"/>
      <c r="FOE204" s="1151"/>
      <c r="FOF204" s="1151"/>
      <c r="FOG204" s="1151"/>
      <c r="FOH204" s="1151"/>
      <c r="FOI204" s="1151"/>
      <c r="FOJ204" s="1151"/>
      <c r="FOK204" s="1151"/>
      <c r="FOL204" s="1151"/>
      <c r="FOM204" s="1151"/>
      <c r="FON204" s="1151"/>
      <c r="FOO204" s="1151"/>
      <c r="FOP204" s="1151"/>
      <c r="FOQ204" s="1151"/>
      <c r="FOR204" s="1151"/>
      <c r="FOS204" s="1151"/>
      <c r="FOT204" s="1151"/>
      <c r="FOU204" s="1151"/>
      <c r="FOV204" s="1151"/>
      <c r="FOW204" s="1151"/>
      <c r="FOX204" s="1151"/>
      <c r="FOY204" s="1151"/>
      <c r="FOZ204" s="1151"/>
      <c r="FPA204" s="1151"/>
      <c r="FPB204" s="1151"/>
      <c r="FPC204" s="1151"/>
      <c r="FPD204" s="1151"/>
      <c r="FPE204" s="1151"/>
      <c r="FPF204" s="1151"/>
      <c r="FPG204" s="1151"/>
      <c r="FPH204" s="1151"/>
      <c r="FPI204" s="1151"/>
      <c r="FPJ204" s="1151"/>
      <c r="FPK204" s="1151"/>
      <c r="FPL204" s="1151"/>
      <c r="FPM204" s="1151"/>
      <c r="FPN204" s="1151"/>
      <c r="FPO204" s="1151"/>
      <c r="FPP204" s="1151"/>
      <c r="FPQ204" s="1151"/>
      <c r="FPR204" s="1151"/>
      <c r="FPS204" s="1151"/>
      <c r="FPT204" s="1151"/>
      <c r="FPU204" s="1151"/>
      <c r="FPV204" s="1151"/>
      <c r="FPW204" s="1151"/>
      <c r="FPX204" s="1151"/>
      <c r="FPY204" s="1151"/>
      <c r="FPZ204" s="1151"/>
      <c r="FQA204" s="1151"/>
      <c r="FQB204" s="1151"/>
      <c r="FQC204" s="1151"/>
      <c r="FQD204" s="1151"/>
      <c r="FQE204" s="1151"/>
      <c r="FQF204" s="1151"/>
      <c r="FQG204" s="1151"/>
      <c r="FQH204" s="1151"/>
      <c r="FQI204" s="1151"/>
      <c r="FQJ204" s="1151"/>
      <c r="FQK204" s="1151"/>
      <c r="FQL204" s="1151"/>
      <c r="FQM204" s="1151"/>
      <c r="FQN204" s="1151"/>
      <c r="FQO204" s="1151"/>
      <c r="FQP204" s="1151"/>
      <c r="FQQ204" s="1151"/>
      <c r="FQR204" s="1151"/>
      <c r="FQS204" s="1151"/>
      <c r="FQT204" s="1151"/>
      <c r="FQU204" s="1151"/>
      <c r="FQV204" s="1151"/>
      <c r="FQW204" s="1151"/>
      <c r="FQX204" s="1151"/>
      <c r="FQY204" s="1151"/>
      <c r="FQZ204" s="1151"/>
      <c r="FRA204" s="1151"/>
      <c r="FRB204" s="1151"/>
      <c r="FRC204" s="1151"/>
      <c r="FRD204" s="1151"/>
      <c r="FRE204" s="1151"/>
      <c r="FRF204" s="1151"/>
      <c r="FRG204" s="1151"/>
      <c r="FRH204" s="1151"/>
      <c r="FRI204" s="1151"/>
      <c r="FRJ204" s="1151"/>
      <c r="FRK204" s="1151"/>
      <c r="FRL204" s="1151"/>
      <c r="FRM204" s="1151"/>
      <c r="FRN204" s="1151"/>
      <c r="FRO204" s="1151"/>
      <c r="FRP204" s="1151"/>
      <c r="FRQ204" s="1151"/>
      <c r="FRR204" s="1151"/>
      <c r="FRS204" s="1151"/>
      <c r="FRT204" s="1151"/>
      <c r="FRU204" s="1151"/>
      <c r="FRV204" s="1151"/>
      <c r="FRW204" s="1151"/>
      <c r="FRX204" s="1151"/>
      <c r="FRY204" s="1151"/>
      <c r="FRZ204" s="1151"/>
      <c r="FSA204" s="1151"/>
      <c r="FSB204" s="1151"/>
      <c r="FSC204" s="1151"/>
      <c r="FSD204" s="1151"/>
      <c r="FSE204" s="1151"/>
      <c r="FSF204" s="1151"/>
      <c r="FSG204" s="1151"/>
      <c r="FSH204" s="1151"/>
      <c r="FSI204" s="1151"/>
      <c r="FSJ204" s="1151"/>
      <c r="FSK204" s="1151"/>
      <c r="FSL204" s="1151"/>
      <c r="FSM204" s="1151"/>
      <c r="FSN204" s="1151"/>
      <c r="FSO204" s="1151"/>
      <c r="FSP204" s="1151"/>
      <c r="FSQ204" s="1151"/>
      <c r="FSR204" s="1151"/>
      <c r="FSS204" s="1151"/>
      <c r="FST204" s="1151"/>
      <c r="FSU204" s="1151"/>
      <c r="FSV204" s="1151"/>
      <c r="FSW204" s="1151"/>
      <c r="FSX204" s="1151"/>
      <c r="FSY204" s="1151"/>
      <c r="FSZ204" s="1151"/>
      <c r="FTA204" s="1151"/>
      <c r="FTB204" s="1151"/>
      <c r="FTC204" s="1151"/>
      <c r="FTD204" s="1151"/>
      <c r="FTE204" s="1151"/>
      <c r="FTF204" s="1151"/>
      <c r="FTG204" s="1151"/>
      <c r="FTH204" s="1151"/>
      <c r="FTI204" s="1151"/>
      <c r="FTJ204" s="1151"/>
      <c r="FTK204" s="1151"/>
      <c r="FTL204" s="1151"/>
      <c r="FTM204" s="1151"/>
      <c r="FTN204" s="1151"/>
      <c r="FTO204" s="1151"/>
      <c r="FTP204" s="1151"/>
      <c r="FTQ204" s="1151"/>
      <c r="FTR204" s="1151"/>
      <c r="FTS204" s="1151"/>
      <c r="FTT204" s="1151"/>
      <c r="FTU204" s="1151"/>
      <c r="FTV204" s="1151"/>
      <c r="FTW204" s="1151"/>
      <c r="FTX204" s="1151"/>
      <c r="FTY204" s="1151"/>
      <c r="FTZ204" s="1151"/>
      <c r="FUA204" s="1151"/>
      <c r="FUB204" s="1151"/>
      <c r="FUC204" s="1151"/>
      <c r="FUD204" s="1151"/>
      <c r="FUE204" s="1151"/>
      <c r="FUF204" s="1151"/>
      <c r="FUG204" s="1151"/>
      <c r="FUH204" s="1151"/>
      <c r="FUI204" s="1151"/>
      <c r="FUJ204" s="1151"/>
      <c r="FUK204" s="1151"/>
      <c r="FUL204" s="1151"/>
      <c r="FUM204" s="1151"/>
      <c r="FUN204" s="1151"/>
      <c r="FUO204" s="1151"/>
      <c r="FUP204" s="1151"/>
      <c r="FUQ204" s="1151"/>
      <c r="FUR204" s="1151"/>
      <c r="FUS204" s="1151"/>
      <c r="FUT204" s="1151"/>
      <c r="FUU204" s="1151"/>
      <c r="FUV204" s="1151"/>
      <c r="FUW204" s="1151"/>
      <c r="FUX204" s="1151"/>
      <c r="FUY204" s="1151"/>
      <c r="FUZ204" s="1151"/>
      <c r="FVA204" s="1151"/>
      <c r="FVB204" s="1151"/>
      <c r="FVC204" s="1151"/>
      <c r="FVD204" s="1151"/>
      <c r="FVE204" s="1151"/>
      <c r="FVF204" s="1151"/>
      <c r="FVG204" s="1151"/>
      <c r="FVH204" s="1151"/>
      <c r="FVI204" s="1151"/>
      <c r="FVJ204" s="1151"/>
      <c r="FVK204" s="1151"/>
      <c r="FVL204" s="1151"/>
      <c r="FVM204" s="1151"/>
      <c r="FVN204" s="1151"/>
      <c r="FVO204" s="1151"/>
      <c r="FVP204" s="1151"/>
      <c r="FVQ204" s="1151"/>
      <c r="FVR204" s="1151"/>
      <c r="FVS204" s="1151"/>
      <c r="FVT204" s="1151"/>
      <c r="FVU204" s="1151"/>
      <c r="FVV204" s="1151"/>
      <c r="FVW204" s="1151"/>
      <c r="FVX204" s="1151"/>
      <c r="FVY204" s="1151"/>
      <c r="FVZ204" s="1151"/>
      <c r="FWA204" s="1151"/>
      <c r="FWB204" s="1151"/>
      <c r="FWC204" s="1151"/>
      <c r="FWD204" s="1151"/>
      <c r="FWE204" s="1151"/>
      <c r="FWF204" s="1151"/>
      <c r="FWG204" s="1151"/>
      <c r="FWH204" s="1151"/>
      <c r="FWI204" s="1151"/>
      <c r="FWJ204" s="1151"/>
      <c r="FWK204" s="1151"/>
      <c r="FWL204" s="1151"/>
      <c r="FWM204" s="1151"/>
      <c r="FWN204" s="1151"/>
      <c r="FWO204" s="1151"/>
      <c r="FWP204" s="1151"/>
      <c r="FWQ204" s="1151"/>
      <c r="FWR204" s="1151"/>
      <c r="FWS204" s="1151"/>
      <c r="FWT204" s="1151"/>
      <c r="FWU204" s="1151"/>
      <c r="FWV204" s="1151"/>
      <c r="FWW204" s="1151"/>
      <c r="FWX204" s="1151"/>
      <c r="FWY204" s="1151"/>
      <c r="FWZ204" s="1151"/>
      <c r="FXA204" s="1151"/>
      <c r="FXB204" s="1151"/>
      <c r="FXC204" s="1151"/>
      <c r="FXD204" s="1151"/>
      <c r="FXE204" s="1151"/>
      <c r="FXF204" s="1151"/>
      <c r="FXG204" s="1151"/>
      <c r="FXH204" s="1151"/>
      <c r="FXI204" s="1151"/>
      <c r="FXJ204" s="1151"/>
      <c r="FXK204" s="1151"/>
      <c r="FXL204" s="1151"/>
      <c r="FXM204" s="1151"/>
      <c r="FXN204" s="1151"/>
      <c r="FXO204" s="1151"/>
      <c r="FXP204" s="1151"/>
      <c r="FXQ204" s="1151"/>
      <c r="FXR204" s="1151"/>
      <c r="FXS204" s="1151"/>
      <c r="FXT204" s="1151"/>
      <c r="FXU204" s="1151"/>
      <c r="FXV204" s="1151"/>
      <c r="FXW204" s="1151"/>
      <c r="FXX204" s="1151"/>
      <c r="FXY204" s="1151"/>
      <c r="FXZ204" s="1151"/>
      <c r="FYA204" s="1151"/>
      <c r="FYB204" s="1151"/>
      <c r="FYC204" s="1151"/>
      <c r="FYD204" s="1151"/>
      <c r="FYE204" s="1151"/>
      <c r="FYF204" s="1151"/>
      <c r="FYG204" s="1151"/>
      <c r="FYH204" s="1151"/>
      <c r="FYI204" s="1151"/>
      <c r="FYJ204" s="1151"/>
      <c r="FYK204" s="1151"/>
      <c r="FYL204" s="1151"/>
      <c r="FYM204" s="1151"/>
      <c r="FYN204" s="1151"/>
      <c r="FYO204" s="1151"/>
      <c r="FYP204" s="1151"/>
      <c r="FYQ204" s="1151"/>
      <c r="FYR204" s="1151"/>
      <c r="FYS204" s="1151"/>
      <c r="FYT204" s="1151"/>
      <c r="FYU204" s="1151"/>
      <c r="FYV204" s="1151"/>
      <c r="FYW204" s="1151"/>
      <c r="FYX204" s="1151"/>
      <c r="FYY204" s="1151"/>
      <c r="FYZ204" s="1151"/>
      <c r="FZA204" s="1151"/>
      <c r="FZB204" s="1151"/>
      <c r="FZC204" s="1151"/>
      <c r="FZD204" s="1151"/>
      <c r="FZE204" s="1151"/>
      <c r="FZF204" s="1151"/>
      <c r="FZG204" s="1151"/>
      <c r="FZH204" s="1151"/>
      <c r="FZI204" s="1151"/>
      <c r="FZJ204" s="1151"/>
      <c r="FZK204" s="1151"/>
      <c r="FZL204" s="1151"/>
      <c r="FZM204" s="1151"/>
      <c r="FZN204" s="1151"/>
      <c r="FZO204" s="1151"/>
      <c r="FZP204" s="1151"/>
      <c r="FZQ204" s="1151"/>
      <c r="FZR204" s="1151"/>
      <c r="FZS204" s="1151"/>
      <c r="FZT204" s="1151"/>
      <c r="FZU204" s="1151"/>
      <c r="FZV204" s="1151"/>
      <c r="FZW204" s="1151"/>
      <c r="FZX204" s="1151"/>
      <c r="FZY204" s="1151"/>
      <c r="FZZ204" s="1151"/>
      <c r="GAA204" s="1151"/>
      <c r="GAB204" s="1151"/>
      <c r="GAC204" s="1151"/>
      <c r="GAD204" s="1151"/>
      <c r="GAE204" s="1151"/>
      <c r="GAF204" s="1151"/>
      <c r="GAG204" s="1151"/>
      <c r="GAH204" s="1151"/>
      <c r="GAI204" s="1151"/>
      <c r="GAJ204" s="1151"/>
      <c r="GAK204" s="1151"/>
      <c r="GAL204" s="1151"/>
      <c r="GAM204" s="1151"/>
      <c r="GAN204" s="1151"/>
      <c r="GAO204" s="1151"/>
      <c r="GAP204" s="1151"/>
      <c r="GAQ204" s="1151"/>
      <c r="GAR204" s="1151"/>
      <c r="GAS204" s="1151"/>
      <c r="GAT204" s="1151"/>
      <c r="GAU204" s="1151"/>
      <c r="GAV204" s="1151"/>
      <c r="GAW204" s="1151"/>
      <c r="GAX204" s="1151"/>
      <c r="GAY204" s="1151"/>
      <c r="GAZ204" s="1151"/>
      <c r="GBA204" s="1151"/>
      <c r="GBB204" s="1151"/>
      <c r="GBC204" s="1151"/>
      <c r="GBD204" s="1151"/>
      <c r="GBE204" s="1151"/>
      <c r="GBF204" s="1151"/>
      <c r="GBG204" s="1151"/>
      <c r="GBH204" s="1151"/>
      <c r="GBI204" s="1151"/>
      <c r="GBJ204" s="1151"/>
      <c r="GBK204" s="1151"/>
      <c r="GBL204" s="1151"/>
      <c r="GBM204" s="1151"/>
      <c r="GBN204" s="1151"/>
      <c r="GBO204" s="1151"/>
      <c r="GBP204" s="1151"/>
      <c r="GBQ204" s="1151"/>
      <c r="GBR204" s="1151"/>
      <c r="GBS204" s="1151"/>
      <c r="GBT204" s="1151"/>
      <c r="GBU204" s="1151"/>
      <c r="GBV204" s="1151"/>
      <c r="GBW204" s="1151"/>
      <c r="GBX204" s="1151"/>
      <c r="GBY204" s="1151"/>
      <c r="GBZ204" s="1151"/>
      <c r="GCA204" s="1151"/>
      <c r="GCB204" s="1151"/>
      <c r="GCC204" s="1151"/>
      <c r="GCD204" s="1151"/>
      <c r="GCE204" s="1151"/>
      <c r="GCF204" s="1151"/>
      <c r="GCG204" s="1151"/>
      <c r="GCH204" s="1151"/>
      <c r="GCI204" s="1151"/>
      <c r="GCJ204" s="1151"/>
      <c r="GCK204" s="1151"/>
      <c r="GCL204" s="1151"/>
      <c r="GCM204" s="1151"/>
      <c r="GCN204" s="1151"/>
      <c r="GCO204" s="1151"/>
      <c r="GCP204" s="1151"/>
      <c r="GCQ204" s="1151"/>
      <c r="GCR204" s="1151"/>
      <c r="GCS204" s="1151"/>
      <c r="GCT204" s="1151"/>
      <c r="GCU204" s="1151"/>
      <c r="GCV204" s="1151"/>
      <c r="GCW204" s="1151"/>
      <c r="GCX204" s="1151"/>
      <c r="GCY204" s="1151"/>
      <c r="GCZ204" s="1151"/>
      <c r="GDA204" s="1151"/>
      <c r="GDB204" s="1151"/>
      <c r="GDC204" s="1151"/>
      <c r="GDD204" s="1151"/>
      <c r="GDE204" s="1151"/>
      <c r="GDF204" s="1151"/>
      <c r="GDG204" s="1151"/>
      <c r="GDH204" s="1151"/>
      <c r="GDI204" s="1151"/>
      <c r="GDJ204" s="1151"/>
      <c r="GDK204" s="1151"/>
      <c r="GDL204" s="1151"/>
      <c r="GDM204" s="1151"/>
      <c r="GDN204" s="1151"/>
      <c r="GDO204" s="1151"/>
      <c r="GDP204" s="1151"/>
      <c r="GDQ204" s="1151"/>
      <c r="GDR204" s="1151"/>
      <c r="GDS204" s="1151"/>
      <c r="GDT204" s="1151"/>
      <c r="GDU204" s="1151"/>
      <c r="GDV204" s="1151"/>
      <c r="GDW204" s="1151"/>
      <c r="GDX204" s="1151"/>
      <c r="GDY204" s="1151"/>
      <c r="GDZ204" s="1151"/>
      <c r="GEA204" s="1151"/>
      <c r="GEB204" s="1151"/>
      <c r="GEC204" s="1151"/>
      <c r="GED204" s="1151"/>
      <c r="GEE204" s="1151"/>
      <c r="GEF204" s="1151"/>
      <c r="GEG204" s="1151"/>
      <c r="GEH204" s="1151"/>
      <c r="GEI204" s="1151"/>
      <c r="GEJ204" s="1151"/>
      <c r="GEK204" s="1151"/>
      <c r="GEL204" s="1151"/>
      <c r="GEM204" s="1151"/>
      <c r="GEN204" s="1151"/>
      <c r="GEO204" s="1151"/>
      <c r="GEP204" s="1151"/>
      <c r="GEQ204" s="1151"/>
      <c r="GER204" s="1151"/>
      <c r="GES204" s="1151"/>
      <c r="GET204" s="1151"/>
      <c r="GEU204" s="1151"/>
      <c r="GEV204" s="1151"/>
      <c r="GEW204" s="1151"/>
      <c r="GEX204" s="1151"/>
      <c r="GEY204" s="1151"/>
      <c r="GEZ204" s="1151"/>
      <c r="GFA204" s="1151"/>
      <c r="GFB204" s="1151"/>
      <c r="GFC204" s="1151"/>
      <c r="GFD204" s="1151"/>
      <c r="GFE204" s="1151"/>
      <c r="GFF204" s="1151"/>
      <c r="GFG204" s="1151"/>
      <c r="GFH204" s="1151"/>
      <c r="GFI204" s="1151"/>
      <c r="GFJ204" s="1151"/>
      <c r="GFK204" s="1151"/>
      <c r="GFL204" s="1151"/>
      <c r="GFM204" s="1151"/>
      <c r="GFN204" s="1151"/>
      <c r="GFO204" s="1151"/>
      <c r="GFP204" s="1151"/>
      <c r="GFQ204" s="1151"/>
      <c r="GFR204" s="1151"/>
      <c r="GFS204" s="1151"/>
      <c r="GFT204" s="1151"/>
      <c r="GFU204" s="1151"/>
      <c r="GFV204" s="1151"/>
      <c r="GFW204" s="1151"/>
      <c r="GFX204" s="1151"/>
      <c r="GFY204" s="1151"/>
      <c r="GFZ204" s="1151"/>
      <c r="GGA204" s="1151"/>
      <c r="GGB204" s="1151"/>
      <c r="GGC204" s="1151"/>
      <c r="GGD204" s="1151"/>
      <c r="GGE204" s="1151"/>
      <c r="GGF204" s="1151"/>
      <c r="GGG204" s="1151"/>
      <c r="GGH204" s="1151"/>
      <c r="GGI204" s="1151"/>
      <c r="GGJ204" s="1151"/>
      <c r="GGK204" s="1151"/>
      <c r="GGL204" s="1151"/>
      <c r="GGM204" s="1151"/>
      <c r="GGN204" s="1151"/>
      <c r="GGO204" s="1151"/>
      <c r="GGP204" s="1151"/>
      <c r="GGQ204" s="1151"/>
      <c r="GGR204" s="1151"/>
      <c r="GGS204" s="1151"/>
      <c r="GGT204" s="1151"/>
      <c r="GGU204" s="1151"/>
      <c r="GGV204" s="1151"/>
      <c r="GGW204" s="1151"/>
      <c r="GGX204" s="1151"/>
      <c r="GGY204" s="1151"/>
      <c r="GGZ204" s="1151"/>
      <c r="GHA204" s="1151"/>
      <c r="GHB204" s="1151"/>
      <c r="GHC204" s="1151"/>
      <c r="GHD204" s="1151"/>
      <c r="GHE204" s="1151"/>
      <c r="GHF204" s="1151"/>
      <c r="GHG204" s="1151"/>
      <c r="GHH204" s="1151"/>
      <c r="GHI204" s="1151"/>
      <c r="GHJ204" s="1151"/>
      <c r="GHK204" s="1151"/>
      <c r="GHL204" s="1151"/>
      <c r="GHM204" s="1151"/>
      <c r="GHN204" s="1151"/>
      <c r="GHO204" s="1151"/>
      <c r="GHP204" s="1151"/>
      <c r="GHQ204" s="1151"/>
      <c r="GHR204" s="1151"/>
      <c r="GHS204" s="1151"/>
      <c r="GHT204" s="1151"/>
      <c r="GHU204" s="1151"/>
      <c r="GHV204" s="1151"/>
      <c r="GHW204" s="1151"/>
      <c r="GHX204" s="1151"/>
      <c r="GHY204" s="1151"/>
      <c r="GHZ204" s="1151"/>
      <c r="GIA204" s="1151"/>
      <c r="GIB204" s="1151"/>
      <c r="GIC204" s="1151"/>
      <c r="GID204" s="1151"/>
      <c r="GIE204" s="1151"/>
      <c r="GIF204" s="1151"/>
      <c r="GIG204" s="1151"/>
      <c r="GIH204" s="1151"/>
      <c r="GII204" s="1151"/>
      <c r="GIJ204" s="1151"/>
      <c r="GIK204" s="1151"/>
      <c r="GIL204" s="1151"/>
      <c r="GIM204" s="1151"/>
      <c r="GIN204" s="1151"/>
      <c r="GIO204" s="1151"/>
      <c r="GIP204" s="1151"/>
      <c r="GIQ204" s="1151"/>
      <c r="GIR204" s="1151"/>
      <c r="GIS204" s="1151"/>
      <c r="GIT204" s="1151"/>
      <c r="GIU204" s="1151"/>
      <c r="GIV204" s="1151"/>
      <c r="GIW204" s="1151"/>
      <c r="GIX204" s="1151"/>
      <c r="GIY204" s="1151"/>
      <c r="GIZ204" s="1151"/>
      <c r="GJA204" s="1151"/>
      <c r="GJB204" s="1151"/>
      <c r="GJC204" s="1151"/>
      <c r="GJD204" s="1151"/>
      <c r="GJE204" s="1151"/>
      <c r="GJF204" s="1151"/>
      <c r="GJG204" s="1151"/>
      <c r="GJH204" s="1151"/>
      <c r="GJI204" s="1151"/>
      <c r="GJJ204" s="1151"/>
      <c r="GJK204" s="1151"/>
      <c r="GJL204" s="1151"/>
      <c r="GJM204" s="1151"/>
      <c r="GJN204" s="1151"/>
      <c r="GJO204" s="1151"/>
      <c r="GJP204" s="1151"/>
      <c r="GJQ204" s="1151"/>
      <c r="GJR204" s="1151"/>
      <c r="GJS204" s="1151"/>
      <c r="GJT204" s="1151"/>
      <c r="GJU204" s="1151"/>
      <c r="GJV204" s="1151"/>
      <c r="GJW204" s="1151"/>
      <c r="GJX204" s="1151"/>
      <c r="GJY204" s="1151"/>
      <c r="GJZ204" s="1151"/>
      <c r="GKA204" s="1151"/>
      <c r="GKB204" s="1151"/>
      <c r="GKC204" s="1151"/>
      <c r="GKD204" s="1151"/>
      <c r="GKE204" s="1151"/>
      <c r="GKF204" s="1151"/>
      <c r="GKG204" s="1151"/>
      <c r="GKH204" s="1151"/>
      <c r="GKI204" s="1151"/>
      <c r="GKJ204" s="1151"/>
      <c r="GKK204" s="1151"/>
      <c r="GKL204" s="1151"/>
      <c r="GKM204" s="1151"/>
      <c r="GKN204" s="1151"/>
      <c r="GKO204" s="1151"/>
      <c r="GKP204" s="1151"/>
      <c r="GKQ204" s="1151"/>
      <c r="GKR204" s="1151"/>
      <c r="GKS204" s="1151"/>
      <c r="GKT204" s="1151"/>
      <c r="GKU204" s="1151"/>
      <c r="GKV204" s="1151"/>
      <c r="GKW204" s="1151"/>
      <c r="GKX204" s="1151"/>
      <c r="GKY204" s="1151"/>
      <c r="GKZ204" s="1151"/>
      <c r="GLA204" s="1151"/>
      <c r="GLB204" s="1151"/>
      <c r="GLC204" s="1151"/>
      <c r="GLD204" s="1151"/>
      <c r="GLE204" s="1151"/>
      <c r="GLF204" s="1151"/>
      <c r="GLG204" s="1151"/>
      <c r="GLH204" s="1151"/>
      <c r="GLI204" s="1151"/>
      <c r="GLJ204" s="1151"/>
      <c r="GLK204" s="1151"/>
      <c r="GLL204" s="1151"/>
      <c r="GLM204" s="1151"/>
      <c r="GLN204" s="1151"/>
      <c r="GLO204" s="1151"/>
      <c r="GLP204" s="1151"/>
      <c r="GLQ204" s="1151"/>
      <c r="GLR204" s="1151"/>
      <c r="GLS204" s="1151"/>
      <c r="GLT204" s="1151"/>
      <c r="GLU204" s="1151"/>
      <c r="GLV204" s="1151"/>
      <c r="GLW204" s="1151"/>
      <c r="GLX204" s="1151"/>
      <c r="GLY204" s="1151"/>
      <c r="GLZ204" s="1151"/>
      <c r="GMA204" s="1151"/>
      <c r="GMB204" s="1151"/>
      <c r="GMC204" s="1151"/>
      <c r="GMD204" s="1151"/>
      <c r="GME204" s="1151"/>
      <c r="GMF204" s="1151"/>
      <c r="GMG204" s="1151"/>
      <c r="GMH204" s="1151"/>
      <c r="GMI204" s="1151"/>
      <c r="GMJ204" s="1151"/>
      <c r="GMK204" s="1151"/>
      <c r="GML204" s="1151"/>
      <c r="GMM204" s="1151"/>
      <c r="GMN204" s="1151"/>
      <c r="GMO204" s="1151"/>
      <c r="GMP204" s="1151"/>
      <c r="GMQ204" s="1151"/>
      <c r="GMR204" s="1151"/>
      <c r="GMS204" s="1151"/>
      <c r="GMT204" s="1151"/>
      <c r="GMU204" s="1151"/>
      <c r="GMV204" s="1151"/>
      <c r="GMW204" s="1151"/>
      <c r="GMX204" s="1151"/>
      <c r="GMY204" s="1151"/>
      <c r="GMZ204" s="1151"/>
      <c r="GNA204" s="1151"/>
      <c r="GNB204" s="1151"/>
      <c r="GNC204" s="1151"/>
      <c r="GND204" s="1151"/>
      <c r="GNE204" s="1151"/>
      <c r="GNF204" s="1151"/>
      <c r="GNG204" s="1151"/>
      <c r="GNH204" s="1151"/>
      <c r="GNI204" s="1151"/>
      <c r="GNJ204" s="1151"/>
      <c r="GNK204" s="1151"/>
      <c r="GNL204" s="1151"/>
      <c r="GNM204" s="1151"/>
      <c r="GNN204" s="1151"/>
      <c r="GNO204" s="1151"/>
      <c r="GNP204" s="1151"/>
      <c r="GNQ204" s="1151"/>
      <c r="GNR204" s="1151"/>
      <c r="GNS204" s="1151"/>
      <c r="GNT204" s="1151"/>
      <c r="GNU204" s="1151"/>
      <c r="GNV204" s="1151"/>
      <c r="GNW204" s="1151"/>
      <c r="GNX204" s="1151"/>
      <c r="GNY204" s="1151"/>
      <c r="GNZ204" s="1151"/>
      <c r="GOA204" s="1151"/>
      <c r="GOB204" s="1151"/>
      <c r="GOC204" s="1151"/>
      <c r="GOD204" s="1151"/>
      <c r="GOE204" s="1151"/>
      <c r="GOF204" s="1151"/>
      <c r="GOG204" s="1151"/>
      <c r="GOH204" s="1151"/>
      <c r="GOI204" s="1151"/>
      <c r="GOJ204" s="1151"/>
      <c r="GOK204" s="1151"/>
      <c r="GOL204" s="1151"/>
      <c r="GOM204" s="1151"/>
      <c r="GON204" s="1151"/>
      <c r="GOO204" s="1151"/>
      <c r="GOP204" s="1151"/>
      <c r="GOQ204" s="1151"/>
      <c r="GOR204" s="1151"/>
      <c r="GOS204" s="1151"/>
      <c r="GOT204" s="1151"/>
      <c r="GOU204" s="1151"/>
      <c r="GOV204" s="1151"/>
      <c r="GOW204" s="1151"/>
      <c r="GOX204" s="1151"/>
      <c r="GOY204" s="1151"/>
      <c r="GOZ204" s="1151"/>
      <c r="GPA204" s="1151"/>
      <c r="GPB204" s="1151"/>
      <c r="GPC204" s="1151"/>
      <c r="GPD204" s="1151"/>
      <c r="GPE204" s="1151"/>
      <c r="GPF204" s="1151"/>
      <c r="GPG204" s="1151"/>
      <c r="GPH204" s="1151"/>
      <c r="GPI204" s="1151"/>
      <c r="GPJ204" s="1151"/>
      <c r="GPK204" s="1151"/>
      <c r="GPL204" s="1151"/>
      <c r="GPM204" s="1151"/>
      <c r="GPN204" s="1151"/>
      <c r="GPO204" s="1151"/>
      <c r="GPP204" s="1151"/>
      <c r="GPQ204" s="1151"/>
      <c r="GPR204" s="1151"/>
      <c r="GPS204" s="1151"/>
      <c r="GPT204" s="1151"/>
      <c r="GPU204" s="1151"/>
      <c r="GPV204" s="1151"/>
      <c r="GPW204" s="1151"/>
      <c r="GPX204" s="1151"/>
      <c r="GPY204" s="1151"/>
      <c r="GPZ204" s="1151"/>
      <c r="GQA204" s="1151"/>
      <c r="GQB204" s="1151"/>
      <c r="GQC204" s="1151"/>
      <c r="GQD204" s="1151"/>
      <c r="GQE204" s="1151"/>
      <c r="GQF204" s="1151"/>
      <c r="GQG204" s="1151"/>
      <c r="GQH204" s="1151"/>
      <c r="GQI204" s="1151"/>
      <c r="GQJ204" s="1151"/>
      <c r="GQK204" s="1151"/>
      <c r="GQL204" s="1151"/>
      <c r="GQM204" s="1151"/>
      <c r="GQN204" s="1151"/>
      <c r="GQO204" s="1151"/>
      <c r="GQP204" s="1151"/>
      <c r="GQQ204" s="1151"/>
      <c r="GQR204" s="1151"/>
      <c r="GQS204" s="1151"/>
      <c r="GQT204" s="1151"/>
      <c r="GQU204" s="1151"/>
      <c r="GQV204" s="1151"/>
      <c r="GQW204" s="1151"/>
      <c r="GQX204" s="1151"/>
      <c r="GQY204" s="1151"/>
      <c r="GQZ204" s="1151"/>
      <c r="GRA204" s="1151"/>
      <c r="GRB204" s="1151"/>
      <c r="GRC204" s="1151"/>
      <c r="GRD204" s="1151"/>
      <c r="GRE204" s="1151"/>
      <c r="GRF204" s="1151"/>
      <c r="GRG204" s="1151"/>
      <c r="GRH204" s="1151"/>
      <c r="GRI204" s="1151"/>
      <c r="GRJ204" s="1151"/>
      <c r="GRK204" s="1151"/>
      <c r="GRL204" s="1151"/>
      <c r="GRM204" s="1151"/>
      <c r="GRN204" s="1151"/>
      <c r="GRO204" s="1151"/>
      <c r="GRP204" s="1151"/>
      <c r="GRQ204" s="1151"/>
      <c r="GRR204" s="1151"/>
      <c r="GRS204" s="1151"/>
      <c r="GRT204" s="1151"/>
      <c r="GRU204" s="1151"/>
      <c r="GRV204" s="1151"/>
      <c r="GRW204" s="1151"/>
      <c r="GRX204" s="1151"/>
      <c r="GRY204" s="1151"/>
      <c r="GRZ204" s="1151"/>
      <c r="GSA204" s="1151"/>
      <c r="GSB204" s="1151"/>
      <c r="GSC204" s="1151"/>
      <c r="GSD204" s="1151"/>
      <c r="GSE204" s="1151"/>
      <c r="GSF204" s="1151"/>
      <c r="GSG204" s="1151"/>
      <c r="GSH204" s="1151"/>
      <c r="GSI204" s="1151"/>
      <c r="GSJ204" s="1151"/>
      <c r="GSK204" s="1151"/>
      <c r="GSL204" s="1151"/>
      <c r="GSM204" s="1151"/>
      <c r="GSN204" s="1151"/>
      <c r="GSO204" s="1151"/>
      <c r="GSP204" s="1151"/>
      <c r="GSQ204" s="1151"/>
      <c r="GSR204" s="1151"/>
      <c r="GSS204" s="1151"/>
      <c r="GST204" s="1151"/>
      <c r="GSU204" s="1151"/>
      <c r="GSV204" s="1151"/>
      <c r="GSW204" s="1151"/>
      <c r="GSX204" s="1151"/>
      <c r="GSY204" s="1151"/>
      <c r="GSZ204" s="1151"/>
      <c r="GTA204" s="1151"/>
      <c r="GTB204" s="1151"/>
      <c r="GTC204" s="1151"/>
      <c r="GTD204" s="1151"/>
      <c r="GTE204" s="1151"/>
      <c r="GTF204" s="1151"/>
      <c r="GTG204" s="1151"/>
      <c r="GTH204" s="1151"/>
      <c r="GTI204" s="1151"/>
      <c r="GTJ204" s="1151"/>
      <c r="GTK204" s="1151"/>
      <c r="GTL204" s="1151"/>
      <c r="GTM204" s="1151"/>
      <c r="GTN204" s="1151"/>
      <c r="GTO204" s="1151"/>
      <c r="GTP204" s="1151"/>
      <c r="GTQ204" s="1151"/>
      <c r="GTR204" s="1151"/>
      <c r="GTS204" s="1151"/>
      <c r="GTT204" s="1151"/>
      <c r="GTU204" s="1151"/>
      <c r="GTV204" s="1151"/>
      <c r="GTW204" s="1151"/>
      <c r="GTX204" s="1151"/>
      <c r="GTY204" s="1151"/>
      <c r="GTZ204" s="1151"/>
      <c r="GUA204" s="1151"/>
      <c r="GUB204" s="1151"/>
      <c r="GUC204" s="1151"/>
      <c r="GUD204" s="1151"/>
      <c r="GUE204" s="1151"/>
      <c r="GUF204" s="1151"/>
      <c r="GUG204" s="1151"/>
      <c r="GUH204" s="1151"/>
      <c r="GUI204" s="1151"/>
      <c r="GUJ204" s="1151"/>
      <c r="GUK204" s="1151"/>
      <c r="GUL204" s="1151"/>
      <c r="GUM204" s="1151"/>
      <c r="GUN204" s="1151"/>
      <c r="GUO204" s="1151"/>
      <c r="GUP204" s="1151"/>
      <c r="GUQ204" s="1151"/>
      <c r="GUR204" s="1151"/>
      <c r="GUS204" s="1151"/>
      <c r="GUT204" s="1151"/>
      <c r="GUU204" s="1151"/>
      <c r="GUV204" s="1151"/>
      <c r="GUW204" s="1151"/>
      <c r="GUX204" s="1151"/>
      <c r="GUY204" s="1151"/>
      <c r="GUZ204" s="1151"/>
      <c r="GVA204" s="1151"/>
      <c r="GVB204" s="1151"/>
      <c r="GVC204" s="1151"/>
      <c r="GVD204" s="1151"/>
      <c r="GVE204" s="1151"/>
      <c r="GVF204" s="1151"/>
      <c r="GVG204" s="1151"/>
      <c r="GVH204" s="1151"/>
      <c r="GVI204" s="1151"/>
      <c r="GVJ204" s="1151"/>
      <c r="GVK204" s="1151"/>
      <c r="GVL204" s="1151"/>
      <c r="GVM204" s="1151"/>
      <c r="GVN204" s="1151"/>
      <c r="GVO204" s="1151"/>
      <c r="GVP204" s="1151"/>
      <c r="GVQ204" s="1151"/>
      <c r="GVR204" s="1151"/>
      <c r="GVS204" s="1151"/>
      <c r="GVT204" s="1151"/>
      <c r="GVU204" s="1151"/>
      <c r="GVV204" s="1151"/>
      <c r="GVW204" s="1151"/>
      <c r="GVX204" s="1151"/>
      <c r="GVY204" s="1151"/>
      <c r="GVZ204" s="1151"/>
      <c r="GWA204" s="1151"/>
      <c r="GWB204" s="1151"/>
      <c r="GWC204" s="1151"/>
      <c r="GWD204" s="1151"/>
      <c r="GWE204" s="1151"/>
      <c r="GWF204" s="1151"/>
      <c r="GWG204" s="1151"/>
      <c r="GWH204" s="1151"/>
      <c r="GWI204" s="1151"/>
      <c r="GWJ204" s="1151"/>
      <c r="GWK204" s="1151"/>
      <c r="GWL204" s="1151"/>
      <c r="GWM204" s="1151"/>
      <c r="GWN204" s="1151"/>
      <c r="GWO204" s="1151"/>
      <c r="GWP204" s="1151"/>
      <c r="GWQ204" s="1151"/>
      <c r="GWR204" s="1151"/>
      <c r="GWS204" s="1151"/>
      <c r="GWT204" s="1151"/>
      <c r="GWU204" s="1151"/>
      <c r="GWV204" s="1151"/>
      <c r="GWW204" s="1151"/>
      <c r="GWX204" s="1151"/>
      <c r="GWY204" s="1151"/>
      <c r="GWZ204" s="1151"/>
      <c r="GXA204" s="1151"/>
      <c r="GXB204" s="1151"/>
      <c r="GXC204" s="1151"/>
      <c r="GXD204" s="1151"/>
      <c r="GXE204" s="1151"/>
      <c r="GXF204" s="1151"/>
      <c r="GXG204" s="1151"/>
      <c r="GXH204" s="1151"/>
      <c r="GXI204" s="1151"/>
      <c r="GXJ204" s="1151"/>
      <c r="GXK204" s="1151"/>
      <c r="GXL204" s="1151"/>
      <c r="GXM204" s="1151"/>
      <c r="GXN204" s="1151"/>
      <c r="GXO204" s="1151"/>
      <c r="GXP204" s="1151"/>
      <c r="GXQ204" s="1151"/>
      <c r="GXR204" s="1151"/>
      <c r="GXS204" s="1151"/>
      <c r="GXT204" s="1151"/>
      <c r="GXU204" s="1151"/>
      <c r="GXV204" s="1151"/>
      <c r="GXW204" s="1151"/>
      <c r="GXX204" s="1151"/>
      <c r="GXY204" s="1151"/>
      <c r="GXZ204" s="1151"/>
      <c r="GYA204" s="1151"/>
      <c r="GYB204" s="1151"/>
      <c r="GYC204" s="1151"/>
      <c r="GYD204" s="1151"/>
      <c r="GYE204" s="1151"/>
      <c r="GYF204" s="1151"/>
      <c r="GYG204" s="1151"/>
      <c r="GYH204" s="1151"/>
      <c r="GYI204" s="1151"/>
      <c r="GYJ204" s="1151"/>
      <c r="GYK204" s="1151"/>
      <c r="GYL204" s="1151"/>
      <c r="GYM204" s="1151"/>
      <c r="GYN204" s="1151"/>
      <c r="GYO204" s="1151"/>
      <c r="GYP204" s="1151"/>
      <c r="GYQ204" s="1151"/>
      <c r="GYR204" s="1151"/>
      <c r="GYS204" s="1151"/>
      <c r="GYT204" s="1151"/>
      <c r="GYU204" s="1151"/>
      <c r="GYV204" s="1151"/>
      <c r="GYW204" s="1151"/>
      <c r="GYX204" s="1151"/>
      <c r="GYY204" s="1151"/>
      <c r="GYZ204" s="1151"/>
      <c r="GZA204" s="1151"/>
      <c r="GZB204" s="1151"/>
      <c r="GZC204" s="1151"/>
      <c r="GZD204" s="1151"/>
      <c r="GZE204" s="1151"/>
      <c r="GZF204" s="1151"/>
      <c r="GZG204" s="1151"/>
      <c r="GZH204" s="1151"/>
      <c r="GZI204" s="1151"/>
      <c r="GZJ204" s="1151"/>
      <c r="GZK204" s="1151"/>
      <c r="GZL204" s="1151"/>
      <c r="GZM204" s="1151"/>
      <c r="GZN204" s="1151"/>
      <c r="GZO204" s="1151"/>
      <c r="GZP204" s="1151"/>
      <c r="GZQ204" s="1151"/>
      <c r="GZR204" s="1151"/>
      <c r="GZS204" s="1151"/>
      <c r="GZT204" s="1151"/>
      <c r="GZU204" s="1151"/>
      <c r="GZV204" s="1151"/>
      <c r="GZW204" s="1151"/>
      <c r="GZX204" s="1151"/>
      <c r="GZY204" s="1151"/>
      <c r="GZZ204" s="1151"/>
      <c r="HAA204" s="1151"/>
      <c r="HAB204" s="1151"/>
      <c r="HAC204" s="1151"/>
      <c r="HAD204" s="1151"/>
      <c r="HAE204" s="1151"/>
      <c r="HAF204" s="1151"/>
      <c r="HAG204" s="1151"/>
      <c r="HAH204" s="1151"/>
      <c r="HAI204" s="1151"/>
      <c r="HAJ204" s="1151"/>
      <c r="HAK204" s="1151"/>
      <c r="HAL204" s="1151"/>
      <c r="HAM204" s="1151"/>
      <c r="HAN204" s="1151"/>
      <c r="HAO204" s="1151"/>
      <c r="HAP204" s="1151"/>
      <c r="HAQ204" s="1151"/>
      <c r="HAR204" s="1151"/>
      <c r="HAS204" s="1151"/>
      <c r="HAT204" s="1151"/>
      <c r="HAU204" s="1151"/>
      <c r="HAV204" s="1151"/>
      <c r="HAW204" s="1151"/>
      <c r="HAX204" s="1151"/>
      <c r="HAY204" s="1151"/>
      <c r="HAZ204" s="1151"/>
      <c r="HBA204" s="1151"/>
      <c r="HBB204" s="1151"/>
      <c r="HBC204" s="1151"/>
      <c r="HBD204" s="1151"/>
      <c r="HBE204" s="1151"/>
      <c r="HBF204" s="1151"/>
      <c r="HBG204" s="1151"/>
      <c r="HBH204" s="1151"/>
      <c r="HBI204" s="1151"/>
      <c r="HBJ204" s="1151"/>
      <c r="HBK204" s="1151"/>
      <c r="HBL204" s="1151"/>
      <c r="HBM204" s="1151"/>
      <c r="HBN204" s="1151"/>
      <c r="HBO204" s="1151"/>
      <c r="HBP204" s="1151"/>
      <c r="HBQ204" s="1151"/>
      <c r="HBR204" s="1151"/>
      <c r="HBS204" s="1151"/>
      <c r="HBT204" s="1151"/>
      <c r="HBU204" s="1151"/>
      <c r="HBV204" s="1151"/>
      <c r="HBW204" s="1151"/>
      <c r="HBX204" s="1151"/>
      <c r="HBY204" s="1151"/>
      <c r="HBZ204" s="1151"/>
      <c r="HCA204" s="1151"/>
      <c r="HCB204" s="1151"/>
      <c r="HCC204" s="1151"/>
      <c r="HCD204" s="1151"/>
      <c r="HCE204" s="1151"/>
      <c r="HCF204" s="1151"/>
      <c r="HCG204" s="1151"/>
      <c r="HCH204" s="1151"/>
      <c r="HCI204" s="1151"/>
      <c r="HCJ204" s="1151"/>
      <c r="HCK204" s="1151"/>
      <c r="HCL204" s="1151"/>
      <c r="HCM204" s="1151"/>
      <c r="HCN204" s="1151"/>
      <c r="HCO204" s="1151"/>
      <c r="HCP204" s="1151"/>
      <c r="HCQ204" s="1151"/>
      <c r="HCR204" s="1151"/>
      <c r="HCS204" s="1151"/>
      <c r="HCT204" s="1151"/>
      <c r="HCU204" s="1151"/>
      <c r="HCV204" s="1151"/>
      <c r="HCW204" s="1151"/>
      <c r="HCX204" s="1151"/>
      <c r="HCY204" s="1151"/>
      <c r="HCZ204" s="1151"/>
      <c r="HDA204" s="1151"/>
      <c r="HDB204" s="1151"/>
      <c r="HDC204" s="1151"/>
      <c r="HDD204" s="1151"/>
      <c r="HDE204" s="1151"/>
      <c r="HDF204" s="1151"/>
      <c r="HDG204" s="1151"/>
      <c r="HDH204" s="1151"/>
      <c r="HDI204" s="1151"/>
      <c r="HDJ204" s="1151"/>
      <c r="HDK204" s="1151"/>
      <c r="HDL204" s="1151"/>
      <c r="HDM204" s="1151"/>
      <c r="HDN204" s="1151"/>
      <c r="HDO204" s="1151"/>
      <c r="HDP204" s="1151"/>
      <c r="HDQ204" s="1151"/>
      <c r="HDR204" s="1151"/>
      <c r="HDS204" s="1151"/>
      <c r="HDT204" s="1151"/>
      <c r="HDU204" s="1151"/>
      <c r="HDV204" s="1151"/>
      <c r="HDW204" s="1151"/>
      <c r="HDX204" s="1151"/>
      <c r="HDY204" s="1151"/>
      <c r="HDZ204" s="1151"/>
      <c r="HEA204" s="1151"/>
      <c r="HEB204" s="1151"/>
      <c r="HEC204" s="1151"/>
      <c r="HED204" s="1151"/>
      <c r="HEE204" s="1151"/>
      <c r="HEF204" s="1151"/>
      <c r="HEG204" s="1151"/>
      <c r="HEH204" s="1151"/>
      <c r="HEI204" s="1151"/>
      <c r="HEJ204" s="1151"/>
      <c r="HEK204" s="1151"/>
      <c r="HEL204" s="1151"/>
      <c r="HEM204" s="1151"/>
      <c r="HEN204" s="1151"/>
      <c r="HEO204" s="1151"/>
      <c r="HEP204" s="1151"/>
      <c r="HEQ204" s="1151"/>
      <c r="HER204" s="1151"/>
      <c r="HES204" s="1151"/>
      <c r="HET204" s="1151"/>
      <c r="HEU204" s="1151"/>
      <c r="HEV204" s="1151"/>
      <c r="HEW204" s="1151"/>
      <c r="HEX204" s="1151"/>
      <c r="HEY204" s="1151"/>
      <c r="HEZ204" s="1151"/>
      <c r="HFA204" s="1151"/>
      <c r="HFB204" s="1151"/>
      <c r="HFC204" s="1151"/>
      <c r="HFD204" s="1151"/>
      <c r="HFE204" s="1151"/>
      <c r="HFF204" s="1151"/>
      <c r="HFG204" s="1151"/>
      <c r="HFH204" s="1151"/>
      <c r="HFI204" s="1151"/>
      <c r="HFJ204" s="1151"/>
      <c r="HFK204" s="1151"/>
      <c r="HFL204" s="1151"/>
      <c r="HFM204" s="1151"/>
      <c r="HFN204" s="1151"/>
      <c r="HFO204" s="1151"/>
      <c r="HFP204" s="1151"/>
      <c r="HFQ204" s="1151"/>
      <c r="HFR204" s="1151"/>
      <c r="HFS204" s="1151"/>
      <c r="HFT204" s="1151"/>
      <c r="HFU204" s="1151"/>
      <c r="HFV204" s="1151"/>
      <c r="HFW204" s="1151"/>
      <c r="HFX204" s="1151"/>
      <c r="HFY204" s="1151"/>
      <c r="HFZ204" s="1151"/>
      <c r="HGA204" s="1151"/>
      <c r="HGB204" s="1151"/>
      <c r="HGC204" s="1151"/>
      <c r="HGD204" s="1151"/>
      <c r="HGE204" s="1151"/>
      <c r="HGF204" s="1151"/>
      <c r="HGG204" s="1151"/>
      <c r="HGH204" s="1151"/>
      <c r="HGI204" s="1151"/>
      <c r="HGJ204" s="1151"/>
      <c r="HGK204" s="1151"/>
      <c r="HGL204" s="1151"/>
      <c r="HGM204" s="1151"/>
      <c r="HGN204" s="1151"/>
      <c r="HGO204" s="1151"/>
      <c r="HGP204" s="1151"/>
      <c r="HGQ204" s="1151"/>
      <c r="HGR204" s="1151"/>
      <c r="HGS204" s="1151"/>
      <c r="HGT204" s="1151"/>
      <c r="HGU204" s="1151"/>
      <c r="HGV204" s="1151"/>
      <c r="HGW204" s="1151"/>
      <c r="HGX204" s="1151"/>
      <c r="HGY204" s="1151"/>
      <c r="HGZ204" s="1151"/>
      <c r="HHA204" s="1151"/>
      <c r="HHB204" s="1151"/>
      <c r="HHC204" s="1151"/>
      <c r="HHD204" s="1151"/>
      <c r="HHE204" s="1151"/>
      <c r="HHF204" s="1151"/>
      <c r="HHG204" s="1151"/>
      <c r="HHH204" s="1151"/>
      <c r="HHI204" s="1151"/>
      <c r="HHJ204" s="1151"/>
      <c r="HHK204" s="1151"/>
      <c r="HHL204" s="1151"/>
      <c r="HHM204" s="1151"/>
      <c r="HHN204" s="1151"/>
      <c r="HHO204" s="1151"/>
      <c r="HHP204" s="1151"/>
      <c r="HHQ204" s="1151"/>
      <c r="HHR204" s="1151"/>
      <c r="HHS204" s="1151"/>
      <c r="HHT204" s="1151"/>
      <c r="HHU204" s="1151"/>
      <c r="HHV204" s="1151"/>
      <c r="HHW204" s="1151"/>
      <c r="HHX204" s="1151"/>
      <c r="HHY204" s="1151"/>
      <c r="HHZ204" s="1151"/>
      <c r="HIA204" s="1151"/>
      <c r="HIB204" s="1151"/>
      <c r="HIC204" s="1151"/>
      <c r="HID204" s="1151"/>
      <c r="HIE204" s="1151"/>
      <c r="HIF204" s="1151"/>
      <c r="HIG204" s="1151"/>
      <c r="HIH204" s="1151"/>
      <c r="HII204" s="1151"/>
      <c r="HIJ204" s="1151"/>
      <c r="HIK204" s="1151"/>
      <c r="HIL204" s="1151"/>
      <c r="HIM204" s="1151"/>
      <c r="HIN204" s="1151"/>
      <c r="HIO204" s="1151"/>
      <c r="HIP204" s="1151"/>
      <c r="HIQ204" s="1151"/>
      <c r="HIR204" s="1151"/>
      <c r="HIS204" s="1151"/>
      <c r="HIT204" s="1151"/>
      <c r="HIU204" s="1151"/>
      <c r="HIV204" s="1151"/>
      <c r="HIW204" s="1151"/>
      <c r="HIX204" s="1151"/>
      <c r="HIY204" s="1151"/>
      <c r="HIZ204" s="1151"/>
      <c r="HJA204" s="1151"/>
      <c r="HJB204" s="1151"/>
      <c r="HJC204" s="1151"/>
      <c r="HJD204" s="1151"/>
      <c r="HJE204" s="1151"/>
      <c r="HJF204" s="1151"/>
      <c r="HJG204" s="1151"/>
      <c r="HJH204" s="1151"/>
      <c r="HJI204" s="1151"/>
      <c r="HJJ204" s="1151"/>
      <c r="HJK204" s="1151"/>
      <c r="HJL204" s="1151"/>
      <c r="HJM204" s="1151"/>
      <c r="HJN204" s="1151"/>
      <c r="HJO204" s="1151"/>
      <c r="HJP204" s="1151"/>
      <c r="HJQ204" s="1151"/>
      <c r="HJR204" s="1151"/>
      <c r="HJS204" s="1151"/>
      <c r="HJT204" s="1151"/>
      <c r="HJU204" s="1151"/>
      <c r="HJV204" s="1151"/>
      <c r="HJW204" s="1151"/>
      <c r="HJX204" s="1151"/>
      <c r="HJY204" s="1151"/>
      <c r="HJZ204" s="1151"/>
      <c r="HKA204" s="1151"/>
      <c r="HKB204" s="1151"/>
      <c r="HKC204" s="1151"/>
      <c r="HKD204" s="1151"/>
      <c r="HKE204" s="1151"/>
      <c r="HKF204" s="1151"/>
      <c r="HKG204" s="1151"/>
      <c r="HKH204" s="1151"/>
      <c r="HKI204" s="1151"/>
      <c r="HKJ204" s="1151"/>
      <c r="HKK204" s="1151"/>
      <c r="HKL204" s="1151"/>
      <c r="HKM204" s="1151"/>
      <c r="HKN204" s="1151"/>
      <c r="HKO204" s="1151"/>
      <c r="HKP204" s="1151"/>
      <c r="HKQ204" s="1151"/>
      <c r="HKR204" s="1151"/>
      <c r="HKS204" s="1151"/>
      <c r="HKT204" s="1151"/>
      <c r="HKU204" s="1151"/>
      <c r="HKV204" s="1151"/>
      <c r="HKW204" s="1151"/>
      <c r="HKX204" s="1151"/>
      <c r="HKY204" s="1151"/>
      <c r="HKZ204" s="1151"/>
      <c r="HLA204" s="1151"/>
      <c r="HLB204" s="1151"/>
      <c r="HLC204" s="1151"/>
      <c r="HLD204" s="1151"/>
      <c r="HLE204" s="1151"/>
      <c r="HLF204" s="1151"/>
      <c r="HLG204" s="1151"/>
      <c r="HLH204" s="1151"/>
      <c r="HLI204" s="1151"/>
      <c r="HLJ204" s="1151"/>
      <c r="HLK204" s="1151"/>
      <c r="HLL204" s="1151"/>
      <c r="HLM204" s="1151"/>
      <c r="HLN204" s="1151"/>
      <c r="HLO204" s="1151"/>
      <c r="HLP204" s="1151"/>
      <c r="HLQ204" s="1151"/>
      <c r="HLR204" s="1151"/>
      <c r="HLS204" s="1151"/>
      <c r="HLT204" s="1151"/>
      <c r="HLU204" s="1151"/>
      <c r="HLV204" s="1151"/>
      <c r="HLW204" s="1151"/>
      <c r="HLX204" s="1151"/>
      <c r="HLY204" s="1151"/>
      <c r="HLZ204" s="1151"/>
      <c r="HMA204" s="1151"/>
      <c r="HMB204" s="1151"/>
      <c r="HMC204" s="1151"/>
      <c r="HMD204" s="1151"/>
      <c r="HME204" s="1151"/>
      <c r="HMF204" s="1151"/>
      <c r="HMG204" s="1151"/>
      <c r="HMH204" s="1151"/>
      <c r="HMI204" s="1151"/>
      <c r="HMJ204" s="1151"/>
      <c r="HMK204" s="1151"/>
      <c r="HML204" s="1151"/>
      <c r="HMM204" s="1151"/>
      <c r="HMN204" s="1151"/>
      <c r="HMO204" s="1151"/>
      <c r="HMP204" s="1151"/>
      <c r="HMQ204" s="1151"/>
      <c r="HMR204" s="1151"/>
      <c r="HMS204" s="1151"/>
      <c r="HMT204" s="1151"/>
      <c r="HMU204" s="1151"/>
      <c r="HMV204" s="1151"/>
      <c r="HMW204" s="1151"/>
      <c r="HMX204" s="1151"/>
      <c r="HMY204" s="1151"/>
      <c r="HMZ204" s="1151"/>
      <c r="HNA204" s="1151"/>
      <c r="HNB204" s="1151"/>
      <c r="HNC204" s="1151"/>
      <c r="HND204" s="1151"/>
      <c r="HNE204" s="1151"/>
      <c r="HNF204" s="1151"/>
      <c r="HNG204" s="1151"/>
      <c r="HNH204" s="1151"/>
      <c r="HNI204" s="1151"/>
      <c r="HNJ204" s="1151"/>
      <c r="HNK204" s="1151"/>
      <c r="HNL204" s="1151"/>
      <c r="HNM204" s="1151"/>
      <c r="HNN204" s="1151"/>
      <c r="HNO204" s="1151"/>
      <c r="HNP204" s="1151"/>
      <c r="HNQ204" s="1151"/>
      <c r="HNR204" s="1151"/>
      <c r="HNS204" s="1151"/>
      <c r="HNT204" s="1151"/>
      <c r="HNU204" s="1151"/>
      <c r="HNV204" s="1151"/>
      <c r="HNW204" s="1151"/>
      <c r="HNX204" s="1151"/>
      <c r="HNY204" s="1151"/>
      <c r="HNZ204" s="1151"/>
      <c r="HOA204" s="1151"/>
      <c r="HOB204" s="1151"/>
      <c r="HOC204" s="1151"/>
      <c r="HOD204" s="1151"/>
      <c r="HOE204" s="1151"/>
      <c r="HOF204" s="1151"/>
      <c r="HOG204" s="1151"/>
      <c r="HOH204" s="1151"/>
      <c r="HOI204" s="1151"/>
      <c r="HOJ204" s="1151"/>
      <c r="HOK204" s="1151"/>
      <c r="HOL204" s="1151"/>
      <c r="HOM204" s="1151"/>
      <c r="HON204" s="1151"/>
      <c r="HOO204" s="1151"/>
      <c r="HOP204" s="1151"/>
      <c r="HOQ204" s="1151"/>
      <c r="HOR204" s="1151"/>
      <c r="HOS204" s="1151"/>
      <c r="HOT204" s="1151"/>
      <c r="HOU204" s="1151"/>
      <c r="HOV204" s="1151"/>
      <c r="HOW204" s="1151"/>
      <c r="HOX204" s="1151"/>
      <c r="HOY204" s="1151"/>
      <c r="HOZ204" s="1151"/>
      <c r="HPA204" s="1151"/>
      <c r="HPB204" s="1151"/>
      <c r="HPC204" s="1151"/>
      <c r="HPD204" s="1151"/>
      <c r="HPE204" s="1151"/>
      <c r="HPF204" s="1151"/>
      <c r="HPG204" s="1151"/>
      <c r="HPH204" s="1151"/>
      <c r="HPI204" s="1151"/>
      <c r="HPJ204" s="1151"/>
      <c r="HPK204" s="1151"/>
      <c r="HPL204" s="1151"/>
      <c r="HPM204" s="1151"/>
      <c r="HPN204" s="1151"/>
      <c r="HPO204" s="1151"/>
      <c r="HPP204" s="1151"/>
      <c r="HPQ204" s="1151"/>
      <c r="HPR204" s="1151"/>
      <c r="HPS204" s="1151"/>
      <c r="HPT204" s="1151"/>
      <c r="HPU204" s="1151"/>
      <c r="HPV204" s="1151"/>
      <c r="HPW204" s="1151"/>
      <c r="HPX204" s="1151"/>
      <c r="HPY204" s="1151"/>
      <c r="HPZ204" s="1151"/>
      <c r="HQA204" s="1151"/>
      <c r="HQB204" s="1151"/>
      <c r="HQC204" s="1151"/>
      <c r="HQD204" s="1151"/>
      <c r="HQE204" s="1151"/>
      <c r="HQF204" s="1151"/>
      <c r="HQG204" s="1151"/>
      <c r="HQH204" s="1151"/>
      <c r="HQI204" s="1151"/>
      <c r="HQJ204" s="1151"/>
      <c r="HQK204" s="1151"/>
      <c r="HQL204" s="1151"/>
      <c r="HQM204" s="1151"/>
      <c r="HQN204" s="1151"/>
      <c r="HQO204" s="1151"/>
      <c r="HQP204" s="1151"/>
      <c r="HQQ204" s="1151"/>
      <c r="HQR204" s="1151"/>
      <c r="HQS204" s="1151"/>
      <c r="HQT204" s="1151"/>
      <c r="HQU204" s="1151"/>
      <c r="HQV204" s="1151"/>
      <c r="HQW204" s="1151"/>
      <c r="HQX204" s="1151"/>
      <c r="HQY204" s="1151"/>
      <c r="HQZ204" s="1151"/>
      <c r="HRA204" s="1151"/>
      <c r="HRB204" s="1151"/>
      <c r="HRC204" s="1151"/>
      <c r="HRD204" s="1151"/>
      <c r="HRE204" s="1151"/>
      <c r="HRF204" s="1151"/>
      <c r="HRG204" s="1151"/>
      <c r="HRH204" s="1151"/>
      <c r="HRI204" s="1151"/>
      <c r="HRJ204" s="1151"/>
      <c r="HRK204" s="1151"/>
      <c r="HRL204" s="1151"/>
      <c r="HRM204" s="1151"/>
      <c r="HRN204" s="1151"/>
      <c r="HRO204" s="1151"/>
      <c r="HRP204" s="1151"/>
      <c r="HRQ204" s="1151"/>
      <c r="HRR204" s="1151"/>
      <c r="HRS204" s="1151"/>
      <c r="HRT204" s="1151"/>
      <c r="HRU204" s="1151"/>
      <c r="HRV204" s="1151"/>
      <c r="HRW204" s="1151"/>
      <c r="HRX204" s="1151"/>
      <c r="HRY204" s="1151"/>
      <c r="HRZ204" s="1151"/>
      <c r="HSA204" s="1151"/>
      <c r="HSB204" s="1151"/>
      <c r="HSC204" s="1151"/>
      <c r="HSD204" s="1151"/>
      <c r="HSE204" s="1151"/>
      <c r="HSF204" s="1151"/>
      <c r="HSG204" s="1151"/>
      <c r="HSH204" s="1151"/>
      <c r="HSI204" s="1151"/>
      <c r="HSJ204" s="1151"/>
      <c r="HSK204" s="1151"/>
      <c r="HSL204" s="1151"/>
      <c r="HSM204" s="1151"/>
      <c r="HSN204" s="1151"/>
      <c r="HSO204" s="1151"/>
      <c r="HSP204" s="1151"/>
      <c r="HSQ204" s="1151"/>
      <c r="HSR204" s="1151"/>
      <c r="HSS204" s="1151"/>
      <c r="HST204" s="1151"/>
      <c r="HSU204" s="1151"/>
      <c r="HSV204" s="1151"/>
      <c r="HSW204" s="1151"/>
      <c r="HSX204" s="1151"/>
      <c r="HSY204" s="1151"/>
      <c r="HSZ204" s="1151"/>
      <c r="HTA204" s="1151"/>
      <c r="HTB204" s="1151"/>
      <c r="HTC204" s="1151"/>
      <c r="HTD204" s="1151"/>
      <c r="HTE204" s="1151"/>
      <c r="HTF204" s="1151"/>
      <c r="HTG204" s="1151"/>
      <c r="HTH204" s="1151"/>
      <c r="HTI204" s="1151"/>
      <c r="HTJ204" s="1151"/>
      <c r="HTK204" s="1151"/>
      <c r="HTL204" s="1151"/>
      <c r="HTM204" s="1151"/>
      <c r="HTN204" s="1151"/>
      <c r="HTO204" s="1151"/>
      <c r="HTP204" s="1151"/>
      <c r="HTQ204" s="1151"/>
      <c r="HTR204" s="1151"/>
      <c r="HTS204" s="1151"/>
      <c r="HTT204" s="1151"/>
      <c r="HTU204" s="1151"/>
      <c r="HTV204" s="1151"/>
      <c r="HTW204" s="1151"/>
      <c r="HTX204" s="1151"/>
      <c r="HTY204" s="1151"/>
      <c r="HTZ204" s="1151"/>
      <c r="HUA204" s="1151"/>
      <c r="HUB204" s="1151"/>
      <c r="HUC204" s="1151"/>
      <c r="HUD204" s="1151"/>
      <c r="HUE204" s="1151"/>
      <c r="HUF204" s="1151"/>
      <c r="HUG204" s="1151"/>
      <c r="HUH204" s="1151"/>
      <c r="HUI204" s="1151"/>
      <c r="HUJ204" s="1151"/>
      <c r="HUK204" s="1151"/>
      <c r="HUL204" s="1151"/>
      <c r="HUM204" s="1151"/>
      <c r="HUN204" s="1151"/>
      <c r="HUO204" s="1151"/>
      <c r="HUP204" s="1151"/>
      <c r="HUQ204" s="1151"/>
      <c r="HUR204" s="1151"/>
      <c r="HUS204" s="1151"/>
      <c r="HUT204" s="1151"/>
      <c r="HUU204" s="1151"/>
      <c r="HUV204" s="1151"/>
      <c r="HUW204" s="1151"/>
      <c r="HUX204" s="1151"/>
      <c r="HUY204" s="1151"/>
      <c r="HUZ204" s="1151"/>
      <c r="HVA204" s="1151"/>
      <c r="HVB204" s="1151"/>
      <c r="HVC204" s="1151"/>
      <c r="HVD204" s="1151"/>
      <c r="HVE204" s="1151"/>
      <c r="HVF204" s="1151"/>
      <c r="HVG204" s="1151"/>
      <c r="HVH204" s="1151"/>
      <c r="HVI204" s="1151"/>
      <c r="HVJ204" s="1151"/>
      <c r="HVK204" s="1151"/>
      <c r="HVL204" s="1151"/>
      <c r="HVM204" s="1151"/>
      <c r="HVN204" s="1151"/>
      <c r="HVO204" s="1151"/>
      <c r="HVP204" s="1151"/>
      <c r="HVQ204" s="1151"/>
      <c r="HVR204" s="1151"/>
      <c r="HVS204" s="1151"/>
      <c r="HVT204" s="1151"/>
      <c r="HVU204" s="1151"/>
      <c r="HVV204" s="1151"/>
      <c r="HVW204" s="1151"/>
      <c r="HVX204" s="1151"/>
      <c r="HVY204" s="1151"/>
      <c r="HVZ204" s="1151"/>
      <c r="HWA204" s="1151"/>
      <c r="HWB204" s="1151"/>
      <c r="HWC204" s="1151"/>
      <c r="HWD204" s="1151"/>
      <c r="HWE204" s="1151"/>
      <c r="HWF204" s="1151"/>
      <c r="HWG204" s="1151"/>
      <c r="HWH204" s="1151"/>
      <c r="HWI204" s="1151"/>
      <c r="HWJ204" s="1151"/>
      <c r="HWK204" s="1151"/>
      <c r="HWL204" s="1151"/>
      <c r="HWM204" s="1151"/>
      <c r="HWN204" s="1151"/>
      <c r="HWO204" s="1151"/>
      <c r="HWP204" s="1151"/>
      <c r="HWQ204" s="1151"/>
      <c r="HWR204" s="1151"/>
      <c r="HWS204" s="1151"/>
      <c r="HWT204" s="1151"/>
      <c r="HWU204" s="1151"/>
      <c r="HWV204" s="1151"/>
      <c r="HWW204" s="1151"/>
      <c r="HWX204" s="1151"/>
      <c r="HWY204" s="1151"/>
      <c r="HWZ204" s="1151"/>
      <c r="HXA204" s="1151"/>
      <c r="HXB204" s="1151"/>
      <c r="HXC204" s="1151"/>
      <c r="HXD204" s="1151"/>
      <c r="HXE204" s="1151"/>
      <c r="HXF204" s="1151"/>
      <c r="HXG204" s="1151"/>
      <c r="HXH204" s="1151"/>
      <c r="HXI204" s="1151"/>
      <c r="HXJ204" s="1151"/>
      <c r="HXK204" s="1151"/>
      <c r="HXL204" s="1151"/>
      <c r="HXM204" s="1151"/>
      <c r="HXN204" s="1151"/>
      <c r="HXO204" s="1151"/>
      <c r="HXP204" s="1151"/>
      <c r="HXQ204" s="1151"/>
      <c r="HXR204" s="1151"/>
      <c r="HXS204" s="1151"/>
      <c r="HXT204" s="1151"/>
      <c r="HXU204" s="1151"/>
      <c r="HXV204" s="1151"/>
      <c r="HXW204" s="1151"/>
      <c r="HXX204" s="1151"/>
      <c r="HXY204" s="1151"/>
      <c r="HXZ204" s="1151"/>
      <c r="HYA204" s="1151"/>
      <c r="HYB204" s="1151"/>
      <c r="HYC204" s="1151"/>
      <c r="HYD204" s="1151"/>
      <c r="HYE204" s="1151"/>
      <c r="HYF204" s="1151"/>
      <c r="HYG204" s="1151"/>
      <c r="HYH204" s="1151"/>
      <c r="HYI204" s="1151"/>
      <c r="HYJ204" s="1151"/>
      <c r="HYK204" s="1151"/>
      <c r="HYL204" s="1151"/>
      <c r="HYM204" s="1151"/>
      <c r="HYN204" s="1151"/>
      <c r="HYO204" s="1151"/>
      <c r="HYP204" s="1151"/>
      <c r="HYQ204" s="1151"/>
      <c r="HYR204" s="1151"/>
      <c r="HYS204" s="1151"/>
      <c r="HYT204" s="1151"/>
      <c r="HYU204" s="1151"/>
      <c r="HYV204" s="1151"/>
      <c r="HYW204" s="1151"/>
      <c r="HYX204" s="1151"/>
      <c r="HYY204" s="1151"/>
      <c r="HYZ204" s="1151"/>
      <c r="HZA204" s="1151"/>
      <c r="HZB204" s="1151"/>
      <c r="HZC204" s="1151"/>
      <c r="HZD204" s="1151"/>
      <c r="HZE204" s="1151"/>
      <c r="HZF204" s="1151"/>
      <c r="HZG204" s="1151"/>
      <c r="HZH204" s="1151"/>
      <c r="HZI204" s="1151"/>
      <c r="HZJ204" s="1151"/>
      <c r="HZK204" s="1151"/>
      <c r="HZL204" s="1151"/>
      <c r="HZM204" s="1151"/>
      <c r="HZN204" s="1151"/>
      <c r="HZO204" s="1151"/>
      <c r="HZP204" s="1151"/>
      <c r="HZQ204" s="1151"/>
      <c r="HZR204" s="1151"/>
      <c r="HZS204" s="1151"/>
      <c r="HZT204" s="1151"/>
      <c r="HZU204" s="1151"/>
      <c r="HZV204" s="1151"/>
      <c r="HZW204" s="1151"/>
      <c r="HZX204" s="1151"/>
      <c r="HZY204" s="1151"/>
      <c r="HZZ204" s="1151"/>
      <c r="IAA204" s="1151"/>
      <c r="IAB204" s="1151"/>
      <c r="IAC204" s="1151"/>
      <c r="IAD204" s="1151"/>
      <c r="IAE204" s="1151"/>
      <c r="IAF204" s="1151"/>
      <c r="IAG204" s="1151"/>
      <c r="IAH204" s="1151"/>
      <c r="IAI204" s="1151"/>
      <c r="IAJ204" s="1151"/>
      <c r="IAK204" s="1151"/>
      <c r="IAL204" s="1151"/>
      <c r="IAM204" s="1151"/>
      <c r="IAN204" s="1151"/>
      <c r="IAO204" s="1151"/>
      <c r="IAP204" s="1151"/>
      <c r="IAQ204" s="1151"/>
      <c r="IAR204" s="1151"/>
      <c r="IAS204" s="1151"/>
      <c r="IAT204" s="1151"/>
      <c r="IAU204" s="1151"/>
      <c r="IAV204" s="1151"/>
      <c r="IAW204" s="1151"/>
      <c r="IAX204" s="1151"/>
      <c r="IAY204" s="1151"/>
      <c r="IAZ204" s="1151"/>
      <c r="IBA204" s="1151"/>
      <c r="IBB204" s="1151"/>
      <c r="IBC204" s="1151"/>
      <c r="IBD204" s="1151"/>
      <c r="IBE204" s="1151"/>
      <c r="IBF204" s="1151"/>
      <c r="IBG204" s="1151"/>
      <c r="IBH204" s="1151"/>
      <c r="IBI204" s="1151"/>
      <c r="IBJ204" s="1151"/>
      <c r="IBK204" s="1151"/>
      <c r="IBL204" s="1151"/>
      <c r="IBM204" s="1151"/>
      <c r="IBN204" s="1151"/>
      <c r="IBO204" s="1151"/>
      <c r="IBP204" s="1151"/>
      <c r="IBQ204" s="1151"/>
      <c r="IBR204" s="1151"/>
      <c r="IBS204" s="1151"/>
      <c r="IBT204" s="1151"/>
      <c r="IBU204" s="1151"/>
      <c r="IBV204" s="1151"/>
      <c r="IBW204" s="1151"/>
      <c r="IBX204" s="1151"/>
      <c r="IBY204" s="1151"/>
      <c r="IBZ204" s="1151"/>
      <c r="ICA204" s="1151"/>
      <c r="ICB204" s="1151"/>
      <c r="ICC204" s="1151"/>
      <c r="ICD204" s="1151"/>
      <c r="ICE204" s="1151"/>
      <c r="ICF204" s="1151"/>
      <c r="ICG204" s="1151"/>
      <c r="ICH204" s="1151"/>
      <c r="ICI204" s="1151"/>
      <c r="ICJ204" s="1151"/>
      <c r="ICK204" s="1151"/>
      <c r="ICL204" s="1151"/>
      <c r="ICM204" s="1151"/>
      <c r="ICN204" s="1151"/>
      <c r="ICO204" s="1151"/>
      <c r="ICP204" s="1151"/>
      <c r="ICQ204" s="1151"/>
      <c r="ICR204" s="1151"/>
      <c r="ICS204" s="1151"/>
      <c r="ICT204" s="1151"/>
      <c r="ICU204" s="1151"/>
      <c r="ICV204" s="1151"/>
      <c r="ICW204" s="1151"/>
      <c r="ICX204" s="1151"/>
      <c r="ICY204" s="1151"/>
      <c r="ICZ204" s="1151"/>
      <c r="IDA204" s="1151"/>
      <c r="IDB204" s="1151"/>
      <c r="IDC204" s="1151"/>
      <c r="IDD204" s="1151"/>
      <c r="IDE204" s="1151"/>
      <c r="IDF204" s="1151"/>
      <c r="IDG204" s="1151"/>
      <c r="IDH204" s="1151"/>
      <c r="IDI204" s="1151"/>
      <c r="IDJ204" s="1151"/>
      <c r="IDK204" s="1151"/>
      <c r="IDL204" s="1151"/>
      <c r="IDM204" s="1151"/>
      <c r="IDN204" s="1151"/>
      <c r="IDO204" s="1151"/>
      <c r="IDP204" s="1151"/>
      <c r="IDQ204" s="1151"/>
      <c r="IDR204" s="1151"/>
      <c r="IDS204" s="1151"/>
      <c r="IDT204" s="1151"/>
      <c r="IDU204" s="1151"/>
      <c r="IDV204" s="1151"/>
      <c r="IDW204" s="1151"/>
      <c r="IDX204" s="1151"/>
      <c r="IDY204" s="1151"/>
      <c r="IDZ204" s="1151"/>
      <c r="IEA204" s="1151"/>
      <c r="IEB204" s="1151"/>
      <c r="IEC204" s="1151"/>
      <c r="IED204" s="1151"/>
      <c r="IEE204" s="1151"/>
      <c r="IEF204" s="1151"/>
      <c r="IEG204" s="1151"/>
      <c r="IEH204" s="1151"/>
      <c r="IEI204" s="1151"/>
      <c r="IEJ204" s="1151"/>
      <c r="IEK204" s="1151"/>
      <c r="IEL204" s="1151"/>
      <c r="IEM204" s="1151"/>
      <c r="IEN204" s="1151"/>
      <c r="IEO204" s="1151"/>
      <c r="IEP204" s="1151"/>
      <c r="IEQ204" s="1151"/>
      <c r="IER204" s="1151"/>
      <c r="IES204" s="1151"/>
      <c r="IET204" s="1151"/>
      <c r="IEU204" s="1151"/>
      <c r="IEV204" s="1151"/>
      <c r="IEW204" s="1151"/>
      <c r="IEX204" s="1151"/>
      <c r="IEY204" s="1151"/>
      <c r="IEZ204" s="1151"/>
      <c r="IFA204" s="1151"/>
      <c r="IFB204" s="1151"/>
      <c r="IFC204" s="1151"/>
      <c r="IFD204" s="1151"/>
      <c r="IFE204" s="1151"/>
      <c r="IFF204" s="1151"/>
      <c r="IFG204" s="1151"/>
      <c r="IFH204" s="1151"/>
      <c r="IFI204" s="1151"/>
      <c r="IFJ204" s="1151"/>
      <c r="IFK204" s="1151"/>
      <c r="IFL204" s="1151"/>
      <c r="IFM204" s="1151"/>
      <c r="IFN204" s="1151"/>
      <c r="IFO204" s="1151"/>
      <c r="IFP204" s="1151"/>
      <c r="IFQ204" s="1151"/>
      <c r="IFR204" s="1151"/>
      <c r="IFS204" s="1151"/>
      <c r="IFT204" s="1151"/>
      <c r="IFU204" s="1151"/>
      <c r="IFV204" s="1151"/>
      <c r="IFW204" s="1151"/>
      <c r="IFX204" s="1151"/>
      <c r="IFY204" s="1151"/>
      <c r="IFZ204" s="1151"/>
      <c r="IGA204" s="1151"/>
      <c r="IGB204" s="1151"/>
      <c r="IGC204" s="1151"/>
      <c r="IGD204" s="1151"/>
      <c r="IGE204" s="1151"/>
      <c r="IGF204" s="1151"/>
      <c r="IGG204" s="1151"/>
      <c r="IGH204" s="1151"/>
      <c r="IGI204" s="1151"/>
      <c r="IGJ204" s="1151"/>
      <c r="IGK204" s="1151"/>
      <c r="IGL204" s="1151"/>
      <c r="IGM204" s="1151"/>
      <c r="IGN204" s="1151"/>
      <c r="IGO204" s="1151"/>
      <c r="IGP204" s="1151"/>
      <c r="IGQ204" s="1151"/>
      <c r="IGR204" s="1151"/>
      <c r="IGS204" s="1151"/>
      <c r="IGT204" s="1151"/>
      <c r="IGU204" s="1151"/>
      <c r="IGV204" s="1151"/>
      <c r="IGW204" s="1151"/>
      <c r="IGX204" s="1151"/>
      <c r="IGY204" s="1151"/>
      <c r="IGZ204" s="1151"/>
      <c r="IHA204" s="1151"/>
      <c r="IHB204" s="1151"/>
      <c r="IHC204" s="1151"/>
      <c r="IHD204" s="1151"/>
      <c r="IHE204" s="1151"/>
      <c r="IHF204" s="1151"/>
      <c r="IHG204" s="1151"/>
      <c r="IHH204" s="1151"/>
      <c r="IHI204" s="1151"/>
      <c r="IHJ204" s="1151"/>
      <c r="IHK204" s="1151"/>
      <c r="IHL204" s="1151"/>
      <c r="IHM204" s="1151"/>
      <c r="IHN204" s="1151"/>
      <c r="IHO204" s="1151"/>
      <c r="IHP204" s="1151"/>
      <c r="IHQ204" s="1151"/>
      <c r="IHR204" s="1151"/>
      <c r="IHS204" s="1151"/>
      <c r="IHT204" s="1151"/>
      <c r="IHU204" s="1151"/>
      <c r="IHV204" s="1151"/>
      <c r="IHW204" s="1151"/>
      <c r="IHX204" s="1151"/>
      <c r="IHY204" s="1151"/>
      <c r="IHZ204" s="1151"/>
      <c r="IIA204" s="1151"/>
      <c r="IIB204" s="1151"/>
      <c r="IIC204" s="1151"/>
      <c r="IID204" s="1151"/>
      <c r="IIE204" s="1151"/>
      <c r="IIF204" s="1151"/>
      <c r="IIG204" s="1151"/>
      <c r="IIH204" s="1151"/>
      <c r="III204" s="1151"/>
      <c r="IIJ204" s="1151"/>
      <c r="IIK204" s="1151"/>
      <c r="IIL204" s="1151"/>
      <c r="IIM204" s="1151"/>
      <c r="IIN204" s="1151"/>
      <c r="IIO204" s="1151"/>
      <c r="IIP204" s="1151"/>
      <c r="IIQ204" s="1151"/>
      <c r="IIR204" s="1151"/>
      <c r="IIS204" s="1151"/>
      <c r="IIT204" s="1151"/>
      <c r="IIU204" s="1151"/>
      <c r="IIV204" s="1151"/>
      <c r="IIW204" s="1151"/>
      <c r="IIX204" s="1151"/>
      <c r="IIY204" s="1151"/>
      <c r="IIZ204" s="1151"/>
      <c r="IJA204" s="1151"/>
      <c r="IJB204" s="1151"/>
      <c r="IJC204" s="1151"/>
      <c r="IJD204" s="1151"/>
      <c r="IJE204" s="1151"/>
      <c r="IJF204" s="1151"/>
      <c r="IJG204" s="1151"/>
      <c r="IJH204" s="1151"/>
      <c r="IJI204" s="1151"/>
      <c r="IJJ204" s="1151"/>
      <c r="IJK204" s="1151"/>
      <c r="IJL204" s="1151"/>
      <c r="IJM204" s="1151"/>
      <c r="IJN204" s="1151"/>
      <c r="IJO204" s="1151"/>
      <c r="IJP204" s="1151"/>
      <c r="IJQ204" s="1151"/>
      <c r="IJR204" s="1151"/>
      <c r="IJS204" s="1151"/>
      <c r="IJT204" s="1151"/>
      <c r="IJU204" s="1151"/>
      <c r="IJV204" s="1151"/>
      <c r="IJW204" s="1151"/>
      <c r="IJX204" s="1151"/>
      <c r="IJY204" s="1151"/>
      <c r="IJZ204" s="1151"/>
      <c r="IKA204" s="1151"/>
      <c r="IKB204" s="1151"/>
      <c r="IKC204" s="1151"/>
      <c r="IKD204" s="1151"/>
      <c r="IKE204" s="1151"/>
      <c r="IKF204" s="1151"/>
      <c r="IKG204" s="1151"/>
      <c r="IKH204" s="1151"/>
      <c r="IKI204" s="1151"/>
      <c r="IKJ204" s="1151"/>
      <c r="IKK204" s="1151"/>
      <c r="IKL204" s="1151"/>
      <c r="IKM204" s="1151"/>
      <c r="IKN204" s="1151"/>
      <c r="IKO204" s="1151"/>
      <c r="IKP204" s="1151"/>
      <c r="IKQ204" s="1151"/>
      <c r="IKR204" s="1151"/>
      <c r="IKS204" s="1151"/>
      <c r="IKT204" s="1151"/>
      <c r="IKU204" s="1151"/>
      <c r="IKV204" s="1151"/>
      <c r="IKW204" s="1151"/>
      <c r="IKX204" s="1151"/>
      <c r="IKY204" s="1151"/>
      <c r="IKZ204" s="1151"/>
      <c r="ILA204" s="1151"/>
      <c r="ILB204" s="1151"/>
      <c r="ILC204" s="1151"/>
      <c r="ILD204" s="1151"/>
      <c r="ILE204" s="1151"/>
      <c r="ILF204" s="1151"/>
      <c r="ILG204" s="1151"/>
      <c r="ILH204" s="1151"/>
      <c r="ILI204" s="1151"/>
      <c r="ILJ204" s="1151"/>
      <c r="ILK204" s="1151"/>
      <c r="ILL204" s="1151"/>
      <c r="ILM204" s="1151"/>
      <c r="ILN204" s="1151"/>
      <c r="ILO204" s="1151"/>
      <c r="ILP204" s="1151"/>
      <c r="ILQ204" s="1151"/>
      <c r="ILR204" s="1151"/>
      <c r="ILS204" s="1151"/>
      <c r="ILT204" s="1151"/>
      <c r="ILU204" s="1151"/>
      <c r="ILV204" s="1151"/>
      <c r="ILW204" s="1151"/>
      <c r="ILX204" s="1151"/>
      <c r="ILY204" s="1151"/>
      <c r="ILZ204" s="1151"/>
      <c r="IMA204" s="1151"/>
      <c r="IMB204" s="1151"/>
      <c r="IMC204" s="1151"/>
      <c r="IMD204" s="1151"/>
      <c r="IME204" s="1151"/>
      <c r="IMF204" s="1151"/>
      <c r="IMG204" s="1151"/>
      <c r="IMH204" s="1151"/>
      <c r="IMI204" s="1151"/>
      <c r="IMJ204" s="1151"/>
      <c r="IMK204" s="1151"/>
      <c r="IML204" s="1151"/>
      <c r="IMM204" s="1151"/>
      <c r="IMN204" s="1151"/>
      <c r="IMO204" s="1151"/>
      <c r="IMP204" s="1151"/>
      <c r="IMQ204" s="1151"/>
      <c r="IMR204" s="1151"/>
      <c r="IMS204" s="1151"/>
      <c r="IMT204" s="1151"/>
      <c r="IMU204" s="1151"/>
      <c r="IMV204" s="1151"/>
      <c r="IMW204" s="1151"/>
      <c r="IMX204" s="1151"/>
      <c r="IMY204" s="1151"/>
      <c r="IMZ204" s="1151"/>
      <c r="INA204" s="1151"/>
      <c r="INB204" s="1151"/>
      <c r="INC204" s="1151"/>
      <c r="IND204" s="1151"/>
      <c r="INE204" s="1151"/>
      <c r="INF204" s="1151"/>
      <c r="ING204" s="1151"/>
      <c r="INH204" s="1151"/>
      <c r="INI204" s="1151"/>
      <c r="INJ204" s="1151"/>
      <c r="INK204" s="1151"/>
      <c r="INL204" s="1151"/>
      <c r="INM204" s="1151"/>
      <c r="INN204" s="1151"/>
      <c r="INO204" s="1151"/>
      <c r="INP204" s="1151"/>
      <c r="INQ204" s="1151"/>
      <c r="INR204" s="1151"/>
      <c r="INS204" s="1151"/>
      <c r="INT204" s="1151"/>
      <c r="INU204" s="1151"/>
      <c r="INV204" s="1151"/>
      <c r="INW204" s="1151"/>
      <c r="INX204" s="1151"/>
      <c r="INY204" s="1151"/>
      <c r="INZ204" s="1151"/>
      <c r="IOA204" s="1151"/>
      <c r="IOB204" s="1151"/>
      <c r="IOC204" s="1151"/>
      <c r="IOD204" s="1151"/>
      <c r="IOE204" s="1151"/>
      <c r="IOF204" s="1151"/>
      <c r="IOG204" s="1151"/>
      <c r="IOH204" s="1151"/>
      <c r="IOI204" s="1151"/>
      <c r="IOJ204" s="1151"/>
      <c r="IOK204" s="1151"/>
      <c r="IOL204" s="1151"/>
      <c r="IOM204" s="1151"/>
      <c r="ION204" s="1151"/>
      <c r="IOO204" s="1151"/>
      <c r="IOP204" s="1151"/>
      <c r="IOQ204" s="1151"/>
      <c r="IOR204" s="1151"/>
      <c r="IOS204" s="1151"/>
      <c r="IOT204" s="1151"/>
      <c r="IOU204" s="1151"/>
      <c r="IOV204" s="1151"/>
      <c r="IOW204" s="1151"/>
      <c r="IOX204" s="1151"/>
      <c r="IOY204" s="1151"/>
      <c r="IOZ204" s="1151"/>
      <c r="IPA204" s="1151"/>
      <c r="IPB204" s="1151"/>
      <c r="IPC204" s="1151"/>
      <c r="IPD204" s="1151"/>
      <c r="IPE204" s="1151"/>
      <c r="IPF204" s="1151"/>
      <c r="IPG204" s="1151"/>
      <c r="IPH204" s="1151"/>
      <c r="IPI204" s="1151"/>
      <c r="IPJ204" s="1151"/>
      <c r="IPK204" s="1151"/>
      <c r="IPL204" s="1151"/>
      <c r="IPM204" s="1151"/>
      <c r="IPN204" s="1151"/>
      <c r="IPO204" s="1151"/>
      <c r="IPP204" s="1151"/>
      <c r="IPQ204" s="1151"/>
      <c r="IPR204" s="1151"/>
      <c r="IPS204" s="1151"/>
      <c r="IPT204" s="1151"/>
      <c r="IPU204" s="1151"/>
      <c r="IPV204" s="1151"/>
      <c r="IPW204" s="1151"/>
      <c r="IPX204" s="1151"/>
      <c r="IPY204" s="1151"/>
      <c r="IPZ204" s="1151"/>
      <c r="IQA204" s="1151"/>
      <c r="IQB204" s="1151"/>
      <c r="IQC204" s="1151"/>
      <c r="IQD204" s="1151"/>
      <c r="IQE204" s="1151"/>
      <c r="IQF204" s="1151"/>
      <c r="IQG204" s="1151"/>
      <c r="IQH204" s="1151"/>
      <c r="IQI204" s="1151"/>
      <c r="IQJ204" s="1151"/>
      <c r="IQK204" s="1151"/>
      <c r="IQL204" s="1151"/>
      <c r="IQM204" s="1151"/>
      <c r="IQN204" s="1151"/>
      <c r="IQO204" s="1151"/>
      <c r="IQP204" s="1151"/>
      <c r="IQQ204" s="1151"/>
      <c r="IQR204" s="1151"/>
      <c r="IQS204" s="1151"/>
      <c r="IQT204" s="1151"/>
      <c r="IQU204" s="1151"/>
      <c r="IQV204" s="1151"/>
      <c r="IQW204" s="1151"/>
      <c r="IQX204" s="1151"/>
      <c r="IQY204" s="1151"/>
      <c r="IQZ204" s="1151"/>
      <c r="IRA204" s="1151"/>
      <c r="IRB204" s="1151"/>
      <c r="IRC204" s="1151"/>
      <c r="IRD204" s="1151"/>
      <c r="IRE204" s="1151"/>
      <c r="IRF204" s="1151"/>
      <c r="IRG204" s="1151"/>
      <c r="IRH204" s="1151"/>
      <c r="IRI204" s="1151"/>
      <c r="IRJ204" s="1151"/>
      <c r="IRK204" s="1151"/>
      <c r="IRL204" s="1151"/>
      <c r="IRM204" s="1151"/>
      <c r="IRN204" s="1151"/>
      <c r="IRO204" s="1151"/>
      <c r="IRP204" s="1151"/>
      <c r="IRQ204" s="1151"/>
      <c r="IRR204" s="1151"/>
      <c r="IRS204" s="1151"/>
      <c r="IRT204" s="1151"/>
      <c r="IRU204" s="1151"/>
      <c r="IRV204" s="1151"/>
      <c r="IRW204" s="1151"/>
      <c r="IRX204" s="1151"/>
      <c r="IRY204" s="1151"/>
      <c r="IRZ204" s="1151"/>
      <c r="ISA204" s="1151"/>
      <c r="ISB204" s="1151"/>
      <c r="ISC204" s="1151"/>
      <c r="ISD204" s="1151"/>
      <c r="ISE204" s="1151"/>
      <c r="ISF204" s="1151"/>
      <c r="ISG204" s="1151"/>
      <c r="ISH204" s="1151"/>
      <c r="ISI204" s="1151"/>
      <c r="ISJ204" s="1151"/>
      <c r="ISK204" s="1151"/>
      <c r="ISL204" s="1151"/>
      <c r="ISM204" s="1151"/>
      <c r="ISN204" s="1151"/>
      <c r="ISO204" s="1151"/>
      <c r="ISP204" s="1151"/>
      <c r="ISQ204" s="1151"/>
      <c r="ISR204" s="1151"/>
      <c r="ISS204" s="1151"/>
      <c r="IST204" s="1151"/>
      <c r="ISU204" s="1151"/>
      <c r="ISV204" s="1151"/>
      <c r="ISW204" s="1151"/>
      <c r="ISX204" s="1151"/>
      <c r="ISY204" s="1151"/>
      <c r="ISZ204" s="1151"/>
      <c r="ITA204" s="1151"/>
      <c r="ITB204" s="1151"/>
      <c r="ITC204" s="1151"/>
      <c r="ITD204" s="1151"/>
      <c r="ITE204" s="1151"/>
      <c r="ITF204" s="1151"/>
      <c r="ITG204" s="1151"/>
      <c r="ITH204" s="1151"/>
      <c r="ITI204" s="1151"/>
      <c r="ITJ204" s="1151"/>
      <c r="ITK204" s="1151"/>
      <c r="ITL204" s="1151"/>
      <c r="ITM204" s="1151"/>
      <c r="ITN204" s="1151"/>
      <c r="ITO204" s="1151"/>
      <c r="ITP204" s="1151"/>
      <c r="ITQ204" s="1151"/>
      <c r="ITR204" s="1151"/>
      <c r="ITS204" s="1151"/>
      <c r="ITT204" s="1151"/>
      <c r="ITU204" s="1151"/>
      <c r="ITV204" s="1151"/>
      <c r="ITW204" s="1151"/>
      <c r="ITX204" s="1151"/>
      <c r="ITY204" s="1151"/>
      <c r="ITZ204" s="1151"/>
      <c r="IUA204" s="1151"/>
      <c r="IUB204" s="1151"/>
      <c r="IUC204" s="1151"/>
      <c r="IUD204" s="1151"/>
      <c r="IUE204" s="1151"/>
      <c r="IUF204" s="1151"/>
      <c r="IUG204" s="1151"/>
      <c r="IUH204" s="1151"/>
      <c r="IUI204" s="1151"/>
      <c r="IUJ204" s="1151"/>
      <c r="IUK204" s="1151"/>
      <c r="IUL204" s="1151"/>
      <c r="IUM204" s="1151"/>
      <c r="IUN204" s="1151"/>
      <c r="IUO204" s="1151"/>
      <c r="IUP204" s="1151"/>
      <c r="IUQ204" s="1151"/>
      <c r="IUR204" s="1151"/>
      <c r="IUS204" s="1151"/>
      <c r="IUT204" s="1151"/>
      <c r="IUU204" s="1151"/>
      <c r="IUV204" s="1151"/>
      <c r="IUW204" s="1151"/>
      <c r="IUX204" s="1151"/>
      <c r="IUY204" s="1151"/>
      <c r="IUZ204" s="1151"/>
      <c r="IVA204" s="1151"/>
      <c r="IVB204" s="1151"/>
      <c r="IVC204" s="1151"/>
      <c r="IVD204" s="1151"/>
      <c r="IVE204" s="1151"/>
      <c r="IVF204" s="1151"/>
      <c r="IVG204" s="1151"/>
      <c r="IVH204" s="1151"/>
      <c r="IVI204" s="1151"/>
      <c r="IVJ204" s="1151"/>
      <c r="IVK204" s="1151"/>
      <c r="IVL204" s="1151"/>
      <c r="IVM204" s="1151"/>
      <c r="IVN204" s="1151"/>
      <c r="IVO204" s="1151"/>
      <c r="IVP204" s="1151"/>
      <c r="IVQ204" s="1151"/>
      <c r="IVR204" s="1151"/>
      <c r="IVS204" s="1151"/>
      <c r="IVT204" s="1151"/>
      <c r="IVU204" s="1151"/>
      <c r="IVV204" s="1151"/>
      <c r="IVW204" s="1151"/>
      <c r="IVX204" s="1151"/>
      <c r="IVY204" s="1151"/>
      <c r="IVZ204" s="1151"/>
      <c r="IWA204" s="1151"/>
      <c r="IWB204" s="1151"/>
      <c r="IWC204" s="1151"/>
      <c r="IWD204" s="1151"/>
      <c r="IWE204" s="1151"/>
      <c r="IWF204" s="1151"/>
      <c r="IWG204" s="1151"/>
      <c r="IWH204" s="1151"/>
      <c r="IWI204" s="1151"/>
      <c r="IWJ204" s="1151"/>
      <c r="IWK204" s="1151"/>
      <c r="IWL204" s="1151"/>
      <c r="IWM204" s="1151"/>
      <c r="IWN204" s="1151"/>
      <c r="IWO204" s="1151"/>
      <c r="IWP204" s="1151"/>
      <c r="IWQ204" s="1151"/>
      <c r="IWR204" s="1151"/>
      <c r="IWS204" s="1151"/>
      <c r="IWT204" s="1151"/>
      <c r="IWU204" s="1151"/>
      <c r="IWV204" s="1151"/>
      <c r="IWW204" s="1151"/>
      <c r="IWX204" s="1151"/>
      <c r="IWY204" s="1151"/>
      <c r="IWZ204" s="1151"/>
      <c r="IXA204" s="1151"/>
      <c r="IXB204" s="1151"/>
      <c r="IXC204" s="1151"/>
      <c r="IXD204" s="1151"/>
      <c r="IXE204" s="1151"/>
      <c r="IXF204" s="1151"/>
      <c r="IXG204" s="1151"/>
      <c r="IXH204" s="1151"/>
      <c r="IXI204" s="1151"/>
      <c r="IXJ204" s="1151"/>
      <c r="IXK204" s="1151"/>
      <c r="IXL204" s="1151"/>
      <c r="IXM204" s="1151"/>
      <c r="IXN204" s="1151"/>
      <c r="IXO204" s="1151"/>
      <c r="IXP204" s="1151"/>
      <c r="IXQ204" s="1151"/>
      <c r="IXR204" s="1151"/>
      <c r="IXS204" s="1151"/>
      <c r="IXT204" s="1151"/>
      <c r="IXU204" s="1151"/>
      <c r="IXV204" s="1151"/>
      <c r="IXW204" s="1151"/>
      <c r="IXX204" s="1151"/>
      <c r="IXY204" s="1151"/>
      <c r="IXZ204" s="1151"/>
      <c r="IYA204" s="1151"/>
      <c r="IYB204" s="1151"/>
      <c r="IYC204" s="1151"/>
      <c r="IYD204" s="1151"/>
      <c r="IYE204" s="1151"/>
      <c r="IYF204" s="1151"/>
      <c r="IYG204" s="1151"/>
      <c r="IYH204" s="1151"/>
      <c r="IYI204" s="1151"/>
      <c r="IYJ204" s="1151"/>
      <c r="IYK204" s="1151"/>
      <c r="IYL204" s="1151"/>
      <c r="IYM204" s="1151"/>
      <c r="IYN204" s="1151"/>
      <c r="IYO204" s="1151"/>
      <c r="IYP204" s="1151"/>
      <c r="IYQ204" s="1151"/>
      <c r="IYR204" s="1151"/>
      <c r="IYS204" s="1151"/>
      <c r="IYT204" s="1151"/>
      <c r="IYU204" s="1151"/>
      <c r="IYV204" s="1151"/>
      <c r="IYW204" s="1151"/>
      <c r="IYX204" s="1151"/>
      <c r="IYY204" s="1151"/>
      <c r="IYZ204" s="1151"/>
      <c r="IZA204" s="1151"/>
      <c r="IZB204" s="1151"/>
      <c r="IZC204" s="1151"/>
      <c r="IZD204" s="1151"/>
      <c r="IZE204" s="1151"/>
      <c r="IZF204" s="1151"/>
      <c r="IZG204" s="1151"/>
      <c r="IZH204" s="1151"/>
      <c r="IZI204" s="1151"/>
      <c r="IZJ204" s="1151"/>
      <c r="IZK204" s="1151"/>
      <c r="IZL204" s="1151"/>
      <c r="IZM204" s="1151"/>
      <c r="IZN204" s="1151"/>
      <c r="IZO204" s="1151"/>
      <c r="IZP204" s="1151"/>
      <c r="IZQ204" s="1151"/>
      <c r="IZR204" s="1151"/>
      <c r="IZS204" s="1151"/>
      <c r="IZT204" s="1151"/>
      <c r="IZU204" s="1151"/>
      <c r="IZV204" s="1151"/>
      <c r="IZW204" s="1151"/>
      <c r="IZX204" s="1151"/>
      <c r="IZY204" s="1151"/>
      <c r="IZZ204" s="1151"/>
      <c r="JAA204" s="1151"/>
      <c r="JAB204" s="1151"/>
      <c r="JAC204" s="1151"/>
      <c r="JAD204" s="1151"/>
      <c r="JAE204" s="1151"/>
      <c r="JAF204" s="1151"/>
      <c r="JAG204" s="1151"/>
      <c r="JAH204" s="1151"/>
      <c r="JAI204" s="1151"/>
      <c r="JAJ204" s="1151"/>
      <c r="JAK204" s="1151"/>
      <c r="JAL204" s="1151"/>
      <c r="JAM204" s="1151"/>
      <c r="JAN204" s="1151"/>
      <c r="JAO204" s="1151"/>
      <c r="JAP204" s="1151"/>
      <c r="JAQ204" s="1151"/>
      <c r="JAR204" s="1151"/>
      <c r="JAS204" s="1151"/>
      <c r="JAT204" s="1151"/>
      <c r="JAU204" s="1151"/>
      <c r="JAV204" s="1151"/>
      <c r="JAW204" s="1151"/>
      <c r="JAX204" s="1151"/>
      <c r="JAY204" s="1151"/>
      <c r="JAZ204" s="1151"/>
      <c r="JBA204" s="1151"/>
      <c r="JBB204" s="1151"/>
      <c r="JBC204" s="1151"/>
      <c r="JBD204" s="1151"/>
      <c r="JBE204" s="1151"/>
      <c r="JBF204" s="1151"/>
      <c r="JBG204" s="1151"/>
      <c r="JBH204" s="1151"/>
      <c r="JBI204" s="1151"/>
      <c r="JBJ204" s="1151"/>
      <c r="JBK204" s="1151"/>
      <c r="JBL204" s="1151"/>
      <c r="JBM204" s="1151"/>
      <c r="JBN204" s="1151"/>
      <c r="JBO204" s="1151"/>
      <c r="JBP204" s="1151"/>
      <c r="JBQ204" s="1151"/>
      <c r="JBR204" s="1151"/>
      <c r="JBS204" s="1151"/>
      <c r="JBT204" s="1151"/>
      <c r="JBU204" s="1151"/>
      <c r="JBV204" s="1151"/>
      <c r="JBW204" s="1151"/>
      <c r="JBX204" s="1151"/>
      <c r="JBY204" s="1151"/>
      <c r="JBZ204" s="1151"/>
      <c r="JCA204" s="1151"/>
      <c r="JCB204" s="1151"/>
      <c r="JCC204" s="1151"/>
      <c r="JCD204" s="1151"/>
      <c r="JCE204" s="1151"/>
      <c r="JCF204" s="1151"/>
      <c r="JCG204" s="1151"/>
      <c r="JCH204" s="1151"/>
      <c r="JCI204" s="1151"/>
      <c r="JCJ204" s="1151"/>
      <c r="JCK204" s="1151"/>
      <c r="JCL204" s="1151"/>
      <c r="JCM204" s="1151"/>
      <c r="JCN204" s="1151"/>
      <c r="JCO204" s="1151"/>
      <c r="JCP204" s="1151"/>
      <c r="JCQ204" s="1151"/>
      <c r="JCR204" s="1151"/>
      <c r="JCS204" s="1151"/>
      <c r="JCT204" s="1151"/>
      <c r="JCU204" s="1151"/>
      <c r="JCV204" s="1151"/>
      <c r="JCW204" s="1151"/>
      <c r="JCX204" s="1151"/>
      <c r="JCY204" s="1151"/>
      <c r="JCZ204" s="1151"/>
      <c r="JDA204" s="1151"/>
      <c r="JDB204" s="1151"/>
      <c r="JDC204" s="1151"/>
      <c r="JDD204" s="1151"/>
      <c r="JDE204" s="1151"/>
      <c r="JDF204" s="1151"/>
      <c r="JDG204" s="1151"/>
      <c r="JDH204" s="1151"/>
      <c r="JDI204" s="1151"/>
      <c r="JDJ204" s="1151"/>
      <c r="JDK204" s="1151"/>
      <c r="JDL204" s="1151"/>
      <c r="JDM204" s="1151"/>
      <c r="JDN204" s="1151"/>
      <c r="JDO204" s="1151"/>
      <c r="JDP204" s="1151"/>
      <c r="JDQ204" s="1151"/>
      <c r="JDR204" s="1151"/>
      <c r="JDS204" s="1151"/>
      <c r="JDT204" s="1151"/>
      <c r="JDU204" s="1151"/>
      <c r="JDV204" s="1151"/>
      <c r="JDW204" s="1151"/>
      <c r="JDX204" s="1151"/>
      <c r="JDY204" s="1151"/>
      <c r="JDZ204" s="1151"/>
      <c r="JEA204" s="1151"/>
      <c r="JEB204" s="1151"/>
      <c r="JEC204" s="1151"/>
      <c r="JED204" s="1151"/>
      <c r="JEE204" s="1151"/>
      <c r="JEF204" s="1151"/>
      <c r="JEG204" s="1151"/>
      <c r="JEH204" s="1151"/>
      <c r="JEI204" s="1151"/>
      <c r="JEJ204" s="1151"/>
      <c r="JEK204" s="1151"/>
      <c r="JEL204" s="1151"/>
      <c r="JEM204" s="1151"/>
      <c r="JEN204" s="1151"/>
      <c r="JEO204" s="1151"/>
      <c r="JEP204" s="1151"/>
      <c r="JEQ204" s="1151"/>
      <c r="JER204" s="1151"/>
      <c r="JES204" s="1151"/>
      <c r="JET204" s="1151"/>
      <c r="JEU204" s="1151"/>
      <c r="JEV204" s="1151"/>
      <c r="JEW204" s="1151"/>
      <c r="JEX204" s="1151"/>
      <c r="JEY204" s="1151"/>
      <c r="JEZ204" s="1151"/>
      <c r="JFA204" s="1151"/>
      <c r="JFB204" s="1151"/>
      <c r="JFC204" s="1151"/>
      <c r="JFD204" s="1151"/>
      <c r="JFE204" s="1151"/>
      <c r="JFF204" s="1151"/>
      <c r="JFG204" s="1151"/>
      <c r="JFH204" s="1151"/>
      <c r="JFI204" s="1151"/>
      <c r="JFJ204" s="1151"/>
      <c r="JFK204" s="1151"/>
      <c r="JFL204" s="1151"/>
      <c r="JFM204" s="1151"/>
      <c r="JFN204" s="1151"/>
      <c r="JFO204" s="1151"/>
      <c r="JFP204" s="1151"/>
      <c r="JFQ204" s="1151"/>
      <c r="JFR204" s="1151"/>
      <c r="JFS204" s="1151"/>
      <c r="JFT204" s="1151"/>
      <c r="JFU204" s="1151"/>
      <c r="JFV204" s="1151"/>
      <c r="JFW204" s="1151"/>
      <c r="JFX204" s="1151"/>
      <c r="JFY204" s="1151"/>
      <c r="JFZ204" s="1151"/>
      <c r="JGA204" s="1151"/>
      <c r="JGB204" s="1151"/>
      <c r="JGC204" s="1151"/>
      <c r="JGD204" s="1151"/>
      <c r="JGE204" s="1151"/>
      <c r="JGF204" s="1151"/>
      <c r="JGG204" s="1151"/>
      <c r="JGH204" s="1151"/>
      <c r="JGI204" s="1151"/>
      <c r="JGJ204" s="1151"/>
      <c r="JGK204" s="1151"/>
      <c r="JGL204" s="1151"/>
      <c r="JGM204" s="1151"/>
      <c r="JGN204" s="1151"/>
      <c r="JGO204" s="1151"/>
      <c r="JGP204" s="1151"/>
      <c r="JGQ204" s="1151"/>
      <c r="JGR204" s="1151"/>
      <c r="JGS204" s="1151"/>
      <c r="JGT204" s="1151"/>
      <c r="JGU204" s="1151"/>
      <c r="JGV204" s="1151"/>
      <c r="JGW204" s="1151"/>
      <c r="JGX204" s="1151"/>
      <c r="JGY204" s="1151"/>
      <c r="JGZ204" s="1151"/>
      <c r="JHA204" s="1151"/>
      <c r="JHB204" s="1151"/>
      <c r="JHC204" s="1151"/>
      <c r="JHD204" s="1151"/>
      <c r="JHE204" s="1151"/>
      <c r="JHF204" s="1151"/>
      <c r="JHG204" s="1151"/>
      <c r="JHH204" s="1151"/>
      <c r="JHI204" s="1151"/>
      <c r="JHJ204" s="1151"/>
      <c r="JHK204" s="1151"/>
      <c r="JHL204" s="1151"/>
      <c r="JHM204" s="1151"/>
      <c r="JHN204" s="1151"/>
      <c r="JHO204" s="1151"/>
      <c r="JHP204" s="1151"/>
      <c r="JHQ204" s="1151"/>
      <c r="JHR204" s="1151"/>
      <c r="JHS204" s="1151"/>
      <c r="JHT204" s="1151"/>
      <c r="JHU204" s="1151"/>
      <c r="JHV204" s="1151"/>
      <c r="JHW204" s="1151"/>
      <c r="JHX204" s="1151"/>
      <c r="JHY204" s="1151"/>
      <c r="JHZ204" s="1151"/>
      <c r="JIA204" s="1151"/>
      <c r="JIB204" s="1151"/>
      <c r="JIC204" s="1151"/>
      <c r="JID204" s="1151"/>
      <c r="JIE204" s="1151"/>
      <c r="JIF204" s="1151"/>
      <c r="JIG204" s="1151"/>
      <c r="JIH204" s="1151"/>
      <c r="JII204" s="1151"/>
      <c r="JIJ204" s="1151"/>
      <c r="JIK204" s="1151"/>
      <c r="JIL204" s="1151"/>
      <c r="JIM204" s="1151"/>
      <c r="JIN204" s="1151"/>
      <c r="JIO204" s="1151"/>
      <c r="JIP204" s="1151"/>
      <c r="JIQ204" s="1151"/>
      <c r="JIR204" s="1151"/>
      <c r="JIS204" s="1151"/>
      <c r="JIT204" s="1151"/>
      <c r="JIU204" s="1151"/>
      <c r="JIV204" s="1151"/>
      <c r="JIW204" s="1151"/>
      <c r="JIX204" s="1151"/>
      <c r="JIY204" s="1151"/>
      <c r="JIZ204" s="1151"/>
      <c r="JJA204" s="1151"/>
      <c r="JJB204" s="1151"/>
      <c r="JJC204" s="1151"/>
      <c r="JJD204" s="1151"/>
      <c r="JJE204" s="1151"/>
      <c r="JJF204" s="1151"/>
      <c r="JJG204" s="1151"/>
      <c r="JJH204" s="1151"/>
      <c r="JJI204" s="1151"/>
      <c r="JJJ204" s="1151"/>
      <c r="JJK204" s="1151"/>
      <c r="JJL204" s="1151"/>
      <c r="JJM204" s="1151"/>
      <c r="JJN204" s="1151"/>
      <c r="JJO204" s="1151"/>
      <c r="JJP204" s="1151"/>
      <c r="JJQ204" s="1151"/>
      <c r="JJR204" s="1151"/>
      <c r="JJS204" s="1151"/>
      <c r="JJT204" s="1151"/>
      <c r="JJU204" s="1151"/>
      <c r="JJV204" s="1151"/>
      <c r="JJW204" s="1151"/>
      <c r="JJX204" s="1151"/>
      <c r="JJY204" s="1151"/>
      <c r="JJZ204" s="1151"/>
      <c r="JKA204" s="1151"/>
      <c r="JKB204" s="1151"/>
      <c r="JKC204" s="1151"/>
      <c r="JKD204" s="1151"/>
      <c r="JKE204" s="1151"/>
      <c r="JKF204" s="1151"/>
      <c r="JKG204" s="1151"/>
      <c r="JKH204" s="1151"/>
      <c r="JKI204" s="1151"/>
      <c r="JKJ204" s="1151"/>
      <c r="JKK204" s="1151"/>
      <c r="JKL204" s="1151"/>
      <c r="JKM204" s="1151"/>
      <c r="JKN204" s="1151"/>
      <c r="JKO204" s="1151"/>
      <c r="JKP204" s="1151"/>
      <c r="JKQ204" s="1151"/>
      <c r="JKR204" s="1151"/>
      <c r="JKS204" s="1151"/>
      <c r="JKT204" s="1151"/>
      <c r="JKU204" s="1151"/>
      <c r="JKV204" s="1151"/>
      <c r="JKW204" s="1151"/>
      <c r="JKX204" s="1151"/>
      <c r="JKY204" s="1151"/>
      <c r="JKZ204" s="1151"/>
      <c r="JLA204" s="1151"/>
      <c r="JLB204" s="1151"/>
      <c r="JLC204" s="1151"/>
      <c r="JLD204" s="1151"/>
      <c r="JLE204" s="1151"/>
      <c r="JLF204" s="1151"/>
      <c r="JLG204" s="1151"/>
      <c r="JLH204" s="1151"/>
      <c r="JLI204" s="1151"/>
      <c r="JLJ204" s="1151"/>
      <c r="JLK204" s="1151"/>
      <c r="JLL204" s="1151"/>
      <c r="JLM204" s="1151"/>
      <c r="JLN204" s="1151"/>
      <c r="JLO204" s="1151"/>
      <c r="JLP204" s="1151"/>
      <c r="JLQ204" s="1151"/>
      <c r="JLR204" s="1151"/>
      <c r="JLS204" s="1151"/>
      <c r="JLT204" s="1151"/>
      <c r="JLU204" s="1151"/>
      <c r="JLV204" s="1151"/>
      <c r="JLW204" s="1151"/>
      <c r="JLX204" s="1151"/>
      <c r="JLY204" s="1151"/>
      <c r="JLZ204" s="1151"/>
      <c r="JMA204" s="1151"/>
      <c r="JMB204" s="1151"/>
      <c r="JMC204" s="1151"/>
      <c r="JMD204" s="1151"/>
      <c r="JME204" s="1151"/>
      <c r="JMF204" s="1151"/>
      <c r="JMG204" s="1151"/>
      <c r="JMH204" s="1151"/>
      <c r="JMI204" s="1151"/>
      <c r="JMJ204" s="1151"/>
      <c r="JMK204" s="1151"/>
      <c r="JML204" s="1151"/>
      <c r="JMM204" s="1151"/>
      <c r="JMN204" s="1151"/>
      <c r="JMO204" s="1151"/>
      <c r="JMP204" s="1151"/>
      <c r="JMQ204" s="1151"/>
      <c r="JMR204" s="1151"/>
      <c r="JMS204" s="1151"/>
      <c r="JMT204" s="1151"/>
      <c r="JMU204" s="1151"/>
      <c r="JMV204" s="1151"/>
      <c r="JMW204" s="1151"/>
      <c r="JMX204" s="1151"/>
      <c r="JMY204" s="1151"/>
      <c r="JMZ204" s="1151"/>
      <c r="JNA204" s="1151"/>
      <c r="JNB204" s="1151"/>
      <c r="JNC204" s="1151"/>
      <c r="JND204" s="1151"/>
      <c r="JNE204" s="1151"/>
      <c r="JNF204" s="1151"/>
      <c r="JNG204" s="1151"/>
      <c r="JNH204" s="1151"/>
      <c r="JNI204" s="1151"/>
      <c r="JNJ204" s="1151"/>
      <c r="JNK204" s="1151"/>
      <c r="JNL204" s="1151"/>
      <c r="JNM204" s="1151"/>
      <c r="JNN204" s="1151"/>
      <c r="JNO204" s="1151"/>
      <c r="JNP204" s="1151"/>
      <c r="JNQ204" s="1151"/>
      <c r="JNR204" s="1151"/>
      <c r="JNS204" s="1151"/>
      <c r="JNT204" s="1151"/>
      <c r="JNU204" s="1151"/>
      <c r="JNV204" s="1151"/>
      <c r="JNW204" s="1151"/>
      <c r="JNX204" s="1151"/>
      <c r="JNY204" s="1151"/>
      <c r="JNZ204" s="1151"/>
      <c r="JOA204" s="1151"/>
      <c r="JOB204" s="1151"/>
      <c r="JOC204" s="1151"/>
      <c r="JOD204" s="1151"/>
      <c r="JOE204" s="1151"/>
      <c r="JOF204" s="1151"/>
      <c r="JOG204" s="1151"/>
      <c r="JOH204" s="1151"/>
      <c r="JOI204" s="1151"/>
      <c r="JOJ204" s="1151"/>
      <c r="JOK204" s="1151"/>
      <c r="JOL204" s="1151"/>
      <c r="JOM204" s="1151"/>
      <c r="JON204" s="1151"/>
      <c r="JOO204" s="1151"/>
      <c r="JOP204" s="1151"/>
      <c r="JOQ204" s="1151"/>
      <c r="JOR204" s="1151"/>
      <c r="JOS204" s="1151"/>
      <c r="JOT204" s="1151"/>
      <c r="JOU204" s="1151"/>
      <c r="JOV204" s="1151"/>
      <c r="JOW204" s="1151"/>
      <c r="JOX204" s="1151"/>
      <c r="JOY204" s="1151"/>
      <c r="JOZ204" s="1151"/>
      <c r="JPA204" s="1151"/>
      <c r="JPB204" s="1151"/>
      <c r="JPC204" s="1151"/>
      <c r="JPD204" s="1151"/>
      <c r="JPE204" s="1151"/>
      <c r="JPF204" s="1151"/>
      <c r="JPG204" s="1151"/>
      <c r="JPH204" s="1151"/>
      <c r="JPI204" s="1151"/>
      <c r="JPJ204" s="1151"/>
      <c r="JPK204" s="1151"/>
      <c r="JPL204" s="1151"/>
      <c r="JPM204" s="1151"/>
      <c r="JPN204" s="1151"/>
      <c r="JPO204" s="1151"/>
      <c r="JPP204" s="1151"/>
      <c r="JPQ204" s="1151"/>
      <c r="JPR204" s="1151"/>
      <c r="JPS204" s="1151"/>
      <c r="JPT204" s="1151"/>
      <c r="JPU204" s="1151"/>
      <c r="JPV204" s="1151"/>
      <c r="JPW204" s="1151"/>
      <c r="JPX204" s="1151"/>
      <c r="JPY204" s="1151"/>
      <c r="JPZ204" s="1151"/>
      <c r="JQA204" s="1151"/>
      <c r="JQB204" s="1151"/>
      <c r="JQC204" s="1151"/>
      <c r="JQD204" s="1151"/>
      <c r="JQE204" s="1151"/>
      <c r="JQF204" s="1151"/>
      <c r="JQG204" s="1151"/>
      <c r="JQH204" s="1151"/>
      <c r="JQI204" s="1151"/>
      <c r="JQJ204" s="1151"/>
      <c r="JQK204" s="1151"/>
      <c r="JQL204" s="1151"/>
      <c r="JQM204" s="1151"/>
      <c r="JQN204" s="1151"/>
      <c r="JQO204" s="1151"/>
      <c r="JQP204" s="1151"/>
      <c r="JQQ204" s="1151"/>
      <c r="JQR204" s="1151"/>
      <c r="JQS204" s="1151"/>
      <c r="JQT204" s="1151"/>
      <c r="JQU204" s="1151"/>
      <c r="JQV204" s="1151"/>
      <c r="JQW204" s="1151"/>
      <c r="JQX204" s="1151"/>
      <c r="JQY204" s="1151"/>
      <c r="JQZ204" s="1151"/>
      <c r="JRA204" s="1151"/>
      <c r="JRB204" s="1151"/>
      <c r="JRC204" s="1151"/>
      <c r="JRD204" s="1151"/>
      <c r="JRE204" s="1151"/>
      <c r="JRF204" s="1151"/>
      <c r="JRG204" s="1151"/>
      <c r="JRH204" s="1151"/>
      <c r="JRI204" s="1151"/>
      <c r="JRJ204" s="1151"/>
      <c r="JRK204" s="1151"/>
      <c r="JRL204" s="1151"/>
      <c r="JRM204" s="1151"/>
      <c r="JRN204" s="1151"/>
      <c r="JRO204" s="1151"/>
      <c r="JRP204" s="1151"/>
      <c r="JRQ204" s="1151"/>
      <c r="JRR204" s="1151"/>
      <c r="JRS204" s="1151"/>
      <c r="JRT204" s="1151"/>
      <c r="JRU204" s="1151"/>
      <c r="JRV204" s="1151"/>
      <c r="JRW204" s="1151"/>
      <c r="JRX204" s="1151"/>
      <c r="JRY204" s="1151"/>
      <c r="JRZ204" s="1151"/>
      <c r="JSA204" s="1151"/>
      <c r="JSB204" s="1151"/>
      <c r="JSC204" s="1151"/>
      <c r="JSD204" s="1151"/>
      <c r="JSE204" s="1151"/>
      <c r="JSF204" s="1151"/>
      <c r="JSG204" s="1151"/>
      <c r="JSH204" s="1151"/>
      <c r="JSI204" s="1151"/>
      <c r="JSJ204" s="1151"/>
      <c r="JSK204" s="1151"/>
      <c r="JSL204" s="1151"/>
      <c r="JSM204" s="1151"/>
      <c r="JSN204" s="1151"/>
      <c r="JSO204" s="1151"/>
      <c r="JSP204" s="1151"/>
      <c r="JSQ204" s="1151"/>
      <c r="JSR204" s="1151"/>
      <c r="JSS204" s="1151"/>
      <c r="JST204" s="1151"/>
      <c r="JSU204" s="1151"/>
      <c r="JSV204" s="1151"/>
      <c r="JSW204" s="1151"/>
      <c r="JSX204" s="1151"/>
      <c r="JSY204" s="1151"/>
      <c r="JSZ204" s="1151"/>
      <c r="JTA204" s="1151"/>
      <c r="JTB204" s="1151"/>
      <c r="JTC204" s="1151"/>
      <c r="JTD204" s="1151"/>
      <c r="JTE204" s="1151"/>
      <c r="JTF204" s="1151"/>
      <c r="JTG204" s="1151"/>
      <c r="JTH204" s="1151"/>
      <c r="JTI204" s="1151"/>
      <c r="JTJ204" s="1151"/>
      <c r="JTK204" s="1151"/>
      <c r="JTL204" s="1151"/>
      <c r="JTM204" s="1151"/>
      <c r="JTN204" s="1151"/>
      <c r="JTO204" s="1151"/>
      <c r="JTP204" s="1151"/>
      <c r="JTQ204" s="1151"/>
      <c r="JTR204" s="1151"/>
      <c r="JTS204" s="1151"/>
      <c r="JTT204" s="1151"/>
      <c r="JTU204" s="1151"/>
      <c r="JTV204" s="1151"/>
      <c r="JTW204" s="1151"/>
      <c r="JTX204" s="1151"/>
      <c r="JTY204" s="1151"/>
      <c r="JTZ204" s="1151"/>
      <c r="JUA204" s="1151"/>
      <c r="JUB204" s="1151"/>
      <c r="JUC204" s="1151"/>
      <c r="JUD204" s="1151"/>
      <c r="JUE204" s="1151"/>
      <c r="JUF204" s="1151"/>
      <c r="JUG204" s="1151"/>
      <c r="JUH204" s="1151"/>
      <c r="JUI204" s="1151"/>
      <c r="JUJ204" s="1151"/>
      <c r="JUK204" s="1151"/>
      <c r="JUL204" s="1151"/>
      <c r="JUM204" s="1151"/>
      <c r="JUN204" s="1151"/>
      <c r="JUO204" s="1151"/>
      <c r="JUP204" s="1151"/>
      <c r="JUQ204" s="1151"/>
      <c r="JUR204" s="1151"/>
      <c r="JUS204" s="1151"/>
      <c r="JUT204" s="1151"/>
      <c r="JUU204" s="1151"/>
      <c r="JUV204" s="1151"/>
      <c r="JUW204" s="1151"/>
      <c r="JUX204" s="1151"/>
      <c r="JUY204" s="1151"/>
      <c r="JUZ204" s="1151"/>
      <c r="JVA204" s="1151"/>
      <c r="JVB204" s="1151"/>
      <c r="JVC204" s="1151"/>
      <c r="JVD204" s="1151"/>
      <c r="JVE204" s="1151"/>
      <c r="JVF204" s="1151"/>
      <c r="JVG204" s="1151"/>
      <c r="JVH204" s="1151"/>
      <c r="JVI204" s="1151"/>
      <c r="JVJ204" s="1151"/>
      <c r="JVK204" s="1151"/>
      <c r="JVL204" s="1151"/>
      <c r="JVM204" s="1151"/>
      <c r="JVN204" s="1151"/>
      <c r="JVO204" s="1151"/>
      <c r="JVP204" s="1151"/>
      <c r="JVQ204" s="1151"/>
      <c r="JVR204" s="1151"/>
      <c r="JVS204" s="1151"/>
      <c r="JVT204" s="1151"/>
      <c r="JVU204" s="1151"/>
      <c r="JVV204" s="1151"/>
      <c r="JVW204" s="1151"/>
      <c r="JVX204" s="1151"/>
      <c r="JVY204" s="1151"/>
      <c r="JVZ204" s="1151"/>
      <c r="JWA204" s="1151"/>
      <c r="JWB204" s="1151"/>
      <c r="JWC204" s="1151"/>
      <c r="JWD204" s="1151"/>
      <c r="JWE204" s="1151"/>
      <c r="JWF204" s="1151"/>
      <c r="JWG204" s="1151"/>
      <c r="JWH204" s="1151"/>
      <c r="JWI204" s="1151"/>
      <c r="JWJ204" s="1151"/>
      <c r="JWK204" s="1151"/>
      <c r="JWL204" s="1151"/>
      <c r="JWM204" s="1151"/>
      <c r="JWN204" s="1151"/>
      <c r="JWO204" s="1151"/>
      <c r="JWP204" s="1151"/>
      <c r="JWQ204" s="1151"/>
      <c r="JWR204" s="1151"/>
      <c r="JWS204" s="1151"/>
      <c r="JWT204" s="1151"/>
      <c r="JWU204" s="1151"/>
      <c r="JWV204" s="1151"/>
      <c r="JWW204" s="1151"/>
      <c r="JWX204" s="1151"/>
      <c r="JWY204" s="1151"/>
      <c r="JWZ204" s="1151"/>
      <c r="JXA204" s="1151"/>
      <c r="JXB204" s="1151"/>
      <c r="JXC204" s="1151"/>
      <c r="JXD204" s="1151"/>
      <c r="JXE204" s="1151"/>
      <c r="JXF204" s="1151"/>
      <c r="JXG204" s="1151"/>
      <c r="JXH204" s="1151"/>
      <c r="JXI204" s="1151"/>
      <c r="JXJ204" s="1151"/>
      <c r="JXK204" s="1151"/>
      <c r="JXL204" s="1151"/>
      <c r="JXM204" s="1151"/>
      <c r="JXN204" s="1151"/>
      <c r="JXO204" s="1151"/>
      <c r="JXP204" s="1151"/>
      <c r="JXQ204" s="1151"/>
      <c r="JXR204" s="1151"/>
      <c r="JXS204" s="1151"/>
      <c r="JXT204" s="1151"/>
      <c r="JXU204" s="1151"/>
      <c r="JXV204" s="1151"/>
      <c r="JXW204" s="1151"/>
      <c r="JXX204" s="1151"/>
      <c r="JXY204" s="1151"/>
      <c r="JXZ204" s="1151"/>
      <c r="JYA204" s="1151"/>
      <c r="JYB204" s="1151"/>
      <c r="JYC204" s="1151"/>
      <c r="JYD204" s="1151"/>
      <c r="JYE204" s="1151"/>
      <c r="JYF204" s="1151"/>
      <c r="JYG204" s="1151"/>
      <c r="JYH204" s="1151"/>
      <c r="JYI204" s="1151"/>
      <c r="JYJ204" s="1151"/>
      <c r="JYK204" s="1151"/>
      <c r="JYL204" s="1151"/>
      <c r="JYM204" s="1151"/>
      <c r="JYN204" s="1151"/>
      <c r="JYO204" s="1151"/>
      <c r="JYP204" s="1151"/>
      <c r="JYQ204" s="1151"/>
      <c r="JYR204" s="1151"/>
      <c r="JYS204" s="1151"/>
      <c r="JYT204" s="1151"/>
      <c r="JYU204" s="1151"/>
      <c r="JYV204" s="1151"/>
      <c r="JYW204" s="1151"/>
      <c r="JYX204" s="1151"/>
      <c r="JYY204" s="1151"/>
      <c r="JYZ204" s="1151"/>
      <c r="JZA204" s="1151"/>
      <c r="JZB204" s="1151"/>
      <c r="JZC204" s="1151"/>
      <c r="JZD204" s="1151"/>
      <c r="JZE204" s="1151"/>
      <c r="JZF204" s="1151"/>
      <c r="JZG204" s="1151"/>
      <c r="JZH204" s="1151"/>
      <c r="JZI204" s="1151"/>
      <c r="JZJ204" s="1151"/>
      <c r="JZK204" s="1151"/>
      <c r="JZL204" s="1151"/>
      <c r="JZM204" s="1151"/>
      <c r="JZN204" s="1151"/>
      <c r="JZO204" s="1151"/>
      <c r="JZP204" s="1151"/>
      <c r="JZQ204" s="1151"/>
      <c r="JZR204" s="1151"/>
      <c r="JZS204" s="1151"/>
      <c r="JZT204" s="1151"/>
      <c r="JZU204" s="1151"/>
      <c r="JZV204" s="1151"/>
      <c r="JZW204" s="1151"/>
      <c r="JZX204" s="1151"/>
      <c r="JZY204" s="1151"/>
      <c r="JZZ204" s="1151"/>
      <c r="KAA204" s="1151"/>
      <c r="KAB204" s="1151"/>
      <c r="KAC204" s="1151"/>
      <c r="KAD204" s="1151"/>
      <c r="KAE204" s="1151"/>
      <c r="KAF204" s="1151"/>
      <c r="KAG204" s="1151"/>
      <c r="KAH204" s="1151"/>
      <c r="KAI204" s="1151"/>
      <c r="KAJ204" s="1151"/>
      <c r="KAK204" s="1151"/>
      <c r="KAL204" s="1151"/>
      <c r="KAM204" s="1151"/>
      <c r="KAN204" s="1151"/>
      <c r="KAO204" s="1151"/>
      <c r="KAP204" s="1151"/>
      <c r="KAQ204" s="1151"/>
      <c r="KAR204" s="1151"/>
      <c r="KAS204" s="1151"/>
      <c r="KAT204" s="1151"/>
      <c r="KAU204" s="1151"/>
      <c r="KAV204" s="1151"/>
      <c r="KAW204" s="1151"/>
      <c r="KAX204" s="1151"/>
      <c r="KAY204" s="1151"/>
      <c r="KAZ204" s="1151"/>
      <c r="KBA204" s="1151"/>
      <c r="KBB204" s="1151"/>
      <c r="KBC204" s="1151"/>
      <c r="KBD204" s="1151"/>
      <c r="KBE204" s="1151"/>
      <c r="KBF204" s="1151"/>
      <c r="KBG204" s="1151"/>
      <c r="KBH204" s="1151"/>
      <c r="KBI204" s="1151"/>
      <c r="KBJ204" s="1151"/>
      <c r="KBK204" s="1151"/>
      <c r="KBL204" s="1151"/>
      <c r="KBM204" s="1151"/>
      <c r="KBN204" s="1151"/>
      <c r="KBO204" s="1151"/>
      <c r="KBP204" s="1151"/>
      <c r="KBQ204" s="1151"/>
      <c r="KBR204" s="1151"/>
      <c r="KBS204" s="1151"/>
      <c r="KBT204" s="1151"/>
      <c r="KBU204" s="1151"/>
      <c r="KBV204" s="1151"/>
      <c r="KBW204" s="1151"/>
      <c r="KBX204" s="1151"/>
      <c r="KBY204" s="1151"/>
      <c r="KBZ204" s="1151"/>
      <c r="KCA204" s="1151"/>
      <c r="KCB204" s="1151"/>
      <c r="KCC204" s="1151"/>
      <c r="KCD204" s="1151"/>
      <c r="KCE204" s="1151"/>
      <c r="KCF204" s="1151"/>
      <c r="KCG204" s="1151"/>
      <c r="KCH204" s="1151"/>
      <c r="KCI204" s="1151"/>
      <c r="KCJ204" s="1151"/>
      <c r="KCK204" s="1151"/>
      <c r="KCL204" s="1151"/>
      <c r="KCM204" s="1151"/>
      <c r="KCN204" s="1151"/>
      <c r="KCO204" s="1151"/>
      <c r="KCP204" s="1151"/>
      <c r="KCQ204" s="1151"/>
      <c r="KCR204" s="1151"/>
      <c r="KCS204" s="1151"/>
      <c r="KCT204" s="1151"/>
      <c r="KCU204" s="1151"/>
      <c r="KCV204" s="1151"/>
      <c r="KCW204" s="1151"/>
      <c r="KCX204" s="1151"/>
      <c r="KCY204" s="1151"/>
      <c r="KCZ204" s="1151"/>
      <c r="KDA204" s="1151"/>
      <c r="KDB204" s="1151"/>
      <c r="KDC204" s="1151"/>
      <c r="KDD204" s="1151"/>
      <c r="KDE204" s="1151"/>
      <c r="KDF204" s="1151"/>
      <c r="KDG204" s="1151"/>
      <c r="KDH204" s="1151"/>
      <c r="KDI204" s="1151"/>
      <c r="KDJ204" s="1151"/>
      <c r="KDK204" s="1151"/>
      <c r="KDL204" s="1151"/>
      <c r="KDM204" s="1151"/>
      <c r="KDN204" s="1151"/>
      <c r="KDO204" s="1151"/>
      <c r="KDP204" s="1151"/>
      <c r="KDQ204" s="1151"/>
      <c r="KDR204" s="1151"/>
      <c r="KDS204" s="1151"/>
      <c r="KDT204" s="1151"/>
      <c r="KDU204" s="1151"/>
      <c r="KDV204" s="1151"/>
      <c r="KDW204" s="1151"/>
      <c r="KDX204" s="1151"/>
      <c r="KDY204" s="1151"/>
      <c r="KDZ204" s="1151"/>
      <c r="KEA204" s="1151"/>
      <c r="KEB204" s="1151"/>
      <c r="KEC204" s="1151"/>
      <c r="KED204" s="1151"/>
      <c r="KEE204" s="1151"/>
      <c r="KEF204" s="1151"/>
      <c r="KEG204" s="1151"/>
      <c r="KEH204" s="1151"/>
      <c r="KEI204" s="1151"/>
      <c r="KEJ204" s="1151"/>
      <c r="KEK204" s="1151"/>
      <c r="KEL204" s="1151"/>
      <c r="KEM204" s="1151"/>
      <c r="KEN204" s="1151"/>
      <c r="KEO204" s="1151"/>
      <c r="KEP204" s="1151"/>
      <c r="KEQ204" s="1151"/>
      <c r="KER204" s="1151"/>
      <c r="KES204" s="1151"/>
      <c r="KET204" s="1151"/>
      <c r="KEU204" s="1151"/>
      <c r="KEV204" s="1151"/>
      <c r="KEW204" s="1151"/>
      <c r="KEX204" s="1151"/>
      <c r="KEY204" s="1151"/>
      <c r="KEZ204" s="1151"/>
      <c r="KFA204" s="1151"/>
      <c r="KFB204" s="1151"/>
      <c r="KFC204" s="1151"/>
      <c r="KFD204" s="1151"/>
      <c r="KFE204" s="1151"/>
      <c r="KFF204" s="1151"/>
      <c r="KFG204" s="1151"/>
      <c r="KFH204" s="1151"/>
      <c r="KFI204" s="1151"/>
      <c r="KFJ204" s="1151"/>
      <c r="KFK204" s="1151"/>
      <c r="KFL204" s="1151"/>
      <c r="KFM204" s="1151"/>
      <c r="KFN204" s="1151"/>
      <c r="KFO204" s="1151"/>
      <c r="KFP204" s="1151"/>
      <c r="KFQ204" s="1151"/>
      <c r="KFR204" s="1151"/>
      <c r="KFS204" s="1151"/>
      <c r="KFT204" s="1151"/>
      <c r="KFU204" s="1151"/>
      <c r="KFV204" s="1151"/>
      <c r="KFW204" s="1151"/>
      <c r="KFX204" s="1151"/>
      <c r="KFY204" s="1151"/>
      <c r="KFZ204" s="1151"/>
      <c r="KGA204" s="1151"/>
      <c r="KGB204" s="1151"/>
      <c r="KGC204" s="1151"/>
      <c r="KGD204" s="1151"/>
      <c r="KGE204" s="1151"/>
      <c r="KGF204" s="1151"/>
      <c r="KGG204" s="1151"/>
      <c r="KGH204" s="1151"/>
      <c r="KGI204" s="1151"/>
      <c r="KGJ204" s="1151"/>
      <c r="KGK204" s="1151"/>
      <c r="KGL204" s="1151"/>
      <c r="KGM204" s="1151"/>
      <c r="KGN204" s="1151"/>
      <c r="KGO204" s="1151"/>
      <c r="KGP204" s="1151"/>
      <c r="KGQ204" s="1151"/>
      <c r="KGR204" s="1151"/>
      <c r="KGS204" s="1151"/>
      <c r="KGT204" s="1151"/>
      <c r="KGU204" s="1151"/>
      <c r="KGV204" s="1151"/>
      <c r="KGW204" s="1151"/>
      <c r="KGX204" s="1151"/>
      <c r="KGY204" s="1151"/>
      <c r="KGZ204" s="1151"/>
      <c r="KHA204" s="1151"/>
      <c r="KHB204" s="1151"/>
      <c r="KHC204" s="1151"/>
      <c r="KHD204" s="1151"/>
      <c r="KHE204" s="1151"/>
      <c r="KHF204" s="1151"/>
      <c r="KHG204" s="1151"/>
      <c r="KHH204" s="1151"/>
      <c r="KHI204" s="1151"/>
      <c r="KHJ204" s="1151"/>
      <c r="KHK204" s="1151"/>
      <c r="KHL204" s="1151"/>
      <c r="KHM204" s="1151"/>
      <c r="KHN204" s="1151"/>
      <c r="KHO204" s="1151"/>
      <c r="KHP204" s="1151"/>
      <c r="KHQ204" s="1151"/>
      <c r="KHR204" s="1151"/>
      <c r="KHS204" s="1151"/>
      <c r="KHT204" s="1151"/>
      <c r="KHU204" s="1151"/>
      <c r="KHV204" s="1151"/>
      <c r="KHW204" s="1151"/>
      <c r="KHX204" s="1151"/>
      <c r="KHY204" s="1151"/>
      <c r="KHZ204" s="1151"/>
      <c r="KIA204" s="1151"/>
      <c r="KIB204" s="1151"/>
      <c r="KIC204" s="1151"/>
      <c r="KID204" s="1151"/>
      <c r="KIE204" s="1151"/>
      <c r="KIF204" s="1151"/>
      <c r="KIG204" s="1151"/>
      <c r="KIH204" s="1151"/>
      <c r="KII204" s="1151"/>
      <c r="KIJ204" s="1151"/>
      <c r="KIK204" s="1151"/>
      <c r="KIL204" s="1151"/>
      <c r="KIM204" s="1151"/>
      <c r="KIN204" s="1151"/>
      <c r="KIO204" s="1151"/>
      <c r="KIP204" s="1151"/>
      <c r="KIQ204" s="1151"/>
      <c r="KIR204" s="1151"/>
      <c r="KIS204" s="1151"/>
      <c r="KIT204" s="1151"/>
      <c r="KIU204" s="1151"/>
      <c r="KIV204" s="1151"/>
      <c r="KIW204" s="1151"/>
      <c r="KIX204" s="1151"/>
      <c r="KIY204" s="1151"/>
      <c r="KIZ204" s="1151"/>
      <c r="KJA204" s="1151"/>
      <c r="KJB204" s="1151"/>
      <c r="KJC204" s="1151"/>
      <c r="KJD204" s="1151"/>
      <c r="KJE204" s="1151"/>
      <c r="KJF204" s="1151"/>
      <c r="KJG204" s="1151"/>
      <c r="KJH204" s="1151"/>
      <c r="KJI204" s="1151"/>
      <c r="KJJ204" s="1151"/>
      <c r="KJK204" s="1151"/>
      <c r="KJL204" s="1151"/>
      <c r="KJM204" s="1151"/>
      <c r="KJN204" s="1151"/>
      <c r="KJO204" s="1151"/>
      <c r="KJP204" s="1151"/>
      <c r="KJQ204" s="1151"/>
      <c r="KJR204" s="1151"/>
      <c r="KJS204" s="1151"/>
      <c r="KJT204" s="1151"/>
      <c r="KJU204" s="1151"/>
      <c r="KJV204" s="1151"/>
      <c r="KJW204" s="1151"/>
      <c r="KJX204" s="1151"/>
      <c r="KJY204" s="1151"/>
      <c r="KJZ204" s="1151"/>
      <c r="KKA204" s="1151"/>
      <c r="KKB204" s="1151"/>
      <c r="KKC204" s="1151"/>
      <c r="KKD204" s="1151"/>
      <c r="KKE204" s="1151"/>
      <c r="KKF204" s="1151"/>
      <c r="KKG204" s="1151"/>
      <c r="KKH204" s="1151"/>
      <c r="KKI204" s="1151"/>
      <c r="KKJ204" s="1151"/>
      <c r="KKK204" s="1151"/>
      <c r="KKL204" s="1151"/>
      <c r="KKM204" s="1151"/>
      <c r="KKN204" s="1151"/>
      <c r="KKO204" s="1151"/>
      <c r="KKP204" s="1151"/>
      <c r="KKQ204" s="1151"/>
      <c r="KKR204" s="1151"/>
      <c r="KKS204" s="1151"/>
      <c r="KKT204" s="1151"/>
      <c r="KKU204" s="1151"/>
      <c r="KKV204" s="1151"/>
      <c r="KKW204" s="1151"/>
      <c r="KKX204" s="1151"/>
      <c r="KKY204" s="1151"/>
      <c r="KKZ204" s="1151"/>
      <c r="KLA204" s="1151"/>
      <c r="KLB204" s="1151"/>
      <c r="KLC204" s="1151"/>
      <c r="KLD204" s="1151"/>
      <c r="KLE204" s="1151"/>
      <c r="KLF204" s="1151"/>
      <c r="KLG204" s="1151"/>
      <c r="KLH204" s="1151"/>
      <c r="KLI204" s="1151"/>
      <c r="KLJ204" s="1151"/>
      <c r="KLK204" s="1151"/>
      <c r="KLL204" s="1151"/>
      <c r="KLM204" s="1151"/>
      <c r="KLN204" s="1151"/>
      <c r="KLO204" s="1151"/>
      <c r="KLP204" s="1151"/>
      <c r="KLQ204" s="1151"/>
      <c r="KLR204" s="1151"/>
      <c r="KLS204" s="1151"/>
      <c r="KLT204" s="1151"/>
      <c r="KLU204" s="1151"/>
      <c r="KLV204" s="1151"/>
      <c r="KLW204" s="1151"/>
      <c r="KLX204" s="1151"/>
      <c r="KLY204" s="1151"/>
      <c r="KLZ204" s="1151"/>
      <c r="KMA204" s="1151"/>
      <c r="KMB204" s="1151"/>
      <c r="KMC204" s="1151"/>
      <c r="KMD204" s="1151"/>
      <c r="KME204" s="1151"/>
      <c r="KMF204" s="1151"/>
      <c r="KMG204" s="1151"/>
      <c r="KMH204" s="1151"/>
      <c r="KMI204" s="1151"/>
      <c r="KMJ204" s="1151"/>
      <c r="KMK204" s="1151"/>
      <c r="KML204" s="1151"/>
      <c r="KMM204" s="1151"/>
      <c r="KMN204" s="1151"/>
      <c r="KMO204" s="1151"/>
      <c r="KMP204" s="1151"/>
      <c r="KMQ204" s="1151"/>
      <c r="KMR204" s="1151"/>
      <c r="KMS204" s="1151"/>
      <c r="KMT204" s="1151"/>
      <c r="KMU204" s="1151"/>
      <c r="KMV204" s="1151"/>
      <c r="KMW204" s="1151"/>
      <c r="KMX204" s="1151"/>
      <c r="KMY204" s="1151"/>
      <c r="KMZ204" s="1151"/>
      <c r="KNA204" s="1151"/>
      <c r="KNB204" s="1151"/>
      <c r="KNC204" s="1151"/>
      <c r="KND204" s="1151"/>
      <c r="KNE204" s="1151"/>
      <c r="KNF204" s="1151"/>
      <c r="KNG204" s="1151"/>
      <c r="KNH204" s="1151"/>
      <c r="KNI204" s="1151"/>
      <c r="KNJ204" s="1151"/>
      <c r="KNK204" s="1151"/>
      <c r="KNL204" s="1151"/>
      <c r="KNM204" s="1151"/>
      <c r="KNN204" s="1151"/>
      <c r="KNO204" s="1151"/>
      <c r="KNP204" s="1151"/>
      <c r="KNQ204" s="1151"/>
      <c r="KNR204" s="1151"/>
      <c r="KNS204" s="1151"/>
      <c r="KNT204" s="1151"/>
      <c r="KNU204" s="1151"/>
      <c r="KNV204" s="1151"/>
      <c r="KNW204" s="1151"/>
      <c r="KNX204" s="1151"/>
      <c r="KNY204" s="1151"/>
      <c r="KNZ204" s="1151"/>
      <c r="KOA204" s="1151"/>
      <c r="KOB204" s="1151"/>
      <c r="KOC204" s="1151"/>
      <c r="KOD204" s="1151"/>
      <c r="KOE204" s="1151"/>
      <c r="KOF204" s="1151"/>
      <c r="KOG204" s="1151"/>
      <c r="KOH204" s="1151"/>
      <c r="KOI204" s="1151"/>
      <c r="KOJ204" s="1151"/>
      <c r="KOK204" s="1151"/>
      <c r="KOL204" s="1151"/>
      <c r="KOM204" s="1151"/>
      <c r="KON204" s="1151"/>
      <c r="KOO204" s="1151"/>
      <c r="KOP204" s="1151"/>
      <c r="KOQ204" s="1151"/>
      <c r="KOR204" s="1151"/>
      <c r="KOS204" s="1151"/>
      <c r="KOT204" s="1151"/>
      <c r="KOU204" s="1151"/>
      <c r="KOV204" s="1151"/>
      <c r="KOW204" s="1151"/>
      <c r="KOX204" s="1151"/>
      <c r="KOY204" s="1151"/>
      <c r="KOZ204" s="1151"/>
      <c r="KPA204" s="1151"/>
      <c r="KPB204" s="1151"/>
      <c r="KPC204" s="1151"/>
      <c r="KPD204" s="1151"/>
      <c r="KPE204" s="1151"/>
      <c r="KPF204" s="1151"/>
      <c r="KPG204" s="1151"/>
      <c r="KPH204" s="1151"/>
      <c r="KPI204" s="1151"/>
      <c r="KPJ204" s="1151"/>
      <c r="KPK204" s="1151"/>
      <c r="KPL204" s="1151"/>
      <c r="KPM204" s="1151"/>
      <c r="KPN204" s="1151"/>
      <c r="KPO204" s="1151"/>
      <c r="KPP204" s="1151"/>
      <c r="KPQ204" s="1151"/>
      <c r="KPR204" s="1151"/>
      <c r="KPS204" s="1151"/>
      <c r="KPT204" s="1151"/>
      <c r="KPU204" s="1151"/>
      <c r="KPV204" s="1151"/>
      <c r="KPW204" s="1151"/>
      <c r="KPX204" s="1151"/>
      <c r="KPY204" s="1151"/>
      <c r="KPZ204" s="1151"/>
      <c r="KQA204" s="1151"/>
      <c r="KQB204" s="1151"/>
      <c r="KQC204" s="1151"/>
      <c r="KQD204" s="1151"/>
      <c r="KQE204" s="1151"/>
      <c r="KQF204" s="1151"/>
      <c r="KQG204" s="1151"/>
      <c r="KQH204" s="1151"/>
      <c r="KQI204" s="1151"/>
      <c r="KQJ204" s="1151"/>
      <c r="KQK204" s="1151"/>
      <c r="KQL204" s="1151"/>
      <c r="KQM204" s="1151"/>
      <c r="KQN204" s="1151"/>
      <c r="KQO204" s="1151"/>
      <c r="KQP204" s="1151"/>
      <c r="KQQ204" s="1151"/>
      <c r="KQR204" s="1151"/>
      <c r="KQS204" s="1151"/>
      <c r="KQT204" s="1151"/>
      <c r="KQU204" s="1151"/>
      <c r="KQV204" s="1151"/>
      <c r="KQW204" s="1151"/>
      <c r="KQX204" s="1151"/>
      <c r="KQY204" s="1151"/>
      <c r="KQZ204" s="1151"/>
      <c r="KRA204" s="1151"/>
      <c r="KRB204" s="1151"/>
      <c r="KRC204" s="1151"/>
      <c r="KRD204" s="1151"/>
      <c r="KRE204" s="1151"/>
      <c r="KRF204" s="1151"/>
      <c r="KRG204" s="1151"/>
      <c r="KRH204" s="1151"/>
      <c r="KRI204" s="1151"/>
      <c r="KRJ204" s="1151"/>
      <c r="KRK204" s="1151"/>
      <c r="KRL204" s="1151"/>
      <c r="KRM204" s="1151"/>
      <c r="KRN204" s="1151"/>
      <c r="KRO204" s="1151"/>
      <c r="KRP204" s="1151"/>
      <c r="KRQ204" s="1151"/>
      <c r="KRR204" s="1151"/>
      <c r="KRS204" s="1151"/>
      <c r="KRT204" s="1151"/>
      <c r="KRU204" s="1151"/>
      <c r="KRV204" s="1151"/>
      <c r="KRW204" s="1151"/>
      <c r="KRX204" s="1151"/>
      <c r="KRY204" s="1151"/>
      <c r="KRZ204" s="1151"/>
      <c r="KSA204" s="1151"/>
      <c r="KSB204" s="1151"/>
      <c r="KSC204" s="1151"/>
      <c r="KSD204" s="1151"/>
      <c r="KSE204" s="1151"/>
      <c r="KSF204" s="1151"/>
      <c r="KSG204" s="1151"/>
      <c r="KSH204" s="1151"/>
      <c r="KSI204" s="1151"/>
      <c r="KSJ204" s="1151"/>
      <c r="KSK204" s="1151"/>
      <c r="KSL204" s="1151"/>
      <c r="KSM204" s="1151"/>
      <c r="KSN204" s="1151"/>
      <c r="KSO204" s="1151"/>
      <c r="KSP204" s="1151"/>
      <c r="KSQ204" s="1151"/>
      <c r="KSR204" s="1151"/>
      <c r="KSS204" s="1151"/>
      <c r="KST204" s="1151"/>
      <c r="KSU204" s="1151"/>
      <c r="KSV204" s="1151"/>
      <c r="KSW204" s="1151"/>
      <c r="KSX204" s="1151"/>
      <c r="KSY204" s="1151"/>
      <c r="KSZ204" s="1151"/>
      <c r="KTA204" s="1151"/>
      <c r="KTB204" s="1151"/>
      <c r="KTC204" s="1151"/>
      <c r="KTD204" s="1151"/>
      <c r="KTE204" s="1151"/>
      <c r="KTF204" s="1151"/>
      <c r="KTG204" s="1151"/>
      <c r="KTH204" s="1151"/>
      <c r="KTI204" s="1151"/>
      <c r="KTJ204" s="1151"/>
      <c r="KTK204" s="1151"/>
      <c r="KTL204" s="1151"/>
      <c r="KTM204" s="1151"/>
      <c r="KTN204" s="1151"/>
      <c r="KTO204" s="1151"/>
      <c r="KTP204" s="1151"/>
      <c r="KTQ204" s="1151"/>
      <c r="KTR204" s="1151"/>
      <c r="KTS204" s="1151"/>
      <c r="KTT204" s="1151"/>
      <c r="KTU204" s="1151"/>
      <c r="KTV204" s="1151"/>
      <c r="KTW204" s="1151"/>
      <c r="KTX204" s="1151"/>
      <c r="KTY204" s="1151"/>
      <c r="KTZ204" s="1151"/>
      <c r="KUA204" s="1151"/>
      <c r="KUB204" s="1151"/>
      <c r="KUC204" s="1151"/>
      <c r="KUD204" s="1151"/>
      <c r="KUE204" s="1151"/>
      <c r="KUF204" s="1151"/>
      <c r="KUG204" s="1151"/>
      <c r="KUH204" s="1151"/>
      <c r="KUI204" s="1151"/>
      <c r="KUJ204" s="1151"/>
      <c r="KUK204" s="1151"/>
      <c r="KUL204" s="1151"/>
      <c r="KUM204" s="1151"/>
      <c r="KUN204" s="1151"/>
      <c r="KUO204" s="1151"/>
      <c r="KUP204" s="1151"/>
      <c r="KUQ204" s="1151"/>
      <c r="KUR204" s="1151"/>
      <c r="KUS204" s="1151"/>
      <c r="KUT204" s="1151"/>
      <c r="KUU204" s="1151"/>
      <c r="KUV204" s="1151"/>
      <c r="KUW204" s="1151"/>
      <c r="KUX204" s="1151"/>
      <c r="KUY204" s="1151"/>
      <c r="KUZ204" s="1151"/>
      <c r="KVA204" s="1151"/>
      <c r="KVB204" s="1151"/>
      <c r="KVC204" s="1151"/>
      <c r="KVD204" s="1151"/>
      <c r="KVE204" s="1151"/>
      <c r="KVF204" s="1151"/>
      <c r="KVG204" s="1151"/>
      <c r="KVH204" s="1151"/>
      <c r="KVI204" s="1151"/>
      <c r="KVJ204" s="1151"/>
      <c r="KVK204" s="1151"/>
      <c r="KVL204" s="1151"/>
      <c r="KVM204" s="1151"/>
      <c r="KVN204" s="1151"/>
      <c r="KVO204" s="1151"/>
      <c r="KVP204" s="1151"/>
      <c r="KVQ204" s="1151"/>
      <c r="KVR204" s="1151"/>
      <c r="KVS204" s="1151"/>
      <c r="KVT204" s="1151"/>
      <c r="KVU204" s="1151"/>
      <c r="KVV204" s="1151"/>
      <c r="KVW204" s="1151"/>
      <c r="KVX204" s="1151"/>
      <c r="KVY204" s="1151"/>
      <c r="KVZ204" s="1151"/>
      <c r="KWA204" s="1151"/>
      <c r="KWB204" s="1151"/>
      <c r="KWC204" s="1151"/>
      <c r="KWD204" s="1151"/>
      <c r="KWE204" s="1151"/>
      <c r="KWF204" s="1151"/>
      <c r="KWG204" s="1151"/>
      <c r="KWH204" s="1151"/>
      <c r="KWI204" s="1151"/>
      <c r="KWJ204" s="1151"/>
      <c r="KWK204" s="1151"/>
      <c r="KWL204" s="1151"/>
      <c r="KWM204" s="1151"/>
      <c r="KWN204" s="1151"/>
      <c r="KWO204" s="1151"/>
      <c r="KWP204" s="1151"/>
      <c r="KWQ204" s="1151"/>
      <c r="KWR204" s="1151"/>
      <c r="KWS204" s="1151"/>
      <c r="KWT204" s="1151"/>
      <c r="KWU204" s="1151"/>
      <c r="KWV204" s="1151"/>
      <c r="KWW204" s="1151"/>
      <c r="KWX204" s="1151"/>
      <c r="KWY204" s="1151"/>
      <c r="KWZ204" s="1151"/>
      <c r="KXA204" s="1151"/>
      <c r="KXB204" s="1151"/>
      <c r="KXC204" s="1151"/>
      <c r="KXD204" s="1151"/>
      <c r="KXE204" s="1151"/>
      <c r="KXF204" s="1151"/>
      <c r="KXG204" s="1151"/>
      <c r="KXH204" s="1151"/>
      <c r="KXI204" s="1151"/>
      <c r="KXJ204" s="1151"/>
      <c r="KXK204" s="1151"/>
      <c r="KXL204" s="1151"/>
      <c r="KXM204" s="1151"/>
      <c r="KXN204" s="1151"/>
      <c r="KXO204" s="1151"/>
      <c r="KXP204" s="1151"/>
      <c r="KXQ204" s="1151"/>
      <c r="KXR204" s="1151"/>
      <c r="KXS204" s="1151"/>
      <c r="KXT204" s="1151"/>
      <c r="KXU204" s="1151"/>
      <c r="KXV204" s="1151"/>
      <c r="KXW204" s="1151"/>
      <c r="KXX204" s="1151"/>
      <c r="KXY204" s="1151"/>
      <c r="KXZ204" s="1151"/>
      <c r="KYA204" s="1151"/>
      <c r="KYB204" s="1151"/>
      <c r="KYC204" s="1151"/>
      <c r="KYD204" s="1151"/>
      <c r="KYE204" s="1151"/>
      <c r="KYF204" s="1151"/>
      <c r="KYG204" s="1151"/>
      <c r="KYH204" s="1151"/>
      <c r="KYI204" s="1151"/>
      <c r="KYJ204" s="1151"/>
      <c r="KYK204" s="1151"/>
      <c r="KYL204" s="1151"/>
      <c r="KYM204" s="1151"/>
      <c r="KYN204" s="1151"/>
      <c r="KYO204" s="1151"/>
      <c r="KYP204" s="1151"/>
      <c r="KYQ204" s="1151"/>
      <c r="KYR204" s="1151"/>
      <c r="KYS204" s="1151"/>
      <c r="KYT204" s="1151"/>
      <c r="KYU204" s="1151"/>
      <c r="KYV204" s="1151"/>
      <c r="KYW204" s="1151"/>
      <c r="KYX204" s="1151"/>
      <c r="KYY204" s="1151"/>
      <c r="KYZ204" s="1151"/>
      <c r="KZA204" s="1151"/>
      <c r="KZB204" s="1151"/>
      <c r="KZC204" s="1151"/>
      <c r="KZD204" s="1151"/>
      <c r="KZE204" s="1151"/>
      <c r="KZF204" s="1151"/>
      <c r="KZG204" s="1151"/>
      <c r="KZH204" s="1151"/>
      <c r="KZI204" s="1151"/>
      <c r="KZJ204" s="1151"/>
      <c r="KZK204" s="1151"/>
      <c r="KZL204" s="1151"/>
      <c r="KZM204" s="1151"/>
      <c r="KZN204" s="1151"/>
      <c r="KZO204" s="1151"/>
      <c r="KZP204" s="1151"/>
      <c r="KZQ204" s="1151"/>
      <c r="KZR204" s="1151"/>
      <c r="KZS204" s="1151"/>
      <c r="KZT204" s="1151"/>
      <c r="KZU204" s="1151"/>
      <c r="KZV204" s="1151"/>
      <c r="KZW204" s="1151"/>
      <c r="KZX204" s="1151"/>
      <c r="KZY204" s="1151"/>
      <c r="KZZ204" s="1151"/>
      <c r="LAA204" s="1151"/>
      <c r="LAB204" s="1151"/>
      <c r="LAC204" s="1151"/>
      <c r="LAD204" s="1151"/>
      <c r="LAE204" s="1151"/>
      <c r="LAF204" s="1151"/>
      <c r="LAG204" s="1151"/>
      <c r="LAH204" s="1151"/>
      <c r="LAI204" s="1151"/>
      <c r="LAJ204" s="1151"/>
      <c r="LAK204" s="1151"/>
      <c r="LAL204" s="1151"/>
      <c r="LAM204" s="1151"/>
      <c r="LAN204" s="1151"/>
      <c r="LAO204" s="1151"/>
      <c r="LAP204" s="1151"/>
      <c r="LAQ204" s="1151"/>
      <c r="LAR204" s="1151"/>
      <c r="LAS204" s="1151"/>
      <c r="LAT204" s="1151"/>
      <c r="LAU204" s="1151"/>
      <c r="LAV204" s="1151"/>
      <c r="LAW204" s="1151"/>
      <c r="LAX204" s="1151"/>
      <c r="LAY204" s="1151"/>
      <c r="LAZ204" s="1151"/>
      <c r="LBA204" s="1151"/>
      <c r="LBB204" s="1151"/>
      <c r="LBC204" s="1151"/>
      <c r="LBD204" s="1151"/>
      <c r="LBE204" s="1151"/>
      <c r="LBF204" s="1151"/>
      <c r="LBG204" s="1151"/>
      <c r="LBH204" s="1151"/>
      <c r="LBI204" s="1151"/>
      <c r="LBJ204" s="1151"/>
      <c r="LBK204" s="1151"/>
      <c r="LBL204" s="1151"/>
      <c r="LBM204" s="1151"/>
      <c r="LBN204" s="1151"/>
      <c r="LBO204" s="1151"/>
      <c r="LBP204" s="1151"/>
      <c r="LBQ204" s="1151"/>
      <c r="LBR204" s="1151"/>
      <c r="LBS204" s="1151"/>
      <c r="LBT204" s="1151"/>
      <c r="LBU204" s="1151"/>
      <c r="LBV204" s="1151"/>
      <c r="LBW204" s="1151"/>
      <c r="LBX204" s="1151"/>
      <c r="LBY204" s="1151"/>
      <c r="LBZ204" s="1151"/>
      <c r="LCA204" s="1151"/>
      <c r="LCB204" s="1151"/>
      <c r="LCC204" s="1151"/>
      <c r="LCD204" s="1151"/>
      <c r="LCE204" s="1151"/>
      <c r="LCF204" s="1151"/>
      <c r="LCG204" s="1151"/>
      <c r="LCH204" s="1151"/>
      <c r="LCI204" s="1151"/>
      <c r="LCJ204" s="1151"/>
      <c r="LCK204" s="1151"/>
      <c r="LCL204" s="1151"/>
      <c r="LCM204" s="1151"/>
      <c r="LCN204" s="1151"/>
      <c r="LCO204" s="1151"/>
      <c r="LCP204" s="1151"/>
      <c r="LCQ204" s="1151"/>
      <c r="LCR204" s="1151"/>
      <c r="LCS204" s="1151"/>
      <c r="LCT204" s="1151"/>
      <c r="LCU204" s="1151"/>
      <c r="LCV204" s="1151"/>
      <c r="LCW204" s="1151"/>
      <c r="LCX204" s="1151"/>
      <c r="LCY204" s="1151"/>
      <c r="LCZ204" s="1151"/>
      <c r="LDA204" s="1151"/>
      <c r="LDB204" s="1151"/>
      <c r="LDC204" s="1151"/>
      <c r="LDD204" s="1151"/>
      <c r="LDE204" s="1151"/>
      <c r="LDF204" s="1151"/>
      <c r="LDG204" s="1151"/>
      <c r="LDH204" s="1151"/>
      <c r="LDI204" s="1151"/>
      <c r="LDJ204" s="1151"/>
      <c r="LDK204" s="1151"/>
      <c r="LDL204" s="1151"/>
      <c r="LDM204" s="1151"/>
      <c r="LDN204" s="1151"/>
      <c r="LDO204" s="1151"/>
      <c r="LDP204" s="1151"/>
      <c r="LDQ204" s="1151"/>
      <c r="LDR204" s="1151"/>
      <c r="LDS204" s="1151"/>
      <c r="LDT204" s="1151"/>
      <c r="LDU204" s="1151"/>
      <c r="LDV204" s="1151"/>
      <c r="LDW204" s="1151"/>
      <c r="LDX204" s="1151"/>
      <c r="LDY204" s="1151"/>
      <c r="LDZ204" s="1151"/>
      <c r="LEA204" s="1151"/>
      <c r="LEB204" s="1151"/>
      <c r="LEC204" s="1151"/>
      <c r="LED204" s="1151"/>
      <c r="LEE204" s="1151"/>
      <c r="LEF204" s="1151"/>
      <c r="LEG204" s="1151"/>
      <c r="LEH204" s="1151"/>
      <c r="LEI204" s="1151"/>
      <c r="LEJ204" s="1151"/>
      <c r="LEK204" s="1151"/>
      <c r="LEL204" s="1151"/>
      <c r="LEM204" s="1151"/>
      <c r="LEN204" s="1151"/>
      <c r="LEO204" s="1151"/>
      <c r="LEP204" s="1151"/>
      <c r="LEQ204" s="1151"/>
      <c r="LER204" s="1151"/>
      <c r="LES204" s="1151"/>
      <c r="LET204" s="1151"/>
      <c r="LEU204" s="1151"/>
      <c r="LEV204" s="1151"/>
      <c r="LEW204" s="1151"/>
      <c r="LEX204" s="1151"/>
      <c r="LEY204" s="1151"/>
      <c r="LEZ204" s="1151"/>
      <c r="LFA204" s="1151"/>
      <c r="LFB204" s="1151"/>
      <c r="LFC204" s="1151"/>
      <c r="LFD204" s="1151"/>
      <c r="LFE204" s="1151"/>
      <c r="LFF204" s="1151"/>
      <c r="LFG204" s="1151"/>
      <c r="LFH204" s="1151"/>
      <c r="LFI204" s="1151"/>
      <c r="LFJ204" s="1151"/>
      <c r="LFK204" s="1151"/>
      <c r="LFL204" s="1151"/>
      <c r="LFM204" s="1151"/>
      <c r="LFN204" s="1151"/>
      <c r="LFO204" s="1151"/>
      <c r="LFP204" s="1151"/>
      <c r="LFQ204" s="1151"/>
      <c r="LFR204" s="1151"/>
      <c r="LFS204" s="1151"/>
      <c r="LFT204" s="1151"/>
      <c r="LFU204" s="1151"/>
      <c r="LFV204" s="1151"/>
      <c r="LFW204" s="1151"/>
      <c r="LFX204" s="1151"/>
      <c r="LFY204" s="1151"/>
      <c r="LFZ204" s="1151"/>
      <c r="LGA204" s="1151"/>
      <c r="LGB204" s="1151"/>
      <c r="LGC204" s="1151"/>
      <c r="LGD204" s="1151"/>
      <c r="LGE204" s="1151"/>
      <c r="LGF204" s="1151"/>
      <c r="LGG204" s="1151"/>
      <c r="LGH204" s="1151"/>
      <c r="LGI204" s="1151"/>
      <c r="LGJ204" s="1151"/>
      <c r="LGK204" s="1151"/>
      <c r="LGL204" s="1151"/>
      <c r="LGM204" s="1151"/>
      <c r="LGN204" s="1151"/>
      <c r="LGO204" s="1151"/>
      <c r="LGP204" s="1151"/>
      <c r="LGQ204" s="1151"/>
      <c r="LGR204" s="1151"/>
      <c r="LGS204" s="1151"/>
      <c r="LGT204" s="1151"/>
      <c r="LGU204" s="1151"/>
      <c r="LGV204" s="1151"/>
      <c r="LGW204" s="1151"/>
      <c r="LGX204" s="1151"/>
      <c r="LGY204" s="1151"/>
      <c r="LGZ204" s="1151"/>
      <c r="LHA204" s="1151"/>
      <c r="LHB204" s="1151"/>
      <c r="LHC204" s="1151"/>
      <c r="LHD204" s="1151"/>
      <c r="LHE204" s="1151"/>
      <c r="LHF204" s="1151"/>
      <c r="LHG204" s="1151"/>
      <c r="LHH204" s="1151"/>
      <c r="LHI204" s="1151"/>
      <c r="LHJ204" s="1151"/>
      <c r="LHK204" s="1151"/>
      <c r="LHL204" s="1151"/>
      <c r="LHM204" s="1151"/>
      <c r="LHN204" s="1151"/>
      <c r="LHO204" s="1151"/>
      <c r="LHP204" s="1151"/>
      <c r="LHQ204" s="1151"/>
      <c r="LHR204" s="1151"/>
      <c r="LHS204" s="1151"/>
      <c r="LHT204" s="1151"/>
      <c r="LHU204" s="1151"/>
      <c r="LHV204" s="1151"/>
      <c r="LHW204" s="1151"/>
      <c r="LHX204" s="1151"/>
      <c r="LHY204" s="1151"/>
      <c r="LHZ204" s="1151"/>
      <c r="LIA204" s="1151"/>
      <c r="LIB204" s="1151"/>
      <c r="LIC204" s="1151"/>
      <c r="LID204" s="1151"/>
      <c r="LIE204" s="1151"/>
      <c r="LIF204" s="1151"/>
      <c r="LIG204" s="1151"/>
      <c r="LIH204" s="1151"/>
      <c r="LII204" s="1151"/>
      <c r="LIJ204" s="1151"/>
      <c r="LIK204" s="1151"/>
      <c r="LIL204" s="1151"/>
      <c r="LIM204" s="1151"/>
      <c r="LIN204" s="1151"/>
      <c r="LIO204" s="1151"/>
      <c r="LIP204" s="1151"/>
      <c r="LIQ204" s="1151"/>
      <c r="LIR204" s="1151"/>
      <c r="LIS204" s="1151"/>
      <c r="LIT204" s="1151"/>
      <c r="LIU204" s="1151"/>
      <c r="LIV204" s="1151"/>
      <c r="LIW204" s="1151"/>
      <c r="LIX204" s="1151"/>
      <c r="LIY204" s="1151"/>
      <c r="LIZ204" s="1151"/>
      <c r="LJA204" s="1151"/>
      <c r="LJB204" s="1151"/>
      <c r="LJC204" s="1151"/>
      <c r="LJD204" s="1151"/>
      <c r="LJE204" s="1151"/>
      <c r="LJF204" s="1151"/>
      <c r="LJG204" s="1151"/>
      <c r="LJH204" s="1151"/>
      <c r="LJI204" s="1151"/>
      <c r="LJJ204" s="1151"/>
      <c r="LJK204" s="1151"/>
      <c r="LJL204" s="1151"/>
      <c r="LJM204" s="1151"/>
      <c r="LJN204" s="1151"/>
      <c r="LJO204" s="1151"/>
      <c r="LJP204" s="1151"/>
      <c r="LJQ204" s="1151"/>
      <c r="LJR204" s="1151"/>
      <c r="LJS204" s="1151"/>
      <c r="LJT204" s="1151"/>
      <c r="LJU204" s="1151"/>
      <c r="LJV204" s="1151"/>
      <c r="LJW204" s="1151"/>
      <c r="LJX204" s="1151"/>
      <c r="LJY204" s="1151"/>
      <c r="LJZ204" s="1151"/>
      <c r="LKA204" s="1151"/>
      <c r="LKB204" s="1151"/>
      <c r="LKC204" s="1151"/>
      <c r="LKD204" s="1151"/>
      <c r="LKE204" s="1151"/>
      <c r="LKF204" s="1151"/>
      <c r="LKG204" s="1151"/>
      <c r="LKH204" s="1151"/>
      <c r="LKI204" s="1151"/>
      <c r="LKJ204" s="1151"/>
      <c r="LKK204" s="1151"/>
      <c r="LKL204" s="1151"/>
      <c r="LKM204" s="1151"/>
      <c r="LKN204" s="1151"/>
      <c r="LKO204" s="1151"/>
      <c r="LKP204" s="1151"/>
      <c r="LKQ204" s="1151"/>
      <c r="LKR204" s="1151"/>
      <c r="LKS204" s="1151"/>
      <c r="LKT204" s="1151"/>
      <c r="LKU204" s="1151"/>
      <c r="LKV204" s="1151"/>
      <c r="LKW204" s="1151"/>
      <c r="LKX204" s="1151"/>
      <c r="LKY204" s="1151"/>
      <c r="LKZ204" s="1151"/>
      <c r="LLA204" s="1151"/>
      <c r="LLB204" s="1151"/>
      <c r="LLC204" s="1151"/>
      <c r="LLD204" s="1151"/>
      <c r="LLE204" s="1151"/>
      <c r="LLF204" s="1151"/>
      <c r="LLG204" s="1151"/>
      <c r="LLH204" s="1151"/>
      <c r="LLI204" s="1151"/>
      <c r="LLJ204" s="1151"/>
      <c r="LLK204" s="1151"/>
      <c r="LLL204" s="1151"/>
      <c r="LLM204" s="1151"/>
      <c r="LLN204" s="1151"/>
      <c r="LLO204" s="1151"/>
      <c r="LLP204" s="1151"/>
      <c r="LLQ204" s="1151"/>
      <c r="LLR204" s="1151"/>
      <c r="LLS204" s="1151"/>
      <c r="LLT204" s="1151"/>
      <c r="LLU204" s="1151"/>
      <c r="LLV204" s="1151"/>
      <c r="LLW204" s="1151"/>
      <c r="LLX204" s="1151"/>
      <c r="LLY204" s="1151"/>
      <c r="LLZ204" s="1151"/>
      <c r="LMA204" s="1151"/>
      <c r="LMB204" s="1151"/>
      <c r="LMC204" s="1151"/>
      <c r="LMD204" s="1151"/>
      <c r="LME204" s="1151"/>
      <c r="LMF204" s="1151"/>
      <c r="LMG204" s="1151"/>
      <c r="LMH204" s="1151"/>
      <c r="LMI204" s="1151"/>
      <c r="LMJ204" s="1151"/>
      <c r="LMK204" s="1151"/>
      <c r="LML204" s="1151"/>
      <c r="LMM204" s="1151"/>
      <c r="LMN204" s="1151"/>
      <c r="LMO204" s="1151"/>
      <c r="LMP204" s="1151"/>
      <c r="LMQ204" s="1151"/>
      <c r="LMR204" s="1151"/>
      <c r="LMS204" s="1151"/>
      <c r="LMT204" s="1151"/>
      <c r="LMU204" s="1151"/>
      <c r="LMV204" s="1151"/>
      <c r="LMW204" s="1151"/>
      <c r="LMX204" s="1151"/>
      <c r="LMY204" s="1151"/>
      <c r="LMZ204" s="1151"/>
      <c r="LNA204" s="1151"/>
      <c r="LNB204" s="1151"/>
      <c r="LNC204" s="1151"/>
      <c r="LND204" s="1151"/>
      <c r="LNE204" s="1151"/>
      <c r="LNF204" s="1151"/>
      <c r="LNG204" s="1151"/>
      <c r="LNH204" s="1151"/>
      <c r="LNI204" s="1151"/>
      <c r="LNJ204" s="1151"/>
      <c r="LNK204" s="1151"/>
      <c r="LNL204" s="1151"/>
      <c r="LNM204" s="1151"/>
      <c r="LNN204" s="1151"/>
      <c r="LNO204" s="1151"/>
      <c r="LNP204" s="1151"/>
      <c r="LNQ204" s="1151"/>
      <c r="LNR204" s="1151"/>
      <c r="LNS204" s="1151"/>
      <c r="LNT204" s="1151"/>
      <c r="LNU204" s="1151"/>
      <c r="LNV204" s="1151"/>
      <c r="LNW204" s="1151"/>
      <c r="LNX204" s="1151"/>
      <c r="LNY204" s="1151"/>
      <c r="LNZ204" s="1151"/>
      <c r="LOA204" s="1151"/>
      <c r="LOB204" s="1151"/>
      <c r="LOC204" s="1151"/>
      <c r="LOD204" s="1151"/>
      <c r="LOE204" s="1151"/>
      <c r="LOF204" s="1151"/>
      <c r="LOG204" s="1151"/>
      <c r="LOH204" s="1151"/>
      <c r="LOI204" s="1151"/>
      <c r="LOJ204" s="1151"/>
      <c r="LOK204" s="1151"/>
      <c r="LOL204" s="1151"/>
      <c r="LOM204" s="1151"/>
      <c r="LON204" s="1151"/>
      <c r="LOO204" s="1151"/>
      <c r="LOP204" s="1151"/>
      <c r="LOQ204" s="1151"/>
      <c r="LOR204" s="1151"/>
      <c r="LOS204" s="1151"/>
      <c r="LOT204" s="1151"/>
      <c r="LOU204" s="1151"/>
      <c r="LOV204" s="1151"/>
      <c r="LOW204" s="1151"/>
      <c r="LOX204" s="1151"/>
      <c r="LOY204" s="1151"/>
      <c r="LOZ204" s="1151"/>
      <c r="LPA204" s="1151"/>
      <c r="LPB204" s="1151"/>
      <c r="LPC204" s="1151"/>
      <c r="LPD204" s="1151"/>
      <c r="LPE204" s="1151"/>
      <c r="LPF204" s="1151"/>
      <c r="LPG204" s="1151"/>
      <c r="LPH204" s="1151"/>
      <c r="LPI204" s="1151"/>
      <c r="LPJ204" s="1151"/>
      <c r="LPK204" s="1151"/>
      <c r="LPL204" s="1151"/>
      <c r="LPM204" s="1151"/>
      <c r="LPN204" s="1151"/>
      <c r="LPO204" s="1151"/>
      <c r="LPP204" s="1151"/>
      <c r="LPQ204" s="1151"/>
      <c r="LPR204" s="1151"/>
      <c r="LPS204" s="1151"/>
      <c r="LPT204" s="1151"/>
      <c r="LPU204" s="1151"/>
      <c r="LPV204" s="1151"/>
      <c r="LPW204" s="1151"/>
      <c r="LPX204" s="1151"/>
      <c r="LPY204" s="1151"/>
      <c r="LPZ204" s="1151"/>
      <c r="LQA204" s="1151"/>
      <c r="LQB204" s="1151"/>
      <c r="LQC204" s="1151"/>
      <c r="LQD204" s="1151"/>
      <c r="LQE204" s="1151"/>
      <c r="LQF204" s="1151"/>
      <c r="LQG204" s="1151"/>
      <c r="LQH204" s="1151"/>
      <c r="LQI204" s="1151"/>
      <c r="LQJ204" s="1151"/>
      <c r="LQK204" s="1151"/>
      <c r="LQL204" s="1151"/>
      <c r="LQM204" s="1151"/>
      <c r="LQN204" s="1151"/>
      <c r="LQO204" s="1151"/>
      <c r="LQP204" s="1151"/>
      <c r="LQQ204" s="1151"/>
      <c r="LQR204" s="1151"/>
      <c r="LQS204" s="1151"/>
      <c r="LQT204" s="1151"/>
      <c r="LQU204" s="1151"/>
      <c r="LQV204" s="1151"/>
      <c r="LQW204" s="1151"/>
      <c r="LQX204" s="1151"/>
      <c r="LQY204" s="1151"/>
      <c r="LQZ204" s="1151"/>
      <c r="LRA204" s="1151"/>
      <c r="LRB204" s="1151"/>
      <c r="LRC204" s="1151"/>
      <c r="LRD204" s="1151"/>
      <c r="LRE204" s="1151"/>
      <c r="LRF204" s="1151"/>
      <c r="LRG204" s="1151"/>
      <c r="LRH204" s="1151"/>
      <c r="LRI204" s="1151"/>
      <c r="LRJ204" s="1151"/>
      <c r="LRK204" s="1151"/>
      <c r="LRL204" s="1151"/>
      <c r="LRM204" s="1151"/>
      <c r="LRN204" s="1151"/>
      <c r="LRO204" s="1151"/>
      <c r="LRP204" s="1151"/>
      <c r="LRQ204" s="1151"/>
      <c r="LRR204" s="1151"/>
      <c r="LRS204" s="1151"/>
      <c r="LRT204" s="1151"/>
      <c r="LRU204" s="1151"/>
      <c r="LRV204" s="1151"/>
      <c r="LRW204" s="1151"/>
      <c r="LRX204" s="1151"/>
      <c r="LRY204" s="1151"/>
      <c r="LRZ204" s="1151"/>
      <c r="LSA204" s="1151"/>
      <c r="LSB204" s="1151"/>
      <c r="LSC204" s="1151"/>
      <c r="LSD204" s="1151"/>
      <c r="LSE204" s="1151"/>
      <c r="LSF204" s="1151"/>
      <c r="LSG204" s="1151"/>
      <c r="LSH204" s="1151"/>
      <c r="LSI204" s="1151"/>
      <c r="LSJ204" s="1151"/>
      <c r="LSK204" s="1151"/>
      <c r="LSL204" s="1151"/>
      <c r="LSM204" s="1151"/>
      <c r="LSN204" s="1151"/>
      <c r="LSO204" s="1151"/>
      <c r="LSP204" s="1151"/>
      <c r="LSQ204" s="1151"/>
      <c r="LSR204" s="1151"/>
      <c r="LSS204" s="1151"/>
      <c r="LST204" s="1151"/>
      <c r="LSU204" s="1151"/>
      <c r="LSV204" s="1151"/>
      <c r="LSW204" s="1151"/>
      <c r="LSX204" s="1151"/>
      <c r="LSY204" s="1151"/>
      <c r="LSZ204" s="1151"/>
      <c r="LTA204" s="1151"/>
      <c r="LTB204" s="1151"/>
      <c r="LTC204" s="1151"/>
      <c r="LTD204" s="1151"/>
      <c r="LTE204" s="1151"/>
      <c r="LTF204" s="1151"/>
      <c r="LTG204" s="1151"/>
      <c r="LTH204" s="1151"/>
      <c r="LTI204" s="1151"/>
      <c r="LTJ204" s="1151"/>
      <c r="LTK204" s="1151"/>
      <c r="LTL204" s="1151"/>
      <c r="LTM204" s="1151"/>
      <c r="LTN204" s="1151"/>
      <c r="LTO204" s="1151"/>
      <c r="LTP204" s="1151"/>
      <c r="LTQ204" s="1151"/>
      <c r="LTR204" s="1151"/>
      <c r="LTS204" s="1151"/>
      <c r="LTT204" s="1151"/>
      <c r="LTU204" s="1151"/>
      <c r="LTV204" s="1151"/>
      <c r="LTW204" s="1151"/>
      <c r="LTX204" s="1151"/>
      <c r="LTY204" s="1151"/>
      <c r="LTZ204" s="1151"/>
      <c r="LUA204" s="1151"/>
      <c r="LUB204" s="1151"/>
      <c r="LUC204" s="1151"/>
      <c r="LUD204" s="1151"/>
      <c r="LUE204" s="1151"/>
      <c r="LUF204" s="1151"/>
      <c r="LUG204" s="1151"/>
      <c r="LUH204" s="1151"/>
      <c r="LUI204" s="1151"/>
      <c r="LUJ204" s="1151"/>
      <c r="LUK204" s="1151"/>
      <c r="LUL204" s="1151"/>
      <c r="LUM204" s="1151"/>
      <c r="LUN204" s="1151"/>
      <c r="LUO204" s="1151"/>
      <c r="LUP204" s="1151"/>
      <c r="LUQ204" s="1151"/>
      <c r="LUR204" s="1151"/>
      <c r="LUS204" s="1151"/>
      <c r="LUT204" s="1151"/>
      <c r="LUU204" s="1151"/>
      <c r="LUV204" s="1151"/>
      <c r="LUW204" s="1151"/>
      <c r="LUX204" s="1151"/>
      <c r="LUY204" s="1151"/>
      <c r="LUZ204" s="1151"/>
      <c r="LVA204" s="1151"/>
      <c r="LVB204" s="1151"/>
      <c r="LVC204" s="1151"/>
      <c r="LVD204" s="1151"/>
      <c r="LVE204" s="1151"/>
      <c r="LVF204" s="1151"/>
      <c r="LVG204" s="1151"/>
      <c r="LVH204" s="1151"/>
      <c r="LVI204" s="1151"/>
      <c r="LVJ204" s="1151"/>
      <c r="LVK204" s="1151"/>
      <c r="LVL204" s="1151"/>
      <c r="LVM204" s="1151"/>
      <c r="LVN204" s="1151"/>
      <c r="LVO204" s="1151"/>
      <c r="LVP204" s="1151"/>
      <c r="LVQ204" s="1151"/>
      <c r="LVR204" s="1151"/>
      <c r="LVS204" s="1151"/>
      <c r="LVT204" s="1151"/>
      <c r="LVU204" s="1151"/>
      <c r="LVV204" s="1151"/>
      <c r="LVW204" s="1151"/>
      <c r="LVX204" s="1151"/>
      <c r="LVY204" s="1151"/>
      <c r="LVZ204" s="1151"/>
      <c r="LWA204" s="1151"/>
      <c r="LWB204" s="1151"/>
      <c r="LWC204" s="1151"/>
      <c r="LWD204" s="1151"/>
      <c r="LWE204" s="1151"/>
      <c r="LWF204" s="1151"/>
      <c r="LWG204" s="1151"/>
      <c r="LWH204" s="1151"/>
      <c r="LWI204" s="1151"/>
      <c r="LWJ204" s="1151"/>
      <c r="LWK204" s="1151"/>
      <c r="LWL204" s="1151"/>
      <c r="LWM204" s="1151"/>
      <c r="LWN204" s="1151"/>
      <c r="LWO204" s="1151"/>
      <c r="LWP204" s="1151"/>
      <c r="LWQ204" s="1151"/>
      <c r="LWR204" s="1151"/>
      <c r="LWS204" s="1151"/>
      <c r="LWT204" s="1151"/>
      <c r="LWU204" s="1151"/>
      <c r="LWV204" s="1151"/>
      <c r="LWW204" s="1151"/>
      <c r="LWX204" s="1151"/>
      <c r="LWY204" s="1151"/>
      <c r="LWZ204" s="1151"/>
      <c r="LXA204" s="1151"/>
      <c r="LXB204" s="1151"/>
      <c r="LXC204" s="1151"/>
      <c r="LXD204" s="1151"/>
      <c r="LXE204" s="1151"/>
      <c r="LXF204" s="1151"/>
      <c r="LXG204" s="1151"/>
      <c r="LXH204" s="1151"/>
      <c r="LXI204" s="1151"/>
      <c r="LXJ204" s="1151"/>
      <c r="LXK204" s="1151"/>
      <c r="LXL204" s="1151"/>
      <c r="LXM204" s="1151"/>
      <c r="LXN204" s="1151"/>
      <c r="LXO204" s="1151"/>
      <c r="LXP204" s="1151"/>
      <c r="LXQ204" s="1151"/>
      <c r="LXR204" s="1151"/>
      <c r="LXS204" s="1151"/>
      <c r="LXT204" s="1151"/>
      <c r="LXU204" s="1151"/>
      <c r="LXV204" s="1151"/>
      <c r="LXW204" s="1151"/>
      <c r="LXX204" s="1151"/>
      <c r="LXY204" s="1151"/>
      <c r="LXZ204" s="1151"/>
      <c r="LYA204" s="1151"/>
      <c r="LYB204" s="1151"/>
      <c r="LYC204" s="1151"/>
      <c r="LYD204" s="1151"/>
      <c r="LYE204" s="1151"/>
      <c r="LYF204" s="1151"/>
      <c r="LYG204" s="1151"/>
      <c r="LYH204" s="1151"/>
      <c r="LYI204" s="1151"/>
      <c r="LYJ204" s="1151"/>
      <c r="LYK204" s="1151"/>
      <c r="LYL204" s="1151"/>
      <c r="LYM204" s="1151"/>
      <c r="LYN204" s="1151"/>
      <c r="LYO204" s="1151"/>
      <c r="LYP204" s="1151"/>
      <c r="LYQ204" s="1151"/>
      <c r="LYR204" s="1151"/>
      <c r="LYS204" s="1151"/>
      <c r="LYT204" s="1151"/>
      <c r="LYU204" s="1151"/>
      <c r="LYV204" s="1151"/>
      <c r="LYW204" s="1151"/>
      <c r="LYX204" s="1151"/>
      <c r="LYY204" s="1151"/>
      <c r="LYZ204" s="1151"/>
      <c r="LZA204" s="1151"/>
      <c r="LZB204" s="1151"/>
      <c r="LZC204" s="1151"/>
      <c r="LZD204" s="1151"/>
      <c r="LZE204" s="1151"/>
      <c r="LZF204" s="1151"/>
      <c r="LZG204" s="1151"/>
      <c r="LZH204" s="1151"/>
      <c r="LZI204" s="1151"/>
      <c r="LZJ204" s="1151"/>
      <c r="LZK204" s="1151"/>
      <c r="LZL204" s="1151"/>
      <c r="LZM204" s="1151"/>
      <c r="LZN204" s="1151"/>
      <c r="LZO204" s="1151"/>
      <c r="LZP204" s="1151"/>
      <c r="LZQ204" s="1151"/>
      <c r="LZR204" s="1151"/>
      <c r="LZS204" s="1151"/>
      <c r="LZT204" s="1151"/>
      <c r="LZU204" s="1151"/>
      <c r="LZV204" s="1151"/>
      <c r="LZW204" s="1151"/>
      <c r="LZX204" s="1151"/>
      <c r="LZY204" s="1151"/>
      <c r="LZZ204" s="1151"/>
      <c r="MAA204" s="1151"/>
      <c r="MAB204" s="1151"/>
      <c r="MAC204" s="1151"/>
      <c r="MAD204" s="1151"/>
      <c r="MAE204" s="1151"/>
      <c r="MAF204" s="1151"/>
      <c r="MAG204" s="1151"/>
      <c r="MAH204" s="1151"/>
      <c r="MAI204" s="1151"/>
      <c r="MAJ204" s="1151"/>
      <c r="MAK204" s="1151"/>
      <c r="MAL204" s="1151"/>
      <c r="MAM204" s="1151"/>
      <c r="MAN204" s="1151"/>
      <c r="MAO204" s="1151"/>
      <c r="MAP204" s="1151"/>
      <c r="MAQ204" s="1151"/>
      <c r="MAR204" s="1151"/>
      <c r="MAS204" s="1151"/>
      <c r="MAT204" s="1151"/>
      <c r="MAU204" s="1151"/>
      <c r="MAV204" s="1151"/>
      <c r="MAW204" s="1151"/>
      <c r="MAX204" s="1151"/>
      <c r="MAY204" s="1151"/>
      <c r="MAZ204" s="1151"/>
      <c r="MBA204" s="1151"/>
      <c r="MBB204" s="1151"/>
      <c r="MBC204" s="1151"/>
      <c r="MBD204" s="1151"/>
      <c r="MBE204" s="1151"/>
      <c r="MBF204" s="1151"/>
      <c r="MBG204" s="1151"/>
      <c r="MBH204" s="1151"/>
      <c r="MBI204" s="1151"/>
      <c r="MBJ204" s="1151"/>
      <c r="MBK204" s="1151"/>
      <c r="MBL204" s="1151"/>
      <c r="MBM204" s="1151"/>
      <c r="MBN204" s="1151"/>
      <c r="MBO204" s="1151"/>
      <c r="MBP204" s="1151"/>
      <c r="MBQ204" s="1151"/>
      <c r="MBR204" s="1151"/>
      <c r="MBS204" s="1151"/>
      <c r="MBT204" s="1151"/>
      <c r="MBU204" s="1151"/>
      <c r="MBV204" s="1151"/>
      <c r="MBW204" s="1151"/>
      <c r="MBX204" s="1151"/>
      <c r="MBY204" s="1151"/>
      <c r="MBZ204" s="1151"/>
      <c r="MCA204" s="1151"/>
      <c r="MCB204" s="1151"/>
      <c r="MCC204" s="1151"/>
      <c r="MCD204" s="1151"/>
      <c r="MCE204" s="1151"/>
      <c r="MCF204" s="1151"/>
      <c r="MCG204" s="1151"/>
      <c r="MCH204" s="1151"/>
      <c r="MCI204" s="1151"/>
      <c r="MCJ204" s="1151"/>
      <c r="MCK204" s="1151"/>
      <c r="MCL204" s="1151"/>
      <c r="MCM204" s="1151"/>
      <c r="MCN204" s="1151"/>
      <c r="MCO204" s="1151"/>
      <c r="MCP204" s="1151"/>
      <c r="MCQ204" s="1151"/>
      <c r="MCR204" s="1151"/>
      <c r="MCS204" s="1151"/>
      <c r="MCT204" s="1151"/>
      <c r="MCU204" s="1151"/>
      <c r="MCV204" s="1151"/>
      <c r="MCW204" s="1151"/>
      <c r="MCX204" s="1151"/>
      <c r="MCY204" s="1151"/>
      <c r="MCZ204" s="1151"/>
      <c r="MDA204" s="1151"/>
      <c r="MDB204" s="1151"/>
      <c r="MDC204" s="1151"/>
      <c r="MDD204" s="1151"/>
      <c r="MDE204" s="1151"/>
      <c r="MDF204" s="1151"/>
      <c r="MDG204" s="1151"/>
      <c r="MDH204" s="1151"/>
      <c r="MDI204" s="1151"/>
      <c r="MDJ204" s="1151"/>
      <c r="MDK204" s="1151"/>
      <c r="MDL204" s="1151"/>
      <c r="MDM204" s="1151"/>
      <c r="MDN204" s="1151"/>
      <c r="MDO204" s="1151"/>
      <c r="MDP204" s="1151"/>
      <c r="MDQ204" s="1151"/>
      <c r="MDR204" s="1151"/>
      <c r="MDS204" s="1151"/>
      <c r="MDT204" s="1151"/>
      <c r="MDU204" s="1151"/>
      <c r="MDV204" s="1151"/>
      <c r="MDW204" s="1151"/>
      <c r="MDX204" s="1151"/>
      <c r="MDY204" s="1151"/>
      <c r="MDZ204" s="1151"/>
      <c r="MEA204" s="1151"/>
      <c r="MEB204" s="1151"/>
      <c r="MEC204" s="1151"/>
      <c r="MED204" s="1151"/>
      <c r="MEE204" s="1151"/>
      <c r="MEF204" s="1151"/>
      <c r="MEG204" s="1151"/>
      <c r="MEH204" s="1151"/>
      <c r="MEI204" s="1151"/>
      <c r="MEJ204" s="1151"/>
      <c r="MEK204" s="1151"/>
      <c r="MEL204" s="1151"/>
      <c r="MEM204" s="1151"/>
      <c r="MEN204" s="1151"/>
      <c r="MEO204" s="1151"/>
      <c r="MEP204" s="1151"/>
      <c r="MEQ204" s="1151"/>
      <c r="MER204" s="1151"/>
      <c r="MES204" s="1151"/>
      <c r="MET204" s="1151"/>
      <c r="MEU204" s="1151"/>
      <c r="MEV204" s="1151"/>
      <c r="MEW204" s="1151"/>
      <c r="MEX204" s="1151"/>
      <c r="MEY204" s="1151"/>
      <c r="MEZ204" s="1151"/>
      <c r="MFA204" s="1151"/>
      <c r="MFB204" s="1151"/>
      <c r="MFC204" s="1151"/>
      <c r="MFD204" s="1151"/>
      <c r="MFE204" s="1151"/>
      <c r="MFF204" s="1151"/>
      <c r="MFG204" s="1151"/>
      <c r="MFH204" s="1151"/>
      <c r="MFI204" s="1151"/>
      <c r="MFJ204" s="1151"/>
      <c r="MFK204" s="1151"/>
      <c r="MFL204" s="1151"/>
      <c r="MFM204" s="1151"/>
      <c r="MFN204" s="1151"/>
      <c r="MFO204" s="1151"/>
      <c r="MFP204" s="1151"/>
      <c r="MFQ204" s="1151"/>
      <c r="MFR204" s="1151"/>
      <c r="MFS204" s="1151"/>
      <c r="MFT204" s="1151"/>
      <c r="MFU204" s="1151"/>
      <c r="MFV204" s="1151"/>
      <c r="MFW204" s="1151"/>
      <c r="MFX204" s="1151"/>
      <c r="MFY204" s="1151"/>
      <c r="MFZ204" s="1151"/>
      <c r="MGA204" s="1151"/>
      <c r="MGB204" s="1151"/>
      <c r="MGC204" s="1151"/>
      <c r="MGD204" s="1151"/>
      <c r="MGE204" s="1151"/>
      <c r="MGF204" s="1151"/>
      <c r="MGG204" s="1151"/>
      <c r="MGH204" s="1151"/>
      <c r="MGI204" s="1151"/>
      <c r="MGJ204" s="1151"/>
      <c r="MGK204" s="1151"/>
      <c r="MGL204" s="1151"/>
      <c r="MGM204" s="1151"/>
      <c r="MGN204" s="1151"/>
      <c r="MGO204" s="1151"/>
      <c r="MGP204" s="1151"/>
      <c r="MGQ204" s="1151"/>
      <c r="MGR204" s="1151"/>
      <c r="MGS204" s="1151"/>
      <c r="MGT204" s="1151"/>
      <c r="MGU204" s="1151"/>
      <c r="MGV204" s="1151"/>
      <c r="MGW204" s="1151"/>
      <c r="MGX204" s="1151"/>
      <c r="MGY204" s="1151"/>
      <c r="MGZ204" s="1151"/>
      <c r="MHA204" s="1151"/>
      <c r="MHB204" s="1151"/>
      <c r="MHC204" s="1151"/>
      <c r="MHD204" s="1151"/>
      <c r="MHE204" s="1151"/>
      <c r="MHF204" s="1151"/>
      <c r="MHG204" s="1151"/>
      <c r="MHH204" s="1151"/>
      <c r="MHI204" s="1151"/>
      <c r="MHJ204" s="1151"/>
      <c r="MHK204" s="1151"/>
      <c r="MHL204" s="1151"/>
      <c r="MHM204" s="1151"/>
      <c r="MHN204" s="1151"/>
      <c r="MHO204" s="1151"/>
      <c r="MHP204" s="1151"/>
      <c r="MHQ204" s="1151"/>
      <c r="MHR204" s="1151"/>
      <c r="MHS204" s="1151"/>
      <c r="MHT204" s="1151"/>
      <c r="MHU204" s="1151"/>
      <c r="MHV204" s="1151"/>
      <c r="MHW204" s="1151"/>
      <c r="MHX204" s="1151"/>
      <c r="MHY204" s="1151"/>
      <c r="MHZ204" s="1151"/>
      <c r="MIA204" s="1151"/>
      <c r="MIB204" s="1151"/>
      <c r="MIC204" s="1151"/>
      <c r="MID204" s="1151"/>
      <c r="MIE204" s="1151"/>
      <c r="MIF204" s="1151"/>
      <c r="MIG204" s="1151"/>
      <c r="MIH204" s="1151"/>
      <c r="MII204" s="1151"/>
      <c r="MIJ204" s="1151"/>
      <c r="MIK204" s="1151"/>
      <c r="MIL204" s="1151"/>
      <c r="MIM204" s="1151"/>
      <c r="MIN204" s="1151"/>
      <c r="MIO204" s="1151"/>
      <c r="MIP204" s="1151"/>
      <c r="MIQ204" s="1151"/>
      <c r="MIR204" s="1151"/>
      <c r="MIS204" s="1151"/>
      <c r="MIT204" s="1151"/>
      <c r="MIU204" s="1151"/>
      <c r="MIV204" s="1151"/>
      <c r="MIW204" s="1151"/>
      <c r="MIX204" s="1151"/>
      <c r="MIY204" s="1151"/>
      <c r="MIZ204" s="1151"/>
      <c r="MJA204" s="1151"/>
      <c r="MJB204" s="1151"/>
      <c r="MJC204" s="1151"/>
      <c r="MJD204" s="1151"/>
      <c r="MJE204" s="1151"/>
      <c r="MJF204" s="1151"/>
      <c r="MJG204" s="1151"/>
      <c r="MJH204" s="1151"/>
      <c r="MJI204" s="1151"/>
      <c r="MJJ204" s="1151"/>
      <c r="MJK204" s="1151"/>
      <c r="MJL204" s="1151"/>
      <c r="MJM204" s="1151"/>
      <c r="MJN204" s="1151"/>
      <c r="MJO204" s="1151"/>
      <c r="MJP204" s="1151"/>
      <c r="MJQ204" s="1151"/>
      <c r="MJR204" s="1151"/>
      <c r="MJS204" s="1151"/>
      <c r="MJT204" s="1151"/>
      <c r="MJU204" s="1151"/>
      <c r="MJV204" s="1151"/>
      <c r="MJW204" s="1151"/>
      <c r="MJX204" s="1151"/>
      <c r="MJY204" s="1151"/>
      <c r="MJZ204" s="1151"/>
      <c r="MKA204" s="1151"/>
      <c r="MKB204" s="1151"/>
      <c r="MKC204" s="1151"/>
      <c r="MKD204" s="1151"/>
      <c r="MKE204" s="1151"/>
      <c r="MKF204" s="1151"/>
      <c r="MKG204" s="1151"/>
      <c r="MKH204" s="1151"/>
      <c r="MKI204" s="1151"/>
      <c r="MKJ204" s="1151"/>
      <c r="MKK204" s="1151"/>
      <c r="MKL204" s="1151"/>
      <c r="MKM204" s="1151"/>
      <c r="MKN204" s="1151"/>
      <c r="MKO204" s="1151"/>
      <c r="MKP204" s="1151"/>
      <c r="MKQ204" s="1151"/>
      <c r="MKR204" s="1151"/>
      <c r="MKS204" s="1151"/>
      <c r="MKT204" s="1151"/>
      <c r="MKU204" s="1151"/>
      <c r="MKV204" s="1151"/>
      <c r="MKW204" s="1151"/>
      <c r="MKX204" s="1151"/>
      <c r="MKY204" s="1151"/>
      <c r="MKZ204" s="1151"/>
      <c r="MLA204" s="1151"/>
      <c r="MLB204" s="1151"/>
      <c r="MLC204" s="1151"/>
      <c r="MLD204" s="1151"/>
      <c r="MLE204" s="1151"/>
      <c r="MLF204" s="1151"/>
      <c r="MLG204" s="1151"/>
      <c r="MLH204" s="1151"/>
      <c r="MLI204" s="1151"/>
      <c r="MLJ204" s="1151"/>
      <c r="MLK204" s="1151"/>
      <c r="MLL204" s="1151"/>
      <c r="MLM204" s="1151"/>
      <c r="MLN204" s="1151"/>
      <c r="MLO204" s="1151"/>
      <c r="MLP204" s="1151"/>
      <c r="MLQ204" s="1151"/>
      <c r="MLR204" s="1151"/>
      <c r="MLS204" s="1151"/>
      <c r="MLT204" s="1151"/>
      <c r="MLU204" s="1151"/>
      <c r="MLV204" s="1151"/>
      <c r="MLW204" s="1151"/>
      <c r="MLX204" s="1151"/>
      <c r="MLY204" s="1151"/>
      <c r="MLZ204" s="1151"/>
      <c r="MMA204" s="1151"/>
      <c r="MMB204" s="1151"/>
      <c r="MMC204" s="1151"/>
      <c r="MMD204" s="1151"/>
      <c r="MME204" s="1151"/>
      <c r="MMF204" s="1151"/>
      <c r="MMG204" s="1151"/>
      <c r="MMH204" s="1151"/>
      <c r="MMI204" s="1151"/>
      <c r="MMJ204" s="1151"/>
      <c r="MMK204" s="1151"/>
      <c r="MML204" s="1151"/>
      <c r="MMM204" s="1151"/>
      <c r="MMN204" s="1151"/>
      <c r="MMO204" s="1151"/>
      <c r="MMP204" s="1151"/>
      <c r="MMQ204" s="1151"/>
      <c r="MMR204" s="1151"/>
      <c r="MMS204" s="1151"/>
      <c r="MMT204" s="1151"/>
      <c r="MMU204" s="1151"/>
      <c r="MMV204" s="1151"/>
      <c r="MMW204" s="1151"/>
      <c r="MMX204" s="1151"/>
      <c r="MMY204" s="1151"/>
      <c r="MMZ204" s="1151"/>
      <c r="MNA204" s="1151"/>
      <c r="MNB204" s="1151"/>
      <c r="MNC204" s="1151"/>
      <c r="MND204" s="1151"/>
      <c r="MNE204" s="1151"/>
      <c r="MNF204" s="1151"/>
      <c r="MNG204" s="1151"/>
      <c r="MNH204" s="1151"/>
      <c r="MNI204" s="1151"/>
      <c r="MNJ204" s="1151"/>
      <c r="MNK204" s="1151"/>
      <c r="MNL204" s="1151"/>
      <c r="MNM204" s="1151"/>
      <c r="MNN204" s="1151"/>
      <c r="MNO204" s="1151"/>
      <c r="MNP204" s="1151"/>
      <c r="MNQ204" s="1151"/>
      <c r="MNR204" s="1151"/>
      <c r="MNS204" s="1151"/>
      <c r="MNT204" s="1151"/>
      <c r="MNU204" s="1151"/>
      <c r="MNV204" s="1151"/>
      <c r="MNW204" s="1151"/>
      <c r="MNX204" s="1151"/>
      <c r="MNY204" s="1151"/>
      <c r="MNZ204" s="1151"/>
      <c r="MOA204" s="1151"/>
      <c r="MOB204" s="1151"/>
      <c r="MOC204" s="1151"/>
      <c r="MOD204" s="1151"/>
      <c r="MOE204" s="1151"/>
      <c r="MOF204" s="1151"/>
      <c r="MOG204" s="1151"/>
      <c r="MOH204" s="1151"/>
      <c r="MOI204" s="1151"/>
      <c r="MOJ204" s="1151"/>
      <c r="MOK204" s="1151"/>
      <c r="MOL204" s="1151"/>
      <c r="MOM204" s="1151"/>
      <c r="MON204" s="1151"/>
      <c r="MOO204" s="1151"/>
      <c r="MOP204" s="1151"/>
      <c r="MOQ204" s="1151"/>
      <c r="MOR204" s="1151"/>
      <c r="MOS204" s="1151"/>
      <c r="MOT204" s="1151"/>
      <c r="MOU204" s="1151"/>
      <c r="MOV204" s="1151"/>
      <c r="MOW204" s="1151"/>
      <c r="MOX204" s="1151"/>
      <c r="MOY204" s="1151"/>
      <c r="MOZ204" s="1151"/>
      <c r="MPA204" s="1151"/>
      <c r="MPB204" s="1151"/>
      <c r="MPC204" s="1151"/>
      <c r="MPD204" s="1151"/>
      <c r="MPE204" s="1151"/>
      <c r="MPF204" s="1151"/>
      <c r="MPG204" s="1151"/>
      <c r="MPH204" s="1151"/>
      <c r="MPI204" s="1151"/>
      <c r="MPJ204" s="1151"/>
      <c r="MPK204" s="1151"/>
      <c r="MPL204" s="1151"/>
      <c r="MPM204" s="1151"/>
      <c r="MPN204" s="1151"/>
      <c r="MPO204" s="1151"/>
      <c r="MPP204" s="1151"/>
      <c r="MPQ204" s="1151"/>
      <c r="MPR204" s="1151"/>
      <c r="MPS204" s="1151"/>
      <c r="MPT204" s="1151"/>
      <c r="MPU204" s="1151"/>
      <c r="MPV204" s="1151"/>
      <c r="MPW204" s="1151"/>
      <c r="MPX204" s="1151"/>
      <c r="MPY204" s="1151"/>
      <c r="MPZ204" s="1151"/>
      <c r="MQA204" s="1151"/>
      <c r="MQB204" s="1151"/>
      <c r="MQC204" s="1151"/>
      <c r="MQD204" s="1151"/>
      <c r="MQE204" s="1151"/>
      <c r="MQF204" s="1151"/>
      <c r="MQG204" s="1151"/>
      <c r="MQH204" s="1151"/>
      <c r="MQI204" s="1151"/>
      <c r="MQJ204" s="1151"/>
      <c r="MQK204" s="1151"/>
      <c r="MQL204" s="1151"/>
      <c r="MQM204" s="1151"/>
      <c r="MQN204" s="1151"/>
      <c r="MQO204" s="1151"/>
      <c r="MQP204" s="1151"/>
      <c r="MQQ204" s="1151"/>
      <c r="MQR204" s="1151"/>
      <c r="MQS204" s="1151"/>
      <c r="MQT204" s="1151"/>
      <c r="MQU204" s="1151"/>
      <c r="MQV204" s="1151"/>
      <c r="MQW204" s="1151"/>
      <c r="MQX204" s="1151"/>
      <c r="MQY204" s="1151"/>
      <c r="MQZ204" s="1151"/>
      <c r="MRA204" s="1151"/>
      <c r="MRB204" s="1151"/>
      <c r="MRC204" s="1151"/>
      <c r="MRD204" s="1151"/>
      <c r="MRE204" s="1151"/>
      <c r="MRF204" s="1151"/>
      <c r="MRG204" s="1151"/>
      <c r="MRH204" s="1151"/>
      <c r="MRI204" s="1151"/>
      <c r="MRJ204" s="1151"/>
      <c r="MRK204" s="1151"/>
      <c r="MRL204" s="1151"/>
      <c r="MRM204" s="1151"/>
      <c r="MRN204" s="1151"/>
      <c r="MRO204" s="1151"/>
      <c r="MRP204" s="1151"/>
      <c r="MRQ204" s="1151"/>
      <c r="MRR204" s="1151"/>
      <c r="MRS204" s="1151"/>
      <c r="MRT204" s="1151"/>
      <c r="MRU204" s="1151"/>
      <c r="MRV204" s="1151"/>
      <c r="MRW204" s="1151"/>
      <c r="MRX204" s="1151"/>
      <c r="MRY204" s="1151"/>
      <c r="MRZ204" s="1151"/>
      <c r="MSA204" s="1151"/>
      <c r="MSB204" s="1151"/>
      <c r="MSC204" s="1151"/>
      <c r="MSD204" s="1151"/>
      <c r="MSE204" s="1151"/>
      <c r="MSF204" s="1151"/>
      <c r="MSG204" s="1151"/>
      <c r="MSH204" s="1151"/>
      <c r="MSI204" s="1151"/>
      <c r="MSJ204" s="1151"/>
      <c r="MSK204" s="1151"/>
      <c r="MSL204" s="1151"/>
      <c r="MSM204" s="1151"/>
      <c r="MSN204" s="1151"/>
      <c r="MSO204" s="1151"/>
      <c r="MSP204" s="1151"/>
      <c r="MSQ204" s="1151"/>
      <c r="MSR204" s="1151"/>
      <c r="MSS204" s="1151"/>
      <c r="MST204" s="1151"/>
      <c r="MSU204" s="1151"/>
      <c r="MSV204" s="1151"/>
      <c r="MSW204" s="1151"/>
      <c r="MSX204" s="1151"/>
      <c r="MSY204" s="1151"/>
      <c r="MSZ204" s="1151"/>
      <c r="MTA204" s="1151"/>
      <c r="MTB204" s="1151"/>
      <c r="MTC204" s="1151"/>
      <c r="MTD204" s="1151"/>
      <c r="MTE204" s="1151"/>
      <c r="MTF204" s="1151"/>
      <c r="MTG204" s="1151"/>
      <c r="MTH204" s="1151"/>
      <c r="MTI204" s="1151"/>
      <c r="MTJ204" s="1151"/>
      <c r="MTK204" s="1151"/>
      <c r="MTL204" s="1151"/>
      <c r="MTM204" s="1151"/>
      <c r="MTN204" s="1151"/>
      <c r="MTO204" s="1151"/>
      <c r="MTP204" s="1151"/>
      <c r="MTQ204" s="1151"/>
      <c r="MTR204" s="1151"/>
      <c r="MTS204" s="1151"/>
      <c r="MTT204" s="1151"/>
      <c r="MTU204" s="1151"/>
      <c r="MTV204" s="1151"/>
      <c r="MTW204" s="1151"/>
      <c r="MTX204" s="1151"/>
      <c r="MTY204" s="1151"/>
      <c r="MTZ204" s="1151"/>
      <c r="MUA204" s="1151"/>
      <c r="MUB204" s="1151"/>
      <c r="MUC204" s="1151"/>
      <c r="MUD204" s="1151"/>
      <c r="MUE204" s="1151"/>
      <c r="MUF204" s="1151"/>
      <c r="MUG204" s="1151"/>
      <c r="MUH204" s="1151"/>
      <c r="MUI204" s="1151"/>
      <c r="MUJ204" s="1151"/>
      <c r="MUK204" s="1151"/>
      <c r="MUL204" s="1151"/>
      <c r="MUM204" s="1151"/>
      <c r="MUN204" s="1151"/>
      <c r="MUO204" s="1151"/>
      <c r="MUP204" s="1151"/>
      <c r="MUQ204" s="1151"/>
      <c r="MUR204" s="1151"/>
      <c r="MUS204" s="1151"/>
      <c r="MUT204" s="1151"/>
      <c r="MUU204" s="1151"/>
      <c r="MUV204" s="1151"/>
      <c r="MUW204" s="1151"/>
      <c r="MUX204" s="1151"/>
      <c r="MUY204" s="1151"/>
      <c r="MUZ204" s="1151"/>
      <c r="MVA204" s="1151"/>
      <c r="MVB204" s="1151"/>
      <c r="MVC204" s="1151"/>
      <c r="MVD204" s="1151"/>
      <c r="MVE204" s="1151"/>
      <c r="MVF204" s="1151"/>
      <c r="MVG204" s="1151"/>
      <c r="MVH204" s="1151"/>
      <c r="MVI204" s="1151"/>
      <c r="MVJ204" s="1151"/>
      <c r="MVK204" s="1151"/>
      <c r="MVL204" s="1151"/>
      <c r="MVM204" s="1151"/>
      <c r="MVN204" s="1151"/>
      <c r="MVO204" s="1151"/>
      <c r="MVP204" s="1151"/>
      <c r="MVQ204" s="1151"/>
      <c r="MVR204" s="1151"/>
      <c r="MVS204" s="1151"/>
      <c r="MVT204" s="1151"/>
      <c r="MVU204" s="1151"/>
      <c r="MVV204" s="1151"/>
      <c r="MVW204" s="1151"/>
      <c r="MVX204" s="1151"/>
      <c r="MVY204" s="1151"/>
      <c r="MVZ204" s="1151"/>
      <c r="MWA204" s="1151"/>
      <c r="MWB204" s="1151"/>
      <c r="MWC204" s="1151"/>
      <c r="MWD204" s="1151"/>
      <c r="MWE204" s="1151"/>
      <c r="MWF204" s="1151"/>
      <c r="MWG204" s="1151"/>
      <c r="MWH204" s="1151"/>
      <c r="MWI204" s="1151"/>
      <c r="MWJ204" s="1151"/>
      <c r="MWK204" s="1151"/>
      <c r="MWL204" s="1151"/>
      <c r="MWM204" s="1151"/>
      <c r="MWN204" s="1151"/>
      <c r="MWO204" s="1151"/>
      <c r="MWP204" s="1151"/>
      <c r="MWQ204" s="1151"/>
      <c r="MWR204" s="1151"/>
      <c r="MWS204" s="1151"/>
      <c r="MWT204" s="1151"/>
      <c r="MWU204" s="1151"/>
      <c r="MWV204" s="1151"/>
      <c r="MWW204" s="1151"/>
      <c r="MWX204" s="1151"/>
      <c r="MWY204" s="1151"/>
      <c r="MWZ204" s="1151"/>
      <c r="MXA204" s="1151"/>
      <c r="MXB204" s="1151"/>
      <c r="MXC204" s="1151"/>
      <c r="MXD204" s="1151"/>
      <c r="MXE204" s="1151"/>
      <c r="MXF204" s="1151"/>
      <c r="MXG204" s="1151"/>
      <c r="MXH204" s="1151"/>
      <c r="MXI204" s="1151"/>
      <c r="MXJ204" s="1151"/>
      <c r="MXK204" s="1151"/>
      <c r="MXL204" s="1151"/>
      <c r="MXM204" s="1151"/>
      <c r="MXN204" s="1151"/>
      <c r="MXO204" s="1151"/>
      <c r="MXP204" s="1151"/>
      <c r="MXQ204" s="1151"/>
      <c r="MXR204" s="1151"/>
      <c r="MXS204" s="1151"/>
      <c r="MXT204" s="1151"/>
      <c r="MXU204" s="1151"/>
      <c r="MXV204" s="1151"/>
      <c r="MXW204" s="1151"/>
      <c r="MXX204" s="1151"/>
      <c r="MXY204" s="1151"/>
      <c r="MXZ204" s="1151"/>
      <c r="MYA204" s="1151"/>
      <c r="MYB204" s="1151"/>
      <c r="MYC204" s="1151"/>
      <c r="MYD204" s="1151"/>
      <c r="MYE204" s="1151"/>
      <c r="MYF204" s="1151"/>
      <c r="MYG204" s="1151"/>
      <c r="MYH204" s="1151"/>
      <c r="MYI204" s="1151"/>
      <c r="MYJ204" s="1151"/>
      <c r="MYK204" s="1151"/>
      <c r="MYL204" s="1151"/>
      <c r="MYM204" s="1151"/>
      <c r="MYN204" s="1151"/>
      <c r="MYO204" s="1151"/>
      <c r="MYP204" s="1151"/>
      <c r="MYQ204" s="1151"/>
      <c r="MYR204" s="1151"/>
      <c r="MYS204" s="1151"/>
      <c r="MYT204" s="1151"/>
      <c r="MYU204" s="1151"/>
      <c r="MYV204" s="1151"/>
      <c r="MYW204" s="1151"/>
      <c r="MYX204" s="1151"/>
      <c r="MYY204" s="1151"/>
      <c r="MYZ204" s="1151"/>
      <c r="MZA204" s="1151"/>
      <c r="MZB204" s="1151"/>
      <c r="MZC204" s="1151"/>
      <c r="MZD204" s="1151"/>
      <c r="MZE204" s="1151"/>
      <c r="MZF204" s="1151"/>
      <c r="MZG204" s="1151"/>
      <c r="MZH204" s="1151"/>
      <c r="MZI204" s="1151"/>
      <c r="MZJ204" s="1151"/>
      <c r="MZK204" s="1151"/>
      <c r="MZL204" s="1151"/>
      <c r="MZM204" s="1151"/>
      <c r="MZN204" s="1151"/>
      <c r="MZO204" s="1151"/>
      <c r="MZP204" s="1151"/>
      <c r="MZQ204" s="1151"/>
      <c r="MZR204" s="1151"/>
      <c r="MZS204" s="1151"/>
      <c r="MZT204" s="1151"/>
      <c r="MZU204" s="1151"/>
      <c r="MZV204" s="1151"/>
      <c r="MZW204" s="1151"/>
      <c r="MZX204" s="1151"/>
      <c r="MZY204" s="1151"/>
      <c r="MZZ204" s="1151"/>
      <c r="NAA204" s="1151"/>
      <c r="NAB204" s="1151"/>
      <c r="NAC204" s="1151"/>
      <c r="NAD204" s="1151"/>
      <c r="NAE204" s="1151"/>
      <c r="NAF204" s="1151"/>
      <c r="NAG204" s="1151"/>
      <c r="NAH204" s="1151"/>
      <c r="NAI204" s="1151"/>
      <c r="NAJ204" s="1151"/>
      <c r="NAK204" s="1151"/>
      <c r="NAL204" s="1151"/>
      <c r="NAM204" s="1151"/>
      <c r="NAN204" s="1151"/>
      <c r="NAO204" s="1151"/>
      <c r="NAP204" s="1151"/>
      <c r="NAQ204" s="1151"/>
      <c r="NAR204" s="1151"/>
      <c r="NAS204" s="1151"/>
      <c r="NAT204" s="1151"/>
      <c r="NAU204" s="1151"/>
      <c r="NAV204" s="1151"/>
      <c r="NAW204" s="1151"/>
      <c r="NAX204" s="1151"/>
      <c r="NAY204" s="1151"/>
      <c r="NAZ204" s="1151"/>
      <c r="NBA204" s="1151"/>
      <c r="NBB204" s="1151"/>
      <c r="NBC204" s="1151"/>
      <c r="NBD204" s="1151"/>
      <c r="NBE204" s="1151"/>
      <c r="NBF204" s="1151"/>
      <c r="NBG204" s="1151"/>
      <c r="NBH204" s="1151"/>
      <c r="NBI204" s="1151"/>
      <c r="NBJ204" s="1151"/>
      <c r="NBK204" s="1151"/>
      <c r="NBL204" s="1151"/>
      <c r="NBM204" s="1151"/>
      <c r="NBN204" s="1151"/>
      <c r="NBO204" s="1151"/>
      <c r="NBP204" s="1151"/>
      <c r="NBQ204" s="1151"/>
      <c r="NBR204" s="1151"/>
      <c r="NBS204" s="1151"/>
      <c r="NBT204" s="1151"/>
      <c r="NBU204" s="1151"/>
      <c r="NBV204" s="1151"/>
      <c r="NBW204" s="1151"/>
      <c r="NBX204" s="1151"/>
      <c r="NBY204" s="1151"/>
      <c r="NBZ204" s="1151"/>
      <c r="NCA204" s="1151"/>
      <c r="NCB204" s="1151"/>
      <c r="NCC204" s="1151"/>
      <c r="NCD204" s="1151"/>
      <c r="NCE204" s="1151"/>
      <c r="NCF204" s="1151"/>
      <c r="NCG204" s="1151"/>
      <c r="NCH204" s="1151"/>
      <c r="NCI204" s="1151"/>
      <c r="NCJ204" s="1151"/>
      <c r="NCK204" s="1151"/>
      <c r="NCL204" s="1151"/>
      <c r="NCM204" s="1151"/>
      <c r="NCN204" s="1151"/>
      <c r="NCO204" s="1151"/>
      <c r="NCP204" s="1151"/>
      <c r="NCQ204" s="1151"/>
      <c r="NCR204" s="1151"/>
      <c r="NCS204" s="1151"/>
      <c r="NCT204" s="1151"/>
      <c r="NCU204" s="1151"/>
      <c r="NCV204" s="1151"/>
      <c r="NCW204" s="1151"/>
      <c r="NCX204" s="1151"/>
      <c r="NCY204" s="1151"/>
      <c r="NCZ204" s="1151"/>
      <c r="NDA204" s="1151"/>
      <c r="NDB204" s="1151"/>
      <c r="NDC204" s="1151"/>
      <c r="NDD204" s="1151"/>
      <c r="NDE204" s="1151"/>
      <c r="NDF204" s="1151"/>
      <c r="NDG204" s="1151"/>
      <c r="NDH204" s="1151"/>
      <c r="NDI204" s="1151"/>
      <c r="NDJ204" s="1151"/>
      <c r="NDK204" s="1151"/>
      <c r="NDL204" s="1151"/>
      <c r="NDM204" s="1151"/>
      <c r="NDN204" s="1151"/>
      <c r="NDO204" s="1151"/>
      <c r="NDP204" s="1151"/>
      <c r="NDQ204" s="1151"/>
      <c r="NDR204" s="1151"/>
      <c r="NDS204" s="1151"/>
      <c r="NDT204" s="1151"/>
      <c r="NDU204" s="1151"/>
      <c r="NDV204" s="1151"/>
      <c r="NDW204" s="1151"/>
      <c r="NDX204" s="1151"/>
      <c r="NDY204" s="1151"/>
      <c r="NDZ204" s="1151"/>
      <c r="NEA204" s="1151"/>
      <c r="NEB204" s="1151"/>
      <c r="NEC204" s="1151"/>
      <c r="NED204" s="1151"/>
      <c r="NEE204" s="1151"/>
      <c r="NEF204" s="1151"/>
      <c r="NEG204" s="1151"/>
      <c r="NEH204" s="1151"/>
      <c r="NEI204" s="1151"/>
      <c r="NEJ204" s="1151"/>
      <c r="NEK204" s="1151"/>
      <c r="NEL204" s="1151"/>
      <c r="NEM204" s="1151"/>
      <c r="NEN204" s="1151"/>
      <c r="NEO204" s="1151"/>
      <c r="NEP204" s="1151"/>
      <c r="NEQ204" s="1151"/>
      <c r="NER204" s="1151"/>
      <c r="NES204" s="1151"/>
      <c r="NET204" s="1151"/>
      <c r="NEU204" s="1151"/>
      <c r="NEV204" s="1151"/>
      <c r="NEW204" s="1151"/>
      <c r="NEX204" s="1151"/>
      <c r="NEY204" s="1151"/>
      <c r="NEZ204" s="1151"/>
      <c r="NFA204" s="1151"/>
      <c r="NFB204" s="1151"/>
      <c r="NFC204" s="1151"/>
      <c r="NFD204" s="1151"/>
      <c r="NFE204" s="1151"/>
      <c r="NFF204" s="1151"/>
      <c r="NFG204" s="1151"/>
      <c r="NFH204" s="1151"/>
      <c r="NFI204" s="1151"/>
      <c r="NFJ204" s="1151"/>
      <c r="NFK204" s="1151"/>
      <c r="NFL204" s="1151"/>
      <c r="NFM204" s="1151"/>
      <c r="NFN204" s="1151"/>
      <c r="NFO204" s="1151"/>
      <c r="NFP204" s="1151"/>
      <c r="NFQ204" s="1151"/>
      <c r="NFR204" s="1151"/>
      <c r="NFS204" s="1151"/>
      <c r="NFT204" s="1151"/>
      <c r="NFU204" s="1151"/>
      <c r="NFV204" s="1151"/>
      <c r="NFW204" s="1151"/>
      <c r="NFX204" s="1151"/>
      <c r="NFY204" s="1151"/>
      <c r="NFZ204" s="1151"/>
      <c r="NGA204" s="1151"/>
      <c r="NGB204" s="1151"/>
      <c r="NGC204" s="1151"/>
      <c r="NGD204" s="1151"/>
      <c r="NGE204" s="1151"/>
      <c r="NGF204" s="1151"/>
      <c r="NGG204" s="1151"/>
      <c r="NGH204" s="1151"/>
      <c r="NGI204" s="1151"/>
      <c r="NGJ204" s="1151"/>
      <c r="NGK204" s="1151"/>
      <c r="NGL204" s="1151"/>
      <c r="NGM204" s="1151"/>
      <c r="NGN204" s="1151"/>
      <c r="NGO204" s="1151"/>
      <c r="NGP204" s="1151"/>
      <c r="NGQ204" s="1151"/>
      <c r="NGR204" s="1151"/>
      <c r="NGS204" s="1151"/>
      <c r="NGT204" s="1151"/>
      <c r="NGU204" s="1151"/>
      <c r="NGV204" s="1151"/>
      <c r="NGW204" s="1151"/>
      <c r="NGX204" s="1151"/>
      <c r="NGY204" s="1151"/>
      <c r="NGZ204" s="1151"/>
      <c r="NHA204" s="1151"/>
      <c r="NHB204" s="1151"/>
      <c r="NHC204" s="1151"/>
      <c r="NHD204" s="1151"/>
      <c r="NHE204" s="1151"/>
      <c r="NHF204" s="1151"/>
      <c r="NHG204" s="1151"/>
      <c r="NHH204" s="1151"/>
      <c r="NHI204" s="1151"/>
      <c r="NHJ204" s="1151"/>
      <c r="NHK204" s="1151"/>
      <c r="NHL204" s="1151"/>
      <c r="NHM204" s="1151"/>
      <c r="NHN204" s="1151"/>
      <c r="NHO204" s="1151"/>
      <c r="NHP204" s="1151"/>
      <c r="NHQ204" s="1151"/>
      <c r="NHR204" s="1151"/>
      <c r="NHS204" s="1151"/>
      <c r="NHT204" s="1151"/>
      <c r="NHU204" s="1151"/>
      <c r="NHV204" s="1151"/>
      <c r="NHW204" s="1151"/>
      <c r="NHX204" s="1151"/>
      <c r="NHY204" s="1151"/>
      <c r="NHZ204" s="1151"/>
      <c r="NIA204" s="1151"/>
      <c r="NIB204" s="1151"/>
      <c r="NIC204" s="1151"/>
      <c r="NID204" s="1151"/>
      <c r="NIE204" s="1151"/>
      <c r="NIF204" s="1151"/>
      <c r="NIG204" s="1151"/>
      <c r="NIH204" s="1151"/>
      <c r="NII204" s="1151"/>
      <c r="NIJ204" s="1151"/>
      <c r="NIK204" s="1151"/>
      <c r="NIL204" s="1151"/>
      <c r="NIM204" s="1151"/>
      <c r="NIN204" s="1151"/>
      <c r="NIO204" s="1151"/>
      <c r="NIP204" s="1151"/>
      <c r="NIQ204" s="1151"/>
      <c r="NIR204" s="1151"/>
      <c r="NIS204" s="1151"/>
      <c r="NIT204" s="1151"/>
      <c r="NIU204" s="1151"/>
      <c r="NIV204" s="1151"/>
      <c r="NIW204" s="1151"/>
      <c r="NIX204" s="1151"/>
      <c r="NIY204" s="1151"/>
      <c r="NIZ204" s="1151"/>
      <c r="NJA204" s="1151"/>
      <c r="NJB204" s="1151"/>
      <c r="NJC204" s="1151"/>
      <c r="NJD204" s="1151"/>
      <c r="NJE204" s="1151"/>
      <c r="NJF204" s="1151"/>
      <c r="NJG204" s="1151"/>
      <c r="NJH204" s="1151"/>
      <c r="NJI204" s="1151"/>
      <c r="NJJ204" s="1151"/>
      <c r="NJK204" s="1151"/>
      <c r="NJL204" s="1151"/>
      <c r="NJM204" s="1151"/>
      <c r="NJN204" s="1151"/>
      <c r="NJO204" s="1151"/>
      <c r="NJP204" s="1151"/>
      <c r="NJQ204" s="1151"/>
      <c r="NJR204" s="1151"/>
      <c r="NJS204" s="1151"/>
      <c r="NJT204" s="1151"/>
      <c r="NJU204" s="1151"/>
      <c r="NJV204" s="1151"/>
      <c r="NJW204" s="1151"/>
      <c r="NJX204" s="1151"/>
      <c r="NJY204" s="1151"/>
      <c r="NJZ204" s="1151"/>
      <c r="NKA204" s="1151"/>
      <c r="NKB204" s="1151"/>
      <c r="NKC204" s="1151"/>
      <c r="NKD204" s="1151"/>
      <c r="NKE204" s="1151"/>
      <c r="NKF204" s="1151"/>
      <c r="NKG204" s="1151"/>
      <c r="NKH204" s="1151"/>
      <c r="NKI204" s="1151"/>
      <c r="NKJ204" s="1151"/>
      <c r="NKK204" s="1151"/>
      <c r="NKL204" s="1151"/>
      <c r="NKM204" s="1151"/>
      <c r="NKN204" s="1151"/>
      <c r="NKO204" s="1151"/>
      <c r="NKP204" s="1151"/>
      <c r="NKQ204" s="1151"/>
      <c r="NKR204" s="1151"/>
      <c r="NKS204" s="1151"/>
      <c r="NKT204" s="1151"/>
      <c r="NKU204" s="1151"/>
      <c r="NKV204" s="1151"/>
      <c r="NKW204" s="1151"/>
      <c r="NKX204" s="1151"/>
      <c r="NKY204" s="1151"/>
      <c r="NKZ204" s="1151"/>
      <c r="NLA204" s="1151"/>
      <c r="NLB204" s="1151"/>
      <c r="NLC204" s="1151"/>
      <c r="NLD204" s="1151"/>
      <c r="NLE204" s="1151"/>
      <c r="NLF204" s="1151"/>
      <c r="NLG204" s="1151"/>
      <c r="NLH204" s="1151"/>
      <c r="NLI204" s="1151"/>
      <c r="NLJ204" s="1151"/>
      <c r="NLK204" s="1151"/>
      <c r="NLL204" s="1151"/>
      <c r="NLM204" s="1151"/>
      <c r="NLN204" s="1151"/>
      <c r="NLO204" s="1151"/>
      <c r="NLP204" s="1151"/>
      <c r="NLQ204" s="1151"/>
      <c r="NLR204" s="1151"/>
      <c r="NLS204" s="1151"/>
      <c r="NLT204" s="1151"/>
      <c r="NLU204" s="1151"/>
      <c r="NLV204" s="1151"/>
      <c r="NLW204" s="1151"/>
      <c r="NLX204" s="1151"/>
      <c r="NLY204" s="1151"/>
      <c r="NLZ204" s="1151"/>
      <c r="NMA204" s="1151"/>
      <c r="NMB204" s="1151"/>
      <c r="NMC204" s="1151"/>
      <c r="NMD204" s="1151"/>
      <c r="NME204" s="1151"/>
      <c r="NMF204" s="1151"/>
      <c r="NMG204" s="1151"/>
      <c r="NMH204" s="1151"/>
      <c r="NMI204" s="1151"/>
      <c r="NMJ204" s="1151"/>
      <c r="NMK204" s="1151"/>
      <c r="NML204" s="1151"/>
      <c r="NMM204" s="1151"/>
      <c r="NMN204" s="1151"/>
      <c r="NMO204" s="1151"/>
      <c r="NMP204" s="1151"/>
      <c r="NMQ204" s="1151"/>
      <c r="NMR204" s="1151"/>
      <c r="NMS204" s="1151"/>
      <c r="NMT204" s="1151"/>
      <c r="NMU204" s="1151"/>
      <c r="NMV204" s="1151"/>
      <c r="NMW204" s="1151"/>
      <c r="NMX204" s="1151"/>
      <c r="NMY204" s="1151"/>
      <c r="NMZ204" s="1151"/>
      <c r="NNA204" s="1151"/>
      <c r="NNB204" s="1151"/>
      <c r="NNC204" s="1151"/>
      <c r="NND204" s="1151"/>
      <c r="NNE204" s="1151"/>
      <c r="NNF204" s="1151"/>
      <c r="NNG204" s="1151"/>
      <c r="NNH204" s="1151"/>
      <c r="NNI204" s="1151"/>
      <c r="NNJ204" s="1151"/>
      <c r="NNK204" s="1151"/>
      <c r="NNL204" s="1151"/>
      <c r="NNM204" s="1151"/>
      <c r="NNN204" s="1151"/>
      <c r="NNO204" s="1151"/>
      <c r="NNP204" s="1151"/>
      <c r="NNQ204" s="1151"/>
      <c r="NNR204" s="1151"/>
      <c r="NNS204" s="1151"/>
      <c r="NNT204" s="1151"/>
      <c r="NNU204" s="1151"/>
      <c r="NNV204" s="1151"/>
      <c r="NNW204" s="1151"/>
      <c r="NNX204" s="1151"/>
      <c r="NNY204" s="1151"/>
      <c r="NNZ204" s="1151"/>
      <c r="NOA204" s="1151"/>
      <c r="NOB204" s="1151"/>
      <c r="NOC204" s="1151"/>
      <c r="NOD204" s="1151"/>
      <c r="NOE204" s="1151"/>
      <c r="NOF204" s="1151"/>
      <c r="NOG204" s="1151"/>
      <c r="NOH204" s="1151"/>
      <c r="NOI204" s="1151"/>
      <c r="NOJ204" s="1151"/>
      <c r="NOK204" s="1151"/>
      <c r="NOL204" s="1151"/>
      <c r="NOM204" s="1151"/>
      <c r="NON204" s="1151"/>
      <c r="NOO204" s="1151"/>
      <c r="NOP204" s="1151"/>
      <c r="NOQ204" s="1151"/>
      <c r="NOR204" s="1151"/>
      <c r="NOS204" s="1151"/>
      <c r="NOT204" s="1151"/>
      <c r="NOU204" s="1151"/>
      <c r="NOV204" s="1151"/>
      <c r="NOW204" s="1151"/>
      <c r="NOX204" s="1151"/>
      <c r="NOY204" s="1151"/>
      <c r="NOZ204" s="1151"/>
      <c r="NPA204" s="1151"/>
      <c r="NPB204" s="1151"/>
      <c r="NPC204" s="1151"/>
      <c r="NPD204" s="1151"/>
      <c r="NPE204" s="1151"/>
      <c r="NPF204" s="1151"/>
      <c r="NPG204" s="1151"/>
      <c r="NPH204" s="1151"/>
      <c r="NPI204" s="1151"/>
      <c r="NPJ204" s="1151"/>
      <c r="NPK204" s="1151"/>
      <c r="NPL204" s="1151"/>
      <c r="NPM204" s="1151"/>
      <c r="NPN204" s="1151"/>
      <c r="NPO204" s="1151"/>
      <c r="NPP204" s="1151"/>
      <c r="NPQ204" s="1151"/>
      <c r="NPR204" s="1151"/>
      <c r="NPS204" s="1151"/>
      <c r="NPT204" s="1151"/>
      <c r="NPU204" s="1151"/>
      <c r="NPV204" s="1151"/>
      <c r="NPW204" s="1151"/>
      <c r="NPX204" s="1151"/>
      <c r="NPY204" s="1151"/>
      <c r="NPZ204" s="1151"/>
      <c r="NQA204" s="1151"/>
      <c r="NQB204" s="1151"/>
      <c r="NQC204" s="1151"/>
      <c r="NQD204" s="1151"/>
      <c r="NQE204" s="1151"/>
      <c r="NQF204" s="1151"/>
      <c r="NQG204" s="1151"/>
      <c r="NQH204" s="1151"/>
      <c r="NQI204" s="1151"/>
      <c r="NQJ204" s="1151"/>
      <c r="NQK204" s="1151"/>
      <c r="NQL204" s="1151"/>
      <c r="NQM204" s="1151"/>
      <c r="NQN204" s="1151"/>
      <c r="NQO204" s="1151"/>
      <c r="NQP204" s="1151"/>
      <c r="NQQ204" s="1151"/>
      <c r="NQR204" s="1151"/>
      <c r="NQS204" s="1151"/>
      <c r="NQT204" s="1151"/>
      <c r="NQU204" s="1151"/>
      <c r="NQV204" s="1151"/>
      <c r="NQW204" s="1151"/>
      <c r="NQX204" s="1151"/>
      <c r="NQY204" s="1151"/>
      <c r="NQZ204" s="1151"/>
      <c r="NRA204" s="1151"/>
      <c r="NRB204" s="1151"/>
      <c r="NRC204" s="1151"/>
      <c r="NRD204" s="1151"/>
      <c r="NRE204" s="1151"/>
      <c r="NRF204" s="1151"/>
      <c r="NRG204" s="1151"/>
      <c r="NRH204" s="1151"/>
      <c r="NRI204" s="1151"/>
      <c r="NRJ204" s="1151"/>
      <c r="NRK204" s="1151"/>
      <c r="NRL204" s="1151"/>
      <c r="NRM204" s="1151"/>
      <c r="NRN204" s="1151"/>
      <c r="NRO204" s="1151"/>
      <c r="NRP204" s="1151"/>
      <c r="NRQ204" s="1151"/>
      <c r="NRR204" s="1151"/>
      <c r="NRS204" s="1151"/>
      <c r="NRT204" s="1151"/>
      <c r="NRU204" s="1151"/>
      <c r="NRV204" s="1151"/>
      <c r="NRW204" s="1151"/>
      <c r="NRX204" s="1151"/>
      <c r="NRY204" s="1151"/>
      <c r="NRZ204" s="1151"/>
      <c r="NSA204" s="1151"/>
      <c r="NSB204" s="1151"/>
      <c r="NSC204" s="1151"/>
      <c r="NSD204" s="1151"/>
      <c r="NSE204" s="1151"/>
      <c r="NSF204" s="1151"/>
      <c r="NSG204" s="1151"/>
      <c r="NSH204" s="1151"/>
      <c r="NSI204" s="1151"/>
      <c r="NSJ204" s="1151"/>
      <c r="NSK204" s="1151"/>
      <c r="NSL204" s="1151"/>
      <c r="NSM204" s="1151"/>
      <c r="NSN204" s="1151"/>
      <c r="NSO204" s="1151"/>
      <c r="NSP204" s="1151"/>
      <c r="NSQ204" s="1151"/>
      <c r="NSR204" s="1151"/>
      <c r="NSS204" s="1151"/>
      <c r="NST204" s="1151"/>
      <c r="NSU204" s="1151"/>
      <c r="NSV204" s="1151"/>
      <c r="NSW204" s="1151"/>
      <c r="NSX204" s="1151"/>
      <c r="NSY204" s="1151"/>
      <c r="NSZ204" s="1151"/>
      <c r="NTA204" s="1151"/>
      <c r="NTB204" s="1151"/>
      <c r="NTC204" s="1151"/>
      <c r="NTD204" s="1151"/>
      <c r="NTE204" s="1151"/>
      <c r="NTF204" s="1151"/>
      <c r="NTG204" s="1151"/>
      <c r="NTH204" s="1151"/>
      <c r="NTI204" s="1151"/>
      <c r="NTJ204" s="1151"/>
      <c r="NTK204" s="1151"/>
      <c r="NTL204" s="1151"/>
      <c r="NTM204" s="1151"/>
      <c r="NTN204" s="1151"/>
      <c r="NTO204" s="1151"/>
      <c r="NTP204" s="1151"/>
      <c r="NTQ204" s="1151"/>
      <c r="NTR204" s="1151"/>
      <c r="NTS204" s="1151"/>
      <c r="NTT204" s="1151"/>
      <c r="NTU204" s="1151"/>
      <c r="NTV204" s="1151"/>
      <c r="NTW204" s="1151"/>
      <c r="NTX204" s="1151"/>
      <c r="NTY204" s="1151"/>
      <c r="NTZ204" s="1151"/>
      <c r="NUA204" s="1151"/>
      <c r="NUB204" s="1151"/>
      <c r="NUC204" s="1151"/>
      <c r="NUD204" s="1151"/>
      <c r="NUE204" s="1151"/>
      <c r="NUF204" s="1151"/>
      <c r="NUG204" s="1151"/>
      <c r="NUH204" s="1151"/>
      <c r="NUI204" s="1151"/>
      <c r="NUJ204" s="1151"/>
      <c r="NUK204" s="1151"/>
      <c r="NUL204" s="1151"/>
      <c r="NUM204" s="1151"/>
      <c r="NUN204" s="1151"/>
      <c r="NUO204" s="1151"/>
      <c r="NUP204" s="1151"/>
      <c r="NUQ204" s="1151"/>
      <c r="NUR204" s="1151"/>
      <c r="NUS204" s="1151"/>
      <c r="NUT204" s="1151"/>
      <c r="NUU204" s="1151"/>
      <c r="NUV204" s="1151"/>
      <c r="NUW204" s="1151"/>
      <c r="NUX204" s="1151"/>
      <c r="NUY204" s="1151"/>
      <c r="NUZ204" s="1151"/>
      <c r="NVA204" s="1151"/>
      <c r="NVB204" s="1151"/>
      <c r="NVC204" s="1151"/>
      <c r="NVD204" s="1151"/>
      <c r="NVE204" s="1151"/>
      <c r="NVF204" s="1151"/>
      <c r="NVG204" s="1151"/>
      <c r="NVH204" s="1151"/>
      <c r="NVI204" s="1151"/>
      <c r="NVJ204" s="1151"/>
      <c r="NVK204" s="1151"/>
      <c r="NVL204" s="1151"/>
      <c r="NVM204" s="1151"/>
      <c r="NVN204" s="1151"/>
      <c r="NVO204" s="1151"/>
      <c r="NVP204" s="1151"/>
      <c r="NVQ204" s="1151"/>
      <c r="NVR204" s="1151"/>
      <c r="NVS204" s="1151"/>
      <c r="NVT204" s="1151"/>
      <c r="NVU204" s="1151"/>
      <c r="NVV204" s="1151"/>
      <c r="NVW204" s="1151"/>
      <c r="NVX204" s="1151"/>
      <c r="NVY204" s="1151"/>
      <c r="NVZ204" s="1151"/>
      <c r="NWA204" s="1151"/>
      <c r="NWB204" s="1151"/>
      <c r="NWC204" s="1151"/>
      <c r="NWD204" s="1151"/>
      <c r="NWE204" s="1151"/>
      <c r="NWF204" s="1151"/>
      <c r="NWG204" s="1151"/>
      <c r="NWH204" s="1151"/>
      <c r="NWI204" s="1151"/>
      <c r="NWJ204" s="1151"/>
      <c r="NWK204" s="1151"/>
      <c r="NWL204" s="1151"/>
      <c r="NWM204" s="1151"/>
      <c r="NWN204" s="1151"/>
      <c r="NWO204" s="1151"/>
      <c r="NWP204" s="1151"/>
      <c r="NWQ204" s="1151"/>
      <c r="NWR204" s="1151"/>
      <c r="NWS204" s="1151"/>
      <c r="NWT204" s="1151"/>
      <c r="NWU204" s="1151"/>
      <c r="NWV204" s="1151"/>
      <c r="NWW204" s="1151"/>
      <c r="NWX204" s="1151"/>
      <c r="NWY204" s="1151"/>
      <c r="NWZ204" s="1151"/>
      <c r="NXA204" s="1151"/>
      <c r="NXB204" s="1151"/>
      <c r="NXC204" s="1151"/>
      <c r="NXD204" s="1151"/>
      <c r="NXE204" s="1151"/>
      <c r="NXF204" s="1151"/>
      <c r="NXG204" s="1151"/>
      <c r="NXH204" s="1151"/>
      <c r="NXI204" s="1151"/>
      <c r="NXJ204" s="1151"/>
      <c r="NXK204" s="1151"/>
      <c r="NXL204" s="1151"/>
      <c r="NXM204" s="1151"/>
      <c r="NXN204" s="1151"/>
      <c r="NXO204" s="1151"/>
      <c r="NXP204" s="1151"/>
      <c r="NXQ204" s="1151"/>
      <c r="NXR204" s="1151"/>
      <c r="NXS204" s="1151"/>
      <c r="NXT204" s="1151"/>
      <c r="NXU204" s="1151"/>
      <c r="NXV204" s="1151"/>
      <c r="NXW204" s="1151"/>
      <c r="NXX204" s="1151"/>
      <c r="NXY204" s="1151"/>
      <c r="NXZ204" s="1151"/>
      <c r="NYA204" s="1151"/>
      <c r="NYB204" s="1151"/>
      <c r="NYC204" s="1151"/>
      <c r="NYD204" s="1151"/>
      <c r="NYE204" s="1151"/>
      <c r="NYF204" s="1151"/>
      <c r="NYG204" s="1151"/>
      <c r="NYH204" s="1151"/>
      <c r="NYI204" s="1151"/>
      <c r="NYJ204" s="1151"/>
      <c r="NYK204" s="1151"/>
      <c r="NYL204" s="1151"/>
      <c r="NYM204" s="1151"/>
      <c r="NYN204" s="1151"/>
      <c r="NYO204" s="1151"/>
      <c r="NYP204" s="1151"/>
      <c r="NYQ204" s="1151"/>
      <c r="NYR204" s="1151"/>
      <c r="NYS204" s="1151"/>
      <c r="NYT204" s="1151"/>
      <c r="NYU204" s="1151"/>
      <c r="NYV204" s="1151"/>
      <c r="NYW204" s="1151"/>
      <c r="NYX204" s="1151"/>
      <c r="NYY204" s="1151"/>
      <c r="NYZ204" s="1151"/>
      <c r="NZA204" s="1151"/>
      <c r="NZB204" s="1151"/>
      <c r="NZC204" s="1151"/>
      <c r="NZD204" s="1151"/>
      <c r="NZE204" s="1151"/>
      <c r="NZF204" s="1151"/>
      <c r="NZG204" s="1151"/>
      <c r="NZH204" s="1151"/>
      <c r="NZI204" s="1151"/>
      <c r="NZJ204" s="1151"/>
      <c r="NZK204" s="1151"/>
      <c r="NZL204" s="1151"/>
      <c r="NZM204" s="1151"/>
      <c r="NZN204" s="1151"/>
      <c r="NZO204" s="1151"/>
      <c r="NZP204" s="1151"/>
      <c r="NZQ204" s="1151"/>
      <c r="NZR204" s="1151"/>
      <c r="NZS204" s="1151"/>
      <c r="NZT204" s="1151"/>
      <c r="NZU204" s="1151"/>
      <c r="NZV204" s="1151"/>
      <c r="NZW204" s="1151"/>
      <c r="NZX204" s="1151"/>
      <c r="NZY204" s="1151"/>
      <c r="NZZ204" s="1151"/>
      <c r="OAA204" s="1151"/>
      <c r="OAB204" s="1151"/>
      <c r="OAC204" s="1151"/>
      <c r="OAD204" s="1151"/>
      <c r="OAE204" s="1151"/>
      <c r="OAF204" s="1151"/>
      <c r="OAG204" s="1151"/>
      <c r="OAH204" s="1151"/>
      <c r="OAI204" s="1151"/>
      <c r="OAJ204" s="1151"/>
      <c r="OAK204" s="1151"/>
      <c r="OAL204" s="1151"/>
      <c r="OAM204" s="1151"/>
      <c r="OAN204" s="1151"/>
      <c r="OAO204" s="1151"/>
      <c r="OAP204" s="1151"/>
      <c r="OAQ204" s="1151"/>
      <c r="OAR204" s="1151"/>
      <c r="OAS204" s="1151"/>
      <c r="OAT204" s="1151"/>
      <c r="OAU204" s="1151"/>
      <c r="OAV204" s="1151"/>
      <c r="OAW204" s="1151"/>
      <c r="OAX204" s="1151"/>
      <c r="OAY204" s="1151"/>
      <c r="OAZ204" s="1151"/>
      <c r="OBA204" s="1151"/>
      <c r="OBB204" s="1151"/>
      <c r="OBC204" s="1151"/>
      <c r="OBD204" s="1151"/>
      <c r="OBE204" s="1151"/>
      <c r="OBF204" s="1151"/>
      <c r="OBG204" s="1151"/>
      <c r="OBH204" s="1151"/>
      <c r="OBI204" s="1151"/>
      <c r="OBJ204" s="1151"/>
      <c r="OBK204" s="1151"/>
      <c r="OBL204" s="1151"/>
      <c r="OBM204" s="1151"/>
      <c r="OBN204" s="1151"/>
      <c r="OBO204" s="1151"/>
      <c r="OBP204" s="1151"/>
      <c r="OBQ204" s="1151"/>
      <c r="OBR204" s="1151"/>
      <c r="OBS204" s="1151"/>
      <c r="OBT204" s="1151"/>
      <c r="OBU204" s="1151"/>
      <c r="OBV204" s="1151"/>
      <c r="OBW204" s="1151"/>
      <c r="OBX204" s="1151"/>
      <c r="OBY204" s="1151"/>
      <c r="OBZ204" s="1151"/>
      <c r="OCA204" s="1151"/>
      <c r="OCB204" s="1151"/>
      <c r="OCC204" s="1151"/>
      <c r="OCD204" s="1151"/>
      <c r="OCE204" s="1151"/>
      <c r="OCF204" s="1151"/>
      <c r="OCG204" s="1151"/>
      <c r="OCH204" s="1151"/>
      <c r="OCI204" s="1151"/>
      <c r="OCJ204" s="1151"/>
      <c r="OCK204" s="1151"/>
      <c r="OCL204" s="1151"/>
      <c r="OCM204" s="1151"/>
      <c r="OCN204" s="1151"/>
      <c r="OCO204" s="1151"/>
      <c r="OCP204" s="1151"/>
      <c r="OCQ204" s="1151"/>
      <c r="OCR204" s="1151"/>
      <c r="OCS204" s="1151"/>
      <c r="OCT204" s="1151"/>
      <c r="OCU204" s="1151"/>
      <c r="OCV204" s="1151"/>
      <c r="OCW204" s="1151"/>
      <c r="OCX204" s="1151"/>
      <c r="OCY204" s="1151"/>
      <c r="OCZ204" s="1151"/>
      <c r="ODA204" s="1151"/>
      <c r="ODB204" s="1151"/>
      <c r="ODC204" s="1151"/>
      <c r="ODD204" s="1151"/>
      <c r="ODE204" s="1151"/>
      <c r="ODF204" s="1151"/>
      <c r="ODG204" s="1151"/>
      <c r="ODH204" s="1151"/>
      <c r="ODI204" s="1151"/>
      <c r="ODJ204" s="1151"/>
      <c r="ODK204" s="1151"/>
      <c r="ODL204" s="1151"/>
      <c r="ODM204" s="1151"/>
      <c r="ODN204" s="1151"/>
      <c r="ODO204" s="1151"/>
      <c r="ODP204" s="1151"/>
      <c r="ODQ204" s="1151"/>
      <c r="ODR204" s="1151"/>
      <c r="ODS204" s="1151"/>
      <c r="ODT204" s="1151"/>
      <c r="ODU204" s="1151"/>
      <c r="ODV204" s="1151"/>
      <c r="ODW204" s="1151"/>
      <c r="ODX204" s="1151"/>
      <c r="ODY204" s="1151"/>
      <c r="ODZ204" s="1151"/>
      <c r="OEA204" s="1151"/>
      <c r="OEB204" s="1151"/>
      <c r="OEC204" s="1151"/>
      <c r="OED204" s="1151"/>
      <c r="OEE204" s="1151"/>
      <c r="OEF204" s="1151"/>
      <c r="OEG204" s="1151"/>
      <c r="OEH204" s="1151"/>
      <c r="OEI204" s="1151"/>
      <c r="OEJ204" s="1151"/>
      <c r="OEK204" s="1151"/>
      <c r="OEL204" s="1151"/>
      <c r="OEM204" s="1151"/>
      <c r="OEN204" s="1151"/>
      <c r="OEO204" s="1151"/>
      <c r="OEP204" s="1151"/>
      <c r="OEQ204" s="1151"/>
      <c r="OER204" s="1151"/>
      <c r="OES204" s="1151"/>
      <c r="OET204" s="1151"/>
      <c r="OEU204" s="1151"/>
      <c r="OEV204" s="1151"/>
      <c r="OEW204" s="1151"/>
      <c r="OEX204" s="1151"/>
      <c r="OEY204" s="1151"/>
      <c r="OEZ204" s="1151"/>
      <c r="OFA204" s="1151"/>
      <c r="OFB204" s="1151"/>
      <c r="OFC204" s="1151"/>
      <c r="OFD204" s="1151"/>
      <c r="OFE204" s="1151"/>
      <c r="OFF204" s="1151"/>
      <c r="OFG204" s="1151"/>
      <c r="OFH204" s="1151"/>
      <c r="OFI204" s="1151"/>
      <c r="OFJ204" s="1151"/>
      <c r="OFK204" s="1151"/>
      <c r="OFL204" s="1151"/>
      <c r="OFM204" s="1151"/>
      <c r="OFN204" s="1151"/>
      <c r="OFO204" s="1151"/>
      <c r="OFP204" s="1151"/>
      <c r="OFQ204" s="1151"/>
      <c r="OFR204" s="1151"/>
      <c r="OFS204" s="1151"/>
      <c r="OFT204" s="1151"/>
      <c r="OFU204" s="1151"/>
      <c r="OFV204" s="1151"/>
      <c r="OFW204" s="1151"/>
      <c r="OFX204" s="1151"/>
      <c r="OFY204" s="1151"/>
      <c r="OFZ204" s="1151"/>
      <c r="OGA204" s="1151"/>
      <c r="OGB204" s="1151"/>
      <c r="OGC204" s="1151"/>
      <c r="OGD204" s="1151"/>
      <c r="OGE204" s="1151"/>
      <c r="OGF204" s="1151"/>
      <c r="OGG204" s="1151"/>
      <c r="OGH204" s="1151"/>
      <c r="OGI204" s="1151"/>
      <c r="OGJ204" s="1151"/>
      <c r="OGK204" s="1151"/>
      <c r="OGL204" s="1151"/>
      <c r="OGM204" s="1151"/>
      <c r="OGN204" s="1151"/>
      <c r="OGO204" s="1151"/>
      <c r="OGP204" s="1151"/>
      <c r="OGQ204" s="1151"/>
      <c r="OGR204" s="1151"/>
      <c r="OGS204" s="1151"/>
      <c r="OGT204" s="1151"/>
      <c r="OGU204" s="1151"/>
      <c r="OGV204" s="1151"/>
      <c r="OGW204" s="1151"/>
      <c r="OGX204" s="1151"/>
      <c r="OGY204" s="1151"/>
      <c r="OGZ204" s="1151"/>
      <c r="OHA204" s="1151"/>
      <c r="OHB204" s="1151"/>
      <c r="OHC204" s="1151"/>
      <c r="OHD204" s="1151"/>
      <c r="OHE204" s="1151"/>
      <c r="OHF204" s="1151"/>
      <c r="OHG204" s="1151"/>
      <c r="OHH204" s="1151"/>
      <c r="OHI204" s="1151"/>
      <c r="OHJ204" s="1151"/>
      <c r="OHK204" s="1151"/>
      <c r="OHL204" s="1151"/>
      <c r="OHM204" s="1151"/>
      <c r="OHN204" s="1151"/>
      <c r="OHO204" s="1151"/>
      <c r="OHP204" s="1151"/>
      <c r="OHQ204" s="1151"/>
      <c r="OHR204" s="1151"/>
      <c r="OHS204" s="1151"/>
      <c r="OHT204" s="1151"/>
      <c r="OHU204" s="1151"/>
      <c r="OHV204" s="1151"/>
      <c r="OHW204" s="1151"/>
      <c r="OHX204" s="1151"/>
      <c r="OHY204" s="1151"/>
      <c r="OHZ204" s="1151"/>
      <c r="OIA204" s="1151"/>
      <c r="OIB204" s="1151"/>
      <c r="OIC204" s="1151"/>
      <c r="OID204" s="1151"/>
      <c r="OIE204" s="1151"/>
      <c r="OIF204" s="1151"/>
      <c r="OIG204" s="1151"/>
      <c r="OIH204" s="1151"/>
      <c r="OII204" s="1151"/>
      <c r="OIJ204" s="1151"/>
      <c r="OIK204" s="1151"/>
      <c r="OIL204" s="1151"/>
      <c r="OIM204" s="1151"/>
      <c r="OIN204" s="1151"/>
      <c r="OIO204" s="1151"/>
      <c r="OIP204" s="1151"/>
      <c r="OIQ204" s="1151"/>
      <c r="OIR204" s="1151"/>
      <c r="OIS204" s="1151"/>
      <c r="OIT204" s="1151"/>
      <c r="OIU204" s="1151"/>
      <c r="OIV204" s="1151"/>
      <c r="OIW204" s="1151"/>
      <c r="OIX204" s="1151"/>
      <c r="OIY204" s="1151"/>
      <c r="OIZ204" s="1151"/>
      <c r="OJA204" s="1151"/>
      <c r="OJB204" s="1151"/>
      <c r="OJC204" s="1151"/>
      <c r="OJD204" s="1151"/>
      <c r="OJE204" s="1151"/>
      <c r="OJF204" s="1151"/>
      <c r="OJG204" s="1151"/>
      <c r="OJH204" s="1151"/>
      <c r="OJI204" s="1151"/>
      <c r="OJJ204" s="1151"/>
      <c r="OJK204" s="1151"/>
      <c r="OJL204" s="1151"/>
      <c r="OJM204" s="1151"/>
      <c r="OJN204" s="1151"/>
      <c r="OJO204" s="1151"/>
      <c r="OJP204" s="1151"/>
      <c r="OJQ204" s="1151"/>
      <c r="OJR204" s="1151"/>
      <c r="OJS204" s="1151"/>
      <c r="OJT204" s="1151"/>
      <c r="OJU204" s="1151"/>
      <c r="OJV204" s="1151"/>
      <c r="OJW204" s="1151"/>
      <c r="OJX204" s="1151"/>
      <c r="OJY204" s="1151"/>
      <c r="OJZ204" s="1151"/>
      <c r="OKA204" s="1151"/>
      <c r="OKB204" s="1151"/>
      <c r="OKC204" s="1151"/>
      <c r="OKD204" s="1151"/>
      <c r="OKE204" s="1151"/>
      <c r="OKF204" s="1151"/>
      <c r="OKG204" s="1151"/>
      <c r="OKH204" s="1151"/>
      <c r="OKI204" s="1151"/>
      <c r="OKJ204" s="1151"/>
      <c r="OKK204" s="1151"/>
      <c r="OKL204" s="1151"/>
      <c r="OKM204" s="1151"/>
      <c r="OKN204" s="1151"/>
      <c r="OKO204" s="1151"/>
      <c r="OKP204" s="1151"/>
      <c r="OKQ204" s="1151"/>
      <c r="OKR204" s="1151"/>
      <c r="OKS204" s="1151"/>
      <c r="OKT204" s="1151"/>
      <c r="OKU204" s="1151"/>
      <c r="OKV204" s="1151"/>
      <c r="OKW204" s="1151"/>
      <c r="OKX204" s="1151"/>
      <c r="OKY204" s="1151"/>
      <c r="OKZ204" s="1151"/>
      <c r="OLA204" s="1151"/>
      <c r="OLB204" s="1151"/>
      <c r="OLC204" s="1151"/>
      <c r="OLD204" s="1151"/>
      <c r="OLE204" s="1151"/>
      <c r="OLF204" s="1151"/>
      <c r="OLG204" s="1151"/>
      <c r="OLH204" s="1151"/>
      <c r="OLI204" s="1151"/>
      <c r="OLJ204" s="1151"/>
      <c r="OLK204" s="1151"/>
      <c r="OLL204" s="1151"/>
      <c r="OLM204" s="1151"/>
      <c r="OLN204" s="1151"/>
      <c r="OLO204" s="1151"/>
      <c r="OLP204" s="1151"/>
      <c r="OLQ204" s="1151"/>
      <c r="OLR204" s="1151"/>
      <c r="OLS204" s="1151"/>
      <c r="OLT204" s="1151"/>
      <c r="OLU204" s="1151"/>
      <c r="OLV204" s="1151"/>
      <c r="OLW204" s="1151"/>
      <c r="OLX204" s="1151"/>
      <c r="OLY204" s="1151"/>
      <c r="OLZ204" s="1151"/>
      <c r="OMA204" s="1151"/>
      <c r="OMB204" s="1151"/>
      <c r="OMC204" s="1151"/>
      <c r="OMD204" s="1151"/>
      <c r="OME204" s="1151"/>
      <c r="OMF204" s="1151"/>
      <c r="OMG204" s="1151"/>
      <c r="OMH204" s="1151"/>
      <c r="OMI204" s="1151"/>
      <c r="OMJ204" s="1151"/>
      <c r="OMK204" s="1151"/>
      <c r="OML204" s="1151"/>
      <c r="OMM204" s="1151"/>
      <c r="OMN204" s="1151"/>
      <c r="OMO204" s="1151"/>
      <c r="OMP204" s="1151"/>
      <c r="OMQ204" s="1151"/>
      <c r="OMR204" s="1151"/>
      <c r="OMS204" s="1151"/>
      <c r="OMT204" s="1151"/>
      <c r="OMU204" s="1151"/>
      <c r="OMV204" s="1151"/>
      <c r="OMW204" s="1151"/>
      <c r="OMX204" s="1151"/>
      <c r="OMY204" s="1151"/>
      <c r="OMZ204" s="1151"/>
      <c r="ONA204" s="1151"/>
      <c r="ONB204" s="1151"/>
      <c r="ONC204" s="1151"/>
      <c r="OND204" s="1151"/>
      <c r="ONE204" s="1151"/>
      <c r="ONF204" s="1151"/>
      <c r="ONG204" s="1151"/>
      <c r="ONH204" s="1151"/>
      <c r="ONI204" s="1151"/>
      <c r="ONJ204" s="1151"/>
      <c r="ONK204" s="1151"/>
      <c r="ONL204" s="1151"/>
      <c r="ONM204" s="1151"/>
      <c r="ONN204" s="1151"/>
      <c r="ONO204" s="1151"/>
      <c r="ONP204" s="1151"/>
      <c r="ONQ204" s="1151"/>
      <c r="ONR204" s="1151"/>
      <c r="ONS204" s="1151"/>
      <c r="ONT204" s="1151"/>
      <c r="ONU204" s="1151"/>
      <c r="ONV204" s="1151"/>
      <c r="ONW204" s="1151"/>
      <c r="ONX204" s="1151"/>
      <c r="ONY204" s="1151"/>
      <c r="ONZ204" s="1151"/>
      <c r="OOA204" s="1151"/>
      <c r="OOB204" s="1151"/>
      <c r="OOC204" s="1151"/>
      <c r="OOD204" s="1151"/>
      <c r="OOE204" s="1151"/>
      <c r="OOF204" s="1151"/>
      <c r="OOG204" s="1151"/>
      <c r="OOH204" s="1151"/>
      <c r="OOI204" s="1151"/>
      <c r="OOJ204" s="1151"/>
      <c r="OOK204" s="1151"/>
      <c r="OOL204" s="1151"/>
      <c r="OOM204" s="1151"/>
      <c r="OON204" s="1151"/>
      <c r="OOO204" s="1151"/>
      <c r="OOP204" s="1151"/>
      <c r="OOQ204" s="1151"/>
      <c r="OOR204" s="1151"/>
      <c r="OOS204" s="1151"/>
      <c r="OOT204" s="1151"/>
      <c r="OOU204" s="1151"/>
      <c r="OOV204" s="1151"/>
      <c r="OOW204" s="1151"/>
      <c r="OOX204" s="1151"/>
      <c r="OOY204" s="1151"/>
      <c r="OOZ204" s="1151"/>
      <c r="OPA204" s="1151"/>
      <c r="OPB204" s="1151"/>
      <c r="OPC204" s="1151"/>
      <c r="OPD204" s="1151"/>
      <c r="OPE204" s="1151"/>
      <c r="OPF204" s="1151"/>
      <c r="OPG204" s="1151"/>
      <c r="OPH204" s="1151"/>
      <c r="OPI204" s="1151"/>
      <c r="OPJ204" s="1151"/>
      <c r="OPK204" s="1151"/>
      <c r="OPL204" s="1151"/>
      <c r="OPM204" s="1151"/>
      <c r="OPN204" s="1151"/>
      <c r="OPO204" s="1151"/>
      <c r="OPP204" s="1151"/>
      <c r="OPQ204" s="1151"/>
      <c r="OPR204" s="1151"/>
      <c r="OPS204" s="1151"/>
      <c r="OPT204" s="1151"/>
      <c r="OPU204" s="1151"/>
      <c r="OPV204" s="1151"/>
      <c r="OPW204" s="1151"/>
      <c r="OPX204" s="1151"/>
      <c r="OPY204" s="1151"/>
      <c r="OPZ204" s="1151"/>
      <c r="OQA204" s="1151"/>
      <c r="OQB204" s="1151"/>
      <c r="OQC204" s="1151"/>
      <c r="OQD204" s="1151"/>
      <c r="OQE204" s="1151"/>
      <c r="OQF204" s="1151"/>
      <c r="OQG204" s="1151"/>
      <c r="OQH204" s="1151"/>
      <c r="OQI204" s="1151"/>
      <c r="OQJ204" s="1151"/>
      <c r="OQK204" s="1151"/>
      <c r="OQL204" s="1151"/>
      <c r="OQM204" s="1151"/>
      <c r="OQN204" s="1151"/>
      <c r="OQO204" s="1151"/>
      <c r="OQP204" s="1151"/>
      <c r="OQQ204" s="1151"/>
      <c r="OQR204" s="1151"/>
      <c r="OQS204" s="1151"/>
      <c r="OQT204" s="1151"/>
      <c r="OQU204" s="1151"/>
      <c r="OQV204" s="1151"/>
      <c r="OQW204" s="1151"/>
      <c r="OQX204" s="1151"/>
      <c r="OQY204" s="1151"/>
      <c r="OQZ204" s="1151"/>
      <c r="ORA204" s="1151"/>
      <c r="ORB204" s="1151"/>
      <c r="ORC204" s="1151"/>
      <c r="ORD204" s="1151"/>
      <c r="ORE204" s="1151"/>
      <c r="ORF204" s="1151"/>
      <c r="ORG204" s="1151"/>
      <c r="ORH204" s="1151"/>
      <c r="ORI204" s="1151"/>
      <c r="ORJ204" s="1151"/>
      <c r="ORK204" s="1151"/>
      <c r="ORL204" s="1151"/>
      <c r="ORM204" s="1151"/>
      <c r="ORN204" s="1151"/>
      <c r="ORO204" s="1151"/>
      <c r="ORP204" s="1151"/>
      <c r="ORQ204" s="1151"/>
      <c r="ORR204" s="1151"/>
      <c r="ORS204" s="1151"/>
      <c r="ORT204" s="1151"/>
      <c r="ORU204" s="1151"/>
      <c r="ORV204" s="1151"/>
      <c r="ORW204" s="1151"/>
      <c r="ORX204" s="1151"/>
      <c r="ORY204" s="1151"/>
      <c r="ORZ204" s="1151"/>
      <c r="OSA204" s="1151"/>
      <c r="OSB204" s="1151"/>
      <c r="OSC204" s="1151"/>
      <c r="OSD204" s="1151"/>
      <c r="OSE204" s="1151"/>
      <c r="OSF204" s="1151"/>
      <c r="OSG204" s="1151"/>
      <c r="OSH204" s="1151"/>
      <c r="OSI204" s="1151"/>
      <c r="OSJ204" s="1151"/>
      <c r="OSK204" s="1151"/>
      <c r="OSL204" s="1151"/>
      <c r="OSM204" s="1151"/>
      <c r="OSN204" s="1151"/>
      <c r="OSO204" s="1151"/>
      <c r="OSP204" s="1151"/>
      <c r="OSQ204" s="1151"/>
      <c r="OSR204" s="1151"/>
      <c r="OSS204" s="1151"/>
      <c r="OST204" s="1151"/>
      <c r="OSU204" s="1151"/>
      <c r="OSV204" s="1151"/>
      <c r="OSW204" s="1151"/>
      <c r="OSX204" s="1151"/>
      <c r="OSY204" s="1151"/>
      <c r="OSZ204" s="1151"/>
      <c r="OTA204" s="1151"/>
      <c r="OTB204" s="1151"/>
      <c r="OTC204" s="1151"/>
      <c r="OTD204" s="1151"/>
      <c r="OTE204" s="1151"/>
      <c r="OTF204" s="1151"/>
      <c r="OTG204" s="1151"/>
      <c r="OTH204" s="1151"/>
      <c r="OTI204" s="1151"/>
      <c r="OTJ204" s="1151"/>
      <c r="OTK204" s="1151"/>
      <c r="OTL204" s="1151"/>
      <c r="OTM204" s="1151"/>
      <c r="OTN204" s="1151"/>
      <c r="OTO204" s="1151"/>
      <c r="OTP204" s="1151"/>
      <c r="OTQ204" s="1151"/>
      <c r="OTR204" s="1151"/>
      <c r="OTS204" s="1151"/>
      <c r="OTT204" s="1151"/>
      <c r="OTU204" s="1151"/>
      <c r="OTV204" s="1151"/>
      <c r="OTW204" s="1151"/>
      <c r="OTX204" s="1151"/>
      <c r="OTY204" s="1151"/>
      <c r="OTZ204" s="1151"/>
      <c r="OUA204" s="1151"/>
      <c r="OUB204" s="1151"/>
      <c r="OUC204" s="1151"/>
      <c r="OUD204" s="1151"/>
      <c r="OUE204" s="1151"/>
      <c r="OUF204" s="1151"/>
      <c r="OUG204" s="1151"/>
      <c r="OUH204" s="1151"/>
      <c r="OUI204" s="1151"/>
      <c r="OUJ204" s="1151"/>
      <c r="OUK204" s="1151"/>
      <c r="OUL204" s="1151"/>
      <c r="OUM204" s="1151"/>
      <c r="OUN204" s="1151"/>
      <c r="OUO204" s="1151"/>
      <c r="OUP204" s="1151"/>
      <c r="OUQ204" s="1151"/>
      <c r="OUR204" s="1151"/>
      <c r="OUS204" s="1151"/>
      <c r="OUT204" s="1151"/>
      <c r="OUU204" s="1151"/>
      <c r="OUV204" s="1151"/>
      <c r="OUW204" s="1151"/>
      <c r="OUX204" s="1151"/>
      <c r="OUY204" s="1151"/>
      <c r="OUZ204" s="1151"/>
      <c r="OVA204" s="1151"/>
      <c r="OVB204" s="1151"/>
      <c r="OVC204" s="1151"/>
      <c r="OVD204" s="1151"/>
      <c r="OVE204" s="1151"/>
      <c r="OVF204" s="1151"/>
      <c r="OVG204" s="1151"/>
      <c r="OVH204" s="1151"/>
      <c r="OVI204" s="1151"/>
      <c r="OVJ204" s="1151"/>
      <c r="OVK204" s="1151"/>
      <c r="OVL204" s="1151"/>
      <c r="OVM204" s="1151"/>
      <c r="OVN204" s="1151"/>
      <c r="OVO204" s="1151"/>
      <c r="OVP204" s="1151"/>
      <c r="OVQ204" s="1151"/>
      <c r="OVR204" s="1151"/>
      <c r="OVS204" s="1151"/>
      <c r="OVT204" s="1151"/>
      <c r="OVU204" s="1151"/>
      <c r="OVV204" s="1151"/>
      <c r="OVW204" s="1151"/>
      <c r="OVX204" s="1151"/>
      <c r="OVY204" s="1151"/>
      <c r="OVZ204" s="1151"/>
      <c r="OWA204" s="1151"/>
      <c r="OWB204" s="1151"/>
      <c r="OWC204" s="1151"/>
      <c r="OWD204" s="1151"/>
      <c r="OWE204" s="1151"/>
      <c r="OWF204" s="1151"/>
      <c r="OWG204" s="1151"/>
      <c r="OWH204" s="1151"/>
      <c r="OWI204" s="1151"/>
      <c r="OWJ204" s="1151"/>
      <c r="OWK204" s="1151"/>
      <c r="OWL204" s="1151"/>
      <c r="OWM204" s="1151"/>
      <c r="OWN204" s="1151"/>
      <c r="OWO204" s="1151"/>
      <c r="OWP204" s="1151"/>
      <c r="OWQ204" s="1151"/>
      <c r="OWR204" s="1151"/>
      <c r="OWS204" s="1151"/>
      <c r="OWT204" s="1151"/>
      <c r="OWU204" s="1151"/>
      <c r="OWV204" s="1151"/>
      <c r="OWW204" s="1151"/>
      <c r="OWX204" s="1151"/>
      <c r="OWY204" s="1151"/>
      <c r="OWZ204" s="1151"/>
      <c r="OXA204" s="1151"/>
      <c r="OXB204" s="1151"/>
      <c r="OXC204" s="1151"/>
      <c r="OXD204" s="1151"/>
      <c r="OXE204" s="1151"/>
      <c r="OXF204" s="1151"/>
      <c r="OXG204" s="1151"/>
      <c r="OXH204" s="1151"/>
      <c r="OXI204" s="1151"/>
      <c r="OXJ204" s="1151"/>
      <c r="OXK204" s="1151"/>
      <c r="OXL204" s="1151"/>
      <c r="OXM204" s="1151"/>
      <c r="OXN204" s="1151"/>
      <c r="OXO204" s="1151"/>
      <c r="OXP204" s="1151"/>
      <c r="OXQ204" s="1151"/>
      <c r="OXR204" s="1151"/>
      <c r="OXS204" s="1151"/>
      <c r="OXT204" s="1151"/>
      <c r="OXU204" s="1151"/>
      <c r="OXV204" s="1151"/>
      <c r="OXW204" s="1151"/>
      <c r="OXX204" s="1151"/>
      <c r="OXY204" s="1151"/>
      <c r="OXZ204" s="1151"/>
      <c r="OYA204" s="1151"/>
      <c r="OYB204" s="1151"/>
      <c r="OYC204" s="1151"/>
      <c r="OYD204" s="1151"/>
      <c r="OYE204" s="1151"/>
      <c r="OYF204" s="1151"/>
      <c r="OYG204" s="1151"/>
      <c r="OYH204" s="1151"/>
      <c r="OYI204" s="1151"/>
      <c r="OYJ204" s="1151"/>
      <c r="OYK204" s="1151"/>
      <c r="OYL204" s="1151"/>
      <c r="OYM204" s="1151"/>
      <c r="OYN204" s="1151"/>
      <c r="OYO204" s="1151"/>
      <c r="OYP204" s="1151"/>
      <c r="OYQ204" s="1151"/>
      <c r="OYR204" s="1151"/>
      <c r="OYS204" s="1151"/>
      <c r="OYT204" s="1151"/>
      <c r="OYU204" s="1151"/>
      <c r="OYV204" s="1151"/>
      <c r="OYW204" s="1151"/>
      <c r="OYX204" s="1151"/>
      <c r="OYY204" s="1151"/>
      <c r="OYZ204" s="1151"/>
      <c r="OZA204" s="1151"/>
      <c r="OZB204" s="1151"/>
      <c r="OZC204" s="1151"/>
      <c r="OZD204" s="1151"/>
      <c r="OZE204" s="1151"/>
      <c r="OZF204" s="1151"/>
      <c r="OZG204" s="1151"/>
      <c r="OZH204" s="1151"/>
      <c r="OZI204" s="1151"/>
      <c r="OZJ204" s="1151"/>
      <c r="OZK204" s="1151"/>
      <c r="OZL204" s="1151"/>
      <c r="OZM204" s="1151"/>
      <c r="OZN204" s="1151"/>
      <c r="OZO204" s="1151"/>
      <c r="OZP204" s="1151"/>
      <c r="OZQ204" s="1151"/>
      <c r="OZR204" s="1151"/>
      <c r="OZS204" s="1151"/>
      <c r="OZT204" s="1151"/>
      <c r="OZU204" s="1151"/>
      <c r="OZV204" s="1151"/>
      <c r="OZW204" s="1151"/>
      <c r="OZX204" s="1151"/>
      <c r="OZY204" s="1151"/>
      <c r="OZZ204" s="1151"/>
      <c r="PAA204" s="1151"/>
      <c r="PAB204" s="1151"/>
      <c r="PAC204" s="1151"/>
      <c r="PAD204" s="1151"/>
      <c r="PAE204" s="1151"/>
      <c r="PAF204" s="1151"/>
      <c r="PAG204" s="1151"/>
      <c r="PAH204" s="1151"/>
      <c r="PAI204" s="1151"/>
      <c r="PAJ204" s="1151"/>
      <c r="PAK204" s="1151"/>
      <c r="PAL204" s="1151"/>
      <c r="PAM204" s="1151"/>
      <c r="PAN204" s="1151"/>
      <c r="PAO204" s="1151"/>
      <c r="PAP204" s="1151"/>
      <c r="PAQ204" s="1151"/>
      <c r="PAR204" s="1151"/>
      <c r="PAS204" s="1151"/>
      <c r="PAT204" s="1151"/>
      <c r="PAU204" s="1151"/>
      <c r="PAV204" s="1151"/>
      <c r="PAW204" s="1151"/>
      <c r="PAX204" s="1151"/>
      <c r="PAY204" s="1151"/>
      <c r="PAZ204" s="1151"/>
      <c r="PBA204" s="1151"/>
      <c r="PBB204" s="1151"/>
      <c r="PBC204" s="1151"/>
      <c r="PBD204" s="1151"/>
      <c r="PBE204" s="1151"/>
      <c r="PBF204" s="1151"/>
      <c r="PBG204" s="1151"/>
      <c r="PBH204" s="1151"/>
      <c r="PBI204" s="1151"/>
      <c r="PBJ204" s="1151"/>
      <c r="PBK204" s="1151"/>
      <c r="PBL204" s="1151"/>
      <c r="PBM204" s="1151"/>
      <c r="PBN204" s="1151"/>
      <c r="PBO204" s="1151"/>
      <c r="PBP204" s="1151"/>
      <c r="PBQ204" s="1151"/>
      <c r="PBR204" s="1151"/>
      <c r="PBS204" s="1151"/>
      <c r="PBT204" s="1151"/>
      <c r="PBU204" s="1151"/>
      <c r="PBV204" s="1151"/>
      <c r="PBW204" s="1151"/>
      <c r="PBX204" s="1151"/>
      <c r="PBY204" s="1151"/>
      <c r="PBZ204" s="1151"/>
      <c r="PCA204" s="1151"/>
      <c r="PCB204" s="1151"/>
      <c r="PCC204" s="1151"/>
      <c r="PCD204" s="1151"/>
      <c r="PCE204" s="1151"/>
      <c r="PCF204" s="1151"/>
      <c r="PCG204" s="1151"/>
      <c r="PCH204" s="1151"/>
      <c r="PCI204" s="1151"/>
      <c r="PCJ204" s="1151"/>
      <c r="PCK204" s="1151"/>
      <c r="PCL204" s="1151"/>
      <c r="PCM204" s="1151"/>
      <c r="PCN204" s="1151"/>
      <c r="PCO204" s="1151"/>
      <c r="PCP204" s="1151"/>
      <c r="PCQ204" s="1151"/>
      <c r="PCR204" s="1151"/>
      <c r="PCS204" s="1151"/>
      <c r="PCT204" s="1151"/>
      <c r="PCU204" s="1151"/>
      <c r="PCV204" s="1151"/>
      <c r="PCW204" s="1151"/>
      <c r="PCX204" s="1151"/>
      <c r="PCY204" s="1151"/>
      <c r="PCZ204" s="1151"/>
      <c r="PDA204" s="1151"/>
      <c r="PDB204" s="1151"/>
      <c r="PDC204" s="1151"/>
      <c r="PDD204" s="1151"/>
      <c r="PDE204" s="1151"/>
      <c r="PDF204" s="1151"/>
      <c r="PDG204" s="1151"/>
      <c r="PDH204" s="1151"/>
      <c r="PDI204" s="1151"/>
      <c r="PDJ204" s="1151"/>
      <c r="PDK204" s="1151"/>
      <c r="PDL204" s="1151"/>
      <c r="PDM204" s="1151"/>
      <c r="PDN204" s="1151"/>
      <c r="PDO204" s="1151"/>
      <c r="PDP204" s="1151"/>
      <c r="PDQ204" s="1151"/>
      <c r="PDR204" s="1151"/>
      <c r="PDS204" s="1151"/>
      <c r="PDT204" s="1151"/>
      <c r="PDU204" s="1151"/>
      <c r="PDV204" s="1151"/>
      <c r="PDW204" s="1151"/>
      <c r="PDX204" s="1151"/>
      <c r="PDY204" s="1151"/>
      <c r="PDZ204" s="1151"/>
      <c r="PEA204" s="1151"/>
      <c r="PEB204" s="1151"/>
      <c r="PEC204" s="1151"/>
      <c r="PED204" s="1151"/>
      <c r="PEE204" s="1151"/>
      <c r="PEF204" s="1151"/>
      <c r="PEG204" s="1151"/>
      <c r="PEH204" s="1151"/>
      <c r="PEI204" s="1151"/>
      <c r="PEJ204" s="1151"/>
      <c r="PEK204" s="1151"/>
      <c r="PEL204" s="1151"/>
      <c r="PEM204" s="1151"/>
      <c r="PEN204" s="1151"/>
      <c r="PEO204" s="1151"/>
      <c r="PEP204" s="1151"/>
      <c r="PEQ204" s="1151"/>
      <c r="PER204" s="1151"/>
      <c r="PES204" s="1151"/>
      <c r="PET204" s="1151"/>
      <c r="PEU204" s="1151"/>
      <c r="PEV204" s="1151"/>
      <c r="PEW204" s="1151"/>
      <c r="PEX204" s="1151"/>
      <c r="PEY204" s="1151"/>
      <c r="PEZ204" s="1151"/>
      <c r="PFA204" s="1151"/>
      <c r="PFB204" s="1151"/>
      <c r="PFC204" s="1151"/>
      <c r="PFD204" s="1151"/>
      <c r="PFE204" s="1151"/>
      <c r="PFF204" s="1151"/>
      <c r="PFG204" s="1151"/>
      <c r="PFH204" s="1151"/>
      <c r="PFI204" s="1151"/>
      <c r="PFJ204" s="1151"/>
      <c r="PFK204" s="1151"/>
      <c r="PFL204" s="1151"/>
      <c r="PFM204" s="1151"/>
      <c r="PFN204" s="1151"/>
      <c r="PFO204" s="1151"/>
      <c r="PFP204" s="1151"/>
      <c r="PFQ204" s="1151"/>
      <c r="PFR204" s="1151"/>
      <c r="PFS204" s="1151"/>
      <c r="PFT204" s="1151"/>
      <c r="PFU204" s="1151"/>
      <c r="PFV204" s="1151"/>
      <c r="PFW204" s="1151"/>
      <c r="PFX204" s="1151"/>
      <c r="PFY204" s="1151"/>
      <c r="PFZ204" s="1151"/>
      <c r="PGA204" s="1151"/>
      <c r="PGB204" s="1151"/>
      <c r="PGC204" s="1151"/>
      <c r="PGD204" s="1151"/>
      <c r="PGE204" s="1151"/>
      <c r="PGF204" s="1151"/>
      <c r="PGG204" s="1151"/>
      <c r="PGH204" s="1151"/>
      <c r="PGI204" s="1151"/>
      <c r="PGJ204" s="1151"/>
      <c r="PGK204" s="1151"/>
      <c r="PGL204" s="1151"/>
      <c r="PGM204" s="1151"/>
      <c r="PGN204" s="1151"/>
      <c r="PGO204" s="1151"/>
      <c r="PGP204" s="1151"/>
      <c r="PGQ204" s="1151"/>
      <c r="PGR204" s="1151"/>
      <c r="PGS204" s="1151"/>
      <c r="PGT204" s="1151"/>
      <c r="PGU204" s="1151"/>
      <c r="PGV204" s="1151"/>
      <c r="PGW204" s="1151"/>
      <c r="PGX204" s="1151"/>
      <c r="PGY204" s="1151"/>
      <c r="PGZ204" s="1151"/>
      <c r="PHA204" s="1151"/>
      <c r="PHB204" s="1151"/>
      <c r="PHC204" s="1151"/>
      <c r="PHD204" s="1151"/>
      <c r="PHE204" s="1151"/>
      <c r="PHF204" s="1151"/>
      <c r="PHG204" s="1151"/>
      <c r="PHH204" s="1151"/>
      <c r="PHI204" s="1151"/>
      <c r="PHJ204" s="1151"/>
      <c r="PHK204" s="1151"/>
      <c r="PHL204" s="1151"/>
      <c r="PHM204" s="1151"/>
      <c r="PHN204" s="1151"/>
      <c r="PHO204" s="1151"/>
      <c r="PHP204" s="1151"/>
      <c r="PHQ204" s="1151"/>
      <c r="PHR204" s="1151"/>
      <c r="PHS204" s="1151"/>
      <c r="PHT204" s="1151"/>
      <c r="PHU204" s="1151"/>
      <c r="PHV204" s="1151"/>
      <c r="PHW204" s="1151"/>
      <c r="PHX204" s="1151"/>
      <c r="PHY204" s="1151"/>
      <c r="PHZ204" s="1151"/>
      <c r="PIA204" s="1151"/>
      <c r="PIB204" s="1151"/>
      <c r="PIC204" s="1151"/>
      <c r="PID204" s="1151"/>
      <c r="PIE204" s="1151"/>
      <c r="PIF204" s="1151"/>
      <c r="PIG204" s="1151"/>
      <c r="PIH204" s="1151"/>
      <c r="PII204" s="1151"/>
      <c r="PIJ204" s="1151"/>
      <c r="PIK204" s="1151"/>
      <c r="PIL204" s="1151"/>
      <c r="PIM204" s="1151"/>
      <c r="PIN204" s="1151"/>
      <c r="PIO204" s="1151"/>
      <c r="PIP204" s="1151"/>
      <c r="PIQ204" s="1151"/>
      <c r="PIR204" s="1151"/>
      <c r="PIS204" s="1151"/>
      <c r="PIT204" s="1151"/>
      <c r="PIU204" s="1151"/>
      <c r="PIV204" s="1151"/>
      <c r="PIW204" s="1151"/>
      <c r="PIX204" s="1151"/>
      <c r="PIY204" s="1151"/>
      <c r="PIZ204" s="1151"/>
      <c r="PJA204" s="1151"/>
      <c r="PJB204" s="1151"/>
      <c r="PJC204" s="1151"/>
      <c r="PJD204" s="1151"/>
      <c r="PJE204" s="1151"/>
      <c r="PJF204" s="1151"/>
      <c r="PJG204" s="1151"/>
      <c r="PJH204" s="1151"/>
      <c r="PJI204" s="1151"/>
      <c r="PJJ204" s="1151"/>
      <c r="PJK204" s="1151"/>
      <c r="PJL204" s="1151"/>
      <c r="PJM204" s="1151"/>
      <c r="PJN204" s="1151"/>
      <c r="PJO204" s="1151"/>
      <c r="PJP204" s="1151"/>
      <c r="PJQ204" s="1151"/>
      <c r="PJR204" s="1151"/>
      <c r="PJS204" s="1151"/>
      <c r="PJT204" s="1151"/>
      <c r="PJU204" s="1151"/>
      <c r="PJV204" s="1151"/>
      <c r="PJW204" s="1151"/>
      <c r="PJX204" s="1151"/>
      <c r="PJY204" s="1151"/>
      <c r="PJZ204" s="1151"/>
      <c r="PKA204" s="1151"/>
      <c r="PKB204" s="1151"/>
      <c r="PKC204" s="1151"/>
      <c r="PKD204" s="1151"/>
      <c r="PKE204" s="1151"/>
      <c r="PKF204" s="1151"/>
      <c r="PKG204" s="1151"/>
      <c r="PKH204" s="1151"/>
      <c r="PKI204" s="1151"/>
      <c r="PKJ204" s="1151"/>
      <c r="PKK204" s="1151"/>
      <c r="PKL204" s="1151"/>
      <c r="PKM204" s="1151"/>
      <c r="PKN204" s="1151"/>
      <c r="PKO204" s="1151"/>
      <c r="PKP204" s="1151"/>
      <c r="PKQ204" s="1151"/>
      <c r="PKR204" s="1151"/>
      <c r="PKS204" s="1151"/>
      <c r="PKT204" s="1151"/>
      <c r="PKU204" s="1151"/>
      <c r="PKV204" s="1151"/>
      <c r="PKW204" s="1151"/>
      <c r="PKX204" s="1151"/>
      <c r="PKY204" s="1151"/>
      <c r="PKZ204" s="1151"/>
      <c r="PLA204" s="1151"/>
      <c r="PLB204" s="1151"/>
      <c r="PLC204" s="1151"/>
      <c r="PLD204" s="1151"/>
      <c r="PLE204" s="1151"/>
      <c r="PLF204" s="1151"/>
      <c r="PLG204" s="1151"/>
      <c r="PLH204" s="1151"/>
      <c r="PLI204" s="1151"/>
      <c r="PLJ204" s="1151"/>
      <c r="PLK204" s="1151"/>
      <c r="PLL204" s="1151"/>
      <c r="PLM204" s="1151"/>
      <c r="PLN204" s="1151"/>
      <c r="PLO204" s="1151"/>
      <c r="PLP204" s="1151"/>
      <c r="PLQ204" s="1151"/>
      <c r="PLR204" s="1151"/>
      <c r="PLS204" s="1151"/>
      <c r="PLT204" s="1151"/>
      <c r="PLU204" s="1151"/>
      <c r="PLV204" s="1151"/>
      <c r="PLW204" s="1151"/>
      <c r="PLX204" s="1151"/>
      <c r="PLY204" s="1151"/>
      <c r="PLZ204" s="1151"/>
      <c r="PMA204" s="1151"/>
      <c r="PMB204" s="1151"/>
      <c r="PMC204" s="1151"/>
      <c r="PMD204" s="1151"/>
      <c r="PME204" s="1151"/>
      <c r="PMF204" s="1151"/>
      <c r="PMG204" s="1151"/>
      <c r="PMH204" s="1151"/>
      <c r="PMI204" s="1151"/>
      <c r="PMJ204" s="1151"/>
      <c r="PMK204" s="1151"/>
      <c r="PML204" s="1151"/>
      <c r="PMM204" s="1151"/>
      <c r="PMN204" s="1151"/>
      <c r="PMO204" s="1151"/>
      <c r="PMP204" s="1151"/>
      <c r="PMQ204" s="1151"/>
      <c r="PMR204" s="1151"/>
      <c r="PMS204" s="1151"/>
      <c r="PMT204" s="1151"/>
      <c r="PMU204" s="1151"/>
      <c r="PMV204" s="1151"/>
      <c r="PMW204" s="1151"/>
      <c r="PMX204" s="1151"/>
      <c r="PMY204" s="1151"/>
      <c r="PMZ204" s="1151"/>
      <c r="PNA204" s="1151"/>
      <c r="PNB204" s="1151"/>
      <c r="PNC204" s="1151"/>
      <c r="PND204" s="1151"/>
      <c r="PNE204" s="1151"/>
      <c r="PNF204" s="1151"/>
      <c r="PNG204" s="1151"/>
      <c r="PNH204" s="1151"/>
      <c r="PNI204" s="1151"/>
      <c r="PNJ204" s="1151"/>
      <c r="PNK204" s="1151"/>
      <c r="PNL204" s="1151"/>
      <c r="PNM204" s="1151"/>
      <c r="PNN204" s="1151"/>
      <c r="PNO204" s="1151"/>
      <c r="PNP204" s="1151"/>
      <c r="PNQ204" s="1151"/>
      <c r="PNR204" s="1151"/>
      <c r="PNS204" s="1151"/>
      <c r="PNT204" s="1151"/>
      <c r="PNU204" s="1151"/>
      <c r="PNV204" s="1151"/>
      <c r="PNW204" s="1151"/>
      <c r="PNX204" s="1151"/>
      <c r="PNY204" s="1151"/>
      <c r="PNZ204" s="1151"/>
      <c r="POA204" s="1151"/>
      <c r="POB204" s="1151"/>
      <c r="POC204" s="1151"/>
      <c r="POD204" s="1151"/>
      <c r="POE204" s="1151"/>
      <c r="POF204" s="1151"/>
      <c r="POG204" s="1151"/>
      <c r="POH204" s="1151"/>
      <c r="POI204" s="1151"/>
      <c r="POJ204" s="1151"/>
      <c r="POK204" s="1151"/>
      <c r="POL204" s="1151"/>
      <c r="POM204" s="1151"/>
      <c r="PON204" s="1151"/>
      <c r="POO204" s="1151"/>
      <c r="POP204" s="1151"/>
      <c r="POQ204" s="1151"/>
      <c r="POR204" s="1151"/>
      <c r="POS204" s="1151"/>
      <c r="POT204" s="1151"/>
      <c r="POU204" s="1151"/>
      <c r="POV204" s="1151"/>
      <c r="POW204" s="1151"/>
      <c r="POX204" s="1151"/>
      <c r="POY204" s="1151"/>
      <c r="POZ204" s="1151"/>
      <c r="PPA204" s="1151"/>
      <c r="PPB204" s="1151"/>
      <c r="PPC204" s="1151"/>
      <c r="PPD204" s="1151"/>
      <c r="PPE204" s="1151"/>
      <c r="PPF204" s="1151"/>
      <c r="PPG204" s="1151"/>
      <c r="PPH204" s="1151"/>
      <c r="PPI204" s="1151"/>
      <c r="PPJ204" s="1151"/>
      <c r="PPK204" s="1151"/>
      <c r="PPL204" s="1151"/>
      <c r="PPM204" s="1151"/>
      <c r="PPN204" s="1151"/>
      <c r="PPO204" s="1151"/>
      <c r="PPP204" s="1151"/>
      <c r="PPQ204" s="1151"/>
      <c r="PPR204" s="1151"/>
      <c r="PPS204" s="1151"/>
      <c r="PPT204" s="1151"/>
      <c r="PPU204" s="1151"/>
      <c r="PPV204" s="1151"/>
      <c r="PPW204" s="1151"/>
      <c r="PPX204" s="1151"/>
      <c r="PPY204" s="1151"/>
      <c r="PPZ204" s="1151"/>
      <c r="PQA204" s="1151"/>
      <c r="PQB204" s="1151"/>
      <c r="PQC204" s="1151"/>
      <c r="PQD204" s="1151"/>
      <c r="PQE204" s="1151"/>
      <c r="PQF204" s="1151"/>
      <c r="PQG204" s="1151"/>
      <c r="PQH204" s="1151"/>
      <c r="PQI204" s="1151"/>
      <c r="PQJ204" s="1151"/>
      <c r="PQK204" s="1151"/>
      <c r="PQL204" s="1151"/>
      <c r="PQM204" s="1151"/>
      <c r="PQN204" s="1151"/>
      <c r="PQO204" s="1151"/>
      <c r="PQP204" s="1151"/>
      <c r="PQQ204" s="1151"/>
      <c r="PQR204" s="1151"/>
      <c r="PQS204" s="1151"/>
      <c r="PQT204" s="1151"/>
      <c r="PQU204" s="1151"/>
      <c r="PQV204" s="1151"/>
      <c r="PQW204" s="1151"/>
      <c r="PQX204" s="1151"/>
      <c r="PQY204" s="1151"/>
      <c r="PQZ204" s="1151"/>
      <c r="PRA204" s="1151"/>
      <c r="PRB204" s="1151"/>
      <c r="PRC204" s="1151"/>
      <c r="PRD204" s="1151"/>
      <c r="PRE204" s="1151"/>
      <c r="PRF204" s="1151"/>
      <c r="PRG204" s="1151"/>
      <c r="PRH204" s="1151"/>
      <c r="PRI204" s="1151"/>
      <c r="PRJ204" s="1151"/>
      <c r="PRK204" s="1151"/>
      <c r="PRL204" s="1151"/>
      <c r="PRM204" s="1151"/>
      <c r="PRN204" s="1151"/>
      <c r="PRO204" s="1151"/>
      <c r="PRP204" s="1151"/>
      <c r="PRQ204" s="1151"/>
      <c r="PRR204" s="1151"/>
      <c r="PRS204" s="1151"/>
      <c r="PRT204" s="1151"/>
      <c r="PRU204" s="1151"/>
      <c r="PRV204" s="1151"/>
      <c r="PRW204" s="1151"/>
      <c r="PRX204" s="1151"/>
      <c r="PRY204" s="1151"/>
      <c r="PRZ204" s="1151"/>
      <c r="PSA204" s="1151"/>
      <c r="PSB204" s="1151"/>
      <c r="PSC204" s="1151"/>
      <c r="PSD204" s="1151"/>
      <c r="PSE204" s="1151"/>
      <c r="PSF204" s="1151"/>
      <c r="PSG204" s="1151"/>
      <c r="PSH204" s="1151"/>
      <c r="PSI204" s="1151"/>
      <c r="PSJ204" s="1151"/>
      <c r="PSK204" s="1151"/>
      <c r="PSL204" s="1151"/>
      <c r="PSM204" s="1151"/>
      <c r="PSN204" s="1151"/>
      <c r="PSO204" s="1151"/>
      <c r="PSP204" s="1151"/>
      <c r="PSQ204" s="1151"/>
      <c r="PSR204" s="1151"/>
      <c r="PSS204" s="1151"/>
      <c r="PST204" s="1151"/>
      <c r="PSU204" s="1151"/>
      <c r="PSV204" s="1151"/>
      <c r="PSW204" s="1151"/>
      <c r="PSX204" s="1151"/>
      <c r="PSY204" s="1151"/>
      <c r="PSZ204" s="1151"/>
      <c r="PTA204" s="1151"/>
      <c r="PTB204" s="1151"/>
      <c r="PTC204" s="1151"/>
      <c r="PTD204" s="1151"/>
      <c r="PTE204" s="1151"/>
      <c r="PTF204" s="1151"/>
      <c r="PTG204" s="1151"/>
      <c r="PTH204" s="1151"/>
      <c r="PTI204" s="1151"/>
      <c r="PTJ204" s="1151"/>
      <c r="PTK204" s="1151"/>
      <c r="PTL204" s="1151"/>
      <c r="PTM204" s="1151"/>
      <c r="PTN204" s="1151"/>
      <c r="PTO204" s="1151"/>
      <c r="PTP204" s="1151"/>
      <c r="PTQ204" s="1151"/>
      <c r="PTR204" s="1151"/>
      <c r="PTS204" s="1151"/>
      <c r="PTT204" s="1151"/>
      <c r="PTU204" s="1151"/>
      <c r="PTV204" s="1151"/>
      <c r="PTW204" s="1151"/>
      <c r="PTX204" s="1151"/>
      <c r="PTY204" s="1151"/>
      <c r="PTZ204" s="1151"/>
      <c r="PUA204" s="1151"/>
      <c r="PUB204" s="1151"/>
      <c r="PUC204" s="1151"/>
      <c r="PUD204" s="1151"/>
      <c r="PUE204" s="1151"/>
      <c r="PUF204" s="1151"/>
      <c r="PUG204" s="1151"/>
      <c r="PUH204" s="1151"/>
      <c r="PUI204" s="1151"/>
      <c r="PUJ204" s="1151"/>
      <c r="PUK204" s="1151"/>
      <c r="PUL204" s="1151"/>
      <c r="PUM204" s="1151"/>
      <c r="PUN204" s="1151"/>
      <c r="PUO204" s="1151"/>
      <c r="PUP204" s="1151"/>
      <c r="PUQ204" s="1151"/>
      <c r="PUR204" s="1151"/>
      <c r="PUS204" s="1151"/>
      <c r="PUT204" s="1151"/>
      <c r="PUU204" s="1151"/>
      <c r="PUV204" s="1151"/>
      <c r="PUW204" s="1151"/>
      <c r="PUX204" s="1151"/>
      <c r="PUY204" s="1151"/>
      <c r="PUZ204" s="1151"/>
      <c r="PVA204" s="1151"/>
      <c r="PVB204" s="1151"/>
      <c r="PVC204" s="1151"/>
      <c r="PVD204" s="1151"/>
      <c r="PVE204" s="1151"/>
      <c r="PVF204" s="1151"/>
      <c r="PVG204" s="1151"/>
      <c r="PVH204" s="1151"/>
      <c r="PVI204" s="1151"/>
      <c r="PVJ204" s="1151"/>
      <c r="PVK204" s="1151"/>
      <c r="PVL204" s="1151"/>
      <c r="PVM204" s="1151"/>
      <c r="PVN204" s="1151"/>
      <c r="PVO204" s="1151"/>
      <c r="PVP204" s="1151"/>
      <c r="PVQ204" s="1151"/>
      <c r="PVR204" s="1151"/>
      <c r="PVS204" s="1151"/>
      <c r="PVT204" s="1151"/>
      <c r="PVU204" s="1151"/>
      <c r="PVV204" s="1151"/>
      <c r="PVW204" s="1151"/>
      <c r="PVX204" s="1151"/>
      <c r="PVY204" s="1151"/>
      <c r="PVZ204" s="1151"/>
      <c r="PWA204" s="1151"/>
      <c r="PWB204" s="1151"/>
      <c r="PWC204" s="1151"/>
      <c r="PWD204" s="1151"/>
      <c r="PWE204" s="1151"/>
      <c r="PWF204" s="1151"/>
      <c r="PWG204" s="1151"/>
      <c r="PWH204" s="1151"/>
      <c r="PWI204" s="1151"/>
      <c r="PWJ204" s="1151"/>
      <c r="PWK204" s="1151"/>
      <c r="PWL204" s="1151"/>
      <c r="PWM204" s="1151"/>
      <c r="PWN204" s="1151"/>
      <c r="PWO204" s="1151"/>
      <c r="PWP204" s="1151"/>
      <c r="PWQ204" s="1151"/>
      <c r="PWR204" s="1151"/>
      <c r="PWS204" s="1151"/>
      <c r="PWT204" s="1151"/>
      <c r="PWU204" s="1151"/>
      <c r="PWV204" s="1151"/>
      <c r="PWW204" s="1151"/>
      <c r="PWX204" s="1151"/>
      <c r="PWY204" s="1151"/>
      <c r="PWZ204" s="1151"/>
      <c r="PXA204" s="1151"/>
      <c r="PXB204" s="1151"/>
      <c r="PXC204" s="1151"/>
      <c r="PXD204" s="1151"/>
      <c r="PXE204" s="1151"/>
      <c r="PXF204" s="1151"/>
      <c r="PXG204" s="1151"/>
      <c r="PXH204" s="1151"/>
      <c r="PXI204" s="1151"/>
      <c r="PXJ204" s="1151"/>
      <c r="PXK204" s="1151"/>
      <c r="PXL204" s="1151"/>
      <c r="PXM204" s="1151"/>
      <c r="PXN204" s="1151"/>
      <c r="PXO204" s="1151"/>
      <c r="PXP204" s="1151"/>
      <c r="PXQ204" s="1151"/>
      <c r="PXR204" s="1151"/>
      <c r="PXS204" s="1151"/>
      <c r="PXT204" s="1151"/>
      <c r="PXU204" s="1151"/>
      <c r="PXV204" s="1151"/>
      <c r="PXW204" s="1151"/>
      <c r="PXX204" s="1151"/>
      <c r="PXY204" s="1151"/>
      <c r="PXZ204" s="1151"/>
      <c r="PYA204" s="1151"/>
      <c r="PYB204" s="1151"/>
      <c r="PYC204" s="1151"/>
      <c r="PYD204" s="1151"/>
      <c r="PYE204" s="1151"/>
      <c r="PYF204" s="1151"/>
      <c r="PYG204" s="1151"/>
      <c r="PYH204" s="1151"/>
      <c r="PYI204" s="1151"/>
      <c r="PYJ204" s="1151"/>
      <c r="PYK204" s="1151"/>
      <c r="PYL204" s="1151"/>
      <c r="PYM204" s="1151"/>
      <c r="PYN204" s="1151"/>
      <c r="PYO204" s="1151"/>
      <c r="PYP204" s="1151"/>
      <c r="PYQ204" s="1151"/>
      <c r="PYR204" s="1151"/>
      <c r="PYS204" s="1151"/>
      <c r="PYT204" s="1151"/>
      <c r="PYU204" s="1151"/>
      <c r="PYV204" s="1151"/>
      <c r="PYW204" s="1151"/>
      <c r="PYX204" s="1151"/>
      <c r="PYY204" s="1151"/>
      <c r="PYZ204" s="1151"/>
      <c r="PZA204" s="1151"/>
      <c r="PZB204" s="1151"/>
      <c r="PZC204" s="1151"/>
      <c r="PZD204" s="1151"/>
      <c r="PZE204" s="1151"/>
      <c r="PZF204" s="1151"/>
      <c r="PZG204" s="1151"/>
      <c r="PZH204" s="1151"/>
      <c r="PZI204" s="1151"/>
      <c r="PZJ204" s="1151"/>
      <c r="PZK204" s="1151"/>
      <c r="PZL204" s="1151"/>
      <c r="PZM204" s="1151"/>
      <c r="PZN204" s="1151"/>
      <c r="PZO204" s="1151"/>
      <c r="PZP204" s="1151"/>
      <c r="PZQ204" s="1151"/>
      <c r="PZR204" s="1151"/>
      <c r="PZS204" s="1151"/>
      <c r="PZT204" s="1151"/>
      <c r="PZU204" s="1151"/>
      <c r="PZV204" s="1151"/>
      <c r="PZW204" s="1151"/>
      <c r="PZX204" s="1151"/>
      <c r="PZY204" s="1151"/>
      <c r="PZZ204" s="1151"/>
      <c r="QAA204" s="1151"/>
      <c r="QAB204" s="1151"/>
      <c r="QAC204" s="1151"/>
      <c r="QAD204" s="1151"/>
      <c r="QAE204" s="1151"/>
      <c r="QAF204" s="1151"/>
      <c r="QAG204" s="1151"/>
      <c r="QAH204" s="1151"/>
      <c r="QAI204" s="1151"/>
      <c r="QAJ204" s="1151"/>
      <c r="QAK204" s="1151"/>
      <c r="QAL204" s="1151"/>
      <c r="QAM204" s="1151"/>
      <c r="QAN204" s="1151"/>
      <c r="QAO204" s="1151"/>
      <c r="QAP204" s="1151"/>
      <c r="QAQ204" s="1151"/>
      <c r="QAR204" s="1151"/>
      <c r="QAS204" s="1151"/>
      <c r="QAT204" s="1151"/>
      <c r="QAU204" s="1151"/>
      <c r="QAV204" s="1151"/>
      <c r="QAW204" s="1151"/>
      <c r="QAX204" s="1151"/>
      <c r="QAY204" s="1151"/>
      <c r="QAZ204" s="1151"/>
      <c r="QBA204" s="1151"/>
      <c r="QBB204" s="1151"/>
      <c r="QBC204" s="1151"/>
      <c r="QBD204" s="1151"/>
      <c r="QBE204" s="1151"/>
      <c r="QBF204" s="1151"/>
      <c r="QBG204" s="1151"/>
      <c r="QBH204" s="1151"/>
      <c r="QBI204" s="1151"/>
      <c r="QBJ204" s="1151"/>
      <c r="QBK204" s="1151"/>
      <c r="QBL204" s="1151"/>
      <c r="QBM204" s="1151"/>
      <c r="QBN204" s="1151"/>
      <c r="QBO204" s="1151"/>
      <c r="QBP204" s="1151"/>
      <c r="QBQ204" s="1151"/>
      <c r="QBR204" s="1151"/>
      <c r="QBS204" s="1151"/>
      <c r="QBT204" s="1151"/>
      <c r="QBU204" s="1151"/>
      <c r="QBV204" s="1151"/>
      <c r="QBW204" s="1151"/>
      <c r="QBX204" s="1151"/>
      <c r="QBY204" s="1151"/>
      <c r="QBZ204" s="1151"/>
      <c r="QCA204" s="1151"/>
      <c r="QCB204" s="1151"/>
      <c r="QCC204" s="1151"/>
      <c r="QCD204" s="1151"/>
      <c r="QCE204" s="1151"/>
      <c r="QCF204" s="1151"/>
      <c r="QCG204" s="1151"/>
      <c r="QCH204" s="1151"/>
      <c r="QCI204" s="1151"/>
      <c r="QCJ204" s="1151"/>
      <c r="QCK204" s="1151"/>
      <c r="QCL204" s="1151"/>
      <c r="QCM204" s="1151"/>
      <c r="QCN204" s="1151"/>
      <c r="QCO204" s="1151"/>
      <c r="QCP204" s="1151"/>
      <c r="QCQ204" s="1151"/>
      <c r="QCR204" s="1151"/>
      <c r="QCS204" s="1151"/>
      <c r="QCT204" s="1151"/>
      <c r="QCU204" s="1151"/>
      <c r="QCV204" s="1151"/>
      <c r="QCW204" s="1151"/>
      <c r="QCX204" s="1151"/>
      <c r="QCY204" s="1151"/>
      <c r="QCZ204" s="1151"/>
      <c r="QDA204" s="1151"/>
      <c r="QDB204" s="1151"/>
      <c r="QDC204" s="1151"/>
      <c r="QDD204" s="1151"/>
      <c r="QDE204" s="1151"/>
      <c r="QDF204" s="1151"/>
      <c r="QDG204" s="1151"/>
      <c r="QDH204" s="1151"/>
      <c r="QDI204" s="1151"/>
      <c r="QDJ204" s="1151"/>
      <c r="QDK204" s="1151"/>
      <c r="QDL204" s="1151"/>
      <c r="QDM204" s="1151"/>
      <c r="QDN204" s="1151"/>
      <c r="QDO204" s="1151"/>
      <c r="QDP204" s="1151"/>
      <c r="QDQ204" s="1151"/>
      <c r="QDR204" s="1151"/>
      <c r="QDS204" s="1151"/>
      <c r="QDT204" s="1151"/>
      <c r="QDU204" s="1151"/>
      <c r="QDV204" s="1151"/>
      <c r="QDW204" s="1151"/>
      <c r="QDX204" s="1151"/>
      <c r="QDY204" s="1151"/>
      <c r="QDZ204" s="1151"/>
      <c r="QEA204" s="1151"/>
      <c r="QEB204" s="1151"/>
      <c r="QEC204" s="1151"/>
      <c r="QED204" s="1151"/>
      <c r="QEE204" s="1151"/>
      <c r="QEF204" s="1151"/>
      <c r="QEG204" s="1151"/>
      <c r="QEH204" s="1151"/>
      <c r="QEI204" s="1151"/>
      <c r="QEJ204" s="1151"/>
      <c r="QEK204" s="1151"/>
      <c r="QEL204" s="1151"/>
      <c r="QEM204" s="1151"/>
      <c r="QEN204" s="1151"/>
      <c r="QEO204" s="1151"/>
      <c r="QEP204" s="1151"/>
      <c r="QEQ204" s="1151"/>
      <c r="QER204" s="1151"/>
      <c r="QES204" s="1151"/>
      <c r="QET204" s="1151"/>
      <c r="QEU204" s="1151"/>
      <c r="QEV204" s="1151"/>
      <c r="QEW204" s="1151"/>
      <c r="QEX204" s="1151"/>
      <c r="QEY204" s="1151"/>
      <c r="QEZ204" s="1151"/>
      <c r="QFA204" s="1151"/>
      <c r="QFB204" s="1151"/>
      <c r="QFC204" s="1151"/>
      <c r="QFD204" s="1151"/>
      <c r="QFE204" s="1151"/>
      <c r="QFF204" s="1151"/>
      <c r="QFG204" s="1151"/>
      <c r="QFH204" s="1151"/>
      <c r="QFI204" s="1151"/>
      <c r="QFJ204" s="1151"/>
      <c r="QFK204" s="1151"/>
      <c r="QFL204" s="1151"/>
      <c r="QFM204" s="1151"/>
      <c r="QFN204" s="1151"/>
      <c r="QFO204" s="1151"/>
      <c r="QFP204" s="1151"/>
      <c r="QFQ204" s="1151"/>
      <c r="QFR204" s="1151"/>
      <c r="QFS204" s="1151"/>
      <c r="QFT204" s="1151"/>
      <c r="QFU204" s="1151"/>
      <c r="QFV204" s="1151"/>
      <c r="QFW204" s="1151"/>
      <c r="QFX204" s="1151"/>
      <c r="QFY204" s="1151"/>
      <c r="QFZ204" s="1151"/>
      <c r="QGA204" s="1151"/>
      <c r="QGB204" s="1151"/>
      <c r="QGC204" s="1151"/>
      <c r="QGD204" s="1151"/>
      <c r="QGE204" s="1151"/>
      <c r="QGF204" s="1151"/>
      <c r="QGG204" s="1151"/>
      <c r="QGH204" s="1151"/>
      <c r="QGI204" s="1151"/>
      <c r="QGJ204" s="1151"/>
      <c r="QGK204" s="1151"/>
      <c r="QGL204" s="1151"/>
      <c r="QGM204" s="1151"/>
      <c r="QGN204" s="1151"/>
      <c r="QGO204" s="1151"/>
      <c r="QGP204" s="1151"/>
      <c r="QGQ204" s="1151"/>
      <c r="QGR204" s="1151"/>
      <c r="QGS204" s="1151"/>
      <c r="QGT204" s="1151"/>
      <c r="QGU204" s="1151"/>
      <c r="QGV204" s="1151"/>
      <c r="QGW204" s="1151"/>
      <c r="QGX204" s="1151"/>
      <c r="QGY204" s="1151"/>
      <c r="QGZ204" s="1151"/>
      <c r="QHA204" s="1151"/>
      <c r="QHB204" s="1151"/>
      <c r="QHC204" s="1151"/>
      <c r="QHD204" s="1151"/>
      <c r="QHE204" s="1151"/>
      <c r="QHF204" s="1151"/>
      <c r="QHG204" s="1151"/>
      <c r="QHH204" s="1151"/>
      <c r="QHI204" s="1151"/>
      <c r="QHJ204" s="1151"/>
      <c r="QHK204" s="1151"/>
      <c r="QHL204" s="1151"/>
      <c r="QHM204" s="1151"/>
      <c r="QHN204" s="1151"/>
      <c r="QHO204" s="1151"/>
      <c r="QHP204" s="1151"/>
      <c r="QHQ204" s="1151"/>
      <c r="QHR204" s="1151"/>
      <c r="QHS204" s="1151"/>
      <c r="QHT204" s="1151"/>
      <c r="QHU204" s="1151"/>
      <c r="QHV204" s="1151"/>
      <c r="QHW204" s="1151"/>
      <c r="QHX204" s="1151"/>
      <c r="QHY204" s="1151"/>
      <c r="QHZ204" s="1151"/>
      <c r="QIA204" s="1151"/>
      <c r="QIB204" s="1151"/>
      <c r="QIC204" s="1151"/>
      <c r="QID204" s="1151"/>
      <c r="QIE204" s="1151"/>
      <c r="QIF204" s="1151"/>
      <c r="QIG204" s="1151"/>
      <c r="QIH204" s="1151"/>
      <c r="QII204" s="1151"/>
      <c r="QIJ204" s="1151"/>
      <c r="QIK204" s="1151"/>
      <c r="QIL204" s="1151"/>
      <c r="QIM204" s="1151"/>
      <c r="QIN204" s="1151"/>
      <c r="QIO204" s="1151"/>
      <c r="QIP204" s="1151"/>
      <c r="QIQ204" s="1151"/>
      <c r="QIR204" s="1151"/>
      <c r="QIS204" s="1151"/>
      <c r="QIT204" s="1151"/>
      <c r="QIU204" s="1151"/>
      <c r="QIV204" s="1151"/>
      <c r="QIW204" s="1151"/>
      <c r="QIX204" s="1151"/>
      <c r="QIY204" s="1151"/>
      <c r="QIZ204" s="1151"/>
      <c r="QJA204" s="1151"/>
      <c r="QJB204" s="1151"/>
      <c r="QJC204" s="1151"/>
      <c r="QJD204" s="1151"/>
      <c r="QJE204" s="1151"/>
      <c r="QJF204" s="1151"/>
      <c r="QJG204" s="1151"/>
      <c r="QJH204" s="1151"/>
      <c r="QJI204" s="1151"/>
      <c r="QJJ204" s="1151"/>
      <c r="QJK204" s="1151"/>
      <c r="QJL204" s="1151"/>
      <c r="QJM204" s="1151"/>
      <c r="QJN204" s="1151"/>
      <c r="QJO204" s="1151"/>
      <c r="QJP204" s="1151"/>
      <c r="QJQ204" s="1151"/>
      <c r="QJR204" s="1151"/>
      <c r="QJS204" s="1151"/>
      <c r="QJT204" s="1151"/>
      <c r="QJU204" s="1151"/>
      <c r="QJV204" s="1151"/>
      <c r="QJW204" s="1151"/>
      <c r="QJX204" s="1151"/>
      <c r="QJY204" s="1151"/>
      <c r="QJZ204" s="1151"/>
      <c r="QKA204" s="1151"/>
      <c r="QKB204" s="1151"/>
      <c r="QKC204" s="1151"/>
      <c r="QKD204" s="1151"/>
      <c r="QKE204" s="1151"/>
      <c r="QKF204" s="1151"/>
      <c r="QKG204" s="1151"/>
      <c r="QKH204" s="1151"/>
      <c r="QKI204" s="1151"/>
      <c r="QKJ204" s="1151"/>
      <c r="QKK204" s="1151"/>
      <c r="QKL204" s="1151"/>
      <c r="QKM204" s="1151"/>
      <c r="QKN204" s="1151"/>
      <c r="QKO204" s="1151"/>
      <c r="QKP204" s="1151"/>
      <c r="QKQ204" s="1151"/>
      <c r="QKR204" s="1151"/>
      <c r="QKS204" s="1151"/>
      <c r="QKT204" s="1151"/>
      <c r="QKU204" s="1151"/>
      <c r="QKV204" s="1151"/>
      <c r="QKW204" s="1151"/>
      <c r="QKX204" s="1151"/>
      <c r="QKY204" s="1151"/>
      <c r="QKZ204" s="1151"/>
      <c r="QLA204" s="1151"/>
      <c r="QLB204" s="1151"/>
      <c r="QLC204" s="1151"/>
      <c r="QLD204" s="1151"/>
      <c r="QLE204" s="1151"/>
      <c r="QLF204" s="1151"/>
      <c r="QLG204" s="1151"/>
      <c r="QLH204" s="1151"/>
      <c r="QLI204" s="1151"/>
      <c r="QLJ204" s="1151"/>
      <c r="QLK204" s="1151"/>
      <c r="QLL204" s="1151"/>
      <c r="QLM204" s="1151"/>
      <c r="QLN204" s="1151"/>
      <c r="QLO204" s="1151"/>
      <c r="QLP204" s="1151"/>
      <c r="QLQ204" s="1151"/>
      <c r="QLR204" s="1151"/>
      <c r="QLS204" s="1151"/>
      <c r="QLT204" s="1151"/>
      <c r="QLU204" s="1151"/>
      <c r="QLV204" s="1151"/>
      <c r="QLW204" s="1151"/>
      <c r="QLX204" s="1151"/>
      <c r="QLY204" s="1151"/>
      <c r="QLZ204" s="1151"/>
      <c r="QMA204" s="1151"/>
      <c r="QMB204" s="1151"/>
      <c r="QMC204" s="1151"/>
      <c r="QMD204" s="1151"/>
      <c r="QME204" s="1151"/>
      <c r="QMF204" s="1151"/>
      <c r="QMG204" s="1151"/>
      <c r="QMH204" s="1151"/>
      <c r="QMI204" s="1151"/>
      <c r="QMJ204" s="1151"/>
      <c r="QMK204" s="1151"/>
      <c r="QML204" s="1151"/>
      <c r="QMM204" s="1151"/>
      <c r="QMN204" s="1151"/>
      <c r="QMO204" s="1151"/>
      <c r="QMP204" s="1151"/>
      <c r="QMQ204" s="1151"/>
      <c r="QMR204" s="1151"/>
      <c r="QMS204" s="1151"/>
      <c r="QMT204" s="1151"/>
      <c r="QMU204" s="1151"/>
      <c r="QMV204" s="1151"/>
      <c r="QMW204" s="1151"/>
      <c r="QMX204" s="1151"/>
      <c r="QMY204" s="1151"/>
      <c r="QMZ204" s="1151"/>
      <c r="QNA204" s="1151"/>
      <c r="QNB204" s="1151"/>
      <c r="QNC204" s="1151"/>
      <c r="QND204" s="1151"/>
      <c r="QNE204" s="1151"/>
      <c r="QNF204" s="1151"/>
      <c r="QNG204" s="1151"/>
      <c r="QNH204" s="1151"/>
      <c r="QNI204" s="1151"/>
      <c r="QNJ204" s="1151"/>
      <c r="QNK204" s="1151"/>
      <c r="QNL204" s="1151"/>
      <c r="QNM204" s="1151"/>
      <c r="QNN204" s="1151"/>
      <c r="QNO204" s="1151"/>
      <c r="QNP204" s="1151"/>
      <c r="QNQ204" s="1151"/>
      <c r="QNR204" s="1151"/>
      <c r="QNS204" s="1151"/>
      <c r="QNT204" s="1151"/>
      <c r="QNU204" s="1151"/>
      <c r="QNV204" s="1151"/>
      <c r="QNW204" s="1151"/>
      <c r="QNX204" s="1151"/>
      <c r="QNY204" s="1151"/>
      <c r="QNZ204" s="1151"/>
      <c r="QOA204" s="1151"/>
      <c r="QOB204" s="1151"/>
      <c r="QOC204" s="1151"/>
      <c r="QOD204" s="1151"/>
      <c r="QOE204" s="1151"/>
      <c r="QOF204" s="1151"/>
      <c r="QOG204" s="1151"/>
      <c r="QOH204" s="1151"/>
      <c r="QOI204" s="1151"/>
      <c r="QOJ204" s="1151"/>
      <c r="QOK204" s="1151"/>
      <c r="QOL204" s="1151"/>
      <c r="QOM204" s="1151"/>
      <c r="QON204" s="1151"/>
      <c r="QOO204" s="1151"/>
      <c r="QOP204" s="1151"/>
      <c r="QOQ204" s="1151"/>
      <c r="QOR204" s="1151"/>
      <c r="QOS204" s="1151"/>
      <c r="QOT204" s="1151"/>
      <c r="QOU204" s="1151"/>
      <c r="QOV204" s="1151"/>
      <c r="QOW204" s="1151"/>
      <c r="QOX204" s="1151"/>
      <c r="QOY204" s="1151"/>
      <c r="QOZ204" s="1151"/>
      <c r="QPA204" s="1151"/>
      <c r="QPB204" s="1151"/>
      <c r="QPC204" s="1151"/>
      <c r="QPD204" s="1151"/>
      <c r="QPE204" s="1151"/>
      <c r="QPF204" s="1151"/>
      <c r="QPG204" s="1151"/>
      <c r="QPH204" s="1151"/>
      <c r="QPI204" s="1151"/>
      <c r="QPJ204" s="1151"/>
      <c r="QPK204" s="1151"/>
      <c r="QPL204" s="1151"/>
      <c r="QPM204" s="1151"/>
      <c r="QPN204" s="1151"/>
      <c r="QPO204" s="1151"/>
      <c r="QPP204" s="1151"/>
      <c r="QPQ204" s="1151"/>
      <c r="QPR204" s="1151"/>
      <c r="QPS204" s="1151"/>
      <c r="QPT204" s="1151"/>
      <c r="QPU204" s="1151"/>
      <c r="QPV204" s="1151"/>
      <c r="QPW204" s="1151"/>
      <c r="QPX204" s="1151"/>
      <c r="QPY204" s="1151"/>
      <c r="QPZ204" s="1151"/>
      <c r="QQA204" s="1151"/>
      <c r="QQB204" s="1151"/>
      <c r="QQC204" s="1151"/>
      <c r="QQD204" s="1151"/>
      <c r="QQE204" s="1151"/>
      <c r="QQF204" s="1151"/>
      <c r="QQG204" s="1151"/>
      <c r="QQH204" s="1151"/>
      <c r="QQI204" s="1151"/>
      <c r="QQJ204" s="1151"/>
      <c r="QQK204" s="1151"/>
      <c r="QQL204" s="1151"/>
      <c r="QQM204" s="1151"/>
      <c r="QQN204" s="1151"/>
      <c r="QQO204" s="1151"/>
      <c r="QQP204" s="1151"/>
      <c r="QQQ204" s="1151"/>
      <c r="QQR204" s="1151"/>
      <c r="QQS204" s="1151"/>
      <c r="QQT204" s="1151"/>
      <c r="QQU204" s="1151"/>
      <c r="QQV204" s="1151"/>
      <c r="QQW204" s="1151"/>
      <c r="QQX204" s="1151"/>
      <c r="QQY204" s="1151"/>
      <c r="QQZ204" s="1151"/>
      <c r="QRA204" s="1151"/>
      <c r="QRB204" s="1151"/>
      <c r="QRC204" s="1151"/>
      <c r="QRD204" s="1151"/>
      <c r="QRE204" s="1151"/>
      <c r="QRF204" s="1151"/>
      <c r="QRG204" s="1151"/>
      <c r="QRH204" s="1151"/>
      <c r="QRI204" s="1151"/>
      <c r="QRJ204" s="1151"/>
      <c r="QRK204" s="1151"/>
      <c r="QRL204" s="1151"/>
      <c r="QRM204" s="1151"/>
      <c r="QRN204" s="1151"/>
      <c r="QRO204" s="1151"/>
      <c r="QRP204" s="1151"/>
      <c r="QRQ204" s="1151"/>
      <c r="QRR204" s="1151"/>
      <c r="QRS204" s="1151"/>
      <c r="QRT204" s="1151"/>
      <c r="QRU204" s="1151"/>
      <c r="QRV204" s="1151"/>
      <c r="QRW204" s="1151"/>
      <c r="QRX204" s="1151"/>
      <c r="QRY204" s="1151"/>
      <c r="QRZ204" s="1151"/>
      <c r="QSA204" s="1151"/>
      <c r="QSB204" s="1151"/>
      <c r="QSC204" s="1151"/>
      <c r="QSD204" s="1151"/>
      <c r="QSE204" s="1151"/>
      <c r="QSF204" s="1151"/>
      <c r="QSG204" s="1151"/>
      <c r="QSH204" s="1151"/>
      <c r="QSI204" s="1151"/>
      <c r="QSJ204" s="1151"/>
      <c r="QSK204" s="1151"/>
      <c r="QSL204" s="1151"/>
      <c r="QSM204" s="1151"/>
      <c r="QSN204" s="1151"/>
      <c r="QSO204" s="1151"/>
      <c r="QSP204" s="1151"/>
      <c r="QSQ204" s="1151"/>
      <c r="QSR204" s="1151"/>
      <c r="QSS204" s="1151"/>
      <c r="QST204" s="1151"/>
      <c r="QSU204" s="1151"/>
      <c r="QSV204" s="1151"/>
      <c r="QSW204" s="1151"/>
      <c r="QSX204" s="1151"/>
      <c r="QSY204" s="1151"/>
      <c r="QSZ204" s="1151"/>
      <c r="QTA204" s="1151"/>
      <c r="QTB204" s="1151"/>
      <c r="QTC204" s="1151"/>
      <c r="QTD204" s="1151"/>
      <c r="QTE204" s="1151"/>
      <c r="QTF204" s="1151"/>
      <c r="QTG204" s="1151"/>
      <c r="QTH204" s="1151"/>
      <c r="QTI204" s="1151"/>
      <c r="QTJ204" s="1151"/>
      <c r="QTK204" s="1151"/>
      <c r="QTL204" s="1151"/>
      <c r="QTM204" s="1151"/>
      <c r="QTN204" s="1151"/>
      <c r="QTO204" s="1151"/>
      <c r="QTP204" s="1151"/>
      <c r="QTQ204" s="1151"/>
      <c r="QTR204" s="1151"/>
      <c r="QTS204" s="1151"/>
      <c r="QTT204" s="1151"/>
      <c r="QTU204" s="1151"/>
      <c r="QTV204" s="1151"/>
      <c r="QTW204" s="1151"/>
      <c r="QTX204" s="1151"/>
      <c r="QTY204" s="1151"/>
      <c r="QTZ204" s="1151"/>
      <c r="QUA204" s="1151"/>
      <c r="QUB204" s="1151"/>
      <c r="QUC204" s="1151"/>
      <c r="QUD204" s="1151"/>
      <c r="QUE204" s="1151"/>
      <c r="QUF204" s="1151"/>
      <c r="QUG204" s="1151"/>
      <c r="QUH204" s="1151"/>
      <c r="QUI204" s="1151"/>
      <c r="QUJ204" s="1151"/>
      <c r="QUK204" s="1151"/>
      <c r="QUL204" s="1151"/>
      <c r="QUM204" s="1151"/>
      <c r="QUN204" s="1151"/>
      <c r="QUO204" s="1151"/>
      <c r="QUP204" s="1151"/>
      <c r="QUQ204" s="1151"/>
      <c r="QUR204" s="1151"/>
      <c r="QUS204" s="1151"/>
      <c r="QUT204" s="1151"/>
      <c r="QUU204" s="1151"/>
      <c r="QUV204" s="1151"/>
      <c r="QUW204" s="1151"/>
      <c r="QUX204" s="1151"/>
      <c r="QUY204" s="1151"/>
      <c r="QUZ204" s="1151"/>
      <c r="QVA204" s="1151"/>
      <c r="QVB204" s="1151"/>
      <c r="QVC204" s="1151"/>
      <c r="QVD204" s="1151"/>
      <c r="QVE204" s="1151"/>
      <c r="QVF204" s="1151"/>
      <c r="QVG204" s="1151"/>
      <c r="QVH204" s="1151"/>
      <c r="QVI204" s="1151"/>
      <c r="QVJ204" s="1151"/>
      <c r="QVK204" s="1151"/>
      <c r="QVL204" s="1151"/>
      <c r="QVM204" s="1151"/>
      <c r="QVN204" s="1151"/>
      <c r="QVO204" s="1151"/>
      <c r="QVP204" s="1151"/>
      <c r="QVQ204" s="1151"/>
      <c r="QVR204" s="1151"/>
      <c r="QVS204" s="1151"/>
      <c r="QVT204" s="1151"/>
      <c r="QVU204" s="1151"/>
      <c r="QVV204" s="1151"/>
      <c r="QVW204" s="1151"/>
      <c r="QVX204" s="1151"/>
      <c r="QVY204" s="1151"/>
      <c r="QVZ204" s="1151"/>
      <c r="QWA204" s="1151"/>
      <c r="QWB204" s="1151"/>
      <c r="QWC204" s="1151"/>
      <c r="QWD204" s="1151"/>
      <c r="QWE204" s="1151"/>
      <c r="QWF204" s="1151"/>
      <c r="QWG204" s="1151"/>
      <c r="QWH204" s="1151"/>
      <c r="QWI204" s="1151"/>
      <c r="QWJ204" s="1151"/>
      <c r="QWK204" s="1151"/>
      <c r="QWL204" s="1151"/>
      <c r="QWM204" s="1151"/>
      <c r="QWN204" s="1151"/>
      <c r="QWO204" s="1151"/>
      <c r="QWP204" s="1151"/>
      <c r="QWQ204" s="1151"/>
      <c r="QWR204" s="1151"/>
      <c r="QWS204" s="1151"/>
      <c r="QWT204" s="1151"/>
      <c r="QWU204" s="1151"/>
      <c r="QWV204" s="1151"/>
      <c r="QWW204" s="1151"/>
      <c r="QWX204" s="1151"/>
      <c r="QWY204" s="1151"/>
      <c r="QWZ204" s="1151"/>
      <c r="QXA204" s="1151"/>
      <c r="QXB204" s="1151"/>
      <c r="QXC204" s="1151"/>
      <c r="QXD204" s="1151"/>
      <c r="QXE204" s="1151"/>
      <c r="QXF204" s="1151"/>
      <c r="QXG204" s="1151"/>
      <c r="QXH204" s="1151"/>
      <c r="QXI204" s="1151"/>
      <c r="QXJ204" s="1151"/>
      <c r="QXK204" s="1151"/>
      <c r="QXL204" s="1151"/>
      <c r="QXM204" s="1151"/>
      <c r="QXN204" s="1151"/>
      <c r="QXO204" s="1151"/>
      <c r="QXP204" s="1151"/>
      <c r="QXQ204" s="1151"/>
      <c r="QXR204" s="1151"/>
      <c r="QXS204" s="1151"/>
      <c r="QXT204" s="1151"/>
      <c r="QXU204" s="1151"/>
      <c r="QXV204" s="1151"/>
      <c r="QXW204" s="1151"/>
      <c r="QXX204" s="1151"/>
      <c r="QXY204" s="1151"/>
      <c r="QXZ204" s="1151"/>
      <c r="QYA204" s="1151"/>
      <c r="QYB204" s="1151"/>
      <c r="QYC204" s="1151"/>
      <c r="QYD204" s="1151"/>
      <c r="QYE204" s="1151"/>
      <c r="QYF204" s="1151"/>
      <c r="QYG204" s="1151"/>
      <c r="QYH204" s="1151"/>
      <c r="QYI204" s="1151"/>
      <c r="QYJ204" s="1151"/>
      <c r="QYK204" s="1151"/>
      <c r="QYL204" s="1151"/>
      <c r="QYM204" s="1151"/>
      <c r="QYN204" s="1151"/>
      <c r="QYO204" s="1151"/>
      <c r="QYP204" s="1151"/>
      <c r="QYQ204" s="1151"/>
      <c r="QYR204" s="1151"/>
      <c r="QYS204" s="1151"/>
      <c r="QYT204" s="1151"/>
      <c r="QYU204" s="1151"/>
      <c r="QYV204" s="1151"/>
      <c r="QYW204" s="1151"/>
      <c r="QYX204" s="1151"/>
      <c r="QYY204" s="1151"/>
      <c r="QYZ204" s="1151"/>
      <c r="QZA204" s="1151"/>
      <c r="QZB204" s="1151"/>
      <c r="QZC204" s="1151"/>
      <c r="QZD204" s="1151"/>
      <c r="QZE204" s="1151"/>
      <c r="QZF204" s="1151"/>
      <c r="QZG204" s="1151"/>
      <c r="QZH204" s="1151"/>
      <c r="QZI204" s="1151"/>
      <c r="QZJ204" s="1151"/>
      <c r="QZK204" s="1151"/>
      <c r="QZL204" s="1151"/>
      <c r="QZM204" s="1151"/>
      <c r="QZN204" s="1151"/>
      <c r="QZO204" s="1151"/>
      <c r="QZP204" s="1151"/>
      <c r="QZQ204" s="1151"/>
      <c r="QZR204" s="1151"/>
      <c r="QZS204" s="1151"/>
      <c r="QZT204" s="1151"/>
      <c r="QZU204" s="1151"/>
      <c r="QZV204" s="1151"/>
      <c r="QZW204" s="1151"/>
      <c r="QZX204" s="1151"/>
      <c r="QZY204" s="1151"/>
      <c r="QZZ204" s="1151"/>
      <c r="RAA204" s="1151"/>
      <c r="RAB204" s="1151"/>
      <c r="RAC204" s="1151"/>
      <c r="RAD204" s="1151"/>
      <c r="RAE204" s="1151"/>
      <c r="RAF204" s="1151"/>
      <c r="RAG204" s="1151"/>
      <c r="RAH204" s="1151"/>
      <c r="RAI204" s="1151"/>
      <c r="RAJ204" s="1151"/>
      <c r="RAK204" s="1151"/>
      <c r="RAL204" s="1151"/>
      <c r="RAM204" s="1151"/>
      <c r="RAN204" s="1151"/>
      <c r="RAO204" s="1151"/>
      <c r="RAP204" s="1151"/>
      <c r="RAQ204" s="1151"/>
      <c r="RAR204" s="1151"/>
      <c r="RAS204" s="1151"/>
      <c r="RAT204" s="1151"/>
      <c r="RAU204" s="1151"/>
      <c r="RAV204" s="1151"/>
      <c r="RAW204" s="1151"/>
      <c r="RAX204" s="1151"/>
      <c r="RAY204" s="1151"/>
      <c r="RAZ204" s="1151"/>
      <c r="RBA204" s="1151"/>
      <c r="RBB204" s="1151"/>
      <c r="RBC204" s="1151"/>
      <c r="RBD204" s="1151"/>
      <c r="RBE204" s="1151"/>
      <c r="RBF204" s="1151"/>
      <c r="RBG204" s="1151"/>
      <c r="RBH204" s="1151"/>
      <c r="RBI204" s="1151"/>
      <c r="RBJ204" s="1151"/>
      <c r="RBK204" s="1151"/>
      <c r="RBL204" s="1151"/>
      <c r="RBM204" s="1151"/>
      <c r="RBN204" s="1151"/>
      <c r="RBO204" s="1151"/>
      <c r="RBP204" s="1151"/>
      <c r="RBQ204" s="1151"/>
      <c r="RBR204" s="1151"/>
      <c r="RBS204" s="1151"/>
      <c r="RBT204" s="1151"/>
      <c r="RBU204" s="1151"/>
      <c r="RBV204" s="1151"/>
      <c r="RBW204" s="1151"/>
      <c r="RBX204" s="1151"/>
      <c r="RBY204" s="1151"/>
      <c r="RBZ204" s="1151"/>
      <c r="RCA204" s="1151"/>
      <c r="RCB204" s="1151"/>
      <c r="RCC204" s="1151"/>
      <c r="RCD204" s="1151"/>
      <c r="RCE204" s="1151"/>
      <c r="RCF204" s="1151"/>
      <c r="RCG204" s="1151"/>
      <c r="RCH204" s="1151"/>
      <c r="RCI204" s="1151"/>
      <c r="RCJ204" s="1151"/>
      <c r="RCK204" s="1151"/>
      <c r="RCL204" s="1151"/>
      <c r="RCM204" s="1151"/>
      <c r="RCN204" s="1151"/>
      <c r="RCO204" s="1151"/>
      <c r="RCP204" s="1151"/>
      <c r="RCQ204" s="1151"/>
      <c r="RCR204" s="1151"/>
      <c r="RCS204" s="1151"/>
      <c r="RCT204" s="1151"/>
      <c r="RCU204" s="1151"/>
      <c r="RCV204" s="1151"/>
      <c r="RCW204" s="1151"/>
      <c r="RCX204" s="1151"/>
      <c r="RCY204" s="1151"/>
      <c r="RCZ204" s="1151"/>
      <c r="RDA204" s="1151"/>
      <c r="RDB204" s="1151"/>
      <c r="RDC204" s="1151"/>
      <c r="RDD204" s="1151"/>
      <c r="RDE204" s="1151"/>
      <c r="RDF204" s="1151"/>
      <c r="RDG204" s="1151"/>
      <c r="RDH204" s="1151"/>
      <c r="RDI204" s="1151"/>
      <c r="RDJ204" s="1151"/>
      <c r="RDK204" s="1151"/>
      <c r="RDL204" s="1151"/>
      <c r="RDM204" s="1151"/>
      <c r="RDN204" s="1151"/>
      <c r="RDO204" s="1151"/>
      <c r="RDP204" s="1151"/>
      <c r="RDQ204" s="1151"/>
      <c r="RDR204" s="1151"/>
      <c r="RDS204" s="1151"/>
      <c r="RDT204" s="1151"/>
      <c r="RDU204" s="1151"/>
      <c r="RDV204" s="1151"/>
      <c r="RDW204" s="1151"/>
      <c r="RDX204" s="1151"/>
      <c r="RDY204" s="1151"/>
      <c r="RDZ204" s="1151"/>
      <c r="REA204" s="1151"/>
      <c r="REB204" s="1151"/>
      <c r="REC204" s="1151"/>
      <c r="RED204" s="1151"/>
      <c r="REE204" s="1151"/>
      <c r="REF204" s="1151"/>
      <c r="REG204" s="1151"/>
      <c r="REH204" s="1151"/>
      <c r="REI204" s="1151"/>
      <c r="REJ204" s="1151"/>
      <c r="REK204" s="1151"/>
      <c r="REL204" s="1151"/>
      <c r="REM204" s="1151"/>
      <c r="REN204" s="1151"/>
      <c r="REO204" s="1151"/>
      <c r="REP204" s="1151"/>
      <c r="REQ204" s="1151"/>
      <c r="RER204" s="1151"/>
      <c r="RES204" s="1151"/>
      <c r="RET204" s="1151"/>
      <c r="REU204" s="1151"/>
      <c r="REV204" s="1151"/>
      <c r="REW204" s="1151"/>
      <c r="REX204" s="1151"/>
      <c r="REY204" s="1151"/>
      <c r="REZ204" s="1151"/>
      <c r="RFA204" s="1151"/>
      <c r="RFB204" s="1151"/>
      <c r="RFC204" s="1151"/>
      <c r="RFD204" s="1151"/>
      <c r="RFE204" s="1151"/>
      <c r="RFF204" s="1151"/>
      <c r="RFG204" s="1151"/>
      <c r="RFH204" s="1151"/>
      <c r="RFI204" s="1151"/>
      <c r="RFJ204" s="1151"/>
      <c r="RFK204" s="1151"/>
      <c r="RFL204" s="1151"/>
      <c r="RFM204" s="1151"/>
      <c r="RFN204" s="1151"/>
      <c r="RFO204" s="1151"/>
      <c r="RFP204" s="1151"/>
      <c r="RFQ204" s="1151"/>
      <c r="RFR204" s="1151"/>
      <c r="RFS204" s="1151"/>
      <c r="RFT204" s="1151"/>
      <c r="RFU204" s="1151"/>
      <c r="RFV204" s="1151"/>
      <c r="RFW204" s="1151"/>
      <c r="RFX204" s="1151"/>
      <c r="RFY204" s="1151"/>
      <c r="RFZ204" s="1151"/>
      <c r="RGA204" s="1151"/>
      <c r="RGB204" s="1151"/>
      <c r="RGC204" s="1151"/>
      <c r="RGD204" s="1151"/>
      <c r="RGE204" s="1151"/>
      <c r="RGF204" s="1151"/>
      <c r="RGG204" s="1151"/>
      <c r="RGH204" s="1151"/>
      <c r="RGI204" s="1151"/>
      <c r="RGJ204" s="1151"/>
      <c r="RGK204" s="1151"/>
      <c r="RGL204" s="1151"/>
      <c r="RGM204" s="1151"/>
      <c r="RGN204" s="1151"/>
      <c r="RGO204" s="1151"/>
      <c r="RGP204" s="1151"/>
      <c r="RGQ204" s="1151"/>
      <c r="RGR204" s="1151"/>
      <c r="RGS204" s="1151"/>
      <c r="RGT204" s="1151"/>
      <c r="RGU204" s="1151"/>
      <c r="RGV204" s="1151"/>
      <c r="RGW204" s="1151"/>
      <c r="RGX204" s="1151"/>
      <c r="RGY204" s="1151"/>
      <c r="RGZ204" s="1151"/>
      <c r="RHA204" s="1151"/>
      <c r="RHB204" s="1151"/>
      <c r="RHC204" s="1151"/>
      <c r="RHD204" s="1151"/>
      <c r="RHE204" s="1151"/>
      <c r="RHF204" s="1151"/>
      <c r="RHG204" s="1151"/>
      <c r="RHH204" s="1151"/>
      <c r="RHI204" s="1151"/>
      <c r="RHJ204" s="1151"/>
      <c r="RHK204" s="1151"/>
      <c r="RHL204" s="1151"/>
      <c r="RHM204" s="1151"/>
      <c r="RHN204" s="1151"/>
      <c r="RHO204" s="1151"/>
      <c r="RHP204" s="1151"/>
      <c r="RHQ204" s="1151"/>
      <c r="RHR204" s="1151"/>
      <c r="RHS204" s="1151"/>
      <c r="RHT204" s="1151"/>
      <c r="RHU204" s="1151"/>
      <c r="RHV204" s="1151"/>
      <c r="RHW204" s="1151"/>
      <c r="RHX204" s="1151"/>
      <c r="RHY204" s="1151"/>
      <c r="RHZ204" s="1151"/>
      <c r="RIA204" s="1151"/>
      <c r="RIB204" s="1151"/>
      <c r="RIC204" s="1151"/>
      <c r="RID204" s="1151"/>
      <c r="RIE204" s="1151"/>
      <c r="RIF204" s="1151"/>
      <c r="RIG204" s="1151"/>
      <c r="RIH204" s="1151"/>
      <c r="RII204" s="1151"/>
      <c r="RIJ204" s="1151"/>
      <c r="RIK204" s="1151"/>
      <c r="RIL204" s="1151"/>
      <c r="RIM204" s="1151"/>
      <c r="RIN204" s="1151"/>
      <c r="RIO204" s="1151"/>
      <c r="RIP204" s="1151"/>
      <c r="RIQ204" s="1151"/>
      <c r="RIR204" s="1151"/>
      <c r="RIS204" s="1151"/>
      <c r="RIT204" s="1151"/>
      <c r="RIU204" s="1151"/>
      <c r="RIV204" s="1151"/>
      <c r="RIW204" s="1151"/>
      <c r="RIX204" s="1151"/>
      <c r="RIY204" s="1151"/>
      <c r="RIZ204" s="1151"/>
      <c r="RJA204" s="1151"/>
      <c r="RJB204" s="1151"/>
      <c r="RJC204" s="1151"/>
      <c r="RJD204" s="1151"/>
      <c r="RJE204" s="1151"/>
      <c r="RJF204" s="1151"/>
      <c r="RJG204" s="1151"/>
      <c r="RJH204" s="1151"/>
      <c r="RJI204" s="1151"/>
      <c r="RJJ204" s="1151"/>
      <c r="RJK204" s="1151"/>
      <c r="RJL204" s="1151"/>
      <c r="RJM204" s="1151"/>
      <c r="RJN204" s="1151"/>
      <c r="RJO204" s="1151"/>
      <c r="RJP204" s="1151"/>
      <c r="RJQ204" s="1151"/>
      <c r="RJR204" s="1151"/>
      <c r="RJS204" s="1151"/>
      <c r="RJT204" s="1151"/>
      <c r="RJU204" s="1151"/>
      <c r="RJV204" s="1151"/>
      <c r="RJW204" s="1151"/>
      <c r="RJX204" s="1151"/>
      <c r="RJY204" s="1151"/>
      <c r="RJZ204" s="1151"/>
      <c r="RKA204" s="1151"/>
      <c r="RKB204" s="1151"/>
      <c r="RKC204" s="1151"/>
      <c r="RKD204" s="1151"/>
      <c r="RKE204" s="1151"/>
      <c r="RKF204" s="1151"/>
      <c r="RKG204" s="1151"/>
      <c r="RKH204" s="1151"/>
      <c r="RKI204" s="1151"/>
      <c r="RKJ204" s="1151"/>
      <c r="RKK204" s="1151"/>
      <c r="RKL204" s="1151"/>
      <c r="RKM204" s="1151"/>
      <c r="RKN204" s="1151"/>
      <c r="RKO204" s="1151"/>
      <c r="RKP204" s="1151"/>
      <c r="RKQ204" s="1151"/>
      <c r="RKR204" s="1151"/>
      <c r="RKS204" s="1151"/>
      <c r="RKT204" s="1151"/>
      <c r="RKU204" s="1151"/>
      <c r="RKV204" s="1151"/>
      <c r="RKW204" s="1151"/>
      <c r="RKX204" s="1151"/>
      <c r="RKY204" s="1151"/>
      <c r="RKZ204" s="1151"/>
      <c r="RLA204" s="1151"/>
      <c r="RLB204" s="1151"/>
      <c r="RLC204" s="1151"/>
      <c r="RLD204" s="1151"/>
      <c r="RLE204" s="1151"/>
      <c r="RLF204" s="1151"/>
      <c r="RLG204" s="1151"/>
      <c r="RLH204" s="1151"/>
      <c r="RLI204" s="1151"/>
      <c r="RLJ204" s="1151"/>
      <c r="RLK204" s="1151"/>
      <c r="RLL204" s="1151"/>
      <c r="RLM204" s="1151"/>
      <c r="RLN204" s="1151"/>
      <c r="RLO204" s="1151"/>
      <c r="RLP204" s="1151"/>
      <c r="RLQ204" s="1151"/>
      <c r="RLR204" s="1151"/>
      <c r="RLS204" s="1151"/>
      <c r="RLT204" s="1151"/>
      <c r="RLU204" s="1151"/>
      <c r="RLV204" s="1151"/>
      <c r="RLW204" s="1151"/>
      <c r="RLX204" s="1151"/>
      <c r="RLY204" s="1151"/>
      <c r="RLZ204" s="1151"/>
      <c r="RMA204" s="1151"/>
      <c r="RMB204" s="1151"/>
      <c r="RMC204" s="1151"/>
      <c r="RMD204" s="1151"/>
      <c r="RME204" s="1151"/>
      <c r="RMF204" s="1151"/>
      <c r="RMG204" s="1151"/>
      <c r="RMH204" s="1151"/>
      <c r="RMI204" s="1151"/>
      <c r="RMJ204" s="1151"/>
      <c r="RMK204" s="1151"/>
      <c r="RML204" s="1151"/>
      <c r="RMM204" s="1151"/>
      <c r="RMN204" s="1151"/>
      <c r="RMO204" s="1151"/>
      <c r="RMP204" s="1151"/>
      <c r="RMQ204" s="1151"/>
      <c r="RMR204" s="1151"/>
      <c r="RMS204" s="1151"/>
      <c r="RMT204" s="1151"/>
      <c r="RMU204" s="1151"/>
      <c r="RMV204" s="1151"/>
      <c r="RMW204" s="1151"/>
      <c r="RMX204" s="1151"/>
      <c r="RMY204" s="1151"/>
      <c r="RMZ204" s="1151"/>
      <c r="RNA204" s="1151"/>
      <c r="RNB204" s="1151"/>
      <c r="RNC204" s="1151"/>
      <c r="RND204" s="1151"/>
      <c r="RNE204" s="1151"/>
      <c r="RNF204" s="1151"/>
      <c r="RNG204" s="1151"/>
      <c r="RNH204" s="1151"/>
      <c r="RNI204" s="1151"/>
      <c r="RNJ204" s="1151"/>
      <c r="RNK204" s="1151"/>
      <c r="RNL204" s="1151"/>
      <c r="RNM204" s="1151"/>
      <c r="RNN204" s="1151"/>
      <c r="RNO204" s="1151"/>
      <c r="RNP204" s="1151"/>
      <c r="RNQ204" s="1151"/>
      <c r="RNR204" s="1151"/>
      <c r="RNS204" s="1151"/>
      <c r="RNT204" s="1151"/>
      <c r="RNU204" s="1151"/>
      <c r="RNV204" s="1151"/>
      <c r="RNW204" s="1151"/>
      <c r="RNX204" s="1151"/>
      <c r="RNY204" s="1151"/>
      <c r="RNZ204" s="1151"/>
      <c r="ROA204" s="1151"/>
      <c r="ROB204" s="1151"/>
      <c r="ROC204" s="1151"/>
      <c r="ROD204" s="1151"/>
      <c r="ROE204" s="1151"/>
      <c r="ROF204" s="1151"/>
      <c r="ROG204" s="1151"/>
      <c r="ROH204" s="1151"/>
      <c r="ROI204" s="1151"/>
      <c r="ROJ204" s="1151"/>
      <c r="ROK204" s="1151"/>
      <c r="ROL204" s="1151"/>
      <c r="ROM204" s="1151"/>
      <c r="RON204" s="1151"/>
      <c r="ROO204" s="1151"/>
      <c r="ROP204" s="1151"/>
      <c r="ROQ204" s="1151"/>
      <c r="ROR204" s="1151"/>
      <c r="ROS204" s="1151"/>
      <c r="ROT204" s="1151"/>
      <c r="ROU204" s="1151"/>
      <c r="ROV204" s="1151"/>
      <c r="ROW204" s="1151"/>
      <c r="ROX204" s="1151"/>
      <c r="ROY204" s="1151"/>
      <c r="ROZ204" s="1151"/>
      <c r="RPA204" s="1151"/>
      <c r="RPB204" s="1151"/>
      <c r="RPC204" s="1151"/>
      <c r="RPD204" s="1151"/>
      <c r="RPE204" s="1151"/>
      <c r="RPF204" s="1151"/>
      <c r="RPG204" s="1151"/>
      <c r="RPH204" s="1151"/>
      <c r="RPI204" s="1151"/>
      <c r="RPJ204" s="1151"/>
      <c r="RPK204" s="1151"/>
      <c r="RPL204" s="1151"/>
      <c r="RPM204" s="1151"/>
      <c r="RPN204" s="1151"/>
      <c r="RPO204" s="1151"/>
      <c r="RPP204" s="1151"/>
      <c r="RPQ204" s="1151"/>
      <c r="RPR204" s="1151"/>
      <c r="RPS204" s="1151"/>
      <c r="RPT204" s="1151"/>
      <c r="RPU204" s="1151"/>
      <c r="RPV204" s="1151"/>
      <c r="RPW204" s="1151"/>
      <c r="RPX204" s="1151"/>
      <c r="RPY204" s="1151"/>
      <c r="RPZ204" s="1151"/>
      <c r="RQA204" s="1151"/>
      <c r="RQB204" s="1151"/>
      <c r="RQC204" s="1151"/>
      <c r="RQD204" s="1151"/>
      <c r="RQE204" s="1151"/>
      <c r="RQF204" s="1151"/>
      <c r="RQG204" s="1151"/>
      <c r="RQH204" s="1151"/>
      <c r="RQI204" s="1151"/>
      <c r="RQJ204" s="1151"/>
      <c r="RQK204" s="1151"/>
      <c r="RQL204" s="1151"/>
      <c r="RQM204" s="1151"/>
      <c r="RQN204" s="1151"/>
      <c r="RQO204" s="1151"/>
      <c r="RQP204" s="1151"/>
      <c r="RQQ204" s="1151"/>
      <c r="RQR204" s="1151"/>
      <c r="RQS204" s="1151"/>
      <c r="RQT204" s="1151"/>
      <c r="RQU204" s="1151"/>
      <c r="RQV204" s="1151"/>
      <c r="RQW204" s="1151"/>
      <c r="RQX204" s="1151"/>
      <c r="RQY204" s="1151"/>
      <c r="RQZ204" s="1151"/>
      <c r="RRA204" s="1151"/>
      <c r="RRB204" s="1151"/>
      <c r="RRC204" s="1151"/>
      <c r="RRD204" s="1151"/>
      <c r="RRE204" s="1151"/>
      <c r="RRF204" s="1151"/>
      <c r="RRG204" s="1151"/>
      <c r="RRH204" s="1151"/>
      <c r="RRI204" s="1151"/>
      <c r="RRJ204" s="1151"/>
      <c r="RRK204" s="1151"/>
      <c r="RRL204" s="1151"/>
      <c r="RRM204" s="1151"/>
      <c r="RRN204" s="1151"/>
      <c r="RRO204" s="1151"/>
      <c r="RRP204" s="1151"/>
      <c r="RRQ204" s="1151"/>
      <c r="RRR204" s="1151"/>
      <c r="RRS204" s="1151"/>
      <c r="RRT204" s="1151"/>
      <c r="RRU204" s="1151"/>
      <c r="RRV204" s="1151"/>
      <c r="RRW204" s="1151"/>
      <c r="RRX204" s="1151"/>
      <c r="RRY204" s="1151"/>
      <c r="RRZ204" s="1151"/>
      <c r="RSA204" s="1151"/>
      <c r="RSB204" s="1151"/>
      <c r="RSC204" s="1151"/>
      <c r="RSD204" s="1151"/>
      <c r="RSE204" s="1151"/>
      <c r="RSF204" s="1151"/>
      <c r="RSG204" s="1151"/>
      <c r="RSH204" s="1151"/>
      <c r="RSI204" s="1151"/>
      <c r="RSJ204" s="1151"/>
      <c r="RSK204" s="1151"/>
      <c r="RSL204" s="1151"/>
      <c r="RSM204" s="1151"/>
      <c r="RSN204" s="1151"/>
      <c r="RSO204" s="1151"/>
      <c r="RSP204" s="1151"/>
      <c r="RSQ204" s="1151"/>
      <c r="RSR204" s="1151"/>
      <c r="RSS204" s="1151"/>
      <c r="RST204" s="1151"/>
      <c r="RSU204" s="1151"/>
      <c r="RSV204" s="1151"/>
      <c r="RSW204" s="1151"/>
      <c r="RSX204" s="1151"/>
      <c r="RSY204" s="1151"/>
      <c r="RSZ204" s="1151"/>
      <c r="RTA204" s="1151"/>
      <c r="RTB204" s="1151"/>
      <c r="RTC204" s="1151"/>
      <c r="RTD204" s="1151"/>
      <c r="RTE204" s="1151"/>
      <c r="RTF204" s="1151"/>
      <c r="RTG204" s="1151"/>
      <c r="RTH204" s="1151"/>
      <c r="RTI204" s="1151"/>
      <c r="RTJ204" s="1151"/>
      <c r="RTK204" s="1151"/>
      <c r="RTL204" s="1151"/>
      <c r="RTM204" s="1151"/>
      <c r="RTN204" s="1151"/>
      <c r="RTO204" s="1151"/>
      <c r="RTP204" s="1151"/>
      <c r="RTQ204" s="1151"/>
      <c r="RTR204" s="1151"/>
      <c r="RTS204" s="1151"/>
      <c r="RTT204" s="1151"/>
      <c r="RTU204" s="1151"/>
      <c r="RTV204" s="1151"/>
      <c r="RTW204" s="1151"/>
      <c r="RTX204" s="1151"/>
      <c r="RTY204" s="1151"/>
      <c r="RTZ204" s="1151"/>
      <c r="RUA204" s="1151"/>
      <c r="RUB204" s="1151"/>
      <c r="RUC204" s="1151"/>
      <c r="RUD204" s="1151"/>
      <c r="RUE204" s="1151"/>
      <c r="RUF204" s="1151"/>
      <c r="RUG204" s="1151"/>
      <c r="RUH204" s="1151"/>
      <c r="RUI204" s="1151"/>
      <c r="RUJ204" s="1151"/>
      <c r="RUK204" s="1151"/>
      <c r="RUL204" s="1151"/>
      <c r="RUM204" s="1151"/>
      <c r="RUN204" s="1151"/>
      <c r="RUO204" s="1151"/>
      <c r="RUP204" s="1151"/>
      <c r="RUQ204" s="1151"/>
      <c r="RUR204" s="1151"/>
      <c r="RUS204" s="1151"/>
      <c r="RUT204" s="1151"/>
      <c r="RUU204" s="1151"/>
      <c r="RUV204" s="1151"/>
      <c r="RUW204" s="1151"/>
      <c r="RUX204" s="1151"/>
      <c r="RUY204" s="1151"/>
      <c r="RUZ204" s="1151"/>
      <c r="RVA204" s="1151"/>
      <c r="RVB204" s="1151"/>
      <c r="RVC204" s="1151"/>
      <c r="RVD204" s="1151"/>
      <c r="RVE204" s="1151"/>
      <c r="RVF204" s="1151"/>
      <c r="RVG204" s="1151"/>
      <c r="RVH204" s="1151"/>
      <c r="RVI204" s="1151"/>
      <c r="RVJ204" s="1151"/>
      <c r="RVK204" s="1151"/>
      <c r="RVL204" s="1151"/>
      <c r="RVM204" s="1151"/>
      <c r="RVN204" s="1151"/>
      <c r="RVO204" s="1151"/>
      <c r="RVP204" s="1151"/>
      <c r="RVQ204" s="1151"/>
      <c r="RVR204" s="1151"/>
      <c r="RVS204" s="1151"/>
      <c r="RVT204" s="1151"/>
      <c r="RVU204" s="1151"/>
      <c r="RVV204" s="1151"/>
      <c r="RVW204" s="1151"/>
      <c r="RVX204" s="1151"/>
      <c r="RVY204" s="1151"/>
      <c r="RVZ204" s="1151"/>
      <c r="RWA204" s="1151"/>
      <c r="RWB204" s="1151"/>
      <c r="RWC204" s="1151"/>
      <c r="RWD204" s="1151"/>
      <c r="RWE204" s="1151"/>
      <c r="RWF204" s="1151"/>
      <c r="RWG204" s="1151"/>
      <c r="RWH204" s="1151"/>
      <c r="RWI204" s="1151"/>
      <c r="RWJ204" s="1151"/>
      <c r="RWK204" s="1151"/>
      <c r="RWL204" s="1151"/>
      <c r="RWM204" s="1151"/>
      <c r="RWN204" s="1151"/>
      <c r="RWO204" s="1151"/>
      <c r="RWP204" s="1151"/>
      <c r="RWQ204" s="1151"/>
      <c r="RWR204" s="1151"/>
      <c r="RWS204" s="1151"/>
      <c r="RWT204" s="1151"/>
      <c r="RWU204" s="1151"/>
      <c r="RWV204" s="1151"/>
      <c r="RWW204" s="1151"/>
      <c r="RWX204" s="1151"/>
      <c r="RWY204" s="1151"/>
      <c r="RWZ204" s="1151"/>
      <c r="RXA204" s="1151"/>
      <c r="RXB204" s="1151"/>
      <c r="RXC204" s="1151"/>
      <c r="RXD204" s="1151"/>
      <c r="RXE204" s="1151"/>
      <c r="RXF204" s="1151"/>
      <c r="RXG204" s="1151"/>
      <c r="RXH204" s="1151"/>
      <c r="RXI204" s="1151"/>
      <c r="RXJ204" s="1151"/>
      <c r="RXK204" s="1151"/>
      <c r="RXL204" s="1151"/>
      <c r="RXM204" s="1151"/>
      <c r="RXN204" s="1151"/>
      <c r="RXO204" s="1151"/>
      <c r="RXP204" s="1151"/>
      <c r="RXQ204" s="1151"/>
      <c r="RXR204" s="1151"/>
      <c r="RXS204" s="1151"/>
      <c r="RXT204" s="1151"/>
      <c r="RXU204" s="1151"/>
      <c r="RXV204" s="1151"/>
      <c r="RXW204" s="1151"/>
      <c r="RXX204" s="1151"/>
      <c r="RXY204" s="1151"/>
      <c r="RXZ204" s="1151"/>
      <c r="RYA204" s="1151"/>
      <c r="RYB204" s="1151"/>
      <c r="RYC204" s="1151"/>
      <c r="RYD204" s="1151"/>
      <c r="RYE204" s="1151"/>
      <c r="RYF204" s="1151"/>
      <c r="RYG204" s="1151"/>
      <c r="RYH204" s="1151"/>
      <c r="RYI204" s="1151"/>
      <c r="RYJ204" s="1151"/>
      <c r="RYK204" s="1151"/>
      <c r="RYL204" s="1151"/>
      <c r="RYM204" s="1151"/>
      <c r="RYN204" s="1151"/>
      <c r="RYO204" s="1151"/>
      <c r="RYP204" s="1151"/>
      <c r="RYQ204" s="1151"/>
      <c r="RYR204" s="1151"/>
      <c r="RYS204" s="1151"/>
      <c r="RYT204" s="1151"/>
      <c r="RYU204" s="1151"/>
      <c r="RYV204" s="1151"/>
      <c r="RYW204" s="1151"/>
      <c r="RYX204" s="1151"/>
      <c r="RYY204" s="1151"/>
      <c r="RYZ204" s="1151"/>
      <c r="RZA204" s="1151"/>
      <c r="RZB204" s="1151"/>
      <c r="RZC204" s="1151"/>
      <c r="RZD204" s="1151"/>
      <c r="RZE204" s="1151"/>
      <c r="RZF204" s="1151"/>
      <c r="RZG204" s="1151"/>
      <c r="RZH204" s="1151"/>
      <c r="RZI204" s="1151"/>
      <c r="RZJ204" s="1151"/>
      <c r="RZK204" s="1151"/>
      <c r="RZL204" s="1151"/>
      <c r="RZM204" s="1151"/>
      <c r="RZN204" s="1151"/>
      <c r="RZO204" s="1151"/>
      <c r="RZP204" s="1151"/>
      <c r="RZQ204" s="1151"/>
      <c r="RZR204" s="1151"/>
      <c r="RZS204" s="1151"/>
      <c r="RZT204" s="1151"/>
      <c r="RZU204" s="1151"/>
      <c r="RZV204" s="1151"/>
      <c r="RZW204" s="1151"/>
      <c r="RZX204" s="1151"/>
      <c r="RZY204" s="1151"/>
      <c r="RZZ204" s="1151"/>
      <c r="SAA204" s="1151"/>
      <c r="SAB204" s="1151"/>
      <c r="SAC204" s="1151"/>
      <c r="SAD204" s="1151"/>
      <c r="SAE204" s="1151"/>
      <c r="SAF204" s="1151"/>
      <c r="SAG204" s="1151"/>
      <c r="SAH204" s="1151"/>
      <c r="SAI204" s="1151"/>
      <c r="SAJ204" s="1151"/>
      <c r="SAK204" s="1151"/>
      <c r="SAL204" s="1151"/>
      <c r="SAM204" s="1151"/>
      <c r="SAN204" s="1151"/>
      <c r="SAO204" s="1151"/>
      <c r="SAP204" s="1151"/>
      <c r="SAQ204" s="1151"/>
      <c r="SAR204" s="1151"/>
      <c r="SAS204" s="1151"/>
      <c r="SAT204" s="1151"/>
      <c r="SAU204" s="1151"/>
      <c r="SAV204" s="1151"/>
      <c r="SAW204" s="1151"/>
      <c r="SAX204" s="1151"/>
      <c r="SAY204" s="1151"/>
      <c r="SAZ204" s="1151"/>
      <c r="SBA204" s="1151"/>
      <c r="SBB204" s="1151"/>
      <c r="SBC204" s="1151"/>
      <c r="SBD204" s="1151"/>
      <c r="SBE204" s="1151"/>
      <c r="SBF204" s="1151"/>
      <c r="SBG204" s="1151"/>
      <c r="SBH204" s="1151"/>
      <c r="SBI204" s="1151"/>
      <c r="SBJ204" s="1151"/>
      <c r="SBK204" s="1151"/>
      <c r="SBL204" s="1151"/>
      <c r="SBM204" s="1151"/>
      <c r="SBN204" s="1151"/>
      <c r="SBO204" s="1151"/>
      <c r="SBP204" s="1151"/>
      <c r="SBQ204" s="1151"/>
      <c r="SBR204" s="1151"/>
      <c r="SBS204" s="1151"/>
      <c r="SBT204" s="1151"/>
      <c r="SBU204" s="1151"/>
      <c r="SBV204" s="1151"/>
      <c r="SBW204" s="1151"/>
      <c r="SBX204" s="1151"/>
      <c r="SBY204" s="1151"/>
      <c r="SBZ204" s="1151"/>
      <c r="SCA204" s="1151"/>
      <c r="SCB204" s="1151"/>
      <c r="SCC204" s="1151"/>
      <c r="SCD204" s="1151"/>
      <c r="SCE204" s="1151"/>
      <c r="SCF204" s="1151"/>
      <c r="SCG204" s="1151"/>
      <c r="SCH204" s="1151"/>
      <c r="SCI204" s="1151"/>
      <c r="SCJ204" s="1151"/>
      <c r="SCK204" s="1151"/>
      <c r="SCL204" s="1151"/>
      <c r="SCM204" s="1151"/>
      <c r="SCN204" s="1151"/>
      <c r="SCO204" s="1151"/>
      <c r="SCP204" s="1151"/>
      <c r="SCQ204" s="1151"/>
      <c r="SCR204" s="1151"/>
      <c r="SCS204" s="1151"/>
      <c r="SCT204" s="1151"/>
      <c r="SCU204" s="1151"/>
      <c r="SCV204" s="1151"/>
      <c r="SCW204" s="1151"/>
      <c r="SCX204" s="1151"/>
      <c r="SCY204" s="1151"/>
      <c r="SCZ204" s="1151"/>
      <c r="SDA204" s="1151"/>
      <c r="SDB204" s="1151"/>
      <c r="SDC204" s="1151"/>
      <c r="SDD204" s="1151"/>
      <c r="SDE204" s="1151"/>
      <c r="SDF204" s="1151"/>
      <c r="SDG204" s="1151"/>
      <c r="SDH204" s="1151"/>
      <c r="SDI204" s="1151"/>
      <c r="SDJ204" s="1151"/>
      <c r="SDK204" s="1151"/>
      <c r="SDL204" s="1151"/>
      <c r="SDM204" s="1151"/>
      <c r="SDN204" s="1151"/>
      <c r="SDO204" s="1151"/>
      <c r="SDP204" s="1151"/>
      <c r="SDQ204" s="1151"/>
      <c r="SDR204" s="1151"/>
      <c r="SDS204" s="1151"/>
      <c r="SDT204" s="1151"/>
      <c r="SDU204" s="1151"/>
      <c r="SDV204" s="1151"/>
      <c r="SDW204" s="1151"/>
      <c r="SDX204" s="1151"/>
      <c r="SDY204" s="1151"/>
      <c r="SDZ204" s="1151"/>
      <c r="SEA204" s="1151"/>
      <c r="SEB204" s="1151"/>
      <c r="SEC204" s="1151"/>
      <c r="SED204" s="1151"/>
      <c r="SEE204" s="1151"/>
      <c r="SEF204" s="1151"/>
      <c r="SEG204" s="1151"/>
      <c r="SEH204" s="1151"/>
      <c r="SEI204" s="1151"/>
      <c r="SEJ204" s="1151"/>
      <c r="SEK204" s="1151"/>
      <c r="SEL204" s="1151"/>
      <c r="SEM204" s="1151"/>
      <c r="SEN204" s="1151"/>
      <c r="SEO204" s="1151"/>
      <c r="SEP204" s="1151"/>
      <c r="SEQ204" s="1151"/>
      <c r="SER204" s="1151"/>
      <c r="SES204" s="1151"/>
      <c r="SET204" s="1151"/>
      <c r="SEU204" s="1151"/>
      <c r="SEV204" s="1151"/>
      <c r="SEW204" s="1151"/>
      <c r="SEX204" s="1151"/>
      <c r="SEY204" s="1151"/>
      <c r="SEZ204" s="1151"/>
      <c r="SFA204" s="1151"/>
      <c r="SFB204" s="1151"/>
      <c r="SFC204" s="1151"/>
      <c r="SFD204" s="1151"/>
      <c r="SFE204" s="1151"/>
      <c r="SFF204" s="1151"/>
      <c r="SFG204" s="1151"/>
      <c r="SFH204" s="1151"/>
      <c r="SFI204" s="1151"/>
      <c r="SFJ204" s="1151"/>
      <c r="SFK204" s="1151"/>
      <c r="SFL204" s="1151"/>
      <c r="SFM204" s="1151"/>
      <c r="SFN204" s="1151"/>
      <c r="SFO204" s="1151"/>
      <c r="SFP204" s="1151"/>
      <c r="SFQ204" s="1151"/>
      <c r="SFR204" s="1151"/>
      <c r="SFS204" s="1151"/>
      <c r="SFT204" s="1151"/>
      <c r="SFU204" s="1151"/>
      <c r="SFV204" s="1151"/>
      <c r="SFW204" s="1151"/>
      <c r="SFX204" s="1151"/>
      <c r="SFY204" s="1151"/>
      <c r="SFZ204" s="1151"/>
      <c r="SGA204" s="1151"/>
      <c r="SGB204" s="1151"/>
      <c r="SGC204" s="1151"/>
      <c r="SGD204" s="1151"/>
      <c r="SGE204" s="1151"/>
      <c r="SGF204" s="1151"/>
      <c r="SGG204" s="1151"/>
      <c r="SGH204" s="1151"/>
      <c r="SGI204" s="1151"/>
      <c r="SGJ204" s="1151"/>
      <c r="SGK204" s="1151"/>
      <c r="SGL204" s="1151"/>
      <c r="SGM204" s="1151"/>
      <c r="SGN204" s="1151"/>
      <c r="SGO204" s="1151"/>
      <c r="SGP204" s="1151"/>
      <c r="SGQ204" s="1151"/>
      <c r="SGR204" s="1151"/>
      <c r="SGS204" s="1151"/>
      <c r="SGT204" s="1151"/>
      <c r="SGU204" s="1151"/>
      <c r="SGV204" s="1151"/>
      <c r="SGW204" s="1151"/>
      <c r="SGX204" s="1151"/>
      <c r="SGY204" s="1151"/>
      <c r="SGZ204" s="1151"/>
      <c r="SHA204" s="1151"/>
      <c r="SHB204" s="1151"/>
      <c r="SHC204" s="1151"/>
      <c r="SHD204" s="1151"/>
      <c r="SHE204" s="1151"/>
      <c r="SHF204" s="1151"/>
      <c r="SHG204" s="1151"/>
      <c r="SHH204" s="1151"/>
      <c r="SHI204" s="1151"/>
      <c r="SHJ204" s="1151"/>
      <c r="SHK204" s="1151"/>
      <c r="SHL204" s="1151"/>
      <c r="SHM204" s="1151"/>
      <c r="SHN204" s="1151"/>
      <c r="SHO204" s="1151"/>
      <c r="SHP204" s="1151"/>
      <c r="SHQ204" s="1151"/>
      <c r="SHR204" s="1151"/>
      <c r="SHS204" s="1151"/>
      <c r="SHT204" s="1151"/>
      <c r="SHU204" s="1151"/>
      <c r="SHV204" s="1151"/>
      <c r="SHW204" s="1151"/>
      <c r="SHX204" s="1151"/>
      <c r="SHY204" s="1151"/>
      <c r="SHZ204" s="1151"/>
      <c r="SIA204" s="1151"/>
      <c r="SIB204" s="1151"/>
      <c r="SIC204" s="1151"/>
      <c r="SID204" s="1151"/>
      <c r="SIE204" s="1151"/>
      <c r="SIF204" s="1151"/>
      <c r="SIG204" s="1151"/>
      <c r="SIH204" s="1151"/>
      <c r="SII204" s="1151"/>
      <c r="SIJ204" s="1151"/>
      <c r="SIK204" s="1151"/>
      <c r="SIL204" s="1151"/>
      <c r="SIM204" s="1151"/>
      <c r="SIN204" s="1151"/>
      <c r="SIO204" s="1151"/>
      <c r="SIP204" s="1151"/>
      <c r="SIQ204" s="1151"/>
      <c r="SIR204" s="1151"/>
      <c r="SIS204" s="1151"/>
      <c r="SIT204" s="1151"/>
      <c r="SIU204" s="1151"/>
      <c r="SIV204" s="1151"/>
      <c r="SIW204" s="1151"/>
      <c r="SIX204" s="1151"/>
      <c r="SIY204" s="1151"/>
      <c r="SIZ204" s="1151"/>
      <c r="SJA204" s="1151"/>
      <c r="SJB204" s="1151"/>
      <c r="SJC204" s="1151"/>
      <c r="SJD204" s="1151"/>
      <c r="SJE204" s="1151"/>
      <c r="SJF204" s="1151"/>
      <c r="SJG204" s="1151"/>
      <c r="SJH204" s="1151"/>
      <c r="SJI204" s="1151"/>
      <c r="SJJ204" s="1151"/>
      <c r="SJK204" s="1151"/>
      <c r="SJL204" s="1151"/>
      <c r="SJM204" s="1151"/>
      <c r="SJN204" s="1151"/>
      <c r="SJO204" s="1151"/>
      <c r="SJP204" s="1151"/>
      <c r="SJQ204" s="1151"/>
      <c r="SJR204" s="1151"/>
      <c r="SJS204" s="1151"/>
      <c r="SJT204" s="1151"/>
      <c r="SJU204" s="1151"/>
      <c r="SJV204" s="1151"/>
      <c r="SJW204" s="1151"/>
      <c r="SJX204" s="1151"/>
      <c r="SJY204" s="1151"/>
      <c r="SJZ204" s="1151"/>
      <c r="SKA204" s="1151"/>
      <c r="SKB204" s="1151"/>
      <c r="SKC204" s="1151"/>
      <c r="SKD204" s="1151"/>
      <c r="SKE204" s="1151"/>
      <c r="SKF204" s="1151"/>
      <c r="SKG204" s="1151"/>
      <c r="SKH204" s="1151"/>
      <c r="SKI204" s="1151"/>
      <c r="SKJ204" s="1151"/>
      <c r="SKK204" s="1151"/>
      <c r="SKL204" s="1151"/>
      <c r="SKM204" s="1151"/>
      <c r="SKN204" s="1151"/>
      <c r="SKO204" s="1151"/>
      <c r="SKP204" s="1151"/>
      <c r="SKQ204" s="1151"/>
      <c r="SKR204" s="1151"/>
      <c r="SKS204" s="1151"/>
      <c r="SKT204" s="1151"/>
      <c r="SKU204" s="1151"/>
      <c r="SKV204" s="1151"/>
      <c r="SKW204" s="1151"/>
      <c r="SKX204" s="1151"/>
      <c r="SKY204" s="1151"/>
      <c r="SKZ204" s="1151"/>
      <c r="SLA204" s="1151"/>
      <c r="SLB204" s="1151"/>
      <c r="SLC204" s="1151"/>
      <c r="SLD204" s="1151"/>
      <c r="SLE204" s="1151"/>
      <c r="SLF204" s="1151"/>
      <c r="SLG204" s="1151"/>
      <c r="SLH204" s="1151"/>
      <c r="SLI204" s="1151"/>
      <c r="SLJ204" s="1151"/>
      <c r="SLK204" s="1151"/>
      <c r="SLL204" s="1151"/>
      <c r="SLM204" s="1151"/>
      <c r="SLN204" s="1151"/>
      <c r="SLO204" s="1151"/>
      <c r="SLP204" s="1151"/>
      <c r="SLQ204" s="1151"/>
      <c r="SLR204" s="1151"/>
      <c r="SLS204" s="1151"/>
      <c r="SLT204" s="1151"/>
      <c r="SLU204" s="1151"/>
      <c r="SLV204" s="1151"/>
      <c r="SLW204" s="1151"/>
      <c r="SLX204" s="1151"/>
      <c r="SLY204" s="1151"/>
      <c r="SLZ204" s="1151"/>
      <c r="SMA204" s="1151"/>
      <c r="SMB204" s="1151"/>
      <c r="SMC204" s="1151"/>
      <c r="SMD204" s="1151"/>
      <c r="SME204" s="1151"/>
      <c r="SMF204" s="1151"/>
      <c r="SMG204" s="1151"/>
      <c r="SMH204" s="1151"/>
      <c r="SMI204" s="1151"/>
      <c r="SMJ204" s="1151"/>
      <c r="SMK204" s="1151"/>
      <c r="SML204" s="1151"/>
      <c r="SMM204" s="1151"/>
      <c r="SMN204" s="1151"/>
      <c r="SMO204" s="1151"/>
      <c r="SMP204" s="1151"/>
      <c r="SMQ204" s="1151"/>
      <c r="SMR204" s="1151"/>
      <c r="SMS204" s="1151"/>
      <c r="SMT204" s="1151"/>
      <c r="SMU204" s="1151"/>
      <c r="SMV204" s="1151"/>
      <c r="SMW204" s="1151"/>
      <c r="SMX204" s="1151"/>
      <c r="SMY204" s="1151"/>
      <c r="SMZ204" s="1151"/>
      <c r="SNA204" s="1151"/>
      <c r="SNB204" s="1151"/>
      <c r="SNC204" s="1151"/>
      <c r="SND204" s="1151"/>
      <c r="SNE204" s="1151"/>
      <c r="SNF204" s="1151"/>
      <c r="SNG204" s="1151"/>
      <c r="SNH204" s="1151"/>
      <c r="SNI204" s="1151"/>
      <c r="SNJ204" s="1151"/>
      <c r="SNK204" s="1151"/>
      <c r="SNL204" s="1151"/>
      <c r="SNM204" s="1151"/>
      <c r="SNN204" s="1151"/>
      <c r="SNO204" s="1151"/>
      <c r="SNP204" s="1151"/>
      <c r="SNQ204" s="1151"/>
      <c r="SNR204" s="1151"/>
      <c r="SNS204" s="1151"/>
      <c r="SNT204" s="1151"/>
      <c r="SNU204" s="1151"/>
      <c r="SNV204" s="1151"/>
      <c r="SNW204" s="1151"/>
      <c r="SNX204" s="1151"/>
      <c r="SNY204" s="1151"/>
      <c r="SNZ204" s="1151"/>
      <c r="SOA204" s="1151"/>
      <c r="SOB204" s="1151"/>
      <c r="SOC204" s="1151"/>
      <c r="SOD204" s="1151"/>
      <c r="SOE204" s="1151"/>
      <c r="SOF204" s="1151"/>
      <c r="SOG204" s="1151"/>
      <c r="SOH204" s="1151"/>
      <c r="SOI204" s="1151"/>
      <c r="SOJ204" s="1151"/>
      <c r="SOK204" s="1151"/>
      <c r="SOL204" s="1151"/>
      <c r="SOM204" s="1151"/>
      <c r="SON204" s="1151"/>
      <c r="SOO204" s="1151"/>
      <c r="SOP204" s="1151"/>
      <c r="SOQ204" s="1151"/>
      <c r="SOR204" s="1151"/>
      <c r="SOS204" s="1151"/>
      <c r="SOT204" s="1151"/>
      <c r="SOU204" s="1151"/>
      <c r="SOV204" s="1151"/>
      <c r="SOW204" s="1151"/>
      <c r="SOX204" s="1151"/>
      <c r="SOY204" s="1151"/>
      <c r="SOZ204" s="1151"/>
      <c r="SPA204" s="1151"/>
      <c r="SPB204" s="1151"/>
      <c r="SPC204" s="1151"/>
      <c r="SPD204" s="1151"/>
      <c r="SPE204" s="1151"/>
      <c r="SPF204" s="1151"/>
      <c r="SPG204" s="1151"/>
      <c r="SPH204" s="1151"/>
      <c r="SPI204" s="1151"/>
      <c r="SPJ204" s="1151"/>
      <c r="SPK204" s="1151"/>
      <c r="SPL204" s="1151"/>
      <c r="SPM204" s="1151"/>
      <c r="SPN204" s="1151"/>
      <c r="SPO204" s="1151"/>
      <c r="SPP204" s="1151"/>
      <c r="SPQ204" s="1151"/>
      <c r="SPR204" s="1151"/>
      <c r="SPS204" s="1151"/>
      <c r="SPT204" s="1151"/>
      <c r="SPU204" s="1151"/>
      <c r="SPV204" s="1151"/>
      <c r="SPW204" s="1151"/>
      <c r="SPX204" s="1151"/>
      <c r="SPY204" s="1151"/>
      <c r="SPZ204" s="1151"/>
      <c r="SQA204" s="1151"/>
      <c r="SQB204" s="1151"/>
      <c r="SQC204" s="1151"/>
      <c r="SQD204" s="1151"/>
      <c r="SQE204" s="1151"/>
      <c r="SQF204" s="1151"/>
      <c r="SQG204" s="1151"/>
      <c r="SQH204" s="1151"/>
      <c r="SQI204" s="1151"/>
      <c r="SQJ204" s="1151"/>
      <c r="SQK204" s="1151"/>
      <c r="SQL204" s="1151"/>
      <c r="SQM204" s="1151"/>
      <c r="SQN204" s="1151"/>
      <c r="SQO204" s="1151"/>
      <c r="SQP204" s="1151"/>
      <c r="SQQ204" s="1151"/>
      <c r="SQR204" s="1151"/>
      <c r="SQS204" s="1151"/>
      <c r="SQT204" s="1151"/>
      <c r="SQU204" s="1151"/>
      <c r="SQV204" s="1151"/>
      <c r="SQW204" s="1151"/>
      <c r="SQX204" s="1151"/>
      <c r="SQY204" s="1151"/>
      <c r="SQZ204" s="1151"/>
      <c r="SRA204" s="1151"/>
      <c r="SRB204" s="1151"/>
      <c r="SRC204" s="1151"/>
      <c r="SRD204" s="1151"/>
      <c r="SRE204" s="1151"/>
      <c r="SRF204" s="1151"/>
      <c r="SRG204" s="1151"/>
      <c r="SRH204" s="1151"/>
      <c r="SRI204" s="1151"/>
      <c r="SRJ204" s="1151"/>
      <c r="SRK204" s="1151"/>
      <c r="SRL204" s="1151"/>
      <c r="SRM204" s="1151"/>
      <c r="SRN204" s="1151"/>
      <c r="SRO204" s="1151"/>
      <c r="SRP204" s="1151"/>
      <c r="SRQ204" s="1151"/>
      <c r="SRR204" s="1151"/>
      <c r="SRS204" s="1151"/>
      <c r="SRT204" s="1151"/>
      <c r="SRU204" s="1151"/>
      <c r="SRV204" s="1151"/>
      <c r="SRW204" s="1151"/>
      <c r="SRX204" s="1151"/>
      <c r="SRY204" s="1151"/>
      <c r="SRZ204" s="1151"/>
      <c r="SSA204" s="1151"/>
      <c r="SSB204" s="1151"/>
      <c r="SSC204" s="1151"/>
      <c r="SSD204" s="1151"/>
      <c r="SSE204" s="1151"/>
      <c r="SSF204" s="1151"/>
      <c r="SSG204" s="1151"/>
      <c r="SSH204" s="1151"/>
      <c r="SSI204" s="1151"/>
      <c r="SSJ204" s="1151"/>
      <c r="SSK204" s="1151"/>
      <c r="SSL204" s="1151"/>
      <c r="SSM204" s="1151"/>
      <c r="SSN204" s="1151"/>
      <c r="SSO204" s="1151"/>
      <c r="SSP204" s="1151"/>
      <c r="SSQ204" s="1151"/>
      <c r="SSR204" s="1151"/>
      <c r="SSS204" s="1151"/>
      <c r="SST204" s="1151"/>
      <c r="SSU204" s="1151"/>
      <c r="SSV204" s="1151"/>
      <c r="SSW204" s="1151"/>
      <c r="SSX204" s="1151"/>
      <c r="SSY204" s="1151"/>
      <c r="SSZ204" s="1151"/>
      <c r="STA204" s="1151"/>
      <c r="STB204" s="1151"/>
      <c r="STC204" s="1151"/>
      <c r="STD204" s="1151"/>
      <c r="STE204" s="1151"/>
      <c r="STF204" s="1151"/>
      <c r="STG204" s="1151"/>
      <c r="STH204" s="1151"/>
      <c r="STI204" s="1151"/>
      <c r="STJ204" s="1151"/>
      <c r="STK204" s="1151"/>
      <c r="STL204" s="1151"/>
      <c r="STM204" s="1151"/>
      <c r="STN204" s="1151"/>
      <c r="STO204" s="1151"/>
      <c r="STP204" s="1151"/>
      <c r="STQ204" s="1151"/>
      <c r="STR204" s="1151"/>
      <c r="STS204" s="1151"/>
      <c r="STT204" s="1151"/>
      <c r="STU204" s="1151"/>
      <c r="STV204" s="1151"/>
      <c r="STW204" s="1151"/>
      <c r="STX204" s="1151"/>
      <c r="STY204" s="1151"/>
      <c r="STZ204" s="1151"/>
      <c r="SUA204" s="1151"/>
      <c r="SUB204" s="1151"/>
      <c r="SUC204" s="1151"/>
      <c r="SUD204" s="1151"/>
      <c r="SUE204" s="1151"/>
      <c r="SUF204" s="1151"/>
      <c r="SUG204" s="1151"/>
      <c r="SUH204" s="1151"/>
      <c r="SUI204" s="1151"/>
      <c r="SUJ204" s="1151"/>
      <c r="SUK204" s="1151"/>
      <c r="SUL204" s="1151"/>
      <c r="SUM204" s="1151"/>
      <c r="SUN204" s="1151"/>
      <c r="SUO204" s="1151"/>
      <c r="SUP204" s="1151"/>
      <c r="SUQ204" s="1151"/>
      <c r="SUR204" s="1151"/>
      <c r="SUS204" s="1151"/>
      <c r="SUT204" s="1151"/>
      <c r="SUU204" s="1151"/>
      <c r="SUV204" s="1151"/>
      <c r="SUW204" s="1151"/>
      <c r="SUX204" s="1151"/>
      <c r="SUY204" s="1151"/>
      <c r="SUZ204" s="1151"/>
      <c r="SVA204" s="1151"/>
      <c r="SVB204" s="1151"/>
      <c r="SVC204" s="1151"/>
      <c r="SVD204" s="1151"/>
      <c r="SVE204" s="1151"/>
      <c r="SVF204" s="1151"/>
      <c r="SVG204" s="1151"/>
      <c r="SVH204" s="1151"/>
      <c r="SVI204" s="1151"/>
      <c r="SVJ204" s="1151"/>
      <c r="SVK204" s="1151"/>
      <c r="SVL204" s="1151"/>
      <c r="SVM204" s="1151"/>
      <c r="SVN204" s="1151"/>
      <c r="SVO204" s="1151"/>
      <c r="SVP204" s="1151"/>
      <c r="SVQ204" s="1151"/>
      <c r="SVR204" s="1151"/>
      <c r="SVS204" s="1151"/>
      <c r="SVT204" s="1151"/>
      <c r="SVU204" s="1151"/>
      <c r="SVV204" s="1151"/>
      <c r="SVW204" s="1151"/>
      <c r="SVX204" s="1151"/>
      <c r="SVY204" s="1151"/>
      <c r="SVZ204" s="1151"/>
      <c r="SWA204" s="1151"/>
      <c r="SWB204" s="1151"/>
      <c r="SWC204" s="1151"/>
      <c r="SWD204" s="1151"/>
      <c r="SWE204" s="1151"/>
      <c r="SWF204" s="1151"/>
      <c r="SWG204" s="1151"/>
      <c r="SWH204" s="1151"/>
      <c r="SWI204" s="1151"/>
      <c r="SWJ204" s="1151"/>
      <c r="SWK204" s="1151"/>
      <c r="SWL204" s="1151"/>
      <c r="SWM204" s="1151"/>
      <c r="SWN204" s="1151"/>
      <c r="SWO204" s="1151"/>
      <c r="SWP204" s="1151"/>
      <c r="SWQ204" s="1151"/>
      <c r="SWR204" s="1151"/>
      <c r="SWS204" s="1151"/>
      <c r="SWT204" s="1151"/>
      <c r="SWU204" s="1151"/>
      <c r="SWV204" s="1151"/>
      <c r="SWW204" s="1151"/>
      <c r="SWX204" s="1151"/>
      <c r="SWY204" s="1151"/>
      <c r="SWZ204" s="1151"/>
      <c r="SXA204" s="1151"/>
      <c r="SXB204" s="1151"/>
      <c r="SXC204" s="1151"/>
      <c r="SXD204" s="1151"/>
      <c r="SXE204" s="1151"/>
      <c r="SXF204" s="1151"/>
      <c r="SXG204" s="1151"/>
      <c r="SXH204" s="1151"/>
      <c r="SXI204" s="1151"/>
      <c r="SXJ204" s="1151"/>
      <c r="SXK204" s="1151"/>
      <c r="SXL204" s="1151"/>
      <c r="SXM204" s="1151"/>
      <c r="SXN204" s="1151"/>
      <c r="SXO204" s="1151"/>
      <c r="SXP204" s="1151"/>
      <c r="SXQ204" s="1151"/>
      <c r="SXR204" s="1151"/>
      <c r="SXS204" s="1151"/>
      <c r="SXT204" s="1151"/>
      <c r="SXU204" s="1151"/>
      <c r="SXV204" s="1151"/>
      <c r="SXW204" s="1151"/>
      <c r="SXX204" s="1151"/>
      <c r="SXY204" s="1151"/>
      <c r="SXZ204" s="1151"/>
      <c r="SYA204" s="1151"/>
      <c r="SYB204" s="1151"/>
      <c r="SYC204" s="1151"/>
      <c r="SYD204" s="1151"/>
      <c r="SYE204" s="1151"/>
      <c r="SYF204" s="1151"/>
      <c r="SYG204" s="1151"/>
      <c r="SYH204" s="1151"/>
      <c r="SYI204" s="1151"/>
      <c r="SYJ204" s="1151"/>
      <c r="SYK204" s="1151"/>
      <c r="SYL204" s="1151"/>
      <c r="SYM204" s="1151"/>
      <c r="SYN204" s="1151"/>
      <c r="SYO204" s="1151"/>
      <c r="SYP204" s="1151"/>
      <c r="SYQ204" s="1151"/>
      <c r="SYR204" s="1151"/>
      <c r="SYS204" s="1151"/>
      <c r="SYT204" s="1151"/>
      <c r="SYU204" s="1151"/>
      <c r="SYV204" s="1151"/>
      <c r="SYW204" s="1151"/>
      <c r="SYX204" s="1151"/>
      <c r="SYY204" s="1151"/>
      <c r="SYZ204" s="1151"/>
      <c r="SZA204" s="1151"/>
      <c r="SZB204" s="1151"/>
      <c r="SZC204" s="1151"/>
      <c r="SZD204" s="1151"/>
      <c r="SZE204" s="1151"/>
      <c r="SZF204" s="1151"/>
      <c r="SZG204" s="1151"/>
      <c r="SZH204" s="1151"/>
      <c r="SZI204" s="1151"/>
      <c r="SZJ204" s="1151"/>
      <c r="SZK204" s="1151"/>
      <c r="SZL204" s="1151"/>
      <c r="SZM204" s="1151"/>
      <c r="SZN204" s="1151"/>
      <c r="SZO204" s="1151"/>
      <c r="SZP204" s="1151"/>
      <c r="SZQ204" s="1151"/>
      <c r="SZR204" s="1151"/>
      <c r="SZS204" s="1151"/>
      <c r="SZT204" s="1151"/>
      <c r="SZU204" s="1151"/>
      <c r="SZV204" s="1151"/>
      <c r="SZW204" s="1151"/>
      <c r="SZX204" s="1151"/>
      <c r="SZY204" s="1151"/>
      <c r="SZZ204" s="1151"/>
      <c r="TAA204" s="1151"/>
      <c r="TAB204" s="1151"/>
      <c r="TAC204" s="1151"/>
      <c r="TAD204" s="1151"/>
      <c r="TAE204" s="1151"/>
      <c r="TAF204" s="1151"/>
      <c r="TAG204" s="1151"/>
      <c r="TAH204" s="1151"/>
      <c r="TAI204" s="1151"/>
      <c r="TAJ204" s="1151"/>
      <c r="TAK204" s="1151"/>
      <c r="TAL204" s="1151"/>
      <c r="TAM204" s="1151"/>
      <c r="TAN204" s="1151"/>
      <c r="TAO204" s="1151"/>
      <c r="TAP204" s="1151"/>
      <c r="TAQ204" s="1151"/>
      <c r="TAR204" s="1151"/>
      <c r="TAS204" s="1151"/>
      <c r="TAT204" s="1151"/>
      <c r="TAU204" s="1151"/>
      <c r="TAV204" s="1151"/>
      <c r="TAW204" s="1151"/>
      <c r="TAX204" s="1151"/>
      <c r="TAY204" s="1151"/>
      <c r="TAZ204" s="1151"/>
      <c r="TBA204" s="1151"/>
      <c r="TBB204" s="1151"/>
      <c r="TBC204" s="1151"/>
      <c r="TBD204" s="1151"/>
      <c r="TBE204" s="1151"/>
      <c r="TBF204" s="1151"/>
      <c r="TBG204" s="1151"/>
      <c r="TBH204" s="1151"/>
      <c r="TBI204" s="1151"/>
      <c r="TBJ204" s="1151"/>
      <c r="TBK204" s="1151"/>
      <c r="TBL204" s="1151"/>
      <c r="TBM204" s="1151"/>
      <c r="TBN204" s="1151"/>
      <c r="TBO204" s="1151"/>
      <c r="TBP204" s="1151"/>
      <c r="TBQ204" s="1151"/>
      <c r="TBR204" s="1151"/>
      <c r="TBS204" s="1151"/>
      <c r="TBT204" s="1151"/>
      <c r="TBU204" s="1151"/>
      <c r="TBV204" s="1151"/>
      <c r="TBW204" s="1151"/>
      <c r="TBX204" s="1151"/>
      <c r="TBY204" s="1151"/>
      <c r="TBZ204" s="1151"/>
      <c r="TCA204" s="1151"/>
      <c r="TCB204" s="1151"/>
      <c r="TCC204" s="1151"/>
      <c r="TCD204" s="1151"/>
      <c r="TCE204" s="1151"/>
      <c r="TCF204" s="1151"/>
      <c r="TCG204" s="1151"/>
      <c r="TCH204" s="1151"/>
      <c r="TCI204" s="1151"/>
      <c r="TCJ204" s="1151"/>
      <c r="TCK204" s="1151"/>
      <c r="TCL204" s="1151"/>
      <c r="TCM204" s="1151"/>
      <c r="TCN204" s="1151"/>
      <c r="TCO204" s="1151"/>
      <c r="TCP204" s="1151"/>
      <c r="TCQ204" s="1151"/>
      <c r="TCR204" s="1151"/>
      <c r="TCS204" s="1151"/>
      <c r="TCT204" s="1151"/>
      <c r="TCU204" s="1151"/>
      <c r="TCV204" s="1151"/>
      <c r="TCW204" s="1151"/>
      <c r="TCX204" s="1151"/>
      <c r="TCY204" s="1151"/>
      <c r="TCZ204" s="1151"/>
      <c r="TDA204" s="1151"/>
      <c r="TDB204" s="1151"/>
      <c r="TDC204" s="1151"/>
      <c r="TDD204" s="1151"/>
      <c r="TDE204" s="1151"/>
      <c r="TDF204" s="1151"/>
      <c r="TDG204" s="1151"/>
      <c r="TDH204" s="1151"/>
      <c r="TDI204" s="1151"/>
      <c r="TDJ204" s="1151"/>
      <c r="TDK204" s="1151"/>
      <c r="TDL204" s="1151"/>
      <c r="TDM204" s="1151"/>
      <c r="TDN204" s="1151"/>
      <c r="TDO204" s="1151"/>
      <c r="TDP204" s="1151"/>
      <c r="TDQ204" s="1151"/>
      <c r="TDR204" s="1151"/>
      <c r="TDS204" s="1151"/>
      <c r="TDT204" s="1151"/>
      <c r="TDU204" s="1151"/>
      <c r="TDV204" s="1151"/>
      <c r="TDW204" s="1151"/>
      <c r="TDX204" s="1151"/>
      <c r="TDY204" s="1151"/>
      <c r="TDZ204" s="1151"/>
      <c r="TEA204" s="1151"/>
      <c r="TEB204" s="1151"/>
      <c r="TEC204" s="1151"/>
      <c r="TED204" s="1151"/>
      <c r="TEE204" s="1151"/>
      <c r="TEF204" s="1151"/>
      <c r="TEG204" s="1151"/>
      <c r="TEH204" s="1151"/>
      <c r="TEI204" s="1151"/>
      <c r="TEJ204" s="1151"/>
      <c r="TEK204" s="1151"/>
      <c r="TEL204" s="1151"/>
      <c r="TEM204" s="1151"/>
      <c r="TEN204" s="1151"/>
      <c r="TEO204" s="1151"/>
      <c r="TEP204" s="1151"/>
      <c r="TEQ204" s="1151"/>
      <c r="TER204" s="1151"/>
      <c r="TES204" s="1151"/>
      <c r="TET204" s="1151"/>
      <c r="TEU204" s="1151"/>
      <c r="TEV204" s="1151"/>
      <c r="TEW204" s="1151"/>
      <c r="TEX204" s="1151"/>
      <c r="TEY204" s="1151"/>
      <c r="TEZ204" s="1151"/>
      <c r="TFA204" s="1151"/>
      <c r="TFB204" s="1151"/>
      <c r="TFC204" s="1151"/>
      <c r="TFD204" s="1151"/>
      <c r="TFE204" s="1151"/>
      <c r="TFF204" s="1151"/>
      <c r="TFG204" s="1151"/>
      <c r="TFH204" s="1151"/>
      <c r="TFI204" s="1151"/>
      <c r="TFJ204" s="1151"/>
      <c r="TFK204" s="1151"/>
      <c r="TFL204" s="1151"/>
      <c r="TFM204" s="1151"/>
      <c r="TFN204" s="1151"/>
      <c r="TFO204" s="1151"/>
      <c r="TFP204" s="1151"/>
      <c r="TFQ204" s="1151"/>
      <c r="TFR204" s="1151"/>
      <c r="TFS204" s="1151"/>
      <c r="TFT204" s="1151"/>
      <c r="TFU204" s="1151"/>
      <c r="TFV204" s="1151"/>
      <c r="TFW204" s="1151"/>
      <c r="TFX204" s="1151"/>
      <c r="TFY204" s="1151"/>
      <c r="TFZ204" s="1151"/>
      <c r="TGA204" s="1151"/>
      <c r="TGB204" s="1151"/>
      <c r="TGC204" s="1151"/>
      <c r="TGD204" s="1151"/>
      <c r="TGE204" s="1151"/>
      <c r="TGF204" s="1151"/>
      <c r="TGG204" s="1151"/>
      <c r="TGH204" s="1151"/>
      <c r="TGI204" s="1151"/>
      <c r="TGJ204" s="1151"/>
      <c r="TGK204" s="1151"/>
      <c r="TGL204" s="1151"/>
      <c r="TGM204" s="1151"/>
      <c r="TGN204" s="1151"/>
      <c r="TGO204" s="1151"/>
      <c r="TGP204" s="1151"/>
      <c r="TGQ204" s="1151"/>
      <c r="TGR204" s="1151"/>
      <c r="TGS204" s="1151"/>
      <c r="TGT204" s="1151"/>
      <c r="TGU204" s="1151"/>
      <c r="TGV204" s="1151"/>
      <c r="TGW204" s="1151"/>
      <c r="TGX204" s="1151"/>
      <c r="TGY204" s="1151"/>
      <c r="TGZ204" s="1151"/>
      <c r="THA204" s="1151"/>
      <c r="THB204" s="1151"/>
      <c r="THC204" s="1151"/>
      <c r="THD204" s="1151"/>
      <c r="THE204" s="1151"/>
      <c r="THF204" s="1151"/>
      <c r="THG204" s="1151"/>
      <c r="THH204" s="1151"/>
      <c r="THI204" s="1151"/>
      <c r="THJ204" s="1151"/>
      <c r="THK204" s="1151"/>
      <c r="THL204" s="1151"/>
      <c r="THM204" s="1151"/>
      <c r="THN204" s="1151"/>
      <c r="THO204" s="1151"/>
      <c r="THP204" s="1151"/>
      <c r="THQ204" s="1151"/>
      <c r="THR204" s="1151"/>
      <c r="THS204" s="1151"/>
      <c r="THT204" s="1151"/>
      <c r="THU204" s="1151"/>
      <c r="THV204" s="1151"/>
      <c r="THW204" s="1151"/>
      <c r="THX204" s="1151"/>
      <c r="THY204" s="1151"/>
      <c r="THZ204" s="1151"/>
      <c r="TIA204" s="1151"/>
      <c r="TIB204" s="1151"/>
      <c r="TIC204" s="1151"/>
      <c r="TID204" s="1151"/>
      <c r="TIE204" s="1151"/>
      <c r="TIF204" s="1151"/>
      <c r="TIG204" s="1151"/>
      <c r="TIH204" s="1151"/>
      <c r="TII204" s="1151"/>
      <c r="TIJ204" s="1151"/>
      <c r="TIK204" s="1151"/>
      <c r="TIL204" s="1151"/>
      <c r="TIM204" s="1151"/>
      <c r="TIN204" s="1151"/>
      <c r="TIO204" s="1151"/>
      <c r="TIP204" s="1151"/>
      <c r="TIQ204" s="1151"/>
      <c r="TIR204" s="1151"/>
      <c r="TIS204" s="1151"/>
      <c r="TIT204" s="1151"/>
      <c r="TIU204" s="1151"/>
      <c r="TIV204" s="1151"/>
      <c r="TIW204" s="1151"/>
      <c r="TIX204" s="1151"/>
      <c r="TIY204" s="1151"/>
      <c r="TIZ204" s="1151"/>
      <c r="TJA204" s="1151"/>
      <c r="TJB204" s="1151"/>
      <c r="TJC204" s="1151"/>
      <c r="TJD204" s="1151"/>
      <c r="TJE204" s="1151"/>
      <c r="TJF204" s="1151"/>
      <c r="TJG204" s="1151"/>
      <c r="TJH204" s="1151"/>
      <c r="TJI204" s="1151"/>
      <c r="TJJ204" s="1151"/>
      <c r="TJK204" s="1151"/>
      <c r="TJL204" s="1151"/>
      <c r="TJM204" s="1151"/>
      <c r="TJN204" s="1151"/>
      <c r="TJO204" s="1151"/>
      <c r="TJP204" s="1151"/>
      <c r="TJQ204" s="1151"/>
      <c r="TJR204" s="1151"/>
      <c r="TJS204" s="1151"/>
      <c r="TJT204" s="1151"/>
      <c r="TJU204" s="1151"/>
      <c r="TJV204" s="1151"/>
      <c r="TJW204" s="1151"/>
      <c r="TJX204" s="1151"/>
      <c r="TJY204" s="1151"/>
      <c r="TJZ204" s="1151"/>
      <c r="TKA204" s="1151"/>
      <c r="TKB204" s="1151"/>
      <c r="TKC204" s="1151"/>
      <c r="TKD204" s="1151"/>
      <c r="TKE204" s="1151"/>
      <c r="TKF204" s="1151"/>
      <c r="TKG204" s="1151"/>
      <c r="TKH204" s="1151"/>
      <c r="TKI204" s="1151"/>
      <c r="TKJ204" s="1151"/>
      <c r="TKK204" s="1151"/>
      <c r="TKL204" s="1151"/>
      <c r="TKM204" s="1151"/>
      <c r="TKN204" s="1151"/>
      <c r="TKO204" s="1151"/>
      <c r="TKP204" s="1151"/>
      <c r="TKQ204" s="1151"/>
      <c r="TKR204" s="1151"/>
      <c r="TKS204" s="1151"/>
      <c r="TKT204" s="1151"/>
      <c r="TKU204" s="1151"/>
      <c r="TKV204" s="1151"/>
      <c r="TKW204" s="1151"/>
      <c r="TKX204" s="1151"/>
      <c r="TKY204" s="1151"/>
      <c r="TKZ204" s="1151"/>
      <c r="TLA204" s="1151"/>
      <c r="TLB204" s="1151"/>
      <c r="TLC204" s="1151"/>
      <c r="TLD204" s="1151"/>
      <c r="TLE204" s="1151"/>
      <c r="TLF204" s="1151"/>
      <c r="TLG204" s="1151"/>
      <c r="TLH204" s="1151"/>
      <c r="TLI204" s="1151"/>
      <c r="TLJ204" s="1151"/>
      <c r="TLK204" s="1151"/>
      <c r="TLL204" s="1151"/>
      <c r="TLM204" s="1151"/>
      <c r="TLN204" s="1151"/>
      <c r="TLO204" s="1151"/>
      <c r="TLP204" s="1151"/>
      <c r="TLQ204" s="1151"/>
      <c r="TLR204" s="1151"/>
      <c r="TLS204" s="1151"/>
      <c r="TLT204" s="1151"/>
      <c r="TLU204" s="1151"/>
      <c r="TLV204" s="1151"/>
      <c r="TLW204" s="1151"/>
      <c r="TLX204" s="1151"/>
      <c r="TLY204" s="1151"/>
      <c r="TLZ204" s="1151"/>
      <c r="TMA204" s="1151"/>
      <c r="TMB204" s="1151"/>
      <c r="TMC204" s="1151"/>
      <c r="TMD204" s="1151"/>
      <c r="TME204" s="1151"/>
      <c r="TMF204" s="1151"/>
      <c r="TMG204" s="1151"/>
      <c r="TMH204" s="1151"/>
      <c r="TMI204" s="1151"/>
      <c r="TMJ204" s="1151"/>
      <c r="TMK204" s="1151"/>
      <c r="TML204" s="1151"/>
      <c r="TMM204" s="1151"/>
      <c r="TMN204" s="1151"/>
      <c r="TMO204" s="1151"/>
      <c r="TMP204" s="1151"/>
      <c r="TMQ204" s="1151"/>
      <c r="TMR204" s="1151"/>
      <c r="TMS204" s="1151"/>
      <c r="TMT204" s="1151"/>
      <c r="TMU204" s="1151"/>
      <c r="TMV204" s="1151"/>
      <c r="TMW204" s="1151"/>
      <c r="TMX204" s="1151"/>
      <c r="TMY204" s="1151"/>
      <c r="TMZ204" s="1151"/>
      <c r="TNA204" s="1151"/>
      <c r="TNB204" s="1151"/>
      <c r="TNC204" s="1151"/>
      <c r="TND204" s="1151"/>
      <c r="TNE204" s="1151"/>
      <c r="TNF204" s="1151"/>
      <c r="TNG204" s="1151"/>
      <c r="TNH204" s="1151"/>
      <c r="TNI204" s="1151"/>
      <c r="TNJ204" s="1151"/>
      <c r="TNK204" s="1151"/>
      <c r="TNL204" s="1151"/>
      <c r="TNM204" s="1151"/>
      <c r="TNN204" s="1151"/>
      <c r="TNO204" s="1151"/>
      <c r="TNP204" s="1151"/>
      <c r="TNQ204" s="1151"/>
      <c r="TNR204" s="1151"/>
      <c r="TNS204" s="1151"/>
      <c r="TNT204" s="1151"/>
      <c r="TNU204" s="1151"/>
      <c r="TNV204" s="1151"/>
      <c r="TNW204" s="1151"/>
      <c r="TNX204" s="1151"/>
      <c r="TNY204" s="1151"/>
      <c r="TNZ204" s="1151"/>
      <c r="TOA204" s="1151"/>
      <c r="TOB204" s="1151"/>
      <c r="TOC204" s="1151"/>
      <c r="TOD204" s="1151"/>
      <c r="TOE204" s="1151"/>
      <c r="TOF204" s="1151"/>
      <c r="TOG204" s="1151"/>
      <c r="TOH204" s="1151"/>
      <c r="TOI204" s="1151"/>
      <c r="TOJ204" s="1151"/>
      <c r="TOK204" s="1151"/>
      <c r="TOL204" s="1151"/>
      <c r="TOM204" s="1151"/>
      <c r="TON204" s="1151"/>
      <c r="TOO204" s="1151"/>
      <c r="TOP204" s="1151"/>
      <c r="TOQ204" s="1151"/>
      <c r="TOR204" s="1151"/>
      <c r="TOS204" s="1151"/>
      <c r="TOT204" s="1151"/>
      <c r="TOU204" s="1151"/>
      <c r="TOV204" s="1151"/>
      <c r="TOW204" s="1151"/>
      <c r="TOX204" s="1151"/>
      <c r="TOY204" s="1151"/>
      <c r="TOZ204" s="1151"/>
      <c r="TPA204" s="1151"/>
      <c r="TPB204" s="1151"/>
      <c r="TPC204" s="1151"/>
      <c r="TPD204" s="1151"/>
      <c r="TPE204" s="1151"/>
      <c r="TPF204" s="1151"/>
      <c r="TPG204" s="1151"/>
      <c r="TPH204" s="1151"/>
      <c r="TPI204" s="1151"/>
      <c r="TPJ204" s="1151"/>
      <c r="TPK204" s="1151"/>
      <c r="TPL204" s="1151"/>
      <c r="TPM204" s="1151"/>
      <c r="TPN204" s="1151"/>
      <c r="TPO204" s="1151"/>
      <c r="TPP204" s="1151"/>
      <c r="TPQ204" s="1151"/>
      <c r="TPR204" s="1151"/>
      <c r="TPS204" s="1151"/>
      <c r="TPT204" s="1151"/>
      <c r="TPU204" s="1151"/>
      <c r="TPV204" s="1151"/>
      <c r="TPW204" s="1151"/>
      <c r="TPX204" s="1151"/>
      <c r="TPY204" s="1151"/>
      <c r="TPZ204" s="1151"/>
      <c r="TQA204" s="1151"/>
      <c r="TQB204" s="1151"/>
      <c r="TQC204" s="1151"/>
      <c r="TQD204" s="1151"/>
      <c r="TQE204" s="1151"/>
      <c r="TQF204" s="1151"/>
      <c r="TQG204" s="1151"/>
      <c r="TQH204" s="1151"/>
      <c r="TQI204" s="1151"/>
      <c r="TQJ204" s="1151"/>
      <c r="TQK204" s="1151"/>
      <c r="TQL204" s="1151"/>
      <c r="TQM204" s="1151"/>
      <c r="TQN204" s="1151"/>
      <c r="TQO204" s="1151"/>
      <c r="TQP204" s="1151"/>
      <c r="TQQ204" s="1151"/>
      <c r="TQR204" s="1151"/>
      <c r="TQS204" s="1151"/>
      <c r="TQT204" s="1151"/>
      <c r="TQU204" s="1151"/>
      <c r="TQV204" s="1151"/>
      <c r="TQW204" s="1151"/>
      <c r="TQX204" s="1151"/>
      <c r="TQY204" s="1151"/>
      <c r="TQZ204" s="1151"/>
      <c r="TRA204" s="1151"/>
      <c r="TRB204" s="1151"/>
      <c r="TRC204" s="1151"/>
      <c r="TRD204" s="1151"/>
      <c r="TRE204" s="1151"/>
      <c r="TRF204" s="1151"/>
      <c r="TRG204" s="1151"/>
      <c r="TRH204" s="1151"/>
      <c r="TRI204" s="1151"/>
      <c r="TRJ204" s="1151"/>
      <c r="TRK204" s="1151"/>
      <c r="TRL204" s="1151"/>
      <c r="TRM204" s="1151"/>
      <c r="TRN204" s="1151"/>
      <c r="TRO204" s="1151"/>
      <c r="TRP204" s="1151"/>
      <c r="TRQ204" s="1151"/>
      <c r="TRR204" s="1151"/>
      <c r="TRS204" s="1151"/>
      <c r="TRT204" s="1151"/>
      <c r="TRU204" s="1151"/>
      <c r="TRV204" s="1151"/>
      <c r="TRW204" s="1151"/>
      <c r="TRX204" s="1151"/>
      <c r="TRY204" s="1151"/>
      <c r="TRZ204" s="1151"/>
      <c r="TSA204" s="1151"/>
      <c r="TSB204" s="1151"/>
      <c r="TSC204" s="1151"/>
      <c r="TSD204" s="1151"/>
      <c r="TSE204" s="1151"/>
      <c r="TSF204" s="1151"/>
      <c r="TSG204" s="1151"/>
      <c r="TSH204" s="1151"/>
      <c r="TSI204" s="1151"/>
      <c r="TSJ204" s="1151"/>
      <c r="TSK204" s="1151"/>
      <c r="TSL204" s="1151"/>
      <c r="TSM204" s="1151"/>
      <c r="TSN204" s="1151"/>
      <c r="TSO204" s="1151"/>
      <c r="TSP204" s="1151"/>
      <c r="TSQ204" s="1151"/>
      <c r="TSR204" s="1151"/>
      <c r="TSS204" s="1151"/>
      <c r="TST204" s="1151"/>
      <c r="TSU204" s="1151"/>
      <c r="TSV204" s="1151"/>
      <c r="TSW204" s="1151"/>
      <c r="TSX204" s="1151"/>
      <c r="TSY204" s="1151"/>
      <c r="TSZ204" s="1151"/>
      <c r="TTA204" s="1151"/>
      <c r="TTB204" s="1151"/>
      <c r="TTC204" s="1151"/>
      <c r="TTD204" s="1151"/>
      <c r="TTE204" s="1151"/>
      <c r="TTF204" s="1151"/>
      <c r="TTG204" s="1151"/>
      <c r="TTH204" s="1151"/>
      <c r="TTI204" s="1151"/>
      <c r="TTJ204" s="1151"/>
      <c r="TTK204" s="1151"/>
      <c r="TTL204" s="1151"/>
      <c r="TTM204" s="1151"/>
      <c r="TTN204" s="1151"/>
      <c r="TTO204" s="1151"/>
      <c r="TTP204" s="1151"/>
      <c r="TTQ204" s="1151"/>
      <c r="TTR204" s="1151"/>
      <c r="TTS204" s="1151"/>
      <c r="TTT204" s="1151"/>
      <c r="TTU204" s="1151"/>
      <c r="TTV204" s="1151"/>
      <c r="TTW204" s="1151"/>
      <c r="TTX204" s="1151"/>
      <c r="TTY204" s="1151"/>
      <c r="TTZ204" s="1151"/>
      <c r="TUA204" s="1151"/>
      <c r="TUB204" s="1151"/>
      <c r="TUC204" s="1151"/>
      <c r="TUD204" s="1151"/>
      <c r="TUE204" s="1151"/>
      <c r="TUF204" s="1151"/>
      <c r="TUG204" s="1151"/>
      <c r="TUH204" s="1151"/>
      <c r="TUI204" s="1151"/>
      <c r="TUJ204" s="1151"/>
      <c r="TUK204" s="1151"/>
      <c r="TUL204" s="1151"/>
      <c r="TUM204" s="1151"/>
      <c r="TUN204" s="1151"/>
      <c r="TUO204" s="1151"/>
      <c r="TUP204" s="1151"/>
      <c r="TUQ204" s="1151"/>
      <c r="TUR204" s="1151"/>
      <c r="TUS204" s="1151"/>
      <c r="TUT204" s="1151"/>
      <c r="TUU204" s="1151"/>
      <c r="TUV204" s="1151"/>
      <c r="TUW204" s="1151"/>
      <c r="TUX204" s="1151"/>
      <c r="TUY204" s="1151"/>
      <c r="TUZ204" s="1151"/>
      <c r="TVA204" s="1151"/>
      <c r="TVB204" s="1151"/>
      <c r="TVC204" s="1151"/>
      <c r="TVD204" s="1151"/>
      <c r="TVE204" s="1151"/>
      <c r="TVF204" s="1151"/>
      <c r="TVG204" s="1151"/>
      <c r="TVH204" s="1151"/>
      <c r="TVI204" s="1151"/>
      <c r="TVJ204" s="1151"/>
      <c r="TVK204" s="1151"/>
      <c r="TVL204" s="1151"/>
      <c r="TVM204" s="1151"/>
      <c r="TVN204" s="1151"/>
      <c r="TVO204" s="1151"/>
      <c r="TVP204" s="1151"/>
      <c r="TVQ204" s="1151"/>
      <c r="TVR204" s="1151"/>
      <c r="TVS204" s="1151"/>
      <c r="TVT204" s="1151"/>
      <c r="TVU204" s="1151"/>
      <c r="TVV204" s="1151"/>
      <c r="TVW204" s="1151"/>
      <c r="TVX204" s="1151"/>
      <c r="TVY204" s="1151"/>
      <c r="TVZ204" s="1151"/>
      <c r="TWA204" s="1151"/>
      <c r="TWB204" s="1151"/>
      <c r="TWC204" s="1151"/>
      <c r="TWD204" s="1151"/>
      <c r="TWE204" s="1151"/>
      <c r="TWF204" s="1151"/>
      <c r="TWG204" s="1151"/>
      <c r="TWH204" s="1151"/>
      <c r="TWI204" s="1151"/>
      <c r="TWJ204" s="1151"/>
      <c r="TWK204" s="1151"/>
      <c r="TWL204" s="1151"/>
      <c r="TWM204" s="1151"/>
      <c r="TWN204" s="1151"/>
      <c r="TWO204" s="1151"/>
      <c r="TWP204" s="1151"/>
      <c r="TWQ204" s="1151"/>
      <c r="TWR204" s="1151"/>
      <c r="TWS204" s="1151"/>
      <c r="TWT204" s="1151"/>
      <c r="TWU204" s="1151"/>
      <c r="TWV204" s="1151"/>
      <c r="TWW204" s="1151"/>
      <c r="TWX204" s="1151"/>
      <c r="TWY204" s="1151"/>
      <c r="TWZ204" s="1151"/>
      <c r="TXA204" s="1151"/>
      <c r="TXB204" s="1151"/>
      <c r="TXC204" s="1151"/>
      <c r="TXD204" s="1151"/>
      <c r="TXE204" s="1151"/>
      <c r="TXF204" s="1151"/>
      <c r="TXG204" s="1151"/>
      <c r="TXH204" s="1151"/>
      <c r="TXI204" s="1151"/>
      <c r="TXJ204" s="1151"/>
      <c r="TXK204" s="1151"/>
      <c r="TXL204" s="1151"/>
      <c r="TXM204" s="1151"/>
      <c r="TXN204" s="1151"/>
      <c r="TXO204" s="1151"/>
      <c r="TXP204" s="1151"/>
      <c r="TXQ204" s="1151"/>
      <c r="TXR204" s="1151"/>
      <c r="TXS204" s="1151"/>
      <c r="TXT204" s="1151"/>
      <c r="TXU204" s="1151"/>
      <c r="TXV204" s="1151"/>
      <c r="TXW204" s="1151"/>
      <c r="TXX204" s="1151"/>
      <c r="TXY204" s="1151"/>
      <c r="TXZ204" s="1151"/>
      <c r="TYA204" s="1151"/>
      <c r="TYB204" s="1151"/>
      <c r="TYC204" s="1151"/>
      <c r="TYD204" s="1151"/>
      <c r="TYE204" s="1151"/>
      <c r="TYF204" s="1151"/>
      <c r="TYG204" s="1151"/>
      <c r="TYH204" s="1151"/>
      <c r="TYI204" s="1151"/>
      <c r="TYJ204" s="1151"/>
      <c r="TYK204" s="1151"/>
      <c r="TYL204" s="1151"/>
      <c r="TYM204" s="1151"/>
      <c r="TYN204" s="1151"/>
      <c r="TYO204" s="1151"/>
      <c r="TYP204" s="1151"/>
      <c r="TYQ204" s="1151"/>
      <c r="TYR204" s="1151"/>
      <c r="TYS204" s="1151"/>
      <c r="TYT204" s="1151"/>
      <c r="TYU204" s="1151"/>
      <c r="TYV204" s="1151"/>
      <c r="TYW204" s="1151"/>
      <c r="TYX204" s="1151"/>
      <c r="TYY204" s="1151"/>
      <c r="TYZ204" s="1151"/>
      <c r="TZA204" s="1151"/>
      <c r="TZB204" s="1151"/>
      <c r="TZC204" s="1151"/>
      <c r="TZD204" s="1151"/>
      <c r="TZE204" s="1151"/>
      <c r="TZF204" s="1151"/>
      <c r="TZG204" s="1151"/>
      <c r="TZH204" s="1151"/>
      <c r="TZI204" s="1151"/>
      <c r="TZJ204" s="1151"/>
      <c r="TZK204" s="1151"/>
      <c r="TZL204" s="1151"/>
      <c r="TZM204" s="1151"/>
      <c r="TZN204" s="1151"/>
      <c r="TZO204" s="1151"/>
      <c r="TZP204" s="1151"/>
      <c r="TZQ204" s="1151"/>
      <c r="TZR204" s="1151"/>
      <c r="TZS204" s="1151"/>
      <c r="TZT204" s="1151"/>
      <c r="TZU204" s="1151"/>
      <c r="TZV204" s="1151"/>
      <c r="TZW204" s="1151"/>
      <c r="TZX204" s="1151"/>
      <c r="TZY204" s="1151"/>
      <c r="TZZ204" s="1151"/>
      <c r="UAA204" s="1151"/>
      <c r="UAB204" s="1151"/>
      <c r="UAC204" s="1151"/>
      <c r="UAD204" s="1151"/>
      <c r="UAE204" s="1151"/>
      <c r="UAF204" s="1151"/>
      <c r="UAG204" s="1151"/>
      <c r="UAH204" s="1151"/>
      <c r="UAI204" s="1151"/>
      <c r="UAJ204" s="1151"/>
      <c r="UAK204" s="1151"/>
      <c r="UAL204" s="1151"/>
      <c r="UAM204" s="1151"/>
      <c r="UAN204" s="1151"/>
      <c r="UAO204" s="1151"/>
      <c r="UAP204" s="1151"/>
      <c r="UAQ204" s="1151"/>
      <c r="UAR204" s="1151"/>
      <c r="UAS204" s="1151"/>
      <c r="UAT204" s="1151"/>
      <c r="UAU204" s="1151"/>
      <c r="UAV204" s="1151"/>
      <c r="UAW204" s="1151"/>
      <c r="UAX204" s="1151"/>
      <c r="UAY204" s="1151"/>
      <c r="UAZ204" s="1151"/>
      <c r="UBA204" s="1151"/>
      <c r="UBB204" s="1151"/>
      <c r="UBC204" s="1151"/>
      <c r="UBD204" s="1151"/>
      <c r="UBE204" s="1151"/>
      <c r="UBF204" s="1151"/>
      <c r="UBG204" s="1151"/>
      <c r="UBH204" s="1151"/>
      <c r="UBI204" s="1151"/>
      <c r="UBJ204" s="1151"/>
      <c r="UBK204" s="1151"/>
      <c r="UBL204" s="1151"/>
      <c r="UBM204" s="1151"/>
      <c r="UBN204" s="1151"/>
      <c r="UBO204" s="1151"/>
      <c r="UBP204" s="1151"/>
      <c r="UBQ204" s="1151"/>
      <c r="UBR204" s="1151"/>
      <c r="UBS204" s="1151"/>
      <c r="UBT204" s="1151"/>
      <c r="UBU204" s="1151"/>
      <c r="UBV204" s="1151"/>
      <c r="UBW204" s="1151"/>
      <c r="UBX204" s="1151"/>
      <c r="UBY204" s="1151"/>
      <c r="UBZ204" s="1151"/>
      <c r="UCA204" s="1151"/>
      <c r="UCB204" s="1151"/>
      <c r="UCC204" s="1151"/>
      <c r="UCD204" s="1151"/>
      <c r="UCE204" s="1151"/>
      <c r="UCF204" s="1151"/>
      <c r="UCG204" s="1151"/>
      <c r="UCH204" s="1151"/>
      <c r="UCI204" s="1151"/>
      <c r="UCJ204" s="1151"/>
      <c r="UCK204" s="1151"/>
      <c r="UCL204" s="1151"/>
      <c r="UCM204" s="1151"/>
      <c r="UCN204" s="1151"/>
      <c r="UCO204" s="1151"/>
      <c r="UCP204" s="1151"/>
      <c r="UCQ204" s="1151"/>
      <c r="UCR204" s="1151"/>
      <c r="UCS204" s="1151"/>
      <c r="UCT204" s="1151"/>
      <c r="UCU204" s="1151"/>
      <c r="UCV204" s="1151"/>
      <c r="UCW204" s="1151"/>
      <c r="UCX204" s="1151"/>
      <c r="UCY204" s="1151"/>
      <c r="UCZ204" s="1151"/>
      <c r="UDA204" s="1151"/>
      <c r="UDB204" s="1151"/>
      <c r="UDC204" s="1151"/>
      <c r="UDD204" s="1151"/>
      <c r="UDE204" s="1151"/>
      <c r="UDF204" s="1151"/>
      <c r="UDG204" s="1151"/>
      <c r="UDH204" s="1151"/>
      <c r="UDI204" s="1151"/>
      <c r="UDJ204" s="1151"/>
      <c r="UDK204" s="1151"/>
      <c r="UDL204" s="1151"/>
      <c r="UDM204" s="1151"/>
      <c r="UDN204" s="1151"/>
      <c r="UDO204" s="1151"/>
      <c r="UDP204" s="1151"/>
      <c r="UDQ204" s="1151"/>
      <c r="UDR204" s="1151"/>
      <c r="UDS204" s="1151"/>
      <c r="UDT204" s="1151"/>
      <c r="UDU204" s="1151"/>
      <c r="UDV204" s="1151"/>
      <c r="UDW204" s="1151"/>
      <c r="UDX204" s="1151"/>
      <c r="UDY204" s="1151"/>
      <c r="UDZ204" s="1151"/>
      <c r="UEA204" s="1151"/>
      <c r="UEB204" s="1151"/>
      <c r="UEC204" s="1151"/>
      <c r="UED204" s="1151"/>
      <c r="UEE204" s="1151"/>
      <c r="UEF204" s="1151"/>
      <c r="UEG204" s="1151"/>
      <c r="UEH204" s="1151"/>
      <c r="UEI204" s="1151"/>
      <c r="UEJ204" s="1151"/>
      <c r="UEK204" s="1151"/>
      <c r="UEL204" s="1151"/>
      <c r="UEM204" s="1151"/>
      <c r="UEN204" s="1151"/>
      <c r="UEO204" s="1151"/>
      <c r="UEP204" s="1151"/>
      <c r="UEQ204" s="1151"/>
      <c r="UER204" s="1151"/>
      <c r="UES204" s="1151"/>
      <c r="UET204" s="1151"/>
      <c r="UEU204" s="1151"/>
      <c r="UEV204" s="1151"/>
      <c r="UEW204" s="1151"/>
      <c r="UEX204" s="1151"/>
      <c r="UEY204" s="1151"/>
      <c r="UEZ204" s="1151"/>
      <c r="UFA204" s="1151"/>
      <c r="UFB204" s="1151"/>
      <c r="UFC204" s="1151"/>
      <c r="UFD204" s="1151"/>
      <c r="UFE204" s="1151"/>
      <c r="UFF204" s="1151"/>
      <c r="UFG204" s="1151"/>
      <c r="UFH204" s="1151"/>
      <c r="UFI204" s="1151"/>
      <c r="UFJ204" s="1151"/>
      <c r="UFK204" s="1151"/>
      <c r="UFL204" s="1151"/>
      <c r="UFM204" s="1151"/>
      <c r="UFN204" s="1151"/>
      <c r="UFO204" s="1151"/>
      <c r="UFP204" s="1151"/>
      <c r="UFQ204" s="1151"/>
      <c r="UFR204" s="1151"/>
      <c r="UFS204" s="1151"/>
      <c r="UFT204" s="1151"/>
      <c r="UFU204" s="1151"/>
      <c r="UFV204" s="1151"/>
      <c r="UFW204" s="1151"/>
      <c r="UFX204" s="1151"/>
      <c r="UFY204" s="1151"/>
      <c r="UFZ204" s="1151"/>
      <c r="UGA204" s="1151"/>
      <c r="UGB204" s="1151"/>
      <c r="UGC204" s="1151"/>
      <c r="UGD204" s="1151"/>
      <c r="UGE204" s="1151"/>
      <c r="UGF204" s="1151"/>
      <c r="UGG204" s="1151"/>
      <c r="UGH204" s="1151"/>
      <c r="UGI204" s="1151"/>
      <c r="UGJ204" s="1151"/>
      <c r="UGK204" s="1151"/>
      <c r="UGL204" s="1151"/>
      <c r="UGM204" s="1151"/>
      <c r="UGN204" s="1151"/>
      <c r="UGO204" s="1151"/>
      <c r="UGP204" s="1151"/>
      <c r="UGQ204" s="1151"/>
      <c r="UGR204" s="1151"/>
      <c r="UGS204" s="1151"/>
      <c r="UGT204" s="1151"/>
      <c r="UGU204" s="1151"/>
      <c r="UGV204" s="1151"/>
      <c r="UGW204" s="1151"/>
      <c r="UGX204" s="1151"/>
      <c r="UGY204" s="1151"/>
      <c r="UGZ204" s="1151"/>
      <c r="UHA204" s="1151"/>
      <c r="UHB204" s="1151"/>
      <c r="UHC204" s="1151"/>
      <c r="UHD204" s="1151"/>
      <c r="UHE204" s="1151"/>
      <c r="UHF204" s="1151"/>
      <c r="UHG204" s="1151"/>
      <c r="UHH204" s="1151"/>
      <c r="UHI204" s="1151"/>
      <c r="UHJ204" s="1151"/>
      <c r="UHK204" s="1151"/>
      <c r="UHL204" s="1151"/>
      <c r="UHM204" s="1151"/>
      <c r="UHN204" s="1151"/>
      <c r="UHO204" s="1151"/>
      <c r="UHP204" s="1151"/>
      <c r="UHQ204" s="1151"/>
      <c r="UHR204" s="1151"/>
      <c r="UHS204" s="1151"/>
      <c r="UHT204" s="1151"/>
      <c r="UHU204" s="1151"/>
      <c r="UHV204" s="1151"/>
      <c r="UHW204" s="1151"/>
      <c r="UHX204" s="1151"/>
      <c r="UHY204" s="1151"/>
      <c r="UHZ204" s="1151"/>
      <c r="UIA204" s="1151"/>
      <c r="UIB204" s="1151"/>
      <c r="UIC204" s="1151"/>
      <c r="UID204" s="1151"/>
      <c r="UIE204" s="1151"/>
      <c r="UIF204" s="1151"/>
      <c r="UIG204" s="1151"/>
      <c r="UIH204" s="1151"/>
      <c r="UII204" s="1151"/>
      <c r="UIJ204" s="1151"/>
      <c r="UIK204" s="1151"/>
      <c r="UIL204" s="1151"/>
      <c r="UIM204" s="1151"/>
      <c r="UIN204" s="1151"/>
      <c r="UIO204" s="1151"/>
      <c r="UIP204" s="1151"/>
      <c r="UIQ204" s="1151"/>
      <c r="UIR204" s="1151"/>
      <c r="UIS204" s="1151"/>
      <c r="UIT204" s="1151"/>
      <c r="UIU204" s="1151"/>
      <c r="UIV204" s="1151"/>
      <c r="UIW204" s="1151"/>
      <c r="UIX204" s="1151"/>
      <c r="UIY204" s="1151"/>
      <c r="UIZ204" s="1151"/>
      <c r="UJA204" s="1151"/>
      <c r="UJB204" s="1151"/>
      <c r="UJC204" s="1151"/>
      <c r="UJD204" s="1151"/>
      <c r="UJE204" s="1151"/>
      <c r="UJF204" s="1151"/>
      <c r="UJG204" s="1151"/>
      <c r="UJH204" s="1151"/>
      <c r="UJI204" s="1151"/>
      <c r="UJJ204" s="1151"/>
      <c r="UJK204" s="1151"/>
      <c r="UJL204" s="1151"/>
      <c r="UJM204" s="1151"/>
      <c r="UJN204" s="1151"/>
      <c r="UJO204" s="1151"/>
      <c r="UJP204" s="1151"/>
      <c r="UJQ204" s="1151"/>
      <c r="UJR204" s="1151"/>
      <c r="UJS204" s="1151"/>
      <c r="UJT204" s="1151"/>
      <c r="UJU204" s="1151"/>
      <c r="UJV204" s="1151"/>
      <c r="UJW204" s="1151"/>
      <c r="UJX204" s="1151"/>
      <c r="UJY204" s="1151"/>
      <c r="UJZ204" s="1151"/>
      <c r="UKA204" s="1151"/>
      <c r="UKB204" s="1151"/>
      <c r="UKC204" s="1151"/>
      <c r="UKD204" s="1151"/>
      <c r="UKE204" s="1151"/>
      <c r="UKF204" s="1151"/>
      <c r="UKG204" s="1151"/>
      <c r="UKH204" s="1151"/>
      <c r="UKI204" s="1151"/>
      <c r="UKJ204" s="1151"/>
      <c r="UKK204" s="1151"/>
      <c r="UKL204" s="1151"/>
      <c r="UKM204" s="1151"/>
      <c r="UKN204" s="1151"/>
      <c r="UKO204" s="1151"/>
      <c r="UKP204" s="1151"/>
      <c r="UKQ204" s="1151"/>
      <c r="UKR204" s="1151"/>
      <c r="UKS204" s="1151"/>
      <c r="UKT204" s="1151"/>
      <c r="UKU204" s="1151"/>
      <c r="UKV204" s="1151"/>
      <c r="UKW204" s="1151"/>
      <c r="UKX204" s="1151"/>
      <c r="UKY204" s="1151"/>
      <c r="UKZ204" s="1151"/>
      <c r="ULA204" s="1151"/>
      <c r="ULB204" s="1151"/>
      <c r="ULC204" s="1151"/>
      <c r="ULD204" s="1151"/>
      <c r="ULE204" s="1151"/>
      <c r="ULF204" s="1151"/>
      <c r="ULG204" s="1151"/>
      <c r="ULH204" s="1151"/>
      <c r="ULI204" s="1151"/>
      <c r="ULJ204" s="1151"/>
      <c r="ULK204" s="1151"/>
      <c r="ULL204" s="1151"/>
      <c r="ULM204" s="1151"/>
      <c r="ULN204" s="1151"/>
      <c r="ULO204" s="1151"/>
      <c r="ULP204" s="1151"/>
      <c r="ULQ204" s="1151"/>
      <c r="ULR204" s="1151"/>
      <c r="ULS204" s="1151"/>
      <c r="ULT204" s="1151"/>
      <c r="ULU204" s="1151"/>
      <c r="ULV204" s="1151"/>
      <c r="ULW204" s="1151"/>
      <c r="ULX204" s="1151"/>
      <c r="ULY204" s="1151"/>
      <c r="ULZ204" s="1151"/>
      <c r="UMA204" s="1151"/>
      <c r="UMB204" s="1151"/>
      <c r="UMC204" s="1151"/>
      <c r="UMD204" s="1151"/>
      <c r="UME204" s="1151"/>
      <c r="UMF204" s="1151"/>
      <c r="UMG204" s="1151"/>
      <c r="UMH204" s="1151"/>
      <c r="UMI204" s="1151"/>
      <c r="UMJ204" s="1151"/>
      <c r="UMK204" s="1151"/>
      <c r="UML204" s="1151"/>
      <c r="UMM204" s="1151"/>
      <c r="UMN204" s="1151"/>
      <c r="UMO204" s="1151"/>
      <c r="UMP204" s="1151"/>
      <c r="UMQ204" s="1151"/>
      <c r="UMR204" s="1151"/>
      <c r="UMS204" s="1151"/>
      <c r="UMT204" s="1151"/>
      <c r="UMU204" s="1151"/>
      <c r="UMV204" s="1151"/>
      <c r="UMW204" s="1151"/>
      <c r="UMX204" s="1151"/>
      <c r="UMY204" s="1151"/>
      <c r="UMZ204" s="1151"/>
      <c r="UNA204" s="1151"/>
      <c r="UNB204" s="1151"/>
      <c r="UNC204" s="1151"/>
      <c r="UND204" s="1151"/>
      <c r="UNE204" s="1151"/>
      <c r="UNF204" s="1151"/>
      <c r="UNG204" s="1151"/>
      <c r="UNH204" s="1151"/>
      <c r="UNI204" s="1151"/>
      <c r="UNJ204" s="1151"/>
      <c r="UNK204" s="1151"/>
      <c r="UNL204" s="1151"/>
      <c r="UNM204" s="1151"/>
      <c r="UNN204" s="1151"/>
      <c r="UNO204" s="1151"/>
      <c r="UNP204" s="1151"/>
      <c r="UNQ204" s="1151"/>
      <c r="UNR204" s="1151"/>
      <c r="UNS204" s="1151"/>
      <c r="UNT204" s="1151"/>
      <c r="UNU204" s="1151"/>
      <c r="UNV204" s="1151"/>
      <c r="UNW204" s="1151"/>
      <c r="UNX204" s="1151"/>
      <c r="UNY204" s="1151"/>
      <c r="UNZ204" s="1151"/>
      <c r="UOA204" s="1151"/>
      <c r="UOB204" s="1151"/>
      <c r="UOC204" s="1151"/>
      <c r="UOD204" s="1151"/>
      <c r="UOE204" s="1151"/>
      <c r="UOF204" s="1151"/>
      <c r="UOG204" s="1151"/>
      <c r="UOH204" s="1151"/>
      <c r="UOI204" s="1151"/>
      <c r="UOJ204" s="1151"/>
      <c r="UOK204" s="1151"/>
      <c r="UOL204" s="1151"/>
      <c r="UOM204" s="1151"/>
      <c r="UON204" s="1151"/>
      <c r="UOO204" s="1151"/>
      <c r="UOP204" s="1151"/>
      <c r="UOQ204" s="1151"/>
      <c r="UOR204" s="1151"/>
      <c r="UOS204" s="1151"/>
      <c r="UOT204" s="1151"/>
      <c r="UOU204" s="1151"/>
      <c r="UOV204" s="1151"/>
      <c r="UOW204" s="1151"/>
      <c r="UOX204" s="1151"/>
      <c r="UOY204" s="1151"/>
      <c r="UOZ204" s="1151"/>
      <c r="UPA204" s="1151"/>
      <c r="UPB204" s="1151"/>
      <c r="UPC204" s="1151"/>
      <c r="UPD204" s="1151"/>
      <c r="UPE204" s="1151"/>
      <c r="UPF204" s="1151"/>
      <c r="UPG204" s="1151"/>
      <c r="UPH204" s="1151"/>
      <c r="UPI204" s="1151"/>
      <c r="UPJ204" s="1151"/>
      <c r="UPK204" s="1151"/>
      <c r="UPL204" s="1151"/>
      <c r="UPM204" s="1151"/>
      <c r="UPN204" s="1151"/>
      <c r="UPO204" s="1151"/>
      <c r="UPP204" s="1151"/>
      <c r="UPQ204" s="1151"/>
      <c r="UPR204" s="1151"/>
      <c r="UPS204" s="1151"/>
      <c r="UPT204" s="1151"/>
      <c r="UPU204" s="1151"/>
      <c r="UPV204" s="1151"/>
      <c r="UPW204" s="1151"/>
      <c r="UPX204" s="1151"/>
      <c r="UPY204" s="1151"/>
      <c r="UPZ204" s="1151"/>
      <c r="UQA204" s="1151"/>
      <c r="UQB204" s="1151"/>
      <c r="UQC204" s="1151"/>
      <c r="UQD204" s="1151"/>
      <c r="UQE204" s="1151"/>
      <c r="UQF204" s="1151"/>
      <c r="UQG204" s="1151"/>
      <c r="UQH204" s="1151"/>
      <c r="UQI204" s="1151"/>
      <c r="UQJ204" s="1151"/>
      <c r="UQK204" s="1151"/>
      <c r="UQL204" s="1151"/>
      <c r="UQM204" s="1151"/>
      <c r="UQN204" s="1151"/>
      <c r="UQO204" s="1151"/>
      <c r="UQP204" s="1151"/>
      <c r="UQQ204" s="1151"/>
      <c r="UQR204" s="1151"/>
      <c r="UQS204" s="1151"/>
      <c r="UQT204" s="1151"/>
      <c r="UQU204" s="1151"/>
      <c r="UQV204" s="1151"/>
      <c r="UQW204" s="1151"/>
      <c r="UQX204" s="1151"/>
      <c r="UQY204" s="1151"/>
      <c r="UQZ204" s="1151"/>
      <c r="URA204" s="1151"/>
      <c r="URB204" s="1151"/>
      <c r="URC204" s="1151"/>
      <c r="URD204" s="1151"/>
      <c r="URE204" s="1151"/>
      <c r="URF204" s="1151"/>
      <c r="URG204" s="1151"/>
      <c r="URH204" s="1151"/>
      <c r="URI204" s="1151"/>
      <c r="URJ204" s="1151"/>
      <c r="URK204" s="1151"/>
      <c r="URL204" s="1151"/>
      <c r="URM204" s="1151"/>
      <c r="URN204" s="1151"/>
      <c r="URO204" s="1151"/>
      <c r="URP204" s="1151"/>
      <c r="URQ204" s="1151"/>
      <c r="URR204" s="1151"/>
      <c r="URS204" s="1151"/>
      <c r="URT204" s="1151"/>
      <c r="URU204" s="1151"/>
      <c r="URV204" s="1151"/>
      <c r="URW204" s="1151"/>
      <c r="URX204" s="1151"/>
      <c r="URY204" s="1151"/>
      <c r="URZ204" s="1151"/>
      <c r="USA204" s="1151"/>
      <c r="USB204" s="1151"/>
      <c r="USC204" s="1151"/>
      <c r="USD204" s="1151"/>
      <c r="USE204" s="1151"/>
      <c r="USF204" s="1151"/>
      <c r="USG204" s="1151"/>
      <c r="USH204" s="1151"/>
      <c r="USI204" s="1151"/>
      <c r="USJ204" s="1151"/>
      <c r="USK204" s="1151"/>
      <c r="USL204" s="1151"/>
      <c r="USM204" s="1151"/>
      <c r="USN204" s="1151"/>
      <c r="USO204" s="1151"/>
      <c r="USP204" s="1151"/>
      <c r="USQ204" s="1151"/>
      <c r="USR204" s="1151"/>
      <c r="USS204" s="1151"/>
      <c r="UST204" s="1151"/>
      <c r="USU204" s="1151"/>
      <c r="USV204" s="1151"/>
      <c r="USW204" s="1151"/>
      <c r="USX204" s="1151"/>
      <c r="USY204" s="1151"/>
      <c r="USZ204" s="1151"/>
      <c r="UTA204" s="1151"/>
      <c r="UTB204" s="1151"/>
      <c r="UTC204" s="1151"/>
      <c r="UTD204" s="1151"/>
      <c r="UTE204" s="1151"/>
      <c r="UTF204" s="1151"/>
      <c r="UTG204" s="1151"/>
      <c r="UTH204" s="1151"/>
      <c r="UTI204" s="1151"/>
      <c r="UTJ204" s="1151"/>
      <c r="UTK204" s="1151"/>
      <c r="UTL204" s="1151"/>
      <c r="UTM204" s="1151"/>
      <c r="UTN204" s="1151"/>
      <c r="UTO204" s="1151"/>
      <c r="UTP204" s="1151"/>
      <c r="UTQ204" s="1151"/>
      <c r="UTR204" s="1151"/>
      <c r="UTS204" s="1151"/>
      <c r="UTT204" s="1151"/>
      <c r="UTU204" s="1151"/>
      <c r="UTV204" s="1151"/>
      <c r="UTW204" s="1151"/>
      <c r="UTX204" s="1151"/>
      <c r="UTY204" s="1151"/>
      <c r="UTZ204" s="1151"/>
      <c r="UUA204" s="1151"/>
      <c r="UUB204" s="1151"/>
      <c r="UUC204" s="1151"/>
      <c r="UUD204" s="1151"/>
      <c r="UUE204" s="1151"/>
      <c r="UUF204" s="1151"/>
      <c r="UUG204" s="1151"/>
      <c r="UUH204" s="1151"/>
      <c r="UUI204" s="1151"/>
      <c r="UUJ204" s="1151"/>
      <c r="UUK204" s="1151"/>
      <c r="UUL204" s="1151"/>
      <c r="UUM204" s="1151"/>
      <c r="UUN204" s="1151"/>
      <c r="UUO204" s="1151"/>
      <c r="UUP204" s="1151"/>
      <c r="UUQ204" s="1151"/>
      <c r="UUR204" s="1151"/>
      <c r="UUS204" s="1151"/>
      <c r="UUT204" s="1151"/>
      <c r="UUU204" s="1151"/>
      <c r="UUV204" s="1151"/>
      <c r="UUW204" s="1151"/>
      <c r="UUX204" s="1151"/>
      <c r="UUY204" s="1151"/>
      <c r="UUZ204" s="1151"/>
      <c r="UVA204" s="1151"/>
      <c r="UVB204" s="1151"/>
      <c r="UVC204" s="1151"/>
      <c r="UVD204" s="1151"/>
      <c r="UVE204" s="1151"/>
      <c r="UVF204" s="1151"/>
      <c r="UVG204" s="1151"/>
      <c r="UVH204" s="1151"/>
      <c r="UVI204" s="1151"/>
      <c r="UVJ204" s="1151"/>
      <c r="UVK204" s="1151"/>
      <c r="UVL204" s="1151"/>
      <c r="UVM204" s="1151"/>
      <c r="UVN204" s="1151"/>
      <c r="UVO204" s="1151"/>
      <c r="UVP204" s="1151"/>
      <c r="UVQ204" s="1151"/>
      <c r="UVR204" s="1151"/>
      <c r="UVS204" s="1151"/>
      <c r="UVT204" s="1151"/>
      <c r="UVU204" s="1151"/>
      <c r="UVV204" s="1151"/>
      <c r="UVW204" s="1151"/>
      <c r="UVX204" s="1151"/>
      <c r="UVY204" s="1151"/>
      <c r="UVZ204" s="1151"/>
      <c r="UWA204" s="1151"/>
      <c r="UWB204" s="1151"/>
      <c r="UWC204" s="1151"/>
      <c r="UWD204" s="1151"/>
      <c r="UWE204" s="1151"/>
      <c r="UWF204" s="1151"/>
      <c r="UWG204" s="1151"/>
      <c r="UWH204" s="1151"/>
      <c r="UWI204" s="1151"/>
      <c r="UWJ204" s="1151"/>
      <c r="UWK204" s="1151"/>
      <c r="UWL204" s="1151"/>
      <c r="UWM204" s="1151"/>
      <c r="UWN204" s="1151"/>
      <c r="UWO204" s="1151"/>
      <c r="UWP204" s="1151"/>
      <c r="UWQ204" s="1151"/>
      <c r="UWR204" s="1151"/>
      <c r="UWS204" s="1151"/>
      <c r="UWT204" s="1151"/>
      <c r="UWU204" s="1151"/>
      <c r="UWV204" s="1151"/>
      <c r="UWW204" s="1151"/>
      <c r="UWX204" s="1151"/>
      <c r="UWY204" s="1151"/>
      <c r="UWZ204" s="1151"/>
      <c r="UXA204" s="1151"/>
      <c r="UXB204" s="1151"/>
      <c r="UXC204" s="1151"/>
      <c r="UXD204" s="1151"/>
      <c r="UXE204" s="1151"/>
      <c r="UXF204" s="1151"/>
      <c r="UXG204" s="1151"/>
      <c r="UXH204" s="1151"/>
      <c r="UXI204" s="1151"/>
      <c r="UXJ204" s="1151"/>
      <c r="UXK204" s="1151"/>
      <c r="UXL204" s="1151"/>
      <c r="UXM204" s="1151"/>
      <c r="UXN204" s="1151"/>
      <c r="UXO204" s="1151"/>
      <c r="UXP204" s="1151"/>
      <c r="UXQ204" s="1151"/>
      <c r="UXR204" s="1151"/>
      <c r="UXS204" s="1151"/>
      <c r="UXT204" s="1151"/>
      <c r="UXU204" s="1151"/>
      <c r="UXV204" s="1151"/>
      <c r="UXW204" s="1151"/>
      <c r="UXX204" s="1151"/>
      <c r="UXY204" s="1151"/>
      <c r="UXZ204" s="1151"/>
      <c r="UYA204" s="1151"/>
      <c r="UYB204" s="1151"/>
      <c r="UYC204" s="1151"/>
      <c r="UYD204" s="1151"/>
      <c r="UYE204" s="1151"/>
      <c r="UYF204" s="1151"/>
      <c r="UYG204" s="1151"/>
      <c r="UYH204" s="1151"/>
      <c r="UYI204" s="1151"/>
      <c r="UYJ204" s="1151"/>
      <c r="UYK204" s="1151"/>
      <c r="UYL204" s="1151"/>
      <c r="UYM204" s="1151"/>
      <c r="UYN204" s="1151"/>
      <c r="UYO204" s="1151"/>
      <c r="UYP204" s="1151"/>
      <c r="UYQ204" s="1151"/>
      <c r="UYR204" s="1151"/>
      <c r="UYS204" s="1151"/>
      <c r="UYT204" s="1151"/>
      <c r="UYU204" s="1151"/>
      <c r="UYV204" s="1151"/>
      <c r="UYW204" s="1151"/>
      <c r="UYX204" s="1151"/>
      <c r="UYY204" s="1151"/>
      <c r="UYZ204" s="1151"/>
      <c r="UZA204" s="1151"/>
      <c r="UZB204" s="1151"/>
      <c r="UZC204" s="1151"/>
      <c r="UZD204" s="1151"/>
      <c r="UZE204" s="1151"/>
      <c r="UZF204" s="1151"/>
      <c r="UZG204" s="1151"/>
      <c r="UZH204" s="1151"/>
      <c r="UZI204" s="1151"/>
      <c r="UZJ204" s="1151"/>
      <c r="UZK204" s="1151"/>
      <c r="UZL204" s="1151"/>
      <c r="UZM204" s="1151"/>
      <c r="UZN204" s="1151"/>
      <c r="UZO204" s="1151"/>
      <c r="UZP204" s="1151"/>
      <c r="UZQ204" s="1151"/>
      <c r="UZR204" s="1151"/>
      <c r="UZS204" s="1151"/>
      <c r="UZT204" s="1151"/>
      <c r="UZU204" s="1151"/>
      <c r="UZV204" s="1151"/>
      <c r="UZW204" s="1151"/>
      <c r="UZX204" s="1151"/>
      <c r="UZY204" s="1151"/>
      <c r="UZZ204" s="1151"/>
      <c r="VAA204" s="1151"/>
      <c r="VAB204" s="1151"/>
      <c r="VAC204" s="1151"/>
      <c r="VAD204" s="1151"/>
      <c r="VAE204" s="1151"/>
      <c r="VAF204" s="1151"/>
      <c r="VAG204" s="1151"/>
      <c r="VAH204" s="1151"/>
      <c r="VAI204" s="1151"/>
      <c r="VAJ204" s="1151"/>
      <c r="VAK204" s="1151"/>
      <c r="VAL204" s="1151"/>
      <c r="VAM204" s="1151"/>
      <c r="VAN204" s="1151"/>
      <c r="VAO204" s="1151"/>
      <c r="VAP204" s="1151"/>
      <c r="VAQ204" s="1151"/>
      <c r="VAR204" s="1151"/>
      <c r="VAS204" s="1151"/>
      <c r="VAT204" s="1151"/>
      <c r="VAU204" s="1151"/>
      <c r="VAV204" s="1151"/>
      <c r="VAW204" s="1151"/>
      <c r="VAX204" s="1151"/>
      <c r="VAY204" s="1151"/>
      <c r="VAZ204" s="1151"/>
      <c r="VBA204" s="1151"/>
      <c r="VBB204" s="1151"/>
      <c r="VBC204" s="1151"/>
      <c r="VBD204" s="1151"/>
      <c r="VBE204" s="1151"/>
      <c r="VBF204" s="1151"/>
      <c r="VBG204" s="1151"/>
      <c r="VBH204" s="1151"/>
      <c r="VBI204" s="1151"/>
      <c r="VBJ204" s="1151"/>
      <c r="VBK204" s="1151"/>
      <c r="VBL204" s="1151"/>
      <c r="VBM204" s="1151"/>
      <c r="VBN204" s="1151"/>
      <c r="VBO204" s="1151"/>
      <c r="VBP204" s="1151"/>
      <c r="VBQ204" s="1151"/>
      <c r="VBR204" s="1151"/>
      <c r="VBS204" s="1151"/>
      <c r="VBT204" s="1151"/>
      <c r="VBU204" s="1151"/>
      <c r="VBV204" s="1151"/>
      <c r="VBW204" s="1151"/>
      <c r="VBX204" s="1151"/>
      <c r="VBY204" s="1151"/>
      <c r="VBZ204" s="1151"/>
      <c r="VCA204" s="1151"/>
      <c r="VCB204" s="1151"/>
      <c r="VCC204" s="1151"/>
      <c r="VCD204" s="1151"/>
      <c r="VCE204" s="1151"/>
      <c r="VCF204" s="1151"/>
      <c r="VCG204" s="1151"/>
      <c r="VCH204" s="1151"/>
      <c r="VCI204" s="1151"/>
      <c r="VCJ204" s="1151"/>
      <c r="VCK204" s="1151"/>
      <c r="VCL204" s="1151"/>
      <c r="VCM204" s="1151"/>
      <c r="VCN204" s="1151"/>
      <c r="VCO204" s="1151"/>
      <c r="VCP204" s="1151"/>
      <c r="VCQ204" s="1151"/>
      <c r="VCR204" s="1151"/>
      <c r="VCS204" s="1151"/>
      <c r="VCT204" s="1151"/>
      <c r="VCU204" s="1151"/>
      <c r="VCV204" s="1151"/>
      <c r="VCW204" s="1151"/>
      <c r="VCX204" s="1151"/>
      <c r="VCY204" s="1151"/>
      <c r="VCZ204" s="1151"/>
      <c r="VDA204" s="1151"/>
      <c r="VDB204" s="1151"/>
      <c r="VDC204" s="1151"/>
      <c r="VDD204" s="1151"/>
      <c r="VDE204" s="1151"/>
      <c r="VDF204" s="1151"/>
      <c r="VDG204" s="1151"/>
      <c r="VDH204" s="1151"/>
      <c r="VDI204" s="1151"/>
      <c r="VDJ204" s="1151"/>
      <c r="VDK204" s="1151"/>
      <c r="VDL204" s="1151"/>
      <c r="VDM204" s="1151"/>
      <c r="VDN204" s="1151"/>
      <c r="VDO204" s="1151"/>
      <c r="VDP204" s="1151"/>
      <c r="VDQ204" s="1151"/>
      <c r="VDR204" s="1151"/>
      <c r="VDS204" s="1151"/>
      <c r="VDT204" s="1151"/>
      <c r="VDU204" s="1151"/>
      <c r="VDV204" s="1151"/>
      <c r="VDW204" s="1151"/>
      <c r="VDX204" s="1151"/>
      <c r="VDY204" s="1151"/>
      <c r="VDZ204" s="1151"/>
      <c r="VEA204" s="1151"/>
      <c r="VEB204" s="1151"/>
      <c r="VEC204" s="1151"/>
      <c r="VED204" s="1151"/>
      <c r="VEE204" s="1151"/>
      <c r="VEF204" s="1151"/>
      <c r="VEG204" s="1151"/>
      <c r="VEH204" s="1151"/>
      <c r="VEI204" s="1151"/>
      <c r="VEJ204" s="1151"/>
      <c r="VEK204" s="1151"/>
      <c r="VEL204" s="1151"/>
      <c r="VEM204" s="1151"/>
      <c r="VEN204" s="1151"/>
      <c r="VEO204" s="1151"/>
      <c r="VEP204" s="1151"/>
      <c r="VEQ204" s="1151"/>
      <c r="VER204" s="1151"/>
      <c r="VES204" s="1151"/>
      <c r="VET204" s="1151"/>
      <c r="VEU204" s="1151"/>
      <c r="VEV204" s="1151"/>
      <c r="VEW204" s="1151"/>
      <c r="VEX204" s="1151"/>
      <c r="VEY204" s="1151"/>
      <c r="VEZ204" s="1151"/>
      <c r="VFA204" s="1151"/>
      <c r="VFB204" s="1151"/>
      <c r="VFC204" s="1151"/>
      <c r="VFD204" s="1151"/>
      <c r="VFE204" s="1151"/>
      <c r="VFF204" s="1151"/>
      <c r="VFG204" s="1151"/>
      <c r="VFH204" s="1151"/>
      <c r="VFI204" s="1151"/>
      <c r="VFJ204" s="1151"/>
      <c r="VFK204" s="1151"/>
      <c r="VFL204" s="1151"/>
      <c r="VFM204" s="1151"/>
      <c r="VFN204" s="1151"/>
      <c r="VFO204" s="1151"/>
      <c r="VFP204" s="1151"/>
      <c r="VFQ204" s="1151"/>
      <c r="VFR204" s="1151"/>
      <c r="VFS204" s="1151"/>
      <c r="VFT204" s="1151"/>
      <c r="VFU204" s="1151"/>
      <c r="VFV204" s="1151"/>
      <c r="VFW204" s="1151"/>
      <c r="VFX204" s="1151"/>
      <c r="VFY204" s="1151"/>
      <c r="VFZ204" s="1151"/>
      <c r="VGA204" s="1151"/>
      <c r="VGB204" s="1151"/>
      <c r="VGC204" s="1151"/>
      <c r="VGD204" s="1151"/>
      <c r="VGE204" s="1151"/>
      <c r="VGF204" s="1151"/>
      <c r="VGG204" s="1151"/>
      <c r="VGH204" s="1151"/>
      <c r="VGI204" s="1151"/>
      <c r="VGJ204" s="1151"/>
      <c r="VGK204" s="1151"/>
      <c r="VGL204" s="1151"/>
      <c r="VGM204" s="1151"/>
      <c r="VGN204" s="1151"/>
      <c r="VGO204" s="1151"/>
      <c r="VGP204" s="1151"/>
      <c r="VGQ204" s="1151"/>
      <c r="VGR204" s="1151"/>
      <c r="VGS204" s="1151"/>
      <c r="VGT204" s="1151"/>
      <c r="VGU204" s="1151"/>
      <c r="VGV204" s="1151"/>
      <c r="VGW204" s="1151"/>
      <c r="VGX204" s="1151"/>
      <c r="VGY204" s="1151"/>
      <c r="VGZ204" s="1151"/>
      <c r="VHA204" s="1151"/>
      <c r="VHB204" s="1151"/>
      <c r="VHC204" s="1151"/>
      <c r="VHD204" s="1151"/>
      <c r="VHE204" s="1151"/>
      <c r="VHF204" s="1151"/>
      <c r="VHG204" s="1151"/>
      <c r="VHH204" s="1151"/>
      <c r="VHI204" s="1151"/>
      <c r="VHJ204" s="1151"/>
      <c r="VHK204" s="1151"/>
      <c r="VHL204" s="1151"/>
      <c r="VHM204" s="1151"/>
      <c r="VHN204" s="1151"/>
      <c r="VHO204" s="1151"/>
      <c r="VHP204" s="1151"/>
      <c r="VHQ204" s="1151"/>
      <c r="VHR204" s="1151"/>
      <c r="VHS204" s="1151"/>
      <c r="VHT204" s="1151"/>
      <c r="VHU204" s="1151"/>
      <c r="VHV204" s="1151"/>
      <c r="VHW204" s="1151"/>
      <c r="VHX204" s="1151"/>
      <c r="VHY204" s="1151"/>
      <c r="VHZ204" s="1151"/>
      <c r="VIA204" s="1151"/>
      <c r="VIB204" s="1151"/>
      <c r="VIC204" s="1151"/>
      <c r="VID204" s="1151"/>
      <c r="VIE204" s="1151"/>
      <c r="VIF204" s="1151"/>
      <c r="VIG204" s="1151"/>
      <c r="VIH204" s="1151"/>
      <c r="VII204" s="1151"/>
      <c r="VIJ204" s="1151"/>
      <c r="VIK204" s="1151"/>
      <c r="VIL204" s="1151"/>
      <c r="VIM204" s="1151"/>
      <c r="VIN204" s="1151"/>
      <c r="VIO204" s="1151"/>
      <c r="VIP204" s="1151"/>
      <c r="VIQ204" s="1151"/>
      <c r="VIR204" s="1151"/>
      <c r="VIS204" s="1151"/>
      <c r="VIT204" s="1151"/>
      <c r="VIU204" s="1151"/>
      <c r="VIV204" s="1151"/>
      <c r="VIW204" s="1151"/>
      <c r="VIX204" s="1151"/>
      <c r="VIY204" s="1151"/>
      <c r="VIZ204" s="1151"/>
      <c r="VJA204" s="1151"/>
      <c r="VJB204" s="1151"/>
      <c r="VJC204" s="1151"/>
      <c r="VJD204" s="1151"/>
      <c r="VJE204" s="1151"/>
      <c r="VJF204" s="1151"/>
      <c r="VJG204" s="1151"/>
      <c r="VJH204" s="1151"/>
      <c r="VJI204" s="1151"/>
      <c r="VJJ204" s="1151"/>
      <c r="VJK204" s="1151"/>
      <c r="VJL204" s="1151"/>
      <c r="VJM204" s="1151"/>
      <c r="VJN204" s="1151"/>
      <c r="VJO204" s="1151"/>
      <c r="VJP204" s="1151"/>
      <c r="VJQ204" s="1151"/>
      <c r="VJR204" s="1151"/>
      <c r="VJS204" s="1151"/>
      <c r="VJT204" s="1151"/>
      <c r="VJU204" s="1151"/>
      <c r="VJV204" s="1151"/>
      <c r="VJW204" s="1151"/>
      <c r="VJX204" s="1151"/>
      <c r="VJY204" s="1151"/>
      <c r="VJZ204" s="1151"/>
      <c r="VKA204" s="1151"/>
      <c r="VKB204" s="1151"/>
      <c r="VKC204" s="1151"/>
      <c r="VKD204" s="1151"/>
      <c r="VKE204" s="1151"/>
      <c r="VKF204" s="1151"/>
      <c r="VKG204" s="1151"/>
      <c r="VKH204" s="1151"/>
      <c r="VKI204" s="1151"/>
      <c r="VKJ204" s="1151"/>
      <c r="VKK204" s="1151"/>
      <c r="VKL204" s="1151"/>
      <c r="VKM204" s="1151"/>
      <c r="VKN204" s="1151"/>
      <c r="VKO204" s="1151"/>
      <c r="VKP204" s="1151"/>
      <c r="VKQ204" s="1151"/>
      <c r="VKR204" s="1151"/>
      <c r="VKS204" s="1151"/>
      <c r="VKT204" s="1151"/>
      <c r="VKU204" s="1151"/>
      <c r="VKV204" s="1151"/>
      <c r="VKW204" s="1151"/>
      <c r="VKX204" s="1151"/>
      <c r="VKY204" s="1151"/>
      <c r="VKZ204" s="1151"/>
      <c r="VLA204" s="1151"/>
      <c r="VLB204" s="1151"/>
      <c r="VLC204" s="1151"/>
      <c r="VLD204" s="1151"/>
      <c r="VLE204" s="1151"/>
      <c r="VLF204" s="1151"/>
      <c r="VLG204" s="1151"/>
      <c r="VLH204" s="1151"/>
      <c r="VLI204" s="1151"/>
      <c r="VLJ204" s="1151"/>
      <c r="VLK204" s="1151"/>
      <c r="VLL204" s="1151"/>
      <c r="VLM204" s="1151"/>
      <c r="VLN204" s="1151"/>
      <c r="VLO204" s="1151"/>
      <c r="VLP204" s="1151"/>
      <c r="VLQ204" s="1151"/>
      <c r="VLR204" s="1151"/>
      <c r="VLS204" s="1151"/>
      <c r="VLT204" s="1151"/>
      <c r="VLU204" s="1151"/>
      <c r="VLV204" s="1151"/>
      <c r="VLW204" s="1151"/>
      <c r="VLX204" s="1151"/>
      <c r="VLY204" s="1151"/>
      <c r="VLZ204" s="1151"/>
      <c r="VMA204" s="1151"/>
      <c r="VMB204" s="1151"/>
      <c r="VMC204" s="1151"/>
      <c r="VMD204" s="1151"/>
      <c r="VME204" s="1151"/>
      <c r="VMF204" s="1151"/>
      <c r="VMG204" s="1151"/>
      <c r="VMH204" s="1151"/>
      <c r="VMI204" s="1151"/>
      <c r="VMJ204" s="1151"/>
      <c r="VMK204" s="1151"/>
      <c r="VML204" s="1151"/>
      <c r="VMM204" s="1151"/>
      <c r="VMN204" s="1151"/>
      <c r="VMO204" s="1151"/>
      <c r="VMP204" s="1151"/>
      <c r="VMQ204" s="1151"/>
      <c r="VMR204" s="1151"/>
      <c r="VMS204" s="1151"/>
      <c r="VMT204" s="1151"/>
      <c r="VMU204" s="1151"/>
      <c r="VMV204" s="1151"/>
      <c r="VMW204" s="1151"/>
      <c r="VMX204" s="1151"/>
      <c r="VMY204" s="1151"/>
      <c r="VMZ204" s="1151"/>
      <c r="VNA204" s="1151"/>
      <c r="VNB204" s="1151"/>
      <c r="VNC204" s="1151"/>
      <c r="VND204" s="1151"/>
      <c r="VNE204" s="1151"/>
      <c r="VNF204" s="1151"/>
      <c r="VNG204" s="1151"/>
      <c r="VNH204" s="1151"/>
      <c r="VNI204" s="1151"/>
      <c r="VNJ204" s="1151"/>
      <c r="VNK204" s="1151"/>
      <c r="VNL204" s="1151"/>
      <c r="VNM204" s="1151"/>
      <c r="VNN204" s="1151"/>
      <c r="VNO204" s="1151"/>
      <c r="VNP204" s="1151"/>
      <c r="VNQ204" s="1151"/>
      <c r="VNR204" s="1151"/>
      <c r="VNS204" s="1151"/>
      <c r="VNT204" s="1151"/>
      <c r="VNU204" s="1151"/>
      <c r="VNV204" s="1151"/>
      <c r="VNW204" s="1151"/>
      <c r="VNX204" s="1151"/>
      <c r="VNY204" s="1151"/>
      <c r="VNZ204" s="1151"/>
      <c r="VOA204" s="1151"/>
      <c r="VOB204" s="1151"/>
      <c r="VOC204" s="1151"/>
      <c r="VOD204" s="1151"/>
      <c r="VOE204" s="1151"/>
      <c r="VOF204" s="1151"/>
      <c r="VOG204" s="1151"/>
      <c r="VOH204" s="1151"/>
      <c r="VOI204" s="1151"/>
      <c r="VOJ204" s="1151"/>
      <c r="VOK204" s="1151"/>
      <c r="VOL204" s="1151"/>
      <c r="VOM204" s="1151"/>
      <c r="VON204" s="1151"/>
      <c r="VOO204" s="1151"/>
      <c r="VOP204" s="1151"/>
      <c r="VOQ204" s="1151"/>
      <c r="VOR204" s="1151"/>
      <c r="VOS204" s="1151"/>
      <c r="VOT204" s="1151"/>
      <c r="VOU204" s="1151"/>
      <c r="VOV204" s="1151"/>
      <c r="VOW204" s="1151"/>
      <c r="VOX204" s="1151"/>
      <c r="VOY204" s="1151"/>
      <c r="VOZ204" s="1151"/>
      <c r="VPA204" s="1151"/>
      <c r="VPB204" s="1151"/>
      <c r="VPC204" s="1151"/>
      <c r="VPD204" s="1151"/>
      <c r="VPE204" s="1151"/>
      <c r="VPF204" s="1151"/>
      <c r="VPG204" s="1151"/>
      <c r="VPH204" s="1151"/>
      <c r="VPI204" s="1151"/>
      <c r="VPJ204" s="1151"/>
      <c r="VPK204" s="1151"/>
      <c r="VPL204" s="1151"/>
      <c r="VPM204" s="1151"/>
      <c r="VPN204" s="1151"/>
      <c r="VPO204" s="1151"/>
      <c r="VPP204" s="1151"/>
      <c r="VPQ204" s="1151"/>
      <c r="VPR204" s="1151"/>
      <c r="VPS204" s="1151"/>
      <c r="VPT204" s="1151"/>
      <c r="VPU204" s="1151"/>
      <c r="VPV204" s="1151"/>
      <c r="VPW204" s="1151"/>
      <c r="VPX204" s="1151"/>
      <c r="VPY204" s="1151"/>
      <c r="VPZ204" s="1151"/>
      <c r="VQA204" s="1151"/>
      <c r="VQB204" s="1151"/>
      <c r="VQC204" s="1151"/>
      <c r="VQD204" s="1151"/>
      <c r="VQE204" s="1151"/>
      <c r="VQF204" s="1151"/>
      <c r="VQG204" s="1151"/>
      <c r="VQH204" s="1151"/>
      <c r="VQI204" s="1151"/>
      <c r="VQJ204" s="1151"/>
      <c r="VQK204" s="1151"/>
      <c r="VQL204" s="1151"/>
      <c r="VQM204" s="1151"/>
      <c r="VQN204" s="1151"/>
      <c r="VQO204" s="1151"/>
      <c r="VQP204" s="1151"/>
      <c r="VQQ204" s="1151"/>
      <c r="VQR204" s="1151"/>
      <c r="VQS204" s="1151"/>
      <c r="VQT204" s="1151"/>
      <c r="VQU204" s="1151"/>
      <c r="VQV204" s="1151"/>
      <c r="VQW204" s="1151"/>
      <c r="VQX204" s="1151"/>
      <c r="VQY204" s="1151"/>
      <c r="VQZ204" s="1151"/>
      <c r="VRA204" s="1151"/>
      <c r="VRB204" s="1151"/>
      <c r="VRC204" s="1151"/>
      <c r="VRD204" s="1151"/>
      <c r="VRE204" s="1151"/>
      <c r="VRF204" s="1151"/>
      <c r="VRG204" s="1151"/>
      <c r="VRH204" s="1151"/>
      <c r="VRI204" s="1151"/>
      <c r="VRJ204" s="1151"/>
      <c r="VRK204" s="1151"/>
      <c r="VRL204" s="1151"/>
      <c r="VRM204" s="1151"/>
      <c r="VRN204" s="1151"/>
      <c r="VRO204" s="1151"/>
      <c r="VRP204" s="1151"/>
      <c r="VRQ204" s="1151"/>
      <c r="VRR204" s="1151"/>
      <c r="VRS204" s="1151"/>
      <c r="VRT204" s="1151"/>
      <c r="VRU204" s="1151"/>
      <c r="VRV204" s="1151"/>
      <c r="VRW204" s="1151"/>
      <c r="VRX204" s="1151"/>
      <c r="VRY204" s="1151"/>
      <c r="VRZ204" s="1151"/>
      <c r="VSA204" s="1151"/>
      <c r="VSB204" s="1151"/>
      <c r="VSC204" s="1151"/>
      <c r="VSD204" s="1151"/>
      <c r="VSE204" s="1151"/>
      <c r="VSF204" s="1151"/>
      <c r="VSG204" s="1151"/>
      <c r="VSH204" s="1151"/>
      <c r="VSI204" s="1151"/>
      <c r="VSJ204" s="1151"/>
      <c r="VSK204" s="1151"/>
      <c r="VSL204" s="1151"/>
      <c r="VSM204" s="1151"/>
      <c r="VSN204" s="1151"/>
      <c r="VSO204" s="1151"/>
      <c r="VSP204" s="1151"/>
      <c r="VSQ204" s="1151"/>
      <c r="VSR204" s="1151"/>
      <c r="VSS204" s="1151"/>
      <c r="VST204" s="1151"/>
      <c r="VSU204" s="1151"/>
      <c r="VSV204" s="1151"/>
      <c r="VSW204" s="1151"/>
      <c r="VSX204" s="1151"/>
      <c r="VSY204" s="1151"/>
      <c r="VSZ204" s="1151"/>
      <c r="VTA204" s="1151"/>
      <c r="VTB204" s="1151"/>
      <c r="VTC204" s="1151"/>
      <c r="VTD204" s="1151"/>
      <c r="VTE204" s="1151"/>
      <c r="VTF204" s="1151"/>
      <c r="VTG204" s="1151"/>
      <c r="VTH204" s="1151"/>
      <c r="VTI204" s="1151"/>
      <c r="VTJ204" s="1151"/>
      <c r="VTK204" s="1151"/>
      <c r="VTL204" s="1151"/>
      <c r="VTM204" s="1151"/>
      <c r="VTN204" s="1151"/>
      <c r="VTO204" s="1151"/>
      <c r="VTP204" s="1151"/>
      <c r="VTQ204" s="1151"/>
      <c r="VTR204" s="1151"/>
      <c r="VTS204" s="1151"/>
      <c r="VTT204" s="1151"/>
      <c r="VTU204" s="1151"/>
      <c r="VTV204" s="1151"/>
      <c r="VTW204" s="1151"/>
      <c r="VTX204" s="1151"/>
      <c r="VTY204" s="1151"/>
      <c r="VTZ204" s="1151"/>
      <c r="VUA204" s="1151"/>
      <c r="VUB204" s="1151"/>
      <c r="VUC204" s="1151"/>
      <c r="VUD204" s="1151"/>
      <c r="VUE204" s="1151"/>
      <c r="VUF204" s="1151"/>
      <c r="VUG204" s="1151"/>
      <c r="VUH204" s="1151"/>
      <c r="VUI204" s="1151"/>
      <c r="VUJ204" s="1151"/>
      <c r="VUK204" s="1151"/>
      <c r="VUL204" s="1151"/>
      <c r="VUM204" s="1151"/>
      <c r="VUN204" s="1151"/>
      <c r="VUO204" s="1151"/>
      <c r="VUP204" s="1151"/>
      <c r="VUQ204" s="1151"/>
      <c r="VUR204" s="1151"/>
      <c r="VUS204" s="1151"/>
      <c r="VUT204" s="1151"/>
      <c r="VUU204" s="1151"/>
      <c r="VUV204" s="1151"/>
      <c r="VUW204" s="1151"/>
      <c r="VUX204" s="1151"/>
      <c r="VUY204" s="1151"/>
      <c r="VUZ204" s="1151"/>
      <c r="VVA204" s="1151"/>
      <c r="VVB204" s="1151"/>
      <c r="VVC204" s="1151"/>
      <c r="VVD204" s="1151"/>
      <c r="VVE204" s="1151"/>
      <c r="VVF204" s="1151"/>
      <c r="VVG204" s="1151"/>
      <c r="VVH204" s="1151"/>
      <c r="VVI204" s="1151"/>
      <c r="VVJ204" s="1151"/>
      <c r="VVK204" s="1151"/>
      <c r="VVL204" s="1151"/>
      <c r="VVM204" s="1151"/>
      <c r="VVN204" s="1151"/>
      <c r="VVO204" s="1151"/>
      <c r="VVP204" s="1151"/>
      <c r="VVQ204" s="1151"/>
      <c r="VVR204" s="1151"/>
      <c r="VVS204" s="1151"/>
      <c r="VVT204" s="1151"/>
      <c r="VVU204" s="1151"/>
      <c r="VVV204" s="1151"/>
      <c r="VVW204" s="1151"/>
      <c r="VVX204" s="1151"/>
      <c r="VVY204" s="1151"/>
      <c r="VVZ204" s="1151"/>
      <c r="VWA204" s="1151"/>
      <c r="VWB204" s="1151"/>
      <c r="VWC204" s="1151"/>
      <c r="VWD204" s="1151"/>
      <c r="VWE204" s="1151"/>
      <c r="VWF204" s="1151"/>
      <c r="VWG204" s="1151"/>
      <c r="VWH204" s="1151"/>
      <c r="VWI204" s="1151"/>
      <c r="VWJ204" s="1151"/>
      <c r="VWK204" s="1151"/>
      <c r="VWL204" s="1151"/>
      <c r="VWM204" s="1151"/>
      <c r="VWN204" s="1151"/>
      <c r="VWO204" s="1151"/>
      <c r="VWP204" s="1151"/>
      <c r="VWQ204" s="1151"/>
      <c r="VWR204" s="1151"/>
      <c r="VWS204" s="1151"/>
      <c r="VWT204" s="1151"/>
      <c r="VWU204" s="1151"/>
      <c r="VWV204" s="1151"/>
      <c r="VWW204" s="1151"/>
      <c r="VWX204" s="1151"/>
      <c r="VWY204" s="1151"/>
      <c r="VWZ204" s="1151"/>
      <c r="VXA204" s="1151"/>
      <c r="VXB204" s="1151"/>
      <c r="VXC204" s="1151"/>
      <c r="VXD204" s="1151"/>
      <c r="VXE204" s="1151"/>
      <c r="VXF204" s="1151"/>
      <c r="VXG204" s="1151"/>
      <c r="VXH204" s="1151"/>
      <c r="VXI204" s="1151"/>
      <c r="VXJ204" s="1151"/>
      <c r="VXK204" s="1151"/>
      <c r="VXL204" s="1151"/>
      <c r="VXM204" s="1151"/>
      <c r="VXN204" s="1151"/>
      <c r="VXO204" s="1151"/>
      <c r="VXP204" s="1151"/>
      <c r="VXQ204" s="1151"/>
      <c r="VXR204" s="1151"/>
      <c r="VXS204" s="1151"/>
      <c r="VXT204" s="1151"/>
      <c r="VXU204" s="1151"/>
      <c r="VXV204" s="1151"/>
      <c r="VXW204" s="1151"/>
      <c r="VXX204" s="1151"/>
      <c r="VXY204" s="1151"/>
      <c r="VXZ204" s="1151"/>
      <c r="VYA204" s="1151"/>
      <c r="VYB204" s="1151"/>
      <c r="VYC204" s="1151"/>
      <c r="VYD204" s="1151"/>
      <c r="VYE204" s="1151"/>
      <c r="VYF204" s="1151"/>
      <c r="VYG204" s="1151"/>
      <c r="VYH204" s="1151"/>
      <c r="VYI204" s="1151"/>
      <c r="VYJ204" s="1151"/>
      <c r="VYK204" s="1151"/>
      <c r="VYL204" s="1151"/>
      <c r="VYM204" s="1151"/>
      <c r="VYN204" s="1151"/>
      <c r="VYO204" s="1151"/>
      <c r="VYP204" s="1151"/>
      <c r="VYQ204" s="1151"/>
      <c r="VYR204" s="1151"/>
      <c r="VYS204" s="1151"/>
      <c r="VYT204" s="1151"/>
      <c r="VYU204" s="1151"/>
      <c r="VYV204" s="1151"/>
      <c r="VYW204" s="1151"/>
      <c r="VYX204" s="1151"/>
      <c r="VYY204" s="1151"/>
      <c r="VYZ204" s="1151"/>
      <c r="VZA204" s="1151"/>
      <c r="VZB204" s="1151"/>
      <c r="VZC204" s="1151"/>
      <c r="VZD204" s="1151"/>
      <c r="VZE204" s="1151"/>
      <c r="VZF204" s="1151"/>
      <c r="VZG204" s="1151"/>
      <c r="VZH204" s="1151"/>
      <c r="VZI204" s="1151"/>
      <c r="VZJ204" s="1151"/>
      <c r="VZK204" s="1151"/>
      <c r="VZL204" s="1151"/>
      <c r="VZM204" s="1151"/>
      <c r="VZN204" s="1151"/>
      <c r="VZO204" s="1151"/>
      <c r="VZP204" s="1151"/>
      <c r="VZQ204" s="1151"/>
      <c r="VZR204" s="1151"/>
      <c r="VZS204" s="1151"/>
      <c r="VZT204" s="1151"/>
      <c r="VZU204" s="1151"/>
      <c r="VZV204" s="1151"/>
      <c r="VZW204" s="1151"/>
      <c r="VZX204" s="1151"/>
      <c r="VZY204" s="1151"/>
      <c r="VZZ204" s="1151"/>
      <c r="WAA204" s="1151"/>
      <c r="WAB204" s="1151"/>
      <c r="WAC204" s="1151"/>
      <c r="WAD204" s="1151"/>
      <c r="WAE204" s="1151"/>
      <c r="WAF204" s="1151"/>
      <c r="WAG204" s="1151"/>
      <c r="WAH204" s="1151"/>
      <c r="WAI204" s="1151"/>
      <c r="WAJ204" s="1151"/>
      <c r="WAK204" s="1151"/>
      <c r="WAL204" s="1151"/>
      <c r="WAM204" s="1151"/>
      <c r="WAN204" s="1151"/>
      <c r="WAO204" s="1151"/>
      <c r="WAP204" s="1151"/>
      <c r="WAQ204" s="1151"/>
      <c r="WAR204" s="1151"/>
      <c r="WAS204" s="1151"/>
      <c r="WAT204" s="1151"/>
      <c r="WAU204" s="1151"/>
      <c r="WAV204" s="1151"/>
      <c r="WAW204" s="1151"/>
      <c r="WAX204" s="1151"/>
      <c r="WAY204" s="1151"/>
      <c r="WAZ204" s="1151"/>
      <c r="WBA204" s="1151"/>
      <c r="WBB204" s="1151"/>
      <c r="WBC204" s="1151"/>
      <c r="WBD204" s="1151"/>
      <c r="WBE204" s="1151"/>
      <c r="WBF204" s="1151"/>
      <c r="WBG204" s="1151"/>
      <c r="WBH204" s="1151"/>
      <c r="WBI204" s="1151"/>
      <c r="WBJ204" s="1151"/>
      <c r="WBK204" s="1151"/>
      <c r="WBL204" s="1151"/>
      <c r="WBM204" s="1151"/>
      <c r="WBN204" s="1151"/>
      <c r="WBO204" s="1151"/>
      <c r="WBP204" s="1151"/>
      <c r="WBQ204" s="1151"/>
      <c r="WBR204" s="1151"/>
      <c r="WBS204" s="1151"/>
      <c r="WBT204" s="1151"/>
      <c r="WBU204" s="1151"/>
      <c r="WBV204" s="1151"/>
      <c r="WBW204" s="1151"/>
      <c r="WBX204" s="1151"/>
      <c r="WBY204" s="1151"/>
      <c r="WBZ204" s="1151"/>
      <c r="WCA204" s="1151"/>
      <c r="WCB204" s="1151"/>
      <c r="WCC204" s="1151"/>
      <c r="WCD204" s="1151"/>
      <c r="WCE204" s="1151"/>
      <c r="WCF204" s="1151"/>
      <c r="WCG204" s="1151"/>
      <c r="WCH204" s="1151"/>
      <c r="WCI204" s="1151"/>
      <c r="WCJ204" s="1151"/>
      <c r="WCK204" s="1151"/>
      <c r="WCL204" s="1151"/>
      <c r="WCM204" s="1151"/>
      <c r="WCN204" s="1151"/>
      <c r="WCO204" s="1151"/>
      <c r="WCP204" s="1151"/>
      <c r="WCQ204" s="1151"/>
      <c r="WCR204" s="1151"/>
      <c r="WCS204" s="1151"/>
      <c r="WCT204" s="1151"/>
      <c r="WCU204" s="1151"/>
      <c r="WCV204" s="1151"/>
      <c r="WCW204" s="1151"/>
      <c r="WCX204" s="1151"/>
      <c r="WCY204" s="1151"/>
      <c r="WCZ204" s="1151"/>
      <c r="WDA204" s="1151"/>
      <c r="WDB204" s="1151"/>
      <c r="WDC204" s="1151"/>
      <c r="WDD204" s="1151"/>
      <c r="WDE204" s="1151"/>
      <c r="WDF204" s="1151"/>
      <c r="WDG204" s="1151"/>
      <c r="WDH204" s="1151"/>
      <c r="WDI204" s="1151"/>
      <c r="WDJ204" s="1151"/>
      <c r="WDK204" s="1151"/>
      <c r="WDL204" s="1151"/>
      <c r="WDM204" s="1151"/>
      <c r="WDN204" s="1151"/>
      <c r="WDO204" s="1151"/>
      <c r="WDP204" s="1151"/>
      <c r="WDQ204" s="1151"/>
      <c r="WDR204" s="1151"/>
      <c r="WDS204" s="1151"/>
      <c r="WDT204" s="1151"/>
      <c r="WDU204" s="1151"/>
      <c r="WDV204" s="1151"/>
      <c r="WDW204" s="1151"/>
      <c r="WDX204" s="1151"/>
      <c r="WDY204" s="1151"/>
      <c r="WDZ204" s="1151"/>
      <c r="WEA204" s="1151"/>
      <c r="WEB204" s="1151"/>
      <c r="WEC204" s="1151"/>
      <c r="WED204" s="1151"/>
      <c r="WEE204" s="1151"/>
      <c r="WEF204" s="1151"/>
      <c r="WEG204" s="1151"/>
      <c r="WEH204" s="1151"/>
      <c r="WEI204" s="1151"/>
      <c r="WEJ204" s="1151"/>
      <c r="WEK204" s="1151"/>
      <c r="WEL204" s="1151"/>
      <c r="WEM204" s="1151"/>
      <c r="WEN204" s="1151"/>
      <c r="WEO204" s="1151"/>
      <c r="WEP204" s="1151"/>
      <c r="WEQ204" s="1151"/>
      <c r="WER204" s="1151"/>
      <c r="WES204" s="1151"/>
      <c r="WET204" s="1151"/>
      <c r="WEU204" s="1151"/>
      <c r="WEV204" s="1151"/>
      <c r="WEW204" s="1151"/>
      <c r="WEX204" s="1151"/>
      <c r="WEY204" s="1151"/>
      <c r="WEZ204" s="1151"/>
      <c r="WFA204" s="1151"/>
      <c r="WFB204" s="1151"/>
      <c r="WFC204" s="1151"/>
      <c r="WFD204" s="1151"/>
      <c r="WFE204" s="1151"/>
      <c r="WFF204" s="1151"/>
      <c r="WFG204" s="1151"/>
      <c r="WFH204" s="1151"/>
      <c r="WFI204" s="1151"/>
      <c r="WFJ204" s="1151"/>
      <c r="WFK204" s="1151"/>
      <c r="WFL204" s="1151"/>
      <c r="WFM204" s="1151"/>
      <c r="WFN204" s="1151"/>
      <c r="WFO204" s="1151"/>
      <c r="WFP204" s="1151"/>
      <c r="WFQ204" s="1151"/>
      <c r="WFR204" s="1151"/>
      <c r="WFS204" s="1151"/>
      <c r="WFT204" s="1151"/>
      <c r="WFU204" s="1151"/>
      <c r="WFV204" s="1151"/>
      <c r="WFW204" s="1151"/>
      <c r="WFX204" s="1151"/>
      <c r="WFY204" s="1151"/>
      <c r="WFZ204" s="1151"/>
      <c r="WGA204" s="1151"/>
      <c r="WGB204" s="1151"/>
      <c r="WGC204" s="1151"/>
      <c r="WGD204" s="1151"/>
      <c r="WGE204" s="1151"/>
      <c r="WGF204" s="1151"/>
      <c r="WGG204" s="1151"/>
      <c r="WGH204" s="1151"/>
      <c r="WGI204" s="1151"/>
      <c r="WGJ204" s="1151"/>
      <c r="WGK204" s="1151"/>
      <c r="WGL204" s="1151"/>
      <c r="WGM204" s="1151"/>
      <c r="WGN204" s="1151"/>
      <c r="WGO204" s="1151"/>
      <c r="WGP204" s="1151"/>
      <c r="WGQ204" s="1151"/>
      <c r="WGR204" s="1151"/>
      <c r="WGS204" s="1151"/>
      <c r="WGT204" s="1151"/>
      <c r="WGU204" s="1151"/>
      <c r="WGV204" s="1151"/>
      <c r="WGW204" s="1151"/>
      <c r="WGX204" s="1151"/>
      <c r="WGY204" s="1151"/>
      <c r="WGZ204" s="1151"/>
      <c r="WHA204" s="1151"/>
      <c r="WHB204" s="1151"/>
      <c r="WHC204" s="1151"/>
      <c r="WHD204" s="1151"/>
      <c r="WHE204" s="1151"/>
      <c r="WHF204" s="1151"/>
      <c r="WHG204" s="1151"/>
      <c r="WHH204" s="1151"/>
      <c r="WHI204" s="1151"/>
      <c r="WHJ204" s="1151"/>
      <c r="WHK204" s="1151"/>
      <c r="WHL204" s="1151"/>
      <c r="WHM204" s="1151"/>
      <c r="WHN204" s="1151"/>
      <c r="WHO204" s="1151"/>
      <c r="WHP204" s="1151"/>
      <c r="WHQ204" s="1151"/>
      <c r="WHR204" s="1151"/>
      <c r="WHS204" s="1151"/>
      <c r="WHT204" s="1151"/>
      <c r="WHU204" s="1151"/>
      <c r="WHV204" s="1151"/>
      <c r="WHW204" s="1151"/>
      <c r="WHX204" s="1151"/>
      <c r="WHY204" s="1151"/>
      <c r="WHZ204" s="1151"/>
      <c r="WIA204" s="1151"/>
      <c r="WIB204" s="1151"/>
      <c r="WIC204" s="1151"/>
      <c r="WID204" s="1151"/>
      <c r="WIE204" s="1151"/>
      <c r="WIF204" s="1151"/>
      <c r="WIG204" s="1151"/>
      <c r="WIH204" s="1151"/>
      <c r="WII204" s="1151"/>
      <c r="WIJ204" s="1151"/>
      <c r="WIK204" s="1151"/>
      <c r="WIL204" s="1151"/>
      <c r="WIM204" s="1151"/>
      <c r="WIN204" s="1151"/>
      <c r="WIO204" s="1151"/>
      <c r="WIP204" s="1151"/>
      <c r="WIQ204" s="1151"/>
      <c r="WIR204" s="1151"/>
      <c r="WIS204" s="1151"/>
      <c r="WIT204" s="1151"/>
      <c r="WIU204" s="1151"/>
      <c r="WIV204" s="1151"/>
      <c r="WIW204" s="1151"/>
      <c r="WIX204" s="1151"/>
      <c r="WIY204" s="1151"/>
      <c r="WIZ204" s="1151"/>
      <c r="WJA204" s="1151"/>
      <c r="WJB204" s="1151"/>
      <c r="WJC204" s="1151"/>
      <c r="WJD204" s="1151"/>
      <c r="WJE204" s="1151"/>
      <c r="WJF204" s="1151"/>
      <c r="WJG204" s="1151"/>
      <c r="WJH204" s="1151"/>
      <c r="WJI204" s="1151"/>
      <c r="WJJ204" s="1151"/>
      <c r="WJK204" s="1151"/>
      <c r="WJL204" s="1151"/>
      <c r="WJM204" s="1151"/>
      <c r="WJN204" s="1151"/>
      <c r="WJO204" s="1151"/>
      <c r="WJP204" s="1151"/>
      <c r="WJQ204" s="1151"/>
      <c r="WJR204" s="1151"/>
      <c r="WJS204" s="1151"/>
      <c r="WJT204" s="1151"/>
      <c r="WJU204" s="1151"/>
      <c r="WJV204" s="1151"/>
      <c r="WJW204" s="1151"/>
      <c r="WJX204" s="1151"/>
      <c r="WJY204" s="1151"/>
      <c r="WJZ204" s="1151"/>
      <c r="WKA204" s="1151"/>
      <c r="WKB204" s="1151"/>
      <c r="WKC204" s="1151"/>
      <c r="WKD204" s="1151"/>
      <c r="WKE204" s="1151"/>
      <c r="WKF204" s="1151"/>
      <c r="WKG204" s="1151"/>
      <c r="WKH204" s="1151"/>
      <c r="WKI204" s="1151"/>
      <c r="WKJ204" s="1151"/>
      <c r="WKK204" s="1151"/>
      <c r="WKL204" s="1151"/>
      <c r="WKM204" s="1151"/>
      <c r="WKN204" s="1151"/>
      <c r="WKO204" s="1151"/>
      <c r="WKP204" s="1151"/>
      <c r="WKQ204" s="1151"/>
      <c r="WKR204" s="1151"/>
      <c r="WKS204" s="1151"/>
      <c r="WKT204" s="1151"/>
      <c r="WKU204" s="1151"/>
      <c r="WKV204" s="1151"/>
      <c r="WKW204" s="1151"/>
      <c r="WKX204" s="1151"/>
      <c r="WKY204" s="1151"/>
      <c r="WKZ204" s="1151"/>
      <c r="WLA204" s="1151"/>
      <c r="WLB204" s="1151"/>
      <c r="WLC204" s="1151"/>
      <c r="WLD204" s="1151"/>
      <c r="WLE204" s="1151"/>
      <c r="WLF204" s="1151"/>
      <c r="WLG204" s="1151"/>
      <c r="WLH204" s="1151"/>
      <c r="WLI204" s="1151"/>
      <c r="WLJ204" s="1151"/>
      <c r="WLK204" s="1151"/>
      <c r="WLL204" s="1151"/>
      <c r="WLM204" s="1151"/>
      <c r="WLN204" s="1151"/>
      <c r="WLO204" s="1151"/>
      <c r="WLP204" s="1151"/>
      <c r="WLQ204" s="1151"/>
      <c r="WLR204" s="1151"/>
      <c r="WLS204" s="1151"/>
      <c r="WLT204" s="1151"/>
      <c r="WLU204" s="1151"/>
      <c r="WLV204" s="1151"/>
      <c r="WLW204" s="1151"/>
      <c r="WLX204" s="1151"/>
      <c r="WLY204" s="1151"/>
      <c r="WLZ204" s="1151"/>
      <c r="WMA204" s="1151"/>
      <c r="WMB204" s="1151"/>
      <c r="WMC204" s="1151"/>
      <c r="WMD204" s="1151"/>
      <c r="WME204" s="1151"/>
      <c r="WMF204" s="1151"/>
      <c r="WMG204" s="1151"/>
      <c r="WMH204" s="1151"/>
      <c r="WMI204" s="1151"/>
      <c r="WMJ204" s="1151"/>
      <c r="WMK204" s="1151"/>
      <c r="WML204" s="1151"/>
      <c r="WMM204" s="1151"/>
      <c r="WMN204" s="1151"/>
      <c r="WMO204" s="1151"/>
      <c r="WMP204" s="1151"/>
      <c r="WMQ204" s="1151"/>
      <c r="WMR204" s="1151"/>
      <c r="WMS204" s="1151"/>
      <c r="WMT204" s="1151"/>
      <c r="WMU204" s="1151"/>
      <c r="WMV204" s="1151"/>
      <c r="WMW204" s="1151"/>
      <c r="WMX204" s="1151"/>
      <c r="WMY204" s="1151"/>
      <c r="WMZ204" s="1151"/>
      <c r="WNA204" s="1151"/>
      <c r="WNB204" s="1151"/>
      <c r="WNC204" s="1151"/>
      <c r="WND204" s="1151"/>
      <c r="WNE204" s="1151"/>
      <c r="WNF204" s="1151"/>
      <c r="WNG204" s="1151"/>
      <c r="WNH204" s="1151"/>
      <c r="WNI204" s="1151"/>
      <c r="WNJ204" s="1151"/>
      <c r="WNK204" s="1151"/>
      <c r="WNL204" s="1151"/>
      <c r="WNM204" s="1151"/>
      <c r="WNN204" s="1151"/>
      <c r="WNO204" s="1151"/>
      <c r="WNP204" s="1151"/>
      <c r="WNQ204" s="1151"/>
      <c r="WNR204" s="1151"/>
      <c r="WNS204" s="1151"/>
      <c r="WNT204" s="1151"/>
      <c r="WNU204" s="1151"/>
      <c r="WNV204" s="1151"/>
      <c r="WNW204" s="1151"/>
      <c r="WNX204" s="1151"/>
      <c r="WNY204" s="1151"/>
      <c r="WNZ204" s="1151"/>
      <c r="WOA204" s="1151"/>
      <c r="WOB204" s="1151"/>
      <c r="WOC204" s="1151"/>
      <c r="WOD204" s="1151"/>
      <c r="WOE204" s="1151"/>
      <c r="WOF204" s="1151"/>
      <c r="WOG204" s="1151"/>
      <c r="WOH204" s="1151"/>
      <c r="WOI204" s="1151"/>
      <c r="WOJ204" s="1151"/>
      <c r="WOK204" s="1151"/>
      <c r="WOL204" s="1151"/>
      <c r="WOM204" s="1151"/>
      <c r="WON204" s="1151"/>
      <c r="WOO204" s="1151"/>
      <c r="WOP204" s="1151"/>
      <c r="WOQ204" s="1151"/>
      <c r="WOR204" s="1151"/>
      <c r="WOS204" s="1151"/>
      <c r="WOT204" s="1151"/>
      <c r="WOU204" s="1151"/>
      <c r="WOV204" s="1151"/>
      <c r="WOW204" s="1151"/>
      <c r="WOX204" s="1151"/>
      <c r="WOY204" s="1151"/>
      <c r="WOZ204" s="1151"/>
      <c r="WPA204" s="1151"/>
      <c r="WPB204" s="1151"/>
      <c r="WPC204" s="1151"/>
      <c r="WPD204" s="1151"/>
      <c r="WPE204" s="1151"/>
      <c r="WPF204" s="1151"/>
      <c r="WPG204" s="1151"/>
      <c r="WPH204" s="1151"/>
      <c r="WPI204" s="1151"/>
      <c r="WPJ204" s="1151"/>
      <c r="WPK204" s="1151"/>
      <c r="WPL204" s="1151"/>
      <c r="WPM204" s="1151"/>
      <c r="WPN204" s="1151"/>
      <c r="WPO204" s="1151"/>
      <c r="WPP204" s="1151"/>
      <c r="WPQ204" s="1151"/>
      <c r="WPR204" s="1151"/>
      <c r="WPS204" s="1151"/>
      <c r="WPT204" s="1151"/>
      <c r="WPU204" s="1151"/>
      <c r="WPV204" s="1151"/>
      <c r="WPW204" s="1151"/>
      <c r="WPX204" s="1151"/>
      <c r="WPY204" s="1151"/>
      <c r="WPZ204" s="1151"/>
      <c r="WQA204" s="1151"/>
      <c r="WQB204" s="1151"/>
      <c r="WQC204" s="1151"/>
      <c r="WQD204" s="1151"/>
      <c r="WQE204" s="1151"/>
      <c r="WQF204" s="1151"/>
      <c r="WQG204" s="1151"/>
      <c r="WQH204" s="1151"/>
      <c r="WQI204" s="1151"/>
      <c r="WQJ204" s="1151"/>
      <c r="WQK204" s="1151"/>
      <c r="WQL204" s="1151"/>
      <c r="WQM204" s="1151"/>
      <c r="WQN204" s="1151"/>
      <c r="WQO204" s="1151"/>
      <c r="WQP204" s="1151"/>
      <c r="WQQ204" s="1151"/>
      <c r="WQR204" s="1151"/>
      <c r="WQS204" s="1151"/>
      <c r="WQT204" s="1151"/>
      <c r="WQU204" s="1151"/>
      <c r="WQV204" s="1151"/>
      <c r="WQW204" s="1151"/>
      <c r="WQX204" s="1151"/>
      <c r="WQY204" s="1151"/>
      <c r="WQZ204" s="1151"/>
      <c r="WRA204" s="1151"/>
      <c r="WRB204" s="1151"/>
      <c r="WRC204" s="1151"/>
      <c r="WRD204" s="1151"/>
      <c r="WRE204" s="1151"/>
      <c r="WRF204" s="1151"/>
      <c r="WRG204" s="1151"/>
      <c r="WRH204" s="1151"/>
      <c r="WRI204" s="1151"/>
      <c r="WRJ204" s="1151"/>
      <c r="WRK204" s="1151"/>
      <c r="WRL204" s="1151"/>
      <c r="WRM204" s="1151"/>
      <c r="WRN204" s="1151"/>
      <c r="WRO204" s="1151"/>
      <c r="WRP204" s="1151"/>
      <c r="WRQ204" s="1151"/>
      <c r="WRR204" s="1151"/>
      <c r="WRS204" s="1151"/>
      <c r="WRT204" s="1151"/>
      <c r="WRU204" s="1151"/>
      <c r="WRV204" s="1151"/>
      <c r="WRW204" s="1151"/>
      <c r="WRX204" s="1151"/>
      <c r="WRY204" s="1151"/>
      <c r="WRZ204" s="1151"/>
      <c r="WSA204" s="1151"/>
      <c r="WSB204" s="1151"/>
      <c r="WSC204" s="1151"/>
      <c r="WSD204" s="1151"/>
      <c r="WSE204" s="1151"/>
      <c r="WSF204" s="1151"/>
      <c r="WSG204" s="1151"/>
      <c r="WSH204" s="1151"/>
      <c r="WSI204" s="1151"/>
      <c r="WSJ204" s="1151"/>
      <c r="WSK204" s="1151"/>
      <c r="WSL204" s="1151"/>
      <c r="WSM204" s="1151"/>
      <c r="WSN204" s="1151"/>
      <c r="WSO204" s="1151"/>
      <c r="WSP204" s="1151"/>
      <c r="WSQ204" s="1151"/>
      <c r="WSR204" s="1151"/>
      <c r="WSS204" s="1151"/>
      <c r="WST204" s="1151"/>
      <c r="WSU204" s="1151"/>
      <c r="WSV204" s="1151"/>
      <c r="WSW204" s="1151"/>
      <c r="WSX204" s="1151"/>
      <c r="WSY204" s="1151"/>
      <c r="WSZ204" s="1151"/>
      <c r="WTA204" s="1151"/>
      <c r="WTB204" s="1151"/>
      <c r="WTC204" s="1151"/>
      <c r="WTD204" s="1151"/>
      <c r="WTE204" s="1151"/>
      <c r="WTF204" s="1151"/>
      <c r="WTG204" s="1151"/>
      <c r="WTH204" s="1151"/>
      <c r="WTI204" s="1151"/>
      <c r="WTJ204" s="1151"/>
      <c r="WTK204" s="1151"/>
      <c r="WTL204" s="1151"/>
      <c r="WTM204" s="1151"/>
      <c r="WTN204" s="1151"/>
      <c r="WTO204" s="1151"/>
      <c r="WTP204" s="1151"/>
      <c r="WTQ204" s="1151"/>
      <c r="WTR204" s="1151"/>
      <c r="WTS204" s="1151"/>
      <c r="WTT204" s="1151"/>
      <c r="WTU204" s="1151"/>
      <c r="WTV204" s="1151"/>
      <c r="WTW204" s="1151"/>
      <c r="WTX204" s="1151"/>
      <c r="WTY204" s="1151"/>
      <c r="WTZ204" s="1151"/>
      <c r="WUA204" s="1151"/>
      <c r="WUB204" s="1151"/>
      <c r="WUC204" s="1151"/>
      <c r="WUD204" s="1151"/>
      <c r="WUE204" s="1151"/>
      <c r="WUF204" s="1151"/>
      <c r="WUG204" s="1151"/>
      <c r="WUH204" s="1151"/>
      <c r="WUI204" s="1151"/>
      <c r="WUJ204" s="1151"/>
      <c r="WUK204" s="1151"/>
      <c r="WUL204" s="1151"/>
      <c r="WUM204" s="1151"/>
      <c r="WUN204" s="1151"/>
      <c r="WUO204" s="1151"/>
      <c r="WUP204" s="1151"/>
      <c r="WUQ204" s="1151"/>
      <c r="WUR204" s="1151"/>
      <c r="WUS204" s="1151"/>
      <c r="WUT204" s="1151"/>
      <c r="WUU204" s="1151"/>
      <c r="WUV204" s="1151"/>
      <c r="WUW204" s="1151"/>
      <c r="WUX204" s="1151"/>
      <c r="WUY204" s="1151"/>
      <c r="WUZ204" s="1151"/>
      <c r="WVA204" s="1151"/>
      <c r="WVB204" s="1151"/>
      <c r="WVC204" s="1151"/>
      <c r="WVD204" s="1151"/>
      <c r="WVE204" s="1151"/>
      <c r="WVF204" s="1151"/>
      <c r="WVG204" s="1151"/>
      <c r="WVH204" s="1151"/>
      <c r="WVI204" s="1151"/>
      <c r="WVJ204" s="1151"/>
      <c r="WVK204" s="1151"/>
      <c r="WVL204" s="1151"/>
      <c r="WVM204" s="1151"/>
      <c r="WVN204" s="1151"/>
      <c r="WVO204" s="1151"/>
      <c r="WVP204" s="1151"/>
      <c r="WVQ204" s="1151"/>
      <c r="WVR204" s="1151"/>
      <c r="WVS204" s="1151"/>
      <c r="WVT204" s="1151"/>
      <c r="WVU204" s="1151"/>
      <c r="WVV204" s="1151"/>
      <c r="WVW204" s="1151"/>
      <c r="WVX204" s="1151"/>
      <c r="WVY204" s="1151"/>
      <c r="WVZ204" s="1151"/>
      <c r="WWA204" s="1151"/>
      <c r="WWB204" s="1151"/>
      <c r="WWC204" s="1151"/>
      <c r="WWD204" s="1151"/>
      <c r="WWE204" s="1151"/>
      <c r="WWF204" s="1151"/>
      <c r="WWG204" s="1151"/>
      <c r="WWH204" s="1151"/>
      <c r="WWI204" s="1151"/>
      <c r="WWJ204" s="1151"/>
      <c r="WWK204" s="1151"/>
      <c r="WWL204" s="1151"/>
      <c r="WWM204" s="1151"/>
      <c r="WWN204" s="1151"/>
      <c r="WWO204" s="1151"/>
      <c r="WWP204" s="1151"/>
      <c r="WWQ204" s="1151"/>
      <c r="WWR204" s="1151"/>
      <c r="WWS204" s="1151"/>
      <c r="WWT204" s="1151"/>
      <c r="WWU204" s="1151"/>
      <c r="WWV204" s="1151"/>
      <c r="WWW204" s="1151"/>
      <c r="WWX204" s="1151"/>
      <c r="WWY204" s="1151"/>
      <c r="WWZ204" s="1151"/>
      <c r="WXA204" s="1151"/>
      <c r="WXB204" s="1151"/>
      <c r="WXC204" s="1151"/>
      <c r="WXD204" s="1151"/>
      <c r="WXE204" s="1151"/>
      <c r="WXF204" s="1151"/>
      <c r="WXG204" s="1151"/>
      <c r="WXH204" s="1151"/>
      <c r="WXI204" s="1151"/>
      <c r="WXJ204" s="1151"/>
      <c r="WXK204" s="1151"/>
      <c r="WXL204" s="1151"/>
      <c r="WXM204" s="1151"/>
      <c r="WXN204" s="1151"/>
      <c r="WXO204" s="1151"/>
      <c r="WXP204" s="1151"/>
      <c r="WXQ204" s="1151"/>
      <c r="WXR204" s="1151"/>
      <c r="WXS204" s="1151"/>
      <c r="WXT204" s="1151"/>
      <c r="WXU204" s="1151"/>
      <c r="WXV204" s="1151"/>
      <c r="WXW204" s="1151"/>
      <c r="WXX204" s="1151"/>
      <c r="WXY204" s="1151"/>
      <c r="WXZ204" s="1151"/>
      <c r="WYA204" s="1151"/>
      <c r="WYB204" s="1151"/>
      <c r="WYC204" s="1151"/>
      <c r="WYD204" s="1151"/>
      <c r="WYE204" s="1151"/>
      <c r="WYF204" s="1151"/>
      <c r="WYG204" s="1151"/>
      <c r="WYH204" s="1151"/>
      <c r="WYI204" s="1151"/>
      <c r="WYJ204" s="1151"/>
      <c r="WYK204" s="1151"/>
      <c r="WYL204" s="1151"/>
      <c r="WYM204" s="1151"/>
      <c r="WYN204" s="1151"/>
      <c r="WYO204" s="1151"/>
      <c r="WYP204" s="1151"/>
      <c r="WYQ204" s="1151"/>
      <c r="WYR204" s="1151"/>
      <c r="WYS204" s="1151"/>
      <c r="WYT204" s="1151"/>
      <c r="WYU204" s="1151"/>
      <c r="WYV204" s="1151"/>
      <c r="WYW204" s="1151"/>
      <c r="WYX204" s="1151"/>
      <c r="WYY204" s="1151"/>
      <c r="WYZ204" s="1151"/>
      <c r="WZA204" s="1151"/>
      <c r="WZB204" s="1151"/>
      <c r="WZC204" s="1151"/>
      <c r="WZD204" s="1151"/>
      <c r="WZE204" s="1151"/>
      <c r="WZF204" s="1151"/>
      <c r="WZG204" s="1151"/>
      <c r="WZH204" s="1151"/>
      <c r="WZI204" s="1151"/>
      <c r="WZJ204" s="1151"/>
      <c r="WZK204" s="1151"/>
      <c r="WZL204" s="1151"/>
      <c r="WZM204" s="1151"/>
      <c r="WZN204" s="1151"/>
      <c r="WZO204" s="1151"/>
      <c r="WZP204" s="1151"/>
      <c r="WZQ204" s="1151"/>
      <c r="WZR204" s="1151"/>
      <c r="WZS204" s="1151"/>
      <c r="WZT204" s="1151"/>
      <c r="WZU204" s="1151"/>
      <c r="WZV204" s="1151"/>
      <c r="WZW204" s="1151"/>
      <c r="WZX204" s="1151"/>
      <c r="WZY204" s="1151"/>
      <c r="WZZ204" s="1151"/>
      <c r="XAA204" s="1151"/>
      <c r="XAB204" s="1151"/>
      <c r="XAC204" s="1151"/>
      <c r="XAD204" s="1151"/>
      <c r="XAE204" s="1151"/>
      <c r="XAF204" s="1151"/>
      <c r="XAG204" s="1151"/>
      <c r="XAH204" s="1151"/>
      <c r="XAI204" s="1151"/>
      <c r="XAJ204" s="1151"/>
      <c r="XAK204" s="1151"/>
      <c r="XAL204" s="1151"/>
      <c r="XAM204" s="1151"/>
      <c r="XAN204" s="1151"/>
      <c r="XAO204" s="1151"/>
      <c r="XAP204" s="1151"/>
      <c r="XAQ204" s="1151"/>
      <c r="XAR204" s="1151"/>
      <c r="XAS204" s="1151"/>
      <c r="XAT204" s="1151"/>
      <c r="XAU204" s="1151"/>
      <c r="XAV204" s="1151"/>
      <c r="XAW204" s="1151"/>
      <c r="XAX204" s="1151"/>
      <c r="XAY204" s="1151"/>
      <c r="XAZ204" s="1151"/>
      <c r="XBA204" s="1151"/>
      <c r="XBB204" s="1151"/>
      <c r="XBC204" s="1151"/>
      <c r="XBD204" s="1151"/>
      <c r="XBE204" s="1151"/>
      <c r="XBF204" s="1151"/>
      <c r="XBG204" s="1151"/>
      <c r="XBH204" s="1151"/>
      <c r="XBI204" s="1151"/>
      <c r="XBJ204" s="1151"/>
      <c r="XBK204" s="1151"/>
      <c r="XBL204" s="1151"/>
      <c r="XBM204" s="1151"/>
      <c r="XBN204" s="1151"/>
      <c r="XBO204" s="1151"/>
      <c r="XBP204" s="1151"/>
      <c r="XBQ204" s="1151"/>
      <c r="XBR204" s="1151"/>
      <c r="XBS204" s="1151"/>
      <c r="XBT204" s="1151"/>
      <c r="XBU204" s="1151"/>
      <c r="XBV204" s="1151"/>
      <c r="XBW204" s="1151"/>
      <c r="XBX204" s="1151"/>
      <c r="XBY204" s="1151"/>
      <c r="XBZ204" s="1151"/>
      <c r="XCA204" s="1151"/>
      <c r="XCB204" s="1151"/>
      <c r="XCC204" s="1151"/>
      <c r="XCD204" s="1151"/>
      <c r="XCE204" s="1151"/>
      <c r="XCF204" s="1151"/>
      <c r="XCG204" s="1151"/>
      <c r="XCH204" s="1151"/>
      <c r="XCI204" s="1151"/>
      <c r="XCJ204" s="1151"/>
      <c r="XCK204" s="1151"/>
      <c r="XCL204" s="1151"/>
      <c r="XCM204" s="1151"/>
      <c r="XCN204" s="1151"/>
      <c r="XCO204" s="1151"/>
      <c r="XCP204" s="1151"/>
      <c r="XCQ204" s="1151"/>
      <c r="XCR204" s="1151"/>
      <c r="XCS204" s="1151"/>
      <c r="XCT204" s="1151"/>
      <c r="XCU204" s="1151"/>
      <c r="XCV204" s="1151"/>
      <c r="XCW204" s="1151"/>
      <c r="XCX204" s="1151"/>
      <c r="XCY204" s="1151"/>
      <c r="XCZ204" s="1151"/>
      <c r="XDA204" s="1151"/>
      <c r="XDB204" s="1151"/>
      <c r="XDC204" s="1151"/>
      <c r="XDD204" s="1151"/>
      <c r="XDE204" s="1151"/>
      <c r="XDF204" s="1151"/>
      <c r="XDG204" s="1151"/>
      <c r="XDH204" s="1151"/>
      <c r="XDI204" s="1151"/>
      <c r="XDJ204" s="1151"/>
      <c r="XDK204" s="1151"/>
      <c r="XDL204" s="1151"/>
      <c r="XDM204" s="1151"/>
      <c r="XDN204" s="1151"/>
      <c r="XDO204" s="1151"/>
      <c r="XDP204" s="1151"/>
      <c r="XDQ204" s="1151"/>
      <c r="XDR204" s="1151"/>
      <c r="XDS204" s="1151"/>
      <c r="XDT204" s="1151"/>
      <c r="XDU204" s="1151"/>
      <c r="XDV204" s="1151"/>
      <c r="XDW204" s="1151"/>
      <c r="XDX204" s="1151"/>
      <c r="XDY204" s="1151"/>
      <c r="XDZ204" s="1151"/>
      <c r="XEA204" s="1151"/>
      <c r="XEB204" s="1151"/>
      <c r="XEC204" s="1151"/>
      <c r="XED204" s="1151"/>
      <c r="XEE204" s="1151"/>
      <c r="XEF204" s="1151"/>
      <c r="XEG204" s="1151"/>
      <c r="XEH204" s="1151"/>
      <c r="XEI204" s="1151"/>
      <c r="XEJ204" s="1151"/>
      <c r="XEK204" s="1151"/>
      <c r="XEL204" s="1151"/>
      <c r="XEM204" s="1151"/>
      <c r="XEN204" s="1151"/>
      <c r="XEO204" s="1151"/>
      <c r="XEP204" s="1151"/>
      <c r="XEQ204" s="1151"/>
      <c r="XER204" s="1151"/>
      <c r="XES204" s="1151"/>
      <c r="XET204" s="1151"/>
      <c r="XEU204" s="1151"/>
      <c r="XEV204" s="1151"/>
      <c r="XEW204" s="1151"/>
      <c r="XEX204" s="1151"/>
      <c r="XEY204" s="1151"/>
      <c r="XEZ204" s="1151"/>
      <c r="XFA204" s="1151"/>
      <c r="XFB204" s="1151"/>
      <c r="XFC204" s="1151"/>
      <c r="XFD204" s="1151"/>
    </row>
    <row r="205" spans="1:16384" s="1132" customFormat="1" ht="14.25">
      <c r="A205" s="1141" t="s">
        <v>1296</v>
      </c>
      <c r="B205" s="1245">
        <v>0.25</v>
      </c>
      <c r="C205" s="1141" t="s">
        <v>1057</v>
      </c>
      <c r="D205" s="1148" t="s">
        <v>442</v>
      </c>
      <c r="E205" s="951">
        <f t="shared" ref="E205:E206" si="8">B205</f>
        <v>0.25</v>
      </c>
      <c r="F205" s="1141" t="s">
        <v>1115</v>
      </c>
      <c r="G205" s="1141"/>
      <c r="H205" s="1189"/>
      <c r="I205" s="1189"/>
      <c r="J205" s="1189"/>
      <c r="K205" s="1189"/>
      <c r="L205" s="1189"/>
      <c r="M205" s="1189"/>
      <c r="N205" s="1189"/>
      <c r="O205" s="1189"/>
      <c r="P205" s="1189"/>
      <c r="Q205" s="1189"/>
      <c r="R205" s="1189"/>
      <c r="S205" s="1189"/>
      <c r="T205" s="1189"/>
      <c r="U205" s="1189"/>
      <c r="V205" s="1189"/>
      <c r="W205" s="1189"/>
      <c r="X205" s="1189"/>
      <c r="Y205" s="1189"/>
      <c r="Z205" s="1189"/>
      <c r="AA205" s="1189"/>
      <c r="AB205" s="1189"/>
      <c r="AC205" s="1189"/>
      <c r="AD205" s="1189"/>
      <c r="AE205" s="1189"/>
      <c r="AF205" s="1189"/>
      <c r="AG205" s="1189"/>
      <c r="AH205" s="1189"/>
      <c r="AI205" s="1189"/>
      <c r="AJ205" s="1189"/>
      <c r="AK205" s="1189"/>
      <c r="AL205" s="1189"/>
      <c r="AM205" s="1189"/>
      <c r="AN205" s="1189"/>
      <c r="AO205" s="1189"/>
      <c r="AP205" s="1189"/>
      <c r="AQ205" s="1189"/>
      <c r="AR205" s="1189"/>
      <c r="AS205" s="1189"/>
      <c r="AT205" s="1189"/>
      <c r="AU205" s="1189"/>
      <c r="AV205" s="1189"/>
      <c r="AW205" s="1189"/>
      <c r="AX205" s="1189"/>
      <c r="AY205" s="1189"/>
      <c r="AZ205" s="1189"/>
      <c r="BA205" s="1189"/>
      <c r="BB205" s="1189"/>
      <c r="BC205" s="1189"/>
      <c r="BD205" s="1189"/>
      <c r="BE205" s="1189"/>
      <c r="BF205" s="1189"/>
      <c r="BG205" s="1189"/>
      <c r="BH205" s="1189"/>
      <c r="BI205" s="1189"/>
      <c r="BJ205" s="1189"/>
      <c r="BK205" s="1189"/>
      <c r="BL205" s="1189"/>
      <c r="BM205" s="1189"/>
      <c r="BN205" s="1189"/>
      <c r="BO205" s="1189"/>
      <c r="BP205" s="1189"/>
      <c r="BQ205" s="1189"/>
      <c r="BR205" s="1189"/>
      <c r="BS205" s="1189"/>
      <c r="BT205" s="1189"/>
      <c r="BU205" s="1189"/>
      <c r="BV205" s="1189"/>
      <c r="BW205" s="1189"/>
      <c r="BX205" s="1189"/>
      <c r="BY205" s="1189"/>
      <c r="BZ205" s="1189"/>
      <c r="CA205" s="1189"/>
      <c r="CB205" s="1189"/>
      <c r="CC205" s="1189"/>
      <c r="CD205" s="1189"/>
      <c r="CE205" s="1189"/>
      <c r="CF205" s="1189"/>
      <c r="CG205" s="1189"/>
      <c r="CH205" s="1189"/>
      <c r="CI205" s="1189"/>
      <c r="CJ205" s="1189"/>
      <c r="CK205" s="1189"/>
      <c r="CL205" s="1189"/>
      <c r="CM205" s="1189"/>
      <c r="CN205" s="1189"/>
      <c r="CO205" s="1189"/>
      <c r="CP205" s="1189"/>
      <c r="CQ205" s="1189"/>
      <c r="CR205" s="1189"/>
      <c r="CS205" s="1189"/>
      <c r="CT205" s="1189"/>
      <c r="CU205" s="1189"/>
      <c r="CV205" s="1189"/>
      <c r="CW205" s="1189"/>
      <c r="CX205" s="1189"/>
      <c r="CY205" s="1189"/>
      <c r="CZ205" s="1189"/>
      <c r="DA205" s="1189"/>
      <c r="DB205" s="1189"/>
      <c r="DC205" s="1189"/>
      <c r="DD205" s="1189"/>
      <c r="DE205" s="1189"/>
      <c r="DF205" s="1189"/>
      <c r="DG205" s="1189"/>
      <c r="DH205" s="1189"/>
      <c r="DI205" s="1189"/>
      <c r="DJ205" s="1189"/>
      <c r="DK205" s="1189"/>
      <c r="DL205" s="1189"/>
      <c r="DM205" s="1189"/>
      <c r="DN205" s="1189"/>
      <c r="DO205" s="1189"/>
      <c r="DP205" s="1189"/>
      <c r="DQ205" s="1189"/>
      <c r="DR205" s="1189"/>
      <c r="DS205" s="1189"/>
      <c r="DT205" s="1189"/>
      <c r="DU205" s="1189"/>
      <c r="DV205" s="1189"/>
      <c r="DW205" s="1189"/>
      <c r="DX205" s="1189"/>
      <c r="DY205" s="1189"/>
      <c r="DZ205" s="1189"/>
      <c r="EA205" s="1189"/>
      <c r="EB205" s="1189"/>
      <c r="EC205" s="1189"/>
      <c r="ED205" s="1189"/>
      <c r="EE205" s="1189"/>
      <c r="EF205" s="1189"/>
      <c r="EG205" s="1189"/>
      <c r="EH205" s="1189"/>
      <c r="EI205" s="1189"/>
      <c r="EJ205" s="1189"/>
      <c r="EK205" s="1189"/>
      <c r="EL205" s="1189"/>
      <c r="EM205" s="1189"/>
      <c r="EN205" s="1189"/>
      <c r="EO205" s="1189"/>
      <c r="EP205" s="1189"/>
      <c r="EQ205" s="1189"/>
      <c r="ER205" s="1189"/>
      <c r="ES205" s="1189"/>
      <c r="ET205" s="1189"/>
      <c r="EU205" s="1189"/>
      <c r="EV205" s="1189"/>
      <c r="EW205" s="1189"/>
      <c r="EX205" s="1189"/>
      <c r="EY205" s="1189"/>
      <c r="EZ205" s="1189"/>
      <c r="FA205" s="1189"/>
      <c r="FB205" s="1189"/>
      <c r="FC205" s="1189"/>
      <c r="FD205" s="1189"/>
      <c r="FE205" s="1189"/>
      <c r="FF205" s="1189"/>
      <c r="FG205" s="1189"/>
      <c r="FH205" s="1189"/>
      <c r="FI205" s="1189"/>
      <c r="FJ205" s="1189"/>
      <c r="FK205" s="1189"/>
      <c r="FL205" s="1189"/>
      <c r="FM205" s="1189"/>
      <c r="FN205" s="1189"/>
      <c r="FO205" s="1189"/>
      <c r="FP205" s="1189"/>
      <c r="FQ205" s="1189"/>
      <c r="FR205" s="1189"/>
      <c r="FS205" s="1189"/>
      <c r="FT205" s="1189"/>
      <c r="FU205" s="1189"/>
      <c r="FV205" s="1189"/>
      <c r="FW205" s="1189"/>
      <c r="FX205" s="1189"/>
      <c r="FY205" s="1189"/>
      <c r="FZ205" s="1189"/>
      <c r="GA205" s="1189"/>
      <c r="GB205" s="1189"/>
      <c r="GC205" s="1189"/>
      <c r="GD205" s="1189"/>
      <c r="GE205" s="1189"/>
      <c r="GF205" s="1189"/>
      <c r="GG205" s="1189"/>
      <c r="GH205" s="1189"/>
      <c r="GI205" s="1189"/>
      <c r="GJ205" s="1189"/>
      <c r="GK205" s="1189"/>
      <c r="GL205" s="1189"/>
      <c r="GM205" s="1189"/>
      <c r="GN205" s="1189"/>
      <c r="GO205" s="1189"/>
      <c r="GP205" s="1189"/>
      <c r="GQ205" s="1189"/>
      <c r="GR205" s="1189"/>
      <c r="GS205" s="1189"/>
      <c r="GT205" s="1189"/>
      <c r="GU205" s="1189"/>
      <c r="GV205" s="1189"/>
      <c r="GW205" s="1189"/>
      <c r="GX205" s="1189"/>
      <c r="GY205" s="1189"/>
      <c r="GZ205" s="1189"/>
      <c r="HA205" s="1189"/>
      <c r="HB205" s="1189"/>
      <c r="HC205" s="1189"/>
      <c r="HD205" s="1189"/>
      <c r="HE205" s="1189"/>
      <c r="HF205" s="1189"/>
      <c r="HG205" s="1189"/>
      <c r="HH205" s="1189"/>
      <c r="HI205" s="1189"/>
      <c r="HJ205" s="1189"/>
      <c r="HK205" s="1189"/>
      <c r="HL205" s="1189"/>
      <c r="HM205" s="1189"/>
      <c r="HN205" s="1189"/>
      <c r="HO205" s="1189"/>
      <c r="HP205" s="1189"/>
      <c r="HQ205" s="1189"/>
      <c r="HR205" s="1189"/>
      <c r="HS205" s="1189"/>
      <c r="HT205" s="1189"/>
      <c r="HU205" s="1189"/>
      <c r="HV205" s="1189"/>
      <c r="HW205" s="1189"/>
      <c r="HX205" s="1189"/>
      <c r="HY205" s="1189"/>
      <c r="HZ205" s="1189"/>
      <c r="IA205" s="1189"/>
      <c r="IB205" s="1189"/>
      <c r="IC205" s="1189"/>
      <c r="ID205" s="1189"/>
      <c r="IE205" s="1189"/>
      <c r="IF205" s="1189"/>
      <c r="IG205" s="1189"/>
      <c r="IH205" s="1189"/>
      <c r="II205" s="1189"/>
      <c r="IJ205" s="1189"/>
      <c r="IK205" s="1189"/>
      <c r="IL205" s="1189"/>
      <c r="IM205" s="1189"/>
      <c r="IN205" s="1189"/>
      <c r="IO205" s="1189"/>
      <c r="IP205" s="1189"/>
      <c r="IQ205" s="1189"/>
      <c r="IR205" s="1189"/>
      <c r="IS205" s="1189"/>
      <c r="IT205" s="1189"/>
      <c r="IU205" s="1189"/>
      <c r="IV205" s="1189"/>
      <c r="IW205" s="1189"/>
      <c r="IX205" s="1189"/>
      <c r="IY205" s="1189"/>
      <c r="IZ205" s="1189"/>
      <c r="JA205" s="1189"/>
      <c r="JB205" s="1189"/>
      <c r="JC205" s="1189"/>
      <c r="JD205" s="1189"/>
      <c r="JE205" s="1189"/>
      <c r="JF205" s="1189"/>
      <c r="JG205" s="1189"/>
      <c r="JH205" s="1189"/>
      <c r="JI205" s="1189"/>
      <c r="JJ205" s="1189"/>
      <c r="JK205" s="1189"/>
      <c r="JL205" s="1189"/>
      <c r="JM205" s="1189"/>
      <c r="JN205" s="1189"/>
      <c r="JO205" s="1189"/>
      <c r="JP205" s="1189"/>
      <c r="JQ205" s="1189"/>
      <c r="JR205" s="1189"/>
      <c r="JS205" s="1189"/>
      <c r="JT205" s="1189"/>
      <c r="JU205" s="1189"/>
      <c r="JV205" s="1189"/>
      <c r="JW205" s="1189"/>
      <c r="JX205" s="1189"/>
      <c r="JY205" s="1189"/>
      <c r="JZ205" s="1189"/>
      <c r="KA205" s="1189"/>
      <c r="KB205" s="1189"/>
      <c r="KC205" s="1189"/>
      <c r="KD205" s="1189"/>
      <c r="KE205" s="1189"/>
      <c r="KF205" s="1189"/>
      <c r="KG205" s="1189"/>
      <c r="KH205" s="1189"/>
      <c r="KI205" s="1189"/>
      <c r="KJ205" s="1189"/>
      <c r="KK205" s="1189"/>
      <c r="KL205" s="1189"/>
      <c r="KM205" s="1189"/>
      <c r="KN205" s="1189"/>
      <c r="KO205" s="1189"/>
      <c r="KP205" s="1189"/>
      <c r="KQ205" s="1189"/>
      <c r="KR205" s="1189"/>
      <c r="KS205" s="1189"/>
      <c r="KT205" s="1189"/>
      <c r="KU205" s="1189"/>
      <c r="KV205" s="1189"/>
      <c r="KW205" s="1189"/>
      <c r="KX205" s="1189"/>
      <c r="KY205" s="1189"/>
      <c r="KZ205" s="1189"/>
      <c r="LA205" s="1189"/>
      <c r="LB205" s="1189"/>
      <c r="LC205" s="1189"/>
      <c r="LD205" s="1189"/>
      <c r="LE205" s="1189"/>
      <c r="LF205" s="1189"/>
      <c r="LG205" s="1189"/>
      <c r="LH205" s="1189"/>
      <c r="LI205" s="1189"/>
      <c r="LJ205" s="1189"/>
      <c r="LK205" s="1189"/>
      <c r="LL205" s="1189"/>
      <c r="LM205" s="1189"/>
      <c r="LN205" s="1189"/>
      <c r="LO205" s="1189"/>
      <c r="LP205" s="1189"/>
      <c r="LQ205" s="1189"/>
      <c r="LR205" s="1189"/>
      <c r="LS205" s="1189"/>
      <c r="LT205" s="1189"/>
      <c r="LU205" s="1189"/>
      <c r="LV205" s="1189"/>
      <c r="LW205" s="1189"/>
      <c r="LX205" s="1189"/>
      <c r="LY205" s="1189"/>
      <c r="LZ205" s="1189"/>
      <c r="MA205" s="1189"/>
      <c r="MB205" s="1189"/>
      <c r="MC205" s="1189"/>
      <c r="MD205" s="1189"/>
      <c r="ME205" s="1189"/>
      <c r="MF205" s="1189"/>
      <c r="MG205" s="1189"/>
      <c r="MH205" s="1189"/>
      <c r="MI205" s="1189"/>
      <c r="MJ205" s="1189"/>
      <c r="MK205" s="1189"/>
      <c r="ML205" s="1189"/>
      <c r="MM205" s="1189"/>
      <c r="MN205" s="1189"/>
      <c r="MO205" s="1189"/>
      <c r="MP205" s="1189"/>
      <c r="MQ205" s="1189"/>
      <c r="MR205" s="1189"/>
      <c r="MS205" s="1189"/>
      <c r="MT205" s="1189"/>
      <c r="MU205" s="1189"/>
      <c r="MV205" s="1189"/>
      <c r="MW205" s="1189"/>
      <c r="MX205" s="1189"/>
      <c r="MY205" s="1189"/>
      <c r="MZ205" s="1189"/>
      <c r="NA205" s="1189"/>
      <c r="NB205" s="1189"/>
      <c r="NC205" s="1189"/>
      <c r="ND205" s="1189"/>
      <c r="NE205" s="1189"/>
      <c r="NF205" s="1189"/>
      <c r="NG205" s="1189"/>
      <c r="NH205" s="1189"/>
      <c r="NI205" s="1189"/>
      <c r="NJ205" s="1189"/>
      <c r="NK205" s="1189"/>
      <c r="NL205" s="1189"/>
      <c r="NM205" s="1189"/>
      <c r="NN205" s="1189"/>
      <c r="NO205" s="1189"/>
      <c r="NP205" s="1189"/>
      <c r="NQ205" s="1189"/>
      <c r="NR205" s="1189"/>
      <c r="NS205" s="1189"/>
      <c r="NT205" s="1189"/>
      <c r="NU205" s="1189"/>
      <c r="NV205" s="1189"/>
      <c r="NW205" s="1189"/>
      <c r="NX205" s="1189"/>
      <c r="NY205" s="1189"/>
      <c r="NZ205" s="1189"/>
      <c r="OA205" s="1189"/>
      <c r="OB205" s="1189"/>
      <c r="OC205" s="1189"/>
      <c r="OD205" s="1189"/>
      <c r="OE205" s="1189"/>
      <c r="OF205" s="1189"/>
      <c r="OG205" s="1189"/>
      <c r="OH205" s="1189"/>
      <c r="OI205" s="1189"/>
      <c r="OJ205" s="1189"/>
      <c r="OK205" s="1189"/>
      <c r="OL205" s="1189"/>
      <c r="OM205" s="1189"/>
      <c r="ON205" s="1189"/>
      <c r="OO205" s="1189"/>
      <c r="OP205" s="1189"/>
      <c r="OQ205" s="1189"/>
      <c r="OR205" s="1189"/>
      <c r="OS205" s="1189"/>
      <c r="OT205" s="1189"/>
      <c r="OU205" s="1189"/>
      <c r="OV205" s="1189"/>
      <c r="OW205" s="1189"/>
      <c r="OX205" s="1189"/>
      <c r="OY205" s="1189"/>
      <c r="OZ205" s="1189"/>
      <c r="PA205" s="1189"/>
      <c r="PB205" s="1189"/>
      <c r="PC205" s="1189"/>
      <c r="PD205" s="1189"/>
      <c r="PE205" s="1189"/>
      <c r="PF205" s="1189"/>
      <c r="PG205" s="1189"/>
      <c r="PH205" s="1189"/>
      <c r="PI205" s="1189"/>
      <c r="PJ205" s="1189"/>
      <c r="PK205" s="1189"/>
      <c r="PL205" s="1189"/>
      <c r="PM205" s="1189"/>
      <c r="PN205" s="1189"/>
      <c r="PO205" s="1189"/>
      <c r="PP205" s="1189"/>
      <c r="PQ205" s="1189"/>
      <c r="PR205" s="1189"/>
      <c r="PS205" s="1189"/>
      <c r="PT205" s="1189"/>
      <c r="PU205" s="1189"/>
      <c r="PV205" s="1189"/>
      <c r="PW205" s="1189"/>
      <c r="PX205" s="1189"/>
      <c r="PY205" s="1189"/>
      <c r="PZ205" s="1189"/>
      <c r="QA205" s="1189"/>
      <c r="QB205" s="1189"/>
      <c r="QC205" s="1189"/>
      <c r="QD205" s="1189"/>
      <c r="QE205" s="1189"/>
      <c r="QF205" s="1189"/>
      <c r="QG205" s="1189"/>
      <c r="QH205" s="1189"/>
      <c r="QI205" s="1189"/>
      <c r="QJ205" s="1189"/>
      <c r="QK205" s="1189"/>
      <c r="QL205" s="1189"/>
      <c r="QM205" s="1189"/>
      <c r="QN205" s="1189"/>
      <c r="QO205" s="1189"/>
      <c r="QP205" s="1189"/>
      <c r="QQ205" s="1189"/>
      <c r="QR205" s="1189"/>
      <c r="QS205" s="1189"/>
      <c r="QT205" s="1189"/>
      <c r="QU205" s="1189"/>
      <c r="QV205" s="1189"/>
      <c r="QW205" s="1189"/>
      <c r="QX205" s="1189"/>
      <c r="QY205" s="1189"/>
      <c r="QZ205" s="1189"/>
      <c r="RA205" s="1189"/>
      <c r="RB205" s="1189"/>
      <c r="RC205" s="1189"/>
      <c r="RD205" s="1189"/>
      <c r="RE205" s="1189"/>
      <c r="RF205" s="1189"/>
      <c r="RG205" s="1189"/>
      <c r="RH205" s="1189"/>
      <c r="RI205" s="1189"/>
      <c r="RJ205" s="1189"/>
      <c r="RK205" s="1189"/>
      <c r="RL205" s="1189"/>
      <c r="RM205" s="1189"/>
      <c r="RN205" s="1189"/>
      <c r="RO205" s="1189"/>
      <c r="RP205" s="1189"/>
      <c r="RQ205" s="1189"/>
      <c r="RR205" s="1189"/>
      <c r="RS205" s="1189"/>
      <c r="RT205" s="1189"/>
      <c r="RU205" s="1189"/>
      <c r="RV205" s="1189"/>
      <c r="RW205" s="1189"/>
      <c r="RX205" s="1189"/>
      <c r="RY205" s="1189"/>
      <c r="RZ205" s="1189"/>
      <c r="SA205" s="1189"/>
      <c r="SB205" s="1189"/>
      <c r="SC205" s="1189"/>
      <c r="SD205" s="1189"/>
      <c r="SE205" s="1189"/>
      <c r="SF205" s="1189"/>
      <c r="SG205" s="1189"/>
      <c r="SH205" s="1189"/>
      <c r="SI205" s="1189"/>
      <c r="SJ205" s="1189"/>
      <c r="SK205" s="1189"/>
      <c r="SL205" s="1189"/>
      <c r="SM205" s="1189"/>
      <c r="SN205" s="1189"/>
      <c r="SO205" s="1189"/>
      <c r="SP205" s="1189"/>
      <c r="SQ205" s="1189"/>
      <c r="SR205" s="1189"/>
      <c r="SS205" s="1189"/>
      <c r="ST205" s="1189"/>
      <c r="SU205" s="1189"/>
      <c r="SV205" s="1189"/>
      <c r="SW205" s="1189"/>
      <c r="SX205" s="1189"/>
      <c r="SY205" s="1189"/>
      <c r="SZ205" s="1189"/>
      <c r="TA205" s="1189"/>
      <c r="TB205" s="1189"/>
      <c r="TC205" s="1189"/>
      <c r="TD205" s="1189"/>
      <c r="TE205" s="1189"/>
      <c r="TF205" s="1189"/>
      <c r="TG205" s="1189"/>
      <c r="TH205" s="1189"/>
      <c r="TI205" s="1189"/>
      <c r="TJ205" s="1189"/>
      <c r="TK205" s="1189"/>
      <c r="TL205" s="1189"/>
      <c r="TM205" s="1189"/>
      <c r="TN205" s="1189"/>
      <c r="TO205" s="1189"/>
      <c r="TP205" s="1189"/>
      <c r="TQ205" s="1189"/>
      <c r="TR205" s="1189"/>
      <c r="TS205" s="1189"/>
      <c r="TT205" s="1189"/>
      <c r="TU205" s="1189"/>
      <c r="TV205" s="1189"/>
      <c r="TW205" s="1189"/>
      <c r="TX205" s="1189"/>
      <c r="TY205" s="1189"/>
      <c r="TZ205" s="1189"/>
      <c r="UA205" s="1189"/>
      <c r="UB205" s="1189"/>
      <c r="UC205" s="1189"/>
      <c r="UD205" s="1189"/>
      <c r="UE205" s="1189"/>
      <c r="UF205" s="1189"/>
      <c r="UG205" s="1189"/>
      <c r="UH205" s="1189"/>
      <c r="UI205" s="1189"/>
      <c r="UJ205" s="1189"/>
      <c r="UK205" s="1189"/>
      <c r="UL205" s="1189"/>
      <c r="UM205" s="1189"/>
      <c r="UN205" s="1189"/>
      <c r="UO205" s="1189"/>
      <c r="UP205" s="1189"/>
      <c r="UQ205" s="1189"/>
      <c r="UR205" s="1189"/>
      <c r="US205" s="1189"/>
      <c r="UT205" s="1189"/>
      <c r="UU205" s="1189"/>
      <c r="UV205" s="1189"/>
      <c r="UW205" s="1189"/>
      <c r="UX205" s="1189"/>
      <c r="UY205" s="1189"/>
      <c r="UZ205" s="1189"/>
      <c r="VA205" s="1189"/>
      <c r="VB205" s="1189"/>
      <c r="VC205" s="1189"/>
      <c r="VD205" s="1189"/>
      <c r="VE205" s="1189"/>
      <c r="VF205" s="1189"/>
      <c r="VG205" s="1189"/>
      <c r="VH205" s="1189"/>
      <c r="VI205" s="1189"/>
      <c r="VJ205" s="1189"/>
      <c r="VK205" s="1189"/>
      <c r="VL205" s="1189"/>
      <c r="VM205" s="1189"/>
      <c r="VN205" s="1189"/>
      <c r="VO205" s="1189"/>
      <c r="VP205" s="1189"/>
      <c r="VQ205" s="1189"/>
      <c r="VR205" s="1189"/>
      <c r="VS205" s="1189"/>
      <c r="VT205" s="1189"/>
      <c r="VU205" s="1189"/>
      <c r="VV205" s="1189"/>
      <c r="VW205" s="1189"/>
      <c r="VX205" s="1189"/>
      <c r="VY205" s="1189"/>
      <c r="VZ205" s="1189"/>
      <c r="WA205" s="1189"/>
      <c r="WB205" s="1189"/>
      <c r="WC205" s="1189"/>
      <c r="WD205" s="1189"/>
      <c r="WE205" s="1189"/>
      <c r="WF205" s="1189"/>
      <c r="WG205" s="1189"/>
      <c r="WH205" s="1189"/>
      <c r="WI205" s="1189"/>
      <c r="WJ205" s="1189"/>
      <c r="WK205" s="1189"/>
      <c r="WL205" s="1189"/>
      <c r="WM205" s="1189"/>
      <c r="WN205" s="1189"/>
      <c r="WO205" s="1189"/>
      <c r="WP205" s="1189"/>
      <c r="WQ205" s="1189"/>
      <c r="WR205" s="1189"/>
      <c r="WS205" s="1189"/>
      <c r="WT205" s="1189"/>
      <c r="WU205" s="1189"/>
      <c r="WV205" s="1189"/>
      <c r="WW205" s="1189"/>
      <c r="WX205" s="1189"/>
      <c r="WY205" s="1189"/>
      <c r="WZ205" s="1189"/>
      <c r="XA205" s="1189"/>
      <c r="XB205" s="1189"/>
      <c r="XC205" s="1189"/>
      <c r="XD205" s="1189"/>
      <c r="XE205" s="1189"/>
      <c r="XF205" s="1189"/>
      <c r="XG205" s="1189"/>
      <c r="XH205" s="1189"/>
      <c r="XI205" s="1189"/>
      <c r="XJ205" s="1189"/>
      <c r="XK205" s="1189"/>
      <c r="XL205" s="1189"/>
      <c r="XM205" s="1189"/>
      <c r="XN205" s="1189"/>
      <c r="XO205" s="1189"/>
      <c r="XP205" s="1189"/>
      <c r="XQ205" s="1189"/>
      <c r="XR205" s="1189"/>
      <c r="XS205" s="1189"/>
      <c r="XT205" s="1189"/>
      <c r="XU205" s="1189"/>
      <c r="XV205" s="1189"/>
      <c r="XW205" s="1189"/>
      <c r="XX205" s="1189"/>
      <c r="XY205" s="1189"/>
      <c r="XZ205" s="1189"/>
      <c r="YA205" s="1189"/>
      <c r="YB205" s="1189"/>
      <c r="YC205" s="1189"/>
      <c r="YD205" s="1189"/>
      <c r="YE205" s="1189"/>
      <c r="YF205" s="1189"/>
      <c r="YG205" s="1189"/>
      <c r="YH205" s="1189"/>
      <c r="YI205" s="1189"/>
      <c r="YJ205" s="1189"/>
      <c r="YK205" s="1189"/>
      <c r="YL205" s="1189"/>
      <c r="YM205" s="1189"/>
      <c r="YN205" s="1189"/>
      <c r="YO205" s="1189"/>
      <c r="YP205" s="1189"/>
      <c r="YQ205" s="1189"/>
      <c r="YR205" s="1189"/>
      <c r="YS205" s="1189"/>
      <c r="YT205" s="1189"/>
      <c r="YU205" s="1189"/>
      <c r="YV205" s="1189"/>
      <c r="YW205" s="1189"/>
      <c r="YX205" s="1189"/>
      <c r="YY205" s="1189"/>
      <c r="YZ205" s="1189"/>
      <c r="ZA205" s="1189"/>
      <c r="ZB205" s="1189"/>
      <c r="ZC205" s="1189"/>
      <c r="ZD205" s="1189"/>
      <c r="ZE205" s="1189"/>
      <c r="ZF205" s="1189"/>
      <c r="ZG205" s="1189"/>
      <c r="ZH205" s="1189"/>
      <c r="ZI205" s="1189"/>
      <c r="ZJ205" s="1189"/>
      <c r="ZK205" s="1189"/>
      <c r="ZL205" s="1189"/>
      <c r="ZM205" s="1189"/>
      <c r="ZN205" s="1189"/>
      <c r="ZO205" s="1189"/>
      <c r="ZP205" s="1189"/>
      <c r="ZQ205" s="1189"/>
      <c r="ZR205" s="1189"/>
      <c r="ZS205" s="1189"/>
      <c r="ZT205" s="1189"/>
      <c r="ZU205" s="1189"/>
      <c r="ZV205" s="1189"/>
      <c r="ZW205" s="1189"/>
      <c r="ZX205" s="1189"/>
      <c r="ZY205" s="1189"/>
      <c r="ZZ205" s="1189"/>
      <c r="AAA205" s="1189"/>
      <c r="AAB205" s="1189"/>
      <c r="AAC205" s="1189"/>
      <c r="AAD205" s="1189"/>
      <c r="AAE205" s="1189"/>
      <c r="AAF205" s="1189"/>
      <c r="AAG205" s="1189"/>
      <c r="AAH205" s="1189"/>
      <c r="AAI205" s="1189"/>
      <c r="AAJ205" s="1189"/>
      <c r="AAK205" s="1189"/>
      <c r="AAL205" s="1189"/>
      <c r="AAM205" s="1189"/>
      <c r="AAN205" s="1189"/>
      <c r="AAO205" s="1189"/>
      <c r="AAP205" s="1189"/>
      <c r="AAQ205" s="1189"/>
      <c r="AAR205" s="1189"/>
      <c r="AAS205" s="1189"/>
      <c r="AAT205" s="1189"/>
      <c r="AAU205" s="1189"/>
      <c r="AAV205" s="1189"/>
      <c r="AAW205" s="1189"/>
      <c r="AAX205" s="1189"/>
      <c r="AAY205" s="1189"/>
      <c r="AAZ205" s="1189"/>
      <c r="ABA205" s="1189"/>
      <c r="ABB205" s="1189"/>
      <c r="ABC205" s="1189"/>
      <c r="ABD205" s="1189"/>
      <c r="ABE205" s="1189"/>
      <c r="ABF205" s="1189"/>
      <c r="ABG205" s="1189"/>
      <c r="ABH205" s="1189"/>
      <c r="ABI205" s="1189"/>
      <c r="ABJ205" s="1189"/>
      <c r="ABK205" s="1189"/>
      <c r="ABL205" s="1189"/>
      <c r="ABM205" s="1189"/>
      <c r="ABN205" s="1189"/>
      <c r="ABO205" s="1189"/>
      <c r="ABP205" s="1189"/>
      <c r="ABQ205" s="1189"/>
      <c r="ABR205" s="1189"/>
      <c r="ABS205" s="1189"/>
      <c r="ABT205" s="1189"/>
      <c r="ABU205" s="1189"/>
      <c r="ABV205" s="1189"/>
      <c r="ABW205" s="1189"/>
      <c r="ABX205" s="1189"/>
      <c r="ABY205" s="1189"/>
      <c r="ABZ205" s="1189"/>
      <c r="ACA205" s="1189"/>
      <c r="ACB205" s="1189"/>
      <c r="ACC205" s="1189"/>
      <c r="ACD205" s="1189"/>
      <c r="ACE205" s="1189"/>
      <c r="ACF205" s="1189"/>
      <c r="ACG205" s="1189"/>
      <c r="ACH205" s="1189"/>
      <c r="ACI205" s="1189"/>
      <c r="ACJ205" s="1189"/>
      <c r="ACK205" s="1189"/>
      <c r="ACL205" s="1189"/>
      <c r="ACM205" s="1189"/>
      <c r="ACN205" s="1189"/>
      <c r="ACO205" s="1189"/>
      <c r="ACP205" s="1189"/>
      <c r="ACQ205" s="1189"/>
      <c r="ACR205" s="1189"/>
      <c r="ACS205" s="1189"/>
      <c r="ACT205" s="1189"/>
      <c r="ACU205" s="1189"/>
      <c r="ACV205" s="1189"/>
      <c r="ACW205" s="1189"/>
      <c r="ACX205" s="1189"/>
      <c r="ACY205" s="1189"/>
      <c r="ACZ205" s="1189"/>
      <c r="ADA205" s="1189"/>
      <c r="ADB205" s="1189"/>
      <c r="ADC205" s="1189"/>
      <c r="ADD205" s="1189"/>
      <c r="ADE205" s="1189"/>
      <c r="ADF205" s="1189"/>
      <c r="ADG205" s="1189"/>
      <c r="ADH205" s="1189"/>
      <c r="ADI205" s="1189"/>
      <c r="ADJ205" s="1189"/>
      <c r="ADK205" s="1189"/>
      <c r="ADL205" s="1189"/>
      <c r="ADM205" s="1189"/>
      <c r="ADN205" s="1189"/>
      <c r="ADO205" s="1189"/>
      <c r="ADP205" s="1189"/>
      <c r="ADQ205" s="1189"/>
      <c r="ADR205" s="1189"/>
      <c r="ADS205" s="1189"/>
      <c r="ADT205" s="1189"/>
      <c r="ADU205" s="1189"/>
      <c r="ADV205" s="1189"/>
      <c r="ADW205" s="1189"/>
      <c r="ADX205" s="1189"/>
      <c r="ADY205" s="1189"/>
      <c r="ADZ205" s="1189"/>
      <c r="AEA205" s="1189"/>
      <c r="AEB205" s="1189"/>
      <c r="AEC205" s="1189"/>
      <c r="AED205" s="1189"/>
      <c r="AEE205" s="1189"/>
      <c r="AEF205" s="1189"/>
      <c r="AEG205" s="1189"/>
      <c r="AEH205" s="1189"/>
      <c r="AEI205" s="1189"/>
      <c r="AEJ205" s="1189"/>
      <c r="AEK205" s="1189"/>
      <c r="AEL205" s="1189"/>
      <c r="AEM205" s="1189"/>
      <c r="AEN205" s="1189"/>
      <c r="AEO205" s="1189"/>
      <c r="AEP205" s="1189"/>
      <c r="AEQ205" s="1189"/>
      <c r="AER205" s="1189"/>
      <c r="AES205" s="1189"/>
      <c r="AET205" s="1189"/>
      <c r="AEU205" s="1189"/>
      <c r="AEV205" s="1189"/>
      <c r="AEW205" s="1189"/>
      <c r="AEX205" s="1189"/>
      <c r="AEY205" s="1189"/>
      <c r="AEZ205" s="1189"/>
      <c r="AFA205" s="1189"/>
      <c r="AFB205" s="1189"/>
      <c r="AFC205" s="1189"/>
      <c r="AFD205" s="1189"/>
      <c r="AFE205" s="1189"/>
      <c r="AFF205" s="1189"/>
      <c r="AFG205" s="1189"/>
      <c r="AFH205" s="1189"/>
      <c r="AFI205" s="1189"/>
      <c r="AFJ205" s="1189"/>
      <c r="AFK205" s="1189"/>
      <c r="AFL205" s="1189"/>
      <c r="AFM205" s="1189"/>
      <c r="AFN205" s="1189"/>
      <c r="AFO205" s="1189"/>
      <c r="AFP205" s="1189"/>
      <c r="AFQ205" s="1189"/>
      <c r="AFR205" s="1189"/>
      <c r="AFS205" s="1189"/>
      <c r="AFT205" s="1189"/>
      <c r="AFU205" s="1189"/>
      <c r="AFV205" s="1189"/>
      <c r="AFW205" s="1189"/>
      <c r="AFX205" s="1189"/>
      <c r="AFY205" s="1189"/>
      <c r="AFZ205" s="1189"/>
      <c r="AGA205" s="1189"/>
      <c r="AGB205" s="1189"/>
      <c r="AGC205" s="1189"/>
      <c r="AGD205" s="1189"/>
      <c r="AGE205" s="1189"/>
      <c r="AGF205" s="1189"/>
      <c r="AGG205" s="1189"/>
      <c r="AGH205" s="1189"/>
      <c r="AGI205" s="1189"/>
      <c r="AGJ205" s="1189"/>
      <c r="AGK205" s="1189"/>
      <c r="AGL205" s="1189"/>
      <c r="AGM205" s="1189"/>
      <c r="AGN205" s="1189"/>
      <c r="AGO205" s="1189"/>
      <c r="AGP205" s="1189"/>
      <c r="AGQ205" s="1189"/>
      <c r="AGR205" s="1189"/>
      <c r="AGS205" s="1189"/>
      <c r="AGT205" s="1189"/>
      <c r="AGU205" s="1189"/>
      <c r="AGV205" s="1189"/>
      <c r="AGW205" s="1189"/>
      <c r="AGX205" s="1189"/>
      <c r="AGY205" s="1189"/>
      <c r="AGZ205" s="1189"/>
      <c r="AHA205" s="1189"/>
      <c r="AHB205" s="1189"/>
      <c r="AHC205" s="1189"/>
      <c r="AHD205" s="1189"/>
      <c r="AHE205" s="1189"/>
      <c r="AHF205" s="1189"/>
      <c r="AHG205" s="1189"/>
      <c r="AHH205" s="1189"/>
      <c r="AHI205" s="1189"/>
      <c r="AHJ205" s="1189"/>
      <c r="AHK205" s="1189"/>
      <c r="AHL205" s="1189"/>
      <c r="AHM205" s="1189"/>
      <c r="AHN205" s="1189"/>
      <c r="AHO205" s="1189"/>
      <c r="AHP205" s="1189"/>
      <c r="AHQ205" s="1189"/>
      <c r="AHR205" s="1189"/>
      <c r="AHS205" s="1189"/>
      <c r="AHT205" s="1189"/>
      <c r="AHU205" s="1189"/>
      <c r="AHV205" s="1189"/>
      <c r="AHW205" s="1189"/>
      <c r="AHX205" s="1189"/>
      <c r="AHY205" s="1189"/>
      <c r="AHZ205" s="1189"/>
      <c r="AIA205" s="1189"/>
      <c r="AIB205" s="1189"/>
      <c r="AIC205" s="1189"/>
      <c r="AID205" s="1189"/>
      <c r="AIE205" s="1189"/>
      <c r="AIF205" s="1189"/>
      <c r="AIG205" s="1189"/>
      <c r="AIH205" s="1189"/>
      <c r="AII205" s="1189"/>
      <c r="AIJ205" s="1189"/>
      <c r="AIK205" s="1189"/>
      <c r="AIL205" s="1189"/>
      <c r="AIM205" s="1189"/>
      <c r="AIN205" s="1189"/>
      <c r="AIO205" s="1189"/>
      <c r="AIP205" s="1189"/>
      <c r="AIQ205" s="1189"/>
      <c r="AIR205" s="1189"/>
      <c r="AIS205" s="1189"/>
      <c r="AIT205" s="1189"/>
      <c r="AIU205" s="1189"/>
      <c r="AIV205" s="1189"/>
      <c r="AIW205" s="1189"/>
      <c r="AIX205" s="1189"/>
      <c r="AIY205" s="1189"/>
      <c r="AIZ205" s="1189"/>
      <c r="AJA205" s="1189"/>
      <c r="AJB205" s="1189"/>
      <c r="AJC205" s="1189"/>
      <c r="AJD205" s="1189"/>
      <c r="AJE205" s="1189"/>
      <c r="AJF205" s="1189"/>
      <c r="AJG205" s="1189"/>
      <c r="AJH205" s="1189"/>
      <c r="AJI205" s="1189"/>
      <c r="AJJ205" s="1189"/>
      <c r="AJK205" s="1189"/>
      <c r="AJL205" s="1189"/>
      <c r="AJM205" s="1189"/>
      <c r="AJN205" s="1189"/>
      <c r="AJO205" s="1189"/>
      <c r="AJP205" s="1189"/>
      <c r="AJQ205" s="1189"/>
      <c r="AJR205" s="1189"/>
      <c r="AJS205" s="1189"/>
      <c r="AJT205" s="1189"/>
      <c r="AJU205" s="1189"/>
      <c r="AJV205" s="1189"/>
      <c r="AJW205" s="1189"/>
      <c r="AJX205" s="1189"/>
      <c r="AJY205" s="1189"/>
      <c r="AJZ205" s="1189"/>
      <c r="AKA205" s="1189"/>
      <c r="AKB205" s="1189"/>
      <c r="AKC205" s="1189"/>
      <c r="AKD205" s="1189"/>
      <c r="AKE205" s="1189"/>
      <c r="AKF205" s="1189"/>
      <c r="AKG205" s="1189"/>
      <c r="AKH205" s="1189"/>
      <c r="AKI205" s="1189"/>
      <c r="AKJ205" s="1189"/>
      <c r="AKK205" s="1189"/>
      <c r="AKL205" s="1189"/>
      <c r="AKM205" s="1189"/>
      <c r="AKN205" s="1189"/>
      <c r="AKO205" s="1189"/>
      <c r="AKP205" s="1189"/>
      <c r="AKQ205" s="1189"/>
      <c r="AKR205" s="1189"/>
      <c r="AKS205" s="1189"/>
      <c r="AKT205" s="1189"/>
      <c r="AKU205" s="1189"/>
      <c r="AKV205" s="1189"/>
      <c r="AKW205" s="1189"/>
      <c r="AKX205" s="1189"/>
      <c r="AKY205" s="1189"/>
      <c r="AKZ205" s="1189"/>
      <c r="ALA205" s="1189"/>
      <c r="ALB205" s="1189"/>
      <c r="ALC205" s="1189"/>
      <c r="ALD205" s="1189"/>
      <c r="ALE205" s="1189"/>
      <c r="ALF205" s="1189"/>
      <c r="ALG205" s="1189"/>
      <c r="ALH205" s="1189"/>
      <c r="ALI205" s="1189"/>
      <c r="ALJ205" s="1189"/>
      <c r="ALK205" s="1189"/>
      <c r="ALL205" s="1189"/>
      <c r="ALM205" s="1189"/>
      <c r="ALN205" s="1189"/>
      <c r="ALO205" s="1189"/>
      <c r="ALP205" s="1189"/>
      <c r="ALQ205" s="1189"/>
      <c r="ALR205" s="1189"/>
      <c r="ALS205" s="1189"/>
      <c r="ALT205" s="1189"/>
      <c r="ALU205" s="1189"/>
      <c r="ALV205" s="1189"/>
      <c r="ALW205" s="1189"/>
      <c r="ALX205" s="1189"/>
      <c r="ALY205" s="1189"/>
      <c r="ALZ205" s="1189"/>
      <c r="AMA205" s="1189"/>
      <c r="AMB205" s="1189"/>
      <c r="AMC205" s="1189"/>
      <c r="AMD205" s="1189"/>
      <c r="AME205" s="1189"/>
      <c r="AMF205" s="1189"/>
      <c r="AMG205" s="1189"/>
      <c r="AMH205" s="1189"/>
      <c r="AMI205" s="1189"/>
      <c r="AMJ205" s="1189"/>
      <c r="AMK205" s="1189"/>
      <c r="AML205" s="1189"/>
      <c r="AMM205" s="1189"/>
      <c r="AMN205" s="1189"/>
      <c r="AMO205" s="1189"/>
      <c r="AMP205" s="1189"/>
      <c r="AMQ205" s="1189"/>
      <c r="AMR205" s="1189"/>
      <c r="AMS205" s="1189"/>
      <c r="AMT205" s="1189"/>
      <c r="AMU205" s="1189"/>
      <c r="AMV205" s="1189"/>
      <c r="AMW205" s="1189"/>
      <c r="AMX205" s="1189"/>
      <c r="AMY205" s="1189"/>
      <c r="AMZ205" s="1189"/>
      <c r="ANA205" s="1189"/>
      <c r="ANB205" s="1189"/>
      <c r="ANC205" s="1189"/>
      <c r="AND205" s="1189"/>
      <c r="ANE205" s="1189"/>
      <c r="ANF205" s="1189"/>
      <c r="ANG205" s="1189"/>
      <c r="ANH205" s="1189"/>
      <c r="ANI205" s="1189"/>
      <c r="ANJ205" s="1189"/>
      <c r="ANK205" s="1189"/>
      <c r="ANL205" s="1189"/>
      <c r="ANM205" s="1189"/>
      <c r="ANN205" s="1189"/>
      <c r="ANO205" s="1189"/>
      <c r="ANP205" s="1189"/>
      <c r="ANQ205" s="1189"/>
      <c r="ANR205" s="1189"/>
      <c r="ANS205" s="1189"/>
      <c r="ANT205" s="1189"/>
      <c r="ANU205" s="1189"/>
      <c r="ANV205" s="1189"/>
      <c r="ANW205" s="1189"/>
      <c r="ANX205" s="1189"/>
      <c r="ANY205" s="1189"/>
      <c r="ANZ205" s="1189"/>
      <c r="AOA205" s="1189"/>
      <c r="AOB205" s="1189"/>
      <c r="AOC205" s="1189"/>
      <c r="AOD205" s="1189"/>
      <c r="AOE205" s="1189"/>
      <c r="AOF205" s="1189"/>
      <c r="AOG205" s="1189"/>
      <c r="AOH205" s="1189"/>
      <c r="AOI205" s="1189"/>
      <c r="AOJ205" s="1189"/>
      <c r="AOK205" s="1189"/>
      <c r="AOL205" s="1189"/>
      <c r="AOM205" s="1189"/>
      <c r="AON205" s="1189"/>
      <c r="AOO205" s="1189"/>
      <c r="AOP205" s="1189"/>
      <c r="AOQ205" s="1189"/>
      <c r="AOR205" s="1189"/>
      <c r="AOS205" s="1189"/>
      <c r="AOT205" s="1189"/>
      <c r="AOU205" s="1189"/>
      <c r="AOV205" s="1189"/>
      <c r="AOW205" s="1189"/>
      <c r="AOX205" s="1189"/>
      <c r="AOY205" s="1189"/>
      <c r="AOZ205" s="1189"/>
      <c r="APA205" s="1189"/>
      <c r="APB205" s="1189"/>
      <c r="APC205" s="1189"/>
      <c r="APD205" s="1189"/>
      <c r="APE205" s="1189"/>
      <c r="APF205" s="1189"/>
      <c r="APG205" s="1189"/>
      <c r="APH205" s="1189"/>
      <c r="API205" s="1189"/>
      <c r="APJ205" s="1189"/>
      <c r="APK205" s="1189"/>
      <c r="APL205" s="1189"/>
      <c r="APM205" s="1189"/>
      <c r="APN205" s="1189"/>
      <c r="APO205" s="1189"/>
      <c r="APP205" s="1189"/>
      <c r="APQ205" s="1189"/>
      <c r="APR205" s="1189"/>
      <c r="APS205" s="1189"/>
      <c r="APT205" s="1189"/>
      <c r="APU205" s="1189"/>
      <c r="APV205" s="1189"/>
      <c r="APW205" s="1189"/>
      <c r="APX205" s="1189"/>
      <c r="APY205" s="1189"/>
      <c r="APZ205" s="1189"/>
      <c r="AQA205" s="1189"/>
      <c r="AQB205" s="1189"/>
      <c r="AQC205" s="1189"/>
      <c r="AQD205" s="1189"/>
      <c r="AQE205" s="1189"/>
      <c r="AQF205" s="1189"/>
      <c r="AQG205" s="1189"/>
      <c r="AQH205" s="1189"/>
      <c r="AQI205" s="1189"/>
      <c r="AQJ205" s="1189"/>
      <c r="AQK205" s="1189"/>
      <c r="AQL205" s="1189"/>
      <c r="AQM205" s="1189"/>
      <c r="AQN205" s="1189"/>
      <c r="AQO205" s="1189"/>
      <c r="AQP205" s="1189"/>
      <c r="AQQ205" s="1189"/>
      <c r="AQR205" s="1189"/>
      <c r="AQS205" s="1189"/>
      <c r="AQT205" s="1189"/>
      <c r="AQU205" s="1189"/>
      <c r="AQV205" s="1189"/>
      <c r="AQW205" s="1189"/>
      <c r="AQX205" s="1189"/>
      <c r="AQY205" s="1189"/>
      <c r="AQZ205" s="1189"/>
      <c r="ARA205" s="1189"/>
      <c r="ARB205" s="1189"/>
      <c r="ARC205" s="1189"/>
      <c r="ARD205" s="1189"/>
      <c r="ARE205" s="1189"/>
      <c r="ARF205" s="1189"/>
      <c r="ARG205" s="1189"/>
      <c r="ARH205" s="1189"/>
      <c r="ARI205" s="1189"/>
      <c r="ARJ205" s="1189"/>
      <c r="ARK205" s="1189"/>
      <c r="ARL205" s="1189"/>
      <c r="ARM205" s="1189"/>
      <c r="ARN205" s="1189"/>
      <c r="ARO205" s="1189"/>
      <c r="ARP205" s="1189"/>
      <c r="ARQ205" s="1189"/>
      <c r="ARR205" s="1189"/>
      <c r="ARS205" s="1189"/>
      <c r="ART205" s="1189"/>
      <c r="ARU205" s="1189"/>
      <c r="ARV205" s="1189"/>
      <c r="ARW205" s="1189"/>
      <c r="ARX205" s="1189"/>
      <c r="ARY205" s="1189"/>
      <c r="ARZ205" s="1189"/>
      <c r="ASA205" s="1189"/>
      <c r="ASB205" s="1189"/>
      <c r="ASC205" s="1189"/>
      <c r="ASD205" s="1189"/>
      <c r="ASE205" s="1189"/>
      <c r="ASF205" s="1189"/>
      <c r="ASG205" s="1189"/>
      <c r="ASH205" s="1189"/>
      <c r="ASI205" s="1189"/>
      <c r="ASJ205" s="1189"/>
      <c r="ASK205" s="1189"/>
      <c r="ASL205" s="1189"/>
      <c r="ASM205" s="1189"/>
      <c r="ASN205" s="1189"/>
      <c r="ASO205" s="1189"/>
      <c r="ASP205" s="1189"/>
      <c r="ASQ205" s="1189"/>
      <c r="ASR205" s="1189"/>
      <c r="ASS205" s="1189"/>
      <c r="AST205" s="1189"/>
      <c r="ASU205" s="1189"/>
      <c r="ASV205" s="1189"/>
      <c r="ASW205" s="1189"/>
      <c r="ASX205" s="1189"/>
      <c r="ASY205" s="1189"/>
      <c r="ASZ205" s="1189"/>
      <c r="ATA205" s="1189"/>
      <c r="ATB205" s="1189"/>
      <c r="ATC205" s="1189"/>
      <c r="ATD205" s="1189"/>
      <c r="ATE205" s="1189"/>
      <c r="ATF205" s="1189"/>
      <c r="ATG205" s="1189"/>
      <c r="ATH205" s="1189"/>
      <c r="ATI205" s="1189"/>
      <c r="ATJ205" s="1189"/>
      <c r="ATK205" s="1189"/>
      <c r="ATL205" s="1189"/>
      <c r="ATM205" s="1189"/>
      <c r="ATN205" s="1189"/>
      <c r="ATO205" s="1189"/>
      <c r="ATP205" s="1189"/>
      <c r="ATQ205" s="1189"/>
      <c r="ATR205" s="1189"/>
      <c r="ATS205" s="1189"/>
      <c r="ATT205" s="1189"/>
      <c r="ATU205" s="1189"/>
      <c r="ATV205" s="1189"/>
      <c r="ATW205" s="1189"/>
      <c r="ATX205" s="1189"/>
      <c r="ATY205" s="1189"/>
      <c r="ATZ205" s="1189"/>
      <c r="AUA205" s="1189"/>
      <c r="AUB205" s="1189"/>
      <c r="AUC205" s="1189"/>
      <c r="AUD205" s="1189"/>
      <c r="AUE205" s="1189"/>
      <c r="AUF205" s="1189"/>
      <c r="AUG205" s="1189"/>
      <c r="AUH205" s="1189"/>
      <c r="AUI205" s="1189"/>
      <c r="AUJ205" s="1189"/>
      <c r="AUK205" s="1189"/>
      <c r="AUL205" s="1189"/>
      <c r="AUM205" s="1189"/>
      <c r="AUN205" s="1189"/>
      <c r="AUO205" s="1189"/>
      <c r="AUP205" s="1189"/>
      <c r="AUQ205" s="1189"/>
      <c r="AUR205" s="1189"/>
      <c r="AUS205" s="1189"/>
      <c r="AUT205" s="1189"/>
      <c r="AUU205" s="1189"/>
      <c r="AUV205" s="1189"/>
      <c r="AUW205" s="1189"/>
      <c r="AUX205" s="1189"/>
      <c r="AUY205" s="1189"/>
      <c r="AUZ205" s="1189"/>
      <c r="AVA205" s="1189"/>
      <c r="AVB205" s="1189"/>
      <c r="AVC205" s="1189"/>
      <c r="AVD205" s="1189"/>
      <c r="AVE205" s="1189"/>
      <c r="AVF205" s="1189"/>
      <c r="AVG205" s="1189"/>
      <c r="AVH205" s="1189"/>
      <c r="AVI205" s="1189"/>
      <c r="AVJ205" s="1189"/>
      <c r="AVK205" s="1189"/>
      <c r="AVL205" s="1189"/>
      <c r="AVM205" s="1189"/>
      <c r="AVN205" s="1189"/>
      <c r="AVO205" s="1189"/>
      <c r="AVP205" s="1189"/>
      <c r="AVQ205" s="1189"/>
      <c r="AVR205" s="1189"/>
      <c r="AVS205" s="1189"/>
      <c r="AVT205" s="1189"/>
      <c r="AVU205" s="1189"/>
      <c r="AVV205" s="1189"/>
      <c r="AVW205" s="1189"/>
      <c r="AVX205" s="1189"/>
      <c r="AVY205" s="1189"/>
      <c r="AVZ205" s="1189"/>
      <c r="AWA205" s="1189"/>
      <c r="AWB205" s="1189"/>
      <c r="AWC205" s="1189"/>
      <c r="AWD205" s="1189"/>
      <c r="AWE205" s="1189"/>
      <c r="AWF205" s="1189"/>
      <c r="AWG205" s="1189"/>
      <c r="AWH205" s="1189"/>
      <c r="AWI205" s="1189"/>
      <c r="AWJ205" s="1189"/>
      <c r="AWK205" s="1189"/>
      <c r="AWL205" s="1189"/>
      <c r="AWM205" s="1189"/>
      <c r="AWN205" s="1189"/>
      <c r="AWO205" s="1189"/>
      <c r="AWP205" s="1189"/>
      <c r="AWQ205" s="1189"/>
      <c r="AWR205" s="1189"/>
      <c r="AWS205" s="1189"/>
      <c r="AWT205" s="1189"/>
      <c r="AWU205" s="1189"/>
      <c r="AWV205" s="1189"/>
      <c r="AWW205" s="1189"/>
      <c r="AWX205" s="1189"/>
      <c r="AWY205" s="1189"/>
      <c r="AWZ205" s="1189"/>
      <c r="AXA205" s="1189"/>
      <c r="AXB205" s="1189"/>
      <c r="AXC205" s="1189"/>
      <c r="AXD205" s="1189"/>
      <c r="AXE205" s="1189"/>
      <c r="AXF205" s="1189"/>
      <c r="AXG205" s="1189"/>
      <c r="AXH205" s="1189"/>
      <c r="AXI205" s="1189"/>
      <c r="AXJ205" s="1189"/>
      <c r="AXK205" s="1189"/>
      <c r="AXL205" s="1189"/>
      <c r="AXM205" s="1189"/>
      <c r="AXN205" s="1189"/>
      <c r="AXO205" s="1189"/>
      <c r="AXP205" s="1189"/>
      <c r="AXQ205" s="1189"/>
      <c r="AXR205" s="1189"/>
      <c r="AXS205" s="1189"/>
      <c r="AXT205" s="1189"/>
      <c r="AXU205" s="1189"/>
      <c r="AXV205" s="1189"/>
      <c r="AXW205" s="1189"/>
      <c r="AXX205" s="1189"/>
      <c r="AXY205" s="1189"/>
      <c r="AXZ205" s="1189"/>
      <c r="AYA205" s="1189"/>
      <c r="AYB205" s="1189"/>
      <c r="AYC205" s="1189"/>
      <c r="AYD205" s="1189"/>
      <c r="AYE205" s="1189"/>
      <c r="AYF205" s="1189"/>
      <c r="AYG205" s="1189"/>
      <c r="AYH205" s="1189"/>
      <c r="AYI205" s="1189"/>
      <c r="AYJ205" s="1189"/>
      <c r="AYK205" s="1189"/>
      <c r="AYL205" s="1189"/>
      <c r="AYM205" s="1189"/>
      <c r="AYN205" s="1189"/>
      <c r="AYO205" s="1189"/>
      <c r="AYP205" s="1189"/>
      <c r="AYQ205" s="1189"/>
      <c r="AYR205" s="1189"/>
      <c r="AYS205" s="1189"/>
      <c r="AYT205" s="1189"/>
      <c r="AYU205" s="1189"/>
      <c r="AYV205" s="1189"/>
      <c r="AYW205" s="1189"/>
      <c r="AYX205" s="1189"/>
      <c r="AYY205" s="1189"/>
      <c r="AYZ205" s="1189"/>
      <c r="AZA205" s="1189"/>
      <c r="AZB205" s="1189"/>
      <c r="AZC205" s="1189"/>
      <c r="AZD205" s="1189"/>
      <c r="AZE205" s="1189"/>
      <c r="AZF205" s="1189"/>
      <c r="AZG205" s="1189"/>
      <c r="AZH205" s="1189"/>
      <c r="AZI205" s="1189"/>
      <c r="AZJ205" s="1189"/>
      <c r="AZK205" s="1189"/>
      <c r="AZL205" s="1189"/>
      <c r="AZM205" s="1189"/>
      <c r="AZN205" s="1189"/>
      <c r="AZO205" s="1189"/>
      <c r="AZP205" s="1189"/>
      <c r="AZQ205" s="1189"/>
      <c r="AZR205" s="1189"/>
      <c r="AZS205" s="1189"/>
      <c r="AZT205" s="1189"/>
      <c r="AZU205" s="1189"/>
      <c r="AZV205" s="1189"/>
      <c r="AZW205" s="1189"/>
      <c r="AZX205" s="1189"/>
      <c r="AZY205" s="1189"/>
      <c r="AZZ205" s="1189"/>
      <c r="BAA205" s="1189"/>
      <c r="BAB205" s="1189"/>
      <c r="BAC205" s="1189"/>
      <c r="BAD205" s="1189"/>
      <c r="BAE205" s="1189"/>
      <c r="BAF205" s="1189"/>
      <c r="BAG205" s="1189"/>
      <c r="BAH205" s="1189"/>
      <c r="BAI205" s="1189"/>
      <c r="BAJ205" s="1189"/>
      <c r="BAK205" s="1189"/>
      <c r="BAL205" s="1189"/>
      <c r="BAM205" s="1189"/>
      <c r="BAN205" s="1189"/>
      <c r="BAO205" s="1189"/>
      <c r="BAP205" s="1189"/>
      <c r="BAQ205" s="1189"/>
      <c r="BAR205" s="1189"/>
      <c r="BAS205" s="1189"/>
      <c r="BAT205" s="1189"/>
      <c r="BAU205" s="1189"/>
      <c r="BAV205" s="1189"/>
      <c r="BAW205" s="1189"/>
      <c r="BAX205" s="1189"/>
      <c r="BAY205" s="1189"/>
      <c r="BAZ205" s="1189"/>
      <c r="BBA205" s="1189"/>
      <c r="BBB205" s="1189"/>
      <c r="BBC205" s="1189"/>
      <c r="BBD205" s="1189"/>
      <c r="BBE205" s="1189"/>
      <c r="BBF205" s="1189"/>
      <c r="BBG205" s="1189"/>
      <c r="BBH205" s="1189"/>
      <c r="BBI205" s="1189"/>
      <c r="BBJ205" s="1189"/>
      <c r="BBK205" s="1189"/>
      <c r="BBL205" s="1189"/>
      <c r="BBM205" s="1189"/>
      <c r="BBN205" s="1189"/>
      <c r="BBO205" s="1189"/>
      <c r="BBP205" s="1189"/>
      <c r="BBQ205" s="1189"/>
      <c r="BBR205" s="1189"/>
      <c r="BBS205" s="1189"/>
      <c r="BBT205" s="1189"/>
      <c r="BBU205" s="1189"/>
      <c r="BBV205" s="1189"/>
      <c r="BBW205" s="1189"/>
      <c r="BBX205" s="1189"/>
      <c r="BBY205" s="1189"/>
      <c r="BBZ205" s="1189"/>
      <c r="BCA205" s="1189"/>
      <c r="BCB205" s="1189"/>
      <c r="BCC205" s="1189"/>
      <c r="BCD205" s="1189"/>
      <c r="BCE205" s="1189"/>
      <c r="BCF205" s="1189"/>
      <c r="BCG205" s="1189"/>
      <c r="BCH205" s="1189"/>
      <c r="BCI205" s="1189"/>
      <c r="BCJ205" s="1189"/>
      <c r="BCK205" s="1189"/>
      <c r="BCL205" s="1189"/>
      <c r="BCM205" s="1189"/>
      <c r="BCN205" s="1189"/>
      <c r="BCO205" s="1189"/>
      <c r="BCP205" s="1189"/>
      <c r="BCQ205" s="1189"/>
      <c r="BCR205" s="1189"/>
      <c r="BCS205" s="1189"/>
      <c r="BCT205" s="1189"/>
      <c r="BCU205" s="1189"/>
      <c r="BCV205" s="1189"/>
      <c r="BCW205" s="1189"/>
      <c r="BCX205" s="1189"/>
      <c r="BCY205" s="1189"/>
      <c r="BCZ205" s="1189"/>
      <c r="BDA205" s="1189"/>
      <c r="BDB205" s="1189"/>
      <c r="BDC205" s="1189"/>
      <c r="BDD205" s="1189"/>
      <c r="BDE205" s="1189"/>
      <c r="BDF205" s="1189"/>
      <c r="BDG205" s="1189"/>
      <c r="BDH205" s="1189"/>
      <c r="BDI205" s="1189"/>
      <c r="BDJ205" s="1189"/>
      <c r="BDK205" s="1189"/>
      <c r="BDL205" s="1189"/>
      <c r="BDM205" s="1189"/>
      <c r="BDN205" s="1189"/>
      <c r="BDO205" s="1189"/>
      <c r="BDP205" s="1189"/>
      <c r="BDQ205" s="1189"/>
      <c r="BDR205" s="1189"/>
      <c r="BDS205" s="1189"/>
      <c r="BDT205" s="1189"/>
      <c r="BDU205" s="1189"/>
      <c r="BDV205" s="1189"/>
      <c r="BDW205" s="1189"/>
      <c r="BDX205" s="1189"/>
      <c r="BDY205" s="1189"/>
      <c r="BDZ205" s="1189"/>
      <c r="BEA205" s="1189"/>
      <c r="BEB205" s="1189"/>
      <c r="BEC205" s="1189"/>
      <c r="BED205" s="1189"/>
      <c r="BEE205" s="1189"/>
      <c r="BEF205" s="1189"/>
      <c r="BEG205" s="1189"/>
      <c r="BEH205" s="1189"/>
      <c r="BEI205" s="1189"/>
      <c r="BEJ205" s="1189"/>
      <c r="BEK205" s="1189"/>
      <c r="BEL205" s="1189"/>
      <c r="BEM205" s="1189"/>
      <c r="BEN205" s="1189"/>
      <c r="BEO205" s="1189"/>
      <c r="BEP205" s="1189"/>
      <c r="BEQ205" s="1189"/>
      <c r="BER205" s="1189"/>
      <c r="BES205" s="1189"/>
      <c r="BET205" s="1189"/>
      <c r="BEU205" s="1189"/>
      <c r="BEV205" s="1189"/>
      <c r="BEW205" s="1189"/>
      <c r="BEX205" s="1189"/>
      <c r="BEY205" s="1189"/>
      <c r="BEZ205" s="1189"/>
      <c r="BFA205" s="1189"/>
      <c r="BFB205" s="1189"/>
      <c r="BFC205" s="1189"/>
      <c r="BFD205" s="1189"/>
      <c r="BFE205" s="1189"/>
      <c r="BFF205" s="1189"/>
      <c r="BFG205" s="1189"/>
      <c r="BFH205" s="1189"/>
      <c r="BFI205" s="1189"/>
      <c r="BFJ205" s="1189"/>
      <c r="BFK205" s="1189"/>
      <c r="BFL205" s="1189"/>
      <c r="BFM205" s="1189"/>
      <c r="BFN205" s="1189"/>
      <c r="BFO205" s="1189"/>
      <c r="BFP205" s="1189"/>
      <c r="BFQ205" s="1189"/>
      <c r="BFR205" s="1189"/>
      <c r="BFS205" s="1189"/>
      <c r="BFT205" s="1189"/>
      <c r="BFU205" s="1189"/>
      <c r="BFV205" s="1189"/>
      <c r="BFW205" s="1189"/>
      <c r="BFX205" s="1189"/>
      <c r="BFY205" s="1189"/>
      <c r="BFZ205" s="1189"/>
      <c r="BGA205" s="1189"/>
      <c r="BGB205" s="1189"/>
      <c r="BGC205" s="1189"/>
      <c r="BGD205" s="1189"/>
      <c r="BGE205" s="1189"/>
      <c r="BGF205" s="1189"/>
      <c r="BGG205" s="1189"/>
      <c r="BGH205" s="1189"/>
      <c r="BGI205" s="1189"/>
      <c r="BGJ205" s="1189"/>
      <c r="BGK205" s="1189"/>
      <c r="BGL205" s="1189"/>
      <c r="BGM205" s="1189"/>
      <c r="BGN205" s="1189"/>
      <c r="BGO205" s="1189"/>
      <c r="BGP205" s="1189"/>
      <c r="BGQ205" s="1189"/>
      <c r="BGR205" s="1189"/>
      <c r="BGS205" s="1189"/>
      <c r="BGT205" s="1189"/>
      <c r="BGU205" s="1189"/>
      <c r="BGV205" s="1189"/>
      <c r="BGW205" s="1189"/>
      <c r="BGX205" s="1189"/>
      <c r="BGY205" s="1189"/>
      <c r="BGZ205" s="1189"/>
      <c r="BHA205" s="1189"/>
      <c r="BHB205" s="1189"/>
      <c r="BHC205" s="1189"/>
      <c r="BHD205" s="1189"/>
      <c r="BHE205" s="1189"/>
      <c r="BHF205" s="1189"/>
      <c r="BHG205" s="1189"/>
      <c r="BHH205" s="1189"/>
      <c r="BHI205" s="1189"/>
      <c r="BHJ205" s="1189"/>
      <c r="BHK205" s="1189"/>
      <c r="BHL205" s="1189"/>
      <c r="BHM205" s="1189"/>
      <c r="BHN205" s="1189"/>
      <c r="BHO205" s="1189"/>
      <c r="BHP205" s="1189"/>
      <c r="BHQ205" s="1189"/>
      <c r="BHR205" s="1189"/>
      <c r="BHS205" s="1189"/>
      <c r="BHT205" s="1189"/>
      <c r="BHU205" s="1189"/>
      <c r="BHV205" s="1189"/>
      <c r="BHW205" s="1189"/>
      <c r="BHX205" s="1189"/>
      <c r="BHY205" s="1189"/>
      <c r="BHZ205" s="1189"/>
      <c r="BIA205" s="1189"/>
      <c r="BIB205" s="1189"/>
      <c r="BIC205" s="1189"/>
      <c r="BID205" s="1189"/>
      <c r="BIE205" s="1189"/>
      <c r="BIF205" s="1189"/>
      <c r="BIG205" s="1189"/>
      <c r="BIH205" s="1189"/>
      <c r="BII205" s="1189"/>
      <c r="BIJ205" s="1189"/>
      <c r="BIK205" s="1189"/>
      <c r="BIL205" s="1189"/>
      <c r="BIM205" s="1189"/>
      <c r="BIN205" s="1189"/>
      <c r="BIO205" s="1189"/>
      <c r="BIP205" s="1189"/>
      <c r="BIQ205" s="1189"/>
      <c r="BIR205" s="1189"/>
      <c r="BIS205" s="1189"/>
      <c r="BIT205" s="1189"/>
      <c r="BIU205" s="1189"/>
      <c r="BIV205" s="1189"/>
      <c r="BIW205" s="1189"/>
      <c r="BIX205" s="1189"/>
      <c r="BIY205" s="1189"/>
      <c r="BIZ205" s="1189"/>
      <c r="BJA205" s="1189"/>
      <c r="BJB205" s="1189"/>
      <c r="BJC205" s="1189"/>
      <c r="BJD205" s="1189"/>
      <c r="BJE205" s="1189"/>
      <c r="BJF205" s="1189"/>
      <c r="BJG205" s="1189"/>
      <c r="BJH205" s="1189"/>
      <c r="BJI205" s="1189"/>
      <c r="BJJ205" s="1189"/>
      <c r="BJK205" s="1189"/>
      <c r="BJL205" s="1189"/>
      <c r="BJM205" s="1189"/>
      <c r="BJN205" s="1189"/>
      <c r="BJO205" s="1189"/>
      <c r="BJP205" s="1189"/>
      <c r="BJQ205" s="1189"/>
      <c r="BJR205" s="1189"/>
      <c r="BJS205" s="1189"/>
      <c r="BJT205" s="1189"/>
      <c r="BJU205" s="1189"/>
      <c r="BJV205" s="1189"/>
      <c r="BJW205" s="1189"/>
      <c r="BJX205" s="1189"/>
      <c r="BJY205" s="1189"/>
      <c r="BJZ205" s="1189"/>
      <c r="BKA205" s="1189"/>
      <c r="BKB205" s="1189"/>
      <c r="BKC205" s="1189"/>
      <c r="BKD205" s="1189"/>
      <c r="BKE205" s="1189"/>
      <c r="BKF205" s="1189"/>
      <c r="BKG205" s="1189"/>
      <c r="BKH205" s="1189"/>
      <c r="BKI205" s="1189"/>
      <c r="BKJ205" s="1189"/>
      <c r="BKK205" s="1189"/>
      <c r="BKL205" s="1189"/>
      <c r="BKM205" s="1189"/>
      <c r="BKN205" s="1189"/>
      <c r="BKO205" s="1189"/>
      <c r="BKP205" s="1189"/>
      <c r="BKQ205" s="1189"/>
      <c r="BKR205" s="1189"/>
      <c r="BKS205" s="1189"/>
      <c r="BKT205" s="1189"/>
      <c r="BKU205" s="1189"/>
      <c r="BKV205" s="1189"/>
      <c r="BKW205" s="1189"/>
      <c r="BKX205" s="1189"/>
      <c r="BKY205" s="1189"/>
      <c r="BKZ205" s="1189"/>
      <c r="BLA205" s="1189"/>
      <c r="BLB205" s="1189"/>
      <c r="BLC205" s="1189"/>
      <c r="BLD205" s="1189"/>
      <c r="BLE205" s="1189"/>
      <c r="BLF205" s="1189"/>
      <c r="BLG205" s="1189"/>
      <c r="BLH205" s="1189"/>
      <c r="BLI205" s="1189"/>
      <c r="BLJ205" s="1189"/>
      <c r="BLK205" s="1189"/>
      <c r="BLL205" s="1189"/>
      <c r="BLM205" s="1189"/>
      <c r="BLN205" s="1189"/>
      <c r="BLO205" s="1189"/>
      <c r="BLP205" s="1189"/>
      <c r="BLQ205" s="1189"/>
      <c r="BLR205" s="1189"/>
      <c r="BLS205" s="1189"/>
      <c r="BLT205" s="1189"/>
      <c r="BLU205" s="1189"/>
      <c r="BLV205" s="1189"/>
      <c r="BLW205" s="1189"/>
      <c r="BLX205" s="1189"/>
      <c r="BLY205" s="1189"/>
      <c r="BLZ205" s="1189"/>
      <c r="BMA205" s="1189"/>
      <c r="BMB205" s="1189"/>
      <c r="BMC205" s="1189"/>
      <c r="BMD205" s="1189"/>
      <c r="BME205" s="1189"/>
      <c r="BMF205" s="1189"/>
      <c r="BMG205" s="1189"/>
      <c r="BMH205" s="1189"/>
      <c r="BMI205" s="1189"/>
      <c r="BMJ205" s="1189"/>
      <c r="BMK205" s="1189"/>
      <c r="BML205" s="1189"/>
      <c r="BMM205" s="1189"/>
      <c r="BMN205" s="1189"/>
      <c r="BMO205" s="1189"/>
      <c r="BMP205" s="1189"/>
      <c r="BMQ205" s="1189"/>
      <c r="BMR205" s="1189"/>
      <c r="BMS205" s="1189"/>
      <c r="BMT205" s="1189"/>
      <c r="BMU205" s="1189"/>
      <c r="BMV205" s="1189"/>
      <c r="BMW205" s="1189"/>
      <c r="BMX205" s="1189"/>
      <c r="BMY205" s="1189"/>
      <c r="BMZ205" s="1189"/>
      <c r="BNA205" s="1189"/>
      <c r="BNB205" s="1189"/>
      <c r="BNC205" s="1189"/>
      <c r="BND205" s="1189"/>
      <c r="BNE205" s="1189"/>
      <c r="BNF205" s="1189"/>
      <c r="BNG205" s="1189"/>
      <c r="BNH205" s="1189"/>
      <c r="BNI205" s="1189"/>
      <c r="BNJ205" s="1189"/>
      <c r="BNK205" s="1189"/>
      <c r="BNL205" s="1189"/>
      <c r="BNM205" s="1189"/>
      <c r="BNN205" s="1189"/>
      <c r="BNO205" s="1189"/>
      <c r="BNP205" s="1189"/>
      <c r="BNQ205" s="1189"/>
      <c r="BNR205" s="1189"/>
      <c r="BNS205" s="1189"/>
      <c r="BNT205" s="1189"/>
      <c r="BNU205" s="1189"/>
      <c r="BNV205" s="1189"/>
      <c r="BNW205" s="1189"/>
      <c r="BNX205" s="1189"/>
      <c r="BNY205" s="1189"/>
      <c r="BNZ205" s="1189"/>
      <c r="BOA205" s="1189"/>
      <c r="BOB205" s="1189"/>
      <c r="BOC205" s="1189"/>
      <c r="BOD205" s="1189"/>
      <c r="BOE205" s="1189"/>
      <c r="BOF205" s="1189"/>
      <c r="BOG205" s="1189"/>
      <c r="BOH205" s="1189"/>
      <c r="BOI205" s="1189"/>
      <c r="BOJ205" s="1189"/>
      <c r="BOK205" s="1189"/>
      <c r="BOL205" s="1189"/>
      <c r="BOM205" s="1189"/>
      <c r="BON205" s="1189"/>
      <c r="BOO205" s="1189"/>
      <c r="BOP205" s="1189"/>
      <c r="BOQ205" s="1189"/>
      <c r="BOR205" s="1189"/>
      <c r="BOS205" s="1189"/>
      <c r="BOT205" s="1189"/>
      <c r="BOU205" s="1189"/>
      <c r="BOV205" s="1189"/>
      <c r="BOW205" s="1189"/>
      <c r="BOX205" s="1189"/>
      <c r="BOY205" s="1189"/>
      <c r="BOZ205" s="1189"/>
      <c r="BPA205" s="1189"/>
      <c r="BPB205" s="1189"/>
      <c r="BPC205" s="1189"/>
      <c r="BPD205" s="1189"/>
      <c r="BPE205" s="1189"/>
      <c r="BPF205" s="1189"/>
      <c r="BPG205" s="1189"/>
      <c r="BPH205" s="1189"/>
      <c r="BPI205" s="1189"/>
      <c r="BPJ205" s="1189"/>
      <c r="BPK205" s="1189"/>
      <c r="BPL205" s="1189"/>
      <c r="BPM205" s="1189"/>
      <c r="BPN205" s="1189"/>
      <c r="BPO205" s="1189"/>
      <c r="BPP205" s="1189"/>
      <c r="BPQ205" s="1189"/>
      <c r="BPR205" s="1189"/>
      <c r="BPS205" s="1189"/>
      <c r="BPT205" s="1189"/>
      <c r="BPU205" s="1189"/>
      <c r="BPV205" s="1189"/>
      <c r="BPW205" s="1189"/>
      <c r="BPX205" s="1189"/>
      <c r="BPY205" s="1189"/>
      <c r="BPZ205" s="1189"/>
      <c r="BQA205" s="1189"/>
      <c r="BQB205" s="1189"/>
      <c r="BQC205" s="1189"/>
      <c r="BQD205" s="1189"/>
      <c r="BQE205" s="1189"/>
      <c r="BQF205" s="1189"/>
      <c r="BQG205" s="1189"/>
      <c r="BQH205" s="1189"/>
      <c r="BQI205" s="1189"/>
      <c r="BQJ205" s="1189"/>
      <c r="BQK205" s="1189"/>
      <c r="BQL205" s="1189"/>
      <c r="BQM205" s="1189"/>
      <c r="BQN205" s="1189"/>
      <c r="BQO205" s="1189"/>
      <c r="BQP205" s="1189"/>
      <c r="BQQ205" s="1189"/>
      <c r="BQR205" s="1189"/>
      <c r="BQS205" s="1189"/>
      <c r="BQT205" s="1189"/>
      <c r="BQU205" s="1189"/>
      <c r="BQV205" s="1189"/>
      <c r="BQW205" s="1189"/>
      <c r="BQX205" s="1189"/>
      <c r="BQY205" s="1189"/>
      <c r="BQZ205" s="1189"/>
      <c r="BRA205" s="1189"/>
      <c r="BRB205" s="1189"/>
      <c r="BRC205" s="1189"/>
      <c r="BRD205" s="1189"/>
      <c r="BRE205" s="1189"/>
      <c r="BRF205" s="1189"/>
      <c r="BRG205" s="1189"/>
      <c r="BRH205" s="1189"/>
      <c r="BRI205" s="1189"/>
      <c r="BRJ205" s="1189"/>
      <c r="BRK205" s="1189"/>
      <c r="BRL205" s="1189"/>
      <c r="BRM205" s="1189"/>
      <c r="BRN205" s="1189"/>
      <c r="BRO205" s="1189"/>
      <c r="BRP205" s="1189"/>
      <c r="BRQ205" s="1189"/>
      <c r="BRR205" s="1189"/>
      <c r="BRS205" s="1189"/>
      <c r="BRT205" s="1189"/>
      <c r="BRU205" s="1189"/>
      <c r="BRV205" s="1189"/>
      <c r="BRW205" s="1189"/>
      <c r="BRX205" s="1189"/>
      <c r="BRY205" s="1189"/>
      <c r="BRZ205" s="1189"/>
      <c r="BSA205" s="1189"/>
      <c r="BSB205" s="1189"/>
      <c r="BSC205" s="1189"/>
      <c r="BSD205" s="1189"/>
      <c r="BSE205" s="1189"/>
      <c r="BSF205" s="1189"/>
      <c r="BSG205" s="1189"/>
      <c r="BSH205" s="1189"/>
      <c r="BSI205" s="1189"/>
      <c r="BSJ205" s="1189"/>
      <c r="BSK205" s="1189"/>
      <c r="BSL205" s="1189"/>
      <c r="BSM205" s="1189"/>
      <c r="BSN205" s="1189"/>
      <c r="BSO205" s="1189"/>
      <c r="BSP205" s="1189"/>
      <c r="BSQ205" s="1189"/>
      <c r="BSR205" s="1189"/>
      <c r="BSS205" s="1189"/>
      <c r="BST205" s="1189"/>
      <c r="BSU205" s="1189"/>
      <c r="BSV205" s="1189"/>
      <c r="BSW205" s="1189"/>
      <c r="BSX205" s="1189"/>
      <c r="BSY205" s="1189"/>
      <c r="BSZ205" s="1189"/>
      <c r="BTA205" s="1189"/>
      <c r="BTB205" s="1189"/>
      <c r="BTC205" s="1189"/>
      <c r="BTD205" s="1189"/>
      <c r="BTE205" s="1189"/>
      <c r="BTF205" s="1189"/>
      <c r="BTG205" s="1189"/>
      <c r="BTH205" s="1189"/>
      <c r="BTI205" s="1189"/>
      <c r="BTJ205" s="1189"/>
      <c r="BTK205" s="1189"/>
      <c r="BTL205" s="1189"/>
      <c r="BTM205" s="1189"/>
      <c r="BTN205" s="1189"/>
      <c r="BTO205" s="1189"/>
      <c r="BTP205" s="1189"/>
      <c r="BTQ205" s="1189"/>
      <c r="BTR205" s="1189"/>
      <c r="BTS205" s="1189"/>
      <c r="BTT205" s="1189"/>
      <c r="BTU205" s="1189"/>
      <c r="BTV205" s="1189"/>
      <c r="BTW205" s="1189"/>
      <c r="BTX205" s="1189"/>
      <c r="BTY205" s="1189"/>
      <c r="BTZ205" s="1189"/>
      <c r="BUA205" s="1189"/>
      <c r="BUB205" s="1189"/>
      <c r="BUC205" s="1189"/>
      <c r="BUD205" s="1189"/>
      <c r="BUE205" s="1189"/>
      <c r="BUF205" s="1189"/>
      <c r="BUG205" s="1189"/>
      <c r="BUH205" s="1189"/>
      <c r="BUI205" s="1189"/>
      <c r="BUJ205" s="1189"/>
      <c r="BUK205" s="1189"/>
      <c r="BUL205" s="1189"/>
      <c r="BUM205" s="1189"/>
      <c r="BUN205" s="1189"/>
      <c r="BUO205" s="1189"/>
      <c r="BUP205" s="1189"/>
      <c r="BUQ205" s="1189"/>
      <c r="BUR205" s="1189"/>
      <c r="BUS205" s="1189"/>
      <c r="BUT205" s="1189"/>
      <c r="BUU205" s="1189"/>
      <c r="BUV205" s="1189"/>
      <c r="BUW205" s="1189"/>
      <c r="BUX205" s="1189"/>
      <c r="BUY205" s="1189"/>
      <c r="BUZ205" s="1189"/>
      <c r="BVA205" s="1189"/>
      <c r="BVB205" s="1189"/>
      <c r="BVC205" s="1189"/>
      <c r="BVD205" s="1189"/>
      <c r="BVE205" s="1189"/>
      <c r="BVF205" s="1189"/>
      <c r="BVG205" s="1189"/>
      <c r="BVH205" s="1189"/>
      <c r="BVI205" s="1189"/>
      <c r="BVJ205" s="1189"/>
      <c r="BVK205" s="1189"/>
      <c r="BVL205" s="1189"/>
      <c r="BVM205" s="1189"/>
      <c r="BVN205" s="1189"/>
      <c r="BVO205" s="1189"/>
      <c r="BVP205" s="1189"/>
      <c r="BVQ205" s="1189"/>
      <c r="BVR205" s="1189"/>
      <c r="BVS205" s="1189"/>
      <c r="BVT205" s="1189"/>
      <c r="BVU205" s="1189"/>
      <c r="BVV205" s="1189"/>
      <c r="BVW205" s="1189"/>
      <c r="BVX205" s="1189"/>
      <c r="BVY205" s="1189"/>
      <c r="BVZ205" s="1189"/>
      <c r="BWA205" s="1189"/>
      <c r="BWB205" s="1189"/>
      <c r="BWC205" s="1189"/>
      <c r="BWD205" s="1189"/>
      <c r="BWE205" s="1189"/>
      <c r="BWF205" s="1189"/>
      <c r="BWG205" s="1189"/>
      <c r="BWH205" s="1189"/>
      <c r="BWI205" s="1189"/>
      <c r="BWJ205" s="1189"/>
      <c r="BWK205" s="1189"/>
      <c r="BWL205" s="1189"/>
      <c r="BWM205" s="1189"/>
      <c r="BWN205" s="1189"/>
      <c r="BWO205" s="1189"/>
      <c r="BWP205" s="1189"/>
      <c r="BWQ205" s="1189"/>
      <c r="BWR205" s="1189"/>
      <c r="BWS205" s="1189"/>
      <c r="BWT205" s="1189"/>
      <c r="BWU205" s="1189"/>
      <c r="BWV205" s="1189"/>
      <c r="BWW205" s="1189"/>
      <c r="BWX205" s="1189"/>
      <c r="BWY205" s="1189"/>
      <c r="BWZ205" s="1189"/>
      <c r="BXA205" s="1189"/>
      <c r="BXB205" s="1189"/>
      <c r="BXC205" s="1189"/>
      <c r="BXD205" s="1189"/>
      <c r="BXE205" s="1189"/>
      <c r="BXF205" s="1189"/>
      <c r="BXG205" s="1189"/>
      <c r="BXH205" s="1189"/>
      <c r="BXI205" s="1189"/>
      <c r="BXJ205" s="1189"/>
      <c r="BXK205" s="1189"/>
      <c r="BXL205" s="1189"/>
      <c r="BXM205" s="1189"/>
      <c r="BXN205" s="1189"/>
      <c r="BXO205" s="1189"/>
      <c r="BXP205" s="1189"/>
      <c r="BXQ205" s="1189"/>
      <c r="BXR205" s="1189"/>
      <c r="BXS205" s="1189"/>
      <c r="BXT205" s="1189"/>
      <c r="BXU205" s="1189"/>
      <c r="BXV205" s="1189"/>
      <c r="BXW205" s="1189"/>
      <c r="BXX205" s="1189"/>
      <c r="BXY205" s="1189"/>
      <c r="BXZ205" s="1189"/>
      <c r="BYA205" s="1189"/>
      <c r="BYB205" s="1189"/>
      <c r="BYC205" s="1189"/>
      <c r="BYD205" s="1189"/>
      <c r="BYE205" s="1189"/>
      <c r="BYF205" s="1189"/>
      <c r="BYG205" s="1189"/>
      <c r="BYH205" s="1189"/>
      <c r="BYI205" s="1189"/>
      <c r="BYJ205" s="1189"/>
      <c r="BYK205" s="1189"/>
      <c r="BYL205" s="1189"/>
      <c r="BYM205" s="1189"/>
      <c r="BYN205" s="1189"/>
      <c r="BYO205" s="1189"/>
      <c r="BYP205" s="1189"/>
      <c r="BYQ205" s="1189"/>
      <c r="BYR205" s="1189"/>
      <c r="BYS205" s="1189"/>
      <c r="BYT205" s="1189"/>
      <c r="BYU205" s="1189"/>
      <c r="BYV205" s="1189"/>
      <c r="BYW205" s="1189"/>
      <c r="BYX205" s="1189"/>
      <c r="BYY205" s="1189"/>
      <c r="BYZ205" s="1189"/>
      <c r="BZA205" s="1189"/>
      <c r="BZB205" s="1189"/>
      <c r="BZC205" s="1189"/>
      <c r="BZD205" s="1189"/>
      <c r="BZE205" s="1189"/>
      <c r="BZF205" s="1189"/>
      <c r="BZG205" s="1189"/>
      <c r="BZH205" s="1189"/>
      <c r="BZI205" s="1189"/>
      <c r="BZJ205" s="1189"/>
      <c r="BZK205" s="1189"/>
      <c r="BZL205" s="1189"/>
      <c r="BZM205" s="1189"/>
      <c r="BZN205" s="1189"/>
      <c r="BZO205" s="1189"/>
      <c r="BZP205" s="1189"/>
      <c r="BZQ205" s="1189"/>
      <c r="BZR205" s="1189"/>
      <c r="BZS205" s="1189"/>
      <c r="BZT205" s="1189"/>
      <c r="BZU205" s="1189"/>
      <c r="BZV205" s="1189"/>
      <c r="BZW205" s="1189"/>
      <c r="BZX205" s="1189"/>
      <c r="BZY205" s="1189"/>
      <c r="BZZ205" s="1189"/>
      <c r="CAA205" s="1189"/>
      <c r="CAB205" s="1189"/>
      <c r="CAC205" s="1189"/>
      <c r="CAD205" s="1189"/>
      <c r="CAE205" s="1189"/>
      <c r="CAF205" s="1189"/>
      <c r="CAG205" s="1189"/>
      <c r="CAH205" s="1189"/>
      <c r="CAI205" s="1189"/>
      <c r="CAJ205" s="1189"/>
      <c r="CAK205" s="1189"/>
      <c r="CAL205" s="1189"/>
      <c r="CAM205" s="1189"/>
      <c r="CAN205" s="1189"/>
      <c r="CAO205" s="1189"/>
      <c r="CAP205" s="1189"/>
      <c r="CAQ205" s="1189"/>
      <c r="CAR205" s="1189"/>
      <c r="CAS205" s="1189"/>
      <c r="CAT205" s="1189"/>
      <c r="CAU205" s="1189"/>
      <c r="CAV205" s="1189"/>
      <c r="CAW205" s="1189"/>
      <c r="CAX205" s="1189"/>
      <c r="CAY205" s="1189"/>
      <c r="CAZ205" s="1189"/>
      <c r="CBA205" s="1189"/>
      <c r="CBB205" s="1189"/>
      <c r="CBC205" s="1189"/>
      <c r="CBD205" s="1189"/>
      <c r="CBE205" s="1189"/>
      <c r="CBF205" s="1189"/>
      <c r="CBG205" s="1189"/>
      <c r="CBH205" s="1189"/>
      <c r="CBI205" s="1189"/>
      <c r="CBJ205" s="1189"/>
      <c r="CBK205" s="1189"/>
      <c r="CBL205" s="1189"/>
      <c r="CBM205" s="1189"/>
      <c r="CBN205" s="1189"/>
      <c r="CBO205" s="1189"/>
      <c r="CBP205" s="1189"/>
      <c r="CBQ205" s="1189"/>
      <c r="CBR205" s="1189"/>
      <c r="CBS205" s="1189"/>
      <c r="CBT205" s="1189"/>
      <c r="CBU205" s="1189"/>
      <c r="CBV205" s="1189"/>
      <c r="CBW205" s="1189"/>
      <c r="CBX205" s="1189"/>
      <c r="CBY205" s="1189"/>
      <c r="CBZ205" s="1189"/>
      <c r="CCA205" s="1189"/>
      <c r="CCB205" s="1189"/>
      <c r="CCC205" s="1189"/>
      <c r="CCD205" s="1189"/>
      <c r="CCE205" s="1189"/>
      <c r="CCF205" s="1189"/>
      <c r="CCG205" s="1189"/>
      <c r="CCH205" s="1189"/>
      <c r="CCI205" s="1189"/>
      <c r="CCJ205" s="1189"/>
      <c r="CCK205" s="1189"/>
      <c r="CCL205" s="1189"/>
      <c r="CCM205" s="1189"/>
      <c r="CCN205" s="1189"/>
      <c r="CCO205" s="1189"/>
      <c r="CCP205" s="1189"/>
      <c r="CCQ205" s="1189"/>
      <c r="CCR205" s="1189"/>
      <c r="CCS205" s="1189"/>
      <c r="CCT205" s="1189"/>
      <c r="CCU205" s="1189"/>
      <c r="CCV205" s="1189"/>
      <c r="CCW205" s="1189"/>
      <c r="CCX205" s="1189"/>
      <c r="CCY205" s="1189"/>
      <c r="CCZ205" s="1189"/>
      <c r="CDA205" s="1189"/>
      <c r="CDB205" s="1189"/>
      <c r="CDC205" s="1189"/>
      <c r="CDD205" s="1189"/>
      <c r="CDE205" s="1189"/>
      <c r="CDF205" s="1189"/>
      <c r="CDG205" s="1189"/>
      <c r="CDH205" s="1189"/>
      <c r="CDI205" s="1189"/>
      <c r="CDJ205" s="1189"/>
      <c r="CDK205" s="1189"/>
      <c r="CDL205" s="1189"/>
      <c r="CDM205" s="1189"/>
      <c r="CDN205" s="1189"/>
      <c r="CDO205" s="1189"/>
      <c r="CDP205" s="1189"/>
      <c r="CDQ205" s="1189"/>
      <c r="CDR205" s="1189"/>
      <c r="CDS205" s="1189"/>
      <c r="CDT205" s="1189"/>
      <c r="CDU205" s="1189"/>
      <c r="CDV205" s="1189"/>
      <c r="CDW205" s="1189"/>
      <c r="CDX205" s="1189"/>
      <c r="CDY205" s="1189"/>
      <c r="CDZ205" s="1189"/>
      <c r="CEA205" s="1189"/>
      <c r="CEB205" s="1189"/>
      <c r="CEC205" s="1189"/>
      <c r="CED205" s="1189"/>
      <c r="CEE205" s="1189"/>
      <c r="CEF205" s="1189"/>
      <c r="CEG205" s="1189"/>
      <c r="CEH205" s="1189"/>
      <c r="CEI205" s="1189"/>
      <c r="CEJ205" s="1189"/>
      <c r="CEK205" s="1189"/>
      <c r="CEL205" s="1189"/>
      <c r="CEM205" s="1189"/>
      <c r="CEN205" s="1189"/>
      <c r="CEO205" s="1189"/>
      <c r="CEP205" s="1189"/>
      <c r="CEQ205" s="1189"/>
      <c r="CER205" s="1189"/>
      <c r="CES205" s="1189"/>
      <c r="CET205" s="1189"/>
      <c r="CEU205" s="1189"/>
      <c r="CEV205" s="1189"/>
      <c r="CEW205" s="1189"/>
      <c r="CEX205" s="1189"/>
      <c r="CEY205" s="1189"/>
      <c r="CEZ205" s="1189"/>
      <c r="CFA205" s="1189"/>
      <c r="CFB205" s="1189"/>
      <c r="CFC205" s="1189"/>
      <c r="CFD205" s="1189"/>
      <c r="CFE205" s="1189"/>
      <c r="CFF205" s="1189"/>
      <c r="CFG205" s="1189"/>
      <c r="CFH205" s="1189"/>
      <c r="CFI205" s="1189"/>
      <c r="CFJ205" s="1189"/>
      <c r="CFK205" s="1189"/>
      <c r="CFL205" s="1189"/>
      <c r="CFM205" s="1189"/>
      <c r="CFN205" s="1189"/>
      <c r="CFO205" s="1189"/>
      <c r="CFP205" s="1189"/>
      <c r="CFQ205" s="1189"/>
      <c r="CFR205" s="1189"/>
      <c r="CFS205" s="1189"/>
      <c r="CFT205" s="1189"/>
      <c r="CFU205" s="1189"/>
      <c r="CFV205" s="1189"/>
      <c r="CFW205" s="1189"/>
      <c r="CFX205" s="1189"/>
      <c r="CFY205" s="1189"/>
      <c r="CFZ205" s="1189"/>
      <c r="CGA205" s="1189"/>
      <c r="CGB205" s="1189"/>
      <c r="CGC205" s="1189"/>
      <c r="CGD205" s="1189"/>
      <c r="CGE205" s="1189"/>
      <c r="CGF205" s="1189"/>
      <c r="CGG205" s="1189"/>
      <c r="CGH205" s="1189"/>
      <c r="CGI205" s="1189"/>
      <c r="CGJ205" s="1189"/>
      <c r="CGK205" s="1189"/>
      <c r="CGL205" s="1189"/>
      <c r="CGM205" s="1189"/>
      <c r="CGN205" s="1189"/>
      <c r="CGO205" s="1189"/>
      <c r="CGP205" s="1189"/>
      <c r="CGQ205" s="1189"/>
      <c r="CGR205" s="1189"/>
      <c r="CGS205" s="1189"/>
      <c r="CGT205" s="1189"/>
      <c r="CGU205" s="1189"/>
      <c r="CGV205" s="1189"/>
      <c r="CGW205" s="1189"/>
      <c r="CGX205" s="1189"/>
      <c r="CGY205" s="1189"/>
      <c r="CGZ205" s="1189"/>
      <c r="CHA205" s="1189"/>
      <c r="CHB205" s="1189"/>
      <c r="CHC205" s="1189"/>
      <c r="CHD205" s="1189"/>
      <c r="CHE205" s="1189"/>
      <c r="CHF205" s="1189"/>
      <c r="CHG205" s="1189"/>
      <c r="CHH205" s="1189"/>
      <c r="CHI205" s="1189"/>
      <c r="CHJ205" s="1189"/>
      <c r="CHK205" s="1189"/>
      <c r="CHL205" s="1189"/>
      <c r="CHM205" s="1189"/>
      <c r="CHN205" s="1189"/>
      <c r="CHO205" s="1189"/>
      <c r="CHP205" s="1189"/>
      <c r="CHQ205" s="1189"/>
      <c r="CHR205" s="1189"/>
      <c r="CHS205" s="1189"/>
      <c r="CHT205" s="1189"/>
      <c r="CHU205" s="1189"/>
      <c r="CHV205" s="1189"/>
      <c r="CHW205" s="1189"/>
      <c r="CHX205" s="1189"/>
      <c r="CHY205" s="1189"/>
      <c r="CHZ205" s="1189"/>
      <c r="CIA205" s="1189"/>
      <c r="CIB205" s="1189"/>
      <c r="CIC205" s="1189"/>
      <c r="CID205" s="1189"/>
      <c r="CIE205" s="1189"/>
      <c r="CIF205" s="1189"/>
      <c r="CIG205" s="1189"/>
      <c r="CIH205" s="1189"/>
      <c r="CII205" s="1189"/>
      <c r="CIJ205" s="1189"/>
      <c r="CIK205" s="1189"/>
      <c r="CIL205" s="1189"/>
      <c r="CIM205" s="1189"/>
      <c r="CIN205" s="1189"/>
      <c r="CIO205" s="1189"/>
      <c r="CIP205" s="1189"/>
      <c r="CIQ205" s="1189"/>
      <c r="CIR205" s="1189"/>
      <c r="CIS205" s="1189"/>
      <c r="CIT205" s="1189"/>
      <c r="CIU205" s="1189"/>
      <c r="CIV205" s="1189"/>
      <c r="CIW205" s="1189"/>
      <c r="CIX205" s="1189"/>
      <c r="CIY205" s="1189"/>
      <c r="CIZ205" s="1189"/>
      <c r="CJA205" s="1189"/>
      <c r="CJB205" s="1189"/>
      <c r="CJC205" s="1189"/>
      <c r="CJD205" s="1189"/>
      <c r="CJE205" s="1189"/>
      <c r="CJF205" s="1189"/>
      <c r="CJG205" s="1189"/>
      <c r="CJH205" s="1189"/>
      <c r="CJI205" s="1189"/>
      <c r="CJJ205" s="1189"/>
      <c r="CJK205" s="1189"/>
      <c r="CJL205" s="1189"/>
      <c r="CJM205" s="1189"/>
      <c r="CJN205" s="1189"/>
      <c r="CJO205" s="1189"/>
      <c r="CJP205" s="1189"/>
      <c r="CJQ205" s="1189"/>
      <c r="CJR205" s="1189"/>
      <c r="CJS205" s="1189"/>
      <c r="CJT205" s="1189"/>
      <c r="CJU205" s="1189"/>
      <c r="CJV205" s="1189"/>
      <c r="CJW205" s="1189"/>
      <c r="CJX205" s="1189"/>
      <c r="CJY205" s="1189"/>
      <c r="CJZ205" s="1189"/>
      <c r="CKA205" s="1189"/>
      <c r="CKB205" s="1189"/>
      <c r="CKC205" s="1189"/>
      <c r="CKD205" s="1189"/>
      <c r="CKE205" s="1189"/>
      <c r="CKF205" s="1189"/>
      <c r="CKG205" s="1189"/>
      <c r="CKH205" s="1189"/>
      <c r="CKI205" s="1189"/>
      <c r="CKJ205" s="1189"/>
      <c r="CKK205" s="1189"/>
      <c r="CKL205" s="1189"/>
      <c r="CKM205" s="1189"/>
      <c r="CKN205" s="1189"/>
      <c r="CKO205" s="1189"/>
      <c r="CKP205" s="1189"/>
      <c r="CKQ205" s="1189"/>
      <c r="CKR205" s="1189"/>
      <c r="CKS205" s="1189"/>
      <c r="CKT205" s="1189"/>
      <c r="CKU205" s="1189"/>
      <c r="CKV205" s="1189"/>
      <c r="CKW205" s="1189"/>
      <c r="CKX205" s="1189"/>
      <c r="CKY205" s="1189"/>
      <c r="CKZ205" s="1189"/>
      <c r="CLA205" s="1189"/>
      <c r="CLB205" s="1189"/>
      <c r="CLC205" s="1189"/>
      <c r="CLD205" s="1189"/>
      <c r="CLE205" s="1189"/>
      <c r="CLF205" s="1189"/>
      <c r="CLG205" s="1189"/>
      <c r="CLH205" s="1189"/>
      <c r="CLI205" s="1189"/>
      <c r="CLJ205" s="1189"/>
      <c r="CLK205" s="1189"/>
      <c r="CLL205" s="1189"/>
      <c r="CLM205" s="1189"/>
      <c r="CLN205" s="1189"/>
      <c r="CLO205" s="1189"/>
      <c r="CLP205" s="1189"/>
      <c r="CLQ205" s="1189"/>
      <c r="CLR205" s="1189"/>
      <c r="CLS205" s="1189"/>
      <c r="CLT205" s="1189"/>
      <c r="CLU205" s="1189"/>
      <c r="CLV205" s="1189"/>
      <c r="CLW205" s="1189"/>
      <c r="CLX205" s="1189"/>
      <c r="CLY205" s="1189"/>
      <c r="CLZ205" s="1189"/>
      <c r="CMA205" s="1189"/>
      <c r="CMB205" s="1189"/>
      <c r="CMC205" s="1189"/>
      <c r="CMD205" s="1189"/>
      <c r="CME205" s="1189"/>
      <c r="CMF205" s="1189"/>
      <c r="CMG205" s="1189"/>
      <c r="CMH205" s="1189"/>
      <c r="CMI205" s="1189"/>
      <c r="CMJ205" s="1189"/>
      <c r="CMK205" s="1189"/>
      <c r="CML205" s="1189"/>
      <c r="CMM205" s="1189"/>
      <c r="CMN205" s="1189"/>
      <c r="CMO205" s="1189"/>
      <c r="CMP205" s="1189"/>
      <c r="CMQ205" s="1189"/>
      <c r="CMR205" s="1189"/>
      <c r="CMS205" s="1189"/>
      <c r="CMT205" s="1189"/>
      <c r="CMU205" s="1189"/>
      <c r="CMV205" s="1189"/>
      <c r="CMW205" s="1189"/>
      <c r="CMX205" s="1189"/>
      <c r="CMY205" s="1189"/>
      <c r="CMZ205" s="1189"/>
      <c r="CNA205" s="1189"/>
      <c r="CNB205" s="1189"/>
      <c r="CNC205" s="1189"/>
      <c r="CND205" s="1189"/>
      <c r="CNE205" s="1189"/>
      <c r="CNF205" s="1189"/>
      <c r="CNG205" s="1189"/>
      <c r="CNH205" s="1189"/>
      <c r="CNI205" s="1189"/>
      <c r="CNJ205" s="1189"/>
      <c r="CNK205" s="1189"/>
      <c r="CNL205" s="1189"/>
      <c r="CNM205" s="1189"/>
      <c r="CNN205" s="1189"/>
      <c r="CNO205" s="1189"/>
      <c r="CNP205" s="1189"/>
      <c r="CNQ205" s="1189"/>
      <c r="CNR205" s="1189"/>
      <c r="CNS205" s="1189"/>
      <c r="CNT205" s="1189"/>
      <c r="CNU205" s="1189"/>
      <c r="CNV205" s="1189"/>
      <c r="CNW205" s="1189"/>
      <c r="CNX205" s="1189"/>
      <c r="CNY205" s="1189"/>
      <c r="CNZ205" s="1189"/>
      <c r="COA205" s="1189"/>
      <c r="COB205" s="1189"/>
      <c r="COC205" s="1189"/>
      <c r="COD205" s="1189"/>
      <c r="COE205" s="1189"/>
      <c r="COF205" s="1189"/>
      <c r="COG205" s="1189"/>
      <c r="COH205" s="1189"/>
      <c r="COI205" s="1189"/>
      <c r="COJ205" s="1189"/>
      <c r="COK205" s="1189"/>
      <c r="COL205" s="1189"/>
      <c r="COM205" s="1189"/>
      <c r="CON205" s="1189"/>
      <c r="COO205" s="1189"/>
      <c r="COP205" s="1189"/>
      <c r="COQ205" s="1189"/>
      <c r="COR205" s="1189"/>
      <c r="COS205" s="1189"/>
      <c r="COT205" s="1189"/>
      <c r="COU205" s="1189"/>
      <c r="COV205" s="1189"/>
      <c r="COW205" s="1189"/>
      <c r="COX205" s="1189"/>
      <c r="COY205" s="1189"/>
      <c r="COZ205" s="1189"/>
      <c r="CPA205" s="1189"/>
      <c r="CPB205" s="1189"/>
      <c r="CPC205" s="1189"/>
      <c r="CPD205" s="1189"/>
      <c r="CPE205" s="1189"/>
      <c r="CPF205" s="1189"/>
      <c r="CPG205" s="1189"/>
      <c r="CPH205" s="1189"/>
      <c r="CPI205" s="1189"/>
      <c r="CPJ205" s="1189"/>
      <c r="CPK205" s="1189"/>
      <c r="CPL205" s="1189"/>
      <c r="CPM205" s="1189"/>
      <c r="CPN205" s="1189"/>
      <c r="CPO205" s="1189"/>
      <c r="CPP205" s="1189"/>
      <c r="CPQ205" s="1189"/>
      <c r="CPR205" s="1189"/>
      <c r="CPS205" s="1189"/>
      <c r="CPT205" s="1189"/>
      <c r="CPU205" s="1189"/>
      <c r="CPV205" s="1189"/>
      <c r="CPW205" s="1189"/>
      <c r="CPX205" s="1189"/>
      <c r="CPY205" s="1189"/>
      <c r="CPZ205" s="1189"/>
      <c r="CQA205" s="1189"/>
      <c r="CQB205" s="1189"/>
      <c r="CQC205" s="1189"/>
      <c r="CQD205" s="1189"/>
      <c r="CQE205" s="1189"/>
      <c r="CQF205" s="1189"/>
      <c r="CQG205" s="1189"/>
      <c r="CQH205" s="1189"/>
      <c r="CQI205" s="1189"/>
      <c r="CQJ205" s="1189"/>
      <c r="CQK205" s="1189"/>
      <c r="CQL205" s="1189"/>
      <c r="CQM205" s="1189"/>
      <c r="CQN205" s="1189"/>
      <c r="CQO205" s="1189"/>
      <c r="CQP205" s="1189"/>
      <c r="CQQ205" s="1189"/>
      <c r="CQR205" s="1189"/>
      <c r="CQS205" s="1189"/>
      <c r="CQT205" s="1189"/>
      <c r="CQU205" s="1189"/>
      <c r="CQV205" s="1189"/>
      <c r="CQW205" s="1189"/>
      <c r="CQX205" s="1189"/>
      <c r="CQY205" s="1189"/>
      <c r="CQZ205" s="1189"/>
      <c r="CRA205" s="1189"/>
      <c r="CRB205" s="1189"/>
      <c r="CRC205" s="1189"/>
      <c r="CRD205" s="1189"/>
      <c r="CRE205" s="1189"/>
      <c r="CRF205" s="1189"/>
      <c r="CRG205" s="1189"/>
      <c r="CRH205" s="1189"/>
      <c r="CRI205" s="1189"/>
      <c r="CRJ205" s="1189"/>
      <c r="CRK205" s="1189"/>
      <c r="CRL205" s="1189"/>
      <c r="CRM205" s="1189"/>
      <c r="CRN205" s="1189"/>
      <c r="CRO205" s="1189"/>
      <c r="CRP205" s="1189"/>
      <c r="CRQ205" s="1189"/>
      <c r="CRR205" s="1189"/>
      <c r="CRS205" s="1189"/>
      <c r="CRT205" s="1189"/>
      <c r="CRU205" s="1189"/>
      <c r="CRV205" s="1189"/>
      <c r="CRW205" s="1189"/>
      <c r="CRX205" s="1189"/>
      <c r="CRY205" s="1189"/>
      <c r="CRZ205" s="1189"/>
      <c r="CSA205" s="1189"/>
      <c r="CSB205" s="1189"/>
      <c r="CSC205" s="1189"/>
      <c r="CSD205" s="1189"/>
      <c r="CSE205" s="1189"/>
      <c r="CSF205" s="1189"/>
      <c r="CSG205" s="1189"/>
      <c r="CSH205" s="1189"/>
      <c r="CSI205" s="1189"/>
      <c r="CSJ205" s="1189"/>
      <c r="CSK205" s="1189"/>
      <c r="CSL205" s="1189"/>
      <c r="CSM205" s="1189"/>
      <c r="CSN205" s="1189"/>
      <c r="CSO205" s="1189"/>
      <c r="CSP205" s="1189"/>
      <c r="CSQ205" s="1189"/>
      <c r="CSR205" s="1189"/>
      <c r="CSS205" s="1189"/>
      <c r="CST205" s="1189"/>
      <c r="CSU205" s="1189"/>
      <c r="CSV205" s="1189"/>
      <c r="CSW205" s="1189"/>
      <c r="CSX205" s="1189"/>
      <c r="CSY205" s="1189"/>
      <c r="CSZ205" s="1189"/>
      <c r="CTA205" s="1189"/>
      <c r="CTB205" s="1189"/>
      <c r="CTC205" s="1189"/>
      <c r="CTD205" s="1189"/>
      <c r="CTE205" s="1189"/>
      <c r="CTF205" s="1189"/>
      <c r="CTG205" s="1189"/>
      <c r="CTH205" s="1189"/>
      <c r="CTI205" s="1189"/>
      <c r="CTJ205" s="1189"/>
      <c r="CTK205" s="1189"/>
      <c r="CTL205" s="1189"/>
      <c r="CTM205" s="1189"/>
      <c r="CTN205" s="1189"/>
      <c r="CTO205" s="1189"/>
      <c r="CTP205" s="1189"/>
      <c r="CTQ205" s="1189"/>
      <c r="CTR205" s="1189"/>
      <c r="CTS205" s="1189"/>
      <c r="CTT205" s="1189"/>
      <c r="CTU205" s="1189"/>
      <c r="CTV205" s="1189"/>
      <c r="CTW205" s="1189"/>
      <c r="CTX205" s="1189"/>
      <c r="CTY205" s="1189"/>
      <c r="CTZ205" s="1189"/>
      <c r="CUA205" s="1189"/>
      <c r="CUB205" s="1189"/>
      <c r="CUC205" s="1189"/>
      <c r="CUD205" s="1189"/>
      <c r="CUE205" s="1189"/>
      <c r="CUF205" s="1189"/>
      <c r="CUG205" s="1189"/>
      <c r="CUH205" s="1189"/>
      <c r="CUI205" s="1189"/>
      <c r="CUJ205" s="1189"/>
      <c r="CUK205" s="1189"/>
      <c r="CUL205" s="1189"/>
      <c r="CUM205" s="1189"/>
      <c r="CUN205" s="1189"/>
      <c r="CUO205" s="1189"/>
      <c r="CUP205" s="1189"/>
      <c r="CUQ205" s="1189"/>
      <c r="CUR205" s="1189"/>
      <c r="CUS205" s="1189"/>
      <c r="CUT205" s="1189"/>
      <c r="CUU205" s="1189"/>
      <c r="CUV205" s="1189"/>
      <c r="CUW205" s="1189"/>
      <c r="CUX205" s="1189"/>
      <c r="CUY205" s="1189"/>
      <c r="CUZ205" s="1189"/>
      <c r="CVA205" s="1189"/>
      <c r="CVB205" s="1189"/>
      <c r="CVC205" s="1189"/>
      <c r="CVD205" s="1189"/>
      <c r="CVE205" s="1189"/>
      <c r="CVF205" s="1189"/>
      <c r="CVG205" s="1189"/>
      <c r="CVH205" s="1189"/>
      <c r="CVI205" s="1189"/>
      <c r="CVJ205" s="1189"/>
      <c r="CVK205" s="1189"/>
      <c r="CVL205" s="1189"/>
      <c r="CVM205" s="1189"/>
      <c r="CVN205" s="1189"/>
      <c r="CVO205" s="1189"/>
      <c r="CVP205" s="1189"/>
      <c r="CVQ205" s="1189"/>
      <c r="CVR205" s="1189"/>
      <c r="CVS205" s="1189"/>
      <c r="CVT205" s="1189"/>
      <c r="CVU205" s="1189"/>
      <c r="CVV205" s="1189"/>
      <c r="CVW205" s="1189"/>
      <c r="CVX205" s="1189"/>
      <c r="CVY205" s="1189"/>
      <c r="CVZ205" s="1189"/>
      <c r="CWA205" s="1189"/>
      <c r="CWB205" s="1189"/>
      <c r="CWC205" s="1189"/>
      <c r="CWD205" s="1189"/>
      <c r="CWE205" s="1189"/>
      <c r="CWF205" s="1189"/>
      <c r="CWG205" s="1189"/>
      <c r="CWH205" s="1189"/>
      <c r="CWI205" s="1189"/>
      <c r="CWJ205" s="1189"/>
      <c r="CWK205" s="1189"/>
      <c r="CWL205" s="1189"/>
      <c r="CWM205" s="1189"/>
      <c r="CWN205" s="1189"/>
      <c r="CWO205" s="1189"/>
      <c r="CWP205" s="1189"/>
      <c r="CWQ205" s="1189"/>
      <c r="CWR205" s="1189"/>
      <c r="CWS205" s="1189"/>
      <c r="CWT205" s="1189"/>
      <c r="CWU205" s="1189"/>
      <c r="CWV205" s="1189"/>
      <c r="CWW205" s="1189"/>
      <c r="CWX205" s="1189"/>
      <c r="CWY205" s="1189"/>
      <c r="CWZ205" s="1189"/>
      <c r="CXA205" s="1189"/>
      <c r="CXB205" s="1189"/>
      <c r="CXC205" s="1189"/>
      <c r="CXD205" s="1189"/>
      <c r="CXE205" s="1189"/>
      <c r="CXF205" s="1189"/>
      <c r="CXG205" s="1189"/>
      <c r="CXH205" s="1189"/>
      <c r="CXI205" s="1189"/>
      <c r="CXJ205" s="1189"/>
      <c r="CXK205" s="1189"/>
      <c r="CXL205" s="1189"/>
      <c r="CXM205" s="1189"/>
      <c r="CXN205" s="1189"/>
      <c r="CXO205" s="1189"/>
      <c r="CXP205" s="1189"/>
      <c r="CXQ205" s="1189"/>
      <c r="CXR205" s="1189"/>
      <c r="CXS205" s="1189"/>
      <c r="CXT205" s="1189"/>
      <c r="CXU205" s="1189"/>
      <c r="CXV205" s="1189"/>
      <c r="CXW205" s="1189"/>
      <c r="CXX205" s="1189"/>
      <c r="CXY205" s="1189"/>
      <c r="CXZ205" s="1189"/>
      <c r="CYA205" s="1189"/>
      <c r="CYB205" s="1189"/>
      <c r="CYC205" s="1189"/>
      <c r="CYD205" s="1189"/>
      <c r="CYE205" s="1189"/>
      <c r="CYF205" s="1189"/>
      <c r="CYG205" s="1189"/>
      <c r="CYH205" s="1189"/>
      <c r="CYI205" s="1189"/>
      <c r="CYJ205" s="1189"/>
      <c r="CYK205" s="1189"/>
      <c r="CYL205" s="1189"/>
      <c r="CYM205" s="1189"/>
      <c r="CYN205" s="1189"/>
      <c r="CYO205" s="1189"/>
      <c r="CYP205" s="1189"/>
      <c r="CYQ205" s="1189"/>
      <c r="CYR205" s="1189"/>
      <c r="CYS205" s="1189"/>
      <c r="CYT205" s="1189"/>
      <c r="CYU205" s="1189"/>
      <c r="CYV205" s="1189"/>
      <c r="CYW205" s="1189"/>
      <c r="CYX205" s="1189"/>
      <c r="CYY205" s="1189"/>
      <c r="CYZ205" s="1189"/>
      <c r="CZA205" s="1189"/>
      <c r="CZB205" s="1189"/>
      <c r="CZC205" s="1189"/>
      <c r="CZD205" s="1189"/>
      <c r="CZE205" s="1189"/>
      <c r="CZF205" s="1189"/>
      <c r="CZG205" s="1189"/>
      <c r="CZH205" s="1189"/>
      <c r="CZI205" s="1189"/>
      <c r="CZJ205" s="1189"/>
      <c r="CZK205" s="1189"/>
      <c r="CZL205" s="1189"/>
      <c r="CZM205" s="1189"/>
      <c r="CZN205" s="1189"/>
      <c r="CZO205" s="1189"/>
      <c r="CZP205" s="1189"/>
      <c r="CZQ205" s="1189"/>
      <c r="CZR205" s="1189"/>
      <c r="CZS205" s="1189"/>
      <c r="CZT205" s="1189"/>
      <c r="CZU205" s="1189"/>
      <c r="CZV205" s="1189"/>
      <c r="CZW205" s="1189"/>
      <c r="CZX205" s="1189"/>
      <c r="CZY205" s="1189"/>
      <c r="CZZ205" s="1189"/>
      <c r="DAA205" s="1189"/>
      <c r="DAB205" s="1189"/>
      <c r="DAC205" s="1189"/>
      <c r="DAD205" s="1189"/>
      <c r="DAE205" s="1189"/>
      <c r="DAF205" s="1189"/>
      <c r="DAG205" s="1189"/>
      <c r="DAH205" s="1189"/>
      <c r="DAI205" s="1189"/>
      <c r="DAJ205" s="1189"/>
      <c r="DAK205" s="1189"/>
      <c r="DAL205" s="1189"/>
      <c r="DAM205" s="1189"/>
      <c r="DAN205" s="1189"/>
      <c r="DAO205" s="1189"/>
      <c r="DAP205" s="1189"/>
      <c r="DAQ205" s="1189"/>
      <c r="DAR205" s="1189"/>
      <c r="DAS205" s="1189"/>
      <c r="DAT205" s="1189"/>
      <c r="DAU205" s="1189"/>
      <c r="DAV205" s="1189"/>
      <c r="DAW205" s="1189"/>
      <c r="DAX205" s="1189"/>
      <c r="DAY205" s="1189"/>
      <c r="DAZ205" s="1189"/>
      <c r="DBA205" s="1189"/>
      <c r="DBB205" s="1189"/>
      <c r="DBC205" s="1189"/>
      <c r="DBD205" s="1189"/>
      <c r="DBE205" s="1189"/>
      <c r="DBF205" s="1189"/>
      <c r="DBG205" s="1189"/>
      <c r="DBH205" s="1189"/>
      <c r="DBI205" s="1189"/>
      <c r="DBJ205" s="1189"/>
      <c r="DBK205" s="1189"/>
      <c r="DBL205" s="1189"/>
      <c r="DBM205" s="1189"/>
      <c r="DBN205" s="1189"/>
      <c r="DBO205" s="1189"/>
      <c r="DBP205" s="1189"/>
      <c r="DBQ205" s="1189"/>
      <c r="DBR205" s="1189"/>
      <c r="DBS205" s="1189"/>
      <c r="DBT205" s="1189"/>
      <c r="DBU205" s="1189"/>
      <c r="DBV205" s="1189"/>
      <c r="DBW205" s="1189"/>
      <c r="DBX205" s="1189"/>
      <c r="DBY205" s="1189"/>
      <c r="DBZ205" s="1189"/>
      <c r="DCA205" s="1189"/>
      <c r="DCB205" s="1189"/>
      <c r="DCC205" s="1189"/>
      <c r="DCD205" s="1189"/>
      <c r="DCE205" s="1189"/>
      <c r="DCF205" s="1189"/>
      <c r="DCG205" s="1189"/>
      <c r="DCH205" s="1189"/>
      <c r="DCI205" s="1189"/>
      <c r="DCJ205" s="1189"/>
      <c r="DCK205" s="1189"/>
      <c r="DCL205" s="1189"/>
      <c r="DCM205" s="1189"/>
      <c r="DCN205" s="1189"/>
      <c r="DCO205" s="1189"/>
      <c r="DCP205" s="1189"/>
      <c r="DCQ205" s="1189"/>
      <c r="DCR205" s="1189"/>
      <c r="DCS205" s="1189"/>
      <c r="DCT205" s="1189"/>
      <c r="DCU205" s="1189"/>
      <c r="DCV205" s="1189"/>
      <c r="DCW205" s="1189"/>
      <c r="DCX205" s="1189"/>
      <c r="DCY205" s="1189"/>
      <c r="DCZ205" s="1189"/>
      <c r="DDA205" s="1189"/>
      <c r="DDB205" s="1189"/>
      <c r="DDC205" s="1189"/>
      <c r="DDD205" s="1189"/>
      <c r="DDE205" s="1189"/>
      <c r="DDF205" s="1189"/>
      <c r="DDG205" s="1189"/>
      <c r="DDH205" s="1189"/>
      <c r="DDI205" s="1189"/>
      <c r="DDJ205" s="1189"/>
      <c r="DDK205" s="1189"/>
      <c r="DDL205" s="1189"/>
      <c r="DDM205" s="1189"/>
      <c r="DDN205" s="1189"/>
      <c r="DDO205" s="1189"/>
      <c r="DDP205" s="1189"/>
      <c r="DDQ205" s="1189"/>
      <c r="DDR205" s="1189"/>
      <c r="DDS205" s="1189"/>
      <c r="DDT205" s="1189"/>
      <c r="DDU205" s="1189"/>
      <c r="DDV205" s="1189"/>
      <c r="DDW205" s="1189"/>
      <c r="DDX205" s="1189"/>
      <c r="DDY205" s="1189"/>
      <c r="DDZ205" s="1189"/>
      <c r="DEA205" s="1189"/>
      <c r="DEB205" s="1189"/>
      <c r="DEC205" s="1189"/>
      <c r="DED205" s="1189"/>
      <c r="DEE205" s="1189"/>
      <c r="DEF205" s="1189"/>
      <c r="DEG205" s="1189"/>
      <c r="DEH205" s="1189"/>
      <c r="DEI205" s="1189"/>
      <c r="DEJ205" s="1189"/>
      <c r="DEK205" s="1189"/>
      <c r="DEL205" s="1189"/>
      <c r="DEM205" s="1189"/>
      <c r="DEN205" s="1189"/>
      <c r="DEO205" s="1189"/>
      <c r="DEP205" s="1189"/>
      <c r="DEQ205" s="1189"/>
      <c r="DER205" s="1189"/>
      <c r="DES205" s="1189"/>
      <c r="DET205" s="1189"/>
      <c r="DEU205" s="1189"/>
      <c r="DEV205" s="1189"/>
      <c r="DEW205" s="1189"/>
      <c r="DEX205" s="1189"/>
      <c r="DEY205" s="1189"/>
      <c r="DEZ205" s="1189"/>
      <c r="DFA205" s="1189"/>
      <c r="DFB205" s="1189"/>
      <c r="DFC205" s="1189"/>
      <c r="DFD205" s="1189"/>
      <c r="DFE205" s="1189"/>
      <c r="DFF205" s="1189"/>
      <c r="DFG205" s="1189"/>
      <c r="DFH205" s="1189"/>
      <c r="DFI205" s="1189"/>
      <c r="DFJ205" s="1189"/>
      <c r="DFK205" s="1189"/>
      <c r="DFL205" s="1189"/>
      <c r="DFM205" s="1189"/>
      <c r="DFN205" s="1189"/>
      <c r="DFO205" s="1189"/>
      <c r="DFP205" s="1189"/>
      <c r="DFQ205" s="1189"/>
      <c r="DFR205" s="1189"/>
      <c r="DFS205" s="1189"/>
      <c r="DFT205" s="1189"/>
      <c r="DFU205" s="1189"/>
      <c r="DFV205" s="1189"/>
      <c r="DFW205" s="1189"/>
      <c r="DFX205" s="1189"/>
      <c r="DFY205" s="1189"/>
      <c r="DFZ205" s="1189"/>
      <c r="DGA205" s="1189"/>
      <c r="DGB205" s="1189"/>
      <c r="DGC205" s="1189"/>
      <c r="DGD205" s="1189"/>
      <c r="DGE205" s="1189"/>
      <c r="DGF205" s="1189"/>
      <c r="DGG205" s="1189"/>
      <c r="DGH205" s="1189"/>
      <c r="DGI205" s="1189"/>
      <c r="DGJ205" s="1189"/>
      <c r="DGK205" s="1189"/>
      <c r="DGL205" s="1189"/>
      <c r="DGM205" s="1189"/>
      <c r="DGN205" s="1189"/>
      <c r="DGO205" s="1189"/>
      <c r="DGP205" s="1189"/>
      <c r="DGQ205" s="1189"/>
      <c r="DGR205" s="1189"/>
      <c r="DGS205" s="1189"/>
      <c r="DGT205" s="1189"/>
      <c r="DGU205" s="1189"/>
      <c r="DGV205" s="1189"/>
      <c r="DGW205" s="1189"/>
      <c r="DGX205" s="1189"/>
      <c r="DGY205" s="1189"/>
      <c r="DGZ205" s="1189"/>
      <c r="DHA205" s="1189"/>
      <c r="DHB205" s="1189"/>
      <c r="DHC205" s="1189"/>
      <c r="DHD205" s="1189"/>
      <c r="DHE205" s="1189"/>
      <c r="DHF205" s="1189"/>
      <c r="DHG205" s="1189"/>
      <c r="DHH205" s="1189"/>
      <c r="DHI205" s="1189"/>
      <c r="DHJ205" s="1189"/>
      <c r="DHK205" s="1189"/>
      <c r="DHL205" s="1189"/>
      <c r="DHM205" s="1189"/>
      <c r="DHN205" s="1189"/>
      <c r="DHO205" s="1189"/>
      <c r="DHP205" s="1189"/>
      <c r="DHQ205" s="1189"/>
      <c r="DHR205" s="1189"/>
      <c r="DHS205" s="1189"/>
      <c r="DHT205" s="1189"/>
      <c r="DHU205" s="1189"/>
      <c r="DHV205" s="1189"/>
      <c r="DHW205" s="1189"/>
      <c r="DHX205" s="1189"/>
      <c r="DHY205" s="1189"/>
      <c r="DHZ205" s="1189"/>
      <c r="DIA205" s="1189"/>
      <c r="DIB205" s="1189"/>
      <c r="DIC205" s="1189"/>
      <c r="DID205" s="1189"/>
      <c r="DIE205" s="1189"/>
      <c r="DIF205" s="1189"/>
      <c r="DIG205" s="1189"/>
      <c r="DIH205" s="1189"/>
      <c r="DII205" s="1189"/>
      <c r="DIJ205" s="1189"/>
      <c r="DIK205" s="1189"/>
      <c r="DIL205" s="1189"/>
      <c r="DIM205" s="1189"/>
      <c r="DIN205" s="1189"/>
      <c r="DIO205" s="1189"/>
      <c r="DIP205" s="1189"/>
      <c r="DIQ205" s="1189"/>
      <c r="DIR205" s="1189"/>
      <c r="DIS205" s="1189"/>
      <c r="DIT205" s="1189"/>
      <c r="DIU205" s="1189"/>
      <c r="DIV205" s="1189"/>
      <c r="DIW205" s="1189"/>
      <c r="DIX205" s="1189"/>
      <c r="DIY205" s="1189"/>
      <c r="DIZ205" s="1189"/>
      <c r="DJA205" s="1189"/>
      <c r="DJB205" s="1189"/>
      <c r="DJC205" s="1189"/>
      <c r="DJD205" s="1189"/>
      <c r="DJE205" s="1189"/>
      <c r="DJF205" s="1189"/>
      <c r="DJG205" s="1189"/>
      <c r="DJH205" s="1189"/>
      <c r="DJI205" s="1189"/>
      <c r="DJJ205" s="1189"/>
      <c r="DJK205" s="1189"/>
      <c r="DJL205" s="1189"/>
      <c r="DJM205" s="1189"/>
      <c r="DJN205" s="1189"/>
      <c r="DJO205" s="1189"/>
      <c r="DJP205" s="1189"/>
      <c r="DJQ205" s="1189"/>
      <c r="DJR205" s="1189"/>
      <c r="DJS205" s="1189"/>
      <c r="DJT205" s="1189"/>
      <c r="DJU205" s="1189"/>
      <c r="DJV205" s="1189"/>
      <c r="DJW205" s="1189"/>
      <c r="DJX205" s="1189"/>
      <c r="DJY205" s="1189"/>
      <c r="DJZ205" s="1189"/>
      <c r="DKA205" s="1189"/>
      <c r="DKB205" s="1189"/>
      <c r="DKC205" s="1189"/>
      <c r="DKD205" s="1189"/>
      <c r="DKE205" s="1189"/>
      <c r="DKF205" s="1189"/>
      <c r="DKG205" s="1189"/>
      <c r="DKH205" s="1189"/>
      <c r="DKI205" s="1189"/>
      <c r="DKJ205" s="1189"/>
      <c r="DKK205" s="1189"/>
      <c r="DKL205" s="1189"/>
      <c r="DKM205" s="1189"/>
      <c r="DKN205" s="1189"/>
      <c r="DKO205" s="1189"/>
      <c r="DKP205" s="1189"/>
      <c r="DKQ205" s="1189"/>
      <c r="DKR205" s="1189"/>
      <c r="DKS205" s="1189"/>
      <c r="DKT205" s="1189"/>
      <c r="DKU205" s="1189"/>
      <c r="DKV205" s="1189"/>
      <c r="DKW205" s="1189"/>
      <c r="DKX205" s="1189"/>
      <c r="DKY205" s="1189"/>
      <c r="DKZ205" s="1189"/>
      <c r="DLA205" s="1189"/>
      <c r="DLB205" s="1189"/>
      <c r="DLC205" s="1189"/>
      <c r="DLD205" s="1189"/>
      <c r="DLE205" s="1189"/>
      <c r="DLF205" s="1189"/>
      <c r="DLG205" s="1189"/>
      <c r="DLH205" s="1189"/>
      <c r="DLI205" s="1189"/>
      <c r="DLJ205" s="1189"/>
      <c r="DLK205" s="1189"/>
      <c r="DLL205" s="1189"/>
      <c r="DLM205" s="1189"/>
      <c r="DLN205" s="1189"/>
      <c r="DLO205" s="1189"/>
      <c r="DLP205" s="1189"/>
      <c r="DLQ205" s="1189"/>
      <c r="DLR205" s="1189"/>
      <c r="DLS205" s="1189"/>
      <c r="DLT205" s="1189"/>
      <c r="DLU205" s="1189"/>
      <c r="DLV205" s="1189"/>
      <c r="DLW205" s="1189"/>
      <c r="DLX205" s="1189"/>
      <c r="DLY205" s="1189"/>
      <c r="DLZ205" s="1189"/>
      <c r="DMA205" s="1189"/>
      <c r="DMB205" s="1189"/>
      <c r="DMC205" s="1189"/>
      <c r="DMD205" s="1189"/>
      <c r="DME205" s="1189"/>
      <c r="DMF205" s="1189"/>
      <c r="DMG205" s="1189"/>
      <c r="DMH205" s="1189"/>
      <c r="DMI205" s="1189"/>
      <c r="DMJ205" s="1189"/>
      <c r="DMK205" s="1189"/>
      <c r="DML205" s="1189"/>
      <c r="DMM205" s="1189"/>
      <c r="DMN205" s="1189"/>
      <c r="DMO205" s="1189"/>
      <c r="DMP205" s="1189"/>
      <c r="DMQ205" s="1189"/>
      <c r="DMR205" s="1189"/>
      <c r="DMS205" s="1189"/>
      <c r="DMT205" s="1189"/>
      <c r="DMU205" s="1189"/>
      <c r="DMV205" s="1189"/>
      <c r="DMW205" s="1189"/>
      <c r="DMX205" s="1189"/>
      <c r="DMY205" s="1189"/>
      <c r="DMZ205" s="1189"/>
      <c r="DNA205" s="1189"/>
      <c r="DNB205" s="1189"/>
      <c r="DNC205" s="1189"/>
      <c r="DND205" s="1189"/>
      <c r="DNE205" s="1189"/>
      <c r="DNF205" s="1189"/>
      <c r="DNG205" s="1189"/>
      <c r="DNH205" s="1189"/>
      <c r="DNI205" s="1189"/>
      <c r="DNJ205" s="1189"/>
      <c r="DNK205" s="1189"/>
      <c r="DNL205" s="1189"/>
      <c r="DNM205" s="1189"/>
      <c r="DNN205" s="1189"/>
      <c r="DNO205" s="1189"/>
      <c r="DNP205" s="1189"/>
      <c r="DNQ205" s="1189"/>
      <c r="DNR205" s="1189"/>
      <c r="DNS205" s="1189"/>
      <c r="DNT205" s="1189"/>
      <c r="DNU205" s="1189"/>
      <c r="DNV205" s="1189"/>
      <c r="DNW205" s="1189"/>
      <c r="DNX205" s="1189"/>
      <c r="DNY205" s="1189"/>
      <c r="DNZ205" s="1189"/>
      <c r="DOA205" s="1189"/>
      <c r="DOB205" s="1189"/>
      <c r="DOC205" s="1189"/>
      <c r="DOD205" s="1189"/>
      <c r="DOE205" s="1189"/>
      <c r="DOF205" s="1189"/>
      <c r="DOG205" s="1189"/>
      <c r="DOH205" s="1189"/>
      <c r="DOI205" s="1189"/>
      <c r="DOJ205" s="1189"/>
      <c r="DOK205" s="1189"/>
      <c r="DOL205" s="1189"/>
      <c r="DOM205" s="1189"/>
      <c r="DON205" s="1189"/>
      <c r="DOO205" s="1189"/>
      <c r="DOP205" s="1189"/>
      <c r="DOQ205" s="1189"/>
      <c r="DOR205" s="1189"/>
      <c r="DOS205" s="1189"/>
      <c r="DOT205" s="1189"/>
      <c r="DOU205" s="1189"/>
      <c r="DOV205" s="1189"/>
      <c r="DOW205" s="1189"/>
      <c r="DOX205" s="1189"/>
      <c r="DOY205" s="1189"/>
      <c r="DOZ205" s="1189"/>
      <c r="DPA205" s="1189"/>
      <c r="DPB205" s="1189"/>
      <c r="DPC205" s="1189"/>
      <c r="DPD205" s="1189"/>
      <c r="DPE205" s="1189"/>
      <c r="DPF205" s="1189"/>
      <c r="DPG205" s="1189"/>
      <c r="DPH205" s="1189"/>
      <c r="DPI205" s="1189"/>
      <c r="DPJ205" s="1189"/>
      <c r="DPK205" s="1189"/>
      <c r="DPL205" s="1189"/>
      <c r="DPM205" s="1189"/>
      <c r="DPN205" s="1189"/>
      <c r="DPO205" s="1189"/>
      <c r="DPP205" s="1189"/>
      <c r="DPQ205" s="1189"/>
      <c r="DPR205" s="1189"/>
      <c r="DPS205" s="1189"/>
      <c r="DPT205" s="1189"/>
      <c r="DPU205" s="1189"/>
      <c r="DPV205" s="1189"/>
      <c r="DPW205" s="1189"/>
      <c r="DPX205" s="1189"/>
      <c r="DPY205" s="1189"/>
      <c r="DPZ205" s="1189"/>
      <c r="DQA205" s="1189"/>
      <c r="DQB205" s="1189"/>
      <c r="DQC205" s="1189"/>
      <c r="DQD205" s="1189"/>
      <c r="DQE205" s="1189"/>
      <c r="DQF205" s="1189"/>
      <c r="DQG205" s="1189"/>
      <c r="DQH205" s="1189"/>
      <c r="DQI205" s="1189"/>
      <c r="DQJ205" s="1189"/>
      <c r="DQK205" s="1189"/>
      <c r="DQL205" s="1189"/>
      <c r="DQM205" s="1189"/>
      <c r="DQN205" s="1189"/>
      <c r="DQO205" s="1189"/>
      <c r="DQP205" s="1189"/>
      <c r="DQQ205" s="1189"/>
      <c r="DQR205" s="1189"/>
      <c r="DQS205" s="1189"/>
      <c r="DQT205" s="1189"/>
      <c r="DQU205" s="1189"/>
      <c r="DQV205" s="1189"/>
      <c r="DQW205" s="1189"/>
      <c r="DQX205" s="1189"/>
      <c r="DQY205" s="1189"/>
      <c r="DQZ205" s="1189"/>
      <c r="DRA205" s="1189"/>
      <c r="DRB205" s="1189"/>
      <c r="DRC205" s="1189"/>
      <c r="DRD205" s="1189"/>
      <c r="DRE205" s="1189"/>
      <c r="DRF205" s="1189"/>
      <c r="DRG205" s="1189"/>
      <c r="DRH205" s="1189"/>
      <c r="DRI205" s="1189"/>
      <c r="DRJ205" s="1189"/>
      <c r="DRK205" s="1189"/>
      <c r="DRL205" s="1189"/>
      <c r="DRM205" s="1189"/>
      <c r="DRN205" s="1189"/>
      <c r="DRO205" s="1189"/>
      <c r="DRP205" s="1189"/>
      <c r="DRQ205" s="1189"/>
      <c r="DRR205" s="1189"/>
      <c r="DRS205" s="1189"/>
      <c r="DRT205" s="1189"/>
      <c r="DRU205" s="1189"/>
      <c r="DRV205" s="1189"/>
      <c r="DRW205" s="1189"/>
      <c r="DRX205" s="1189"/>
      <c r="DRY205" s="1189"/>
      <c r="DRZ205" s="1189"/>
      <c r="DSA205" s="1189"/>
      <c r="DSB205" s="1189"/>
      <c r="DSC205" s="1189"/>
      <c r="DSD205" s="1189"/>
      <c r="DSE205" s="1189"/>
      <c r="DSF205" s="1189"/>
      <c r="DSG205" s="1189"/>
      <c r="DSH205" s="1189"/>
      <c r="DSI205" s="1189"/>
      <c r="DSJ205" s="1189"/>
      <c r="DSK205" s="1189"/>
      <c r="DSL205" s="1189"/>
      <c r="DSM205" s="1189"/>
      <c r="DSN205" s="1189"/>
      <c r="DSO205" s="1189"/>
      <c r="DSP205" s="1189"/>
      <c r="DSQ205" s="1189"/>
      <c r="DSR205" s="1189"/>
      <c r="DSS205" s="1189"/>
      <c r="DST205" s="1189"/>
      <c r="DSU205" s="1189"/>
      <c r="DSV205" s="1189"/>
      <c r="DSW205" s="1189"/>
      <c r="DSX205" s="1189"/>
      <c r="DSY205" s="1189"/>
      <c r="DSZ205" s="1189"/>
      <c r="DTA205" s="1189"/>
      <c r="DTB205" s="1189"/>
      <c r="DTC205" s="1189"/>
      <c r="DTD205" s="1189"/>
      <c r="DTE205" s="1189"/>
      <c r="DTF205" s="1189"/>
      <c r="DTG205" s="1189"/>
      <c r="DTH205" s="1189"/>
      <c r="DTI205" s="1189"/>
      <c r="DTJ205" s="1189"/>
      <c r="DTK205" s="1189"/>
      <c r="DTL205" s="1189"/>
      <c r="DTM205" s="1189"/>
      <c r="DTN205" s="1189"/>
      <c r="DTO205" s="1189"/>
      <c r="DTP205" s="1189"/>
      <c r="DTQ205" s="1189"/>
      <c r="DTR205" s="1189"/>
      <c r="DTS205" s="1189"/>
      <c r="DTT205" s="1189"/>
      <c r="DTU205" s="1189"/>
      <c r="DTV205" s="1189"/>
      <c r="DTW205" s="1189"/>
      <c r="DTX205" s="1189"/>
      <c r="DTY205" s="1189"/>
      <c r="DTZ205" s="1189"/>
      <c r="DUA205" s="1189"/>
      <c r="DUB205" s="1189"/>
      <c r="DUC205" s="1189"/>
      <c r="DUD205" s="1189"/>
      <c r="DUE205" s="1189"/>
      <c r="DUF205" s="1189"/>
      <c r="DUG205" s="1189"/>
      <c r="DUH205" s="1189"/>
      <c r="DUI205" s="1189"/>
      <c r="DUJ205" s="1189"/>
      <c r="DUK205" s="1189"/>
      <c r="DUL205" s="1189"/>
      <c r="DUM205" s="1189"/>
      <c r="DUN205" s="1189"/>
      <c r="DUO205" s="1189"/>
      <c r="DUP205" s="1189"/>
      <c r="DUQ205" s="1189"/>
      <c r="DUR205" s="1189"/>
      <c r="DUS205" s="1189"/>
      <c r="DUT205" s="1189"/>
      <c r="DUU205" s="1189"/>
      <c r="DUV205" s="1189"/>
      <c r="DUW205" s="1189"/>
      <c r="DUX205" s="1189"/>
      <c r="DUY205" s="1189"/>
      <c r="DUZ205" s="1189"/>
      <c r="DVA205" s="1189"/>
      <c r="DVB205" s="1189"/>
      <c r="DVC205" s="1189"/>
      <c r="DVD205" s="1189"/>
      <c r="DVE205" s="1189"/>
      <c r="DVF205" s="1189"/>
      <c r="DVG205" s="1189"/>
      <c r="DVH205" s="1189"/>
      <c r="DVI205" s="1189"/>
      <c r="DVJ205" s="1189"/>
      <c r="DVK205" s="1189"/>
      <c r="DVL205" s="1189"/>
      <c r="DVM205" s="1189"/>
      <c r="DVN205" s="1189"/>
      <c r="DVO205" s="1189"/>
      <c r="DVP205" s="1189"/>
      <c r="DVQ205" s="1189"/>
      <c r="DVR205" s="1189"/>
      <c r="DVS205" s="1189"/>
      <c r="DVT205" s="1189"/>
      <c r="DVU205" s="1189"/>
      <c r="DVV205" s="1189"/>
      <c r="DVW205" s="1189"/>
      <c r="DVX205" s="1189"/>
      <c r="DVY205" s="1189"/>
      <c r="DVZ205" s="1189"/>
      <c r="DWA205" s="1189"/>
      <c r="DWB205" s="1189"/>
      <c r="DWC205" s="1189"/>
      <c r="DWD205" s="1189"/>
      <c r="DWE205" s="1189"/>
      <c r="DWF205" s="1189"/>
      <c r="DWG205" s="1189"/>
      <c r="DWH205" s="1189"/>
      <c r="DWI205" s="1189"/>
      <c r="DWJ205" s="1189"/>
      <c r="DWK205" s="1189"/>
      <c r="DWL205" s="1189"/>
      <c r="DWM205" s="1189"/>
      <c r="DWN205" s="1189"/>
      <c r="DWO205" s="1189"/>
      <c r="DWP205" s="1189"/>
      <c r="DWQ205" s="1189"/>
      <c r="DWR205" s="1189"/>
      <c r="DWS205" s="1189"/>
      <c r="DWT205" s="1189"/>
      <c r="DWU205" s="1189"/>
      <c r="DWV205" s="1189"/>
      <c r="DWW205" s="1189"/>
      <c r="DWX205" s="1189"/>
      <c r="DWY205" s="1189"/>
      <c r="DWZ205" s="1189"/>
      <c r="DXA205" s="1189"/>
      <c r="DXB205" s="1189"/>
      <c r="DXC205" s="1189"/>
      <c r="DXD205" s="1189"/>
      <c r="DXE205" s="1189"/>
      <c r="DXF205" s="1189"/>
      <c r="DXG205" s="1189"/>
      <c r="DXH205" s="1189"/>
      <c r="DXI205" s="1189"/>
      <c r="DXJ205" s="1189"/>
      <c r="DXK205" s="1189"/>
      <c r="DXL205" s="1189"/>
      <c r="DXM205" s="1189"/>
      <c r="DXN205" s="1189"/>
      <c r="DXO205" s="1189"/>
      <c r="DXP205" s="1189"/>
      <c r="DXQ205" s="1189"/>
      <c r="DXR205" s="1189"/>
      <c r="DXS205" s="1189"/>
      <c r="DXT205" s="1189"/>
      <c r="DXU205" s="1189"/>
      <c r="DXV205" s="1189"/>
      <c r="DXW205" s="1189"/>
      <c r="DXX205" s="1189"/>
      <c r="DXY205" s="1189"/>
      <c r="DXZ205" s="1189"/>
      <c r="DYA205" s="1189"/>
      <c r="DYB205" s="1189"/>
      <c r="DYC205" s="1189"/>
      <c r="DYD205" s="1189"/>
      <c r="DYE205" s="1189"/>
      <c r="DYF205" s="1189"/>
      <c r="DYG205" s="1189"/>
      <c r="DYH205" s="1189"/>
      <c r="DYI205" s="1189"/>
      <c r="DYJ205" s="1189"/>
      <c r="DYK205" s="1189"/>
      <c r="DYL205" s="1189"/>
      <c r="DYM205" s="1189"/>
      <c r="DYN205" s="1189"/>
      <c r="DYO205" s="1189"/>
      <c r="DYP205" s="1189"/>
      <c r="DYQ205" s="1189"/>
      <c r="DYR205" s="1189"/>
      <c r="DYS205" s="1189"/>
      <c r="DYT205" s="1189"/>
      <c r="DYU205" s="1189"/>
      <c r="DYV205" s="1189"/>
      <c r="DYW205" s="1189"/>
      <c r="DYX205" s="1189"/>
      <c r="DYY205" s="1189"/>
      <c r="DYZ205" s="1189"/>
      <c r="DZA205" s="1189"/>
      <c r="DZB205" s="1189"/>
      <c r="DZC205" s="1189"/>
      <c r="DZD205" s="1189"/>
      <c r="DZE205" s="1189"/>
      <c r="DZF205" s="1189"/>
      <c r="DZG205" s="1189"/>
      <c r="DZH205" s="1189"/>
      <c r="DZI205" s="1189"/>
      <c r="DZJ205" s="1189"/>
      <c r="DZK205" s="1189"/>
      <c r="DZL205" s="1189"/>
      <c r="DZM205" s="1189"/>
      <c r="DZN205" s="1189"/>
      <c r="DZO205" s="1189"/>
      <c r="DZP205" s="1189"/>
      <c r="DZQ205" s="1189"/>
      <c r="DZR205" s="1189"/>
      <c r="DZS205" s="1189"/>
      <c r="DZT205" s="1189"/>
      <c r="DZU205" s="1189"/>
      <c r="DZV205" s="1189"/>
      <c r="DZW205" s="1189"/>
      <c r="DZX205" s="1189"/>
      <c r="DZY205" s="1189"/>
      <c r="DZZ205" s="1189"/>
      <c r="EAA205" s="1189"/>
      <c r="EAB205" s="1189"/>
      <c r="EAC205" s="1189"/>
      <c r="EAD205" s="1189"/>
      <c r="EAE205" s="1189"/>
      <c r="EAF205" s="1189"/>
      <c r="EAG205" s="1189"/>
      <c r="EAH205" s="1189"/>
      <c r="EAI205" s="1189"/>
      <c r="EAJ205" s="1189"/>
      <c r="EAK205" s="1189"/>
      <c r="EAL205" s="1189"/>
      <c r="EAM205" s="1189"/>
      <c r="EAN205" s="1189"/>
      <c r="EAO205" s="1189"/>
      <c r="EAP205" s="1189"/>
      <c r="EAQ205" s="1189"/>
      <c r="EAR205" s="1189"/>
      <c r="EAS205" s="1189"/>
      <c r="EAT205" s="1189"/>
      <c r="EAU205" s="1189"/>
      <c r="EAV205" s="1189"/>
      <c r="EAW205" s="1189"/>
      <c r="EAX205" s="1189"/>
      <c r="EAY205" s="1189"/>
      <c r="EAZ205" s="1189"/>
      <c r="EBA205" s="1189"/>
      <c r="EBB205" s="1189"/>
      <c r="EBC205" s="1189"/>
      <c r="EBD205" s="1189"/>
      <c r="EBE205" s="1189"/>
      <c r="EBF205" s="1189"/>
      <c r="EBG205" s="1189"/>
      <c r="EBH205" s="1189"/>
      <c r="EBI205" s="1189"/>
      <c r="EBJ205" s="1189"/>
      <c r="EBK205" s="1189"/>
      <c r="EBL205" s="1189"/>
      <c r="EBM205" s="1189"/>
      <c r="EBN205" s="1189"/>
      <c r="EBO205" s="1189"/>
      <c r="EBP205" s="1189"/>
      <c r="EBQ205" s="1189"/>
      <c r="EBR205" s="1189"/>
      <c r="EBS205" s="1189"/>
      <c r="EBT205" s="1189"/>
      <c r="EBU205" s="1189"/>
      <c r="EBV205" s="1189"/>
      <c r="EBW205" s="1189"/>
      <c r="EBX205" s="1189"/>
      <c r="EBY205" s="1189"/>
      <c r="EBZ205" s="1189"/>
      <c r="ECA205" s="1189"/>
      <c r="ECB205" s="1189"/>
      <c r="ECC205" s="1189"/>
      <c r="ECD205" s="1189"/>
      <c r="ECE205" s="1189"/>
      <c r="ECF205" s="1189"/>
      <c r="ECG205" s="1189"/>
      <c r="ECH205" s="1189"/>
      <c r="ECI205" s="1189"/>
      <c r="ECJ205" s="1189"/>
      <c r="ECK205" s="1189"/>
      <c r="ECL205" s="1189"/>
      <c r="ECM205" s="1189"/>
      <c r="ECN205" s="1189"/>
      <c r="ECO205" s="1189"/>
      <c r="ECP205" s="1189"/>
      <c r="ECQ205" s="1189"/>
      <c r="ECR205" s="1189"/>
      <c r="ECS205" s="1189"/>
      <c r="ECT205" s="1189"/>
      <c r="ECU205" s="1189"/>
      <c r="ECV205" s="1189"/>
      <c r="ECW205" s="1189"/>
      <c r="ECX205" s="1189"/>
      <c r="ECY205" s="1189"/>
      <c r="ECZ205" s="1189"/>
      <c r="EDA205" s="1189"/>
      <c r="EDB205" s="1189"/>
      <c r="EDC205" s="1189"/>
      <c r="EDD205" s="1189"/>
      <c r="EDE205" s="1189"/>
      <c r="EDF205" s="1189"/>
      <c r="EDG205" s="1189"/>
      <c r="EDH205" s="1189"/>
      <c r="EDI205" s="1189"/>
      <c r="EDJ205" s="1189"/>
      <c r="EDK205" s="1189"/>
      <c r="EDL205" s="1189"/>
      <c r="EDM205" s="1189"/>
      <c r="EDN205" s="1189"/>
      <c r="EDO205" s="1189"/>
      <c r="EDP205" s="1189"/>
      <c r="EDQ205" s="1189"/>
      <c r="EDR205" s="1189"/>
      <c r="EDS205" s="1189"/>
      <c r="EDT205" s="1189"/>
      <c r="EDU205" s="1189"/>
      <c r="EDV205" s="1189"/>
      <c r="EDW205" s="1189"/>
      <c r="EDX205" s="1189"/>
      <c r="EDY205" s="1189"/>
      <c r="EDZ205" s="1189"/>
      <c r="EEA205" s="1189"/>
      <c r="EEB205" s="1189"/>
      <c r="EEC205" s="1189"/>
      <c r="EED205" s="1189"/>
      <c r="EEE205" s="1189"/>
      <c r="EEF205" s="1189"/>
      <c r="EEG205" s="1189"/>
      <c r="EEH205" s="1189"/>
      <c r="EEI205" s="1189"/>
      <c r="EEJ205" s="1189"/>
      <c r="EEK205" s="1189"/>
      <c r="EEL205" s="1189"/>
      <c r="EEM205" s="1189"/>
      <c r="EEN205" s="1189"/>
      <c r="EEO205" s="1189"/>
      <c r="EEP205" s="1189"/>
      <c r="EEQ205" s="1189"/>
      <c r="EER205" s="1189"/>
      <c r="EES205" s="1189"/>
      <c r="EET205" s="1189"/>
      <c r="EEU205" s="1189"/>
      <c r="EEV205" s="1189"/>
      <c r="EEW205" s="1189"/>
      <c r="EEX205" s="1189"/>
      <c r="EEY205" s="1189"/>
      <c r="EEZ205" s="1189"/>
      <c r="EFA205" s="1189"/>
      <c r="EFB205" s="1189"/>
      <c r="EFC205" s="1189"/>
      <c r="EFD205" s="1189"/>
      <c r="EFE205" s="1189"/>
      <c r="EFF205" s="1189"/>
      <c r="EFG205" s="1189"/>
      <c r="EFH205" s="1189"/>
      <c r="EFI205" s="1189"/>
      <c r="EFJ205" s="1189"/>
      <c r="EFK205" s="1189"/>
      <c r="EFL205" s="1189"/>
      <c r="EFM205" s="1189"/>
      <c r="EFN205" s="1189"/>
      <c r="EFO205" s="1189"/>
      <c r="EFP205" s="1189"/>
      <c r="EFQ205" s="1189"/>
      <c r="EFR205" s="1189"/>
      <c r="EFS205" s="1189"/>
      <c r="EFT205" s="1189"/>
      <c r="EFU205" s="1189"/>
      <c r="EFV205" s="1189"/>
      <c r="EFW205" s="1189"/>
      <c r="EFX205" s="1189"/>
      <c r="EFY205" s="1189"/>
      <c r="EFZ205" s="1189"/>
      <c r="EGA205" s="1189"/>
      <c r="EGB205" s="1189"/>
      <c r="EGC205" s="1189"/>
      <c r="EGD205" s="1189"/>
      <c r="EGE205" s="1189"/>
      <c r="EGF205" s="1189"/>
      <c r="EGG205" s="1189"/>
      <c r="EGH205" s="1189"/>
      <c r="EGI205" s="1189"/>
      <c r="EGJ205" s="1189"/>
      <c r="EGK205" s="1189"/>
      <c r="EGL205" s="1189"/>
      <c r="EGM205" s="1189"/>
      <c r="EGN205" s="1189"/>
      <c r="EGO205" s="1189"/>
      <c r="EGP205" s="1189"/>
      <c r="EGQ205" s="1189"/>
      <c r="EGR205" s="1189"/>
      <c r="EGS205" s="1189"/>
      <c r="EGT205" s="1189"/>
      <c r="EGU205" s="1189"/>
      <c r="EGV205" s="1189"/>
      <c r="EGW205" s="1189"/>
      <c r="EGX205" s="1189"/>
      <c r="EGY205" s="1189"/>
      <c r="EGZ205" s="1189"/>
      <c r="EHA205" s="1189"/>
      <c r="EHB205" s="1189"/>
      <c r="EHC205" s="1189"/>
      <c r="EHD205" s="1189"/>
      <c r="EHE205" s="1189"/>
      <c r="EHF205" s="1189"/>
      <c r="EHG205" s="1189"/>
      <c r="EHH205" s="1189"/>
      <c r="EHI205" s="1189"/>
      <c r="EHJ205" s="1189"/>
      <c r="EHK205" s="1189"/>
      <c r="EHL205" s="1189"/>
      <c r="EHM205" s="1189"/>
      <c r="EHN205" s="1189"/>
      <c r="EHO205" s="1189"/>
      <c r="EHP205" s="1189"/>
      <c r="EHQ205" s="1189"/>
      <c r="EHR205" s="1189"/>
      <c r="EHS205" s="1189"/>
      <c r="EHT205" s="1189"/>
      <c r="EHU205" s="1189"/>
      <c r="EHV205" s="1189"/>
      <c r="EHW205" s="1189"/>
      <c r="EHX205" s="1189"/>
      <c r="EHY205" s="1189"/>
      <c r="EHZ205" s="1189"/>
      <c r="EIA205" s="1189"/>
      <c r="EIB205" s="1189"/>
      <c r="EIC205" s="1189"/>
      <c r="EID205" s="1189"/>
      <c r="EIE205" s="1189"/>
      <c r="EIF205" s="1189"/>
      <c r="EIG205" s="1189"/>
      <c r="EIH205" s="1189"/>
      <c r="EII205" s="1189"/>
      <c r="EIJ205" s="1189"/>
      <c r="EIK205" s="1189"/>
      <c r="EIL205" s="1189"/>
      <c r="EIM205" s="1189"/>
      <c r="EIN205" s="1189"/>
      <c r="EIO205" s="1189"/>
      <c r="EIP205" s="1189"/>
      <c r="EIQ205" s="1189"/>
      <c r="EIR205" s="1189"/>
      <c r="EIS205" s="1189"/>
      <c r="EIT205" s="1189"/>
      <c r="EIU205" s="1189"/>
      <c r="EIV205" s="1189"/>
      <c r="EIW205" s="1189"/>
      <c r="EIX205" s="1189"/>
      <c r="EIY205" s="1189"/>
      <c r="EIZ205" s="1189"/>
      <c r="EJA205" s="1189"/>
      <c r="EJB205" s="1189"/>
      <c r="EJC205" s="1189"/>
      <c r="EJD205" s="1189"/>
      <c r="EJE205" s="1189"/>
      <c r="EJF205" s="1189"/>
      <c r="EJG205" s="1189"/>
      <c r="EJH205" s="1189"/>
      <c r="EJI205" s="1189"/>
      <c r="EJJ205" s="1189"/>
      <c r="EJK205" s="1189"/>
      <c r="EJL205" s="1189"/>
      <c r="EJM205" s="1189"/>
      <c r="EJN205" s="1189"/>
      <c r="EJO205" s="1189"/>
      <c r="EJP205" s="1189"/>
      <c r="EJQ205" s="1189"/>
      <c r="EJR205" s="1189"/>
      <c r="EJS205" s="1189"/>
      <c r="EJT205" s="1189"/>
      <c r="EJU205" s="1189"/>
      <c r="EJV205" s="1189"/>
      <c r="EJW205" s="1189"/>
      <c r="EJX205" s="1189"/>
      <c r="EJY205" s="1189"/>
      <c r="EJZ205" s="1189"/>
      <c r="EKA205" s="1189"/>
      <c r="EKB205" s="1189"/>
      <c r="EKC205" s="1189"/>
      <c r="EKD205" s="1189"/>
      <c r="EKE205" s="1189"/>
      <c r="EKF205" s="1189"/>
      <c r="EKG205" s="1189"/>
      <c r="EKH205" s="1189"/>
      <c r="EKI205" s="1189"/>
      <c r="EKJ205" s="1189"/>
      <c r="EKK205" s="1189"/>
      <c r="EKL205" s="1189"/>
      <c r="EKM205" s="1189"/>
      <c r="EKN205" s="1189"/>
      <c r="EKO205" s="1189"/>
      <c r="EKP205" s="1189"/>
      <c r="EKQ205" s="1189"/>
      <c r="EKR205" s="1189"/>
      <c r="EKS205" s="1189"/>
      <c r="EKT205" s="1189"/>
      <c r="EKU205" s="1189"/>
      <c r="EKV205" s="1189"/>
      <c r="EKW205" s="1189"/>
      <c r="EKX205" s="1189"/>
      <c r="EKY205" s="1189"/>
      <c r="EKZ205" s="1189"/>
      <c r="ELA205" s="1189"/>
      <c r="ELB205" s="1189"/>
      <c r="ELC205" s="1189"/>
      <c r="ELD205" s="1189"/>
      <c r="ELE205" s="1189"/>
      <c r="ELF205" s="1189"/>
      <c r="ELG205" s="1189"/>
      <c r="ELH205" s="1189"/>
      <c r="ELI205" s="1189"/>
      <c r="ELJ205" s="1189"/>
      <c r="ELK205" s="1189"/>
      <c r="ELL205" s="1189"/>
      <c r="ELM205" s="1189"/>
      <c r="ELN205" s="1189"/>
      <c r="ELO205" s="1189"/>
      <c r="ELP205" s="1189"/>
      <c r="ELQ205" s="1189"/>
      <c r="ELR205" s="1189"/>
      <c r="ELS205" s="1189"/>
      <c r="ELT205" s="1189"/>
      <c r="ELU205" s="1189"/>
      <c r="ELV205" s="1189"/>
      <c r="ELW205" s="1189"/>
      <c r="ELX205" s="1189"/>
      <c r="ELY205" s="1189"/>
      <c r="ELZ205" s="1189"/>
      <c r="EMA205" s="1189"/>
      <c r="EMB205" s="1189"/>
      <c r="EMC205" s="1189"/>
      <c r="EMD205" s="1189"/>
      <c r="EME205" s="1189"/>
      <c r="EMF205" s="1189"/>
      <c r="EMG205" s="1189"/>
      <c r="EMH205" s="1189"/>
      <c r="EMI205" s="1189"/>
      <c r="EMJ205" s="1189"/>
      <c r="EMK205" s="1189"/>
      <c r="EML205" s="1189"/>
      <c r="EMM205" s="1189"/>
      <c r="EMN205" s="1189"/>
      <c r="EMO205" s="1189"/>
      <c r="EMP205" s="1189"/>
      <c r="EMQ205" s="1189"/>
      <c r="EMR205" s="1189"/>
      <c r="EMS205" s="1189"/>
      <c r="EMT205" s="1189"/>
      <c r="EMU205" s="1189"/>
      <c r="EMV205" s="1189"/>
      <c r="EMW205" s="1189"/>
      <c r="EMX205" s="1189"/>
      <c r="EMY205" s="1189"/>
      <c r="EMZ205" s="1189"/>
      <c r="ENA205" s="1189"/>
      <c r="ENB205" s="1189"/>
      <c r="ENC205" s="1189"/>
      <c r="END205" s="1189"/>
      <c r="ENE205" s="1189"/>
      <c r="ENF205" s="1189"/>
      <c r="ENG205" s="1189"/>
      <c r="ENH205" s="1189"/>
      <c r="ENI205" s="1189"/>
      <c r="ENJ205" s="1189"/>
      <c r="ENK205" s="1189"/>
      <c r="ENL205" s="1189"/>
      <c r="ENM205" s="1189"/>
      <c r="ENN205" s="1189"/>
      <c r="ENO205" s="1189"/>
      <c r="ENP205" s="1189"/>
      <c r="ENQ205" s="1189"/>
      <c r="ENR205" s="1189"/>
      <c r="ENS205" s="1189"/>
      <c r="ENT205" s="1189"/>
      <c r="ENU205" s="1189"/>
      <c r="ENV205" s="1189"/>
      <c r="ENW205" s="1189"/>
      <c r="ENX205" s="1189"/>
      <c r="ENY205" s="1189"/>
      <c r="ENZ205" s="1189"/>
      <c r="EOA205" s="1189"/>
      <c r="EOB205" s="1189"/>
      <c r="EOC205" s="1189"/>
      <c r="EOD205" s="1189"/>
      <c r="EOE205" s="1189"/>
      <c r="EOF205" s="1189"/>
      <c r="EOG205" s="1189"/>
      <c r="EOH205" s="1189"/>
      <c r="EOI205" s="1189"/>
      <c r="EOJ205" s="1189"/>
      <c r="EOK205" s="1189"/>
      <c r="EOL205" s="1189"/>
      <c r="EOM205" s="1189"/>
      <c r="EON205" s="1189"/>
      <c r="EOO205" s="1189"/>
      <c r="EOP205" s="1189"/>
      <c r="EOQ205" s="1189"/>
      <c r="EOR205" s="1189"/>
      <c r="EOS205" s="1189"/>
      <c r="EOT205" s="1189"/>
      <c r="EOU205" s="1189"/>
      <c r="EOV205" s="1189"/>
      <c r="EOW205" s="1189"/>
      <c r="EOX205" s="1189"/>
      <c r="EOY205" s="1189"/>
      <c r="EOZ205" s="1189"/>
      <c r="EPA205" s="1189"/>
      <c r="EPB205" s="1189"/>
      <c r="EPC205" s="1189"/>
      <c r="EPD205" s="1189"/>
      <c r="EPE205" s="1189"/>
      <c r="EPF205" s="1189"/>
      <c r="EPG205" s="1189"/>
      <c r="EPH205" s="1189"/>
      <c r="EPI205" s="1189"/>
      <c r="EPJ205" s="1189"/>
      <c r="EPK205" s="1189"/>
      <c r="EPL205" s="1189"/>
      <c r="EPM205" s="1189"/>
      <c r="EPN205" s="1189"/>
      <c r="EPO205" s="1189"/>
      <c r="EPP205" s="1189"/>
      <c r="EPQ205" s="1189"/>
      <c r="EPR205" s="1189"/>
      <c r="EPS205" s="1189"/>
      <c r="EPT205" s="1189"/>
      <c r="EPU205" s="1189"/>
      <c r="EPV205" s="1189"/>
      <c r="EPW205" s="1189"/>
      <c r="EPX205" s="1189"/>
      <c r="EPY205" s="1189"/>
      <c r="EPZ205" s="1189"/>
      <c r="EQA205" s="1189"/>
      <c r="EQB205" s="1189"/>
      <c r="EQC205" s="1189"/>
      <c r="EQD205" s="1189"/>
      <c r="EQE205" s="1189"/>
      <c r="EQF205" s="1189"/>
      <c r="EQG205" s="1189"/>
      <c r="EQH205" s="1189"/>
      <c r="EQI205" s="1189"/>
      <c r="EQJ205" s="1189"/>
      <c r="EQK205" s="1189"/>
      <c r="EQL205" s="1189"/>
      <c r="EQM205" s="1189"/>
      <c r="EQN205" s="1189"/>
      <c r="EQO205" s="1189"/>
      <c r="EQP205" s="1189"/>
      <c r="EQQ205" s="1189"/>
      <c r="EQR205" s="1189"/>
      <c r="EQS205" s="1189"/>
      <c r="EQT205" s="1189"/>
      <c r="EQU205" s="1189"/>
      <c r="EQV205" s="1189"/>
      <c r="EQW205" s="1189"/>
      <c r="EQX205" s="1189"/>
      <c r="EQY205" s="1189"/>
      <c r="EQZ205" s="1189"/>
      <c r="ERA205" s="1189"/>
      <c r="ERB205" s="1189"/>
      <c r="ERC205" s="1189"/>
      <c r="ERD205" s="1189"/>
      <c r="ERE205" s="1189"/>
      <c r="ERF205" s="1189"/>
      <c r="ERG205" s="1189"/>
      <c r="ERH205" s="1189"/>
      <c r="ERI205" s="1189"/>
      <c r="ERJ205" s="1189"/>
      <c r="ERK205" s="1189"/>
      <c r="ERL205" s="1189"/>
      <c r="ERM205" s="1189"/>
      <c r="ERN205" s="1189"/>
      <c r="ERO205" s="1189"/>
      <c r="ERP205" s="1189"/>
      <c r="ERQ205" s="1189"/>
      <c r="ERR205" s="1189"/>
      <c r="ERS205" s="1189"/>
      <c r="ERT205" s="1189"/>
      <c r="ERU205" s="1189"/>
      <c r="ERV205" s="1189"/>
      <c r="ERW205" s="1189"/>
      <c r="ERX205" s="1189"/>
      <c r="ERY205" s="1189"/>
      <c r="ERZ205" s="1189"/>
      <c r="ESA205" s="1189"/>
      <c r="ESB205" s="1189"/>
      <c r="ESC205" s="1189"/>
      <c r="ESD205" s="1189"/>
      <c r="ESE205" s="1189"/>
      <c r="ESF205" s="1189"/>
      <c r="ESG205" s="1189"/>
      <c r="ESH205" s="1189"/>
      <c r="ESI205" s="1189"/>
      <c r="ESJ205" s="1189"/>
      <c r="ESK205" s="1189"/>
      <c r="ESL205" s="1189"/>
      <c r="ESM205" s="1189"/>
      <c r="ESN205" s="1189"/>
      <c r="ESO205" s="1189"/>
      <c r="ESP205" s="1189"/>
      <c r="ESQ205" s="1189"/>
      <c r="ESR205" s="1189"/>
      <c r="ESS205" s="1189"/>
      <c r="EST205" s="1189"/>
      <c r="ESU205" s="1189"/>
      <c r="ESV205" s="1189"/>
      <c r="ESW205" s="1189"/>
      <c r="ESX205" s="1189"/>
      <c r="ESY205" s="1189"/>
      <c r="ESZ205" s="1189"/>
      <c r="ETA205" s="1189"/>
      <c r="ETB205" s="1189"/>
      <c r="ETC205" s="1189"/>
      <c r="ETD205" s="1189"/>
      <c r="ETE205" s="1189"/>
      <c r="ETF205" s="1189"/>
      <c r="ETG205" s="1189"/>
      <c r="ETH205" s="1189"/>
      <c r="ETI205" s="1189"/>
      <c r="ETJ205" s="1189"/>
      <c r="ETK205" s="1189"/>
      <c r="ETL205" s="1189"/>
      <c r="ETM205" s="1189"/>
      <c r="ETN205" s="1189"/>
      <c r="ETO205" s="1189"/>
      <c r="ETP205" s="1189"/>
      <c r="ETQ205" s="1189"/>
      <c r="ETR205" s="1189"/>
      <c r="ETS205" s="1189"/>
      <c r="ETT205" s="1189"/>
      <c r="ETU205" s="1189"/>
      <c r="ETV205" s="1189"/>
      <c r="ETW205" s="1189"/>
      <c r="ETX205" s="1189"/>
      <c r="ETY205" s="1189"/>
      <c r="ETZ205" s="1189"/>
      <c r="EUA205" s="1189"/>
      <c r="EUB205" s="1189"/>
      <c r="EUC205" s="1189"/>
      <c r="EUD205" s="1189"/>
      <c r="EUE205" s="1189"/>
      <c r="EUF205" s="1189"/>
      <c r="EUG205" s="1189"/>
      <c r="EUH205" s="1189"/>
      <c r="EUI205" s="1189"/>
      <c r="EUJ205" s="1189"/>
      <c r="EUK205" s="1189"/>
      <c r="EUL205" s="1189"/>
      <c r="EUM205" s="1189"/>
      <c r="EUN205" s="1189"/>
      <c r="EUO205" s="1189"/>
      <c r="EUP205" s="1189"/>
      <c r="EUQ205" s="1189"/>
      <c r="EUR205" s="1189"/>
      <c r="EUS205" s="1189"/>
      <c r="EUT205" s="1189"/>
      <c r="EUU205" s="1189"/>
      <c r="EUV205" s="1189"/>
      <c r="EUW205" s="1189"/>
      <c r="EUX205" s="1189"/>
      <c r="EUY205" s="1189"/>
      <c r="EUZ205" s="1189"/>
      <c r="EVA205" s="1189"/>
      <c r="EVB205" s="1189"/>
      <c r="EVC205" s="1189"/>
      <c r="EVD205" s="1189"/>
      <c r="EVE205" s="1189"/>
      <c r="EVF205" s="1189"/>
      <c r="EVG205" s="1189"/>
      <c r="EVH205" s="1189"/>
      <c r="EVI205" s="1189"/>
      <c r="EVJ205" s="1189"/>
      <c r="EVK205" s="1189"/>
      <c r="EVL205" s="1189"/>
      <c r="EVM205" s="1189"/>
      <c r="EVN205" s="1189"/>
      <c r="EVO205" s="1189"/>
      <c r="EVP205" s="1189"/>
      <c r="EVQ205" s="1189"/>
      <c r="EVR205" s="1189"/>
      <c r="EVS205" s="1189"/>
      <c r="EVT205" s="1189"/>
      <c r="EVU205" s="1189"/>
      <c r="EVV205" s="1189"/>
      <c r="EVW205" s="1189"/>
      <c r="EVX205" s="1189"/>
      <c r="EVY205" s="1189"/>
      <c r="EVZ205" s="1189"/>
      <c r="EWA205" s="1189"/>
      <c r="EWB205" s="1189"/>
      <c r="EWC205" s="1189"/>
      <c r="EWD205" s="1189"/>
      <c r="EWE205" s="1189"/>
      <c r="EWF205" s="1189"/>
      <c r="EWG205" s="1189"/>
      <c r="EWH205" s="1189"/>
      <c r="EWI205" s="1189"/>
      <c r="EWJ205" s="1189"/>
      <c r="EWK205" s="1189"/>
      <c r="EWL205" s="1189"/>
      <c r="EWM205" s="1189"/>
      <c r="EWN205" s="1189"/>
      <c r="EWO205" s="1189"/>
      <c r="EWP205" s="1189"/>
      <c r="EWQ205" s="1189"/>
      <c r="EWR205" s="1189"/>
      <c r="EWS205" s="1189"/>
      <c r="EWT205" s="1189"/>
      <c r="EWU205" s="1189"/>
      <c r="EWV205" s="1189"/>
      <c r="EWW205" s="1189"/>
      <c r="EWX205" s="1189"/>
      <c r="EWY205" s="1189"/>
      <c r="EWZ205" s="1189"/>
      <c r="EXA205" s="1189"/>
      <c r="EXB205" s="1189"/>
      <c r="EXC205" s="1189"/>
      <c r="EXD205" s="1189"/>
      <c r="EXE205" s="1189"/>
      <c r="EXF205" s="1189"/>
      <c r="EXG205" s="1189"/>
      <c r="EXH205" s="1189"/>
      <c r="EXI205" s="1189"/>
      <c r="EXJ205" s="1189"/>
      <c r="EXK205" s="1189"/>
      <c r="EXL205" s="1189"/>
      <c r="EXM205" s="1189"/>
      <c r="EXN205" s="1189"/>
      <c r="EXO205" s="1189"/>
      <c r="EXP205" s="1189"/>
      <c r="EXQ205" s="1189"/>
      <c r="EXR205" s="1189"/>
      <c r="EXS205" s="1189"/>
      <c r="EXT205" s="1189"/>
      <c r="EXU205" s="1189"/>
      <c r="EXV205" s="1189"/>
      <c r="EXW205" s="1189"/>
      <c r="EXX205" s="1189"/>
      <c r="EXY205" s="1189"/>
      <c r="EXZ205" s="1189"/>
      <c r="EYA205" s="1189"/>
      <c r="EYB205" s="1189"/>
      <c r="EYC205" s="1189"/>
      <c r="EYD205" s="1189"/>
      <c r="EYE205" s="1189"/>
      <c r="EYF205" s="1189"/>
      <c r="EYG205" s="1189"/>
      <c r="EYH205" s="1189"/>
      <c r="EYI205" s="1189"/>
      <c r="EYJ205" s="1189"/>
      <c r="EYK205" s="1189"/>
      <c r="EYL205" s="1189"/>
      <c r="EYM205" s="1189"/>
      <c r="EYN205" s="1189"/>
      <c r="EYO205" s="1189"/>
      <c r="EYP205" s="1189"/>
      <c r="EYQ205" s="1189"/>
      <c r="EYR205" s="1189"/>
      <c r="EYS205" s="1189"/>
      <c r="EYT205" s="1189"/>
      <c r="EYU205" s="1189"/>
      <c r="EYV205" s="1189"/>
      <c r="EYW205" s="1189"/>
      <c r="EYX205" s="1189"/>
      <c r="EYY205" s="1189"/>
      <c r="EYZ205" s="1189"/>
      <c r="EZA205" s="1189"/>
      <c r="EZB205" s="1189"/>
      <c r="EZC205" s="1189"/>
      <c r="EZD205" s="1189"/>
      <c r="EZE205" s="1189"/>
      <c r="EZF205" s="1189"/>
      <c r="EZG205" s="1189"/>
      <c r="EZH205" s="1189"/>
      <c r="EZI205" s="1189"/>
      <c r="EZJ205" s="1189"/>
      <c r="EZK205" s="1189"/>
      <c r="EZL205" s="1189"/>
      <c r="EZM205" s="1189"/>
      <c r="EZN205" s="1189"/>
      <c r="EZO205" s="1189"/>
      <c r="EZP205" s="1189"/>
      <c r="EZQ205" s="1189"/>
      <c r="EZR205" s="1189"/>
      <c r="EZS205" s="1189"/>
      <c r="EZT205" s="1189"/>
      <c r="EZU205" s="1189"/>
      <c r="EZV205" s="1189"/>
      <c r="EZW205" s="1189"/>
      <c r="EZX205" s="1189"/>
      <c r="EZY205" s="1189"/>
      <c r="EZZ205" s="1189"/>
      <c r="FAA205" s="1189"/>
      <c r="FAB205" s="1189"/>
      <c r="FAC205" s="1189"/>
      <c r="FAD205" s="1189"/>
      <c r="FAE205" s="1189"/>
      <c r="FAF205" s="1189"/>
      <c r="FAG205" s="1189"/>
      <c r="FAH205" s="1189"/>
      <c r="FAI205" s="1189"/>
      <c r="FAJ205" s="1189"/>
      <c r="FAK205" s="1189"/>
      <c r="FAL205" s="1189"/>
      <c r="FAM205" s="1189"/>
      <c r="FAN205" s="1189"/>
      <c r="FAO205" s="1189"/>
      <c r="FAP205" s="1189"/>
      <c r="FAQ205" s="1189"/>
      <c r="FAR205" s="1189"/>
      <c r="FAS205" s="1189"/>
      <c r="FAT205" s="1189"/>
      <c r="FAU205" s="1189"/>
      <c r="FAV205" s="1189"/>
      <c r="FAW205" s="1189"/>
      <c r="FAX205" s="1189"/>
      <c r="FAY205" s="1189"/>
      <c r="FAZ205" s="1189"/>
      <c r="FBA205" s="1189"/>
      <c r="FBB205" s="1189"/>
      <c r="FBC205" s="1189"/>
      <c r="FBD205" s="1189"/>
      <c r="FBE205" s="1189"/>
      <c r="FBF205" s="1189"/>
      <c r="FBG205" s="1189"/>
      <c r="FBH205" s="1189"/>
      <c r="FBI205" s="1189"/>
      <c r="FBJ205" s="1189"/>
      <c r="FBK205" s="1189"/>
      <c r="FBL205" s="1189"/>
      <c r="FBM205" s="1189"/>
      <c r="FBN205" s="1189"/>
      <c r="FBO205" s="1189"/>
      <c r="FBP205" s="1189"/>
      <c r="FBQ205" s="1189"/>
      <c r="FBR205" s="1189"/>
      <c r="FBS205" s="1189"/>
      <c r="FBT205" s="1189"/>
      <c r="FBU205" s="1189"/>
      <c r="FBV205" s="1189"/>
      <c r="FBW205" s="1189"/>
      <c r="FBX205" s="1189"/>
      <c r="FBY205" s="1189"/>
      <c r="FBZ205" s="1189"/>
      <c r="FCA205" s="1189"/>
      <c r="FCB205" s="1189"/>
      <c r="FCC205" s="1189"/>
      <c r="FCD205" s="1189"/>
      <c r="FCE205" s="1189"/>
      <c r="FCF205" s="1189"/>
      <c r="FCG205" s="1189"/>
      <c r="FCH205" s="1189"/>
      <c r="FCI205" s="1189"/>
      <c r="FCJ205" s="1189"/>
      <c r="FCK205" s="1189"/>
      <c r="FCL205" s="1189"/>
      <c r="FCM205" s="1189"/>
      <c r="FCN205" s="1189"/>
      <c r="FCO205" s="1189"/>
      <c r="FCP205" s="1189"/>
      <c r="FCQ205" s="1189"/>
      <c r="FCR205" s="1189"/>
      <c r="FCS205" s="1189"/>
      <c r="FCT205" s="1189"/>
      <c r="FCU205" s="1189"/>
      <c r="FCV205" s="1189"/>
      <c r="FCW205" s="1189"/>
      <c r="FCX205" s="1189"/>
      <c r="FCY205" s="1189"/>
      <c r="FCZ205" s="1189"/>
      <c r="FDA205" s="1189"/>
      <c r="FDB205" s="1189"/>
      <c r="FDC205" s="1189"/>
      <c r="FDD205" s="1189"/>
      <c r="FDE205" s="1189"/>
      <c r="FDF205" s="1189"/>
      <c r="FDG205" s="1189"/>
      <c r="FDH205" s="1189"/>
      <c r="FDI205" s="1189"/>
      <c r="FDJ205" s="1189"/>
      <c r="FDK205" s="1189"/>
      <c r="FDL205" s="1189"/>
      <c r="FDM205" s="1189"/>
      <c r="FDN205" s="1189"/>
      <c r="FDO205" s="1189"/>
      <c r="FDP205" s="1189"/>
      <c r="FDQ205" s="1189"/>
      <c r="FDR205" s="1189"/>
      <c r="FDS205" s="1189"/>
      <c r="FDT205" s="1189"/>
      <c r="FDU205" s="1189"/>
      <c r="FDV205" s="1189"/>
      <c r="FDW205" s="1189"/>
      <c r="FDX205" s="1189"/>
      <c r="FDY205" s="1189"/>
      <c r="FDZ205" s="1189"/>
      <c r="FEA205" s="1189"/>
      <c r="FEB205" s="1189"/>
      <c r="FEC205" s="1189"/>
      <c r="FED205" s="1189"/>
      <c r="FEE205" s="1189"/>
      <c r="FEF205" s="1189"/>
      <c r="FEG205" s="1189"/>
      <c r="FEH205" s="1189"/>
      <c r="FEI205" s="1189"/>
      <c r="FEJ205" s="1189"/>
      <c r="FEK205" s="1189"/>
      <c r="FEL205" s="1189"/>
      <c r="FEM205" s="1189"/>
      <c r="FEN205" s="1189"/>
      <c r="FEO205" s="1189"/>
      <c r="FEP205" s="1189"/>
      <c r="FEQ205" s="1189"/>
      <c r="FER205" s="1189"/>
      <c r="FES205" s="1189"/>
      <c r="FET205" s="1189"/>
      <c r="FEU205" s="1189"/>
      <c r="FEV205" s="1189"/>
      <c r="FEW205" s="1189"/>
      <c r="FEX205" s="1189"/>
      <c r="FEY205" s="1189"/>
      <c r="FEZ205" s="1189"/>
      <c r="FFA205" s="1189"/>
      <c r="FFB205" s="1189"/>
      <c r="FFC205" s="1189"/>
      <c r="FFD205" s="1189"/>
      <c r="FFE205" s="1189"/>
      <c r="FFF205" s="1189"/>
      <c r="FFG205" s="1189"/>
      <c r="FFH205" s="1189"/>
      <c r="FFI205" s="1189"/>
      <c r="FFJ205" s="1189"/>
      <c r="FFK205" s="1189"/>
      <c r="FFL205" s="1189"/>
      <c r="FFM205" s="1189"/>
      <c r="FFN205" s="1189"/>
      <c r="FFO205" s="1189"/>
      <c r="FFP205" s="1189"/>
      <c r="FFQ205" s="1189"/>
      <c r="FFR205" s="1189"/>
      <c r="FFS205" s="1189"/>
      <c r="FFT205" s="1189"/>
      <c r="FFU205" s="1189"/>
      <c r="FFV205" s="1189"/>
      <c r="FFW205" s="1189"/>
      <c r="FFX205" s="1189"/>
      <c r="FFY205" s="1189"/>
      <c r="FFZ205" s="1189"/>
      <c r="FGA205" s="1189"/>
      <c r="FGB205" s="1189"/>
      <c r="FGC205" s="1189"/>
      <c r="FGD205" s="1189"/>
      <c r="FGE205" s="1189"/>
      <c r="FGF205" s="1189"/>
      <c r="FGG205" s="1189"/>
      <c r="FGH205" s="1189"/>
      <c r="FGI205" s="1189"/>
      <c r="FGJ205" s="1189"/>
      <c r="FGK205" s="1189"/>
      <c r="FGL205" s="1189"/>
      <c r="FGM205" s="1189"/>
      <c r="FGN205" s="1189"/>
      <c r="FGO205" s="1189"/>
      <c r="FGP205" s="1189"/>
      <c r="FGQ205" s="1189"/>
      <c r="FGR205" s="1189"/>
      <c r="FGS205" s="1189"/>
      <c r="FGT205" s="1189"/>
      <c r="FGU205" s="1189"/>
      <c r="FGV205" s="1189"/>
      <c r="FGW205" s="1189"/>
      <c r="FGX205" s="1189"/>
      <c r="FGY205" s="1189"/>
      <c r="FGZ205" s="1189"/>
      <c r="FHA205" s="1189"/>
      <c r="FHB205" s="1189"/>
      <c r="FHC205" s="1189"/>
      <c r="FHD205" s="1189"/>
      <c r="FHE205" s="1189"/>
      <c r="FHF205" s="1189"/>
      <c r="FHG205" s="1189"/>
      <c r="FHH205" s="1189"/>
      <c r="FHI205" s="1189"/>
      <c r="FHJ205" s="1189"/>
      <c r="FHK205" s="1189"/>
      <c r="FHL205" s="1189"/>
      <c r="FHM205" s="1189"/>
      <c r="FHN205" s="1189"/>
      <c r="FHO205" s="1189"/>
      <c r="FHP205" s="1189"/>
      <c r="FHQ205" s="1189"/>
      <c r="FHR205" s="1189"/>
      <c r="FHS205" s="1189"/>
      <c r="FHT205" s="1189"/>
      <c r="FHU205" s="1189"/>
      <c r="FHV205" s="1189"/>
      <c r="FHW205" s="1189"/>
      <c r="FHX205" s="1189"/>
      <c r="FHY205" s="1189"/>
      <c r="FHZ205" s="1189"/>
      <c r="FIA205" s="1189"/>
      <c r="FIB205" s="1189"/>
      <c r="FIC205" s="1189"/>
      <c r="FID205" s="1189"/>
      <c r="FIE205" s="1189"/>
      <c r="FIF205" s="1189"/>
      <c r="FIG205" s="1189"/>
      <c r="FIH205" s="1189"/>
      <c r="FII205" s="1189"/>
      <c r="FIJ205" s="1189"/>
      <c r="FIK205" s="1189"/>
      <c r="FIL205" s="1189"/>
      <c r="FIM205" s="1189"/>
      <c r="FIN205" s="1189"/>
      <c r="FIO205" s="1189"/>
      <c r="FIP205" s="1189"/>
      <c r="FIQ205" s="1189"/>
      <c r="FIR205" s="1189"/>
      <c r="FIS205" s="1189"/>
      <c r="FIT205" s="1189"/>
      <c r="FIU205" s="1189"/>
      <c r="FIV205" s="1189"/>
      <c r="FIW205" s="1189"/>
      <c r="FIX205" s="1189"/>
      <c r="FIY205" s="1189"/>
      <c r="FIZ205" s="1189"/>
      <c r="FJA205" s="1189"/>
      <c r="FJB205" s="1189"/>
      <c r="FJC205" s="1189"/>
      <c r="FJD205" s="1189"/>
      <c r="FJE205" s="1189"/>
      <c r="FJF205" s="1189"/>
      <c r="FJG205" s="1189"/>
      <c r="FJH205" s="1189"/>
      <c r="FJI205" s="1189"/>
      <c r="FJJ205" s="1189"/>
      <c r="FJK205" s="1189"/>
      <c r="FJL205" s="1189"/>
      <c r="FJM205" s="1189"/>
      <c r="FJN205" s="1189"/>
      <c r="FJO205" s="1189"/>
      <c r="FJP205" s="1189"/>
      <c r="FJQ205" s="1189"/>
      <c r="FJR205" s="1189"/>
      <c r="FJS205" s="1189"/>
      <c r="FJT205" s="1189"/>
      <c r="FJU205" s="1189"/>
      <c r="FJV205" s="1189"/>
      <c r="FJW205" s="1189"/>
      <c r="FJX205" s="1189"/>
      <c r="FJY205" s="1189"/>
      <c r="FJZ205" s="1189"/>
      <c r="FKA205" s="1189"/>
      <c r="FKB205" s="1189"/>
      <c r="FKC205" s="1189"/>
      <c r="FKD205" s="1189"/>
      <c r="FKE205" s="1189"/>
      <c r="FKF205" s="1189"/>
      <c r="FKG205" s="1189"/>
      <c r="FKH205" s="1189"/>
      <c r="FKI205" s="1189"/>
      <c r="FKJ205" s="1189"/>
      <c r="FKK205" s="1189"/>
      <c r="FKL205" s="1189"/>
      <c r="FKM205" s="1189"/>
      <c r="FKN205" s="1189"/>
      <c r="FKO205" s="1189"/>
      <c r="FKP205" s="1189"/>
      <c r="FKQ205" s="1189"/>
      <c r="FKR205" s="1189"/>
      <c r="FKS205" s="1189"/>
      <c r="FKT205" s="1189"/>
      <c r="FKU205" s="1189"/>
      <c r="FKV205" s="1189"/>
      <c r="FKW205" s="1189"/>
      <c r="FKX205" s="1189"/>
      <c r="FKY205" s="1189"/>
      <c r="FKZ205" s="1189"/>
      <c r="FLA205" s="1189"/>
      <c r="FLB205" s="1189"/>
      <c r="FLC205" s="1189"/>
      <c r="FLD205" s="1189"/>
      <c r="FLE205" s="1189"/>
      <c r="FLF205" s="1189"/>
      <c r="FLG205" s="1189"/>
      <c r="FLH205" s="1189"/>
      <c r="FLI205" s="1189"/>
      <c r="FLJ205" s="1189"/>
      <c r="FLK205" s="1189"/>
      <c r="FLL205" s="1189"/>
      <c r="FLM205" s="1189"/>
      <c r="FLN205" s="1189"/>
      <c r="FLO205" s="1189"/>
      <c r="FLP205" s="1189"/>
      <c r="FLQ205" s="1189"/>
      <c r="FLR205" s="1189"/>
      <c r="FLS205" s="1189"/>
      <c r="FLT205" s="1189"/>
      <c r="FLU205" s="1189"/>
      <c r="FLV205" s="1189"/>
      <c r="FLW205" s="1189"/>
      <c r="FLX205" s="1189"/>
      <c r="FLY205" s="1189"/>
      <c r="FLZ205" s="1189"/>
      <c r="FMA205" s="1189"/>
      <c r="FMB205" s="1189"/>
      <c r="FMC205" s="1189"/>
      <c r="FMD205" s="1189"/>
      <c r="FME205" s="1189"/>
      <c r="FMF205" s="1189"/>
      <c r="FMG205" s="1189"/>
      <c r="FMH205" s="1189"/>
      <c r="FMI205" s="1189"/>
      <c r="FMJ205" s="1189"/>
      <c r="FMK205" s="1189"/>
      <c r="FML205" s="1189"/>
      <c r="FMM205" s="1189"/>
      <c r="FMN205" s="1189"/>
      <c r="FMO205" s="1189"/>
      <c r="FMP205" s="1189"/>
      <c r="FMQ205" s="1189"/>
      <c r="FMR205" s="1189"/>
      <c r="FMS205" s="1189"/>
      <c r="FMT205" s="1189"/>
      <c r="FMU205" s="1189"/>
      <c r="FMV205" s="1189"/>
      <c r="FMW205" s="1189"/>
      <c r="FMX205" s="1189"/>
      <c r="FMY205" s="1189"/>
      <c r="FMZ205" s="1189"/>
      <c r="FNA205" s="1189"/>
      <c r="FNB205" s="1189"/>
      <c r="FNC205" s="1189"/>
      <c r="FND205" s="1189"/>
      <c r="FNE205" s="1189"/>
      <c r="FNF205" s="1189"/>
      <c r="FNG205" s="1189"/>
      <c r="FNH205" s="1189"/>
      <c r="FNI205" s="1189"/>
      <c r="FNJ205" s="1189"/>
      <c r="FNK205" s="1189"/>
      <c r="FNL205" s="1189"/>
      <c r="FNM205" s="1189"/>
      <c r="FNN205" s="1189"/>
      <c r="FNO205" s="1189"/>
      <c r="FNP205" s="1189"/>
      <c r="FNQ205" s="1189"/>
      <c r="FNR205" s="1189"/>
      <c r="FNS205" s="1189"/>
      <c r="FNT205" s="1189"/>
      <c r="FNU205" s="1189"/>
      <c r="FNV205" s="1189"/>
      <c r="FNW205" s="1189"/>
      <c r="FNX205" s="1189"/>
      <c r="FNY205" s="1189"/>
      <c r="FNZ205" s="1189"/>
      <c r="FOA205" s="1189"/>
      <c r="FOB205" s="1189"/>
      <c r="FOC205" s="1189"/>
      <c r="FOD205" s="1189"/>
      <c r="FOE205" s="1189"/>
      <c r="FOF205" s="1189"/>
      <c r="FOG205" s="1189"/>
      <c r="FOH205" s="1189"/>
      <c r="FOI205" s="1189"/>
      <c r="FOJ205" s="1189"/>
      <c r="FOK205" s="1189"/>
      <c r="FOL205" s="1189"/>
      <c r="FOM205" s="1189"/>
      <c r="FON205" s="1189"/>
      <c r="FOO205" s="1189"/>
      <c r="FOP205" s="1189"/>
      <c r="FOQ205" s="1189"/>
      <c r="FOR205" s="1189"/>
      <c r="FOS205" s="1189"/>
      <c r="FOT205" s="1189"/>
      <c r="FOU205" s="1189"/>
      <c r="FOV205" s="1189"/>
      <c r="FOW205" s="1189"/>
      <c r="FOX205" s="1189"/>
      <c r="FOY205" s="1189"/>
      <c r="FOZ205" s="1189"/>
      <c r="FPA205" s="1189"/>
      <c r="FPB205" s="1189"/>
      <c r="FPC205" s="1189"/>
      <c r="FPD205" s="1189"/>
      <c r="FPE205" s="1189"/>
      <c r="FPF205" s="1189"/>
      <c r="FPG205" s="1189"/>
      <c r="FPH205" s="1189"/>
      <c r="FPI205" s="1189"/>
      <c r="FPJ205" s="1189"/>
      <c r="FPK205" s="1189"/>
      <c r="FPL205" s="1189"/>
      <c r="FPM205" s="1189"/>
      <c r="FPN205" s="1189"/>
      <c r="FPO205" s="1189"/>
      <c r="FPP205" s="1189"/>
      <c r="FPQ205" s="1189"/>
      <c r="FPR205" s="1189"/>
      <c r="FPS205" s="1189"/>
      <c r="FPT205" s="1189"/>
      <c r="FPU205" s="1189"/>
      <c r="FPV205" s="1189"/>
      <c r="FPW205" s="1189"/>
      <c r="FPX205" s="1189"/>
      <c r="FPY205" s="1189"/>
      <c r="FPZ205" s="1189"/>
      <c r="FQA205" s="1189"/>
      <c r="FQB205" s="1189"/>
      <c r="FQC205" s="1189"/>
      <c r="FQD205" s="1189"/>
      <c r="FQE205" s="1189"/>
      <c r="FQF205" s="1189"/>
      <c r="FQG205" s="1189"/>
      <c r="FQH205" s="1189"/>
      <c r="FQI205" s="1189"/>
      <c r="FQJ205" s="1189"/>
      <c r="FQK205" s="1189"/>
      <c r="FQL205" s="1189"/>
      <c r="FQM205" s="1189"/>
      <c r="FQN205" s="1189"/>
      <c r="FQO205" s="1189"/>
      <c r="FQP205" s="1189"/>
      <c r="FQQ205" s="1189"/>
      <c r="FQR205" s="1189"/>
      <c r="FQS205" s="1189"/>
      <c r="FQT205" s="1189"/>
      <c r="FQU205" s="1189"/>
      <c r="FQV205" s="1189"/>
      <c r="FQW205" s="1189"/>
      <c r="FQX205" s="1189"/>
      <c r="FQY205" s="1189"/>
      <c r="FQZ205" s="1189"/>
      <c r="FRA205" s="1189"/>
      <c r="FRB205" s="1189"/>
      <c r="FRC205" s="1189"/>
      <c r="FRD205" s="1189"/>
      <c r="FRE205" s="1189"/>
      <c r="FRF205" s="1189"/>
      <c r="FRG205" s="1189"/>
      <c r="FRH205" s="1189"/>
      <c r="FRI205" s="1189"/>
      <c r="FRJ205" s="1189"/>
      <c r="FRK205" s="1189"/>
      <c r="FRL205" s="1189"/>
      <c r="FRM205" s="1189"/>
      <c r="FRN205" s="1189"/>
      <c r="FRO205" s="1189"/>
      <c r="FRP205" s="1189"/>
      <c r="FRQ205" s="1189"/>
      <c r="FRR205" s="1189"/>
      <c r="FRS205" s="1189"/>
      <c r="FRT205" s="1189"/>
      <c r="FRU205" s="1189"/>
      <c r="FRV205" s="1189"/>
      <c r="FRW205" s="1189"/>
      <c r="FRX205" s="1189"/>
      <c r="FRY205" s="1189"/>
      <c r="FRZ205" s="1189"/>
      <c r="FSA205" s="1189"/>
      <c r="FSB205" s="1189"/>
      <c r="FSC205" s="1189"/>
      <c r="FSD205" s="1189"/>
      <c r="FSE205" s="1189"/>
      <c r="FSF205" s="1189"/>
      <c r="FSG205" s="1189"/>
      <c r="FSH205" s="1189"/>
      <c r="FSI205" s="1189"/>
      <c r="FSJ205" s="1189"/>
      <c r="FSK205" s="1189"/>
      <c r="FSL205" s="1189"/>
      <c r="FSM205" s="1189"/>
      <c r="FSN205" s="1189"/>
      <c r="FSO205" s="1189"/>
      <c r="FSP205" s="1189"/>
      <c r="FSQ205" s="1189"/>
      <c r="FSR205" s="1189"/>
      <c r="FSS205" s="1189"/>
      <c r="FST205" s="1189"/>
      <c r="FSU205" s="1189"/>
      <c r="FSV205" s="1189"/>
      <c r="FSW205" s="1189"/>
      <c r="FSX205" s="1189"/>
      <c r="FSY205" s="1189"/>
      <c r="FSZ205" s="1189"/>
      <c r="FTA205" s="1189"/>
      <c r="FTB205" s="1189"/>
      <c r="FTC205" s="1189"/>
      <c r="FTD205" s="1189"/>
      <c r="FTE205" s="1189"/>
      <c r="FTF205" s="1189"/>
      <c r="FTG205" s="1189"/>
      <c r="FTH205" s="1189"/>
      <c r="FTI205" s="1189"/>
      <c r="FTJ205" s="1189"/>
      <c r="FTK205" s="1189"/>
      <c r="FTL205" s="1189"/>
      <c r="FTM205" s="1189"/>
      <c r="FTN205" s="1189"/>
      <c r="FTO205" s="1189"/>
      <c r="FTP205" s="1189"/>
      <c r="FTQ205" s="1189"/>
      <c r="FTR205" s="1189"/>
      <c r="FTS205" s="1189"/>
      <c r="FTT205" s="1189"/>
      <c r="FTU205" s="1189"/>
      <c r="FTV205" s="1189"/>
      <c r="FTW205" s="1189"/>
      <c r="FTX205" s="1189"/>
      <c r="FTY205" s="1189"/>
      <c r="FTZ205" s="1189"/>
      <c r="FUA205" s="1189"/>
      <c r="FUB205" s="1189"/>
      <c r="FUC205" s="1189"/>
      <c r="FUD205" s="1189"/>
      <c r="FUE205" s="1189"/>
      <c r="FUF205" s="1189"/>
      <c r="FUG205" s="1189"/>
      <c r="FUH205" s="1189"/>
      <c r="FUI205" s="1189"/>
      <c r="FUJ205" s="1189"/>
      <c r="FUK205" s="1189"/>
      <c r="FUL205" s="1189"/>
      <c r="FUM205" s="1189"/>
      <c r="FUN205" s="1189"/>
      <c r="FUO205" s="1189"/>
      <c r="FUP205" s="1189"/>
      <c r="FUQ205" s="1189"/>
      <c r="FUR205" s="1189"/>
      <c r="FUS205" s="1189"/>
      <c r="FUT205" s="1189"/>
      <c r="FUU205" s="1189"/>
      <c r="FUV205" s="1189"/>
      <c r="FUW205" s="1189"/>
      <c r="FUX205" s="1189"/>
      <c r="FUY205" s="1189"/>
      <c r="FUZ205" s="1189"/>
      <c r="FVA205" s="1189"/>
      <c r="FVB205" s="1189"/>
      <c r="FVC205" s="1189"/>
      <c r="FVD205" s="1189"/>
      <c r="FVE205" s="1189"/>
      <c r="FVF205" s="1189"/>
      <c r="FVG205" s="1189"/>
      <c r="FVH205" s="1189"/>
      <c r="FVI205" s="1189"/>
      <c r="FVJ205" s="1189"/>
      <c r="FVK205" s="1189"/>
      <c r="FVL205" s="1189"/>
      <c r="FVM205" s="1189"/>
      <c r="FVN205" s="1189"/>
      <c r="FVO205" s="1189"/>
      <c r="FVP205" s="1189"/>
      <c r="FVQ205" s="1189"/>
      <c r="FVR205" s="1189"/>
      <c r="FVS205" s="1189"/>
      <c r="FVT205" s="1189"/>
      <c r="FVU205" s="1189"/>
      <c r="FVV205" s="1189"/>
      <c r="FVW205" s="1189"/>
      <c r="FVX205" s="1189"/>
      <c r="FVY205" s="1189"/>
      <c r="FVZ205" s="1189"/>
      <c r="FWA205" s="1189"/>
      <c r="FWB205" s="1189"/>
      <c r="FWC205" s="1189"/>
      <c r="FWD205" s="1189"/>
      <c r="FWE205" s="1189"/>
      <c r="FWF205" s="1189"/>
      <c r="FWG205" s="1189"/>
      <c r="FWH205" s="1189"/>
      <c r="FWI205" s="1189"/>
      <c r="FWJ205" s="1189"/>
      <c r="FWK205" s="1189"/>
      <c r="FWL205" s="1189"/>
      <c r="FWM205" s="1189"/>
      <c r="FWN205" s="1189"/>
      <c r="FWO205" s="1189"/>
      <c r="FWP205" s="1189"/>
      <c r="FWQ205" s="1189"/>
      <c r="FWR205" s="1189"/>
      <c r="FWS205" s="1189"/>
      <c r="FWT205" s="1189"/>
      <c r="FWU205" s="1189"/>
      <c r="FWV205" s="1189"/>
      <c r="FWW205" s="1189"/>
      <c r="FWX205" s="1189"/>
      <c r="FWY205" s="1189"/>
      <c r="FWZ205" s="1189"/>
      <c r="FXA205" s="1189"/>
      <c r="FXB205" s="1189"/>
      <c r="FXC205" s="1189"/>
      <c r="FXD205" s="1189"/>
      <c r="FXE205" s="1189"/>
      <c r="FXF205" s="1189"/>
      <c r="FXG205" s="1189"/>
      <c r="FXH205" s="1189"/>
      <c r="FXI205" s="1189"/>
      <c r="FXJ205" s="1189"/>
      <c r="FXK205" s="1189"/>
      <c r="FXL205" s="1189"/>
      <c r="FXM205" s="1189"/>
      <c r="FXN205" s="1189"/>
      <c r="FXO205" s="1189"/>
      <c r="FXP205" s="1189"/>
      <c r="FXQ205" s="1189"/>
      <c r="FXR205" s="1189"/>
      <c r="FXS205" s="1189"/>
      <c r="FXT205" s="1189"/>
      <c r="FXU205" s="1189"/>
      <c r="FXV205" s="1189"/>
      <c r="FXW205" s="1189"/>
      <c r="FXX205" s="1189"/>
      <c r="FXY205" s="1189"/>
      <c r="FXZ205" s="1189"/>
      <c r="FYA205" s="1189"/>
      <c r="FYB205" s="1189"/>
      <c r="FYC205" s="1189"/>
      <c r="FYD205" s="1189"/>
      <c r="FYE205" s="1189"/>
      <c r="FYF205" s="1189"/>
      <c r="FYG205" s="1189"/>
      <c r="FYH205" s="1189"/>
      <c r="FYI205" s="1189"/>
      <c r="FYJ205" s="1189"/>
      <c r="FYK205" s="1189"/>
      <c r="FYL205" s="1189"/>
      <c r="FYM205" s="1189"/>
      <c r="FYN205" s="1189"/>
      <c r="FYO205" s="1189"/>
      <c r="FYP205" s="1189"/>
      <c r="FYQ205" s="1189"/>
      <c r="FYR205" s="1189"/>
      <c r="FYS205" s="1189"/>
      <c r="FYT205" s="1189"/>
      <c r="FYU205" s="1189"/>
      <c r="FYV205" s="1189"/>
      <c r="FYW205" s="1189"/>
      <c r="FYX205" s="1189"/>
      <c r="FYY205" s="1189"/>
      <c r="FYZ205" s="1189"/>
      <c r="FZA205" s="1189"/>
      <c r="FZB205" s="1189"/>
      <c r="FZC205" s="1189"/>
      <c r="FZD205" s="1189"/>
      <c r="FZE205" s="1189"/>
      <c r="FZF205" s="1189"/>
      <c r="FZG205" s="1189"/>
      <c r="FZH205" s="1189"/>
      <c r="FZI205" s="1189"/>
      <c r="FZJ205" s="1189"/>
      <c r="FZK205" s="1189"/>
      <c r="FZL205" s="1189"/>
      <c r="FZM205" s="1189"/>
      <c r="FZN205" s="1189"/>
      <c r="FZO205" s="1189"/>
      <c r="FZP205" s="1189"/>
      <c r="FZQ205" s="1189"/>
      <c r="FZR205" s="1189"/>
      <c r="FZS205" s="1189"/>
      <c r="FZT205" s="1189"/>
      <c r="FZU205" s="1189"/>
      <c r="FZV205" s="1189"/>
      <c r="FZW205" s="1189"/>
      <c r="FZX205" s="1189"/>
      <c r="FZY205" s="1189"/>
      <c r="FZZ205" s="1189"/>
      <c r="GAA205" s="1189"/>
      <c r="GAB205" s="1189"/>
      <c r="GAC205" s="1189"/>
      <c r="GAD205" s="1189"/>
      <c r="GAE205" s="1189"/>
      <c r="GAF205" s="1189"/>
      <c r="GAG205" s="1189"/>
      <c r="GAH205" s="1189"/>
      <c r="GAI205" s="1189"/>
      <c r="GAJ205" s="1189"/>
      <c r="GAK205" s="1189"/>
      <c r="GAL205" s="1189"/>
      <c r="GAM205" s="1189"/>
      <c r="GAN205" s="1189"/>
      <c r="GAO205" s="1189"/>
      <c r="GAP205" s="1189"/>
      <c r="GAQ205" s="1189"/>
      <c r="GAR205" s="1189"/>
      <c r="GAS205" s="1189"/>
      <c r="GAT205" s="1189"/>
      <c r="GAU205" s="1189"/>
      <c r="GAV205" s="1189"/>
      <c r="GAW205" s="1189"/>
      <c r="GAX205" s="1189"/>
      <c r="GAY205" s="1189"/>
      <c r="GAZ205" s="1189"/>
      <c r="GBA205" s="1189"/>
      <c r="GBB205" s="1189"/>
      <c r="GBC205" s="1189"/>
      <c r="GBD205" s="1189"/>
      <c r="GBE205" s="1189"/>
      <c r="GBF205" s="1189"/>
      <c r="GBG205" s="1189"/>
      <c r="GBH205" s="1189"/>
      <c r="GBI205" s="1189"/>
      <c r="GBJ205" s="1189"/>
      <c r="GBK205" s="1189"/>
      <c r="GBL205" s="1189"/>
      <c r="GBM205" s="1189"/>
      <c r="GBN205" s="1189"/>
      <c r="GBO205" s="1189"/>
      <c r="GBP205" s="1189"/>
      <c r="GBQ205" s="1189"/>
      <c r="GBR205" s="1189"/>
      <c r="GBS205" s="1189"/>
      <c r="GBT205" s="1189"/>
      <c r="GBU205" s="1189"/>
      <c r="GBV205" s="1189"/>
      <c r="GBW205" s="1189"/>
      <c r="GBX205" s="1189"/>
      <c r="GBY205" s="1189"/>
      <c r="GBZ205" s="1189"/>
      <c r="GCA205" s="1189"/>
      <c r="GCB205" s="1189"/>
      <c r="GCC205" s="1189"/>
      <c r="GCD205" s="1189"/>
      <c r="GCE205" s="1189"/>
      <c r="GCF205" s="1189"/>
      <c r="GCG205" s="1189"/>
      <c r="GCH205" s="1189"/>
      <c r="GCI205" s="1189"/>
      <c r="GCJ205" s="1189"/>
      <c r="GCK205" s="1189"/>
      <c r="GCL205" s="1189"/>
      <c r="GCM205" s="1189"/>
      <c r="GCN205" s="1189"/>
      <c r="GCO205" s="1189"/>
      <c r="GCP205" s="1189"/>
      <c r="GCQ205" s="1189"/>
      <c r="GCR205" s="1189"/>
      <c r="GCS205" s="1189"/>
      <c r="GCT205" s="1189"/>
      <c r="GCU205" s="1189"/>
      <c r="GCV205" s="1189"/>
      <c r="GCW205" s="1189"/>
      <c r="GCX205" s="1189"/>
      <c r="GCY205" s="1189"/>
      <c r="GCZ205" s="1189"/>
      <c r="GDA205" s="1189"/>
      <c r="GDB205" s="1189"/>
      <c r="GDC205" s="1189"/>
      <c r="GDD205" s="1189"/>
      <c r="GDE205" s="1189"/>
      <c r="GDF205" s="1189"/>
      <c r="GDG205" s="1189"/>
      <c r="GDH205" s="1189"/>
      <c r="GDI205" s="1189"/>
      <c r="GDJ205" s="1189"/>
      <c r="GDK205" s="1189"/>
      <c r="GDL205" s="1189"/>
      <c r="GDM205" s="1189"/>
      <c r="GDN205" s="1189"/>
      <c r="GDO205" s="1189"/>
      <c r="GDP205" s="1189"/>
      <c r="GDQ205" s="1189"/>
      <c r="GDR205" s="1189"/>
      <c r="GDS205" s="1189"/>
      <c r="GDT205" s="1189"/>
      <c r="GDU205" s="1189"/>
      <c r="GDV205" s="1189"/>
      <c r="GDW205" s="1189"/>
      <c r="GDX205" s="1189"/>
      <c r="GDY205" s="1189"/>
      <c r="GDZ205" s="1189"/>
      <c r="GEA205" s="1189"/>
      <c r="GEB205" s="1189"/>
      <c r="GEC205" s="1189"/>
      <c r="GED205" s="1189"/>
      <c r="GEE205" s="1189"/>
      <c r="GEF205" s="1189"/>
      <c r="GEG205" s="1189"/>
      <c r="GEH205" s="1189"/>
      <c r="GEI205" s="1189"/>
      <c r="GEJ205" s="1189"/>
      <c r="GEK205" s="1189"/>
      <c r="GEL205" s="1189"/>
      <c r="GEM205" s="1189"/>
      <c r="GEN205" s="1189"/>
      <c r="GEO205" s="1189"/>
      <c r="GEP205" s="1189"/>
      <c r="GEQ205" s="1189"/>
      <c r="GER205" s="1189"/>
      <c r="GES205" s="1189"/>
      <c r="GET205" s="1189"/>
      <c r="GEU205" s="1189"/>
      <c r="GEV205" s="1189"/>
      <c r="GEW205" s="1189"/>
      <c r="GEX205" s="1189"/>
      <c r="GEY205" s="1189"/>
      <c r="GEZ205" s="1189"/>
      <c r="GFA205" s="1189"/>
      <c r="GFB205" s="1189"/>
      <c r="GFC205" s="1189"/>
      <c r="GFD205" s="1189"/>
      <c r="GFE205" s="1189"/>
      <c r="GFF205" s="1189"/>
      <c r="GFG205" s="1189"/>
      <c r="GFH205" s="1189"/>
      <c r="GFI205" s="1189"/>
      <c r="GFJ205" s="1189"/>
      <c r="GFK205" s="1189"/>
      <c r="GFL205" s="1189"/>
      <c r="GFM205" s="1189"/>
      <c r="GFN205" s="1189"/>
      <c r="GFO205" s="1189"/>
      <c r="GFP205" s="1189"/>
      <c r="GFQ205" s="1189"/>
      <c r="GFR205" s="1189"/>
      <c r="GFS205" s="1189"/>
      <c r="GFT205" s="1189"/>
      <c r="GFU205" s="1189"/>
      <c r="GFV205" s="1189"/>
      <c r="GFW205" s="1189"/>
      <c r="GFX205" s="1189"/>
      <c r="GFY205" s="1189"/>
      <c r="GFZ205" s="1189"/>
      <c r="GGA205" s="1189"/>
      <c r="GGB205" s="1189"/>
      <c r="GGC205" s="1189"/>
      <c r="GGD205" s="1189"/>
      <c r="GGE205" s="1189"/>
      <c r="GGF205" s="1189"/>
      <c r="GGG205" s="1189"/>
      <c r="GGH205" s="1189"/>
      <c r="GGI205" s="1189"/>
      <c r="GGJ205" s="1189"/>
      <c r="GGK205" s="1189"/>
      <c r="GGL205" s="1189"/>
      <c r="GGM205" s="1189"/>
      <c r="GGN205" s="1189"/>
      <c r="GGO205" s="1189"/>
      <c r="GGP205" s="1189"/>
      <c r="GGQ205" s="1189"/>
      <c r="GGR205" s="1189"/>
      <c r="GGS205" s="1189"/>
      <c r="GGT205" s="1189"/>
      <c r="GGU205" s="1189"/>
      <c r="GGV205" s="1189"/>
      <c r="GGW205" s="1189"/>
      <c r="GGX205" s="1189"/>
      <c r="GGY205" s="1189"/>
      <c r="GGZ205" s="1189"/>
      <c r="GHA205" s="1189"/>
      <c r="GHB205" s="1189"/>
      <c r="GHC205" s="1189"/>
      <c r="GHD205" s="1189"/>
      <c r="GHE205" s="1189"/>
      <c r="GHF205" s="1189"/>
      <c r="GHG205" s="1189"/>
      <c r="GHH205" s="1189"/>
      <c r="GHI205" s="1189"/>
      <c r="GHJ205" s="1189"/>
      <c r="GHK205" s="1189"/>
      <c r="GHL205" s="1189"/>
      <c r="GHM205" s="1189"/>
      <c r="GHN205" s="1189"/>
      <c r="GHO205" s="1189"/>
      <c r="GHP205" s="1189"/>
      <c r="GHQ205" s="1189"/>
      <c r="GHR205" s="1189"/>
      <c r="GHS205" s="1189"/>
      <c r="GHT205" s="1189"/>
      <c r="GHU205" s="1189"/>
      <c r="GHV205" s="1189"/>
      <c r="GHW205" s="1189"/>
      <c r="GHX205" s="1189"/>
      <c r="GHY205" s="1189"/>
      <c r="GHZ205" s="1189"/>
      <c r="GIA205" s="1189"/>
      <c r="GIB205" s="1189"/>
      <c r="GIC205" s="1189"/>
      <c r="GID205" s="1189"/>
      <c r="GIE205" s="1189"/>
      <c r="GIF205" s="1189"/>
      <c r="GIG205" s="1189"/>
      <c r="GIH205" s="1189"/>
      <c r="GII205" s="1189"/>
      <c r="GIJ205" s="1189"/>
      <c r="GIK205" s="1189"/>
      <c r="GIL205" s="1189"/>
      <c r="GIM205" s="1189"/>
      <c r="GIN205" s="1189"/>
      <c r="GIO205" s="1189"/>
      <c r="GIP205" s="1189"/>
      <c r="GIQ205" s="1189"/>
      <c r="GIR205" s="1189"/>
      <c r="GIS205" s="1189"/>
      <c r="GIT205" s="1189"/>
      <c r="GIU205" s="1189"/>
      <c r="GIV205" s="1189"/>
      <c r="GIW205" s="1189"/>
      <c r="GIX205" s="1189"/>
      <c r="GIY205" s="1189"/>
      <c r="GIZ205" s="1189"/>
      <c r="GJA205" s="1189"/>
      <c r="GJB205" s="1189"/>
      <c r="GJC205" s="1189"/>
      <c r="GJD205" s="1189"/>
      <c r="GJE205" s="1189"/>
      <c r="GJF205" s="1189"/>
      <c r="GJG205" s="1189"/>
      <c r="GJH205" s="1189"/>
      <c r="GJI205" s="1189"/>
      <c r="GJJ205" s="1189"/>
      <c r="GJK205" s="1189"/>
      <c r="GJL205" s="1189"/>
      <c r="GJM205" s="1189"/>
      <c r="GJN205" s="1189"/>
      <c r="GJO205" s="1189"/>
      <c r="GJP205" s="1189"/>
      <c r="GJQ205" s="1189"/>
      <c r="GJR205" s="1189"/>
      <c r="GJS205" s="1189"/>
      <c r="GJT205" s="1189"/>
      <c r="GJU205" s="1189"/>
      <c r="GJV205" s="1189"/>
      <c r="GJW205" s="1189"/>
      <c r="GJX205" s="1189"/>
      <c r="GJY205" s="1189"/>
      <c r="GJZ205" s="1189"/>
      <c r="GKA205" s="1189"/>
      <c r="GKB205" s="1189"/>
      <c r="GKC205" s="1189"/>
      <c r="GKD205" s="1189"/>
      <c r="GKE205" s="1189"/>
      <c r="GKF205" s="1189"/>
      <c r="GKG205" s="1189"/>
      <c r="GKH205" s="1189"/>
      <c r="GKI205" s="1189"/>
      <c r="GKJ205" s="1189"/>
      <c r="GKK205" s="1189"/>
      <c r="GKL205" s="1189"/>
      <c r="GKM205" s="1189"/>
      <c r="GKN205" s="1189"/>
      <c r="GKO205" s="1189"/>
      <c r="GKP205" s="1189"/>
      <c r="GKQ205" s="1189"/>
      <c r="GKR205" s="1189"/>
      <c r="GKS205" s="1189"/>
      <c r="GKT205" s="1189"/>
      <c r="GKU205" s="1189"/>
      <c r="GKV205" s="1189"/>
      <c r="GKW205" s="1189"/>
      <c r="GKX205" s="1189"/>
      <c r="GKY205" s="1189"/>
      <c r="GKZ205" s="1189"/>
      <c r="GLA205" s="1189"/>
      <c r="GLB205" s="1189"/>
      <c r="GLC205" s="1189"/>
      <c r="GLD205" s="1189"/>
      <c r="GLE205" s="1189"/>
      <c r="GLF205" s="1189"/>
      <c r="GLG205" s="1189"/>
      <c r="GLH205" s="1189"/>
      <c r="GLI205" s="1189"/>
      <c r="GLJ205" s="1189"/>
      <c r="GLK205" s="1189"/>
      <c r="GLL205" s="1189"/>
      <c r="GLM205" s="1189"/>
      <c r="GLN205" s="1189"/>
      <c r="GLO205" s="1189"/>
      <c r="GLP205" s="1189"/>
      <c r="GLQ205" s="1189"/>
      <c r="GLR205" s="1189"/>
      <c r="GLS205" s="1189"/>
      <c r="GLT205" s="1189"/>
      <c r="GLU205" s="1189"/>
      <c r="GLV205" s="1189"/>
      <c r="GLW205" s="1189"/>
      <c r="GLX205" s="1189"/>
      <c r="GLY205" s="1189"/>
      <c r="GLZ205" s="1189"/>
      <c r="GMA205" s="1189"/>
      <c r="GMB205" s="1189"/>
      <c r="GMC205" s="1189"/>
      <c r="GMD205" s="1189"/>
      <c r="GME205" s="1189"/>
      <c r="GMF205" s="1189"/>
      <c r="GMG205" s="1189"/>
      <c r="GMH205" s="1189"/>
      <c r="GMI205" s="1189"/>
      <c r="GMJ205" s="1189"/>
      <c r="GMK205" s="1189"/>
      <c r="GML205" s="1189"/>
      <c r="GMM205" s="1189"/>
      <c r="GMN205" s="1189"/>
      <c r="GMO205" s="1189"/>
      <c r="GMP205" s="1189"/>
      <c r="GMQ205" s="1189"/>
      <c r="GMR205" s="1189"/>
      <c r="GMS205" s="1189"/>
      <c r="GMT205" s="1189"/>
      <c r="GMU205" s="1189"/>
      <c r="GMV205" s="1189"/>
      <c r="GMW205" s="1189"/>
      <c r="GMX205" s="1189"/>
      <c r="GMY205" s="1189"/>
      <c r="GMZ205" s="1189"/>
      <c r="GNA205" s="1189"/>
      <c r="GNB205" s="1189"/>
      <c r="GNC205" s="1189"/>
      <c r="GND205" s="1189"/>
      <c r="GNE205" s="1189"/>
      <c r="GNF205" s="1189"/>
      <c r="GNG205" s="1189"/>
      <c r="GNH205" s="1189"/>
      <c r="GNI205" s="1189"/>
      <c r="GNJ205" s="1189"/>
      <c r="GNK205" s="1189"/>
      <c r="GNL205" s="1189"/>
      <c r="GNM205" s="1189"/>
      <c r="GNN205" s="1189"/>
      <c r="GNO205" s="1189"/>
      <c r="GNP205" s="1189"/>
      <c r="GNQ205" s="1189"/>
      <c r="GNR205" s="1189"/>
      <c r="GNS205" s="1189"/>
      <c r="GNT205" s="1189"/>
      <c r="GNU205" s="1189"/>
      <c r="GNV205" s="1189"/>
      <c r="GNW205" s="1189"/>
      <c r="GNX205" s="1189"/>
      <c r="GNY205" s="1189"/>
      <c r="GNZ205" s="1189"/>
      <c r="GOA205" s="1189"/>
      <c r="GOB205" s="1189"/>
      <c r="GOC205" s="1189"/>
      <c r="GOD205" s="1189"/>
      <c r="GOE205" s="1189"/>
      <c r="GOF205" s="1189"/>
      <c r="GOG205" s="1189"/>
      <c r="GOH205" s="1189"/>
      <c r="GOI205" s="1189"/>
      <c r="GOJ205" s="1189"/>
      <c r="GOK205" s="1189"/>
      <c r="GOL205" s="1189"/>
      <c r="GOM205" s="1189"/>
      <c r="GON205" s="1189"/>
      <c r="GOO205" s="1189"/>
      <c r="GOP205" s="1189"/>
      <c r="GOQ205" s="1189"/>
      <c r="GOR205" s="1189"/>
      <c r="GOS205" s="1189"/>
      <c r="GOT205" s="1189"/>
      <c r="GOU205" s="1189"/>
      <c r="GOV205" s="1189"/>
      <c r="GOW205" s="1189"/>
      <c r="GOX205" s="1189"/>
      <c r="GOY205" s="1189"/>
      <c r="GOZ205" s="1189"/>
      <c r="GPA205" s="1189"/>
      <c r="GPB205" s="1189"/>
      <c r="GPC205" s="1189"/>
      <c r="GPD205" s="1189"/>
      <c r="GPE205" s="1189"/>
      <c r="GPF205" s="1189"/>
      <c r="GPG205" s="1189"/>
      <c r="GPH205" s="1189"/>
      <c r="GPI205" s="1189"/>
      <c r="GPJ205" s="1189"/>
      <c r="GPK205" s="1189"/>
      <c r="GPL205" s="1189"/>
      <c r="GPM205" s="1189"/>
      <c r="GPN205" s="1189"/>
      <c r="GPO205" s="1189"/>
      <c r="GPP205" s="1189"/>
      <c r="GPQ205" s="1189"/>
      <c r="GPR205" s="1189"/>
      <c r="GPS205" s="1189"/>
      <c r="GPT205" s="1189"/>
      <c r="GPU205" s="1189"/>
      <c r="GPV205" s="1189"/>
      <c r="GPW205" s="1189"/>
      <c r="GPX205" s="1189"/>
      <c r="GPY205" s="1189"/>
      <c r="GPZ205" s="1189"/>
      <c r="GQA205" s="1189"/>
      <c r="GQB205" s="1189"/>
      <c r="GQC205" s="1189"/>
      <c r="GQD205" s="1189"/>
      <c r="GQE205" s="1189"/>
      <c r="GQF205" s="1189"/>
      <c r="GQG205" s="1189"/>
      <c r="GQH205" s="1189"/>
      <c r="GQI205" s="1189"/>
      <c r="GQJ205" s="1189"/>
      <c r="GQK205" s="1189"/>
      <c r="GQL205" s="1189"/>
      <c r="GQM205" s="1189"/>
      <c r="GQN205" s="1189"/>
      <c r="GQO205" s="1189"/>
      <c r="GQP205" s="1189"/>
      <c r="GQQ205" s="1189"/>
      <c r="GQR205" s="1189"/>
      <c r="GQS205" s="1189"/>
      <c r="GQT205" s="1189"/>
      <c r="GQU205" s="1189"/>
      <c r="GQV205" s="1189"/>
      <c r="GQW205" s="1189"/>
      <c r="GQX205" s="1189"/>
      <c r="GQY205" s="1189"/>
      <c r="GQZ205" s="1189"/>
      <c r="GRA205" s="1189"/>
      <c r="GRB205" s="1189"/>
      <c r="GRC205" s="1189"/>
      <c r="GRD205" s="1189"/>
      <c r="GRE205" s="1189"/>
      <c r="GRF205" s="1189"/>
      <c r="GRG205" s="1189"/>
      <c r="GRH205" s="1189"/>
      <c r="GRI205" s="1189"/>
      <c r="GRJ205" s="1189"/>
      <c r="GRK205" s="1189"/>
      <c r="GRL205" s="1189"/>
      <c r="GRM205" s="1189"/>
      <c r="GRN205" s="1189"/>
      <c r="GRO205" s="1189"/>
      <c r="GRP205" s="1189"/>
      <c r="GRQ205" s="1189"/>
      <c r="GRR205" s="1189"/>
      <c r="GRS205" s="1189"/>
      <c r="GRT205" s="1189"/>
      <c r="GRU205" s="1189"/>
      <c r="GRV205" s="1189"/>
      <c r="GRW205" s="1189"/>
      <c r="GRX205" s="1189"/>
      <c r="GRY205" s="1189"/>
      <c r="GRZ205" s="1189"/>
      <c r="GSA205" s="1189"/>
      <c r="GSB205" s="1189"/>
      <c r="GSC205" s="1189"/>
      <c r="GSD205" s="1189"/>
      <c r="GSE205" s="1189"/>
      <c r="GSF205" s="1189"/>
      <c r="GSG205" s="1189"/>
      <c r="GSH205" s="1189"/>
      <c r="GSI205" s="1189"/>
      <c r="GSJ205" s="1189"/>
      <c r="GSK205" s="1189"/>
      <c r="GSL205" s="1189"/>
      <c r="GSM205" s="1189"/>
      <c r="GSN205" s="1189"/>
      <c r="GSO205" s="1189"/>
      <c r="GSP205" s="1189"/>
      <c r="GSQ205" s="1189"/>
      <c r="GSR205" s="1189"/>
      <c r="GSS205" s="1189"/>
      <c r="GST205" s="1189"/>
      <c r="GSU205" s="1189"/>
      <c r="GSV205" s="1189"/>
      <c r="GSW205" s="1189"/>
      <c r="GSX205" s="1189"/>
      <c r="GSY205" s="1189"/>
      <c r="GSZ205" s="1189"/>
      <c r="GTA205" s="1189"/>
      <c r="GTB205" s="1189"/>
      <c r="GTC205" s="1189"/>
      <c r="GTD205" s="1189"/>
      <c r="GTE205" s="1189"/>
      <c r="GTF205" s="1189"/>
      <c r="GTG205" s="1189"/>
      <c r="GTH205" s="1189"/>
      <c r="GTI205" s="1189"/>
      <c r="GTJ205" s="1189"/>
      <c r="GTK205" s="1189"/>
      <c r="GTL205" s="1189"/>
      <c r="GTM205" s="1189"/>
      <c r="GTN205" s="1189"/>
      <c r="GTO205" s="1189"/>
      <c r="GTP205" s="1189"/>
      <c r="GTQ205" s="1189"/>
      <c r="GTR205" s="1189"/>
      <c r="GTS205" s="1189"/>
      <c r="GTT205" s="1189"/>
      <c r="GTU205" s="1189"/>
      <c r="GTV205" s="1189"/>
      <c r="GTW205" s="1189"/>
      <c r="GTX205" s="1189"/>
      <c r="GTY205" s="1189"/>
      <c r="GTZ205" s="1189"/>
      <c r="GUA205" s="1189"/>
      <c r="GUB205" s="1189"/>
      <c r="GUC205" s="1189"/>
      <c r="GUD205" s="1189"/>
      <c r="GUE205" s="1189"/>
      <c r="GUF205" s="1189"/>
      <c r="GUG205" s="1189"/>
      <c r="GUH205" s="1189"/>
      <c r="GUI205" s="1189"/>
      <c r="GUJ205" s="1189"/>
      <c r="GUK205" s="1189"/>
      <c r="GUL205" s="1189"/>
      <c r="GUM205" s="1189"/>
      <c r="GUN205" s="1189"/>
      <c r="GUO205" s="1189"/>
      <c r="GUP205" s="1189"/>
      <c r="GUQ205" s="1189"/>
      <c r="GUR205" s="1189"/>
      <c r="GUS205" s="1189"/>
      <c r="GUT205" s="1189"/>
      <c r="GUU205" s="1189"/>
      <c r="GUV205" s="1189"/>
      <c r="GUW205" s="1189"/>
      <c r="GUX205" s="1189"/>
      <c r="GUY205" s="1189"/>
      <c r="GUZ205" s="1189"/>
      <c r="GVA205" s="1189"/>
      <c r="GVB205" s="1189"/>
      <c r="GVC205" s="1189"/>
      <c r="GVD205" s="1189"/>
      <c r="GVE205" s="1189"/>
      <c r="GVF205" s="1189"/>
      <c r="GVG205" s="1189"/>
      <c r="GVH205" s="1189"/>
      <c r="GVI205" s="1189"/>
      <c r="GVJ205" s="1189"/>
      <c r="GVK205" s="1189"/>
      <c r="GVL205" s="1189"/>
      <c r="GVM205" s="1189"/>
      <c r="GVN205" s="1189"/>
      <c r="GVO205" s="1189"/>
      <c r="GVP205" s="1189"/>
      <c r="GVQ205" s="1189"/>
      <c r="GVR205" s="1189"/>
      <c r="GVS205" s="1189"/>
      <c r="GVT205" s="1189"/>
      <c r="GVU205" s="1189"/>
      <c r="GVV205" s="1189"/>
      <c r="GVW205" s="1189"/>
      <c r="GVX205" s="1189"/>
      <c r="GVY205" s="1189"/>
      <c r="GVZ205" s="1189"/>
      <c r="GWA205" s="1189"/>
      <c r="GWB205" s="1189"/>
      <c r="GWC205" s="1189"/>
      <c r="GWD205" s="1189"/>
      <c r="GWE205" s="1189"/>
      <c r="GWF205" s="1189"/>
      <c r="GWG205" s="1189"/>
      <c r="GWH205" s="1189"/>
      <c r="GWI205" s="1189"/>
      <c r="GWJ205" s="1189"/>
      <c r="GWK205" s="1189"/>
      <c r="GWL205" s="1189"/>
      <c r="GWM205" s="1189"/>
      <c r="GWN205" s="1189"/>
      <c r="GWO205" s="1189"/>
      <c r="GWP205" s="1189"/>
      <c r="GWQ205" s="1189"/>
      <c r="GWR205" s="1189"/>
      <c r="GWS205" s="1189"/>
      <c r="GWT205" s="1189"/>
      <c r="GWU205" s="1189"/>
      <c r="GWV205" s="1189"/>
      <c r="GWW205" s="1189"/>
      <c r="GWX205" s="1189"/>
      <c r="GWY205" s="1189"/>
      <c r="GWZ205" s="1189"/>
      <c r="GXA205" s="1189"/>
      <c r="GXB205" s="1189"/>
      <c r="GXC205" s="1189"/>
      <c r="GXD205" s="1189"/>
      <c r="GXE205" s="1189"/>
      <c r="GXF205" s="1189"/>
      <c r="GXG205" s="1189"/>
      <c r="GXH205" s="1189"/>
      <c r="GXI205" s="1189"/>
      <c r="GXJ205" s="1189"/>
      <c r="GXK205" s="1189"/>
      <c r="GXL205" s="1189"/>
      <c r="GXM205" s="1189"/>
      <c r="GXN205" s="1189"/>
      <c r="GXO205" s="1189"/>
      <c r="GXP205" s="1189"/>
      <c r="GXQ205" s="1189"/>
      <c r="GXR205" s="1189"/>
      <c r="GXS205" s="1189"/>
      <c r="GXT205" s="1189"/>
      <c r="GXU205" s="1189"/>
      <c r="GXV205" s="1189"/>
      <c r="GXW205" s="1189"/>
      <c r="GXX205" s="1189"/>
      <c r="GXY205" s="1189"/>
      <c r="GXZ205" s="1189"/>
      <c r="GYA205" s="1189"/>
      <c r="GYB205" s="1189"/>
      <c r="GYC205" s="1189"/>
      <c r="GYD205" s="1189"/>
      <c r="GYE205" s="1189"/>
      <c r="GYF205" s="1189"/>
      <c r="GYG205" s="1189"/>
      <c r="GYH205" s="1189"/>
      <c r="GYI205" s="1189"/>
      <c r="GYJ205" s="1189"/>
      <c r="GYK205" s="1189"/>
      <c r="GYL205" s="1189"/>
      <c r="GYM205" s="1189"/>
      <c r="GYN205" s="1189"/>
      <c r="GYO205" s="1189"/>
      <c r="GYP205" s="1189"/>
      <c r="GYQ205" s="1189"/>
      <c r="GYR205" s="1189"/>
      <c r="GYS205" s="1189"/>
      <c r="GYT205" s="1189"/>
      <c r="GYU205" s="1189"/>
      <c r="GYV205" s="1189"/>
      <c r="GYW205" s="1189"/>
      <c r="GYX205" s="1189"/>
      <c r="GYY205" s="1189"/>
      <c r="GYZ205" s="1189"/>
      <c r="GZA205" s="1189"/>
      <c r="GZB205" s="1189"/>
      <c r="GZC205" s="1189"/>
      <c r="GZD205" s="1189"/>
      <c r="GZE205" s="1189"/>
      <c r="GZF205" s="1189"/>
      <c r="GZG205" s="1189"/>
      <c r="GZH205" s="1189"/>
      <c r="GZI205" s="1189"/>
      <c r="GZJ205" s="1189"/>
      <c r="GZK205" s="1189"/>
      <c r="GZL205" s="1189"/>
      <c r="GZM205" s="1189"/>
      <c r="GZN205" s="1189"/>
      <c r="GZO205" s="1189"/>
      <c r="GZP205" s="1189"/>
      <c r="GZQ205" s="1189"/>
      <c r="GZR205" s="1189"/>
      <c r="GZS205" s="1189"/>
      <c r="GZT205" s="1189"/>
      <c r="GZU205" s="1189"/>
      <c r="GZV205" s="1189"/>
      <c r="GZW205" s="1189"/>
      <c r="GZX205" s="1189"/>
      <c r="GZY205" s="1189"/>
      <c r="GZZ205" s="1189"/>
      <c r="HAA205" s="1189"/>
      <c r="HAB205" s="1189"/>
      <c r="HAC205" s="1189"/>
      <c r="HAD205" s="1189"/>
      <c r="HAE205" s="1189"/>
      <c r="HAF205" s="1189"/>
      <c r="HAG205" s="1189"/>
      <c r="HAH205" s="1189"/>
      <c r="HAI205" s="1189"/>
      <c r="HAJ205" s="1189"/>
      <c r="HAK205" s="1189"/>
      <c r="HAL205" s="1189"/>
      <c r="HAM205" s="1189"/>
      <c r="HAN205" s="1189"/>
      <c r="HAO205" s="1189"/>
      <c r="HAP205" s="1189"/>
      <c r="HAQ205" s="1189"/>
      <c r="HAR205" s="1189"/>
      <c r="HAS205" s="1189"/>
      <c r="HAT205" s="1189"/>
      <c r="HAU205" s="1189"/>
      <c r="HAV205" s="1189"/>
      <c r="HAW205" s="1189"/>
      <c r="HAX205" s="1189"/>
      <c r="HAY205" s="1189"/>
      <c r="HAZ205" s="1189"/>
      <c r="HBA205" s="1189"/>
      <c r="HBB205" s="1189"/>
      <c r="HBC205" s="1189"/>
      <c r="HBD205" s="1189"/>
      <c r="HBE205" s="1189"/>
      <c r="HBF205" s="1189"/>
      <c r="HBG205" s="1189"/>
      <c r="HBH205" s="1189"/>
      <c r="HBI205" s="1189"/>
      <c r="HBJ205" s="1189"/>
      <c r="HBK205" s="1189"/>
      <c r="HBL205" s="1189"/>
      <c r="HBM205" s="1189"/>
      <c r="HBN205" s="1189"/>
      <c r="HBO205" s="1189"/>
      <c r="HBP205" s="1189"/>
      <c r="HBQ205" s="1189"/>
      <c r="HBR205" s="1189"/>
      <c r="HBS205" s="1189"/>
      <c r="HBT205" s="1189"/>
      <c r="HBU205" s="1189"/>
      <c r="HBV205" s="1189"/>
      <c r="HBW205" s="1189"/>
      <c r="HBX205" s="1189"/>
      <c r="HBY205" s="1189"/>
      <c r="HBZ205" s="1189"/>
      <c r="HCA205" s="1189"/>
      <c r="HCB205" s="1189"/>
      <c r="HCC205" s="1189"/>
      <c r="HCD205" s="1189"/>
      <c r="HCE205" s="1189"/>
      <c r="HCF205" s="1189"/>
      <c r="HCG205" s="1189"/>
      <c r="HCH205" s="1189"/>
      <c r="HCI205" s="1189"/>
      <c r="HCJ205" s="1189"/>
      <c r="HCK205" s="1189"/>
      <c r="HCL205" s="1189"/>
      <c r="HCM205" s="1189"/>
      <c r="HCN205" s="1189"/>
      <c r="HCO205" s="1189"/>
      <c r="HCP205" s="1189"/>
      <c r="HCQ205" s="1189"/>
      <c r="HCR205" s="1189"/>
      <c r="HCS205" s="1189"/>
      <c r="HCT205" s="1189"/>
      <c r="HCU205" s="1189"/>
      <c r="HCV205" s="1189"/>
      <c r="HCW205" s="1189"/>
      <c r="HCX205" s="1189"/>
      <c r="HCY205" s="1189"/>
      <c r="HCZ205" s="1189"/>
      <c r="HDA205" s="1189"/>
      <c r="HDB205" s="1189"/>
      <c r="HDC205" s="1189"/>
      <c r="HDD205" s="1189"/>
      <c r="HDE205" s="1189"/>
      <c r="HDF205" s="1189"/>
      <c r="HDG205" s="1189"/>
      <c r="HDH205" s="1189"/>
      <c r="HDI205" s="1189"/>
      <c r="HDJ205" s="1189"/>
      <c r="HDK205" s="1189"/>
      <c r="HDL205" s="1189"/>
      <c r="HDM205" s="1189"/>
      <c r="HDN205" s="1189"/>
      <c r="HDO205" s="1189"/>
      <c r="HDP205" s="1189"/>
      <c r="HDQ205" s="1189"/>
      <c r="HDR205" s="1189"/>
      <c r="HDS205" s="1189"/>
      <c r="HDT205" s="1189"/>
      <c r="HDU205" s="1189"/>
      <c r="HDV205" s="1189"/>
      <c r="HDW205" s="1189"/>
      <c r="HDX205" s="1189"/>
      <c r="HDY205" s="1189"/>
      <c r="HDZ205" s="1189"/>
      <c r="HEA205" s="1189"/>
      <c r="HEB205" s="1189"/>
      <c r="HEC205" s="1189"/>
      <c r="HED205" s="1189"/>
      <c r="HEE205" s="1189"/>
      <c r="HEF205" s="1189"/>
      <c r="HEG205" s="1189"/>
      <c r="HEH205" s="1189"/>
      <c r="HEI205" s="1189"/>
      <c r="HEJ205" s="1189"/>
      <c r="HEK205" s="1189"/>
      <c r="HEL205" s="1189"/>
      <c r="HEM205" s="1189"/>
      <c r="HEN205" s="1189"/>
      <c r="HEO205" s="1189"/>
      <c r="HEP205" s="1189"/>
      <c r="HEQ205" s="1189"/>
      <c r="HER205" s="1189"/>
      <c r="HES205" s="1189"/>
      <c r="HET205" s="1189"/>
      <c r="HEU205" s="1189"/>
      <c r="HEV205" s="1189"/>
      <c r="HEW205" s="1189"/>
      <c r="HEX205" s="1189"/>
      <c r="HEY205" s="1189"/>
      <c r="HEZ205" s="1189"/>
      <c r="HFA205" s="1189"/>
      <c r="HFB205" s="1189"/>
      <c r="HFC205" s="1189"/>
      <c r="HFD205" s="1189"/>
      <c r="HFE205" s="1189"/>
      <c r="HFF205" s="1189"/>
      <c r="HFG205" s="1189"/>
      <c r="HFH205" s="1189"/>
      <c r="HFI205" s="1189"/>
      <c r="HFJ205" s="1189"/>
      <c r="HFK205" s="1189"/>
      <c r="HFL205" s="1189"/>
      <c r="HFM205" s="1189"/>
      <c r="HFN205" s="1189"/>
      <c r="HFO205" s="1189"/>
      <c r="HFP205" s="1189"/>
      <c r="HFQ205" s="1189"/>
      <c r="HFR205" s="1189"/>
      <c r="HFS205" s="1189"/>
      <c r="HFT205" s="1189"/>
      <c r="HFU205" s="1189"/>
      <c r="HFV205" s="1189"/>
      <c r="HFW205" s="1189"/>
      <c r="HFX205" s="1189"/>
      <c r="HFY205" s="1189"/>
      <c r="HFZ205" s="1189"/>
      <c r="HGA205" s="1189"/>
      <c r="HGB205" s="1189"/>
      <c r="HGC205" s="1189"/>
      <c r="HGD205" s="1189"/>
      <c r="HGE205" s="1189"/>
      <c r="HGF205" s="1189"/>
      <c r="HGG205" s="1189"/>
      <c r="HGH205" s="1189"/>
      <c r="HGI205" s="1189"/>
      <c r="HGJ205" s="1189"/>
      <c r="HGK205" s="1189"/>
      <c r="HGL205" s="1189"/>
      <c r="HGM205" s="1189"/>
      <c r="HGN205" s="1189"/>
      <c r="HGO205" s="1189"/>
      <c r="HGP205" s="1189"/>
      <c r="HGQ205" s="1189"/>
      <c r="HGR205" s="1189"/>
      <c r="HGS205" s="1189"/>
      <c r="HGT205" s="1189"/>
      <c r="HGU205" s="1189"/>
      <c r="HGV205" s="1189"/>
      <c r="HGW205" s="1189"/>
      <c r="HGX205" s="1189"/>
      <c r="HGY205" s="1189"/>
      <c r="HGZ205" s="1189"/>
      <c r="HHA205" s="1189"/>
      <c r="HHB205" s="1189"/>
      <c r="HHC205" s="1189"/>
      <c r="HHD205" s="1189"/>
      <c r="HHE205" s="1189"/>
      <c r="HHF205" s="1189"/>
      <c r="HHG205" s="1189"/>
      <c r="HHH205" s="1189"/>
      <c r="HHI205" s="1189"/>
      <c r="HHJ205" s="1189"/>
      <c r="HHK205" s="1189"/>
      <c r="HHL205" s="1189"/>
      <c r="HHM205" s="1189"/>
      <c r="HHN205" s="1189"/>
      <c r="HHO205" s="1189"/>
      <c r="HHP205" s="1189"/>
      <c r="HHQ205" s="1189"/>
      <c r="HHR205" s="1189"/>
      <c r="HHS205" s="1189"/>
      <c r="HHT205" s="1189"/>
      <c r="HHU205" s="1189"/>
      <c r="HHV205" s="1189"/>
      <c r="HHW205" s="1189"/>
      <c r="HHX205" s="1189"/>
      <c r="HHY205" s="1189"/>
      <c r="HHZ205" s="1189"/>
      <c r="HIA205" s="1189"/>
      <c r="HIB205" s="1189"/>
      <c r="HIC205" s="1189"/>
      <c r="HID205" s="1189"/>
      <c r="HIE205" s="1189"/>
      <c r="HIF205" s="1189"/>
      <c r="HIG205" s="1189"/>
      <c r="HIH205" s="1189"/>
      <c r="HII205" s="1189"/>
      <c r="HIJ205" s="1189"/>
      <c r="HIK205" s="1189"/>
      <c r="HIL205" s="1189"/>
      <c r="HIM205" s="1189"/>
      <c r="HIN205" s="1189"/>
      <c r="HIO205" s="1189"/>
      <c r="HIP205" s="1189"/>
      <c r="HIQ205" s="1189"/>
      <c r="HIR205" s="1189"/>
      <c r="HIS205" s="1189"/>
      <c r="HIT205" s="1189"/>
      <c r="HIU205" s="1189"/>
      <c r="HIV205" s="1189"/>
      <c r="HIW205" s="1189"/>
      <c r="HIX205" s="1189"/>
      <c r="HIY205" s="1189"/>
      <c r="HIZ205" s="1189"/>
      <c r="HJA205" s="1189"/>
      <c r="HJB205" s="1189"/>
      <c r="HJC205" s="1189"/>
      <c r="HJD205" s="1189"/>
      <c r="HJE205" s="1189"/>
      <c r="HJF205" s="1189"/>
      <c r="HJG205" s="1189"/>
      <c r="HJH205" s="1189"/>
      <c r="HJI205" s="1189"/>
      <c r="HJJ205" s="1189"/>
      <c r="HJK205" s="1189"/>
      <c r="HJL205" s="1189"/>
      <c r="HJM205" s="1189"/>
      <c r="HJN205" s="1189"/>
      <c r="HJO205" s="1189"/>
      <c r="HJP205" s="1189"/>
      <c r="HJQ205" s="1189"/>
      <c r="HJR205" s="1189"/>
      <c r="HJS205" s="1189"/>
      <c r="HJT205" s="1189"/>
      <c r="HJU205" s="1189"/>
      <c r="HJV205" s="1189"/>
      <c r="HJW205" s="1189"/>
      <c r="HJX205" s="1189"/>
      <c r="HJY205" s="1189"/>
      <c r="HJZ205" s="1189"/>
      <c r="HKA205" s="1189"/>
      <c r="HKB205" s="1189"/>
      <c r="HKC205" s="1189"/>
      <c r="HKD205" s="1189"/>
      <c r="HKE205" s="1189"/>
      <c r="HKF205" s="1189"/>
      <c r="HKG205" s="1189"/>
      <c r="HKH205" s="1189"/>
      <c r="HKI205" s="1189"/>
      <c r="HKJ205" s="1189"/>
      <c r="HKK205" s="1189"/>
      <c r="HKL205" s="1189"/>
      <c r="HKM205" s="1189"/>
      <c r="HKN205" s="1189"/>
      <c r="HKO205" s="1189"/>
      <c r="HKP205" s="1189"/>
      <c r="HKQ205" s="1189"/>
      <c r="HKR205" s="1189"/>
      <c r="HKS205" s="1189"/>
      <c r="HKT205" s="1189"/>
      <c r="HKU205" s="1189"/>
      <c r="HKV205" s="1189"/>
      <c r="HKW205" s="1189"/>
      <c r="HKX205" s="1189"/>
      <c r="HKY205" s="1189"/>
      <c r="HKZ205" s="1189"/>
      <c r="HLA205" s="1189"/>
      <c r="HLB205" s="1189"/>
      <c r="HLC205" s="1189"/>
      <c r="HLD205" s="1189"/>
      <c r="HLE205" s="1189"/>
      <c r="HLF205" s="1189"/>
      <c r="HLG205" s="1189"/>
      <c r="HLH205" s="1189"/>
      <c r="HLI205" s="1189"/>
      <c r="HLJ205" s="1189"/>
      <c r="HLK205" s="1189"/>
      <c r="HLL205" s="1189"/>
      <c r="HLM205" s="1189"/>
      <c r="HLN205" s="1189"/>
      <c r="HLO205" s="1189"/>
      <c r="HLP205" s="1189"/>
      <c r="HLQ205" s="1189"/>
      <c r="HLR205" s="1189"/>
      <c r="HLS205" s="1189"/>
      <c r="HLT205" s="1189"/>
      <c r="HLU205" s="1189"/>
      <c r="HLV205" s="1189"/>
      <c r="HLW205" s="1189"/>
      <c r="HLX205" s="1189"/>
      <c r="HLY205" s="1189"/>
      <c r="HLZ205" s="1189"/>
      <c r="HMA205" s="1189"/>
      <c r="HMB205" s="1189"/>
      <c r="HMC205" s="1189"/>
      <c r="HMD205" s="1189"/>
      <c r="HME205" s="1189"/>
      <c r="HMF205" s="1189"/>
      <c r="HMG205" s="1189"/>
      <c r="HMH205" s="1189"/>
      <c r="HMI205" s="1189"/>
      <c r="HMJ205" s="1189"/>
      <c r="HMK205" s="1189"/>
      <c r="HML205" s="1189"/>
      <c r="HMM205" s="1189"/>
      <c r="HMN205" s="1189"/>
      <c r="HMO205" s="1189"/>
      <c r="HMP205" s="1189"/>
      <c r="HMQ205" s="1189"/>
      <c r="HMR205" s="1189"/>
      <c r="HMS205" s="1189"/>
      <c r="HMT205" s="1189"/>
      <c r="HMU205" s="1189"/>
      <c r="HMV205" s="1189"/>
      <c r="HMW205" s="1189"/>
      <c r="HMX205" s="1189"/>
      <c r="HMY205" s="1189"/>
      <c r="HMZ205" s="1189"/>
      <c r="HNA205" s="1189"/>
      <c r="HNB205" s="1189"/>
      <c r="HNC205" s="1189"/>
      <c r="HND205" s="1189"/>
      <c r="HNE205" s="1189"/>
      <c r="HNF205" s="1189"/>
      <c r="HNG205" s="1189"/>
      <c r="HNH205" s="1189"/>
      <c r="HNI205" s="1189"/>
      <c r="HNJ205" s="1189"/>
      <c r="HNK205" s="1189"/>
      <c r="HNL205" s="1189"/>
      <c r="HNM205" s="1189"/>
      <c r="HNN205" s="1189"/>
      <c r="HNO205" s="1189"/>
      <c r="HNP205" s="1189"/>
      <c r="HNQ205" s="1189"/>
      <c r="HNR205" s="1189"/>
      <c r="HNS205" s="1189"/>
      <c r="HNT205" s="1189"/>
      <c r="HNU205" s="1189"/>
      <c r="HNV205" s="1189"/>
      <c r="HNW205" s="1189"/>
      <c r="HNX205" s="1189"/>
      <c r="HNY205" s="1189"/>
      <c r="HNZ205" s="1189"/>
      <c r="HOA205" s="1189"/>
      <c r="HOB205" s="1189"/>
      <c r="HOC205" s="1189"/>
      <c r="HOD205" s="1189"/>
      <c r="HOE205" s="1189"/>
      <c r="HOF205" s="1189"/>
      <c r="HOG205" s="1189"/>
      <c r="HOH205" s="1189"/>
      <c r="HOI205" s="1189"/>
      <c r="HOJ205" s="1189"/>
      <c r="HOK205" s="1189"/>
      <c r="HOL205" s="1189"/>
      <c r="HOM205" s="1189"/>
      <c r="HON205" s="1189"/>
      <c r="HOO205" s="1189"/>
      <c r="HOP205" s="1189"/>
      <c r="HOQ205" s="1189"/>
      <c r="HOR205" s="1189"/>
      <c r="HOS205" s="1189"/>
      <c r="HOT205" s="1189"/>
      <c r="HOU205" s="1189"/>
      <c r="HOV205" s="1189"/>
      <c r="HOW205" s="1189"/>
      <c r="HOX205" s="1189"/>
      <c r="HOY205" s="1189"/>
      <c r="HOZ205" s="1189"/>
      <c r="HPA205" s="1189"/>
      <c r="HPB205" s="1189"/>
      <c r="HPC205" s="1189"/>
      <c r="HPD205" s="1189"/>
      <c r="HPE205" s="1189"/>
      <c r="HPF205" s="1189"/>
      <c r="HPG205" s="1189"/>
      <c r="HPH205" s="1189"/>
      <c r="HPI205" s="1189"/>
      <c r="HPJ205" s="1189"/>
      <c r="HPK205" s="1189"/>
      <c r="HPL205" s="1189"/>
      <c r="HPM205" s="1189"/>
      <c r="HPN205" s="1189"/>
      <c r="HPO205" s="1189"/>
      <c r="HPP205" s="1189"/>
      <c r="HPQ205" s="1189"/>
      <c r="HPR205" s="1189"/>
      <c r="HPS205" s="1189"/>
      <c r="HPT205" s="1189"/>
      <c r="HPU205" s="1189"/>
      <c r="HPV205" s="1189"/>
      <c r="HPW205" s="1189"/>
      <c r="HPX205" s="1189"/>
      <c r="HPY205" s="1189"/>
      <c r="HPZ205" s="1189"/>
      <c r="HQA205" s="1189"/>
      <c r="HQB205" s="1189"/>
      <c r="HQC205" s="1189"/>
      <c r="HQD205" s="1189"/>
      <c r="HQE205" s="1189"/>
      <c r="HQF205" s="1189"/>
      <c r="HQG205" s="1189"/>
      <c r="HQH205" s="1189"/>
      <c r="HQI205" s="1189"/>
      <c r="HQJ205" s="1189"/>
      <c r="HQK205" s="1189"/>
      <c r="HQL205" s="1189"/>
      <c r="HQM205" s="1189"/>
      <c r="HQN205" s="1189"/>
      <c r="HQO205" s="1189"/>
      <c r="HQP205" s="1189"/>
      <c r="HQQ205" s="1189"/>
      <c r="HQR205" s="1189"/>
      <c r="HQS205" s="1189"/>
      <c r="HQT205" s="1189"/>
      <c r="HQU205" s="1189"/>
      <c r="HQV205" s="1189"/>
      <c r="HQW205" s="1189"/>
      <c r="HQX205" s="1189"/>
      <c r="HQY205" s="1189"/>
      <c r="HQZ205" s="1189"/>
      <c r="HRA205" s="1189"/>
      <c r="HRB205" s="1189"/>
      <c r="HRC205" s="1189"/>
      <c r="HRD205" s="1189"/>
      <c r="HRE205" s="1189"/>
      <c r="HRF205" s="1189"/>
      <c r="HRG205" s="1189"/>
      <c r="HRH205" s="1189"/>
      <c r="HRI205" s="1189"/>
      <c r="HRJ205" s="1189"/>
      <c r="HRK205" s="1189"/>
      <c r="HRL205" s="1189"/>
      <c r="HRM205" s="1189"/>
      <c r="HRN205" s="1189"/>
      <c r="HRO205" s="1189"/>
      <c r="HRP205" s="1189"/>
      <c r="HRQ205" s="1189"/>
      <c r="HRR205" s="1189"/>
      <c r="HRS205" s="1189"/>
      <c r="HRT205" s="1189"/>
      <c r="HRU205" s="1189"/>
      <c r="HRV205" s="1189"/>
      <c r="HRW205" s="1189"/>
      <c r="HRX205" s="1189"/>
      <c r="HRY205" s="1189"/>
      <c r="HRZ205" s="1189"/>
      <c r="HSA205" s="1189"/>
      <c r="HSB205" s="1189"/>
      <c r="HSC205" s="1189"/>
      <c r="HSD205" s="1189"/>
      <c r="HSE205" s="1189"/>
      <c r="HSF205" s="1189"/>
      <c r="HSG205" s="1189"/>
      <c r="HSH205" s="1189"/>
      <c r="HSI205" s="1189"/>
      <c r="HSJ205" s="1189"/>
      <c r="HSK205" s="1189"/>
      <c r="HSL205" s="1189"/>
      <c r="HSM205" s="1189"/>
      <c r="HSN205" s="1189"/>
      <c r="HSO205" s="1189"/>
      <c r="HSP205" s="1189"/>
      <c r="HSQ205" s="1189"/>
      <c r="HSR205" s="1189"/>
      <c r="HSS205" s="1189"/>
      <c r="HST205" s="1189"/>
      <c r="HSU205" s="1189"/>
      <c r="HSV205" s="1189"/>
      <c r="HSW205" s="1189"/>
      <c r="HSX205" s="1189"/>
      <c r="HSY205" s="1189"/>
      <c r="HSZ205" s="1189"/>
      <c r="HTA205" s="1189"/>
      <c r="HTB205" s="1189"/>
      <c r="HTC205" s="1189"/>
      <c r="HTD205" s="1189"/>
      <c r="HTE205" s="1189"/>
      <c r="HTF205" s="1189"/>
      <c r="HTG205" s="1189"/>
      <c r="HTH205" s="1189"/>
      <c r="HTI205" s="1189"/>
      <c r="HTJ205" s="1189"/>
      <c r="HTK205" s="1189"/>
      <c r="HTL205" s="1189"/>
      <c r="HTM205" s="1189"/>
      <c r="HTN205" s="1189"/>
      <c r="HTO205" s="1189"/>
      <c r="HTP205" s="1189"/>
      <c r="HTQ205" s="1189"/>
      <c r="HTR205" s="1189"/>
      <c r="HTS205" s="1189"/>
      <c r="HTT205" s="1189"/>
      <c r="HTU205" s="1189"/>
      <c r="HTV205" s="1189"/>
      <c r="HTW205" s="1189"/>
      <c r="HTX205" s="1189"/>
      <c r="HTY205" s="1189"/>
      <c r="HTZ205" s="1189"/>
      <c r="HUA205" s="1189"/>
      <c r="HUB205" s="1189"/>
      <c r="HUC205" s="1189"/>
      <c r="HUD205" s="1189"/>
      <c r="HUE205" s="1189"/>
      <c r="HUF205" s="1189"/>
      <c r="HUG205" s="1189"/>
      <c r="HUH205" s="1189"/>
      <c r="HUI205" s="1189"/>
      <c r="HUJ205" s="1189"/>
      <c r="HUK205" s="1189"/>
      <c r="HUL205" s="1189"/>
      <c r="HUM205" s="1189"/>
      <c r="HUN205" s="1189"/>
      <c r="HUO205" s="1189"/>
      <c r="HUP205" s="1189"/>
      <c r="HUQ205" s="1189"/>
      <c r="HUR205" s="1189"/>
      <c r="HUS205" s="1189"/>
      <c r="HUT205" s="1189"/>
      <c r="HUU205" s="1189"/>
      <c r="HUV205" s="1189"/>
      <c r="HUW205" s="1189"/>
      <c r="HUX205" s="1189"/>
      <c r="HUY205" s="1189"/>
      <c r="HUZ205" s="1189"/>
      <c r="HVA205" s="1189"/>
      <c r="HVB205" s="1189"/>
      <c r="HVC205" s="1189"/>
      <c r="HVD205" s="1189"/>
      <c r="HVE205" s="1189"/>
      <c r="HVF205" s="1189"/>
      <c r="HVG205" s="1189"/>
      <c r="HVH205" s="1189"/>
      <c r="HVI205" s="1189"/>
      <c r="HVJ205" s="1189"/>
      <c r="HVK205" s="1189"/>
      <c r="HVL205" s="1189"/>
      <c r="HVM205" s="1189"/>
      <c r="HVN205" s="1189"/>
      <c r="HVO205" s="1189"/>
      <c r="HVP205" s="1189"/>
      <c r="HVQ205" s="1189"/>
      <c r="HVR205" s="1189"/>
      <c r="HVS205" s="1189"/>
      <c r="HVT205" s="1189"/>
      <c r="HVU205" s="1189"/>
      <c r="HVV205" s="1189"/>
      <c r="HVW205" s="1189"/>
      <c r="HVX205" s="1189"/>
      <c r="HVY205" s="1189"/>
      <c r="HVZ205" s="1189"/>
      <c r="HWA205" s="1189"/>
      <c r="HWB205" s="1189"/>
      <c r="HWC205" s="1189"/>
      <c r="HWD205" s="1189"/>
      <c r="HWE205" s="1189"/>
      <c r="HWF205" s="1189"/>
      <c r="HWG205" s="1189"/>
      <c r="HWH205" s="1189"/>
      <c r="HWI205" s="1189"/>
      <c r="HWJ205" s="1189"/>
      <c r="HWK205" s="1189"/>
      <c r="HWL205" s="1189"/>
      <c r="HWM205" s="1189"/>
      <c r="HWN205" s="1189"/>
      <c r="HWO205" s="1189"/>
      <c r="HWP205" s="1189"/>
      <c r="HWQ205" s="1189"/>
      <c r="HWR205" s="1189"/>
      <c r="HWS205" s="1189"/>
      <c r="HWT205" s="1189"/>
      <c r="HWU205" s="1189"/>
      <c r="HWV205" s="1189"/>
      <c r="HWW205" s="1189"/>
      <c r="HWX205" s="1189"/>
      <c r="HWY205" s="1189"/>
      <c r="HWZ205" s="1189"/>
      <c r="HXA205" s="1189"/>
      <c r="HXB205" s="1189"/>
      <c r="HXC205" s="1189"/>
      <c r="HXD205" s="1189"/>
      <c r="HXE205" s="1189"/>
      <c r="HXF205" s="1189"/>
      <c r="HXG205" s="1189"/>
      <c r="HXH205" s="1189"/>
      <c r="HXI205" s="1189"/>
      <c r="HXJ205" s="1189"/>
      <c r="HXK205" s="1189"/>
      <c r="HXL205" s="1189"/>
      <c r="HXM205" s="1189"/>
      <c r="HXN205" s="1189"/>
      <c r="HXO205" s="1189"/>
      <c r="HXP205" s="1189"/>
      <c r="HXQ205" s="1189"/>
      <c r="HXR205" s="1189"/>
      <c r="HXS205" s="1189"/>
      <c r="HXT205" s="1189"/>
      <c r="HXU205" s="1189"/>
      <c r="HXV205" s="1189"/>
      <c r="HXW205" s="1189"/>
      <c r="HXX205" s="1189"/>
      <c r="HXY205" s="1189"/>
      <c r="HXZ205" s="1189"/>
      <c r="HYA205" s="1189"/>
      <c r="HYB205" s="1189"/>
      <c r="HYC205" s="1189"/>
      <c r="HYD205" s="1189"/>
      <c r="HYE205" s="1189"/>
      <c r="HYF205" s="1189"/>
      <c r="HYG205" s="1189"/>
      <c r="HYH205" s="1189"/>
      <c r="HYI205" s="1189"/>
      <c r="HYJ205" s="1189"/>
      <c r="HYK205" s="1189"/>
      <c r="HYL205" s="1189"/>
      <c r="HYM205" s="1189"/>
      <c r="HYN205" s="1189"/>
      <c r="HYO205" s="1189"/>
      <c r="HYP205" s="1189"/>
      <c r="HYQ205" s="1189"/>
      <c r="HYR205" s="1189"/>
      <c r="HYS205" s="1189"/>
      <c r="HYT205" s="1189"/>
      <c r="HYU205" s="1189"/>
      <c r="HYV205" s="1189"/>
      <c r="HYW205" s="1189"/>
      <c r="HYX205" s="1189"/>
      <c r="HYY205" s="1189"/>
      <c r="HYZ205" s="1189"/>
      <c r="HZA205" s="1189"/>
      <c r="HZB205" s="1189"/>
      <c r="HZC205" s="1189"/>
      <c r="HZD205" s="1189"/>
      <c r="HZE205" s="1189"/>
      <c r="HZF205" s="1189"/>
      <c r="HZG205" s="1189"/>
      <c r="HZH205" s="1189"/>
      <c r="HZI205" s="1189"/>
      <c r="HZJ205" s="1189"/>
      <c r="HZK205" s="1189"/>
      <c r="HZL205" s="1189"/>
      <c r="HZM205" s="1189"/>
      <c r="HZN205" s="1189"/>
      <c r="HZO205" s="1189"/>
      <c r="HZP205" s="1189"/>
      <c r="HZQ205" s="1189"/>
      <c r="HZR205" s="1189"/>
      <c r="HZS205" s="1189"/>
      <c r="HZT205" s="1189"/>
      <c r="HZU205" s="1189"/>
      <c r="HZV205" s="1189"/>
      <c r="HZW205" s="1189"/>
      <c r="HZX205" s="1189"/>
      <c r="HZY205" s="1189"/>
      <c r="HZZ205" s="1189"/>
      <c r="IAA205" s="1189"/>
      <c r="IAB205" s="1189"/>
      <c r="IAC205" s="1189"/>
      <c r="IAD205" s="1189"/>
      <c r="IAE205" s="1189"/>
      <c r="IAF205" s="1189"/>
      <c r="IAG205" s="1189"/>
      <c r="IAH205" s="1189"/>
      <c r="IAI205" s="1189"/>
      <c r="IAJ205" s="1189"/>
      <c r="IAK205" s="1189"/>
      <c r="IAL205" s="1189"/>
      <c r="IAM205" s="1189"/>
      <c r="IAN205" s="1189"/>
      <c r="IAO205" s="1189"/>
      <c r="IAP205" s="1189"/>
      <c r="IAQ205" s="1189"/>
      <c r="IAR205" s="1189"/>
      <c r="IAS205" s="1189"/>
      <c r="IAT205" s="1189"/>
      <c r="IAU205" s="1189"/>
      <c r="IAV205" s="1189"/>
      <c r="IAW205" s="1189"/>
      <c r="IAX205" s="1189"/>
      <c r="IAY205" s="1189"/>
      <c r="IAZ205" s="1189"/>
      <c r="IBA205" s="1189"/>
      <c r="IBB205" s="1189"/>
      <c r="IBC205" s="1189"/>
      <c r="IBD205" s="1189"/>
      <c r="IBE205" s="1189"/>
      <c r="IBF205" s="1189"/>
      <c r="IBG205" s="1189"/>
      <c r="IBH205" s="1189"/>
      <c r="IBI205" s="1189"/>
      <c r="IBJ205" s="1189"/>
      <c r="IBK205" s="1189"/>
      <c r="IBL205" s="1189"/>
      <c r="IBM205" s="1189"/>
      <c r="IBN205" s="1189"/>
      <c r="IBO205" s="1189"/>
      <c r="IBP205" s="1189"/>
      <c r="IBQ205" s="1189"/>
      <c r="IBR205" s="1189"/>
      <c r="IBS205" s="1189"/>
      <c r="IBT205" s="1189"/>
      <c r="IBU205" s="1189"/>
      <c r="IBV205" s="1189"/>
      <c r="IBW205" s="1189"/>
      <c r="IBX205" s="1189"/>
      <c r="IBY205" s="1189"/>
      <c r="IBZ205" s="1189"/>
      <c r="ICA205" s="1189"/>
      <c r="ICB205" s="1189"/>
      <c r="ICC205" s="1189"/>
      <c r="ICD205" s="1189"/>
      <c r="ICE205" s="1189"/>
      <c r="ICF205" s="1189"/>
      <c r="ICG205" s="1189"/>
      <c r="ICH205" s="1189"/>
      <c r="ICI205" s="1189"/>
      <c r="ICJ205" s="1189"/>
      <c r="ICK205" s="1189"/>
      <c r="ICL205" s="1189"/>
      <c r="ICM205" s="1189"/>
      <c r="ICN205" s="1189"/>
      <c r="ICO205" s="1189"/>
      <c r="ICP205" s="1189"/>
      <c r="ICQ205" s="1189"/>
      <c r="ICR205" s="1189"/>
      <c r="ICS205" s="1189"/>
      <c r="ICT205" s="1189"/>
      <c r="ICU205" s="1189"/>
      <c r="ICV205" s="1189"/>
      <c r="ICW205" s="1189"/>
      <c r="ICX205" s="1189"/>
      <c r="ICY205" s="1189"/>
      <c r="ICZ205" s="1189"/>
      <c r="IDA205" s="1189"/>
      <c r="IDB205" s="1189"/>
      <c r="IDC205" s="1189"/>
      <c r="IDD205" s="1189"/>
      <c r="IDE205" s="1189"/>
      <c r="IDF205" s="1189"/>
      <c r="IDG205" s="1189"/>
      <c r="IDH205" s="1189"/>
      <c r="IDI205" s="1189"/>
      <c r="IDJ205" s="1189"/>
      <c r="IDK205" s="1189"/>
      <c r="IDL205" s="1189"/>
      <c r="IDM205" s="1189"/>
      <c r="IDN205" s="1189"/>
      <c r="IDO205" s="1189"/>
      <c r="IDP205" s="1189"/>
      <c r="IDQ205" s="1189"/>
      <c r="IDR205" s="1189"/>
      <c r="IDS205" s="1189"/>
      <c r="IDT205" s="1189"/>
      <c r="IDU205" s="1189"/>
      <c r="IDV205" s="1189"/>
      <c r="IDW205" s="1189"/>
      <c r="IDX205" s="1189"/>
      <c r="IDY205" s="1189"/>
      <c r="IDZ205" s="1189"/>
      <c r="IEA205" s="1189"/>
      <c r="IEB205" s="1189"/>
      <c r="IEC205" s="1189"/>
      <c r="IED205" s="1189"/>
      <c r="IEE205" s="1189"/>
      <c r="IEF205" s="1189"/>
      <c r="IEG205" s="1189"/>
      <c r="IEH205" s="1189"/>
      <c r="IEI205" s="1189"/>
      <c r="IEJ205" s="1189"/>
      <c r="IEK205" s="1189"/>
      <c r="IEL205" s="1189"/>
      <c r="IEM205" s="1189"/>
      <c r="IEN205" s="1189"/>
      <c r="IEO205" s="1189"/>
      <c r="IEP205" s="1189"/>
      <c r="IEQ205" s="1189"/>
      <c r="IER205" s="1189"/>
      <c r="IES205" s="1189"/>
      <c r="IET205" s="1189"/>
      <c r="IEU205" s="1189"/>
      <c r="IEV205" s="1189"/>
      <c r="IEW205" s="1189"/>
      <c r="IEX205" s="1189"/>
      <c r="IEY205" s="1189"/>
      <c r="IEZ205" s="1189"/>
      <c r="IFA205" s="1189"/>
      <c r="IFB205" s="1189"/>
      <c r="IFC205" s="1189"/>
      <c r="IFD205" s="1189"/>
      <c r="IFE205" s="1189"/>
      <c r="IFF205" s="1189"/>
      <c r="IFG205" s="1189"/>
      <c r="IFH205" s="1189"/>
      <c r="IFI205" s="1189"/>
      <c r="IFJ205" s="1189"/>
      <c r="IFK205" s="1189"/>
      <c r="IFL205" s="1189"/>
      <c r="IFM205" s="1189"/>
      <c r="IFN205" s="1189"/>
      <c r="IFO205" s="1189"/>
      <c r="IFP205" s="1189"/>
      <c r="IFQ205" s="1189"/>
      <c r="IFR205" s="1189"/>
      <c r="IFS205" s="1189"/>
      <c r="IFT205" s="1189"/>
      <c r="IFU205" s="1189"/>
      <c r="IFV205" s="1189"/>
      <c r="IFW205" s="1189"/>
      <c r="IFX205" s="1189"/>
      <c r="IFY205" s="1189"/>
      <c r="IFZ205" s="1189"/>
      <c r="IGA205" s="1189"/>
      <c r="IGB205" s="1189"/>
      <c r="IGC205" s="1189"/>
      <c r="IGD205" s="1189"/>
      <c r="IGE205" s="1189"/>
      <c r="IGF205" s="1189"/>
      <c r="IGG205" s="1189"/>
      <c r="IGH205" s="1189"/>
      <c r="IGI205" s="1189"/>
      <c r="IGJ205" s="1189"/>
      <c r="IGK205" s="1189"/>
      <c r="IGL205" s="1189"/>
      <c r="IGM205" s="1189"/>
      <c r="IGN205" s="1189"/>
      <c r="IGO205" s="1189"/>
      <c r="IGP205" s="1189"/>
      <c r="IGQ205" s="1189"/>
      <c r="IGR205" s="1189"/>
      <c r="IGS205" s="1189"/>
      <c r="IGT205" s="1189"/>
      <c r="IGU205" s="1189"/>
      <c r="IGV205" s="1189"/>
      <c r="IGW205" s="1189"/>
      <c r="IGX205" s="1189"/>
      <c r="IGY205" s="1189"/>
      <c r="IGZ205" s="1189"/>
      <c r="IHA205" s="1189"/>
      <c r="IHB205" s="1189"/>
      <c r="IHC205" s="1189"/>
      <c r="IHD205" s="1189"/>
      <c r="IHE205" s="1189"/>
      <c r="IHF205" s="1189"/>
      <c r="IHG205" s="1189"/>
      <c r="IHH205" s="1189"/>
      <c r="IHI205" s="1189"/>
      <c r="IHJ205" s="1189"/>
      <c r="IHK205" s="1189"/>
      <c r="IHL205" s="1189"/>
      <c r="IHM205" s="1189"/>
      <c r="IHN205" s="1189"/>
      <c r="IHO205" s="1189"/>
      <c r="IHP205" s="1189"/>
      <c r="IHQ205" s="1189"/>
      <c r="IHR205" s="1189"/>
      <c r="IHS205" s="1189"/>
      <c r="IHT205" s="1189"/>
      <c r="IHU205" s="1189"/>
      <c r="IHV205" s="1189"/>
      <c r="IHW205" s="1189"/>
      <c r="IHX205" s="1189"/>
      <c r="IHY205" s="1189"/>
      <c r="IHZ205" s="1189"/>
      <c r="IIA205" s="1189"/>
      <c r="IIB205" s="1189"/>
      <c r="IIC205" s="1189"/>
      <c r="IID205" s="1189"/>
      <c r="IIE205" s="1189"/>
      <c r="IIF205" s="1189"/>
      <c r="IIG205" s="1189"/>
      <c r="IIH205" s="1189"/>
      <c r="III205" s="1189"/>
      <c r="IIJ205" s="1189"/>
      <c r="IIK205" s="1189"/>
      <c r="IIL205" s="1189"/>
      <c r="IIM205" s="1189"/>
      <c r="IIN205" s="1189"/>
      <c r="IIO205" s="1189"/>
      <c r="IIP205" s="1189"/>
      <c r="IIQ205" s="1189"/>
      <c r="IIR205" s="1189"/>
      <c r="IIS205" s="1189"/>
      <c r="IIT205" s="1189"/>
      <c r="IIU205" s="1189"/>
      <c r="IIV205" s="1189"/>
      <c r="IIW205" s="1189"/>
      <c r="IIX205" s="1189"/>
      <c r="IIY205" s="1189"/>
      <c r="IIZ205" s="1189"/>
      <c r="IJA205" s="1189"/>
      <c r="IJB205" s="1189"/>
      <c r="IJC205" s="1189"/>
      <c r="IJD205" s="1189"/>
      <c r="IJE205" s="1189"/>
      <c r="IJF205" s="1189"/>
      <c r="IJG205" s="1189"/>
      <c r="IJH205" s="1189"/>
      <c r="IJI205" s="1189"/>
      <c r="IJJ205" s="1189"/>
      <c r="IJK205" s="1189"/>
      <c r="IJL205" s="1189"/>
      <c r="IJM205" s="1189"/>
      <c r="IJN205" s="1189"/>
      <c r="IJO205" s="1189"/>
      <c r="IJP205" s="1189"/>
      <c r="IJQ205" s="1189"/>
      <c r="IJR205" s="1189"/>
      <c r="IJS205" s="1189"/>
      <c r="IJT205" s="1189"/>
      <c r="IJU205" s="1189"/>
      <c r="IJV205" s="1189"/>
      <c r="IJW205" s="1189"/>
      <c r="IJX205" s="1189"/>
      <c r="IJY205" s="1189"/>
      <c r="IJZ205" s="1189"/>
      <c r="IKA205" s="1189"/>
      <c r="IKB205" s="1189"/>
      <c r="IKC205" s="1189"/>
      <c r="IKD205" s="1189"/>
      <c r="IKE205" s="1189"/>
      <c r="IKF205" s="1189"/>
      <c r="IKG205" s="1189"/>
      <c r="IKH205" s="1189"/>
      <c r="IKI205" s="1189"/>
      <c r="IKJ205" s="1189"/>
      <c r="IKK205" s="1189"/>
      <c r="IKL205" s="1189"/>
      <c r="IKM205" s="1189"/>
      <c r="IKN205" s="1189"/>
      <c r="IKO205" s="1189"/>
      <c r="IKP205" s="1189"/>
      <c r="IKQ205" s="1189"/>
      <c r="IKR205" s="1189"/>
      <c r="IKS205" s="1189"/>
      <c r="IKT205" s="1189"/>
      <c r="IKU205" s="1189"/>
      <c r="IKV205" s="1189"/>
      <c r="IKW205" s="1189"/>
      <c r="IKX205" s="1189"/>
      <c r="IKY205" s="1189"/>
      <c r="IKZ205" s="1189"/>
      <c r="ILA205" s="1189"/>
      <c r="ILB205" s="1189"/>
      <c r="ILC205" s="1189"/>
      <c r="ILD205" s="1189"/>
      <c r="ILE205" s="1189"/>
      <c r="ILF205" s="1189"/>
      <c r="ILG205" s="1189"/>
      <c r="ILH205" s="1189"/>
      <c r="ILI205" s="1189"/>
      <c r="ILJ205" s="1189"/>
      <c r="ILK205" s="1189"/>
      <c r="ILL205" s="1189"/>
      <c r="ILM205" s="1189"/>
      <c r="ILN205" s="1189"/>
      <c r="ILO205" s="1189"/>
      <c r="ILP205" s="1189"/>
      <c r="ILQ205" s="1189"/>
      <c r="ILR205" s="1189"/>
      <c r="ILS205" s="1189"/>
      <c r="ILT205" s="1189"/>
      <c r="ILU205" s="1189"/>
      <c r="ILV205" s="1189"/>
      <c r="ILW205" s="1189"/>
      <c r="ILX205" s="1189"/>
      <c r="ILY205" s="1189"/>
      <c r="ILZ205" s="1189"/>
      <c r="IMA205" s="1189"/>
      <c r="IMB205" s="1189"/>
      <c r="IMC205" s="1189"/>
      <c r="IMD205" s="1189"/>
      <c r="IME205" s="1189"/>
      <c r="IMF205" s="1189"/>
      <c r="IMG205" s="1189"/>
      <c r="IMH205" s="1189"/>
      <c r="IMI205" s="1189"/>
      <c r="IMJ205" s="1189"/>
      <c r="IMK205" s="1189"/>
      <c r="IML205" s="1189"/>
      <c r="IMM205" s="1189"/>
      <c r="IMN205" s="1189"/>
      <c r="IMO205" s="1189"/>
      <c r="IMP205" s="1189"/>
      <c r="IMQ205" s="1189"/>
      <c r="IMR205" s="1189"/>
      <c r="IMS205" s="1189"/>
      <c r="IMT205" s="1189"/>
      <c r="IMU205" s="1189"/>
      <c r="IMV205" s="1189"/>
      <c r="IMW205" s="1189"/>
      <c r="IMX205" s="1189"/>
      <c r="IMY205" s="1189"/>
      <c r="IMZ205" s="1189"/>
      <c r="INA205" s="1189"/>
      <c r="INB205" s="1189"/>
      <c r="INC205" s="1189"/>
      <c r="IND205" s="1189"/>
      <c r="INE205" s="1189"/>
      <c r="INF205" s="1189"/>
      <c r="ING205" s="1189"/>
      <c r="INH205" s="1189"/>
      <c r="INI205" s="1189"/>
      <c r="INJ205" s="1189"/>
      <c r="INK205" s="1189"/>
      <c r="INL205" s="1189"/>
      <c r="INM205" s="1189"/>
      <c r="INN205" s="1189"/>
      <c r="INO205" s="1189"/>
      <c r="INP205" s="1189"/>
      <c r="INQ205" s="1189"/>
      <c r="INR205" s="1189"/>
      <c r="INS205" s="1189"/>
      <c r="INT205" s="1189"/>
      <c r="INU205" s="1189"/>
      <c r="INV205" s="1189"/>
      <c r="INW205" s="1189"/>
      <c r="INX205" s="1189"/>
      <c r="INY205" s="1189"/>
      <c r="INZ205" s="1189"/>
      <c r="IOA205" s="1189"/>
      <c r="IOB205" s="1189"/>
      <c r="IOC205" s="1189"/>
      <c r="IOD205" s="1189"/>
      <c r="IOE205" s="1189"/>
      <c r="IOF205" s="1189"/>
      <c r="IOG205" s="1189"/>
      <c r="IOH205" s="1189"/>
      <c r="IOI205" s="1189"/>
      <c r="IOJ205" s="1189"/>
      <c r="IOK205" s="1189"/>
      <c r="IOL205" s="1189"/>
      <c r="IOM205" s="1189"/>
      <c r="ION205" s="1189"/>
      <c r="IOO205" s="1189"/>
      <c r="IOP205" s="1189"/>
      <c r="IOQ205" s="1189"/>
      <c r="IOR205" s="1189"/>
      <c r="IOS205" s="1189"/>
      <c r="IOT205" s="1189"/>
      <c r="IOU205" s="1189"/>
      <c r="IOV205" s="1189"/>
      <c r="IOW205" s="1189"/>
      <c r="IOX205" s="1189"/>
      <c r="IOY205" s="1189"/>
      <c r="IOZ205" s="1189"/>
      <c r="IPA205" s="1189"/>
      <c r="IPB205" s="1189"/>
      <c r="IPC205" s="1189"/>
      <c r="IPD205" s="1189"/>
      <c r="IPE205" s="1189"/>
      <c r="IPF205" s="1189"/>
      <c r="IPG205" s="1189"/>
      <c r="IPH205" s="1189"/>
      <c r="IPI205" s="1189"/>
      <c r="IPJ205" s="1189"/>
      <c r="IPK205" s="1189"/>
      <c r="IPL205" s="1189"/>
      <c r="IPM205" s="1189"/>
      <c r="IPN205" s="1189"/>
      <c r="IPO205" s="1189"/>
      <c r="IPP205" s="1189"/>
      <c r="IPQ205" s="1189"/>
      <c r="IPR205" s="1189"/>
      <c r="IPS205" s="1189"/>
      <c r="IPT205" s="1189"/>
      <c r="IPU205" s="1189"/>
      <c r="IPV205" s="1189"/>
      <c r="IPW205" s="1189"/>
      <c r="IPX205" s="1189"/>
      <c r="IPY205" s="1189"/>
      <c r="IPZ205" s="1189"/>
      <c r="IQA205" s="1189"/>
      <c r="IQB205" s="1189"/>
      <c r="IQC205" s="1189"/>
      <c r="IQD205" s="1189"/>
      <c r="IQE205" s="1189"/>
      <c r="IQF205" s="1189"/>
      <c r="IQG205" s="1189"/>
      <c r="IQH205" s="1189"/>
      <c r="IQI205" s="1189"/>
      <c r="IQJ205" s="1189"/>
      <c r="IQK205" s="1189"/>
      <c r="IQL205" s="1189"/>
      <c r="IQM205" s="1189"/>
      <c r="IQN205" s="1189"/>
      <c r="IQO205" s="1189"/>
      <c r="IQP205" s="1189"/>
      <c r="IQQ205" s="1189"/>
      <c r="IQR205" s="1189"/>
      <c r="IQS205" s="1189"/>
      <c r="IQT205" s="1189"/>
      <c r="IQU205" s="1189"/>
      <c r="IQV205" s="1189"/>
      <c r="IQW205" s="1189"/>
      <c r="IQX205" s="1189"/>
      <c r="IQY205" s="1189"/>
      <c r="IQZ205" s="1189"/>
      <c r="IRA205" s="1189"/>
      <c r="IRB205" s="1189"/>
      <c r="IRC205" s="1189"/>
      <c r="IRD205" s="1189"/>
      <c r="IRE205" s="1189"/>
      <c r="IRF205" s="1189"/>
      <c r="IRG205" s="1189"/>
      <c r="IRH205" s="1189"/>
      <c r="IRI205" s="1189"/>
      <c r="IRJ205" s="1189"/>
      <c r="IRK205" s="1189"/>
      <c r="IRL205" s="1189"/>
      <c r="IRM205" s="1189"/>
      <c r="IRN205" s="1189"/>
      <c r="IRO205" s="1189"/>
      <c r="IRP205" s="1189"/>
      <c r="IRQ205" s="1189"/>
      <c r="IRR205" s="1189"/>
      <c r="IRS205" s="1189"/>
      <c r="IRT205" s="1189"/>
      <c r="IRU205" s="1189"/>
      <c r="IRV205" s="1189"/>
      <c r="IRW205" s="1189"/>
      <c r="IRX205" s="1189"/>
      <c r="IRY205" s="1189"/>
      <c r="IRZ205" s="1189"/>
      <c r="ISA205" s="1189"/>
      <c r="ISB205" s="1189"/>
      <c r="ISC205" s="1189"/>
      <c r="ISD205" s="1189"/>
      <c r="ISE205" s="1189"/>
      <c r="ISF205" s="1189"/>
      <c r="ISG205" s="1189"/>
      <c r="ISH205" s="1189"/>
      <c r="ISI205" s="1189"/>
      <c r="ISJ205" s="1189"/>
      <c r="ISK205" s="1189"/>
      <c r="ISL205" s="1189"/>
      <c r="ISM205" s="1189"/>
      <c r="ISN205" s="1189"/>
      <c r="ISO205" s="1189"/>
      <c r="ISP205" s="1189"/>
      <c r="ISQ205" s="1189"/>
      <c r="ISR205" s="1189"/>
      <c r="ISS205" s="1189"/>
      <c r="IST205" s="1189"/>
      <c r="ISU205" s="1189"/>
      <c r="ISV205" s="1189"/>
      <c r="ISW205" s="1189"/>
      <c r="ISX205" s="1189"/>
      <c r="ISY205" s="1189"/>
      <c r="ISZ205" s="1189"/>
      <c r="ITA205" s="1189"/>
      <c r="ITB205" s="1189"/>
      <c r="ITC205" s="1189"/>
      <c r="ITD205" s="1189"/>
      <c r="ITE205" s="1189"/>
      <c r="ITF205" s="1189"/>
      <c r="ITG205" s="1189"/>
      <c r="ITH205" s="1189"/>
      <c r="ITI205" s="1189"/>
      <c r="ITJ205" s="1189"/>
      <c r="ITK205" s="1189"/>
      <c r="ITL205" s="1189"/>
      <c r="ITM205" s="1189"/>
      <c r="ITN205" s="1189"/>
      <c r="ITO205" s="1189"/>
      <c r="ITP205" s="1189"/>
      <c r="ITQ205" s="1189"/>
      <c r="ITR205" s="1189"/>
      <c r="ITS205" s="1189"/>
      <c r="ITT205" s="1189"/>
      <c r="ITU205" s="1189"/>
      <c r="ITV205" s="1189"/>
      <c r="ITW205" s="1189"/>
      <c r="ITX205" s="1189"/>
      <c r="ITY205" s="1189"/>
      <c r="ITZ205" s="1189"/>
      <c r="IUA205" s="1189"/>
      <c r="IUB205" s="1189"/>
      <c r="IUC205" s="1189"/>
      <c r="IUD205" s="1189"/>
      <c r="IUE205" s="1189"/>
      <c r="IUF205" s="1189"/>
      <c r="IUG205" s="1189"/>
      <c r="IUH205" s="1189"/>
      <c r="IUI205" s="1189"/>
      <c r="IUJ205" s="1189"/>
      <c r="IUK205" s="1189"/>
      <c r="IUL205" s="1189"/>
      <c r="IUM205" s="1189"/>
      <c r="IUN205" s="1189"/>
      <c r="IUO205" s="1189"/>
      <c r="IUP205" s="1189"/>
      <c r="IUQ205" s="1189"/>
      <c r="IUR205" s="1189"/>
      <c r="IUS205" s="1189"/>
      <c r="IUT205" s="1189"/>
      <c r="IUU205" s="1189"/>
      <c r="IUV205" s="1189"/>
      <c r="IUW205" s="1189"/>
      <c r="IUX205" s="1189"/>
      <c r="IUY205" s="1189"/>
      <c r="IUZ205" s="1189"/>
      <c r="IVA205" s="1189"/>
      <c r="IVB205" s="1189"/>
      <c r="IVC205" s="1189"/>
      <c r="IVD205" s="1189"/>
      <c r="IVE205" s="1189"/>
      <c r="IVF205" s="1189"/>
      <c r="IVG205" s="1189"/>
      <c r="IVH205" s="1189"/>
      <c r="IVI205" s="1189"/>
      <c r="IVJ205" s="1189"/>
      <c r="IVK205" s="1189"/>
      <c r="IVL205" s="1189"/>
      <c r="IVM205" s="1189"/>
      <c r="IVN205" s="1189"/>
      <c r="IVO205" s="1189"/>
      <c r="IVP205" s="1189"/>
      <c r="IVQ205" s="1189"/>
      <c r="IVR205" s="1189"/>
      <c r="IVS205" s="1189"/>
      <c r="IVT205" s="1189"/>
      <c r="IVU205" s="1189"/>
      <c r="IVV205" s="1189"/>
      <c r="IVW205" s="1189"/>
      <c r="IVX205" s="1189"/>
      <c r="IVY205" s="1189"/>
      <c r="IVZ205" s="1189"/>
      <c r="IWA205" s="1189"/>
      <c r="IWB205" s="1189"/>
      <c r="IWC205" s="1189"/>
      <c r="IWD205" s="1189"/>
      <c r="IWE205" s="1189"/>
      <c r="IWF205" s="1189"/>
      <c r="IWG205" s="1189"/>
      <c r="IWH205" s="1189"/>
      <c r="IWI205" s="1189"/>
      <c r="IWJ205" s="1189"/>
      <c r="IWK205" s="1189"/>
      <c r="IWL205" s="1189"/>
      <c r="IWM205" s="1189"/>
      <c r="IWN205" s="1189"/>
      <c r="IWO205" s="1189"/>
      <c r="IWP205" s="1189"/>
      <c r="IWQ205" s="1189"/>
      <c r="IWR205" s="1189"/>
      <c r="IWS205" s="1189"/>
      <c r="IWT205" s="1189"/>
      <c r="IWU205" s="1189"/>
      <c r="IWV205" s="1189"/>
      <c r="IWW205" s="1189"/>
      <c r="IWX205" s="1189"/>
      <c r="IWY205" s="1189"/>
      <c r="IWZ205" s="1189"/>
      <c r="IXA205" s="1189"/>
      <c r="IXB205" s="1189"/>
      <c r="IXC205" s="1189"/>
      <c r="IXD205" s="1189"/>
      <c r="IXE205" s="1189"/>
      <c r="IXF205" s="1189"/>
      <c r="IXG205" s="1189"/>
      <c r="IXH205" s="1189"/>
      <c r="IXI205" s="1189"/>
      <c r="IXJ205" s="1189"/>
      <c r="IXK205" s="1189"/>
      <c r="IXL205" s="1189"/>
      <c r="IXM205" s="1189"/>
      <c r="IXN205" s="1189"/>
      <c r="IXO205" s="1189"/>
      <c r="IXP205" s="1189"/>
      <c r="IXQ205" s="1189"/>
      <c r="IXR205" s="1189"/>
      <c r="IXS205" s="1189"/>
      <c r="IXT205" s="1189"/>
      <c r="IXU205" s="1189"/>
      <c r="IXV205" s="1189"/>
      <c r="IXW205" s="1189"/>
      <c r="IXX205" s="1189"/>
      <c r="IXY205" s="1189"/>
      <c r="IXZ205" s="1189"/>
      <c r="IYA205" s="1189"/>
      <c r="IYB205" s="1189"/>
      <c r="IYC205" s="1189"/>
      <c r="IYD205" s="1189"/>
      <c r="IYE205" s="1189"/>
      <c r="IYF205" s="1189"/>
      <c r="IYG205" s="1189"/>
      <c r="IYH205" s="1189"/>
      <c r="IYI205" s="1189"/>
      <c r="IYJ205" s="1189"/>
      <c r="IYK205" s="1189"/>
      <c r="IYL205" s="1189"/>
      <c r="IYM205" s="1189"/>
      <c r="IYN205" s="1189"/>
      <c r="IYO205" s="1189"/>
      <c r="IYP205" s="1189"/>
      <c r="IYQ205" s="1189"/>
      <c r="IYR205" s="1189"/>
      <c r="IYS205" s="1189"/>
      <c r="IYT205" s="1189"/>
      <c r="IYU205" s="1189"/>
      <c r="IYV205" s="1189"/>
      <c r="IYW205" s="1189"/>
      <c r="IYX205" s="1189"/>
      <c r="IYY205" s="1189"/>
      <c r="IYZ205" s="1189"/>
      <c r="IZA205" s="1189"/>
      <c r="IZB205" s="1189"/>
      <c r="IZC205" s="1189"/>
      <c r="IZD205" s="1189"/>
      <c r="IZE205" s="1189"/>
      <c r="IZF205" s="1189"/>
      <c r="IZG205" s="1189"/>
      <c r="IZH205" s="1189"/>
      <c r="IZI205" s="1189"/>
      <c r="IZJ205" s="1189"/>
      <c r="IZK205" s="1189"/>
      <c r="IZL205" s="1189"/>
      <c r="IZM205" s="1189"/>
      <c r="IZN205" s="1189"/>
      <c r="IZO205" s="1189"/>
      <c r="IZP205" s="1189"/>
      <c r="IZQ205" s="1189"/>
      <c r="IZR205" s="1189"/>
      <c r="IZS205" s="1189"/>
      <c r="IZT205" s="1189"/>
      <c r="IZU205" s="1189"/>
      <c r="IZV205" s="1189"/>
      <c r="IZW205" s="1189"/>
      <c r="IZX205" s="1189"/>
      <c r="IZY205" s="1189"/>
      <c r="IZZ205" s="1189"/>
      <c r="JAA205" s="1189"/>
      <c r="JAB205" s="1189"/>
      <c r="JAC205" s="1189"/>
      <c r="JAD205" s="1189"/>
      <c r="JAE205" s="1189"/>
      <c r="JAF205" s="1189"/>
      <c r="JAG205" s="1189"/>
      <c r="JAH205" s="1189"/>
      <c r="JAI205" s="1189"/>
      <c r="JAJ205" s="1189"/>
      <c r="JAK205" s="1189"/>
      <c r="JAL205" s="1189"/>
      <c r="JAM205" s="1189"/>
      <c r="JAN205" s="1189"/>
      <c r="JAO205" s="1189"/>
      <c r="JAP205" s="1189"/>
      <c r="JAQ205" s="1189"/>
      <c r="JAR205" s="1189"/>
      <c r="JAS205" s="1189"/>
      <c r="JAT205" s="1189"/>
      <c r="JAU205" s="1189"/>
      <c r="JAV205" s="1189"/>
      <c r="JAW205" s="1189"/>
      <c r="JAX205" s="1189"/>
      <c r="JAY205" s="1189"/>
      <c r="JAZ205" s="1189"/>
      <c r="JBA205" s="1189"/>
      <c r="JBB205" s="1189"/>
      <c r="JBC205" s="1189"/>
      <c r="JBD205" s="1189"/>
      <c r="JBE205" s="1189"/>
      <c r="JBF205" s="1189"/>
      <c r="JBG205" s="1189"/>
      <c r="JBH205" s="1189"/>
      <c r="JBI205" s="1189"/>
      <c r="JBJ205" s="1189"/>
      <c r="JBK205" s="1189"/>
      <c r="JBL205" s="1189"/>
      <c r="JBM205" s="1189"/>
      <c r="JBN205" s="1189"/>
      <c r="JBO205" s="1189"/>
      <c r="JBP205" s="1189"/>
      <c r="JBQ205" s="1189"/>
      <c r="JBR205" s="1189"/>
      <c r="JBS205" s="1189"/>
      <c r="JBT205" s="1189"/>
      <c r="JBU205" s="1189"/>
      <c r="JBV205" s="1189"/>
      <c r="JBW205" s="1189"/>
      <c r="JBX205" s="1189"/>
      <c r="JBY205" s="1189"/>
      <c r="JBZ205" s="1189"/>
      <c r="JCA205" s="1189"/>
      <c r="JCB205" s="1189"/>
      <c r="JCC205" s="1189"/>
      <c r="JCD205" s="1189"/>
      <c r="JCE205" s="1189"/>
      <c r="JCF205" s="1189"/>
      <c r="JCG205" s="1189"/>
      <c r="JCH205" s="1189"/>
      <c r="JCI205" s="1189"/>
      <c r="JCJ205" s="1189"/>
      <c r="JCK205" s="1189"/>
      <c r="JCL205" s="1189"/>
      <c r="JCM205" s="1189"/>
      <c r="JCN205" s="1189"/>
      <c r="JCO205" s="1189"/>
      <c r="JCP205" s="1189"/>
      <c r="JCQ205" s="1189"/>
      <c r="JCR205" s="1189"/>
      <c r="JCS205" s="1189"/>
      <c r="JCT205" s="1189"/>
      <c r="JCU205" s="1189"/>
      <c r="JCV205" s="1189"/>
      <c r="JCW205" s="1189"/>
      <c r="JCX205" s="1189"/>
      <c r="JCY205" s="1189"/>
      <c r="JCZ205" s="1189"/>
      <c r="JDA205" s="1189"/>
      <c r="JDB205" s="1189"/>
      <c r="JDC205" s="1189"/>
      <c r="JDD205" s="1189"/>
      <c r="JDE205" s="1189"/>
      <c r="JDF205" s="1189"/>
      <c r="JDG205" s="1189"/>
      <c r="JDH205" s="1189"/>
      <c r="JDI205" s="1189"/>
      <c r="JDJ205" s="1189"/>
      <c r="JDK205" s="1189"/>
      <c r="JDL205" s="1189"/>
      <c r="JDM205" s="1189"/>
      <c r="JDN205" s="1189"/>
      <c r="JDO205" s="1189"/>
      <c r="JDP205" s="1189"/>
      <c r="JDQ205" s="1189"/>
      <c r="JDR205" s="1189"/>
      <c r="JDS205" s="1189"/>
      <c r="JDT205" s="1189"/>
      <c r="JDU205" s="1189"/>
      <c r="JDV205" s="1189"/>
      <c r="JDW205" s="1189"/>
      <c r="JDX205" s="1189"/>
      <c r="JDY205" s="1189"/>
      <c r="JDZ205" s="1189"/>
      <c r="JEA205" s="1189"/>
      <c r="JEB205" s="1189"/>
      <c r="JEC205" s="1189"/>
      <c r="JED205" s="1189"/>
      <c r="JEE205" s="1189"/>
      <c r="JEF205" s="1189"/>
      <c r="JEG205" s="1189"/>
      <c r="JEH205" s="1189"/>
      <c r="JEI205" s="1189"/>
      <c r="JEJ205" s="1189"/>
      <c r="JEK205" s="1189"/>
      <c r="JEL205" s="1189"/>
      <c r="JEM205" s="1189"/>
      <c r="JEN205" s="1189"/>
      <c r="JEO205" s="1189"/>
      <c r="JEP205" s="1189"/>
      <c r="JEQ205" s="1189"/>
      <c r="JER205" s="1189"/>
      <c r="JES205" s="1189"/>
      <c r="JET205" s="1189"/>
      <c r="JEU205" s="1189"/>
      <c r="JEV205" s="1189"/>
      <c r="JEW205" s="1189"/>
      <c r="JEX205" s="1189"/>
      <c r="JEY205" s="1189"/>
      <c r="JEZ205" s="1189"/>
      <c r="JFA205" s="1189"/>
      <c r="JFB205" s="1189"/>
      <c r="JFC205" s="1189"/>
      <c r="JFD205" s="1189"/>
      <c r="JFE205" s="1189"/>
      <c r="JFF205" s="1189"/>
      <c r="JFG205" s="1189"/>
      <c r="JFH205" s="1189"/>
      <c r="JFI205" s="1189"/>
      <c r="JFJ205" s="1189"/>
      <c r="JFK205" s="1189"/>
      <c r="JFL205" s="1189"/>
      <c r="JFM205" s="1189"/>
      <c r="JFN205" s="1189"/>
      <c r="JFO205" s="1189"/>
      <c r="JFP205" s="1189"/>
      <c r="JFQ205" s="1189"/>
      <c r="JFR205" s="1189"/>
      <c r="JFS205" s="1189"/>
      <c r="JFT205" s="1189"/>
      <c r="JFU205" s="1189"/>
      <c r="JFV205" s="1189"/>
      <c r="JFW205" s="1189"/>
      <c r="JFX205" s="1189"/>
      <c r="JFY205" s="1189"/>
      <c r="JFZ205" s="1189"/>
      <c r="JGA205" s="1189"/>
      <c r="JGB205" s="1189"/>
      <c r="JGC205" s="1189"/>
      <c r="JGD205" s="1189"/>
      <c r="JGE205" s="1189"/>
      <c r="JGF205" s="1189"/>
      <c r="JGG205" s="1189"/>
      <c r="JGH205" s="1189"/>
      <c r="JGI205" s="1189"/>
      <c r="JGJ205" s="1189"/>
      <c r="JGK205" s="1189"/>
      <c r="JGL205" s="1189"/>
      <c r="JGM205" s="1189"/>
      <c r="JGN205" s="1189"/>
      <c r="JGO205" s="1189"/>
      <c r="JGP205" s="1189"/>
      <c r="JGQ205" s="1189"/>
      <c r="JGR205" s="1189"/>
      <c r="JGS205" s="1189"/>
      <c r="JGT205" s="1189"/>
      <c r="JGU205" s="1189"/>
      <c r="JGV205" s="1189"/>
      <c r="JGW205" s="1189"/>
      <c r="JGX205" s="1189"/>
      <c r="JGY205" s="1189"/>
      <c r="JGZ205" s="1189"/>
      <c r="JHA205" s="1189"/>
      <c r="JHB205" s="1189"/>
      <c r="JHC205" s="1189"/>
      <c r="JHD205" s="1189"/>
      <c r="JHE205" s="1189"/>
      <c r="JHF205" s="1189"/>
      <c r="JHG205" s="1189"/>
      <c r="JHH205" s="1189"/>
      <c r="JHI205" s="1189"/>
      <c r="JHJ205" s="1189"/>
      <c r="JHK205" s="1189"/>
      <c r="JHL205" s="1189"/>
      <c r="JHM205" s="1189"/>
      <c r="JHN205" s="1189"/>
      <c r="JHO205" s="1189"/>
      <c r="JHP205" s="1189"/>
      <c r="JHQ205" s="1189"/>
      <c r="JHR205" s="1189"/>
      <c r="JHS205" s="1189"/>
      <c r="JHT205" s="1189"/>
      <c r="JHU205" s="1189"/>
      <c r="JHV205" s="1189"/>
      <c r="JHW205" s="1189"/>
      <c r="JHX205" s="1189"/>
      <c r="JHY205" s="1189"/>
      <c r="JHZ205" s="1189"/>
      <c r="JIA205" s="1189"/>
      <c r="JIB205" s="1189"/>
      <c r="JIC205" s="1189"/>
      <c r="JID205" s="1189"/>
      <c r="JIE205" s="1189"/>
      <c r="JIF205" s="1189"/>
      <c r="JIG205" s="1189"/>
      <c r="JIH205" s="1189"/>
      <c r="JII205" s="1189"/>
      <c r="JIJ205" s="1189"/>
      <c r="JIK205" s="1189"/>
      <c r="JIL205" s="1189"/>
      <c r="JIM205" s="1189"/>
      <c r="JIN205" s="1189"/>
      <c r="JIO205" s="1189"/>
      <c r="JIP205" s="1189"/>
      <c r="JIQ205" s="1189"/>
      <c r="JIR205" s="1189"/>
      <c r="JIS205" s="1189"/>
      <c r="JIT205" s="1189"/>
      <c r="JIU205" s="1189"/>
      <c r="JIV205" s="1189"/>
      <c r="JIW205" s="1189"/>
      <c r="JIX205" s="1189"/>
      <c r="JIY205" s="1189"/>
      <c r="JIZ205" s="1189"/>
      <c r="JJA205" s="1189"/>
      <c r="JJB205" s="1189"/>
      <c r="JJC205" s="1189"/>
      <c r="JJD205" s="1189"/>
      <c r="JJE205" s="1189"/>
      <c r="JJF205" s="1189"/>
      <c r="JJG205" s="1189"/>
      <c r="JJH205" s="1189"/>
      <c r="JJI205" s="1189"/>
      <c r="JJJ205" s="1189"/>
      <c r="JJK205" s="1189"/>
      <c r="JJL205" s="1189"/>
      <c r="JJM205" s="1189"/>
      <c r="JJN205" s="1189"/>
      <c r="JJO205" s="1189"/>
      <c r="JJP205" s="1189"/>
      <c r="JJQ205" s="1189"/>
      <c r="JJR205" s="1189"/>
      <c r="JJS205" s="1189"/>
      <c r="JJT205" s="1189"/>
      <c r="JJU205" s="1189"/>
      <c r="JJV205" s="1189"/>
      <c r="JJW205" s="1189"/>
      <c r="JJX205" s="1189"/>
      <c r="JJY205" s="1189"/>
      <c r="JJZ205" s="1189"/>
      <c r="JKA205" s="1189"/>
      <c r="JKB205" s="1189"/>
      <c r="JKC205" s="1189"/>
      <c r="JKD205" s="1189"/>
      <c r="JKE205" s="1189"/>
      <c r="JKF205" s="1189"/>
      <c r="JKG205" s="1189"/>
      <c r="JKH205" s="1189"/>
      <c r="JKI205" s="1189"/>
      <c r="JKJ205" s="1189"/>
      <c r="JKK205" s="1189"/>
      <c r="JKL205" s="1189"/>
      <c r="JKM205" s="1189"/>
      <c r="JKN205" s="1189"/>
      <c r="JKO205" s="1189"/>
      <c r="JKP205" s="1189"/>
      <c r="JKQ205" s="1189"/>
      <c r="JKR205" s="1189"/>
      <c r="JKS205" s="1189"/>
      <c r="JKT205" s="1189"/>
      <c r="JKU205" s="1189"/>
      <c r="JKV205" s="1189"/>
      <c r="JKW205" s="1189"/>
      <c r="JKX205" s="1189"/>
      <c r="JKY205" s="1189"/>
      <c r="JKZ205" s="1189"/>
      <c r="JLA205" s="1189"/>
      <c r="JLB205" s="1189"/>
      <c r="JLC205" s="1189"/>
      <c r="JLD205" s="1189"/>
      <c r="JLE205" s="1189"/>
      <c r="JLF205" s="1189"/>
      <c r="JLG205" s="1189"/>
      <c r="JLH205" s="1189"/>
      <c r="JLI205" s="1189"/>
      <c r="JLJ205" s="1189"/>
      <c r="JLK205" s="1189"/>
      <c r="JLL205" s="1189"/>
      <c r="JLM205" s="1189"/>
      <c r="JLN205" s="1189"/>
      <c r="JLO205" s="1189"/>
      <c r="JLP205" s="1189"/>
      <c r="JLQ205" s="1189"/>
      <c r="JLR205" s="1189"/>
      <c r="JLS205" s="1189"/>
      <c r="JLT205" s="1189"/>
      <c r="JLU205" s="1189"/>
      <c r="JLV205" s="1189"/>
      <c r="JLW205" s="1189"/>
      <c r="JLX205" s="1189"/>
      <c r="JLY205" s="1189"/>
      <c r="JLZ205" s="1189"/>
      <c r="JMA205" s="1189"/>
      <c r="JMB205" s="1189"/>
      <c r="JMC205" s="1189"/>
      <c r="JMD205" s="1189"/>
      <c r="JME205" s="1189"/>
      <c r="JMF205" s="1189"/>
      <c r="JMG205" s="1189"/>
      <c r="JMH205" s="1189"/>
      <c r="JMI205" s="1189"/>
      <c r="JMJ205" s="1189"/>
      <c r="JMK205" s="1189"/>
      <c r="JML205" s="1189"/>
      <c r="JMM205" s="1189"/>
      <c r="JMN205" s="1189"/>
      <c r="JMO205" s="1189"/>
      <c r="JMP205" s="1189"/>
      <c r="JMQ205" s="1189"/>
      <c r="JMR205" s="1189"/>
      <c r="JMS205" s="1189"/>
      <c r="JMT205" s="1189"/>
      <c r="JMU205" s="1189"/>
      <c r="JMV205" s="1189"/>
      <c r="JMW205" s="1189"/>
      <c r="JMX205" s="1189"/>
      <c r="JMY205" s="1189"/>
      <c r="JMZ205" s="1189"/>
      <c r="JNA205" s="1189"/>
      <c r="JNB205" s="1189"/>
      <c r="JNC205" s="1189"/>
      <c r="JND205" s="1189"/>
      <c r="JNE205" s="1189"/>
      <c r="JNF205" s="1189"/>
      <c r="JNG205" s="1189"/>
      <c r="JNH205" s="1189"/>
      <c r="JNI205" s="1189"/>
      <c r="JNJ205" s="1189"/>
      <c r="JNK205" s="1189"/>
      <c r="JNL205" s="1189"/>
      <c r="JNM205" s="1189"/>
      <c r="JNN205" s="1189"/>
      <c r="JNO205" s="1189"/>
      <c r="JNP205" s="1189"/>
      <c r="JNQ205" s="1189"/>
      <c r="JNR205" s="1189"/>
      <c r="JNS205" s="1189"/>
      <c r="JNT205" s="1189"/>
      <c r="JNU205" s="1189"/>
      <c r="JNV205" s="1189"/>
      <c r="JNW205" s="1189"/>
      <c r="JNX205" s="1189"/>
      <c r="JNY205" s="1189"/>
      <c r="JNZ205" s="1189"/>
      <c r="JOA205" s="1189"/>
      <c r="JOB205" s="1189"/>
      <c r="JOC205" s="1189"/>
      <c r="JOD205" s="1189"/>
      <c r="JOE205" s="1189"/>
      <c r="JOF205" s="1189"/>
      <c r="JOG205" s="1189"/>
      <c r="JOH205" s="1189"/>
      <c r="JOI205" s="1189"/>
      <c r="JOJ205" s="1189"/>
      <c r="JOK205" s="1189"/>
      <c r="JOL205" s="1189"/>
      <c r="JOM205" s="1189"/>
      <c r="JON205" s="1189"/>
      <c r="JOO205" s="1189"/>
      <c r="JOP205" s="1189"/>
      <c r="JOQ205" s="1189"/>
      <c r="JOR205" s="1189"/>
      <c r="JOS205" s="1189"/>
      <c r="JOT205" s="1189"/>
      <c r="JOU205" s="1189"/>
      <c r="JOV205" s="1189"/>
      <c r="JOW205" s="1189"/>
      <c r="JOX205" s="1189"/>
      <c r="JOY205" s="1189"/>
      <c r="JOZ205" s="1189"/>
      <c r="JPA205" s="1189"/>
      <c r="JPB205" s="1189"/>
      <c r="JPC205" s="1189"/>
      <c r="JPD205" s="1189"/>
      <c r="JPE205" s="1189"/>
      <c r="JPF205" s="1189"/>
      <c r="JPG205" s="1189"/>
      <c r="JPH205" s="1189"/>
      <c r="JPI205" s="1189"/>
      <c r="JPJ205" s="1189"/>
      <c r="JPK205" s="1189"/>
      <c r="JPL205" s="1189"/>
      <c r="JPM205" s="1189"/>
      <c r="JPN205" s="1189"/>
      <c r="JPO205" s="1189"/>
      <c r="JPP205" s="1189"/>
      <c r="JPQ205" s="1189"/>
      <c r="JPR205" s="1189"/>
      <c r="JPS205" s="1189"/>
      <c r="JPT205" s="1189"/>
      <c r="JPU205" s="1189"/>
      <c r="JPV205" s="1189"/>
      <c r="JPW205" s="1189"/>
      <c r="JPX205" s="1189"/>
      <c r="JPY205" s="1189"/>
      <c r="JPZ205" s="1189"/>
      <c r="JQA205" s="1189"/>
      <c r="JQB205" s="1189"/>
      <c r="JQC205" s="1189"/>
      <c r="JQD205" s="1189"/>
      <c r="JQE205" s="1189"/>
      <c r="JQF205" s="1189"/>
      <c r="JQG205" s="1189"/>
      <c r="JQH205" s="1189"/>
      <c r="JQI205" s="1189"/>
      <c r="JQJ205" s="1189"/>
      <c r="JQK205" s="1189"/>
      <c r="JQL205" s="1189"/>
      <c r="JQM205" s="1189"/>
      <c r="JQN205" s="1189"/>
      <c r="JQO205" s="1189"/>
      <c r="JQP205" s="1189"/>
      <c r="JQQ205" s="1189"/>
      <c r="JQR205" s="1189"/>
      <c r="JQS205" s="1189"/>
      <c r="JQT205" s="1189"/>
      <c r="JQU205" s="1189"/>
      <c r="JQV205" s="1189"/>
      <c r="JQW205" s="1189"/>
      <c r="JQX205" s="1189"/>
      <c r="JQY205" s="1189"/>
      <c r="JQZ205" s="1189"/>
      <c r="JRA205" s="1189"/>
      <c r="JRB205" s="1189"/>
      <c r="JRC205" s="1189"/>
      <c r="JRD205" s="1189"/>
      <c r="JRE205" s="1189"/>
      <c r="JRF205" s="1189"/>
      <c r="JRG205" s="1189"/>
      <c r="JRH205" s="1189"/>
      <c r="JRI205" s="1189"/>
      <c r="JRJ205" s="1189"/>
      <c r="JRK205" s="1189"/>
      <c r="JRL205" s="1189"/>
      <c r="JRM205" s="1189"/>
      <c r="JRN205" s="1189"/>
      <c r="JRO205" s="1189"/>
      <c r="JRP205" s="1189"/>
      <c r="JRQ205" s="1189"/>
      <c r="JRR205" s="1189"/>
      <c r="JRS205" s="1189"/>
      <c r="JRT205" s="1189"/>
      <c r="JRU205" s="1189"/>
      <c r="JRV205" s="1189"/>
      <c r="JRW205" s="1189"/>
      <c r="JRX205" s="1189"/>
      <c r="JRY205" s="1189"/>
      <c r="JRZ205" s="1189"/>
      <c r="JSA205" s="1189"/>
      <c r="JSB205" s="1189"/>
      <c r="JSC205" s="1189"/>
      <c r="JSD205" s="1189"/>
      <c r="JSE205" s="1189"/>
      <c r="JSF205" s="1189"/>
      <c r="JSG205" s="1189"/>
      <c r="JSH205" s="1189"/>
      <c r="JSI205" s="1189"/>
      <c r="JSJ205" s="1189"/>
      <c r="JSK205" s="1189"/>
      <c r="JSL205" s="1189"/>
      <c r="JSM205" s="1189"/>
      <c r="JSN205" s="1189"/>
      <c r="JSO205" s="1189"/>
      <c r="JSP205" s="1189"/>
      <c r="JSQ205" s="1189"/>
      <c r="JSR205" s="1189"/>
      <c r="JSS205" s="1189"/>
      <c r="JST205" s="1189"/>
      <c r="JSU205" s="1189"/>
      <c r="JSV205" s="1189"/>
      <c r="JSW205" s="1189"/>
      <c r="JSX205" s="1189"/>
      <c r="JSY205" s="1189"/>
      <c r="JSZ205" s="1189"/>
      <c r="JTA205" s="1189"/>
      <c r="JTB205" s="1189"/>
      <c r="JTC205" s="1189"/>
      <c r="JTD205" s="1189"/>
      <c r="JTE205" s="1189"/>
      <c r="JTF205" s="1189"/>
      <c r="JTG205" s="1189"/>
      <c r="JTH205" s="1189"/>
      <c r="JTI205" s="1189"/>
      <c r="JTJ205" s="1189"/>
      <c r="JTK205" s="1189"/>
      <c r="JTL205" s="1189"/>
      <c r="JTM205" s="1189"/>
      <c r="JTN205" s="1189"/>
      <c r="JTO205" s="1189"/>
      <c r="JTP205" s="1189"/>
      <c r="JTQ205" s="1189"/>
      <c r="JTR205" s="1189"/>
      <c r="JTS205" s="1189"/>
      <c r="JTT205" s="1189"/>
      <c r="JTU205" s="1189"/>
      <c r="JTV205" s="1189"/>
      <c r="JTW205" s="1189"/>
      <c r="JTX205" s="1189"/>
      <c r="JTY205" s="1189"/>
      <c r="JTZ205" s="1189"/>
      <c r="JUA205" s="1189"/>
      <c r="JUB205" s="1189"/>
      <c r="JUC205" s="1189"/>
      <c r="JUD205" s="1189"/>
      <c r="JUE205" s="1189"/>
      <c r="JUF205" s="1189"/>
      <c r="JUG205" s="1189"/>
      <c r="JUH205" s="1189"/>
      <c r="JUI205" s="1189"/>
      <c r="JUJ205" s="1189"/>
      <c r="JUK205" s="1189"/>
      <c r="JUL205" s="1189"/>
      <c r="JUM205" s="1189"/>
      <c r="JUN205" s="1189"/>
      <c r="JUO205" s="1189"/>
      <c r="JUP205" s="1189"/>
      <c r="JUQ205" s="1189"/>
      <c r="JUR205" s="1189"/>
      <c r="JUS205" s="1189"/>
      <c r="JUT205" s="1189"/>
      <c r="JUU205" s="1189"/>
      <c r="JUV205" s="1189"/>
      <c r="JUW205" s="1189"/>
      <c r="JUX205" s="1189"/>
      <c r="JUY205" s="1189"/>
      <c r="JUZ205" s="1189"/>
      <c r="JVA205" s="1189"/>
      <c r="JVB205" s="1189"/>
      <c r="JVC205" s="1189"/>
      <c r="JVD205" s="1189"/>
      <c r="JVE205" s="1189"/>
      <c r="JVF205" s="1189"/>
      <c r="JVG205" s="1189"/>
      <c r="JVH205" s="1189"/>
      <c r="JVI205" s="1189"/>
      <c r="JVJ205" s="1189"/>
      <c r="JVK205" s="1189"/>
      <c r="JVL205" s="1189"/>
      <c r="JVM205" s="1189"/>
      <c r="JVN205" s="1189"/>
      <c r="JVO205" s="1189"/>
      <c r="JVP205" s="1189"/>
      <c r="JVQ205" s="1189"/>
      <c r="JVR205" s="1189"/>
      <c r="JVS205" s="1189"/>
      <c r="JVT205" s="1189"/>
      <c r="JVU205" s="1189"/>
      <c r="JVV205" s="1189"/>
      <c r="JVW205" s="1189"/>
      <c r="JVX205" s="1189"/>
      <c r="JVY205" s="1189"/>
      <c r="JVZ205" s="1189"/>
      <c r="JWA205" s="1189"/>
      <c r="JWB205" s="1189"/>
      <c r="JWC205" s="1189"/>
      <c r="JWD205" s="1189"/>
      <c r="JWE205" s="1189"/>
      <c r="JWF205" s="1189"/>
      <c r="JWG205" s="1189"/>
      <c r="JWH205" s="1189"/>
      <c r="JWI205" s="1189"/>
      <c r="JWJ205" s="1189"/>
      <c r="JWK205" s="1189"/>
      <c r="JWL205" s="1189"/>
      <c r="JWM205" s="1189"/>
      <c r="JWN205" s="1189"/>
      <c r="JWO205" s="1189"/>
      <c r="JWP205" s="1189"/>
      <c r="JWQ205" s="1189"/>
      <c r="JWR205" s="1189"/>
      <c r="JWS205" s="1189"/>
      <c r="JWT205" s="1189"/>
      <c r="JWU205" s="1189"/>
      <c r="JWV205" s="1189"/>
      <c r="JWW205" s="1189"/>
      <c r="JWX205" s="1189"/>
      <c r="JWY205" s="1189"/>
      <c r="JWZ205" s="1189"/>
      <c r="JXA205" s="1189"/>
      <c r="JXB205" s="1189"/>
      <c r="JXC205" s="1189"/>
      <c r="JXD205" s="1189"/>
      <c r="JXE205" s="1189"/>
      <c r="JXF205" s="1189"/>
      <c r="JXG205" s="1189"/>
      <c r="JXH205" s="1189"/>
      <c r="JXI205" s="1189"/>
      <c r="JXJ205" s="1189"/>
      <c r="JXK205" s="1189"/>
      <c r="JXL205" s="1189"/>
      <c r="JXM205" s="1189"/>
      <c r="JXN205" s="1189"/>
      <c r="JXO205" s="1189"/>
      <c r="JXP205" s="1189"/>
      <c r="JXQ205" s="1189"/>
      <c r="JXR205" s="1189"/>
      <c r="JXS205" s="1189"/>
      <c r="JXT205" s="1189"/>
      <c r="JXU205" s="1189"/>
      <c r="JXV205" s="1189"/>
      <c r="JXW205" s="1189"/>
      <c r="JXX205" s="1189"/>
      <c r="JXY205" s="1189"/>
      <c r="JXZ205" s="1189"/>
      <c r="JYA205" s="1189"/>
      <c r="JYB205" s="1189"/>
      <c r="JYC205" s="1189"/>
      <c r="JYD205" s="1189"/>
      <c r="JYE205" s="1189"/>
      <c r="JYF205" s="1189"/>
      <c r="JYG205" s="1189"/>
      <c r="JYH205" s="1189"/>
      <c r="JYI205" s="1189"/>
      <c r="JYJ205" s="1189"/>
      <c r="JYK205" s="1189"/>
      <c r="JYL205" s="1189"/>
      <c r="JYM205" s="1189"/>
      <c r="JYN205" s="1189"/>
      <c r="JYO205" s="1189"/>
      <c r="JYP205" s="1189"/>
      <c r="JYQ205" s="1189"/>
      <c r="JYR205" s="1189"/>
      <c r="JYS205" s="1189"/>
      <c r="JYT205" s="1189"/>
      <c r="JYU205" s="1189"/>
      <c r="JYV205" s="1189"/>
      <c r="JYW205" s="1189"/>
      <c r="JYX205" s="1189"/>
      <c r="JYY205" s="1189"/>
      <c r="JYZ205" s="1189"/>
      <c r="JZA205" s="1189"/>
      <c r="JZB205" s="1189"/>
      <c r="JZC205" s="1189"/>
      <c r="JZD205" s="1189"/>
      <c r="JZE205" s="1189"/>
      <c r="JZF205" s="1189"/>
      <c r="JZG205" s="1189"/>
      <c r="JZH205" s="1189"/>
      <c r="JZI205" s="1189"/>
      <c r="JZJ205" s="1189"/>
      <c r="JZK205" s="1189"/>
      <c r="JZL205" s="1189"/>
      <c r="JZM205" s="1189"/>
      <c r="JZN205" s="1189"/>
      <c r="JZO205" s="1189"/>
      <c r="JZP205" s="1189"/>
      <c r="JZQ205" s="1189"/>
      <c r="JZR205" s="1189"/>
      <c r="JZS205" s="1189"/>
      <c r="JZT205" s="1189"/>
      <c r="JZU205" s="1189"/>
      <c r="JZV205" s="1189"/>
      <c r="JZW205" s="1189"/>
      <c r="JZX205" s="1189"/>
      <c r="JZY205" s="1189"/>
      <c r="JZZ205" s="1189"/>
      <c r="KAA205" s="1189"/>
      <c r="KAB205" s="1189"/>
      <c r="KAC205" s="1189"/>
      <c r="KAD205" s="1189"/>
      <c r="KAE205" s="1189"/>
      <c r="KAF205" s="1189"/>
      <c r="KAG205" s="1189"/>
      <c r="KAH205" s="1189"/>
      <c r="KAI205" s="1189"/>
      <c r="KAJ205" s="1189"/>
      <c r="KAK205" s="1189"/>
      <c r="KAL205" s="1189"/>
      <c r="KAM205" s="1189"/>
      <c r="KAN205" s="1189"/>
      <c r="KAO205" s="1189"/>
      <c r="KAP205" s="1189"/>
      <c r="KAQ205" s="1189"/>
      <c r="KAR205" s="1189"/>
      <c r="KAS205" s="1189"/>
      <c r="KAT205" s="1189"/>
      <c r="KAU205" s="1189"/>
      <c r="KAV205" s="1189"/>
      <c r="KAW205" s="1189"/>
      <c r="KAX205" s="1189"/>
      <c r="KAY205" s="1189"/>
      <c r="KAZ205" s="1189"/>
      <c r="KBA205" s="1189"/>
      <c r="KBB205" s="1189"/>
      <c r="KBC205" s="1189"/>
      <c r="KBD205" s="1189"/>
      <c r="KBE205" s="1189"/>
      <c r="KBF205" s="1189"/>
      <c r="KBG205" s="1189"/>
      <c r="KBH205" s="1189"/>
      <c r="KBI205" s="1189"/>
      <c r="KBJ205" s="1189"/>
      <c r="KBK205" s="1189"/>
      <c r="KBL205" s="1189"/>
      <c r="KBM205" s="1189"/>
      <c r="KBN205" s="1189"/>
      <c r="KBO205" s="1189"/>
      <c r="KBP205" s="1189"/>
      <c r="KBQ205" s="1189"/>
      <c r="KBR205" s="1189"/>
      <c r="KBS205" s="1189"/>
      <c r="KBT205" s="1189"/>
      <c r="KBU205" s="1189"/>
      <c r="KBV205" s="1189"/>
      <c r="KBW205" s="1189"/>
      <c r="KBX205" s="1189"/>
      <c r="KBY205" s="1189"/>
      <c r="KBZ205" s="1189"/>
      <c r="KCA205" s="1189"/>
      <c r="KCB205" s="1189"/>
      <c r="KCC205" s="1189"/>
      <c r="KCD205" s="1189"/>
      <c r="KCE205" s="1189"/>
      <c r="KCF205" s="1189"/>
      <c r="KCG205" s="1189"/>
      <c r="KCH205" s="1189"/>
      <c r="KCI205" s="1189"/>
      <c r="KCJ205" s="1189"/>
      <c r="KCK205" s="1189"/>
      <c r="KCL205" s="1189"/>
      <c r="KCM205" s="1189"/>
      <c r="KCN205" s="1189"/>
      <c r="KCO205" s="1189"/>
      <c r="KCP205" s="1189"/>
      <c r="KCQ205" s="1189"/>
      <c r="KCR205" s="1189"/>
      <c r="KCS205" s="1189"/>
      <c r="KCT205" s="1189"/>
      <c r="KCU205" s="1189"/>
      <c r="KCV205" s="1189"/>
      <c r="KCW205" s="1189"/>
      <c r="KCX205" s="1189"/>
      <c r="KCY205" s="1189"/>
      <c r="KCZ205" s="1189"/>
      <c r="KDA205" s="1189"/>
      <c r="KDB205" s="1189"/>
      <c r="KDC205" s="1189"/>
      <c r="KDD205" s="1189"/>
      <c r="KDE205" s="1189"/>
      <c r="KDF205" s="1189"/>
      <c r="KDG205" s="1189"/>
      <c r="KDH205" s="1189"/>
      <c r="KDI205" s="1189"/>
      <c r="KDJ205" s="1189"/>
      <c r="KDK205" s="1189"/>
      <c r="KDL205" s="1189"/>
      <c r="KDM205" s="1189"/>
      <c r="KDN205" s="1189"/>
      <c r="KDO205" s="1189"/>
      <c r="KDP205" s="1189"/>
      <c r="KDQ205" s="1189"/>
      <c r="KDR205" s="1189"/>
      <c r="KDS205" s="1189"/>
      <c r="KDT205" s="1189"/>
      <c r="KDU205" s="1189"/>
      <c r="KDV205" s="1189"/>
      <c r="KDW205" s="1189"/>
      <c r="KDX205" s="1189"/>
      <c r="KDY205" s="1189"/>
      <c r="KDZ205" s="1189"/>
      <c r="KEA205" s="1189"/>
      <c r="KEB205" s="1189"/>
      <c r="KEC205" s="1189"/>
      <c r="KED205" s="1189"/>
      <c r="KEE205" s="1189"/>
      <c r="KEF205" s="1189"/>
      <c r="KEG205" s="1189"/>
      <c r="KEH205" s="1189"/>
      <c r="KEI205" s="1189"/>
      <c r="KEJ205" s="1189"/>
      <c r="KEK205" s="1189"/>
      <c r="KEL205" s="1189"/>
      <c r="KEM205" s="1189"/>
      <c r="KEN205" s="1189"/>
      <c r="KEO205" s="1189"/>
      <c r="KEP205" s="1189"/>
      <c r="KEQ205" s="1189"/>
      <c r="KER205" s="1189"/>
      <c r="KES205" s="1189"/>
      <c r="KET205" s="1189"/>
      <c r="KEU205" s="1189"/>
      <c r="KEV205" s="1189"/>
      <c r="KEW205" s="1189"/>
      <c r="KEX205" s="1189"/>
      <c r="KEY205" s="1189"/>
      <c r="KEZ205" s="1189"/>
      <c r="KFA205" s="1189"/>
      <c r="KFB205" s="1189"/>
      <c r="KFC205" s="1189"/>
      <c r="KFD205" s="1189"/>
      <c r="KFE205" s="1189"/>
      <c r="KFF205" s="1189"/>
      <c r="KFG205" s="1189"/>
      <c r="KFH205" s="1189"/>
      <c r="KFI205" s="1189"/>
      <c r="KFJ205" s="1189"/>
      <c r="KFK205" s="1189"/>
      <c r="KFL205" s="1189"/>
      <c r="KFM205" s="1189"/>
      <c r="KFN205" s="1189"/>
      <c r="KFO205" s="1189"/>
      <c r="KFP205" s="1189"/>
      <c r="KFQ205" s="1189"/>
      <c r="KFR205" s="1189"/>
      <c r="KFS205" s="1189"/>
      <c r="KFT205" s="1189"/>
      <c r="KFU205" s="1189"/>
      <c r="KFV205" s="1189"/>
      <c r="KFW205" s="1189"/>
      <c r="KFX205" s="1189"/>
      <c r="KFY205" s="1189"/>
      <c r="KFZ205" s="1189"/>
      <c r="KGA205" s="1189"/>
      <c r="KGB205" s="1189"/>
      <c r="KGC205" s="1189"/>
      <c r="KGD205" s="1189"/>
      <c r="KGE205" s="1189"/>
      <c r="KGF205" s="1189"/>
      <c r="KGG205" s="1189"/>
      <c r="KGH205" s="1189"/>
      <c r="KGI205" s="1189"/>
      <c r="KGJ205" s="1189"/>
      <c r="KGK205" s="1189"/>
      <c r="KGL205" s="1189"/>
      <c r="KGM205" s="1189"/>
      <c r="KGN205" s="1189"/>
      <c r="KGO205" s="1189"/>
      <c r="KGP205" s="1189"/>
      <c r="KGQ205" s="1189"/>
      <c r="KGR205" s="1189"/>
      <c r="KGS205" s="1189"/>
      <c r="KGT205" s="1189"/>
      <c r="KGU205" s="1189"/>
      <c r="KGV205" s="1189"/>
      <c r="KGW205" s="1189"/>
      <c r="KGX205" s="1189"/>
      <c r="KGY205" s="1189"/>
      <c r="KGZ205" s="1189"/>
      <c r="KHA205" s="1189"/>
      <c r="KHB205" s="1189"/>
      <c r="KHC205" s="1189"/>
      <c r="KHD205" s="1189"/>
      <c r="KHE205" s="1189"/>
      <c r="KHF205" s="1189"/>
      <c r="KHG205" s="1189"/>
      <c r="KHH205" s="1189"/>
      <c r="KHI205" s="1189"/>
      <c r="KHJ205" s="1189"/>
      <c r="KHK205" s="1189"/>
      <c r="KHL205" s="1189"/>
      <c r="KHM205" s="1189"/>
      <c r="KHN205" s="1189"/>
      <c r="KHO205" s="1189"/>
      <c r="KHP205" s="1189"/>
      <c r="KHQ205" s="1189"/>
      <c r="KHR205" s="1189"/>
      <c r="KHS205" s="1189"/>
      <c r="KHT205" s="1189"/>
      <c r="KHU205" s="1189"/>
      <c r="KHV205" s="1189"/>
      <c r="KHW205" s="1189"/>
      <c r="KHX205" s="1189"/>
      <c r="KHY205" s="1189"/>
      <c r="KHZ205" s="1189"/>
      <c r="KIA205" s="1189"/>
      <c r="KIB205" s="1189"/>
      <c r="KIC205" s="1189"/>
      <c r="KID205" s="1189"/>
      <c r="KIE205" s="1189"/>
      <c r="KIF205" s="1189"/>
      <c r="KIG205" s="1189"/>
      <c r="KIH205" s="1189"/>
      <c r="KII205" s="1189"/>
      <c r="KIJ205" s="1189"/>
      <c r="KIK205" s="1189"/>
      <c r="KIL205" s="1189"/>
      <c r="KIM205" s="1189"/>
      <c r="KIN205" s="1189"/>
      <c r="KIO205" s="1189"/>
      <c r="KIP205" s="1189"/>
      <c r="KIQ205" s="1189"/>
      <c r="KIR205" s="1189"/>
      <c r="KIS205" s="1189"/>
      <c r="KIT205" s="1189"/>
      <c r="KIU205" s="1189"/>
      <c r="KIV205" s="1189"/>
      <c r="KIW205" s="1189"/>
      <c r="KIX205" s="1189"/>
      <c r="KIY205" s="1189"/>
      <c r="KIZ205" s="1189"/>
      <c r="KJA205" s="1189"/>
      <c r="KJB205" s="1189"/>
      <c r="KJC205" s="1189"/>
      <c r="KJD205" s="1189"/>
      <c r="KJE205" s="1189"/>
      <c r="KJF205" s="1189"/>
      <c r="KJG205" s="1189"/>
      <c r="KJH205" s="1189"/>
      <c r="KJI205" s="1189"/>
      <c r="KJJ205" s="1189"/>
      <c r="KJK205" s="1189"/>
      <c r="KJL205" s="1189"/>
      <c r="KJM205" s="1189"/>
      <c r="KJN205" s="1189"/>
      <c r="KJO205" s="1189"/>
      <c r="KJP205" s="1189"/>
      <c r="KJQ205" s="1189"/>
      <c r="KJR205" s="1189"/>
      <c r="KJS205" s="1189"/>
      <c r="KJT205" s="1189"/>
      <c r="KJU205" s="1189"/>
      <c r="KJV205" s="1189"/>
      <c r="KJW205" s="1189"/>
      <c r="KJX205" s="1189"/>
      <c r="KJY205" s="1189"/>
      <c r="KJZ205" s="1189"/>
      <c r="KKA205" s="1189"/>
      <c r="KKB205" s="1189"/>
      <c r="KKC205" s="1189"/>
      <c r="KKD205" s="1189"/>
      <c r="KKE205" s="1189"/>
      <c r="KKF205" s="1189"/>
      <c r="KKG205" s="1189"/>
      <c r="KKH205" s="1189"/>
      <c r="KKI205" s="1189"/>
      <c r="KKJ205" s="1189"/>
      <c r="KKK205" s="1189"/>
      <c r="KKL205" s="1189"/>
      <c r="KKM205" s="1189"/>
      <c r="KKN205" s="1189"/>
      <c r="KKO205" s="1189"/>
      <c r="KKP205" s="1189"/>
      <c r="KKQ205" s="1189"/>
      <c r="KKR205" s="1189"/>
      <c r="KKS205" s="1189"/>
      <c r="KKT205" s="1189"/>
      <c r="KKU205" s="1189"/>
      <c r="KKV205" s="1189"/>
      <c r="KKW205" s="1189"/>
      <c r="KKX205" s="1189"/>
      <c r="KKY205" s="1189"/>
      <c r="KKZ205" s="1189"/>
      <c r="KLA205" s="1189"/>
      <c r="KLB205" s="1189"/>
      <c r="KLC205" s="1189"/>
      <c r="KLD205" s="1189"/>
      <c r="KLE205" s="1189"/>
      <c r="KLF205" s="1189"/>
      <c r="KLG205" s="1189"/>
      <c r="KLH205" s="1189"/>
      <c r="KLI205" s="1189"/>
      <c r="KLJ205" s="1189"/>
      <c r="KLK205" s="1189"/>
      <c r="KLL205" s="1189"/>
      <c r="KLM205" s="1189"/>
      <c r="KLN205" s="1189"/>
      <c r="KLO205" s="1189"/>
      <c r="KLP205" s="1189"/>
      <c r="KLQ205" s="1189"/>
      <c r="KLR205" s="1189"/>
      <c r="KLS205" s="1189"/>
      <c r="KLT205" s="1189"/>
      <c r="KLU205" s="1189"/>
      <c r="KLV205" s="1189"/>
      <c r="KLW205" s="1189"/>
      <c r="KLX205" s="1189"/>
      <c r="KLY205" s="1189"/>
      <c r="KLZ205" s="1189"/>
      <c r="KMA205" s="1189"/>
      <c r="KMB205" s="1189"/>
      <c r="KMC205" s="1189"/>
      <c r="KMD205" s="1189"/>
      <c r="KME205" s="1189"/>
      <c r="KMF205" s="1189"/>
      <c r="KMG205" s="1189"/>
      <c r="KMH205" s="1189"/>
      <c r="KMI205" s="1189"/>
      <c r="KMJ205" s="1189"/>
      <c r="KMK205" s="1189"/>
      <c r="KML205" s="1189"/>
      <c r="KMM205" s="1189"/>
      <c r="KMN205" s="1189"/>
      <c r="KMO205" s="1189"/>
      <c r="KMP205" s="1189"/>
      <c r="KMQ205" s="1189"/>
      <c r="KMR205" s="1189"/>
      <c r="KMS205" s="1189"/>
      <c r="KMT205" s="1189"/>
      <c r="KMU205" s="1189"/>
      <c r="KMV205" s="1189"/>
      <c r="KMW205" s="1189"/>
      <c r="KMX205" s="1189"/>
      <c r="KMY205" s="1189"/>
      <c r="KMZ205" s="1189"/>
      <c r="KNA205" s="1189"/>
      <c r="KNB205" s="1189"/>
      <c r="KNC205" s="1189"/>
      <c r="KND205" s="1189"/>
      <c r="KNE205" s="1189"/>
      <c r="KNF205" s="1189"/>
      <c r="KNG205" s="1189"/>
      <c r="KNH205" s="1189"/>
      <c r="KNI205" s="1189"/>
      <c r="KNJ205" s="1189"/>
      <c r="KNK205" s="1189"/>
      <c r="KNL205" s="1189"/>
      <c r="KNM205" s="1189"/>
      <c r="KNN205" s="1189"/>
      <c r="KNO205" s="1189"/>
      <c r="KNP205" s="1189"/>
      <c r="KNQ205" s="1189"/>
      <c r="KNR205" s="1189"/>
      <c r="KNS205" s="1189"/>
      <c r="KNT205" s="1189"/>
      <c r="KNU205" s="1189"/>
      <c r="KNV205" s="1189"/>
      <c r="KNW205" s="1189"/>
      <c r="KNX205" s="1189"/>
      <c r="KNY205" s="1189"/>
      <c r="KNZ205" s="1189"/>
      <c r="KOA205" s="1189"/>
      <c r="KOB205" s="1189"/>
      <c r="KOC205" s="1189"/>
      <c r="KOD205" s="1189"/>
      <c r="KOE205" s="1189"/>
      <c r="KOF205" s="1189"/>
      <c r="KOG205" s="1189"/>
      <c r="KOH205" s="1189"/>
      <c r="KOI205" s="1189"/>
      <c r="KOJ205" s="1189"/>
      <c r="KOK205" s="1189"/>
      <c r="KOL205" s="1189"/>
      <c r="KOM205" s="1189"/>
      <c r="KON205" s="1189"/>
      <c r="KOO205" s="1189"/>
      <c r="KOP205" s="1189"/>
      <c r="KOQ205" s="1189"/>
      <c r="KOR205" s="1189"/>
      <c r="KOS205" s="1189"/>
      <c r="KOT205" s="1189"/>
      <c r="KOU205" s="1189"/>
      <c r="KOV205" s="1189"/>
      <c r="KOW205" s="1189"/>
      <c r="KOX205" s="1189"/>
      <c r="KOY205" s="1189"/>
      <c r="KOZ205" s="1189"/>
      <c r="KPA205" s="1189"/>
      <c r="KPB205" s="1189"/>
      <c r="KPC205" s="1189"/>
      <c r="KPD205" s="1189"/>
      <c r="KPE205" s="1189"/>
      <c r="KPF205" s="1189"/>
      <c r="KPG205" s="1189"/>
      <c r="KPH205" s="1189"/>
      <c r="KPI205" s="1189"/>
      <c r="KPJ205" s="1189"/>
      <c r="KPK205" s="1189"/>
      <c r="KPL205" s="1189"/>
      <c r="KPM205" s="1189"/>
      <c r="KPN205" s="1189"/>
      <c r="KPO205" s="1189"/>
      <c r="KPP205" s="1189"/>
      <c r="KPQ205" s="1189"/>
      <c r="KPR205" s="1189"/>
      <c r="KPS205" s="1189"/>
      <c r="KPT205" s="1189"/>
      <c r="KPU205" s="1189"/>
      <c r="KPV205" s="1189"/>
      <c r="KPW205" s="1189"/>
      <c r="KPX205" s="1189"/>
      <c r="KPY205" s="1189"/>
      <c r="KPZ205" s="1189"/>
      <c r="KQA205" s="1189"/>
      <c r="KQB205" s="1189"/>
      <c r="KQC205" s="1189"/>
      <c r="KQD205" s="1189"/>
      <c r="KQE205" s="1189"/>
      <c r="KQF205" s="1189"/>
      <c r="KQG205" s="1189"/>
      <c r="KQH205" s="1189"/>
      <c r="KQI205" s="1189"/>
      <c r="KQJ205" s="1189"/>
      <c r="KQK205" s="1189"/>
      <c r="KQL205" s="1189"/>
      <c r="KQM205" s="1189"/>
      <c r="KQN205" s="1189"/>
      <c r="KQO205" s="1189"/>
      <c r="KQP205" s="1189"/>
      <c r="KQQ205" s="1189"/>
      <c r="KQR205" s="1189"/>
      <c r="KQS205" s="1189"/>
      <c r="KQT205" s="1189"/>
      <c r="KQU205" s="1189"/>
      <c r="KQV205" s="1189"/>
      <c r="KQW205" s="1189"/>
      <c r="KQX205" s="1189"/>
      <c r="KQY205" s="1189"/>
      <c r="KQZ205" s="1189"/>
      <c r="KRA205" s="1189"/>
      <c r="KRB205" s="1189"/>
      <c r="KRC205" s="1189"/>
      <c r="KRD205" s="1189"/>
      <c r="KRE205" s="1189"/>
      <c r="KRF205" s="1189"/>
      <c r="KRG205" s="1189"/>
      <c r="KRH205" s="1189"/>
      <c r="KRI205" s="1189"/>
      <c r="KRJ205" s="1189"/>
      <c r="KRK205" s="1189"/>
      <c r="KRL205" s="1189"/>
      <c r="KRM205" s="1189"/>
      <c r="KRN205" s="1189"/>
      <c r="KRO205" s="1189"/>
      <c r="KRP205" s="1189"/>
      <c r="KRQ205" s="1189"/>
      <c r="KRR205" s="1189"/>
      <c r="KRS205" s="1189"/>
      <c r="KRT205" s="1189"/>
      <c r="KRU205" s="1189"/>
      <c r="KRV205" s="1189"/>
      <c r="KRW205" s="1189"/>
      <c r="KRX205" s="1189"/>
      <c r="KRY205" s="1189"/>
      <c r="KRZ205" s="1189"/>
      <c r="KSA205" s="1189"/>
      <c r="KSB205" s="1189"/>
      <c r="KSC205" s="1189"/>
      <c r="KSD205" s="1189"/>
      <c r="KSE205" s="1189"/>
      <c r="KSF205" s="1189"/>
      <c r="KSG205" s="1189"/>
      <c r="KSH205" s="1189"/>
      <c r="KSI205" s="1189"/>
      <c r="KSJ205" s="1189"/>
      <c r="KSK205" s="1189"/>
      <c r="KSL205" s="1189"/>
      <c r="KSM205" s="1189"/>
      <c r="KSN205" s="1189"/>
      <c r="KSO205" s="1189"/>
      <c r="KSP205" s="1189"/>
      <c r="KSQ205" s="1189"/>
      <c r="KSR205" s="1189"/>
      <c r="KSS205" s="1189"/>
      <c r="KST205" s="1189"/>
      <c r="KSU205" s="1189"/>
      <c r="KSV205" s="1189"/>
      <c r="KSW205" s="1189"/>
      <c r="KSX205" s="1189"/>
      <c r="KSY205" s="1189"/>
      <c r="KSZ205" s="1189"/>
      <c r="KTA205" s="1189"/>
      <c r="KTB205" s="1189"/>
      <c r="KTC205" s="1189"/>
      <c r="KTD205" s="1189"/>
      <c r="KTE205" s="1189"/>
      <c r="KTF205" s="1189"/>
      <c r="KTG205" s="1189"/>
      <c r="KTH205" s="1189"/>
      <c r="KTI205" s="1189"/>
      <c r="KTJ205" s="1189"/>
      <c r="KTK205" s="1189"/>
      <c r="KTL205" s="1189"/>
      <c r="KTM205" s="1189"/>
      <c r="KTN205" s="1189"/>
      <c r="KTO205" s="1189"/>
      <c r="KTP205" s="1189"/>
      <c r="KTQ205" s="1189"/>
      <c r="KTR205" s="1189"/>
      <c r="KTS205" s="1189"/>
      <c r="KTT205" s="1189"/>
      <c r="KTU205" s="1189"/>
      <c r="KTV205" s="1189"/>
      <c r="KTW205" s="1189"/>
      <c r="KTX205" s="1189"/>
      <c r="KTY205" s="1189"/>
      <c r="KTZ205" s="1189"/>
      <c r="KUA205" s="1189"/>
      <c r="KUB205" s="1189"/>
      <c r="KUC205" s="1189"/>
      <c r="KUD205" s="1189"/>
      <c r="KUE205" s="1189"/>
      <c r="KUF205" s="1189"/>
      <c r="KUG205" s="1189"/>
      <c r="KUH205" s="1189"/>
      <c r="KUI205" s="1189"/>
      <c r="KUJ205" s="1189"/>
      <c r="KUK205" s="1189"/>
      <c r="KUL205" s="1189"/>
      <c r="KUM205" s="1189"/>
      <c r="KUN205" s="1189"/>
      <c r="KUO205" s="1189"/>
      <c r="KUP205" s="1189"/>
      <c r="KUQ205" s="1189"/>
      <c r="KUR205" s="1189"/>
      <c r="KUS205" s="1189"/>
      <c r="KUT205" s="1189"/>
      <c r="KUU205" s="1189"/>
      <c r="KUV205" s="1189"/>
      <c r="KUW205" s="1189"/>
      <c r="KUX205" s="1189"/>
      <c r="KUY205" s="1189"/>
      <c r="KUZ205" s="1189"/>
      <c r="KVA205" s="1189"/>
      <c r="KVB205" s="1189"/>
      <c r="KVC205" s="1189"/>
      <c r="KVD205" s="1189"/>
      <c r="KVE205" s="1189"/>
      <c r="KVF205" s="1189"/>
      <c r="KVG205" s="1189"/>
      <c r="KVH205" s="1189"/>
      <c r="KVI205" s="1189"/>
      <c r="KVJ205" s="1189"/>
      <c r="KVK205" s="1189"/>
      <c r="KVL205" s="1189"/>
      <c r="KVM205" s="1189"/>
      <c r="KVN205" s="1189"/>
      <c r="KVO205" s="1189"/>
      <c r="KVP205" s="1189"/>
      <c r="KVQ205" s="1189"/>
      <c r="KVR205" s="1189"/>
      <c r="KVS205" s="1189"/>
      <c r="KVT205" s="1189"/>
      <c r="KVU205" s="1189"/>
      <c r="KVV205" s="1189"/>
      <c r="KVW205" s="1189"/>
      <c r="KVX205" s="1189"/>
      <c r="KVY205" s="1189"/>
      <c r="KVZ205" s="1189"/>
      <c r="KWA205" s="1189"/>
      <c r="KWB205" s="1189"/>
      <c r="KWC205" s="1189"/>
      <c r="KWD205" s="1189"/>
      <c r="KWE205" s="1189"/>
      <c r="KWF205" s="1189"/>
      <c r="KWG205" s="1189"/>
      <c r="KWH205" s="1189"/>
      <c r="KWI205" s="1189"/>
      <c r="KWJ205" s="1189"/>
      <c r="KWK205" s="1189"/>
      <c r="KWL205" s="1189"/>
      <c r="KWM205" s="1189"/>
      <c r="KWN205" s="1189"/>
      <c r="KWO205" s="1189"/>
      <c r="KWP205" s="1189"/>
      <c r="KWQ205" s="1189"/>
      <c r="KWR205" s="1189"/>
      <c r="KWS205" s="1189"/>
      <c r="KWT205" s="1189"/>
      <c r="KWU205" s="1189"/>
      <c r="KWV205" s="1189"/>
      <c r="KWW205" s="1189"/>
      <c r="KWX205" s="1189"/>
      <c r="KWY205" s="1189"/>
      <c r="KWZ205" s="1189"/>
      <c r="KXA205" s="1189"/>
      <c r="KXB205" s="1189"/>
      <c r="KXC205" s="1189"/>
      <c r="KXD205" s="1189"/>
      <c r="KXE205" s="1189"/>
      <c r="KXF205" s="1189"/>
      <c r="KXG205" s="1189"/>
      <c r="KXH205" s="1189"/>
      <c r="KXI205" s="1189"/>
      <c r="KXJ205" s="1189"/>
      <c r="KXK205" s="1189"/>
      <c r="KXL205" s="1189"/>
      <c r="KXM205" s="1189"/>
      <c r="KXN205" s="1189"/>
      <c r="KXO205" s="1189"/>
      <c r="KXP205" s="1189"/>
      <c r="KXQ205" s="1189"/>
      <c r="KXR205" s="1189"/>
      <c r="KXS205" s="1189"/>
      <c r="KXT205" s="1189"/>
      <c r="KXU205" s="1189"/>
      <c r="KXV205" s="1189"/>
      <c r="KXW205" s="1189"/>
      <c r="KXX205" s="1189"/>
      <c r="KXY205" s="1189"/>
      <c r="KXZ205" s="1189"/>
      <c r="KYA205" s="1189"/>
      <c r="KYB205" s="1189"/>
      <c r="KYC205" s="1189"/>
      <c r="KYD205" s="1189"/>
      <c r="KYE205" s="1189"/>
      <c r="KYF205" s="1189"/>
      <c r="KYG205" s="1189"/>
      <c r="KYH205" s="1189"/>
      <c r="KYI205" s="1189"/>
      <c r="KYJ205" s="1189"/>
      <c r="KYK205" s="1189"/>
      <c r="KYL205" s="1189"/>
      <c r="KYM205" s="1189"/>
      <c r="KYN205" s="1189"/>
      <c r="KYO205" s="1189"/>
      <c r="KYP205" s="1189"/>
      <c r="KYQ205" s="1189"/>
      <c r="KYR205" s="1189"/>
      <c r="KYS205" s="1189"/>
      <c r="KYT205" s="1189"/>
      <c r="KYU205" s="1189"/>
      <c r="KYV205" s="1189"/>
      <c r="KYW205" s="1189"/>
      <c r="KYX205" s="1189"/>
      <c r="KYY205" s="1189"/>
      <c r="KYZ205" s="1189"/>
      <c r="KZA205" s="1189"/>
      <c r="KZB205" s="1189"/>
      <c r="KZC205" s="1189"/>
      <c r="KZD205" s="1189"/>
      <c r="KZE205" s="1189"/>
      <c r="KZF205" s="1189"/>
      <c r="KZG205" s="1189"/>
      <c r="KZH205" s="1189"/>
      <c r="KZI205" s="1189"/>
      <c r="KZJ205" s="1189"/>
      <c r="KZK205" s="1189"/>
      <c r="KZL205" s="1189"/>
      <c r="KZM205" s="1189"/>
      <c r="KZN205" s="1189"/>
      <c r="KZO205" s="1189"/>
      <c r="KZP205" s="1189"/>
      <c r="KZQ205" s="1189"/>
      <c r="KZR205" s="1189"/>
      <c r="KZS205" s="1189"/>
      <c r="KZT205" s="1189"/>
      <c r="KZU205" s="1189"/>
      <c r="KZV205" s="1189"/>
      <c r="KZW205" s="1189"/>
      <c r="KZX205" s="1189"/>
      <c r="KZY205" s="1189"/>
      <c r="KZZ205" s="1189"/>
      <c r="LAA205" s="1189"/>
      <c r="LAB205" s="1189"/>
      <c r="LAC205" s="1189"/>
      <c r="LAD205" s="1189"/>
      <c r="LAE205" s="1189"/>
      <c r="LAF205" s="1189"/>
      <c r="LAG205" s="1189"/>
      <c r="LAH205" s="1189"/>
      <c r="LAI205" s="1189"/>
      <c r="LAJ205" s="1189"/>
      <c r="LAK205" s="1189"/>
      <c r="LAL205" s="1189"/>
      <c r="LAM205" s="1189"/>
      <c r="LAN205" s="1189"/>
      <c r="LAO205" s="1189"/>
      <c r="LAP205" s="1189"/>
      <c r="LAQ205" s="1189"/>
      <c r="LAR205" s="1189"/>
      <c r="LAS205" s="1189"/>
      <c r="LAT205" s="1189"/>
      <c r="LAU205" s="1189"/>
      <c r="LAV205" s="1189"/>
      <c r="LAW205" s="1189"/>
      <c r="LAX205" s="1189"/>
      <c r="LAY205" s="1189"/>
      <c r="LAZ205" s="1189"/>
      <c r="LBA205" s="1189"/>
      <c r="LBB205" s="1189"/>
      <c r="LBC205" s="1189"/>
      <c r="LBD205" s="1189"/>
      <c r="LBE205" s="1189"/>
      <c r="LBF205" s="1189"/>
      <c r="LBG205" s="1189"/>
      <c r="LBH205" s="1189"/>
      <c r="LBI205" s="1189"/>
      <c r="LBJ205" s="1189"/>
      <c r="LBK205" s="1189"/>
      <c r="LBL205" s="1189"/>
      <c r="LBM205" s="1189"/>
      <c r="LBN205" s="1189"/>
      <c r="LBO205" s="1189"/>
      <c r="LBP205" s="1189"/>
      <c r="LBQ205" s="1189"/>
      <c r="LBR205" s="1189"/>
      <c r="LBS205" s="1189"/>
      <c r="LBT205" s="1189"/>
      <c r="LBU205" s="1189"/>
      <c r="LBV205" s="1189"/>
      <c r="LBW205" s="1189"/>
      <c r="LBX205" s="1189"/>
      <c r="LBY205" s="1189"/>
      <c r="LBZ205" s="1189"/>
      <c r="LCA205" s="1189"/>
      <c r="LCB205" s="1189"/>
      <c r="LCC205" s="1189"/>
      <c r="LCD205" s="1189"/>
      <c r="LCE205" s="1189"/>
      <c r="LCF205" s="1189"/>
      <c r="LCG205" s="1189"/>
      <c r="LCH205" s="1189"/>
      <c r="LCI205" s="1189"/>
      <c r="LCJ205" s="1189"/>
      <c r="LCK205" s="1189"/>
      <c r="LCL205" s="1189"/>
      <c r="LCM205" s="1189"/>
      <c r="LCN205" s="1189"/>
      <c r="LCO205" s="1189"/>
      <c r="LCP205" s="1189"/>
      <c r="LCQ205" s="1189"/>
      <c r="LCR205" s="1189"/>
      <c r="LCS205" s="1189"/>
      <c r="LCT205" s="1189"/>
      <c r="LCU205" s="1189"/>
      <c r="LCV205" s="1189"/>
      <c r="LCW205" s="1189"/>
      <c r="LCX205" s="1189"/>
      <c r="LCY205" s="1189"/>
      <c r="LCZ205" s="1189"/>
      <c r="LDA205" s="1189"/>
      <c r="LDB205" s="1189"/>
      <c r="LDC205" s="1189"/>
      <c r="LDD205" s="1189"/>
      <c r="LDE205" s="1189"/>
      <c r="LDF205" s="1189"/>
      <c r="LDG205" s="1189"/>
      <c r="LDH205" s="1189"/>
      <c r="LDI205" s="1189"/>
      <c r="LDJ205" s="1189"/>
      <c r="LDK205" s="1189"/>
      <c r="LDL205" s="1189"/>
      <c r="LDM205" s="1189"/>
      <c r="LDN205" s="1189"/>
      <c r="LDO205" s="1189"/>
      <c r="LDP205" s="1189"/>
      <c r="LDQ205" s="1189"/>
      <c r="LDR205" s="1189"/>
      <c r="LDS205" s="1189"/>
      <c r="LDT205" s="1189"/>
      <c r="LDU205" s="1189"/>
      <c r="LDV205" s="1189"/>
      <c r="LDW205" s="1189"/>
      <c r="LDX205" s="1189"/>
      <c r="LDY205" s="1189"/>
      <c r="LDZ205" s="1189"/>
      <c r="LEA205" s="1189"/>
      <c r="LEB205" s="1189"/>
      <c r="LEC205" s="1189"/>
      <c r="LED205" s="1189"/>
      <c r="LEE205" s="1189"/>
      <c r="LEF205" s="1189"/>
      <c r="LEG205" s="1189"/>
      <c r="LEH205" s="1189"/>
      <c r="LEI205" s="1189"/>
      <c r="LEJ205" s="1189"/>
      <c r="LEK205" s="1189"/>
      <c r="LEL205" s="1189"/>
      <c r="LEM205" s="1189"/>
      <c r="LEN205" s="1189"/>
      <c r="LEO205" s="1189"/>
      <c r="LEP205" s="1189"/>
      <c r="LEQ205" s="1189"/>
      <c r="LER205" s="1189"/>
      <c r="LES205" s="1189"/>
      <c r="LET205" s="1189"/>
      <c r="LEU205" s="1189"/>
      <c r="LEV205" s="1189"/>
      <c r="LEW205" s="1189"/>
      <c r="LEX205" s="1189"/>
      <c r="LEY205" s="1189"/>
      <c r="LEZ205" s="1189"/>
      <c r="LFA205" s="1189"/>
      <c r="LFB205" s="1189"/>
      <c r="LFC205" s="1189"/>
      <c r="LFD205" s="1189"/>
      <c r="LFE205" s="1189"/>
      <c r="LFF205" s="1189"/>
      <c r="LFG205" s="1189"/>
      <c r="LFH205" s="1189"/>
      <c r="LFI205" s="1189"/>
      <c r="LFJ205" s="1189"/>
      <c r="LFK205" s="1189"/>
      <c r="LFL205" s="1189"/>
      <c r="LFM205" s="1189"/>
      <c r="LFN205" s="1189"/>
      <c r="LFO205" s="1189"/>
      <c r="LFP205" s="1189"/>
      <c r="LFQ205" s="1189"/>
      <c r="LFR205" s="1189"/>
      <c r="LFS205" s="1189"/>
      <c r="LFT205" s="1189"/>
      <c r="LFU205" s="1189"/>
      <c r="LFV205" s="1189"/>
      <c r="LFW205" s="1189"/>
      <c r="LFX205" s="1189"/>
      <c r="LFY205" s="1189"/>
      <c r="LFZ205" s="1189"/>
      <c r="LGA205" s="1189"/>
      <c r="LGB205" s="1189"/>
      <c r="LGC205" s="1189"/>
      <c r="LGD205" s="1189"/>
      <c r="LGE205" s="1189"/>
      <c r="LGF205" s="1189"/>
      <c r="LGG205" s="1189"/>
      <c r="LGH205" s="1189"/>
      <c r="LGI205" s="1189"/>
      <c r="LGJ205" s="1189"/>
      <c r="LGK205" s="1189"/>
      <c r="LGL205" s="1189"/>
      <c r="LGM205" s="1189"/>
      <c r="LGN205" s="1189"/>
      <c r="LGO205" s="1189"/>
      <c r="LGP205" s="1189"/>
      <c r="LGQ205" s="1189"/>
      <c r="LGR205" s="1189"/>
      <c r="LGS205" s="1189"/>
      <c r="LGT205" s="1189"/>
      <c r="LGU205" s="1189"/>
      <c r="LGV205" s="1189"/>
      <c r="LGW205" s="1189"/>
      <c r="LGX205" s="1189"/>
      <c r="LGY205" s="1189"/>
      <c r="LGZ205" s="1189"/>
      <c r="LHA205" s="1189"/>
      <c r="LHB205" s="1189"/>
      <c r="LHC205" s="1189"/>
      <c r="LHD205" s="1189"/>
      <c r="LHE205" s="1189"/>
      <c r="LHF205" s="1189"/>
      <c r="LHG205" s="1189"/>
      <c r="LHH205" s="1189"/>
      <c r="LHI205" s="1189"/>
      <c r="LHJ205" s="1189"/>
      <c r="LHK205" s="1189"/>
      <c r="LHL205" s="1189"/>
      <c r="LHM205" s="1189"/>
      <c r="LHN205" s="1189"/>
      <c r="LHO205" s="1189"/>
      <c r="LHP205" s="1189"/>
      <c r="LHQ205" s="1189"/>
      <c r="LHR205" s="1189"/>
      <c r="LHS205" s="1189"/>
      <c r="LHT205" s="1189"/>
      <c r="LHU205" s="1189"/>
      <c r="LHV205" s="1189"/>
      <c r="LHW205" s="1189"/>
      <c r="LHX205" s="1189"/>
      <c r="LHY205" s="1189"/>
      <c r="LHZ205" s="1189"/>
      <c r="LIA205" s="1189"/>
      <c r="LIB205" s="1189"/>
      <c r="LIC205" s="1189"/>
      <c r="LID205" s="1189"/>
      <c r="LIE205" s="1189"/>
      <c r="LIF205" s="1189"/>
      <c r="LIG205" s="1189"/>
      <c r="LIH205" s="1189"/>
      <c r="LII205" s="1189"/>
      <c r="LIJ205" s="1189"/>
      <c r="LIK205" s="1189"/>
      <c r="LIL205" s="1189"/>
      <c r="LIM205" s="1189"/>
      <c r="LIN205" s="1189"/>
      <c r="LIO205" s="1189"/>
      <c r="LIP205" s="1189"/>
      <c r="LIQ205" s="1189"/>
      <c r="LIR205" s="1189"/>
      <c r="LIS205" s="1189"/>
      <c r="LIT205" s="1189"/>
      <c r="LIU205" s="1189"/>
      <c r="LIV205" s="1189"/>
      <c r="LIW205" s="1189"/>
      <c r="LIX205" s="1189"/>
      <c r="LIY205" s="1189"/>
      <c r="LIZ205" s="1189"/>
      <c r="LJA205" s="1189"/>
      <c r="LJB205" s="1189"/>
      <c r="LJC205" s="1189"/>
      <c r="LJD205" s="1189"/>
      <c r="LJE205" s="1189"/>
      <c r="LJF205" s="1189"/>
      <c r="LJG205" s="1189"/>
      <c r="LJH205" s="1189"/>
      <c r="LJI205" s="1189"/>
      <c r="LJJ205" s="1189"/>
      <c r="LJK205" s="1189"/>
      <c r="LJL205" s="1189"/>
      <c r="LJM205" s="1189"/>
      <c r="LJN205" s="1189"/>
      <c r="LJO205" s="1189"/>
      <c r="LJP205" s="1189"/>
      <c r="LJQ205" s="1189"/>
      <c r="LJR205" s="1189"/>
      <c r="LJS205" s="1189"/>
      <c r="LJT205" s="1189"/>
      <c r="LJU205" s="1189"/>
      <c r="LJV205" s="1189"/>
      <c r="LJW205" s="1189"/>
      <c r="LJX205" s="1189"/>
      <c r="LJY205" s="1189"/>
      <c r="LJZ205" s="1189"/>
      <c r="LKA205" s="1189"/>
      <c r="LKB205" s="1189"/>
      <c r="LKC205" s="1189"/>
      <c r="LKD205" s="1189"/>
      <c r="LKE205" s="1189"/>
      <c r="LKF205" s="1189"/>
      <c r="LKG205" s="1189"/>
      <c r="LKH205" s="1189"/>
      <c r="LKI205" s="1189"/>
      <c r="LKJ205" s="1189"/>
      <c r="LKK205" s="1189"/>
      <c r="LKL205" s="1189"/>
      <c r="LKM205" s="1189"/>
      <c r="LKN205" s="1189"/>
      <c r="LKO205" s="1189"/>
      <c r="LKP205" s="1189"/>
      <c r="LKQ205" s="1189"/>
      <c r="LKR205" s="1189"/>
      <c r="LKS205" s="1189"/>
      <c r="LKT205" s="1189"/>
      <c r="LKU205" s="1189"/>
      <c r="LKV205" s="1189"/>
      <c r="LKW205" s="1189"/>
      <c r="LKX205" s="1189"/>
      <c r="LKY205" s="1189"/>
      <c r="LKZ205" s="1189"/>
      <c r="LLA205" s="1189"/>
      <c r="LLB205" s="1189"/>
      <c r="LLC205" s="1189"/>
      <c r="LLD205" s="1189"/>
      <c r="LLE205" s="1189"/>
      <c r="LLF205" s="1189"/>
      <c r="LLG205" s="1189"/>
      <c r="LLH205" s="1189"/>
      <c r="LLI205" s="1189"/>
      <c r="LLJ205" s="1189"/>
      <c r="LLK205" s="1189"/>
      <c r="LLL205" s="1189"/>
      <c r="LLM205" s="1189"/>
      <c r="LLN205" s="1189"/>
      <c r="LLO205" s="1189"/>
      <c r="LLP205" s="1189"/>
      <c r="LLQ205" s="1189"/>
      <c r="LLR205" s="1189"/>
      <c r="LLS205" s="1189"/>
      <c r="LLT205" s="1189"/>
      <c r="LLU205" s="1189"/>
      <c r="LLV205" s="1189"/>
      <c r="LLW205" s="1189"/>
      <c r="LLX205" s="1189"/>
      <c r="LLY205" s="1189"/>
      <c r="LLZ205" s="1189"/>
      <c r="LMA205" s="1189"/>
      <c r="LMB205" s="1189"/>
      <c r="LMC205" s="1189"/>
      <c r="LMD205" s="1189"/>
      <c r="LME205" s="1189"/>
      <c r="LMF205" s="1189"/>
      <c r="LMG205" s="1189"/>
      <c r="LMH205" s="1189"/>
      <c r="LMI205" s="1189"/>
      <c r="LMJ205" s="1189"/>
      <c r="LMK205" s="1189"/>
      <c r="LML205" s="1189"/>
      <c r="LMM205" s="1189"/>
      <c r="LMN205" s="1189"/>
      <c r="LMO205" s="1189"/>
      <c r="LMP205" s="1189"/>
      <c r="LMQ205" s="1189"/>
      <c r="LMR205" s="1189"/>
      <c r="LMS205" s="1189"/>
      <c r="LMT205" s="1189"/>
      <c r="LMU205" s="1189"/>
      <c r="LMV205" s="1189"/>
      <c r="LMW205" s="1189"/>
      <c r="LMX205" s="1189"/>
      <c r="LMY205" s="1189"/>
      <c r="LMZ205" s="1189"/>
      <c r="LNA205" s="1189"/>
      <c r="LNB205" s="1189"/>
      <c r="LNC205" s="1189"/>
      <c r="LND205" s="1189"/>
      <c r="LNE205" s="1189"/>
      <c r="LNF205" s="1189"/>
      <c r="LNG205" s="1189"/>
      <c r="LNH205" s="1189"/>
      <c r="LNI205" s="1189"/>
      <c r="LNJ205" s="1189"/>
      <c r="LNK205" s="1189"/>
      <c r="LNL205" s="1189"/>
      <c r="LNM205" s="1189"/>
      <c r="LNN205" s="1189"/>
      <c r="LNO205" s="1189"/>
      <c r="LNP205" s="1189"/>
      <c r="LNQ205" s="1189"/>
      <c r="LNR205" s="1189"/>
      <c r="LNS205" s="1189"/>
      <c r="LNT205" s="1189"/>
      <c r="LNU205" s="1189"/>
      <c r="LNV205" s="1189"/>
      <c r="LNW205" s="1189"/>
      <c r="LNX205" s="1189"/>
      <c r="LNY205" s="1189"/>
      <c r="LNZ205" s="1189"/>
      <c r="LOA205" s="1189"/>
      <c r="LOB205" s="1189"/>
      <c r="LOC205" s="1189"/>
      <c r="LOD205" s="1189"/>
      <c r="LOE205" s="1189"/>
      <c r="LOF205" s="1189"/>
      <c r="LOG205" s="1189"/>
      <c r="LOH205" s="1189"/>
      <c r="LOI205" s="1189"/>
      <c r="LOJ205" s="1189"/>
      <c r="LOK205" s="1189"/>
      <c r="LOL205" s="1189"/>
      <c r="LOM205" s="1189"/>
      <c r="LON205" s="1189"/>
      <c r="LOO205" s="1189"/>
      <c r="LOP205" s="1189"/>
      <c r="LOQ205" s="1189"/>
      <c r="LOR205" s="1189"/>
      <c r="LOS205" s="1189"/>
      <c r="LOT205" s="1189"/>
      <c r="LOU205" s="1189"/>
      <c r="LOV205" s="1189"/>
      <c r="LOW205" s="1189"/>
      <c r="LOX205" s="1189"/>
      <c r="LOY205" s="1189"/>
      <c r="LOZ205" s="1189"/>
      <c r="LPA205" s="1189"/>
      <c r="LPB205" s="1189"/>
      <c r="LPC205" s="1189"/>
      <c r="LPD205" s="1189"/>
      <c r="LPE205" s="1189"/>
      <c r="LPF205" s="1189"/>
      <c r="LPG205" s="1189"/>
      <c r="LPH205" s="1189"/>
      <c r="LPI205" s="1189"/>
      <c r="LPJ205" s="1189"/>
      <c r="LPK205" s="1189"/>
      <c r="LPL205" s="1189"/>
      <c r="LPM205" s="1189"/>
      <c r="LPN205" s="1189"/>
      <c r="LPO205" s="1189"/>
      <c r="LPP205" s="1189"/>
      <c r="LPQ205" s="1189"/>
      <c r="LPR205" s="1189"/>
      <c r="LPS205" s="1189"/>
      <c r="LPT205" s="1189"/>
      <c r="LPU205" s="1189"/>
      <c r="LPV205" s="1189"/>
      <c r="LPW205" s="1189"/>
      <c r="LPX205" s="1189"/>
      <c r="LPY205" s="1189"/>
      <c r="LPZ205" s="1189"/>
      <c r="LQA205" s="1189"/>
      <c r="LQB205" s="1189"/>
      <c r="LQC205" s="1189"/>
      <c r="LQD205" s="1189"/>
      <c r="LQE205" s="1189"/>
      <c r="LQF205" s="1189"/>
      <c r="LQG205" s="1189"/>
      <c r="LQH205" s="1189"/>
      <c r="LQI205" s="1189"/>
      <c r="LQJ205" s="1189"/>
      <c r="LQK205" s="1189"/>
      <c r="LQL205" s="1189"/>
      <c r="LQM205" s="1189"/>
      <c r="LQN205" s="1189"/>
      <c r="LQO205" s="1189"/>
      <c r="LQP205" s="1189"/>
      <c r="LQQ205" s="1189"/>
      <c r="LQR205" s="1189"/>
      <c r="LQS205" s="1189"/>
      <c r="LQT205" s="1189"/>
      <c r="LQU205" s="1189"/>
      <c r="LQV205" s="1189"/>
      <c r="LQW205" s="1189"/>
      <c r="LQX205" s="1189"/>
      <c r="LQY205" s="1189"/>
      <c r="LQZ205" s="1189"/>
      <c r="LRA205" s="1189"/>
      <c r="LRB205" s="1189"/>
      <c r="LRC205" s="1189"/>
      <c r="LRD205" s="1189"/>
      <c r="LRE205" s="1189"/>
      <c r="LRF205" s="1189"/>
      <c r="LRG205" s="1189"/>
      <c r="LRH205" s="1189"/>
      <c r="LRI205" s="1189"/>
      <c r="LRJ205" s="1189"/>
      <c r="LRK205" s="1189"/>
      <c r="LRL205" s="1189"/>
      <c r="LRM205" s="1189"/>
      <c r="LRN205" s="1189"/>
      <c r="LRO205" s="1189"/>
      <c r="LRP205" s="1189"/>
      <c r="LRQ205" s="1189"/>
      <c r="LRR205" s="1189"/>
      <c r="LRS205" s="1189"/>
      <c r="LRT205" s="1189"/>
      <c r="LRU205" s="1189"/>
      <c r="LRV205" s="1189"/>
      <c r="LRW205" s="1189"/>
      <c r="LRX205" s="1189"/>
      <c r="LRY205" s="1189"/>
      <c r="LRZ205" s="1189"/>
      <c r="LSA205" s="1189"/>
      <c r="LSB205" s="1189"/>
      <c r="LSC205" s="1189"/>
      <c r="LSD205" s="1189"/>
      <c r="LSE205" s="1189"/>
      <c r="LSF205" s="1189"/>
      <c r="LSG205" s="1189"/>
      <c r="LSH205" s="1189"/>
      <c r="LSI205" s="1189"/>
      <c r="LSJ205" s="1189"/>
      <c r="LSK205" s="1189"/>
      <c r="LSL205" s="1189"/>
      <c r="LSM205" s="1189"/>
      <c r="LSN205" s="1189"/>
      <c r="LSO205" s="1189"/>
      <c r="LSP205" s="1189"/>
      <c r="LSQ205" s="1189"/>
      <c r="LSR205" s="1189"/>
      <c r="LSS205" s="1189"/>
      <c r="LST205" s="1189"/>
      <c r="LSU205" s="1189"/>
      <c r="LSV205" s="1189"/>
      <c r="LSW205" s="1189"/>
      <c r="LSX205" s="1189"/>
      <c r="LSY205" s="1189"/>
      <c r="LSZ205" s="1189"/>
      <c r="LTA205" s="1189"/>
      <c r="LTB205" s="1189"/>
      <c r="LTC205" s="1189"/>
      <c r="LTD205" s="1189"/>
      <c r="LTE205" s="1189"/>
      <c r="LTF205" s="1189"/>
      <c r="LTG205" s="1189"/>
      <c r="LTH205" s="1189"/>
      <c r="LTI205" s="1189"/>
      <c r="LTJ205" s="1189"/>
      <c r="LTK205" s="1189"/>
      <c r="LTL205" s="1189"/>
      <c r="LTM205" s="1189"/>
      <c r="LTN205" s="1189"/>
      <c r="LTO205" s="1189"/>
      <c r="LTP205" s="1189"/>
      <c r="LTQ205" s="1189"/>
      <c r="LTR205" s="1189"/>
      <c r="LTS205" s="1189"/>
      <c r="LTT205" s="1189"/>
      <c r="LTU205" s="1189"/>
      <c r="LTV205" s="1189"/>
      <c r="LTW205" s="1189"/>
      <c r="LTX205" s="1189"/>
      <c r="LTY205" s="1189"/>
      <c r="LTZ205" s="1189"/>
      <c r="LUA205" s="1189"/>
      <c r="LUB205" s="1189"/>
      <c r="LUC205" s="1189"/>
      <c r="LUD205" s="1189"/>
      <c r="LUE205" s="1189"/>
      <c r="LUF205" s="1189"/>
      <c r="LUG205" s="1189"/>
      <c r="LUH205" s="1189"/>
      <c r="LUI205" s="1189"/>
      <c r="LUJ205" s="1189"/>
      <c r="LUK205" s="1189"/>
      <c r="LUL205" s="1189"/>
      <c r="LUM205" s="1189"/>
      <c r="LUN205" s="1189"/>
      <c r="LUO205" s="1189"/>
      <c r="LUP205" s="1189"/>
      <c r="LUQ205" s="1189"/>
      <c r="LUR205" s="1189"/>
      <c r="LUS205" s="1189"/>
      <c r="LUT205" s="1189"/>
      <c r="LUU205" s="1189"/>
      <c r="LUV205" s="1189"/>
      <c r="LUW205" s="1189"/>
      <c r="LUX205" s="1189"/>
      <c r="LUY205" s="1189"/>
      <c r="LUZ205" s="1189"/>
      <c r="LVA205" s="1189"/>
      <c r="LVB205" s="1189"/>
      <c r="LVC205" s="1189"/>
      <c r="LVD205" s="1189"/>
      <c r="LVE205" s="1189"/>
      <c r="LVF205" s="1189"/>
      <c r="LVG205" s="1189"/>
      <c r="LVH205" s="1189"/>
      <c r="LVI205" s="1189"/>
      <c r="LVJ205" s="1189"/>
      <c r="LVK205" s="1189"/>
      <c r="LVL205" s="1189"/>
      <c r="LVM205" s="1189"/>
      <c r="LVN205" s="1189"/>
      <c r="LVO205" s="1189"/>
      <c r="LVP205" s="1189"/>
      <c r="LVQ205" s="1189"/>
      <c r="LVR205" s="1189"/>
      <c r="LVS205" s="1189"/>
      <c r="LVT205" s="1189"/>
      <c r="LVU205" s="1189"/>
      <c r="LVV205" s="1189"/>
      <c r="LVW205" s="1189"/>
      <c r="LVX205" s="1189"/>
      <c r="LVY205" s="1189"/>
      <c r="LVZ205" s="1189"/>
      <c r="LWA205" s="1189"/>
      <c r="LWB205" s="1189"/>
      <c r="LWC205" s="1189"/>
      <c r="LWD205" s="1189"/>
      <c r="LWE205" s="1189"/>
      <c r="LWF205" s="1189"/>
      <c r="LWG205" s="1189"/>
      <c r="LWH205" s="1189"/>
      <c r="LWI205" s="1189"/>
      <c r="LWJ205" s="1189"/>
      <c r="LWK205" s="1189"/>
      <c r="LWL205" s="1189"/>
      <c r="LWM205" s="1189"/>
      <c r="LWN205" s="1189"/>
      <c r="LWO205" s="1189"/>
      <c r="LWP205" s="1189"/>
      <c r="LWQ205" s="1189"/>
      <c r="LWR205" s="1189"/>
      <c r="LWS205" s="1189"/>
      <c r="LWT205" s="1189"/>
      <c r="LWU205" s="1189"/>
      <c r="LWV205" s="1189"/>
      <c r="LWW205" s="1189"/>
      <c r="LWX205" s="1189"/>
      <c r="LWY205" s="1189"/>
      <c r="LWZ205" s="1189"/>
      <c r="LXA205" s="1189"/>
      <c r="LXB205" s="1189"/>
      <c r="LXC205" s="1189"/>
      <c r="LXD205" s="1189"/>
      <c r="LXE205" s="1189"/>
      <c r="LXF205" s="1189"/>
      <c r="LXG205" s="1189"/>
      <c r="LXH205" s="1189"/>
      <c r="LXI205" s="1189"/>
      <c r="LXJ205" s="1189"/>
      <c r="LXK205" s="1189"/>
      <c r="LXL205" s="1189"/>
      <c r="LXM205" s="1189"/>
      <c r="LXN205" s="1189"/>
      <c r="LXO205" s="1189"/>
      <c r="LXP205" s="1189"/>
      <c r="LXQ205" s="1189"/>
      <c r="LXR205" s="1189"/>
      <c r="LXS205" s="1189"/>
      <c r="LXT205" s="1189"/>
      <c r="LXU205" s="1189"/>
      <c r="LXV205" s="1189"/>
      <c r="LXW205" s="1189"/>
      <c r="LXX205" s="1189"/>
      <c r="LXY205" s="1189"/>
      <c r="LXZ205" s="1189"/>
      <c r="LYA205" s="1189"/>
      <c r="LYB205" s="1189"/>
      <c r="LYC205" s="1189"/>
      <c r="LYD205" s="1189"/>
      <c r="LYE205" s="1189"/>
      <c r="LYF205" s="1189"/>
      <c r="LYG205" s="1189"/>
      <c r="LYH205" s="1189"/>
      <c r="LYI205" s="1189"/>
      <c r="LYJ205" s="1189"/>
      <c r="LYK205" s="1189"/>
      <c r="LYL205" s="1189"/>
      <c r="LYM205" s="1189"/>
      <c r="LYN205" s="1189"/>
      <c r="LYO205" s="1189"/>
      <c r="LYP205" s="1189"/>
      <c r="LYQ205" s="1189"/>
      <c r="LYR205" s="1189"/>
      <c r="LYS205" s="1189"/>
      <c r="LYT205" s="1189"/>
      <c r="LYU205" s="1189"/>
      <c r="LYV205" s="1189"/>
      <c r="LYW205" s="1189"/>
      <c r="LYX205" s="1189"/>
      <c r="LYY205" s="1189"/>
      <c r="LYZ205" s="1189"/>
      <c r="LZA205" s="1189"/>
      <c r="LZB205" s="1189"/>
      <c r="LZC205" s="1189"/>
      <c r="LZD205" s="1189"/>
      <c r="LZE205" s="1189"/>
      <c r="LZF205" s="1189"/>
      <c r="LZG205" s="1189"/>
      <c r="LZH205" s="1189"/>
      <c r="LZI205" s="1189"/>
      <c r="LZJ205" s="1189"/>
      <c r="LZK205" s="1189"/>
      <c r="LZL205" s="1189"/>
      <c r="LZM205" s="1189"/>
      <c r="LZN205" s="1189"/>
      <c r="LZO205" s="1189"/>
      <c r="LZP205" s="1189"/>
      <c r="LZQ205" s="1189"/>
      <c r="LZR205" s="1189"/>
      <c r="LZS205" s="1189"/>
      <c r="LZT205" s="1189"/>
      <c r="LZU205" s="1189"/>
      <c r="LZV205" s="1189"/>
      <c r="LZW205" s="1189"/>
      <c r="LZX205" s="1189"/>
      <c r="LZY205" s="1189"/>
      <c r="LZZ205" s="1189"/>
      <c r="MAA205" s="1189"/>
      <c r="MAB205" s="1189"/>
      <c r="MAC205" s="1189"/>
      <c r="MAD205" s="1189"/>
      <c r="MAE205" s="1189"/>
      <c r="MAF205" s="1189"/>
      <c r="MAG205" s="1189"/>
      <c r="MAH205" s="1189"/>
      <c r="MAI205" s="1189"/>
      <c r="MAJ205" s="1189"/>
      <c r="MAK205" s="1189"/>
      <c r="MAL205" s="1189"/>
      <c r="MAM205" s="1189"/>
      <c r="MAN205" s="1189"/>
      <c r="MAO205" s="1189"/>
      <c r="MAP205" s="1189"/>
      <c r="MAQ205" s="1189"/>
      <c r="MAR205" s="1189"/>
      <c r="MAS205" s="1189"/>
      <c r="MAT205" s="1189"/>
      <c r="MAU205" s="1189"/>
      <c r="MAV205" s="1189"/>
      <c r="MAW205" s="1189"/>
      <c r="MAX205" s="1189"/>
      <c r="MAY205" s="1189"/>
      <c r="MAZ205" s="1189"/>
      <c r="MBA205" s="1189"/>
      <c r="MBB205" s="1189"/>
      <c r="MBC205" s="1189"/>
      <c r="MBD205" s="1189"/>
      <c r="MBE205" s="1189"/>
      <c r="MBF205" s="1189"/>
      <c r="MBG205" s="1189"/>
      <c r="MBH205" s="1189"/>
      <c r="MBI205" s="1189"/>
      <c r="MBJ205" s="1189"/>
      <c r="MBK205" s="1189"/>
      <c r="MBL205" s="1189"/>
      <c r="MBM205" s="1189"/>
      <c r="MBN205" s="1189"/>
      <c r="MBO205" s="1189"/>
      <c r="MBP205" s="1189"/>
      <c r="MBQ205" s="1189"/>
      <c r="MBR205" s="1189"/>
      <c r="MBS205" s="1189"/>
      <c r="MBT205" s="1189"/>
      <c r="MBU205" s="1189"/>
      <c r="MBV205" s="1189"/>
      <c r="MBW205" s="1189"/>
      <c r="MBX205" s="1189"/>
      <c r="MBY205" s="1189"/>
      <c r="MBZ205" s="1189"/>
      <c r="MCA205" s="1189"/>
      <c r="MCB205" s="1189"/>
      <c r="MCC205" s="1189"/>
      <c r="MCD205" s="1189"/>
      <c r="MCE205" s="1189"/>
      <c r="MCF205" s="1189"/>
      <c r="MCG205" s="1189"/>
      <c r="MCH205" s="1189"/>
      <c r="MCI205" s="1189"/>
      <c r="MCJ205" s="1189"/>
      <c r="MCK205" s="1189"/>
      <c r="MCL205" s="1189"/>
      <c r="MCM205" s="1189"/>
      <c r="MCN205" s="1189"/>
      <c r="MCO205" s="1189"/>
      <c r="MCP205" s="1189"/>
      <c r="MCQ205" s="1189"/>
      <c r="MCR205" s="1189"/>
      <c r="MCS205" s="1189"/>
      <c r="MCT205" s="1189"/>
      <c r="MCU205" s="1189"/>
      <c r="MCV205" s="1189"/>
      <c r="MCW205" s="1189"/>
      <c r="MCX205" s="1189"/>
      <c r="MCY205" s="1189"/>
      <c r="MCZ205" s="1189"/>
      <c r="MDA205" s="1189"/>
      <c r="MDB205" s="1189"/>
      <c r="MDC205" s="1189"/>
      <c r="MDD205" s="1189"/>
      <c r="MDE205" s="1189"/>
      <c r="MDF205" s="1189"/>
      <c r="MDG205" s="1189"/>
      <c r="MDH205" s="1189"/>
      <c r="MDI205" s="1189"/>
      <c r="MDJ205" s="1189"/>
      <c r="MDK205" s="1189"/>
      <c r="MDL205" s="1189"/>
      <c r="MDM205" s="1189"/>
      <c r="MDN205" s="1189"/>
      <c r="MDO205" s="1189"/>
      <c r="MDP205" s="1189"/>
      <c r="MDQ205" s="1189"/>
      <c r="MDR205" s="1189"/>
      <c r="MDS205" s="1189"/>
      <c r="MDT205" s="1189"/>
      <c r="MDU205" s="1189"/>
      <c r="MDV205" s="1189"/>
      <c r="MDW205" s="1189"/>
      <c r="MDX205" s="1189"/>
      <c r="MDY205" s="1189"/>
      <c r="MDZ205" s="1189"/>
      <c r="MEA205" s="1189"/>
      <c r="MEB205" s="1189"/>
      <c r="MEC205" s="1189"/>
      <c r="MED205" s="1189"/>
      <c r="MEE205" s="1189"/>
      <c r="MEF205" s="1189"/>
      <c r="MEG205" s="1189"/>
      <c r="MEH205" s="1189"/>
      <c r="MEI205" s="1189"/>
      <c r="MEJ205" s="1189"/>
      <c r="MEK205" s="1189"/>
      <c r="MEL205" s="1189"/>
      <c r="MEM205" s="1189"/>
      <c r="MEN205" s="1189"/>
      <c r="MEO205" s="1189"/>
      <c r="MEP205" s="1189"/>
      <c r="MEQ205" s="1189"/>
      <c r="MER205" s="1189"/>
      <c r="MES205" s="1189"/>
      <c r="MET205" s="1189"/>
      <c r="MEU205" s="1189"/>
      <c r="MEV205" s="1189"/>
      <c r="MEW205" s="1189"/>
      <c r="MEX205" s="1189"/>
      <c r="MEY205" s="1189"/>
      <c r="MEZ205" s="1189"/>
      <c r="MFA205" s="1189"/>
      <c r="MFB205" s="1189"/>
      <c r="MFC205" s="1189"/>
      <c r="MFD205" s="1189"/>
      <c r="MFE205" s="1189"/>
      <c r="MFF205" s="1189"/>
      <c r="MFG205" s="1189"/>
      <c r="MFH205" s="1189"/>
      <c r="MFI205" s="1189"/>
      <c r="MFJ205" s="1189"/>
      <c r="MFK205" s="1189"/>
      <c r="MFL205" s="1189"/>
      <c r="MFM205" s="1189"/>
      <c r="MFN205" s="1189"/>
      <c r="MFO205" s="1189"/>
      <c r="MFP205" s="1189"/>
      <c r="MFQ205" s="1189"/>
      <c r="MFR205" s="1189"/>
      <c r="MFS205" s="1189"/>
      <c r="MFT205" s="1189"/>
      <c r="MFU205" s="1189"/>
      <c r="MFV205" s="1189"/>
      <c r="MFW205" s="1189"/>
      <c r="MFX205" s="1189"/>
      <c r="MFY205" s="1189"/>
      <c r="MFZ205" s="1189"/>
      <c r="MGA205" s="1189"/>
      <c r="MGB205" s="1189"/>
      <c r="MGC205" s="1189"/>
      <c r="MGD205" s="1189"/>
      <c r="MGE205" s="1189"/>
      <c r="MGF205" s="1189"/>
      <c r="MGG205" s="1189"/>
      <c r="MGH205" s="1189"/>
      <c r="MGI205" s="1189"/>
      <c r="MGJ205" s="1189"/>
      <c r="MGK205" s="1189"/>
      <c r="MGL205" s="1189"/>
      <c r="MGM205" s="1189"/>
      <c r="MGN205" s="1189"/>
      <c r="MGO205" s="1189"/>
      <c r="MGP205" s="1189"/>
      <c r="MGQ205" s="1189"/>
      <c r="MGR205" s="1189"/>
      <c r="MGS205" s="1189"/>
      <c r="MGT205" s="1189"/>
      <c r="MGU205" s="1189"/>
      <c r="MGV205" s="1189"/>
      <c r="MGW205" s="1189"/>
      <c r="MGX205" s="1189"/>
      <c r="MGY205" s="1189"/>
      <c r="MGZ205" s="1189"/>
      <c r="MHA205" s="1189"/>
      <c r="MHB205" s="1189"/>
      <c r="MHC205" s="1189"/>
      <c r="MHD205" s="1189"/>
      <c r="MHE205" s="1189"/>
      <c r="MHF205" s="1189"/>
      <c r="MHG205" s="1189"/>
      <c r="MHH205" s="1189"/>
      <c r="MHI205" s="1189"/>
      <c r="MHJ205" s="1189"/>
      <c r="MHK205" s="1189"/>
      <c r="MHL205" s="1189"/>
      <c r="MHM205" s="1189"/>
      <c r="MHN205" s="1189"/>
      <c r="MHO205" s="1189"/>
      <c r="MHP205" s="1189"/>
      <c r="MHQ205" s="1189"/>
      <c r="MHR205" s="1189"/>
      <c r="MHS205" s="1189"/>
      <c r="MHT205" s="1189"/>
      <c r="MHU205" s="1189"/>
      <c r="MHV205" s="1189"/>
      <c r="MHW205" s="1189"/>
      <c r="MHX205" s="1189"/>
      <c r="MHY205" s="1189"/>
      <c r="MHZ205" s="1189"/>
      <c r="MIA205" s="1189"/>
      <c r="MIB205" s="1189"/>
      <c r="MIC205" s="1189"/>
      <c r="MID205" s="1189"/>
      <c r="MIE205" s="1189"/>
      <c r="MIF205" s="1189"/>
      <c r="MIG205" s="1189"/>
      <c r="MIH205" s="1189"/>
      <c r="MII205" s="1189"/>
      <c r="MIJ205" s="1189"/>
      <c r="MIK205" s="1189"/>
      <c r="MIL205" s="1189"/>
      <c r="MIM205" s="1189"/>
      <c r="MIN205" s="1189"/>
      <c r="MIO205" s="1189"/>
      <c r="MIP205" s="1189"/>
      <c r="MIQ205" s="1189"/>
      <c r="MIR205" s="1189"/>
      <c r="MIS205" s="1189"/>
      <c r="MIT205" s="1189"/>
      <c r="MIU205" s="1189"/>
      <c r="MIV205" s="1189"/>
      <c r="MIW205" s="1189"/>
      <c r="MIX205" s="1189"/>
      <c r="MIY205" s="1189"/>
      <c r="MIZ205" s="1189"/>
      <c r="MJA205" s="1189"/>
      <c r="MJB205" s="1189"/>
      <c r="MJC205" s="1189"/>
      <c r="MJD205" s="1189"/>
      <c r="MJE205" s="1189"/>
      <c r="MJF205" s="1189"/>
      <c r="MJG205" s="1189"/>
      <c r="MJH205" s="1189"/>
      <c r="MJI205" s="1189"/>
      <c r="MJJ205" s="1189"/>
      <c r="MJK205" s="1189"/>
      <c r="MJL205" s="1189"/>
      <c r="MJM205" s="1189"/>
      <c r="MJN205" s="1189"/>
      <c r="MJO205" s="1189"/>
      <c r="MJP205" s="1189"/>
      <c r="MJQ205" s="1189"/>
      <c r="MJR205" s="1189"/>
      <c r="MJS205" s="1189"/>
      <c r="MJT205" s="1189"/>
      <c r="MJU205" s="1189"/>
      <c r="MJV205" s="1189"/>
      <c r="MJW205" s="1189"/>
      <c r="MJX205" s="1189"/>
      <c r="MJY205" s="1189"/>
      <c r="MJZ205" s="1189"/>
      <c r="MKA205" s="1189"/>
      <c r="MKB205" s="1189"/>
      <c r="MKC205" s="1189"/>
      <c r="MKD205" s="1189"/>
      <c r="MKE205" s="1189"/>
      <c r="MKF205" s="1189"/>
      <c r="MKG205" s="1189"/>
      <c r="MKH205" s="1189"/>
      <c r="MKI205" s="1189"/>
      <c r="MKJ205" s="1189"/>
      <c r="MKK205" s="1189"/>
      <c r="MKL205" s="1189"/>
      <c r="MKM205" s="1189"/>
      <c r="MKN205" s="1189"/>
      <c r="MKO205" s="1189"/>
      <c r="MKP205" s="1189"/>
      <c r="MKQ205" s="1189"/>
      <c r="MKR205" s="1189"/>
      <c r="MKS205" s="1189"/>
      <c r="MKT205" s="1189"/>
      <c r="MKU205" s="1189"/>
      <c r="MKV205" s="1189"/>
      <c r="MKW205" s="1189"/>
      <c r="MKX205" s="1189"/>
      <c r="MKY205" s="1189"/>
      <c r="MKZ205" s="1189"/>
      <c r="MLA205" s="1189"/>
      <c r="MLB205" s="1189"/>
      <c r="MLC205" s="1189"/>
      <c r="MLD205" s="1189"/>
      <c r="MLE205" s="1189"/>
      <c r="MLF205" s="1189"/>
      <c r="MLG205" s="1189"/>
      <c r="MLH205" s="1189"/>
      <c r="MLI205" s="1189"/>
      <c r="MLJ205" s="1189"/>
      <c r="MLK205" s="1189"/>
      <c r="MLL205" s="1189"/>
      <c r="MLM205" s="1189"/>
      <c r="MLN205" s="1189"/>
      <c r="MLO205" s="1189"/>
      <c r="MLP205" s="1189"/>
      <c r="MLQ205" s="1189"/>
      <c r="MLR205" s="1189"/>
      <c r="MLS205" s="1189"/>
      <c r="MLT205" s="1189"/>
      <c r="MLU205" s="1189"/>
      <c r="MLV205" s="1189"/>
      <c r="MLW205" s="1189"/>
      <c r="MLX205" s="1189"/>
      <c r="MLY205" s="1189"/>
      <c r="MLZ205" s="1189"/>
      <c r="MMA205" s="1189"/>
      <c r="MMB205" s="1189"/>
      <c r="MMC205" s="1189"/>
      <c r="MMD205" s="1189"/>
      <c r="MME205" s="1189"/>
      <c r="MMF205" s="1189"/>
      <c r="MMG205" s="1189"/>
      <c r="MMH205" s="1189"/>
      <c r="MMI205" s="1189"/>
      <c r="MMJ205" s="1189"/>
      <c r="MMK205" s="1189"/>
      <c r="MML205" s="1189"/>
      <c r="MMM205" s="1189"/>
      <c r="MMN205" s="1189"/>
      <c r="MMO205" s="1189"/>
      <c r="MMP205" s="1189"/>
      <c r="MMQ205" s="1189"/>
      <c r="MMR205" s="1189"/>
      <c r="MMS205" s="1189"/>
      <c r="MMT205" s="1189"/>
      <c r="MMU205" s="1189"/>
      <c r="MMV205" s="1189"/>
      <c r="MMW205" s="1189"/>
      <c r="MMX205" s="1189"/>
      <c r="MMY205" s="1189"/>
      <c r="MMZ205" s="1189"/>
      <c r="MNA205" s="1189"/>
      <c r="MNB205" s="1189"/>
      <c r="MNC205" s="1189"/>
      <c r="MND205" s="1189"/>
      <c r="MNE205" s="1189"/>
      <c r="MNF205" s="1189"/>
      <c r="MNG205" s="1189"/>
      <c r="MNH205" s="1189"/>
      <c r="MNI205" s="1189"/>
      <c r="MNJ205" s="1189"/>
      <c r="MNK205" s="1189"/>
      <c r="MNL205" s="1189"/>
      <c r="MNM205" s="1189"/>
      <c r="MNN205" s="1189"/>
      <c r="MNO205" s="1189"/>
      <c r="MNP205" s="1189"/>
      <c r="MNQ205" s="1189"/>
      <c r="MNR205" s="1189"/>
      <c r="MNS205" s="1189"/>
      <c r="MNT205" s="1189"/>
      <c r="MNU205" s="1189"/>
      <c r="MNV205" s="1189"/>
      <c r="MNW205" s="1189"/>
      <c r="MNX205" s="1189"/>
      <c r="MNY205" s="1189"/>
      <c r="MNZ205" s="1189"/>
      <c r="MOA205" s="1189"/>
      <c r="MOB205" s="1189"/>
      <c r="MOC205" s="1189"/>
      <c r="MOD205" s="1189"/>
      <c r="MOE205" s="1189"/>
      <c r="MOF205" s="1189"/>
      <c r="MOG205" s="1189"/>
      <c r="MOH205" s="1189"/>
      <c r="MOI205" s="1189"/>
      <c r="MOJ205" s="1189"/>
      <c r="MOK205" s="1189"/>
      <c r="MOL205" s="1189"/>
      <c r="MOM205" s="1189"/>
      <c r="MON205" s="1189"/>
      <c r="MOO205" s="1189"/>
      <c r="MOP205" s="1189"/>
      <c r="MOQ205" s="1189"/>
      <c r="MOR205" s="1189"/>
      <c r="MOS205" s="1189"/>
      <c r="MOT205" s="1189"/>
      <c r="MOU205" s="1189"/>
      <c r="MOV205" s="1189"/>
      <c r="MOW205" s="1189"/>
      <c r="MOX205" s="1189"/>
      <c r="MOY205" s="1189"/>
      <c r="MOZ205" s="1189"/>
      <c r="MPA205" s="1189"/>
      <c r="MPB205" s="1189"/>
      <c r="MPC205" s="1189"/>
      <c r="MPD205" s="1189"/>
      <c r="MPE205" s="1189"/>
      <c r="MPF205" s="1189"/>
      <c r="MPG205" s="1189"/>
      <c r="MPH205" s="1189"/>
      <c r="MPI205" s="1189"/>
      <c r="MPJ205" s="1189"/>
      <c r="MPK205" s="1189"/>
      <c r="MPL205" s="1189"/>
      <c r="MPM205" s="1189"/>
      <c r="MPN205" s="1189"/>
      <c r="MPO205" s="1189"/>
      <c r="MPP205" s="1189"/>
      <c r="MPQ205" s="1189"/>
      <c r="MPR205" s="1189"/>
      <c r="MPS205" s="1189"/>
      <c r="MPT205" s="1189"/>
      <c r="MPU205" s="1189"/>
      <c r="MPV205" s="1189"/>
      <c r="MPW205" s="1189"/>
      <c r="MPX205" s="1189"/>
      <c r="MPY205" s="1189"/>
      <c r="MPZ205" s="1189"/>
      <c r="MQA205" s="1189"/>
      <c r="MQB205" s="1189"/>
      <c r="MQC205" s="1189"/>
      <c r="MQD205" s="1189"/>
      <c r="MQE205" s="1189"/>
      <c r="MQF205" s="1189"/>
      <c r="MQG205" s="1189"/>
      <c r="MQH205" s="1189"/>
      <c r="MQI205" s="1189"/>
      <c r="MQJ205" s="1189"/>
      <c r="MQK205" s="1189"/>
      <c r="MQL205" s="1189"/>
      <c r="MQM205" s="1189"/>
      <c r="MQN205" s="1189"/>
      <c r="MQO205" s="1189"/>
      <c r="MQP205" s="1189"/>
      <c r="MQQ205" s="1189"/>
      <c r="MQR205" s="1189"/>
      <c r="MQS205" s="1189"/>
      <c r="MQT205" s="1189"/>
      <c r="MQU205" s="1189"/>
      <c r="MQV205" s="1189"/>
      <c r="MQW205" s="1189"/>
      <c r="MQX205" s="1189"/>
      <c r="MQY205" s="1189"/>
      <c r="MQZ205" s="1189"/>
      <c r="MRA205" s="1189"/>
      <c r="MRB205" s="1189"/>
      <c r="MRC205" s="1189"/>
      <c r="MRD205" s="1189"/>
      <c r="MRE205" s="1189"/>
      <c r="MRF205" s="1189"/>
      <c r="MRG205" s="1189"/>
      <c r="MRH205" s="1189"/>
      <c r="MRI205" s="1189"/>
      <c r="MRJ205" s="1189"/>
      <c r="MRK205" s="1189"/>
      <c r="MRL205" s="1189"/>
      <c r="MRM205" s="1189"/>
      <c r="MRN205" s="1189"/>
      <c r="MRO205" s="1189"/>
      <c r="MRP205" s="1189"/>
      <c r="MRQ205" s="1189"/>
      <c r="MRR205" s="1189"/>
      <c r="MRS205" s="1189"/>
      <c r="MRT205" s="1189"/>
      <c r="MRU205" s="1189"/>
      <c r="MRV205" s="1189"/>
      <c r="MRW205" s="1189"/>
      <c r="MRX205" s="1189"/>
      <c r="MRY205" s="1189"/>
      <c r="MRZ205" s="1189"/>
      <c r="MSA205" s="1189"/>
      <c r="MSB205" s="1189"/>
      <c r="MSC205" s="1189"/>
      <c r="MSD205" s="1189"/>
      <c r="MSE205" s="1189"/>
      <c r="MSF205" s="1189"/>
      <c r="MSG205" s="1189"/>
      <c r="MSH205" s="1189"/>
      <c r="MSI205" s="1189"/>
      <c r="MSJ205" s="1189"/>
      <c r="MSK205" s="1189"/>
      <c r="MSL205" s="1189"/>
      <c r="MSM205" s="1189"/>
      <c r="MSN205" s="1189"/>
      <c r="MSO205" s="1189"/>
      <c r="MSP205" s="1189"/>
      <c r="MSQ205" s="1189"/>
      <c r="MSR205" s="1189"/>
      <c r="MSS205" s="1189"/>
      <c r="MST205" s="1189"/>
      <c r="MSU205" s="1189"/>
      <c r="MSV205" s="1189"/>
      <c r="MSW205" s="1189"/>
      <c r="MSX205" s="1189"/>
      <c r="MSY205" s="1189"/>
      <c r="MSZ205" s="1189"/>
      <c r="MTA205" s="1189"/>
      <c r="MTB205" s="1189"/>
      <c r="MTC205" s="1189"/>
      <c r="MTD205" s="1189"/>
      <c r="MTE205" s="1189"/>
      <c r="MTF205" s="1189"/>
      <c r="MTG205" s="1189"/>
      <c r="MTH205" s="1189"/>
      <c r="MTI205" s="1189"/>
      <c r="MTJ205" s="1189"/>
      <c r="MTK205" s="1189"/>
      <c r="MTL205" s="1189"/>
      <c r="MTM205" s="1189"/>
      <c r="MTN205" s="1189"/>
      <c r="MTO205" s="1189"/>
      <c r="MTP205" s="1189"/>
      <c r="MTQ205" s="1189"/>
      <c r="MTR205" s="1189"/>
      <c r="MTS205" s="1189"/>
      <c r="MTT205" s="1189"/>
      <c r="MTU205" s="1189"/>
      <c r="MTV205" s="1189"/>
      <c r="MTW205" s="1189"/>
      <c r="MTX205" s="1189"/>
      <c r="MTY205" s="1189"/>
      <c r="MTZ205" s="1189"/>
      <c r="MUA205" s="1189"/>
      <c r="MUB205" s="1189"/>
      <c r="MUC205" s="1189"/>
      <c r="MUD205" s="1189"/>
      <c r="MUE205" s="1189"/>
      <c r="MUF205" s="1189"/>
      <c r="MUG205" s="1189"/>
      <c r="MUH205" s="1189"/>
      <c r="MUI205" s="1189"/>
      <c r="MUJ205" s="1189"/>
      <c r="MUK205" s="1189"/>
      <c r="MUL205" s="1189"/>
      <c r="MUM205" s="1189"/>
      <c r="MUN205" s="1189"/>
      <c r="MUO205" s="1189"/>
      <c r="MUP205" s="1189"/>
      <c r="MUQ205" s="1189"/>
      <c r="MUR205" s="1189"/>
      <c r="MUS205" s="1189"/>
      <c r="MUT205" s="1189"/>
      <c r="MUU205" s="1189"/>
      <c r="MUV205" s="1189"/>
      <c r="MUW205" s="1189"/>
      <c r="MUX205" s="1189"/>
      <c r="MUY205" s="1189"/>
      <c r="MUZ205" s="1189"/>
      <c r="MVA205" s="1189"/>
      <c r="MVB205" s="1189"/>
      <c r="MVC205" s="1189"/>
      <c r="MVD205" s="1189"/>
      <c r="MVE205" s="1189"/>
      <c r="MVF205" s="1189"/>
      <c r="MVG205" s="1189"/>
      <c r="MVH205" s="1189"/>
      <c r="MVI205" s="1189"/>
      <c r="MVJ205" s="1189"/>
      <c r="MVK205" s="1189"/>
      <c r="MVL205" s="1189"/>
      <c r="MVM205" s="1189"/>
      <c r="MVN205" s="1189"/>
      <c r="MVO205" s="1189"/>
      <c r="MVP205" s="1189"/>
      <c r="MVQ205" s="1189"/>
      <c r="MVR205" s="1189"/>
      <c r="MVS205" s="1189"/>
      <c r="MVT205" s="1189"/>
      <c r="MVU205" s="1189"/>
      <c r="MVV205" s="1189"/>
      <c r="MVW205" s="1189"/>
      <c r="MVX205" s="1189"/>
      <c r="MVY205" s="1189"/>
      <c r="MVZ205" s="1189"/>
      <c r="MWA205" s="1189"/>
      <c r="MWB205" s="1189"/>
      <c r="MWC205" s="1189"/>
      <c r="MWD205" s="1189"/>
      <c r="MWE205" s="1189"/>
      <c r="MWF205" s="1189"/>
      <c r="MWG205" s="1189"/>
      <c r="MWH205" s="1189"/>
      <c r="MWI205" s="1189"/>
      <c r="MWJ205" s="1189"/>
      <c r="MWK205" s="1189"/>
      <c r="MWL205" s="1189"/>
      <c r="MWM205" s="1189"/>
      <c r="MWN205" s="1189"/>
      <c r="MWO205" s="1189"/>
      <c r="MWP205" s="1189"/>
      <c r="MWQ205" s="1189"/>
      <c r="MWR205" s="1189"/>
      <c r="MWS205" s="1189"/>
      <c r="MWT205" s="1189"/>
      <c r="MWU205" s="1189"/>
      <c r="MWV205" s="1189"/>
      <c r="MWW205" s="1189"/>
      <c r="MWX205" s="1189"/>
      <c r="MWY205" s="1189"/>
      <c r="MWZ205" s="1189"/>
      <c r="MXA205" s="1189"/>
      <c r="MXB205" s="1189"/>
      <c r="MXC205" s="1189"/>
      <c r="MXD205" s="1189"/>
      <c r="MXE205" s="1189"/>
      <c r="MXF205" s="1189"/>
      <c r="MXG205" s="1189"/>
      <c r="MXH205" s="1189"/>
      <c r="MXI205" s="1189"/>
      <c r="MXJ205" s="1189"/>
      <c r="MXK205" s="1189"/>
      <c r="MXL205" s="1189"/>
      <c r="MXM205" s="1189"/>
      <c r="MXN205" s="1189"/>
      <c r="MXO205" s="1189"/>
      <c r="MXP205" s="1189"/>
      <c r="MXQ205" s="1189"/>
      <c r="MXR205" s="1189"/>
      <c r="MXS205" s="1189"/>
      <c r="MXT205" s="1189"/>
      <c r="MXU205" s="1189"/>
      <c r="MXV205" s="1189"/>
      <c r="MXW205" s="1189"/>
      <c r="MXX205" s="1189"/>
      <c r="MXY205" s="1189"/>
      <c r="MXZ205" s="1189"/>
      <c r="MYA205" s="1189"/>
      <c r="MYB205" s="1189"/>
      <c r="MYC205" s="1189"/>
      <c r="MYD205" s="1189"/>
      <c r="MYE205" s="1189"/>
      <c r="MYF205" s="1189"/>
      <c r="MYG205" s="1189"/>
      <c r="MYH205" s="1189"/>
      <c r="MYI205" s="1189"/>
      <c r="MYJ205" s="1189"/>
      <c r="MYK205" s="1189"/>
      <c r="MYL205" s="1189"/>
      <c r="MYM205" s="1189"/>
      <c r="MYN205" s="1189"/>
      <c r="MYO205" s="1189"/>
      <c r="MYP205" s="1189"/>
      <c r="MYQ205" s="1189"/>
      <c r="MYR205" s="1189"/>
      <c r="MYS205" s="1189"/>
      <c r="MYT205" s="1189"/>
      <c r="MYU205" s="1189"/>
      <c r="MYV205" s="1189"/>
      <c r="MYW205" s="1189"/>
      <c r="MYX205" s="1189"/>
      <c r="MYY205" s="1189"/>
      <c r="MYZ205" s="1189"/>
      <c r="MZA205" s="1189"/>
      <c r="MZB205" s="1189"/>
      <c r="MZC205" s="1189"/>
      <c r="MZD205" s="1189"/>
      <c r="MZE205" s="1189"/>
      <c r="MZF205" s="1189"/>
      <c r="MZG205" s="1189"/>
      <c r="MZH205" s="1189"/>
      <c r="MZI205" s="1189"/>
      <c r="MZJ205" s="1189"/>
      <c r="MZK205" s="1189"/>
      <c r="MZL205" s="1189"/>
      <c r="MZM205" s="1189"/>
      <c r="MZN205" s="1189"/>
      <c r="MZO205" s="1189"/>
      <c r="MZP205" s="1189"/>
      <c r="MZQ205" s="1189"/>
      <c r="MZR205" s="1189"/>
      <c r="MZS205" s="1189"/>
      <c r="MZT205" s="1189"/>
      <c r="MZU205" s="1189"/>
      <c r="MZV205" s="1189"/>
      <c r="MZW205" s="1189"/>
      <c r="MZX205" s="1189"/>
      <c r="MZY205" s="1189"/>
      <c r="MZZ205" s="1189"/>
      <c r="NAA205" s="1189"/>
      <c r="NAB205" s="1189"/>
      <c r="NAC205" s="1189"/>
      <c r="NAD205" s="1189"/>
      <c r="NAE205" s="1189"/>
      <c r="NAF205" s="1189"/>
      <c r="NAG205" s="1189"/>
      <c r="NAH205" s="1189"/>
      <c r="NAI205" s="1189"/>
      <c r="NAJ205" s="1189"/>
      <c r="NAK205" s="1189"/>
      <c r="NAL205" s="1189"/>
      <c r="NAM205" s="1189"/>
      <c r="NAN205" s="1189"/>
      <c r="NAO205" s="1189"/>
      <c r="NAP205" s="1189"/>
      <c r="NAQ205" s="1189"/>
      <c r="NAR205" s="1189"/>
      <c r="NAS205" s="1189"/>
      <c r="NAT205" s="1189"/>
      <c r="NAU205" s="1189"/>
      <c r="NAV205" s="1189"/>
      <c r="NAW205" s="1189"/>
      <c r="NAX205" s="1189"/>
      <c r="NAY205" s="1189"/>
      <c r="NAZ205" s="1189"/>
      <c r="NBA205" s="1189"/>
      <c r="NBB205" s="1189"/>
      <c r="NBC205" s="1189"/>
      <c r="NBD205" s="1189"/>
      <c r="NBE205" s="1189"/>
      <c r="NBF205" s="1189"/>
      <c r="NBG205" s="1189"/>
      <c r="NBH205" s="1189"/>
      <c r="NBI205" s="1189"/>
      <c r="NBJ205" s="1189"/>
      <c r="NBK205" s="1189"/>
      <c r="NBL205" s="1189"/>
      <c r="NBM205" s="1189"/>
      <c r="NBN205" s="1189"/>
      <c r="NBO205" s="1189"/>
      <c r="NBP205" s="1189"/>
      <c r="NBQ205" s="1189"/>
      <c r="NBR205" s="1189"/>
      <c r="NBS205" s="1189"/>
      <c r="NBT205" s="1189"/>
      <c r="NBU205" s="1189"/>
      <c r="NBV205" s="1189"/>
      <c r="NBW205" s="1189"/>
      <c r="NBX205" s="1189"/>
      <c r="NBY205" s="1189"/>
      <c r="NBZ205" s="1189"/>
      <c r="NCA205" s="1189"/>
      <c r="NCB205" s="1189"/>
      <c r="NCC205" s="1189"/>
      <c r="NCD205" s="1189"/>
      <c r="NCE205" s="1189"/>
      <c r="NCF205" s="1189"/>
      <c r="NCG205" s="1189"/>
      <c r="NCH205" s="1189"/>
      <c r="NCI205" s="1189"/>
      <c r="NCJ205" s="1189"/>
      <c r="NCK205" s="1189"/>
      <c r="NCL205" s="1189"/>
      <c r="NCM205" s="1189"/>
      <c r="NCN205" s="1189"/>
      <c r="NCO205" s="1189"/>
      <c r="NCP205" s="1189"/>
      <c r="NCQ205" s="1189"/>
      <c r="NCR205" s="1189"/>
      <c r="NCS205" s="1189"/>
      <c r="NCT205" s="1189"/>
      <c r="NCU205" s="1189"/>
      <c r="NCV205" s="1189"/>
      <c r="NCW205" s="1189"/>
      <c r="NCX205" s="1189"/>
      <c r="NCY205" s="1189"/>
      <c r="NCZ205" s="1189"/>
      <c r="NDA205" s="1189"/>
      <c r="NDB205" s="1189"/>
      <c r="NDC205" s="1189"/>
      <c r="NDD205" s="1189"/>
      <c r="NDE205" s="1189"/>
      <c r="NDF205" s="1189"/>
      <c r="NDG205" s="1189"/>
      <c r="NDH205" s="1189"/>
      <c r="NDI205" s="1189"/>
      <c r="NDJ205" s="1189"/>
      <c r="NDK205" s="1189"/>
      <c r="NDL205" s="1189"/>
      <c r="NDM205" s="1189"/>
      <c r="NDN205" s="1189"/>
      <c r="NDO205" s="1189"/>
      <c r="NDP205" s="1189"/>
      <c r="NDQ205" s="1189"/>
      <c r="NDR205" s="1189"/>
      <c r="NDS205" s="1189"/>
      <c r="NDT205" s="1189"/>
      <c r="NDU205" s="1189"/>
      <c r="NDV205" s="1189"/>
      <c r="NDW205" s="1189"/>
      <c r="NDX205" s="1189"/>
      <c r="NDY205" s="1189"/>
      <c r="NDZ205" s="1189"/>
      <c r="NEA205" s="1189"/>
      <c r="NEB205" s="1189"/>
      <c r="NEC205" s="1189"/>
      <c r="NED205" s="1189"/>
      <c r="NEE205" s="1189"/>
      <c r="NEF205" s="1189"/>
      <c r="NEG205" s="1189"/>
      <c r="NEH205" s="1189"/>
      <c r="NEI205" s="1189"/>
      <c r="NEJ205" s="1189"/>
      <c r="NEK205" s="1189"/>
      <c r="NEL205" s="1189"/>
      <c r="NEM205" s="1189"/>
      <c r="NEN205" s="1189"/>
      <c r="NEO205" s="1189"/>
      <c r="NEP205" s="1189"/>
      <c r="NEQ205" s="1189"/>
      <c r="NER205" s="1189"/>
      <c r="NES205" s="1189"/>
      <c r="NET205" s="1189"/>
      <c r="NEU205" s="1189"/>
      <c r="NEV205" s="1189"/>
      <c r="NEW205" s="1189"/>
      <c r="NEX205" s="1189"/>
      <c r="NEY205" s="1189"/>
      <c r="NEZ205" s="1189"/>
      <c r="NFA205" s="1189"/>
      <c r="NFB205" s="1189"/>
      <c r="NFC205" s="1189"/>
      <c r="NFD205" s="1189"/>
      <c r="NFE205" s="1189"/>
      <c r="NFF205" s="1189"/>
      <c r="NFG205" s="1189"/>
      <c r="NFH205" s="1189"/>
      <c r="NFI205" s="1189"/>
      <c r="NFJ205" s="1189"/>
      <c r="NFK205" s="1189"/>
      <c r="NFL205" s="1189"/>
      <c r="NFM205" s="1189"/>
      <c r="NFN205" s="1189"/>
      <c r="NFO205" s="1189"/>
      <c r="NFP205" s="1189"/>
      <c r="NFQ205" s="1189"/>
      <c r="NFR205" s="1189"/>
      <c r="NFS205" s="1189"/>
      <c r="NFT205" s="1189"/>
      <c r="NFU205" s="1189"/>
      <c r="NFV205" s="1189"/>
      <c r="NFW205" s="1189"/>
      <c r="NFX205" s="1189"/>
      <c r="NFY205" s="1189"/>
      <c r="NFZ205" s="1189"/>
      <c r="NGA205" s="1189"/>
      <c r="NGB205" s="1189"/>
      <c r="NGC205" s="1189"/>
      <c r="NGD205" s="1189"/>
      <c r="NGE205" s="1189"/>
      <c r="NGF205" s="1189"/>
      <c r="NGG205" s="1189"/>
      <c r="NGH205" s="1189"/>
      <c r="NGI205" s="1189"/>
      <c r="NGJ205" s="1189"/>
      <c r="NGK205" s="1189"/>
      <c r="NGL205" s="1189"/>
      <c r="NGM205" s="1189"/>
      <c r="NGN205" s="1189"/>
      <c r="NGO205" s="1189"/>
      <c r="NGP205" s="1189"/>
      <c r="NGQ205" s="1189"/>
      <c r="NGR205" s="1189"/>
      <c r="NGS205" s="1189"/>
      <c r="NGT205" s="1189"/>
      <c r="NGU205" s="1189"/>
      <c r="NGV205" s="1189"/>
      <c r="NGW205" s="1189"/>
      <c r="NGX205" s="1189"/>
      <c r="NGY205" s="1189"/>
      <c r="NGZ205" s="1189"/>
      <c r="NHA205" s="1189"/>
      <c r="NHB205" s="1189"/>
      <c r="NHC205" s="1189"/>
      <c r="NHD205" s="1189"/>
      <c r="NHE205" s="1189"/>
      <c r="NHF205" s="1189"/>
      <c r="NHG205" s="1189"/>
      <c r="NHH205" s="1189"/>
      <c r="NHI205" s="1189"/>
      <c r="NHJ205" s="1189"/>
      <c r="NHK205" s="1189"/>
      <c r="NHL205" s="1189"/>
      <c r="NHM205" s="1189"/>
      <c r="NHN205" s="1189"/>
      <c r="NHO205" s="1189"/>
      <c r="NHP205" s="1189"/>
      <c r="NHQ205" s="1189"/>
      <c r="NHR205" s="1189"/>
      <c r="NHS205" s="1189"/>
      <c r="NHT205" s="1189"/>
      <c r="NHU205" s="1189"/>
      <c r="NHV205" s="1189"/>
      <c r="NHW205" s="1189"/>
      <c r="NHX205" s="1189"/>
      <c r="NHY205" s="1189"/>
      <c r="NHZ205" s="1189"/>
      <c r="NIA205" s="1189"/>
      <c r="NIB205" s="1189"/>
      <c r="NIC205" s="1189"/>
      <c r="NID205" s="1189"/>
      <c r="NIE205" s="1189"/>
      <c r="NIF205" s="1189"/>
      <c r="NIG205" s="1189"/>
      <c r="NIH205" s="1189"/>
      <c r="NII205" s="1189"/>
      <c r="NIJ205" s="1189"/>
      <c r="NIK205" s="1189"/>
      <c r="NIL205" s="1189"/>
      <c r="NIM205" s="1189"/>
      <c r="NIN205" s="1189"/>
      <c r="NIO205" s="1189"/>
      <c r="NIP205" s="1189"/>
      <c r="NIQ205" s="1189"/>
      <c r="NIR205" s="1189"/>
      <c r="NIS205" s="1189"/>
      <c r="NIT205" s="1189"/>
      <c r="NIU205" s="1189"/>
      <c r="NIV205" s="1189"/>
      <c r="NIW205" s="1189"/>
      <c r="NIX205" s="1189"/>
      <c r="NIY205" s="1189"/>
      <c r="NIZ205" s="1189"/>
      <c r="NJA205" s="1189"/>
      <c r="NJB205" s="1189"/>
      <c r="NJC205" s="1189"/>
      <c r="NJD205" s="1189"/>
      <c r="NJE205" s="1189"/>
      <c r="NJF205" s="1189"/>
      <c r="NJG205" s="1189"/>
      <c r="NJH205" s="1189"/>
      <c r="NJI205" s="1189"/>
      <c r="NJJ205" s="1189"/>
      <c r="NJK205" s="1189"/>
      <c r="NJL205" s="1189"/>
      <c r="NJM205" s="1189"/>
      <c r="NJN205" s="1189"/>
      <c r="NJO205" s="1189"/>
      <c r="NJP205" s="1189"/>
      <c r="NJQ205" s="1189"/>
      <c r="NJR205" s="1189"/>
      <c r="NJS205" s="1189"/>
      <c r="NJT205" s="1189"/>
      <c r="NJU205" s="1189"/>
      <c r="NJV205" s="1189"/>
      <c r="NJW205" s="1189"/>
      <c r="NJX205" s="1189"/>
      <c r="NJY205" s="1189"/>
      <c r="NJZ205" s="1189"/>
      <c r="NKA205" s="1189"/>
      <c r="NKB205" s="1189"/>
      <c r="NKC205" s="1189"/>
      <c r="NKD205" s="1189"/>
      <c r="NKE205" s="1189"/>
      <c r="NKF205" s="1189"/>
      <c r="NKG205" s="1189"/>
      <c r="NKH205" s="1189"/>
      <c r="NKI205" s="1189"/>
      <c r="NKJ205" s="1189"/>
      <c r="NKK205" s="1189"/>
      <c r="NKL205" s="1189"/>
      <c r="NKM205" s="1189"/>
      <c r="NKN205" s="1189"/>
      <c r="NKO205" s="1189"/>
      <c r="NKP205" s="1189"/>
      <c r="NKQ205" s="1189"/>
      <c r="NKR205" s="1189"/>
      <c r="NKS205" s="1189"/>
      <c r="NKT205" s="1189"/>
      <c r="NKU205" s="1189"/>
      <c r="NKV205" s="1189"/>
      <c r="NKW205" s="1189"/>
      <c r="NKX205" s="1189"/>
      <c r="NKY205" s="1189"/>
      <c r="NKZ205" s="1189"/>
      <c r="NLA205" s="1189"/>
      <c r="NLB205" s="1189"/>
      <c r="NLC205" s="1189"/>
      <c r="NLD205" s="1189"/>
      <c r="NLE205" s="1189"/>
      <c r="NLF205" s="1189"/>
      <c r="NLG205" s="1189"/>
      <c r="NLH205" s="1189"/>
      <c r="NLI205" s="1189"/>
      <c r="NLJ205" s="1189"/>
      <c r="NLK205" s="1189"/>
      <c r="NLL205" s="1189"/>
      <c r="NLM205" s="1189"/>
      <c r="NLN205" s="1189"/>
      <c r="NLO205" s="1189"/>
      <c r="NLP205" s="1189"/>
      <c r="NLQ205" s="1189"/>
      <c r="NLR205" s="1189"/>
      <c r="NLS205" s="1189"/>
      <c r="NLT205" s="1189"/>
      <c r="NLU205" s="1189"/>
      <c r="NLV205" s="1189"/>
      <c r="NLW205" s="1189"/>
      <c r="NLX205" s="1189"/>
      <c r="NLY205" s="1189"/>
      <c r="NLZ205" s="1189"/>
      <c r="NMA205" s="1189"/>
      <c r="NMB205" s="1189"/>
      <c r="NMC205" s="1189"/>
      <c r="NMD205" s="1189"/>
      <c r="NME205" s="1189"/>
      <c r="NMF205" s="1189"/>
      <c r="NMG205" s="1189"/>
      <c r="NMH205" s="1189"/>
      <c r="NMI205" s="1189"/>
      <c r="NMJ205" s="1189"/>
      <c r="NMK205" s="1189"/>
      <c r="NML205" s="1189"/>
      <c r="NMM205" s="1189"/>
      <c r="NMN205" s="1189"/>
      <c r="NMO205" s="1189"/>
      <c r="NMP205" s="1189"/>
      <c r="NMQ205" s="1189"/>
      <c r="NMR205" s="1189"/>
      <c r="NMS205" s="1189"/>
      <c r="NMT205" s="1189"/>
      <c r="NMU205" s="1189"/>
      <c r="NMV205" s="1189"/>
      <c r="NMW205" s="1189"/>
      <c r="NMX205" s="1189"/>
      <c r="NMY205" s="1189"/>
      <c r="NMZ205" s="1189"/>
      <c r="NNA205" s="1189"/>
      <c r="NNB205" s="1189"/>
      <c r="NNC205" s="1189"/>
      <c r="NND205" s="1189"/>
      <c r="NNE205" s="1189"/>
      <c r="NNF205" s="1189"/>
      <c r="NNG205" s="1189"/>
      <c r="NNH205" s="1189"/>
      <c r="NNI205" s="1189"/>
      <c r="NNJ205" s="1189"/>
      <c r="NNK205" s="1189"/>
      <c r="NNL205" s="1189"/>
      <c r="NNM205" s="1189"/>
      <c r="NNN205" s="1189"/>
      <c r="NNO205" s="1189"/>
      <c r="NNP205" s="1189"/>
      <c r="NNQ205" s="1189"/>
      <c r="NNR205" s="1189"/>
      <c r="NNS205" s="1189"/>
      <c r="NNT205" s="1189"/>
      <c r="NNU205" s="1189"/>
      <c r="NNV205" s="1189"/>
      <c r="NNW205" s="1189"/>
      <c r="NNX205" s="1189"/>
      <c r="NNY205" s="1189"/>
      <c r="NNZ205" s="1189"/>
      <c r="NOA205" s="1189"/>
      <c r="NOB205" s="1189"/>
      <c r="NOC205" s="1189"/>
      <c r="NOD205" s="1189"/>
      <c r="NOE205" s="1189"/>
      <c r="NOF205" s="1189"/>
      <c r="NOG205" s="1189"/>
      <c r="NOH205" s="1189"/>
      <c r="NOI205" s="1189"/>
      <c r="NOJ205" s="1189"/>
      <c r="NOK205" s="1189"/>
      <c r="NOL205" s="1189"/>
      <c r="NOM205" s="1189"/>
      <c r="NON205" s="1189"/>
      <c r="NOO205" s="1189"/>
      <c r="NOP205" s="1189"/>
      <c r="NOQ205" s="1189"/>
      <c r="NOR205" s="1189"/>
      <c r="NOS205" s="1189"/>
      <c r="NOT205" s="1189"/>
      <c r="NOU205" s="1189"/>
      <c r="NOV205" s="1189"/>
      <c r="NOW205" s="1189"/>
      <c r="NOX205" s="1189"/>
      <c r="NOY205" s="1189"/>
      <c r="NOZ205" s="1189"/>
      <c r="NPA205" s="1189"/>
      <c r="NPB205" s="1189"/>
      <c r="NPC205" s="1189"/>
      <c r="NPD205" s="1189"/>
      <c r="NPE205" s="1189"/>
      <c r="NPF205" s="1189"/>
      <c r="NPG205" s="1189"/>
      <c r="NPH205" s="1189"/>
      <c r="NPI205" s="1189"/>
      <c r="NPJ205" s="1189"/>
      <c r="NPK205" s="1189"/>
      <c r="NPL205" s="1189"/>
      <c r="NPM205" s="1189"/>
      <c r="NPN205" s="1189"/>
      <c r="NPO205" s="1189"/>
      <c r="NPP205" s="1189"/>
      <c r="NPQ205" s="1189"/>
      <c r="NPR205" s="1189"/>
      <c r="NPS205" s="1189"/>
      <c r="NPT205" s="1189"/>
      <c r="NPU205" s="1189"/>
      <c r="NPV205" s="1189"/>
      <c r="NPW205" s="1189"/>
      <c r="NPX205" s="1189"/>
      <c r="NPY205" s="1189"/>
      <c r="NPZ205" s="1189"/>
      <c r="NQA205" s="1189"/>
      <c r="NQB205" s="1189"/>
      <c r="NQC205" s="1189"/>
      <c r="NQD205" s="1189"/>
      <c r="NQE205" s="1189"/>
      <c r="NQF205" s="1189"/>
      <c r="NQG205" s="1189"/>
      <c r="NQH205" s="1189"/>
      <c r="NQI205" s="1189"/>
      <c r="NQJ205" s="1189"/>
      <c r="NQK205" s="1189"/>
      <c r="NQL205" s="1189"/>
      <c r="NQM205" s="1189"/>
      <c r="NQN205" s="1189"/>
      <c r="NQO205" s="1189"/>
      <c r="NQP205" s="1189"/>
      <c r="NQQ205" s="1189"/>
      <c r="NQR205" s="1189"/>
      <c r="NQS205" s="1189"/>
      <c r="NQT205" s="1189"/>
      <c r="NQU205" s="1189"/>
      <c r="NQV205" s="1189"/>
      <c r="NQW205" s="1189"/>
      <c r="NQX205" s="1189"/>
      <c r="NQY205" s="1189"/>
      <c r="NQZ205" s="1189"/>
      <c r="NRA205" s="1189"/>
      <c r="NRB205" s="1189"/>
      <c r="NRC205" s="1189"/>
      <c r="NRD205" s="1189"/>
      <c r="NRE205" s="1189"/>
      <c r="NRF205" s="1189"/>
      <c r="NRG205" s="1189"/>
      <c r="NRH205" s="1189"/>
      <c r="NRI205" s="1189"/>
      <c r="NRJ205" s="1189"/>
      <c r="NRK205" s="1189"/>
      <c r="NRL205" s="1189"/>
      <c r="NRM205" s="1189"/>
      <c r="NRN205" s="1189"/>
      <c r="NRO205" s="1189"/>
      <c r="NRP205" s="1189"/>
      <c r="NRQ205" s="1189"/>
      <c r="NRR205" s="1189"/>
      <c r="NRS205" s="1189"/>
      <c r="NRT205" s="1189"/>
      <c r="NRU205" s="1189"/>
      <c r="NRV205" s="1189"/>
      <c r="NRW205" s="1189"/>
      <c r="NRX205" s="1189"/>
      <c r="NRY205" s="1189"/>
      <c r="NRZ205" s="1189"/>
      <c r="NSA205" s="1189"/>
      <c r="NSB205" s="1189"/>
      <c r="NSC205" s="1189"/>
      <c r="NSD205" s="1189"/>
      <c r="NSE205" s="1189"/>
      <c r="NSF205" s="1189"/>
      <c r="NSG205" s="1189"/>
      <c r="NSH205" s="1189"/>
      <c r="NSI205" s="1189"/>
      <c r="NSJ205" s="1189"/>
      <c r="NSK205" s="1189"/>
      <c r="NSL205" s="1189"/>
      <c r="NSM205" s="1189"/>
      <c r="NSN205" s="1189"/>
      <c r="NSO205" s="1189"/>
      <c r="NSP205" s="1189"/>
      <c r="NSQ205" s="1189"/>
      <c r="NSR205" s="1189"/>
      <c r="NSS205" s="1189"/>
      <c r="NST205" s="1189"/>
      <c r="NSU205" s="1189"/>
      <c r="NSV205" s="1189"/>
      <c r="NSW205" s="1189"/>
      <c r="NSX205" s="1189"/>
      <c r="NSY205" s="1189"/>
      <c r="NSZ205" s="1189"/>
      <c r="NTA205" s="1189"/>
      <c r="NTB205" s="1189"/>
      <c r="NTC205" s="1189"/>
      <c r="NTD205" s="1189"/>
      <c r="NTE205" s="1189"/>
      <c r="NTF205" s="1189"/>
      <c r="NTG205" s="1189"/>
      <c r="NTH205" s="1189"/>
      <c r="NTI205" s="1189"/>
      <c r="NTJ205" s="1189"/>
      <c r="NTK205" s="1189"/>
      <c r="NTL205" s="1189"/>
      <c r="NTM205" s="1189"/>
      <c r="NTN205" s="1189"/>
      <c r="NTO205" s="1189"/>
      <c r="NTP205" s="1189"/>
      <c r="NTQ205" s="1189"/>
      <c r="NTR205" s="1189"/>
      <c r="NTS205" s="1189"/>
      <c r="NTT205" s="1189"/>
      <c r="NTU205" s="1189"/>
      <c r="NTV205" s="1189"/>
      <c r="NTW205" s="1189"/>
      <c r="NTX205" s="1189"/>
      <c r="NTY205" s="1189"/>
      <c r="NTZ205" s="1189"/>
      <c r="NUA205" s="1189"/>
      <c r="NUB205" s="1189"/>
      <c r="NUC205" s="1189"/>
      <c r="NUD205" s="1189"/>
      <c r="NUE205" s="1189"/>
      <c r="NUF205" s="1189"/>
      <c r="NUG205" s="1189"/>
      <c r="NUH205" s="1189"/>
      <c r="NUI205" s="1189"/>
      <c r="NUJ205" s="1189"/>
      <c r="NUK205" s="1189"/>
      <c r="NUL205" s="1189"/>
      <c r="NUM205" s="1189"/>
      <c r="NUN205" s="1189"/>
      <c r="NUO205" s="1189"/>
      <c r="NUP205" s="1189"/>
      <c r="NUQ205" s="1189"/>
      <c r="NUR205" s="1189"/>
      <c r="NUS205" s="1189"/>
      <c r="NUT205" s="1189"/>
      <c r="NUU205" s="1189"/>
      <c r="NUV205" s="1189"/>
      <c r="NUW205" s="1189"/>
      <c r="NUX205" s="1189"/>
      <c r="NUY205" s="1189"/>
      <c r="NUZ205" s="1189"/>
      <c r="NVA205" s="1189"/>
      <c r="NVB205" s="1189"/>
      <c r="NVC205" s="1189"/>
      <c r="NVD205" s="1189"/>
      <c r="NVE205" s="1189"/>
      <c r="NVF205" s="1189"/>
      <c r="NVG205" s="1189"/>
      <c r="NVH205" s="1189"/>
      <c r="NVI205" s="1189"/>
      <c r="NVJ205" s="1189"/>
      <c r="NVK205" s="1189"/>
      <c r="NVL205" s="1189"/>
      <c r="NVM205" s="1189"/>
      <c r="NVN205" s="1189"/>
      <c r="NVO205" s="1189"/>
      <c r="NVP205" s="1189"/>
      <c r="NVQ205" s="1189"/>
      <c r="NVR205" s="1189"/>
      <c r="NVS205" s="1189"/>
      <c r="NVT205" s="1189"/>
      <c r="NVU205" s="1189"/>
      <c r="NVV205" s="1189"/>
      <c r="NVW205" s="1189"/>
      <c r="NVX205" s="1189"/>
      <c r="NVY205" s="1189"/>
      <c r="NVZ205" s="1189"/>
      <c r="NWA205" s="1189"/>
      <c r="NWB205" s="1189"/>
      <c r="NWC205" s="1189"/>
      <c r="NWD205" s="1189"/>
      <c r="NWE205" s="1189"/>
      <c r="NWF205" s="1189"/>
      <c r="NWG205" s="1189"/>
      <c r="NWH205" s="1189"/>
      <c r="NWI205" s="1189"/>
      <c r="NWJ205" s="1189"/>
      <c r="NWK205" s="1189"/>
      <c r="NWL205" s="1189"/>
      <c r="NWM205" s="1189"/>
      <c r="NWN205" s="1189"/>
      <c r="NWO205" s="1189"/>
      <c r="NWP205" s="1189"/>
      <c r="NWQ205" s="1189"/>
      <c r="NWR205" s="1189"/>
      <c r="NWS205" s="1189"/>
      <c r="NWT205" s="1189"/>
      <c r="NWU205" s="1189"/>
      <c r="NWV205" s="1189"/>
      <c r="NWW205" s="1189"/>
      <c r="NWX205" s="1189"/>
      <c r="NWY205" s="1189"/>
      <c r="NWZ205" s="1189"/>
      <c r="NXA205" s="1189"/>
      <c r="NXB205" s="1189"/>
      <c r="NXC205" s="1189"/>
      <c r="NXD205" s="1189"/>
      <c r="NXE205" s="1189"/>
      <c r="NXF205" s="1189"/>
      <c r="NXG205" s="1189"/>
      <c r="NXH205" s="1189"/>
      <c r="NXI205" s="1189"/>
      <c r="NXJ205" s="1189"/>
      <c r="NXK205" s="1189"/>
      <c r="NXL205" s="1189"/>
      <c r="NXM205" s="1189"/>
      <c r="NXN205" s="1189"/>
      <c r="NXO205" s="1189"/>
      <c r="NXP205" s="1189"/>
      <c r="NXQ205" s="1189"/>
      <c r="NXR205" s="1189"/>
      <c r="NXS205" s="1189"/>
      <c r="NXT205" s="1189"/>
      <c r="NXU205" s="1189"/>
      <c r="NXV205" s="1189"/>
      <c r="NXW205" s="1189"/>
      <c r="NXX205" s="1189"/>
      <c r="NXY205" s="1189"/>
      <c r="NXZ205" s="1189"/>
      <c r="NYA205" s="1189"/>
      <c r="NYB205" s="1189"/>
      <c r="NYC205" s="1189"/>
      <c r="NYD205" s="1189"/>
      <c r="NYE205" s="1189"/>
      <c r="NYF205" s="1189"/>
      <c r="NYG205" s="1189"/>
      <c r="NYH205" s="1189"/>
      <c r="NYI205" s="1189"/>
      <c r="NYJ205" s="1189"/>
      <c r="NYK205" s="1189"/>
      <c r="NYL205" s="1189"/>
      <c r="NYM205" s="1189"/>
      <c r="NYN205" s="1189"/>
      <c r="NYO205" s="1189"/>
      <c r="NYP205" s="1189"/>
      <c r="NYQ205" s="1189"/>
      <c r="NYR205" s="1189"/>
      <c r="NYS205" s="1189"/>
      <c r="NYT205" s="1189"/>
      <c r="NYU205" s="1189"/>
      <c r="NYV205" s="1189"/>
      <c r="NYW205" s="1189"/>
      <c r="NYX205" s="1189"/>
      <c r="NYY205" s="1189"/>
      <c r="NYZ205" s="1189"/>
      <c r="NZA205" s="1189"/>
      <c r="NZB205" s="1189"/>
      <c r="NZC205" s="1189"/>
      <c r="NZD205" s="1189"/>
      <c r="NZE205" s="1189"/>
      <c r="NZF205" s="1189"/>
      <c r="NZG205" s="1189"/>
      <c r="NZH205" s="1189"/>
      <c r="NZI205" s="1189"/>
      <c r="NZJ205" s="1189"/>
      <c r="NZK205" s="1189"/>
      <c r="NZL205" s="1189"/>
      <c r="NZM205" s="1189"/>
      <c r="NZN205" s="1189"/>
      <c r="NZO205" s="1189"/>
      <c r="NZP205" s="1189"/>
      <c r="NZQ205" s="1189"/>
      <c r="NZR205" s="1189"/>
      <c r="NZS205" s="1189"/>
      <c r="NZT205" s="1189"/>
      <c r="NZU205" s="1189"/>
      <c r="NZV205" s="1189"/>
      <c r="NZW205" s="1189"/>
      <c r="NZX205" s="1189"/>
      <c r="NZY205" s="1189"/>
      <c r="NZZ205" s="1189"/>
      <c r="OAA205" s="1189"/>
      <c r="OAB205" s="1189"/>
      <c r="OAC205" s="1189"/>
      <c r="OAD205" s="1189"/>
      <c r="OAE205" s="1189"/>
      <c r="OAF205" s="1189"/>
      <c r="OAG205" s="1189"/>
      <c r="OAH205" s="1189"/>
      <c r="OAI205" s="1189"/>
      <c r="OAJ205" s="1189"/>
      <c r="OAK205" s="1189"/>
      <c r="OAL205" s="1189"/>
      <c r="OAM205" s="1189"/>
      <c r="OAN205" s="1189"/>
      <c r="OAO205" s="1189"/>
      <c r="OAP205" s="1189"/>
      <c r="OAQ205" s="1189"/>
      <c r="OAR205" s="1189"/>
      <c r="OAS205" s="1189"/>
      <c r="OAT205" s="1189"/>
      <c r="OAU205" s="1189"/>
      <c r="OAV205" s="1189"/>
      <c r="OAW205" s="1189"/>
      <c r="OAX205" s="1189"/>
      <c r="OAY205" s="1189"/>
      <c r="OAZ205" s="1189"/>
      <c r="OBA205" s="1189"/>
      <c r="OBB205" s="1189"/>
      <c r="OBC205" s="1189"/>
      <c r="OBD205" s="1189"/>
      <c r="OBE205" s="1189"/>
      <c r="OBF205" s="1189"/>
      <c r="OBG205" s="1189"/>
      <c r="OBH205" s="1189"/>
      <c r="OBI205" s="1189"/>
      <c r="OBJ205" s="1189"/>
      <c r="OBK205" s="1189"/>
      <c r="OBL205" s="1189"/>
      <c r="OBM205" s="1189"/>
      <c r="OBN205" s="1189"/>
      <c r="OBO205" s="1189"/>
      <c r="OBP205" s="1189"/>
      <c r="OBQ205" s="1189"/>
      <c r="OBR205" s="1189"/>
      <c r="OBS205" s="1189"/>
      <c r="OBT205" s="1189"/>
      <c r="OBU205" s="1189"/>
      <c r="OBV205" s="1189"/>
      <c r="OBW205" s="1189"/>
      <c r="OBX205" s="1189"/>
      <c r="OBY205" s="1189"/>
      <c r="OBZ205" s="1189"/>
      <c r="OCA205" s="1189"/>
      <c r="OCB205" s="1189"/>
      <c r="OCC205" s="1189"/>
      <c r="OCD205" s="1189"/>
      <c r="OCE205" s="1189"/>
      <c r="OCF205" s="1189"/>
      <c r="OCG205" s="1189"/>
      <c r="OCH205" s="1189"/>
      <c r="OCI205" s="1189"/>
      <c r="OCJ205" s="1189"/>
      <c r="OCK205" s="1189"/>
      <c r="OCL205" s="1189"/>
      <c r="OCM205" s="1189"/>
      <c r="OCN205" s="1189"/>
      <c r="OCO205" s="1189"/>
      <c r="OCP205" s="1189"/>
      <c r="OCQ205" s="1189"/>
      <c r="OCR205" s="1189"/>
      <c r="OCS205" s="1189"/>
      <c r="OCT205" s="1189"/>
      <c r="OCU205" s="1189"/>
      <c r="OCV205" s="1189"/>
      <c r="OCW205" s="1189"/>
      <c r="OCX205" s="1189"/>
      <c r="OCY205" s="1189"/>
      <c r="OCZ205" s="1189"/>
      <c r="ODA205" s="1189"/>
      <c r="ODB205" s="1189"/>
      <c r="ODC205" s="1189"/>
      <c r="ODD205" s="1189"/>
      <c r="ODE205" s="1189"/>
      <c r="ODF205" s="1189"/>
      <c r="ODG205" s="1189"/>
      <c r="ODH205" s="1189"/>
      <c r="ODI205" s="1189"/>
      <c r="ODJ205" s="1189"/>
      <c r="ODK205" s="1189"/>
      <c r="ODL205" s="1189"/>
      <c r="ODM205" s="1189"/>
      <c r="ODN205" s="1189"/>
      <c r="ODO205" s="1189"/>
      <c r="ODP205" s="1189"/>
      <c r="ODQ205" s="1189"/>
      <c r="ODR205" s="1189"/>
      <c r="ODS205" s="1189"/>
      <c r="ODT205" s="1189"/>
      <c r="ODU205" s="1189"/>
      <c r="ODV205" s="1189"/>
      <c r="ODW205" s="1189"/>
      <c r="ODX205" s="1189"/>
      <c r="ODY205" s="1189"/>
      <c r="ODZ205" s="1189"/>
      <c r="OEA205" s="1189"/>
      <c r="OEB205" s="1189"/>
      <c r="OEC205" s="1189"/>
      <c r="OED205" s="1189"/>
      <c r="OEE205" s="1189"/>
      <c r="OEF205" s="1189"/>
      <c r="OEG205" s="1189"/>
      <c r="OEH205" s="1189"/>
      <c r="OEI205" s="1189"/>
      <c r="OEJ205" s="1189"/>
      <c r="OEK205" s="1189"/>
      <c r="OEL205" s="1189"/>
      <c r="OEM205" s="1189"/>
      <c r="OEN205" s="1189"/>
      <c r="OEO205" s="1189"/>
      <c r="OEP205" s="1189"/>
      <c r="OEQ205" s="1189"/>
      <c r="OER205" s="1189"/>
      <c r="OES205" s="1189"/>
      <c r="OET205" s="1189"/>
      <c r="OEU205" s="1189"/>
      <c r="OEV205" s="1189"/>
      <c r="OEW205" s="1189"/>
      <c r="OEX205" s="1189"/>
      <c r="OEY205" s="1189"/>
      <c r="OEZ205" s="1189"/>
      <c r="OFA205" s="1189"/>
      <c r="OFB205" s="1189"/>
      <c r="OFC205" s="1189"/>
      <c r="OFD205" s="1189"/>
      <c r="OFE205" s="1189"/>
      <c r="OFF205" s="1189"/>
      <c r="OFG205" s="1189"/>
      <c r="OFH205" s="1189"/>
      <c r="OFI205" s="1189"/>
      <c r="OFJ205" s="1189"/>
      <c r="OFK205" s="1189"/>
      <c r="OFL205" s="1189"/>
      <c r="OFM205" s="1189"/>
      <c r="OFN205" s="1189"/>
      <c r="OFO205" s="1189"/>
      <c r="OFP205" s="1189"/>
      <c r="OFQ205" s="1189"/>
      <c r="OFR205" s="1189"/>
      <c r="OFS205" s="1189"/>
      <c r="OFT205" s="1189"/>
      <c r="OFU205" s="1189"/>
      <c r="OFV205" s="1189"/>
      <c r="OFW205" s="1189"/>
      <c r="OFX205" s="1189"/>
      <c r="OFY205" s="1189"/>
      <c r="OFZ205" s="1189"/>
      <c r="OGA205" s="1189"/>
      <c r="OGB205" s="1189"/>
      <c r="OGC205" s="1189"/>
      <c r="OGD205" s="1189"/>
      <c r="OGE205" s="1189"/>
      <c r="OGF205" s="1189"/>
      <c r="OGG205" s="1189"/>
      <c r="OGH205" s="1189"/>
      <c r="OGI205" s="1189"/>
      <c r="OGJ205" s="1189"/>
      <c r="OGK205" s="1189"/>
      <c r="OGL205" s="1189"/>
      <c r="OGM205" s="1189"/>
      <c r="OGN205" s="1189"/>
      <c r="OGO205" s="1189"/>
      <c r="OGP205" s="1189"/>
      <c r="OGQ205" s="1189"/>
      <c r="OGR205" s="1189"/>
      <c r="OGS205" s="1189"/>
      <c r="OGT205" s="1189"/>
      <c r="OGU205" s="1189"/>
      <c r="OGV205" s="1189"/>
      <c r="OGW205" s="1189"/>
      <c r="OGX205" s="1189"/>
      <c r="OGY205" s="1189"/>
      <c r="OGZ205" s="1189"/>
      <c r="OHA205" s="1189"/>
      <c r="OHB205" s="1189"/>
      <c r="OHC205" s="1189"/>
      <c r="OHD205" s="1189"/>
      <c r="OHE205" s="1189"/>
      <c r="OHF205" s="1189"/>
      <c r="OHG205" s="1189"/>
      <c r="OHH205" s="1189"/>
      <c r="OHI205" s="1189"/>
      <c r="OHJ205" s="1189"/>
      <c r="OHK205" s="1189"/>
      <c r="OHL205" s="1189"/>
      <c r="OHM205" s="1189"/>
      <c r="OHN205" s="1189"/>
      <c r="OHO205" s="1189"/>
      <c r="OHP205" s="1189"/>
      <c r="OHQ205" s="1189"/>
      <c r="OHR205" s="1189"/>
      <c r="OHS205" s="1189"/>
      <c r="OHT205" s="1189"/>
      <c r="OHU205" s="1189"/>
      <c r="OHV205" s="1189"/>
      <c r="OHW205" s="1189"/>
      <c r="OHX205" s="1189"/>
      <c r="OHY205" s="1189"/>
      <c r="OHZ205" s="1189"/>
      <c r="OIA205" s="1189"/>
      <c r="OIB205" s="1189"/>
      <c r="OIC205" s="1189"/>
      <c r="OID205" s="1189"/>
      <c r="OIE205" s="1189"/>
      <c r="OIF205" s="1189"/>
      <c r="OIG205" s="1189"/>
      <c r="OIH205" s="1189"/>
      <c r="OII205" s="1189"/>
      <c r="OIJ205" s="1189"/>
      <c r="OIK205" s="1189"/>
      <c r="OIL205" s="1189"/>
      <c r="OIM205" s="1189"/>
      <c r="OIN205" s="1189"/>
      <c r="OIO205" s="1189"/>
      <c r="OIP205" s="1189"/>
      <c r="OIQ205" s="1189"/>
      <c r="OIR205" s="1189"/>
      <c r="OIS205" s="1189"/>
      <c r="OIT205" s="1189"/>
      <c r="OIU205" s="1189"/>
      <c r="OIV205" s="1189"/>
      <c r="OIW205" s="1189"/>
      <c r="OIX205" s="1189"/>
      <c r="OIY205" s="1189"/>
      <c r="OIZ205" s="1189"/>
      <c r="OJA205" s="1189"/>
      <c r="OJB205" s="1189"/>
      <c r="OJC205" s="1189"/>
      <c r="OJD205" s="1189"/>
      <c r="OJE205" s="1189"/>
      <c r="OJF205" s="1189"/>
      <c r="OJG205" s="1189"/>
      <c r="OJH205" s="1189"/>
      <c r="OJI205" s="1189"/>
      <c r="OJJ205" s="1189"/>
      <c r="OJK205" s="1189"/>
      <c r="OJL205" s="1189"/>
      <c r="OJM205" s="1189"/>
      <c r="OJN205" s="1189"/>
      <c r="OJO205" s="1189"/>
      <c r="OJP205" s="1189"/>
      <c r="OJQ205" s="1189"/>
      <c r="OJR205" s="1189"/>
      <c r="OJS205" s="1189"/>
      <c r="OJT205" s="1189"/>
      <c r="OJU205" s="1189"/>
      <c r="OJV205" s="1189"/>
      <c r="OJW205" s="1189"/>
      <c r="OJX205" s="1189"/>
      <c r="OJY205" s="1189"/>
      <c r="OJZ205" s="1189"/>
      <c r="OKA205" s="1189"/>
      <c r="OKB205" s="1189"/>
      <c r="OKC205" s="1189"/>
      <c r="OKD205" s="1189"/>
      <c r="OKE205" s="1189"/>
      <c r="OKF205" s="1189"/>
      <c r="OKG205" s="1189"/>
      <c r="OKH205" s="1189"/>
      <c r="OKI205" s="1189"/>
      <c r="OKJ205" s="1189"/>
      <c r="OKK205" s="1189"/>
      <c r="OKL205" s="1189"/>
      <c r="OKM205" s="1189"/>
      <c r="OKN205" s="1189"/>
      <c r="OKO205" s="1189"/>
      <c r="OKP205" s="1189"/>
      <c r="OKQ205" s="1189"/>
      <c r="OKR205" s="1189"/>
      <c r="OKS205" s="1189"/>
      <c r="OKT205" s="1189"/>
      <c r="OKU205" s="1189"/>
      <c r="OKV205" s="1189"/>
      <c r="OKW205" s="1189"/>
      <c r="OKX205" s="1189"/>
      <c r="OKY205" s="1189"/>
      <c r="OKZ205" s="1189"/>
      <c r="OLA205" s="1189"/>
      <c r="OLB205" s="1189"/>
      <c r="OLC205" s="1189"/>
      <c r="OLD205" s="1189"/>
      <c r="OLE205" s="1189"/>
      <c r="OLF205" s="1189"/>
      <c r="OLG205" s="1189"/>
      <c r="OLH205" s="1189"/>
      <c r="OLI205" s="1189"/>
      <c r="OLJ205" s="1189"/>
      <c r="OLK205" s="1189"/>
      <c r="OLL205" s="1189"/>
      <c r="OLM205" s="1189"/>
      <c r="OLN205" s="1189"/>
      <c r="OLO205" s="1189"/>
      <c r="OLP205" s="1189"/>
      <c r="OLQ205" s="1189"/>
      <c r="OLR205" s="1189"/>
      <c r="OLS205" s="1189"/>
      <c r="OLT205" s="1189"/>
      <c r="OLU205" s="1189"/>
      <c r="OLV205" s="1189"/>
      <c r="OLW205" s="1189"/>
      <c r="OLX205" s="1189"/>
      <c r="OLY205" s="1189"/>
      <c r="OLZ205" s="1189"/>
      <c r="OMA205" s="1189"/>
      <c r="OMB205" s="1189"/>
      <c r="OMC205" s="1189"/>
      <c r="OMD205" s="1189"/>
      <c r="OME205" s="1189"/>
      <c r="OMF205" s="1189"/>
      <c r="OMG205" s="1189"/>
      <c r="OMH205" s="1189"/>
      <c r="OMI205" s="1189"/>
      <c r="OMJ205" s="1189"/>
      <c r="OMK205" s="1189"/>
      <c r="OML205" s="1189"/>
      <c r="OMM205" s="1189"/>
      <c r="OMN205" s="1189"/>
      <c r="OMO205" s="1189"/>
      <c r="OMP205" s="1189"/>
      <c r="OMQ205" s="1189"/>
      <c r="OMR205" s="1189"/>
      <c r="OMS205" s="1189"/>
      <c r="OMT205" s="1189"/>
      <c r="OMU205" s="1189"/>
      <c r="OMV205" s="1189"/>
      <c r="OMW205" s="1189"/>
      <c r="OMX205" s="1189"/>
      <c r="OMY205" s="1189"/>
      <c r="OMZ205" s="1189"/>
      <c r="ONA205" s="1189"/>
      <c r="ONB205" s="1189"/>
      <c r="ONC205" s="1189"/>
      <c r="OND205" s="1189"/>
      <c r="ONE205" s="1189"/>
      <c r="ONF205" s="1189"/>
      <c r="ONG205" s="1189"/>
      <c r="ONH205" s="1189"/>
      <c r="ONI205" s="1189"/>
      <c r="ONJ205" s="1189"/>
      <c r="ONK205" s="1189"/>
      <c r="ONL205" s="1189"/>
      <c r="ONM205" s="1189"/>
      <c r="ONN205" s="1189"/>
      <c r="ONO205" s="1189"/>
      <c r="ONP205" s="1189"/>
      <c r="ONQ205" s="1189"/>
      <c r="ONR205" s="1189"/>
      <c r="ONS205" s="1189"/>
      <c r="ONT205" s="1189"/>
      <c r="ONU205" s="1189"/>
      <c r="ONV205" s="1189"/>
      <c r="ONW205" s="1189"/>
      <c r="ONX205" s="1189"/>
      <c r="ONY205" s="1189"/>
      <c r="ONZ205" s="1189"/>
      <c r="OOA205" s="1189"/>
      <c r="OOB205" s="1189"/>
      <c r="OOC205" s="1189"/>
      <c r="OOD205" s="1189"/>
      <c r="OOE205" s="1189"/>
      <c r="OOF205" s="1189"/>
      <c r="OOG205" s="1189"/>
      <c r="OOH205" s="1189"/>
      <c r="OOI205" s="1189"/>
      <c r="OOJ205" s="1189"/>
      <c r="OOK205" s="1189"/>
      <c r="OOL205" s="1189"/>
      <c r="OOM205" s="1189"/>
      <c r="OON205" s="1189"/>
      <c r="OOO205" s="1189"/>
      <c r="OOP205" s="1189"/>
      <c r="OOQ205" s="1189"/>
      <c r="OOR205" s="1189"/>
      <c r="OOS205" s="1189"/>
      <c r="OOT205" s="1189"/>
      <c r="OOU205" s="1189"/>
      <c r="OOV205" s="1189"/>
      <c r="OOW205" s="1189"/>
      <c r="OOX205" s="1189"/>
      <c r="OOY205" s="1189"/>
      <c r="OOZ205" s="1189"/>
      <c r="OPA205" s="1189"/>
      <c r="OPB205" s="1189"/>
      <c r="OPC205" s="1189"/>
      <c r="OPD205" s="1189"/>
      <c r="OPE205" s="1189"/>
      <c r="OPF205" s="1189"/>
      <c r="OPG205" s="1189"/>
      <c r="OPH205" s="1189"/>
      <c r="OPI205" s="1189"/>
      <c r="OPJ205" s="1189"/>
      <c r="OPK205" s="1189"/>
      <c r="OPL205" s="1189"/>
      <c r="OPM205" s="1189"/>
      <c r="OPN205" s="1189"/>
      <c r="OPO205" s="1189"/>
      <c r="OPP205" s="1189"/>
      <c r="OPQ205" s="1189"/>
      <c r="OPR205" s="1189"/>
      <c r="OPS205" s="1189"/>
      <c r="OPT205" s="1189"/>
      <c r="OPU205" s="1189"/>
      <c r="OPV205" s="1189"/>
      <c r="OPW205" s="1189"/>
      <c r="OPX205" s="1189"/>
      <c r="OPY205" s="1189"/>
      <c r="OPZ205" s="1189"/>
      <c r="OQA205" s="1189"/>
      <c r="OQB205" s="1189"/>
      <c r="OQC205" s="1189"/>
      <c r="OQD205" s="1189"/>
      <c r="OQE205" s="1189"/>
      <c r="OQF205" s="1189"/>
      <c r="OQG205" s="1189"/>
      <c r="OQH205" s="1189"/>
      <c r="OQI205" s="1189"/>
      <c r="OQJ205" s="1189"/>
      <c r="OQK205" s="1189"/>
      <c r="OQL205" s="1189"/>
      <c r="OQM205" s="1189"/>
      <c r="OQN205" s="1189"/>
      <c r="OQO205" s="1189"/>
      <c r="OQP205" s="1189"/>
      <c r="OQQ205" s="1189"/>
      <c r="OQR205" s="1189"/>
      <c r="OQS205" s="1189"/>
      <c r="OQT205" s="1189"/>
      <c r="OQU205" s="1189"/>
      <c r="OQV205" s="1189"/>
      <c r="OQW205" s="1189"/>
      <c r="OQX205" s="1189"/>
      <c r="OQY205" s="1189"/>
      <c r="OQZ205" s="1189"/>
      <c r="ORA205" s="1189"/>
      <c r="ORB205" s="1189"/>
      <c r="ORC205" s="1189"/>
      <c r="ORD205" s="1189"/>
      <c r="ORE205" s="1189"/>
      <c r="ORF205" s="1189"/>
      <c r="ORG205" s="1189"/>
      <c r="ORH205" s="1189"/>
      <c r="ORI205" s="1189"/>
      <c r="ORJ205" s="1189"/>
      <c r="ORK205" s="1189"/>
      <c r="ORL205" s="1189"/>
      <c r="ORM205" s="1189"/>
      <c r="ORN205" s="1189"/>
      <c r="ORO205" s="1189"/>
      <c r="ORP205" s="1189"/>
      <c r="ORQ205" s="1189"/>
      <c r="ORR205" s="1189"/>
      <c r="ORS205" s="1189"/>
      <c r="ORT205" s="1189"/>
      <c r="ORU205" s="1189"/>
      <c r="ORV205" s="1189"/>
      <c r="ORW205" s="1189"/>
      <c r="ORX205" s="1189"/>
      <c r="ORY205" s="1189"/>
      <c r="ORZ205" s="1189"/>
      <c r="OSA205" s="1189"/>
      <c r="OSB205" s="1189"/>
      <c r="OSC205" s="1189"/>
      <c r="OSD205" s="1189"/>
      <c r="OSE205" s="1189"/>
      <c r="OSF205" s="1189"/>
      <c r="OSG205" s="1189"/>
      <c r="OSH205" s="1189"/>
      <c r="OSI205" s="1189"/>
      <c r="OSJ205" s="1189"/>
      <c r="OSK205" s="1189"/>
      <c r="OSL205" s="1189"/>
      <c r="OSM205" s="1189"/>
      <c r="OSN205" s="1189"/>
      <c r="OSO205" s="1189"/>
      <c r="OSP205" s="1189"/>
      <c r="OSQ205" s="1189"/>
      <c r="OSR205" s="1189"/>
      <c r="OSS205" s="1189"/>
      <c r="OST205" s="1189"/>
      <c r="OSU205" s="1189"/>
      <c r="OSV205" s="1189"/>
      <c r="OSW205" s="1189"/>
      <c r="OSX205" s="1189"/>
      <c r="OSY205" s="1189"/>
      <c r="OSZ205" s="1189"/>
      <c r="OTA205" s="1189"/>
      <c r="OTB205" s="1189"/>
      <c r="OTC205" s="1189"/>
      <c r="OTD205" s="1189"/>
      <c r="OTE205" s="1189"/>
      <c r="OTF205" s="1189"/>
      <c r="OTG205" s="1189"/>
      <c r="OTH205" s="1189"/>
      <c r="OTI205" s="1189"/>
      <c r="OTJ205" s="1189"/>
      <c r="OTK205" s="1189"/>
      <c r="OTL205" s="1189"/>
      <c r="OTM205" s="1189"/>
      <c r="OTN205" s="1189"/>
      <c r="OTO205" s="1189"/>
      <c r="OTP205" s="1189"/>
      <c r="OTQ205" s="1189"/>
      <c r="OTR205" s="1189"/>
      <c r="OTS205" s="1189"/>
      <c r="OTT205" s="1189"/>
      <c r="OTU205" s="1189"/>
      <c r="OTV205" s="1189"/>
      <c r="OTW205" s="1189"/>
      <c r="OTX205" s="1189"/>
      <c r="OTY205" s="1189"/>
      <c r="OTZ205" s="1189"/>
      <c r="OUA205" s="1189"/>
      <c r="OUB205" s="1189"/>
      <c r="OUC205" s="1189"/>
      <c r="OUD205" s="1189"/>
      <c r="OUE205" s="1189"/>
      <c r="OUF205" s="1189"/>
      <c r="OUG205" s="1189"/>
      <c r="OUH205" s="1189"/>
      <c r="OUI205" s="1189"/>
      <c r="OUJ205" s="1189"/>
      <c r="OUK205" s="1189"/>
      <c r="OUL205" s="1189"/>
      <c r="OUM205" s="1189"/>
      <c r="OUN205" s="1189"/>
      <c r="OUO205" s="1189"/>
      <c r="OUP205" s="1189"/>
      <c r="OUQ205" s="1189"/>
      <c r="OUR205" s="1189"/>
      <c r="OUS205" s="1189"/>
      <c r="OUT205" s="1189"/>
      <c r="OUU205" s="1189"/>
      <c r="OUV205" s="1189"/>
      <c r="OUW205" s="1189"/>
      <c r="OUX205" s="1189"/>
      <c r="OUY205" s="1189"/>
      <c r="OUZ205" s="1189"/>
      <c r="OVA205" s="1189"/>
      <c r="OVB205" s="1189"/>
      <c r="OVC205" s="1189"/>
      <c r="OVD205" s="1189"/>
      <c r="OVE205" s="1189"/>
      <c r="OVF205" s="1189"/>
      <c r="OVG205" s="1189"/>
      <c r="OVH205" s="1189"/>
      <c r="OVI205" s="1189"/>
      <c r="OVJ205" s="1189"/>
      <c r="OVK205" s="1189"/>
      <c r="OVL205" s="1189"/>
      <c r="OVM205" s="1189"/>
      <c r="OVN205" s="1189"/>
      <c r="OVO205" s="1189"/>
      <c r="OVP205" s="1189"/>
      <c r="OVQ205" s="1189"/>
      <c r="OVR205" s="1189"/>
      <c r="OVS205" s="1189"/>
      <c r="OVT205" s="1189"/>
      <c r="OVU205" s="1189"/>
      <c r="OVV205" s="1189"/>
      <c r="OVW205" s="1189"/>
      <c r="OVX205" s="1189"/>
      <c r="OVY205" s="1189"/>
      <c r="OVZ205" s="1189"/>
      <c r="OWA205" s="1189"/>
      <c r="OWB205" s="1189"/>
      <c r="OWC205" s="1189"/>
      <c r="OWD205" s="1189"/>
      <c r="OWE205" s="1189"/>
      <c r="OWF205" s="1189"/>
      <c r="OWG205" s="1189"/>
      <c r="OWH205" s="1189"/>
      <c r="OWI205" s="1189"/>
      <c r="OWJ205" s="1189"/>
      <c r="OWK205" s="1189"/>
      <c r="OWL205" s="1189"/>
      <c r="OWM205" s="1189"/>
      <c r="OWN205" s="1189"/>
      <c r="OWO205" s="1189"/>
      <c r="OWP205" s="1189"/>
      <c r="OWQ205" s="1189"/>
      <c r="OWR205" s="1189"/>
      <c r="OWS205" s="1189"/>
      <c r="OWT205" s="1189"/>
      <c r="OWU205" s="1189"/>
      <c r="OWV205" s="1189"/>
      <c r="OWW205" s="1189"/>
      <c r="OWX205" s="1189"/>
      <c r="OWY205" s="1189"/>
      <c r="OWZ205" s="1189"/>
      <c r="OXA205" s="1189"/>
      <c r="OXB205" s="1189"/>
      <c r="OXC205" s="1189"/>
      <c r="OXD205" s="1189"/>
      <c r="OXE205" s="1189"/>
      <c r="OXF205" s="1189"/>
      <c r="OXG205" s="1189"/>
      <c r="OXH205" s="1189"/>
      <c r="OXI205" s="1189"/>
      <c r="OXJ205" s="1189"/>
      <c r="OXK205" s="1189"/>
      <c r="OXL205" s="1189"/>
      <c r="OXM205" s="1189"/>
      <c r="OXN205" s="1189"/>
      <c r="OXO205" s="1189"/>
      <c r="OXP205" s="1189"/>
      <c r="OXQ205" s="1189"/>
      <c r="OXR205" s="1189"/>
      <c r="OXS205" s="1189"/>
      <c r="OXT205" s="1189"/>
      <c r="OXU205" s="1189"/>
      <c r="OXV205" s="1189"/>
      <c r="OXW205" s="1189"/>
      <c r="OXX205" s="1189"/>
      <c r="OXY205" s="1189"/>
      <c r="OXZ205" s="1189"/>
      <c r="OYA205" s="1189"/>
      <c r="OYB205" s="1189"/>
      <c r="OYC205" s="1189"/>
      <c r="OYD205" s="1189"/>
      <c r="OYE205" s="1189"/>
      <c r="OYF205" s="1189"/>
      <c r="OYG205" s="1189"/>
      <c r="OYH205" s="1189"/>
      <c r="OYI205" s="1189"/>
      <c r="OYJ205" s="1189"/>
      <c r="OYK205" s="1189"/>
      <c r="OYL205" s="1189"/>
      <c r="OYM205" s="1189"/>
      <c r="OYN205" s="1189"/>
      <c r="OYO205" s="1189"/>
      <c r="OYP205" s="1189"/>
      <c r="OYQ205" s="1189"/>
      <c r="OYR205" s="1189"/>
      <c r="OYS205" s="1189"/>
      <c r="OYT205" s="1189"/>
      <c r="OYU205" s="1189"/>
      <c r="OYV205" s="1189"/>
      <c r="OYW205" s="1189"/>
      <c r="OYX205" s="1189"/>
      <c r="OYY205" s="1189"/>
      <c r="OYZ205" s="1189"/>
      <c r="OZA205" s="1189"/>
      <c r="OZB205" s="1189"/>
      <c r="OZC205" s="1189"/>
      <c r="OZD205" s="1189"/>
      <c r="OZE205" s="1189"/>
      <c r="OZF205" s="1189"/>
      <c r="OZG205" s="1189"/>
      <c r="OZH205" s="1189"/>
      <c r="OZI205" s="1189"/>
      <c r="OZJ205" s="1189"/>
      <c r="OZK205" s="1189"/>
      <c r="OZL205" s="1189"/>
      <c r="OZM205" s="1189"/>
      <c r="OZN205" s="1189"/>
      <c r="OZO205" s="1189"/>
      <c r="OZP205" s="1189"/>
      <c r="OZQ205" s="1189"/>
      <c r="OZR205" s="1189"/>
      <c r="OZS205" s="1189"/>
      <c r="OZT205" s="1189"/>
      <c r="OZU205" s="1189"/>
      <c r="OZV205" s="1189"/>
      <c r="OZW205" s="1189"/>
      <c r="OZX205" s="1189"/>
      <c r="OZY205" s="1189"/>
      <c r="OZZ205" s="1189"/>
      <c r="PAA205" s="1189"/>
      <c r="PAB205" s="1189"/>
      <c r="PAC205" s="1189"/>
      <c r="PAD205" s="1189"/>
      <c r="PAE205" s="1189"/>
      <c r="PAF205" s="1189"/>
      <c r="PAG205" s="1189"/>
      <c r="PAH205" s="1189"/>
      <c r="PAI205" s="1189"/>
      <c r="PAJ205" s="1189"/>
      <c r="PAK205" s="1189"/>
      <c r="PAL205" s="1189"/>
      <c r="PAM205" s="1189"/>
      <c r="PAN205" s="1189"/>
      <c r="PAO205" s="1189"/>
      <c r="PAP205" s="1189"/>
      <c r="PAQ205" s="1189"/>
      <c r="PAR205" s="1189"/>
      <c r="PAS205" s="1189"/>
      <c r="PAT205" s="1189"/>
      <c r="PAU205" s="1189"/>
      <c r="PAV205" s="1189"/>
      <c r="PAW205" s="1189"/>
      <c r="PAX205" s="1189"/>
      <c r="PAY205" s="1189"/>
      <c r="PAZ205" s="1189"/>
      <c r="PBA205" s="1189"/>
      <c r="PBB205" s="1189"/>
      <c r="PBC205" s="1189"/>
      <c r="PBD205" s="1189"/>
      <c r="PBE205" s="1189"/>
      <c r="PBF205" s="1189"/>
      <c r="PBG205" s="1189"/>
      <c r="PBH205" s="1189"/>
      <c r="PBI205" s="1189"/>
      <c r="PBJ205" s="1189"/>
      <c r="PBK205" s="1189"/>
      <c r="PBL205" s="1189"/>
      <c r="PBM205" s="1189"/>
      <c r="PBN205" s="1189"/>
      <c r="PBO205" s="1189"/>
      <c r="PBP205" s="1189"/>
      <c r="PBQ205" s="1189"/>
      <c r="PBR205" s="1189"/>
      <c r="PBS205" s="1189"/>
      <c r="PBT205" s="1189"/>
      <c r="PBU205" s="1189"/>
      <c r="PBV205" s="1189"/>
      <c r="PBW205" s="1189"/>
      <c r="PBX205" s="1189"/>
      <c r="PBY205" s="1189"/>
      <c r="PBZ205" s="1189"/>
      <c r="PCA205" s="1189"/>
      <c r="PCB205" s="1189"/>
      <c r="PCC205" s="1189"/>
      <c r="PCD205" s="1189"/>
      <c r="PCE205" s="1189"/>
      <c r="PCF205" s="1189"/>
      <c r="PCG205" s="1189"/>
      <c r="PCH205" s="1189"/>
      <c r="PCI205" s="1189"/>
      <c r="PCJ205" s="1189"/>
      <c r="PCK205" s="1189"/>
      <c r="PCL205" s="1189"/>
      <c r="PCM205" s="1189"/>
      <c r="PCN205" s="1189"/>
      <c r="PCO205" s="1189"/>
      <c r="PCP205" s="1189"/>
      <c r="PCQ205" s="1189"/>
      <c r="PCR205" s="1189"/>
      <c r="PCS205" s="1189"/>
      <c r="PCT205" s="1189"/>
      <c r="PCU205" s="1189"/>
      <c r="PCV205" s="1189"/>
      <c r="PCW205" s="1189"/>
      <c r="PCX205" s="1189"/>
      <c r="PCY205" s="1189"/>
      <c r="PCZ205" s="1189"/>
      <c r="PDA205" s="1189"/>
      <c r="PDB205" s="1189"/>
      <c r="PDC205" s="1189"/>
      <c r="PDD205" s="1189"/>
      <c r="PDE205" s="1189"/>
      <c r="PDF205" s="1189"/>
      <c r="PDG205" s="1189"/>
      <c r="PDH205" s="1189"/>
      <c r="PDI205" s="1189"/>
      <c r="PDJ205" s="1189"/>
      <c r="PDK205" s="1189"/>
      <c r="PDL205" s="1189"/>
      <c r="PDM205" s="1189"/>
      <c r="PDN205" s="1189"/>
      <c r="PDO205" s="1189"/>
      <c r="PDP205" s="1189"/>
      <c r="PDQ205" s="1189"/>
      <c r="PDR205" s="1189"/>
      <c r="PDS205" s="1189"/>
      <c r="PDT205" s="1189"/>
      <c r="PDU205" s="1189"/>
      <c r="PDV205" s="1189"/>
      <c r="PDW205" s="1189"/>
      <c r="PDX205" s="1189"/>
      <c r="PDY205" s="1189"/>
      <c r="PDZ205" s="1189"/>
      <c r="PEA205" s="1189"/>
      <c r="PEB205" s="1189"/>
      <c r="PEC205" s="1189"/>
      <c r="PED205" s="1189"/>
      <c r="PEE205" s="1189"/>
      <c r="PEF205" s="1189"/>
      <c r="PEG205" s="1189"/>
      <c r="PEH205" s="1189"/>
      <c r="PEI205" s="1189"/>
      <c r="PEJ205" s="1189"/>
      <c r="PEK205" s="1189"/>
      <c r="PEL205" s="1189"/>
      <c r="PEM205" s="1189"/>
      <c r="PEN205" s="1189"/>
      <c r="PEO205" s="1189"/>
      <c r="PEP205" s="1189"/>
      <c r="PEQ205" s="1189"/>
      <c r="PER205" s="1189"/>
      <c r="PES205" s="1189"/>
      <c r="PET205" s="1189"/>
      <c r="PEU205" s="1189"/>
      <c r="PEV205" s="1189"/>
      <c r="PEW205" s="1189"/>
      <c r="PEX205" s="1189"/>
      <c r="PEY205" s="1189"/>
      <c r="PEZ205" s="1189"/>
      <c r="PFA205" s="1189"/>
      <c r="PFB205" s="1189"/>
      <c r="PFC205" s="1189"/>
      <c r="PFD205" s="1189"/>
      <c r="PFE205" s="1189"/>
      <c r="PFF205" s="1189"/>
      <c r="PFG205" s="1189"/>
      <c r="PFH205" s="1189"/>
      <c r="PFI205" s="1189"/>
      <c r="PFJ205" s="1189"/>
      <c r="PFK205" s="1189"/>
      <c r="PFL205" s="1189"/>
      <c r="PFM205" s="1189"/>
      <c r="PFN205" s="1189"/>
      <c r="PFO205" s="1189"/>
      <c r="PFP205" s="1189"/>
      <c r="PFQ205" s="1189"/>
      <c r="PFR205" s="1189"/>
      <c r="PFS205" s="1189"/>
      <c r="PFT205" s="1189"/>
      <c r="PFU205" s="1189"/>
      <c r="PFV205" s="1189"/>
      <c r="PFW205" s="1189"/>
      <c r="PFX205" s="1189"/>
      <c r="PFY205" s="1189"/>
      <c r="PFZ205" s="1189"/>
      <c r="PGA205" s="1189"/>
      <c r="PGB205" s="1189"/>
      <c r="PGC205" s="1189"/>
      <c r="PGD205" s="1189"/>
      <c r="PGE205" s="1189"/>
      <c r="PGF205" s="1189"/>
      <c r="PGG205" s="1189"/>
      <c r="PGH205" s="1189"/>
      <c r="PGI205" s="1189"/>
      <c r="PGJ205" s="1189"/>
      <c r="PGK205" s="1189"/>
      <c r="PGL205" s="1189"/>
      <c r="PGM205" s="1189"/>
      <c r="PGN205" s="1189"/>
      <c r="PGO205" s="1189"/>
      <c r="PGP205" s="1189"/>
      <c r="PGQ205" s="1189"/>
      <c r="PGR205" s="1189"/>
      <c r="PGS205" s="1189"/>
      <c r="PGT205" s="1189"/>
      <c r="PGU205" s="1189"/>
      <c r="PGV205" s="1189"/>
      <c r="PGW205" s="1189"/>
      <c r="PGX205" s="1189"/>
      <c r="PGY205" s="1189"/>
      <c r="PGZ205" s="1189"/>
      <c r="PHA205" s="1189"/>
      <c r="PHB205" s="1189"/>
      <c r="PHC205" s="1189"/>
      <c r="PHD205" s="1189"/>
      <c r="PHE205" s="1189"/>
      <c r="PHF205" s="1189"/>
      <c r="PHG205" s="1189"/>
      <c r="PHH205" s="1189"/>
      <c r="PHI205" s="1189"/>
      <c r="PHJ205" s="1189"/>
      <c r="PHK205" s="1189"/>
      <c r="PHL205" s="1189"/>
      <c r="PHM205" s="1189"/>
      <c r="PHN205" s="1189"/>
      <c r="PHO205" s="1189"/>
      <c r="PHP205" s="1189"/>
      <c r="PHQ205" s="1189"/>
      <c r="PHR205" s="1189"/>
      <c r="PHS205" s="1189"/>
      <c r="PHT205" s="1189"/>
      <c r="PHU205" s="1189"/>
      <c r="PHV205" s="1189"/>
      <c r="PHW205" s="1189"/>
      <c r="PHX205" s="1189"/>
      <c r="PHY205" s="1189"/>
      <c r="PHZ205" s="1189"/>
      <c r="PIA205" s="1189"/>
      <c r="PIB205" s="1189"/>
      <c r="PIC205" s="1189"/>
      <c r="PID205" s="1189"/>
      <c r="PIE205" s="1189"/>
      <c r="PIF205" s="1189"/>
      <c r="PIG205" s="1189"/>
      <c r="PIH205" s="1189"/>
      <c r="PII205" s="1189"/>
      <c r="PIJ205" s="1189"/>
      <c r="PIK205" s="1189"/>
      <c r="PIL205" s="1189"/>
      <c r="PIM205" s="1189"/>
      <c r="PIN205" s="1189"/>
      <c r="PIO205" s="1189"/>
      <c r="PIP205" s="1189"/>
      <c r="PIQ205" s="1189"/>
      <c r="PIR205" s="1189"/>
      <c r="PIS205" s="1189"/>
      <c r="PIT205" s="1189"/>
      <c r="PIU205" s="1189"/>
      <c r="PIV205" s="1189"/>
      <c r="PIW205" s="1189"/>
      <c r="PIX205" s="1189"/>
      <c r="PIY205" s="1189"/>
      <c r="PIZ205" s="1189"/>
      <c r="PJA205" s="1189"/>
      <c r="PJB205" s="1189"/>
      <c r="PJC205" s="1189"/>
      <c r="PJD205" s="1189"/>
      <c r="PJE205" s="1189"/>
      <c r="PJF205" s="1189"/>
      <c r="PJG205" s="1189"/>
      <c r="PJH205" s="1189"/>
      <c r="PJI205" s="1189"/>
      <c r="PJJ205" s="1189"/>
      <c r="PJK205" s="1189"/>
      <c r="PJL205" s="1189"/>
      <c r="PJM205" s="1189"/>
      <c r="PJN205" s="1189"/>
      <c r="PJO205" s="1189"/>
      <c r="PJP205" s="1189"/>
      <c r="PJQ205" s="1189"/>
      <c r="PJR205" s="1189"/>
      <c r="PJS205" s="1189"/>
      <c r="PJT205" s="1189"/>
      <c r="PJU205" s="1189"/>
      <c r="PJV205" s="1189"/>
      <c r="PJW205" s="1189"/>
      <c r="PJX205" s="1189"/>
      <c r="PJY205" s="1189"/>
      <c r="PJZ205" s="1189"/>
      <c r="PKA205" s="1189"/>
      <c r="PKB205" s="1189"/>
      <c r="PKC205" s="1189"/>
      <c r="PKD205" s="1189"/>
      <c r="PKE205" s="1189"/>
      <c r="PKF205" s="1189"/>
      <c r="PKG205" s="1189"/>
      <c r="PKH205" s="1189"/>
      <c r="PKI205" s="1189"/>
      <c r="PKJ205" s="1189"/>
      <c r="PKK205" s="1189"/>
      <c r="PKL205" s="1189"/>
      <c r="PKM205" s="1189"/>
      <c r="PKN205" s="1189"/>
      <c r="PKO205" s="1189"/>
      <c r="PKP205" s="1189"/>
      <c r="PKQ205" s="1189"/>
      <c r="PKR205" s="1189"/>
      <c r="PKS205" s="1189"/>
      <c r="PKT205" s="1189"/>
      <c r="PKU205" s="1189"/>
      <c r="PKV205" s="1189"/>
      <c r="PKW205" s="1189"/>
      <c r="PKX205" s="1189"/>
      <c r="PKY205" s="1189"/>
      <c r="PKZ205" s="1189"/>
      <c r="PLA205" s="1189"/>
      <c r="PLB205" s="1189"/>
      <c r="PLC205" s="1189"/>
      <c r="PLD205" s="1189"/>
      <c r="PLE205" s="1189"/>
      <c r="PLF205" s="1189"/>
      <c r="PLG205" s="1189"/>
      <c r="PLH205" s="1189"/>
      <c r="PLI205" s="1189"/>
      <c r="PLJ205" s="1189"/>
      <c r="PLK205" s="1189"/>
      <c r="PLL205" s="1189"/>
      <c r="PLM205" s="1189"/>
      <c r="PLN205" s="1189"/>
      <c r="PLO205" s="1189"/>
      <c r="PLP205" s="1189"/>
      <c r="PLQ205" s="1189"/>
      <c r="PLR205" s="1189"/>
      <c r="PLS205" s="1189"/>
      <c r="PLT205" s="1189"/>
      <c r="PLU205" s="1189"/>
      <c r="PLV205" s="1189"/>
      <c r="PLW205" s="1189"/>
      <c r="PLX205" s="1189"/>
      <c r="PLY205" s="1189"/>
      <c r="PLZ205" s="1189"/>
      <c r="PMA205" s="1189"/>
      <c r="PMB205" s="1189"/>
      <c r="PMC205" s="1189"/>
      <c r="PMD205" s="1189"/>
      <c r="PME205" s="1189"/>
      <c r="PMF205" s="1189"/>
      <c r="PMG205" s="1189"/>
      <c r="PMH205" s="1189"/>
      <c r="PMI205" s="1189"/>
      <c r="PMJ205" s="1189"/>
      <c r="PMK205" s="1189"/>
      <c r="PML205" s="1189"/>
      <c r="PMM205" s="1189"/>
      <c r="PMN205" s="1189"/>
      <c r="PMO205" s="1189"/>
      <c r="PMP205" s="1189"/>
      <c r="PMQ205" s="1189"/>
      <c r="PMR205" s="1189"/>
      <c r="PMS205" s="1189"/>
      <c r="PMT205" s="1189"/>
      <c r="PMU205" s="1189"/>
      <c r="PMV205" s="1189"/>
      <c r="PMW205" s="1189"/>
      <c r="PMX205" s="1189"/>
      <c r="PMY205" s="1189"/>
      <c r="PMZ205" s="1189"/>
      <c r="PNA205" s="1189"/>
      <c r="PNB205" s="1189"/>
      <c r="PNC205" s="1189"/>
      <c r="PND205" s="1189"/>
      <c r="PNE205" s="1189"/>
      <c r="PNF205" s="1189"/>
      <c r="PNG205" s="1189"/>
      <c r="PNH205" s="1189"/>
      <c r="PNI205" s="1189"/>
      <c r="PNJ205" s="1189"/>
      <c r="PNK205" s="1189"/>
      <c r="PNL205" s="1189"/>
      <c r="PNM205" s="1189"/>
      <c r="PNN205" s="1189"/>
      <c r="PNO205" s="1189"/>
      <c r="PNP205" s="1189"/>
      <c r="PNQ205" s="1189"/>
      <c r="PNR205" s="1189"/>
      <c r="PNS205" s="1189"/>
      <c r="PNT205" s="1189"/>
      <c r="PNU205" s="1189"/>
      <c r="PNV205" s="1189"/>
      <c r="PNW205" s="1189"/>
      <c r="PNX205" s="1189"/>
      <c r="PNY205" s="1189"/>
      <c r="PNZ205" s="1189"/>
      <c r="POA205" s="1189"/>
      <c r="POB205" s="1189"/>
      <c r="POC205" s="1189"/>
      <c r="POD205" s="1189"/>
      <c r="POE205" s="1189"/>
      <c r="POF205" s="1189"/>
      <c r="POG205" s="1189"/>
      <c r="POH205" s="1189"/>
      <c r="POI205" s="1189"/>
      <c r="POJ205" s="1189"/>
      <c r="POK205" s="1189"/>
      <c r="POL205" s="1189"/>
      <c r="POM205" s="1189"/>
      <c r="PON205" s="1189"/>
      <c r="POO205" s="1189"/>
      <c r="POP205" s="1189"/>
      <c r="POQ205" s="1189"/>
      <c r="POR205" s="1189"/>
      <c r="POS205" s="1189"/>
      <c r="POT205" s="1189"/>
      <c r="POU205" s="1189"/>
      <c r="POV205" s="1189"/>
      <c r="POW205" s="1189"/>
      <c r="POX205" s="1189"/>
      <c r="POY205" s="1189"/>
      <c r="POZ205" s="1189"/>
      <c r="PPA205" s="1189"/>
      <c r="PPB205" s="1189"/>
      <c r="PPC205" s="1189"/>
      <c r="PPD205" s="1189"/>
      <c r="PPE205" s="1189"/>
      <c r="PPF205" s="1189"/>
      <c r="PPG205" s="1189"/>
      <c r="PPH205" s="1189"/>
      <c r="PPI205" s="1189"/>
      <c r="PPJ205" s="1189"/>
      <c r="PPK205" s="1189"/>
      <c r="PPL205" s="1189"/>
      <c r="PPM205" s="1189"/>
      <c r="PPN205" s="1189"/>
      <c r="PPO205" s="1189"/>
      <c r="PPP205" s="1189"/>
      <c r="PPQ205" s="1189"/>
      <c r="PPR205" s="1189"/>
      <c r="PPS205" s="1189"/>
      <c r="PPT205" s="1189"/>
      <c r="PPU205" s="1189"/>
      <c r="PPV205" s="1189"/>
      <c r="PPW205" s="1189"/>
      <c r="PPX205" s="1189"/>
      <c r="PPY205" s="1189"/>
      <c r="PPZ205" s="1189"/>
      <c r="PQA205" s="1189"/>
      <c r="PQB205" s="1189"/>
      <c r="PQC205" s="1189"/>
      <c r="PQD205" s="1189"/>
      <c r="PQE205" s="1189"/>
      <c r="PQF205" s="1189"/>
      <c r="PQG205" s="1189"/>
      <c r="PQH205" s="1189"/>
      <c r="PQI205" s="1189"/>
      <c r="PQJ205" s="1189"/>
      <c r="PQK205" s="1189"/>
      <c r="PQL205" s="1189"/>
      <c r="PQM205" s="1189"/>
      <c r="PQN205" s="1189"/>
      <c r="PQO205" s="1189"/>
      <c r="PQP205" s="1189"/>
      <c r="PQQ205" s="1189"/>
      <c r="PQR205" s="1189"/>
      <c r="PQS205" s="1189"/>
      <c r="PQT205" s="1189"/>
      <c r="PQU205" s="1189"/>
      <c r="PQV205" s="1189"/>
      <c r="PQW205" s="1189"/>
      <c r="PQX205" s="1189"/>
      <c r="PQY205" s="1189"/>
      <c r="PQZ205" s="1189"/>
      <c r="PRA205" s="1189"/>
      <c r="PRB205" s="1189"/>
      <c r="PRC205" s="1189"/>
      <c r="PRD205" s="1189"/>
      <c r="PRE205" s="1189"/>
      <c r="PRF205" s="1189"/>
      <c r="PRG205" s="1189"/>
      <c r="PRH205" s="1189"/>
      <c r="PRI205" s="1189"/>
      <c r="PRJ205" s="1189"/>
      <c r="PRK205" s="1189"/>
      <c r="PRL205" s="1189"/>
      <c r="PRM205" s="1189"/>
      <c r="PRN205" s="1189"/>
      <c r="PRO205" s="1189"/>
      <c r="PRP205" s="1189"/>
      <c r="PRQ205" s="1189"/>
      <c r="PRR205" s="1189"/>
      <c r="PRS205" s="1189"/>
      <c r="PRT205" s="1189"/>
      <c r="PRU205" s="1189"/>
      <c r="PRV205" s="1189"/>
      <c r="PRW205" s="1189"/>
      <c r="PRX205" s="1189"/>
      <c r="PRY205" s="1189"/>
      <c r="PRZ205" s="1189"/>
      <c r="PSA205" s="1189"/>
      <c r="PSB205" s="1189"/>
      <c r="PSC205" s="1189"/>
      <c r="PSD205" s="1189"/>
      <c r="PSE205" s="1189"/>
      <c r="PSF205" s="1189"/>
      <c r="PSG205" s="1189"/>
      <c r="PSH205" s="1189"/>
      <c r="PSI205" s="1189"/>
      <c r="PSJ205" s="1189"/>
      <c r="PSK205" s="1189"/>
      <c r="PSL205" s="1189"/>
      <c r="PSM205" s="1189"/>
      <c r="PSN205" s="1189"/>
      <c r="PSO205" s="1189"/>
      <c r="PSP205" s="1189"/>
      <c r="PSQ205" s="1189"/>
      <c r="PSR205" s="1189"/>
      <c r="PSS205" s="1189"/>
      <c r="PST205" s="1189"/>
      <c r="PSU205" s="1189"/>
      <c r="PSV205" s="1189"/>
      <c r="PSW205" s="1189"/>
      <c r="PSX205" s="1189"/>
      <c r="PSY205" s="1189"/>
      <c r="PSZ205" s="1189"/>
      <c r="PTA205" s="1189"/>
      <c r="PTB205" s="1189"/>
      <c r="PTC205" s="1189"/>
      <c r="PTD205" s="1189"/>
      <c r="PTE205" s="1189"/>
      <c r="PTF205" s="1189"/>
      <c r="PTG205" s="1189"/>
      <c r="PTH205" s="1189"/>
      <c r="PTI205" s="1189"/>
      <c r="PTJ205" s="1189"/>
      <c r="PTK205" s="1189"/>
      <c r="PTL205" s="1189"/>
      <c r="PTM205" s="1189"/>
      <c r="PTN205" s="1189"/>
      <c r="PTO205" s="1189"/>
      <c r="PTP205" s="1189"/>
      <c r="PTQ205" s="1189"/>
      <c r="PTR205" s="1189"/>
      <c r="PTS205" s="1189"/>
      <c r="PTT205" s="1189"/>
      <c r="PTU205" s="1189"/>
      <c r="PTV205" s="1189"/>
      <c r="PTW205" s="1189"/>
      <c r="PTX205" s="1189"/>
      <c r="PTY205" s="1189"/>
      <c r="PTZ205" s="1189"/>
      <c r="PUA205" s="1189"/>
      <c r="PUB205" s="1189"/>
      <c r="PUC205" s="1189"/>
      <c r="PUD205" s="1189"/>
      <c r="PUE205" s="1189"/>
      <c r="PUF205" s="1189"/>
      <c r="PUG205" s="1189"/>
      <c r="PUH205" s="1189"/>
      <c r="PUI205" s="1189"/>
      <c r="PUJ205" s="1189"/>
      <c r="PUK205" s="1189"/>
      <c r="PUL205" s="1189"/>
      <c r="PUM205" s="1189"/>
      <c r="PUN205" s="1189"/>
      <c r="PUO205" s="1189"/>
      <c r="PUP205" s="1189"/>
      <c r="PUQ205" s="1189"/>
      <c r="PUR205" s="1189"/>
      <c r="PUS205" s="1189"/>
      <c r="PUT205" s="1189"/>
      <c r="PUU205" s="1189"/>
      <c r="PUV205" s="1189"/>
      <c r="PUW205" s="1189"/>
      <c r="PUX205" s="1189"/>
      <c r="PUY205" s="1189"/>
      <c r="PUZ205" s="1189"/>
      <c r="PVA205" s="1189"/>
      <c r="PVB205" s="1189"/>
      <c r="PVC205" s="1189"/>
      <c r="PVD205" s="1189"/>
      <c r="PVE205" s="1189"/>
      <c r="PVF205" s="1189"/>
      <c r="PVG205" s="1189"/>
      <c r="PVH205" s="1189"/>
      <c r="PVI205" s="1189"/>
      <c r="PVJ205" s="1189"/>
      <c r="PVK205" s="1189"/>
      <c r="PVL205" s="1189"/>
      <c r="PVM205" s="1189"/>
      <c r="PVN205" s="1189"/>
      <c r="PVO205" s="1189"/>
      <c r="PVP205" s="1189"/>
      <c r="PVQ205" s="1189"/>
      <c r="PVR205" s="1189"/>
      <c r="PVS205" s="1189"/>
      <c r="PVT205" s="1189"/>
      <c r="PVU205" s="1189"/>
      <c r="PVV205" s="1189"/>
      <c r="PVW205" s="1189"/>
      <c r="PVX205" s="1189"/>
      <c r="PVY205" s="1189"/>
      <c r="PVZ205" s="1189"/>
      <c r="PWA205" s="1189"/>
      <c r="PWB205" s="1189"/>
      <c r="PWC205" s="1189"/>
      <c r="PWD205" s="1189"/>
      <c r="PWE205" s="1189"/>
      <c r="PWF205" s="1189"/>
      <c r="PWG205" s="1189"/>
      <c r="PWH205" s="1189"/>
      <c r="PWI205" s="1189"/>
      <c r="PWJ205" s="1189"/>
      <c r="PWK205" s="1189"/>
      <c r="PWL205" s="1189"/>
      <c r="PWM205" s="1189"/>
      <c r="PWN205" s="1189"/>
      <c r="PWO205" s="1189"/>
      <c r="PWP205" s="1189"/>
      <c r="PWQ205" s="1189"/>
      <c r="PWR205" s="1189"/>
      <c r="PWS205" s="1189"/>
      <c r="PWT205" s="1189"/>
      <c r="PWU205" s="1189"/>
      <c r="PWV205" s="1189"/>
      <c r="PWW205" s="1189"/>
      <c r="PWX205" s="1189"/>
      <c r="PWY205" s="1189"/>
      <c r="PWZ205" s="1189"/>
      <c r="PXA205" s="1189"/>
      <c r="PXB205" s="1189"/>
      <c r="PXC205" s="1189"/>
      <c r="PXD205" s="1189"/>
      <c r="PXE205" s="1189"/>
      <c r="PXF205" s="1189"/>
      <c r="PXG205" s="1189"/>
      <c r="PXH205" s="1189"/>
      <c r="PXI205" s="1189"/>
      <c r="PXJ205" s="1189"/>
      <c r="PXK205" s="1189"/>
      <c r="PXL205" s="1189"/>
      <c r="PXM205" s="1189"/>
      <c r="PXN205" s="1189"/>
      <c r="PXO205" s="1189"/>
      <c r="PXP205" s="1189"/>
      <c r="PXQ205" s="1189"/>
      <c r="PXR205" s="1189"/>
      <c r="PXS205" s="1189"/>
      <c r="PXT205" s="1189"/>
      <c r="PXU205" s="1189"/>
      <c r="PXV205" s="1189"/>
      <c r="PXW205" s="1189"/>
      <c r="PXX205" s="1189"/>
      <c r="PXY205" s="1189"/>
      <c r="PXZ205" s="1189"/>
      <c r="PYA205" s="1189"/>
      <c r="PYB205" s="1189"/>
      <c r="PYC205" s="1189"/>
      <c r="PYD205" s="1189"/>
      <c r="PYE205" s="1189"/>
      <c r="PYF205" s="1189"/>
      <c r="PYG205" s="1189"/>
      <c r="PYH205" s="1189"/>
      <c r="PYI205" s="1189"/>
      <c r="PYJ205" s="1189"/>
      <c r="PYK205" s="1189"/>
      <c r="PYL205" s="1189"/>
      <c r="PYM205" s="1189"/>
      <c r="PYN205" s="1189"/>
      <c r="PYO205" s="1189"/>
      <c r="PYP205" s="1189"/>
      <c r="PYQ205" s="1189"/>
      <c r="PYR205" s="1189"/>
      <c r="PYS205" s="1189"/>
      <c r="PYT205" s="1189"/>
      <c r="PYU205" s="1189"/>
      <c r="PYV205" s="1189"/>
      <c r="PYW205" s="1189"/>
      <c r="PYX205" s="1189"/>
      <c r="PYY205" s="1189"/>
      <c r="PYZ205" s="1189"/>
      <c r="PZA205" s="1189"/>
      <c r="PZB205" s="1189"/>
      <c r="PZC205" s="1189"/>
      <c r="PZD205" s="1189"/>
      <c r="PZE205" s="1189"/>
      <c r="PZF205" s="1189"/>
      <c r="PZG205" s="1189"/>
      <c r="PZH205" s="1189"/>
      <c r="PZI205" s="1189"/>
      <c r="PZJ205" s="1189"/>
      <c r="PZK205" s="1189"/>
      <c r="PZL205" s="1189"/>
      <c r="PZM205" s="1189"/>
      <c r="PZN205" s="1189"/>
      <c r="PZO205" s="1189"/>
      <c r="PZP205" s="1189"/>
      <c r="PZQ205" s="1189"/>
      <c r="PZR205" s="1189"/>
      <c r="PZS205" s="1189"/>
      <c r="PZT205" s="1189"/>
      <c r="PZU205" s="1189"/>
      <c r="PZV205" s="1189"/>
      <c r="PZW205" s="1189"/>
      <c r="PZX205" s="1189"/>
      <c r="PZY205" s="1189"/>
      <c r="PZZ205" s="1189"/>
      <c r="QAA205" s="1189"/>
      <c r="QAB205" s="1189"/>
      <c r="QAC205" s="1189"/>
      <c r="QAD205" s="1189"/>
      <c r="QAE205" s="1189"/>
      <c r="QAF205" s="1189"/>
      <c r="QAG205" s="1189"/>
      <c r="QAH205" s="1189"/>
      <c r="QAI205" s="1189"/>
      <c r="QAJ205" s="1189"/>
      <c r="QAK205" s="1189"/>
      <c r="QAL205" s="1189"/>
      <c r="QAM205" s="1189"/>
      <c r="QAN205" s="1189"/>
      <c r="QAO205" s="1189"/>
      <c r="QAP205" s="1189"/>
      <c r="QAQ205" s="1189"/>
      <c r="QAR205" s="1189"/>
      <c r="QAS205" s="1189"/>
      <c r="QAT205" s="1189"/>
      <c r="QAU205" s="1189"/>
      <c r="QAV205" s="1189"/>
      <c r="QAW205" s="1189"/>
      <c r="QAX205" s="1189"/>
      <c r="QAY205" s="1189"/>
      <c r="QAZ205" s="1189"/>
      <c r="QBA205" s="1189"/>
      <c r="QBB205" s="1189"/>
      <c r="QBC205" s="1189"/>
      <c r="QBD205" s="1189"/>
      <c r="QBE205" s="1189"/>
      <c r="QBF205" s="1189"/>
      <c r="QBG205" s="1189"/>
      <c r="QBH205" s="1189"/>
      <c r="QBI205" s="1189"/>
      <c r="QBJ205" s="1189"/>
      <c r="QBK205" s="1189"/>
      <c r="QBL205" s="1189"/>
      <c r="QBM205" s="1189"/>
      <c r="QBN205" s="1189"/>
      <c r="QBO205" s="1189"/>
      <c r="QBP205" s="1189"/>
      <c r="QBQ205" s="1189"/>
      <c r="QBR205" s="1189"/>
      <c r="QBS205" s="1189"/>
      <c r="QBT205" s="1189"/>
      <c r="QBU205" s="1189"/>
      <c r="QBV205" s="1189"/>
      <c r="QBW205" s="1189"/>
      <c r="QBX205" s="1189"/>
      <c r="QBY205" s="1189"/>
      <c r="QBZ205" s="1189"/>
      <c r="QCA205" s="1189"/>
      <c r="QCB205" s="1189"/>
      <c r="QCC205" s="1189"/>
      <c r="QCD205" s="1189"/>
      <c r="QCE205" s="1189"/>
      <c r="QCF205" s="1189"/>
      <c r="QCG205" s="1189"/>
      <c r="QCH205" s="1189"/>
      <c r="QCI205" s="1189"/>
      <c r="QCJ205" s="1189"/>
      <c r="QCK205" s="1189"/>
      <c r="QCL205" s="1189"/>
      <c r="QCM205" s="1189"/>
      <c r="QCN205" s="1189"/>
      <c r="QCO205" s="1189"/>
      <c r="QCP205" s="1189"/>
      <c r="QCQ205" s="1189"/>
      <c r="QCR205" s="1189"/>
      <c r="QCS205" s="1189"/>
      <c r="QCT205" s="1189"/>
      <c r="QCU205" s="1189"/>
      <c r="QCV205" s="1189"/>
      <c r="QCW205" s="1189"/>
      <c r="QCX205" s="1189"/>
      <c r="QCY205" s="1189"/>
      <c r="QCZ205" s="1189"/>
      <c r="QDA205" s="1189"/>
      <c r="QDB205" s="1189"/>
      <c r="QDC205" s="1189"/>
      <c r="QDD205" s="1189"/>
      <c r="QDE205" s="1189"/>
      <c r="QDF205" s="1189"/>
      <c r="QDG205" s="1189"/>
      <c r="QDH205" s="1189"/>
      <c r="QDI205" s="1189"/>
      <c r="QDJ205" s="1189"/>
      <c r="QDK205" s="1189"/>
      <c r="QDL205" s="1189"/>
      <c r="QDM205" s="1189"/>
      <c r="QDN205" s="1189"/>
      <c r="QDO205" s="1189"/>
      <c r="QDP205" s="1189"/>
      <c r="QDQ205" s="1189"/>
      <c r="QDR205" s="1189"/>
      <c r="QDS205" s="1189"/>
      <c r="QDT205" s="1189"/>
      <c r="QDU205" s="1189"/>
      <c r="QDV205" s="1189"/>
      <c r="QDW205" s="1189"/>
      <c r="QDX205" s="1189"/>
      <c r="QDY205" s="1189"/>
      <c r="QDZ205" s="1189"/>
      <c r="QEA205" s="1189"/>
      <c r="QEB205" s="1189"/>
      <c r="QEC205" s="1189"/>
      <c r="QED205" s="1189"/>
      <c r="QEE205" s="1189"/>
      <c r="QEF205" s="1189"/>
      <c r="QEG205" s="1189"/>
      <c r="QEH205" s="1189"/>
      <c r="QEI205" s="1189"/>
      <c r="QEJ205" s="1189"/>
      <c r="QEK205" s="1189"/>
      <c r="QEL205" s="1189"/>
      <c r="QEM205" s="1189"/>
      <c r="QEN205" s="1189"/>
      <c r="QEO205" s="1189"/>
      <c r="QEP205" s="1189"/>
      <c r="QEQ205" s="1189"/>
      <c r="QER205" s="1189"/>
      <c r="QES205" s="1189"/>
      <c r="QET205" s="1189"/>
      <c r="QEU205" s="1189"/>
      <c r="QEV205" s="1189"/>
      <c r="QEW205" s="1189"/>
      <c r="QEX205" s="1189"/>
      <c r="QEY205" s="1189"/>
      <c r="QEZ205" s="1189"/>
      <c r="QFA205" s="1189"/>
      <c r="QFB205" s="1189"/>
      <c r="QFC205" s="1189"/>
      <c r="QFD205" s="1189"/>
      <c r="QFE205" s="1189"/>
      <c r="QFF205" s="1189"/>
      <c r="QFG205" s="1189"/>
      <c r="QFH205" s="1189"/>
      <c r="QFI205" s="1189"/>
      <c r="QFJ205" s="1189"/>
      <c r="QFK205" s="1189"/>
      <c r="QFL205" s="1189"/>
      <c r="QFM205" s="1189"/>
      <c r="QFN205" s="1189"/>
      <c r="QFO205" s="1189"/>
      <c r="QFP205" s="1189"/>
      <c r="QFQ205" s="1189"/>
      <c r="QFR205" s="1189"/>
      <c r="QFS205" s="1189"/>
      <c r="QFT205" s="1189"/>
      <c r="QFU205" s="1189"/>
      <c r="QFV205" s="1189"/>
      <c r="QFW205" s="1189"/>
      <c r="QFX205" s="1189"/>
      <c r="QFY205" s="1189"/>
      <c r="QFZ205" s="1189"/>
      <c r="QGA205" s="1189"/>
      <c r="QGB205" s="1189"/>
      <c r="QGC205" s="1189"/>
      <c r="QGD205" s="1189"/>
      <c r="QGE205" s="1189"/>
      <c r="QGF205" s="1189"/>
      <c r="QGG205" s="1189"/>
      <c r="QGH205" s="1189"/>
      <c r="QGI205" s="1189"/>
      <c r="QGJ205" s="1189"/>
      <c r="QGK205" s="1189"/>
      <c r="QGL205" s="1189"/>
      <c r="QGM205" s="1189"/>
      <c r="QGN205" s="1189"/>
      <c r="QGO205" s="1189"/>
      <c r="QGP205" s="1189"/>
      <c r="QGQ205" s="1189"/>
      <c r="QGR205" s="1189"/>
      <c r="QGS205" s="1189"/>
      <c r="QGT205" s="1189"/>
      <c r="QGU205" s="1189"/>
      <c r="QGV205" s="1189"/>
      <c r="QGW205" s="1189"/>
      <c r="QGX205" s="1189"/>
      <c r="QGY205" s="1189"/>
      <c r="QGZ205" s="1189"/>
      <c r="QHA205" s="1189"/>
      <c r="QHB205" s="1189"/>
      <c r="QHC205" s="1189"/>
      <c r="QHD205" s="1189"/>
      <c r="QHE205" s="1189"/>
      <c r="QHF205" s="1189"/>
      <c r="QHG205" s="1189"/>
      <c r="QHH205" s="1189"/>
      <c r="QHI205" s="1189"/>
      <c r="QHJ205" s="1189"/>
      <c r="QHK205" s="1189"/>
      <c r="QHL205" s="1189"/>
      <c r="QHM205" s="1189"/>
      <c r="QHN205" s="1189"/>
      <c r="QHO205" s="1189"/>
      <c r="QHP205" s="1189"/>
      <c r="QHQ205" s="1189"/>
      <c r="QHR205" s="1189"/>
      <c r="QHS205" s="1189"/>
      <c r="QHT205" s="1189"/>
      <c r="QHU205" s="1189"/>
      <c r="QHV205" s="1189"/>
      <c r="QHW205" s="1189"/>
      <c r="QHX205" s="1189"/>
      <c r="QHY205" s="1189"/>
      <c r="QHZ205" s="1189"/>
      <c r="QIA205" s="1189"/>
      <c r="QIB205" s="1189"/>
      <c r="QIC205" s="1189"/>
      <c r="QID205" s="1189"/>
      <c r="QIE205" s="1189"/>
      <c r="QIF205" s="1189"/>
      <c r="QIG205" s="1189"/>
      <c r="QIH205" s="1189"/>
      <c r="QII205" s="1189"/>
      <c r="QIJ205" s="1189"/>
      <c r="QIK205" s="1189"/>
      <c r="QIL205" s="1189"/>
      <c r="QIM205" s="1189"/>
      <c r="QIN205" s="1189"/>
      <c r="QIO205" s="1189"/>
      <c r="QIP205" s="1189"/>
      <c r="QIQ205" s="1189"/>
      <c r="QIR205" s="1189"/>
      <c r="QIS205" s="1189"/>
      <c r="QIT205" s="1189"/>
      <c r="QIU205" s="1189"/>
      <c r="QIV205" s="1189"/>
      <c r="QIW205" s="1189"/>
      <c r="QIX205" s="1189"/>
      <c r="QIY205" s="1189"/>
      <c r="QIZ205" s="1189"/>
      <c r="QJA205" s="1189"/>
      <c r="QJB205" s="1189"/>
      <c r="QJC205" s="1189"/>
      <c r="QJD205" s="1189"/>
      <c r="QJE205" s="1189"/>
      <c r="QJF205" s="1189"/>
      <c r="QJG205" s="1189"/>
      <c r="QJH205" s="1189"/>
      <c r="QJI205" s="1189"/>
      <c r="QJJ205" s="1189"/>
      <c r="QJK205" s="1189"/>
      <c r="QJL205" s="1189"/>
      <c r="QJM205" s="1189"/>
      <c r="QJN205" s="1189"/>
      <c r="QJO205" s="1189"/>
      <c r="QJP205" s="1189"/>
      <c r="QJQ205" s="1189"/>
      <c r="QJR205" s="1189"/>
      <c r="QJS205" s="1189"/>
      <c r="QJT205" s="1189"/>
      <c r="QJU205" s="1189"/>
      <c r="QJV205" s="1189"/>
      <c r="QJW205" s="1189"/>
      <c r="QJX205" s="1189"/>
      <c r="QJY205" s="1189"/>
      <c r="QJZ205" s="1189"/>
      <c r="QKA205" s="1189"/>
      <c r="QKB205" s="1189"/>
      <c r="QKC205" s="1189"/>
      <c r="QKD205" s="1189"/>
      <c r="QKE205" s="1189"/>
      <c r="QKF205" s="1189"/>
      <c r="QKG205" s="1189"/>
      <c r="QKH205" s="1189"/>
      <c r="QKI205" s="1189"/>
      <c r="QKJ205" s="1189"/>
      <c r="QKK205" s="1189"/>
      <c r="QKL205" s="1189"/>
      <c r="QKM205" s="1189"/>
      <c r="QKN205" s="1189"/>
      <c r="QKO205" s="1189"/>
      <c r="QKP205" s="1189"/>
      <c r="QKQ205" s="1189"/>
      <c r="QKR205" s="1189"/>
      <c r="QKS205" s="1189"/>
      <c r="QKT205" s="1189"/>
      <c r="QKU205" s="1189"/>
      <c r="QKV205" s="1189"/>
      <c r="QKW205" s="1189"/>
      <c r="QKX205" s="1189"/>
      <c r="QKY205" s="1189"/>
      <c r="QKZ205" s="1189"/>
      <c r="QLA205" s="1189"/>
      <c r="QLB205" s="1189"/>
      <c r="QLC205" s="1189"/>
      <c r="QLD205" s="1189"/>
      <c r="QLE205" s="1189"/>
      <c r="QLF205" s="1189"/>
      <c r="QLG205" s="1189"/>
      <c r="QLH205" s="1189"/>
      <c r="QLI205" s="1189"/>
      <c r="QLJ205" s="1189"/>
      <c r="QLK205" s="1189"/>
      <c r="QLL205" s="1189"/>
      <c r="QLM205" s="1189"/>
      <c r="QLN205" s="1189"/>
      <c r="QLO205" s="1189"/>
      <c r="QLP205" s="1189"/>
      <c r="QLQ205" s="1189"/>
      <c r="QLR205" s="1189"/>
      <c r="QLS205" s="1189"/>
      <c r="QLT205" s="1189"/>
      <c r="QLU205" s="1189"/>
      <c r="QLV205" s="1189"/>
      <c r="QLW205" s="1189"/>
      <c r="QLX205" s="1189"/>
      <c r="QLY205" s="1189"/>
      <c r="QLZ205" s="1189"/>
      <c r="QMA205" s="1189"/>
      <c r="QMB205" s="1189"/>
      <c r="QMC205" s="1189"/>
      <c r="QMD205" s="1189"/>
      <c r="QME205" s="1189"/>
      <c r="QMF205" s="1189"/>
      <c r="QMG205" s="1189"/>
      <c r="QMH205" s="1189"/>
      <c r="QMI205" s="1189"/>
      <c r="QMJ205" s="1189"/>
      <c r="QMK205" s="1189"/>
      <c r="QML205" s="1189"/>
      <c r="QMM205" s="1189"/>
      <c r="QMN205" s="1189"/>
      <c r="QMO205" s="1189"/>
      <c r="QMP205" s="1189"/>
      <c r="QMQ205" s="1189"/>
      <c r="QMR205" s="1189"/>
      <c r="QMS205" s="1189"/>
      <c r="QMT205" s="1189"/>
      <c r="QMU205" s="1189"/>
      <c r="QMV205" s="1189"/>
      <c r="QMW205" s="1189"/>
      <c r="QMX205" s="1189"/>
      <c r="QMY205" s="1189"/>
      <c r="QMZ205" s="1189"/>
      <c r="QNA205" s="1189"/>
      <c r="QNB205" s="1189"/>
      <c r="QNC205" s="1189"/>
      <c r="QND205" s="1189"/>
      <c r="QNE205" s="1189"/>
      <c r="QNF205" s="1189"/>
      <c r="QNG205" s="1189"/>
      <c r="QNH205" s="1189"/>
      <c r="QNI205" s="1189"/>
      <c r="QNJ205" s="1189"/>
      <c r="QNK205" s="1189"/>
      <c r="QNL205" s="1189"/>
      <c r="QNM205" s="1189"/>
      <c r="QNN205" s="1189"/>
      <c r="QNO205" s="1189"/>
      <c r="QNP205" s="1189"/>
      <c r="QNQ205" s="1189"/>
      <c r="QNR205" s="1189"/>
      <c r="QNS205" s="1189"/>
      <c r="QNT205" s="1189"/>
      <c r="QNU205" s="1189"/>
      <c r="QNV205" s="1189"/>
      <c r="QNW205" s="1189"/>
      <c r="QNX205" s="1189"/>
      <c r="QNY205" s="1189"/>
      <c r="QNZ205" s="1189"/>
      <c r="QOA205" s="1189"/>
      <c r="QOB205" s="1189"/>
      <c r="QOC205" s="1189"/>
      <c r="QOD205" s="1189"/>
      <c r="QOE205" s="1189"/>
      <c r="QOF205" s="1189"/>
      <c r="QOG205" s="1189"/>
      <c r="QOH205" s="1189"/>
      <c r="QOI205" s="1189"/>
      <c r="QOJ205" s="1189"/>
      <c r="QOK205" s="1189"/>
      <c r="QOL205" s="1189"/>
      <c r="QOM205" s="1189"/>
      <c r="QON205" s="1189"/>
      <c r="QOO205" s="1189"/>
      <c r="QOP205" s="1189"/>
      <c r="QOQ205" s="1189"/>
      <c r="QOR205" s="1189"/>
      <c r="QOS205" s="1189"/>
      <c r="QOT205" s="1189"/>
      <c r="QOU205" s="1189"/>
      <c r="QOV205" s="1189"/>
      <c r="QOW205" s="1189"/>
      <c r="QOX205" s="1189"/>
      <c r="QOY205" s="1189"/>
      <c r="QOZ205" s="1189"/>
      <c r="QPA205" s="1189"/>
      <c r="QPB205" s="1189"/>
      <c r="QPC205" s="1189"/>
      <c r="QPD205" s="1189"/>
      <c r="QPE205" s="1189"/>
      <c r="QPF205" s="1189"/>
      <c r="QPG205" s="1189"/>
      <c r="QPH205" s="1189"/>
      <c r="QPI205" s="1189"/>
      <c r="QPJ205" s="1189"/>
      <c r="QPK205" s="1189"/>
      <c r="QPL205" s="1189"/>
      <c r="QPM205" s="1189"/>
      <c r="QPN205" s="1189"/>
      <c r="QPO205" s="1189"/>
      <c r="QPP205" s="1189"/>
      <c r="QPQ205" s="1189"/>
      <c r="QPR205" s="1189"/>
      <c r="QPS205" s="1189"/>
      <c r="QPT205" s="1189"/>
      <c r="QPU205" s="1189"/>
      <c r="QPV205" s="1189"/>
      <c r="QPW205" s="1189"/>
      <c r="QPX205" s="1189"/>
      <c r="QPY205" s="1189"/>
      <c r="QPZ205" s="1189"/>
      <c r="QQA205" s="1189"/>
      <c r="QQB205" s="1189"/>
      <c r="QQC205" s="1189"/>
      <c r="QQD205" s="1189"/>
      <c r="QQE205" s="1189"/>
      <c r="QQF205" s="1189"/>
      <c r="QQG205" s="1189"/>
      <c r="QQH205" s="1189"/>
      <c r="QQI205" s="1189"/>
      <c r="QQJ205" s="1189"/>
      <c r="QQK205" s="1189"/>
      <c r="QQL205" s="1189"/>
      <c r="QQM205" s="1189"/>
      <c r="QQN205" s="1189"/>
      <c r="QQO205" s="1189"/>
      <c r="QQP205" s="1189"/>
      <c r="QQQ205" s="1189"/>
      <c r="QQR205" s="1189"/>
      <c r="QQS205" s="1189"/>
      <c r="QQT205" s="1189"/>
      <c r="QQU205" s="1189"/>
      <c r="QQV205" s="1189"/>
      <c r="QQW205" s="1189"/>
      <c r="QQX205" s="1189"/>
      <c r="QQY205" s="1189"/>
      <c r="QQZ205" s="1189"/>
      <c r="QRA205" s="1189"/>
      <c r="QRB205" s="1189"/>
      <c r="QRC205" s="1189"/>
      <c r="QRD205" s="1189"/>
      <c r="QRE205" s="1189"/>
      <c r="QRF205" s="1189"/>
      <c r="QRG205" s="1189"/>
      <c r="QRH205" s="1189"/>
      <c r="QRI205" s="1189"/>
      <c r="QRJ205" s="1189"/>
      <c r="QRK205" s="1189"/>
      <c r="QRL205" s="1189"/>
      <c r="QRM205" s="1189"/>
      <c r="QRN205" s="1189"/>
      <c r="QRO205" s="1189"/>
      <c r="QRP205" s="1189"/>
      <c r="QRQ205" s="1189"/>
      <c r="QRR205" s="1189"/>
      <c r="QRS205" s="1189"/>
      <c r="QRT205" s="1189"/>
      <c r="QRU205" s="1189"/>
      <c r="QRV205" s="1189"/>
      <c r="QRW205" s="1189"/>
      <c r="QRX205" s="1189"/>
      <c r="QRY205" s="1189"/>
      <c r="QRZ205" s="1189"/>
      <c r="QSA205" s="1189"/>
      <c r="QSB205" s="1189"/>
      <c r="QSC205" s="1189"/>
      <c r="QSD205" s="1189"/>
      <c r="QSE205" s="1189"/>
      <c r="QSF205" s="1189"/>
      <c r="QSG205" s="1189"/>
      <c r="QSH205" s="1189"/>
      <c r="QSI205" s="1189"/>
      <c r="QSJ205" s="1189"/>
      <c r="QSK205" s="1189"/>
      <c r="QSL205" s="1189"/>
      <c r="QSM205" s="1189"/>
      <c r="QSN205" s="1189"/>
      <c r="QSO205" s="1189"/>
      <c r="QSP205" s="1189"/>
      <c r="QSQ205" s="1189"/>
      <c r="QSR205" s="1189"/>
      <c r="QSS205" s="1189"/>
      <c r="QST205" s="1189"/>
      <c r="QSU205" s="1189"/>
      <c r="QSV205" s="1189"/>
      <c r="QSW205" s="1189"/>
      <c r="QSX205" s="1189"/>
      <c r="QSY205" s="1189"/>
      <c r="QSZ205" s="1189"/>
      <c r="QTA205" s="1189"/>
      <c r="QTB205" s="1189"/>
      <c r="QTC205" s="1189"/>
      <c r="QTD205" s="1189"/>
      <c r="QTE205" s="1189"/>
      <c r="QTF205" s="1189"/>
      <c r="QTG205" s="1189"/>
      <c r="QTH205" s="1189"/>
      <c r="QTI205" s="1189"/>
      <c r="QTJ205" s="1189"/>
      <c r="QTK205" s="1189"/>
      <c r="QTL205" s="1189"/>
      <c r="QTM205" s="1189"/>
      <c r="QTN205" s="1189"/>
      <c r="QTO205" s="1189"/>
      <c r="QTP205" s="1189"/>
      <c r="QTQ205" s="1189"/>
      <c r="QTR205" s="1189"/>
      <c r="QTS205" s="1189"/>
      <c r="QTT205" s="1189"/>
      <c r="QTU205" s="1189"/>
      <c r="QTV205" s="1189"/>
      <c r="QTW205" s="1189"/>
      <c r="QTX205" s="1189"/>
      <c r="QTY205" s="1189"/>
      <c r="QTZ205" s="1189"/>
      <c r="QUA205" s="1189"/>
      <c r="QUB205" s="1189"/>
      <c r="QUC205" s="1189"/>
      <c r="QUD205" s="1189"/>
      <c r="QUE205" s="1189"/>
      <c r="QUF205" s="1189"/>
      <c r="QUG205" s="1189"/>
      <c r="QUH205" s="1189"/>
      <c r="QUI205" s="1189"/>
      <c r="QUJ205" s="1189"/>
      <c r="QUK205" s="1189"/>
      <c r="QUL205" s="1189"/>
      <c r="QUM205" s="1189"/>
      <c r="QUN205" s="1189"/>
      <c r="QUO205" s="1189"/>
      <c r="QUP205" s="1189"/>
      <c r="QUQ205" s="1189"/>
      <c r="QUR205" s="1189"/>
      <c r="QUS205" s="1189"/>
      <c r="QUT205" s="1189"/>
      <c r="QUU205" s="1189"/>
      <c r="QUV205" s="1189"/>
      <c r="QUW205" s="1189"/>
      <c r="QUX205" s="1189"/>
      <c r="QUY205" s="1189"/>
      <c r="QUZ205" s="1189"/>
      <c r="QVA205" s="1189"/>
      <c r="QVB205" s="1189"/>
      <c r="QVC205" s="1189"/>
      <c r="QVD205" s="1189"/>
      <c r="QVE205" s="1189"/>
      <c r="QVF205" s="1189"/>
      <c r="QVG205" s="1189"/>
      <c r="QVH205" s="1189"/>
      <c r="QVI205" s="1189"/>
      <c r="QVJ205" s="1189"/>
      <c r="QVK205" s="1189"/>
      <c r="QVL205" s="1189"/>
      <c r="QVM205" s="1189"/>
      <c r="QVN205" s="1189"/>
      <c r="QVO205" s="1189"/>
      <c r="QVP205" s="1189"/>
      <c r="QVQ205" s="1189"/>
      <c r="QVR205" s="1189"/>
      <c r="QVS205" s="1189"/>
      <c r="QVT205" s="1189"/>
      <c r="QVU205" s="1189"/>
      <c r="QVV205" s="1189"/>
      <c r="QVW205" s="1189"/>
      <c r="QVX205" s="1189"/>
      <c r="QVY205" s="1189"/>
      <c r="QVZ205" s="1189"/>
      <c r="QWA205" s="1189"/>
      <c r="QWB205" s="1189"/>
      <c r="QWC205" s="1189"/>
      <c r="QWD205" s="1189"/>
      <c r="QWE205" s="1189"/>
      <c r="QWF205" s="1189"/>
      <c r="QWG205" s="1189"/>
      <c r="QWH205" s="1189"/>
      <c r="QWI205" s="1189"/>
      <c r="QWJ205" s="1189"/>
      <c r="QWK205" s="1189"/>
      <c r="QWL205" s="1189"/>
      <c r="QWM205" s="1189"/>
      <c r="QWN205" s="1189"/>
      <c r="QWO205" s="1189"/>
      <c r="QWP205" s="1189"/>
      <c r="QWQ205" s="1189"/>
      <c r="QWR205" s="1189"/>
      <c r="QWS205" s="1189"/>
      <c r="QWT205" s="1189"/>
      <c r="QWU205" s="1189"/>
      <c r="QWV205" s="1189"/>
      <c r="QWW205" s="1189"/>
      <c r="QWX205" s="1189"/>
      <c r="QWY205" s="1189"/>
      <c r="QWZ205" s="1189"/>
      <c r="QXA205" s="1189"/>
      <c r="QXB205" s="1189"/>
      <c r="QXC205" s="1189"/>
      <c r="QXD205" s="1189"/>
      <c r="QXE205" s="1189"/>
      <c r="QXF205" s="1189"/>
      <c r="QXG205" s="1189"/>
      <c r="QXH205" s="1189"/>
      <c r="QXI205" s="1189"/>
      <c r="QXJ205" s="1189"/>
      <c r="QXK205" s="1189"/>
      <c r="QXL205" s="1189"/>
      <c r="QXM205" s="1189"/>
      <c r="QXN205" s="1189"/>
      <c r="QXO205" s="1189"/>
      <c r="QXP205" s="1189"/>
      <c r="QXQ205" s="1189"/>
      <c r="QXR205" s="1189"/>
      <c r="QXS205" s="1189"/>
      <c r="QXT205" s="1189"/>
      <c r="QXU205" s="1189"/>
      <c r="QXV205" s="1189"/>
      <c r="QXW205" s="1189"/>
      <c r="QXX205" s="1189"/>
      <c r="QXY205" s="1189"/>
      <c r="QXZ205" s="1189"/>
      <c r="QYA205" s="1189"/>
      <c r="QYB205" s="1189"/>
      <c r="QYC205" s="1189"/>
      <c r="QYD205" s="1189"/>
      <c r="QYE205" s="1189"/>
      <c r="QYF205" s="1189"/>
      <c r="QYG205" s="1189"/>
      <c r="QYH205" s="1189"/>
      <c r="QYI205" s="1189"/>
      <c r="QYJ205" s="1189"/>
      <c r="QYK205" s="1189"/>
      <c r="QYL205" s="1189"/>
      <c r="QYM205" s="1189"/>
      <c r="QYN205" s="1189"/>
      <c r="QYO205" s="1189"/>
      <c r="QYP205" s="1189"/>
      <c r="QYQ205" s="1189"/>
      <c r="QYR205" s="1189"/>
      <c r="QYS205" s="1189"/>
      <c r="QYT205" s="1189"/>
      <c r="QYU205" s="1189"/>
      <c r="QYV205" s="1189"/>
      <c r="QYW205" s="1189"/>
      <c r="QYX205" s="1189"/>
      <c r="QYY205" s="1189"/>
      <c r="QYZ205" s="1189"/>
      <c r="QZA205" s="1189"/>
      <c r="QZB205" s="1189"/>
      <c r="QZC205" s="1189"/>
      <c r="QZD205" s="1189"/>
      <c r="QZE205" s="1189"/>
      <c r="QZF205" s="1189"/>
      <c r="QZG205" s="1189"/>
      <c r="QZH205" s="1189"/>
      <c r="QZI205" s="1189"/>
      <c r="QZJ205" s="1189"/>
      <c r="QZK205" s="1189"/>
      <c r="QZL205" s="1189"/>
      <c r="QZM205" s="1189"/>
      <c r="QZN205" s="1189"/>
      <c r="QZO205" s="1189"/>
      <c r="QZP205" s="1189"/>
      <c r="QZQ205" s="1189"/>
      <c r="QZR205" s="1189"/>
      <c r="QZS205" s="1189"/>
      <c r="QZT205" s="1189"/>
      <c r="QZU205" s="1189"/>
      <c r="QZV205" s="1189"/>
      <c r="QZW205" s="1189"/>
      <c r="QZX205" s="1189"/>
      <c r="QZY205" s="1189"/>
      <c r="QZZ205" s="1189"/>
      <c r="RAA205" s="1189"/>
      <c r="RAB205" s="1189"/>
      <c r="RAC205" s="1189"/>
      <c r="RAD205" s="1189"/>
      <c r="RAE205" s="1189"/>
      <c r="RAF205" s="1189"/>
      <c r="RAG205" s="1189"/>
      <c r="RAH205" s="1189"/>
      <c r="RAI205" s="1189"/>
      <c r="RAJ205" s="1189"/>
      <c r="RAK205" s="1189"/>
      <c r="RAL205" s="1189"/>
      <c r="RAM205" s="1189"/>
      <c r="RAN205" s="1189"/>
      <c r="RAO205" s="1189"/>
      <c r="RAP205" s="1189"/>
      <c r="RAQ205" s="1189"/>
      <c r="RAR205" s="1189"/>
      <c r="RAS205" s="1189"/>
      <c r="RAT205" s="1189"/>
      <c r="RAU205" s="1189"/>
      <c r="RAV205" s="1189"/>
      <c r="RAW205" s="1189"/>
      <c r="RAX205" s="1189"/>
      <c r="RAY205" s="1189"/>
      <c r="RAZ205" s="1189"/>
      <c r="RBA205" s="1189"/>
      <c r="RBB205" s="1189"/>
      <c r="RBC205" s="1189"/>
      <c r="RBD205" s="1189"/>
      <c r="RBE205" s="1189"/>
      <c r="RBF205" s="1189"/>
      <c r="RBG205" s="1189"/>
      <c r="RBH205" s="1189"/>
      <c r="RBI205" s="1189"/>
      <c r="RBJ205" s="1189"/>
      <c r="RBK205" s="1189"/>
      <c r="RBL205" s="1189"/>
      <c r="RBM205" s="1189"/>
      <c r="RBN205" s="1189"/>
      <c r="RBO205" s="1189"/>
      <c r="RBP205" s="1189"/>
      <c r="RBQ205" s="1189"/>
      <c r="RBR205" s="1189"/>
      <c r="RBS205" s="1189"/>
      <c r="RBT205" s="1189"/>
      <c r="RBU205" s="1189"/>
      <c r="RBV205" s="1189"/>
      <c r="RBW205" s="1189"/>
      <c r="RBX205" s="1189"/>
      <c r="RBY205" s="1189"/>
      <c r="RBZ205" s="1189"/>
      <c r="RCA205" s="1189"/>
      <c r="RCB205" s="1189"/>
      <c r="RCC205" s="1189"/>
      <c r="RCD205" s="1189"/>
      <c r="RCE205" s="1189"/>
      <c r="RCF205" s="1189"/>
      <c r="RCG205" s="1189"/>
      <c r="RCH205" s="1189"/>
      <c r="RCI205" s="1189"/>
      <c r="RCJ205" s="1189"/>
      <c r="RCK205" s="1189"/>
      <c r="RCL205" s="1189"/>
      <c r="RCM205" s="1189"/>
      <c r="RCN205" s="1189"/>
      <c r="RCO205" s="1189"/>
      <c r="RCP205" s="1189"/>
      <c r="RCQ205" s="1189"/>
      <c r="RCR205" s="1189"/>
      <c r="RCS205" s="1189"/>
      <c r="RCT205" s="1189"/>
      <c r="RCU205" s="1189"/>
      <c r="RCV205" s="1189"/>
      <c r="RCW205" s="1189"/>
      <c r="RCX205" s="1189"/>
      <c r="RCY205" s="1189"/>
      <c r="RCZ205" s="1189"/>
      <c r="RDA205" s="1189"/>
      <c r="RDB205" s="1189"/>
      <c r="RDC205" s="1189"/>
      <c r="RDD205" s="1189"/>
      <c r="RDE205" s="1189"/>
      <c r="RDF205" s="1189"/>
      <c r="RDG205" s="1189"/>
      <c r="RDH205" s="1189"/>
      <c r="RDI205" s="1189"/>
      <c r="RDJ205" s="1189"/>
      <c r="RDK205" s="1189"/>
      <c r="RDL205" s="1189"/>
      <c r="RDM205" s="1189"/>
      <c r="RDN205" s="1189"/>
      <c r="RDO205" s="1189"/>
      <c r="RDP205" s="1189"/>
      <c r="RDQ205" s="1189"/>
      <c r="RDR205" s="1189"/>
      <c r="RDS205" s="1189"/>
      <c r="RDT205" s="1189"/>
      <c r="RDU205" s="1189"/>
      <c r="RDV205" s="1189"/>
      <c r="RDW205" s="1189"/>
      <c r="RDX205" s="1189"/>
      <c r="RDY205" s="1189"/>
      <c r="RDZ205" s="1189"/>
      <c r="REA205" s="1189"/>
      <c r="REB205" s="1189"/>
      <c r="REC205" s="1189"/>
      <c r="RED205" s="1189"/>
      <c r="REE205" s="1189"/>
      <c r="REF205" s="1189"/>
      <c r="REG205" s="1189"/>
      <c r="REH205" s="1189"/>
      <c r="REI205" s="1189"/>
      <c r="REJ205" s="1189"/>
      <c r="REK205" s="1189"/>
      <c r="REL205" s="1189"/>
      <c r="REM205" s="1189"/>
      <c r="REN205" s="1189"/>
      <c r="REO205" s="1189"/>
      <c r="REP205" s="1189"/>
      <c r="REQ205" s="1189"/>
      <c r="RER205" s="1189"/>
      <c r="RES205" s="1189"/>
      <c r="RET205" s="1189"/>
      <c r="REU205" s="1189"/>
      <c r="REV205" s="1189"/>
      <c r="REW205" s="1189"/>
      <c r="REX205" s="1189"/>
      <c r="REY205" s="1189"/>
      <c r="REZ205" s="1189"/>
      <c r="RFA205" s="1189"/>
      <c r="RFB205" s="1189"/>
      <c r="RFC205" s="1189"/>
      <c r="RFD205" s="1189"/>
      <c r="RFE205" s="1189"/>
      <c r="RFF205" s="1189"/>
      <c r="RFG205" s="1189"/>
      <c r="RFH205" s="1189"/>
      <c r="RFI205" s="1189"/>
      <c r="RFJ205" s="1189"/>
      <c r="RFK205" s="1189"/>
      <c r="RFL205" s="1189"/>
      <c r="RFM205" s="1189"/>
      <c r="RFN205" s="1189"/>
      <c r="RFO205" s="1189"/>
      <c r="RFP205" s="1189"/>
      <c r="RFQ205" s="1189"/>
      <c r="RFR205" s="1189"/>
      <c r="RFS205" s="1189"/>
      <c r="RFT205" s="1189"/>
      <c r="RFU205" s="1189"/>
      <c r="RFV205" s="1189"/>
      <c r="RFW205" s="1189"/>
      <c r="RFX205" s="1189"/>
      <c r="RFY205" s="1189"/>
      <c r="RFZ205" s="1189"/>
      <c r="RGA205" s="1189"/>
      <c r="RGB205" s="1189"/>
      <c r="RGC205" s="1189"/>
      <c r="RGD205" s="1189"/>
      <c r="RGE205" s="1189"/>
      <c r="RGF205" s="1189"/>
      <c r="RGG205" s="1189"/>
      <c r="RGH205" s="1189"/>
      <c r="RGI205" s="1189"/>
      <c r="RGJ205" s="1189"/>
      <c r="RGK205" s="1189"/>
      <c r="RGL205" s="1189"/>
      <c r="RGM205" s="1189"/>
      <c r="RGN205" s="1189"/>
      <c r="RGO205" s="1189"/>
      <c r="RGP205" s="1189"/>
      <c r="RGQ205" s="1189"/>
      <c r="RGR205" s="1189"/>
      <c r="RGS205" s="1189"/>
      <c r="RGT205" s="1189"/>
      <c r="RGU205" s="1189"/>
      <c r="RGV205" s="1189"/>
      <c r="RGW205" s="1189"/>
      <c r="RGX205" s="1189"/>
      <c r="RGY205" s="1189"/>
      <c r="RGZ205" s="1189"/>
      <c r="RHA205" s="1189"/>
      <c r="RHB205" s="1189"/>
      <c r="RHC205" s="1189"/>
      <c r="RHD205" s="1189"/>
      <c r="RHE205" s="1189"/>
      <c r="RHF205" s="1189"/>
      <c r="RHG205" s="1189"/>
      <c r="RHH205" s="1189"/>
      <c r="RHI205" s="1189"/>
      <c r="RHJ205" s="1189"/>
      <c r="RHK205" s="1189"/>
      <c r="RHL205" s="1189"/>
      <c r="RHM205" s="1189"/>
      <c r="RHN205" s="1189"/>
      <c r="RHO205" s="1189"/>
      <c r="RHP205" s="1189"/>
      <c r="RHQ205" s="1189"/>
      <c r="RHR205" s="1189"/>
      <c r="RHS205" s="1189"/>
      <c r="RHT205" s="1189"/>
      <c r="RHU205" s="1189"/>
      <c r="RHV205" s="1189"/>
      <c r="RHW205" s="1189"/>
      <c r="RHX205" s="1189"/>
      <c r="RHY205" s="1189"/>
      <c r="RHZ205" s="1189"/>
      <c r="RIA205" s="1189"/>
      <c r="RIB205" s="1189"/>
      <c r="RIC205" s="1189"/>
      <c r="RID205" s="1189"/>
      <c r="RIE205" s="1189"/>
      <c r="RIF205" s="1189"/>
      <c r="RIG205" s="1189"/>
      <c r="RIH205" s="1189"/>
      <c r="RII205" s="1189"/>
      <c r="RIJ205" s="1189"/>
      <c r="RIK205" s="1189"/>
      <c r="RIL205" s="1189"/>
      <c r="RIM205" s="1189"/>
      <c r="RIN205" s="1189"/>
      <c r="RIO205" s="1189"/>
      <c r="RIP205" s="1189"/>
      <c r="RIQ205" s="1189"/>
      <c r="RIR205" s="1189"/>
      <c r="RIS205" s="1189"/>
      <c r="RIT205" s="1189"/>
      <c r="RIU205" s="1189"/>
      <c r="RIV205" s="1189"/>
      <c r="RIW205" s="1189"/>
      <c r="RIX205" s="1189"/>
      <c r="RIY205" s="1189"/>
      <c r="RIZ205" s="1189"/>
      <c r="RJA205" s="1189"/>
      <c r="RJB205" s="1189"/>
      <c r="RJC205" s="1189"/>
      <c r="RJD205" s="1189"/>
      <c r="RJE205" s="1189"/>
      <c r="RJF205" s="1189"/>
      <c r="RJG205" s="1189"/>
      <c r="RJH205" s="1189"/>
      <c r="RJI205" s="1189"/>
      <c r="RJJ205" s="1189"/>
      <c r="RJK205" s="1189"/>
      <c r="RJL205" s="1189"/>
      <c r="RJM205" s="1189"/>
      <c r="RJN205" s="1189"/>
      <c r="RJO205" s="1189"/>
      <c r="RJP205" s="1189"/>
      <c r="RJQ205" s="1189"/>
      <c r="RJR205" s="1189"/>
      <c r="RJS205" s="1189"/>
      <c r="RJT205" s="1189"/>
      <c r="RJU205" s="1189"/>
      <c r="RJV205" s="1189"/>
      <c r="RJW205" s="1189"/>
      <c r="RJX205" s="1189"/>
      <c r="RJY205" s="1189"/>
      <c r="RJZ205" s="1189"/>
      <c r="RKA205" s="1189"/>
      <c r="RKB205" s="1189"/>
      <c r="RKC205" s="1189"/>
      <c r="RKD205" s="1189"/>
      <c r="RKE205" s="1189"/>
      <c r="RKF205" s="1189"/>
      <c r="RKG205" s="1189"/>
      <c r="RKH205" s="1189"/>
      <c r="RKI205" s="1189"/>
      <c r="RKJ205" s="1189"/>
      <c r="RKK205" s="1189"/>
      <c r="RKL205" s="1189"/>
      <c r="RKM205" s="1189"/>
      <c r="RKN205" s="1189"/>
      <c r="RKO205" s="1189"/>
      <c r="RKP205" s="1189"/>
      <c r="RKQ205" s="1189"/>
      <c r="RKR205" s="1189"/>
      <c r="RKS205" s="1189"/>
      <c r="RKT205" s="1189"/>
      <c r="RKU205" s="1189"/>
      <c r="RKV205" s="1189"/>
      <c r="RKW205" s="1189"/>
      <c r="RKX205" s="1189"/>
      <c r="RKY205" s="1189"/>
      <c r="RKZ205" s="1189"/>
      <c r="RLA205" s="1189"/>
      <c r="RLB205" s="1189"/>
      <c r="RLC205" s="1189"/>
      <c r="RLD205" s="1189"/>
      <c r="RLE205" s="1189"/>
      <c r="RLF205" s="1189"/>
      <c r="RLG205" s="1189"/>
      <c r="RLH205" s="1189"/>
      <c r="RLI205" s="1189"/>
      <c r="RLJ205" s="1189"/>
      <c r="RLK205" s="1189"/>
      <c r="RLL205" s="1189"/>
      <c r="RLM205" s="1189"/>
      <c r="RLN205" s="1189"/>
      <c r="RLO205" s="1189"/>
      <c r="RLP205" s="1189"/>
      <c r="RLQ205" s="1189"/>
      <c r="RLR205" s="1189"/>
      <c r="RLS205" s="1189"/>
      <c r="RLT205" s="1189"/>
      <c r="RLU205" s="1189"/>
      <c r="RLV205" s="1189"/>
      <c r="RLW205" s="1189"/>
      <c r="RLX205" s="1189"/>
      <c r="RLY205" s="1189"/>
      <c r="RLZ205" s="1189"/>
      <c r="RMA205" s="1189"/>
      <c r="RMB205" s="1189"/>
      <c r="RMC205" s="1189"/>
      <c r="RMD205" s="1189"/>
      <c r="RME205" s="1189"/>
      <c r="RMF205" s="1189"/>
      <c r="RMG205" s="1189"/>
      <c r="RMH205" s="1189"/>
      <c r="RMI205" s="1189"/>
      <c r="RMJ205" s="1189"/>
      <c r="RMK205" s="1189"/>
      <c r="RML205" s="1189"/>
      <c r="RMM205" s="1189"/>
      <c r="RMN205" s="1189"/>
      <c r="RMO205" s="1189"/>
      <c r="RMP205" s="1189"/>
      <c r="RMQ205" s="1189"/>
      <c r="RMR205" s="1189"/>
      <c r="RMS205" s="1189"/>
      <c r="RMT205" s="1189"/>
      <c r="RMU205" s="1189"/>
      <c r="RMV205" s="1189"/>
      <c r="RMW205" s="1189"/>
      <c r="RMX205" s="1189"/>
      <c r="RMY205" s="1189"/>
      <c r="RMZ205" s="1189"/>
      <c r="RNA205" s="1189"/>
      <c r="RNB205" s="1189"/>
      <c r="RNC205" s="1189"/>
      <c r="RND205" s="1189"/>
      <c r="RNE205" s="1189"/>
      <c r="RNF205" s="1189"/>
      <c r="RNG205" s="1189"/>
      <c r="RNH205" s="1189"/>
      <c r="RNI205" s="1189"/>
      <c r="RNJ205" s="1189"/>
      <c r="RNK205" s="1189"/>
      <c r="RNL205" s="1189"/>
      <c r="RNM205" s="1189"/>
      <c r="RNN205" s="1189"/>
      <c r="RNO205" s="1189"/>
      <c r="RNP205" s="1189"/>
      <c r="RNQ205" s="1189"/>
      <c r="RNR205" s="1189"/>
      <c r="RNS205" s="1189"/>
      <c r="RNT205" s="1189"/>
      <c r="RNU205" s="1189"/>
      <c r="RNV205" s="1189"/>
      <c r="RNW205" s="1189"/>
      <c r="RNX205" s="1189"/>
      <c r="RNY205" s="1189"/>
      <c r="RNZ205" s="1189"/>
      <c r="ROA205" s="1189"/>
      <c r="ROB205" s="1189"/>
      <c r="ROC205" s="1189"/>
      <c r="ROD205" s="1189"/>
      <c r="ROE205" s="1189"/>
      <c r="ROF205" s="1189"/>
      <c r="ROG205" s="1189"/>
      <c r="ROH205" s="1189"/>
      <c r="ROI205" s="1189"/>
      <c r="ROJ205" s="1189"/>
      <c r="ROK205" s="1189"/>
      <c r="ROL205" s="1189"/>
      <c r="ROM205" s="1189"/>
      <c r="RON205" s="1189"/>
      <c r="ROO205" s="1189"/>
      <c r="ROP205" s="1189"/>
      <c r="ROQ205" s="1189"/>
      <c r="ROR205" s="1189"/>
      <c r="ROS205" s="1189"/>
      <c r="ROT205" s="1189"/>
      <c r="ROU205" s="1189"/>
      <c r="ROV205" s="1189"/>
      <c r="ROW205" s="1189"/>
      <c r="ROX205" s="1189"/>
      <c r="ROY205" s="1189"/>
      <c r="ROZ205" s="1189"/>
      <c r="RPA205" s="1189"/>
      <c r="RPB205" s="1189"/>
      <c r="RPC205" s="1189"/>
      <c r="RPD205" s="1189"/>
      <c r="RPE205" s="1189"/>
      <c r="RPF205" s="1189"/>
      <c r="RPG205" s="1189"/>
      <c r="RPH205" s="1189"/>
      <c r="RPI205" s="1189"/>
      <c r="RPJ205" s="1189"/>
      <c r="RPK205" s="1189"/>
      <c r="RPL205" s="1189"/>
      <c r="RPM205" s="1189"/>
      <c r="RPN205" s="1189"/>
      <c r="RPO205" s="1189"/>
      <c r="RPP205" s="1189"/>
      <c r="RPQ205" s="1189"/>
      <c r="RPR205" s="1189"/>
      <c r="RPS205" s="1189"/>
      <c r="RPT205" s="1189"/>
      <c r="RPU205" s="1189"/>
      <c r="RPV205" s="1189"/>
      <c r="RPW205" s="1189"/>
      <c r="RPX205" s="1189"/>
      <c r="RPY205" s="1189"/>
      <c r="RPZ205" s="1189"/>
      <c r="RQA205" s="1189"/>
      <c r="RQB205" s="1189"/>
      <c r="RQC205" s="1189"/>
      <c r="RQD205" s="1189"/>
      <c r="RQE205" s="1189"/>
      <c r="RQF205" s="1189"/>
      <c r="RQG205" s="1189"/>
      <c r="RQH205" s="1189"/>
      <c r="RQI205" s="1189"/>
      <c r="RQJ205" s="1189"/>
      <c r="RQK205" s="1189"/>
      <c r="RQL205" s="1189"/>
      <c r="RQM205" s="1189"/>
      <c r="RQN205" s="1189"/>
      <c r="RQO205" s="1189"/>
      <c r="RQP205" s="1189"/>
      <c r="RQQ205" s="1189"/>
      <c r="RQR205" s="1189"/>
      <c r="RQS205" s="1189"/>
      <c r="RQT205" s="1189"/>
      <c r="RQU205" s="1189"/>
      <c r="RQV205" s="1189"/>
      <c r="RQW205" s="1189"/>
      <c r="RQX205" s="1189"/>
      <c r="RQY205" s="1189"/>
      <c r="RQZ205" s="1189"/>
      <c r="RRA205" s="1189"/>
      <c r="RRB205" s="1189"/>
      <c r="RRC205" s="1189"/>
      <c r="RRD205" s="1189"/>
      <c r="RRE205" s="1189"/>
      <c r="RRF205" s="1189"/>
      <c r="RRG205" s="1189"/>
      <c r="RRH205" s="1189"/>
      <c r="RRI205" s="1189"/>
      <c r="RRJ205" s="1189"/>
      <c r="RRK205" s="1189"/>
      <c r="RRL205" s="1189"/>
      <c r="RRM205" s="1189"/>
      <c r="RRN205" s="1189"/>
      <c r="RRO205" s="1189"/>
      <c r="RRP205" s="1189"/>
      <c r="RRQ205" s="1189"/>
      <c r="RRR205" s="1189"/>
      <c r="RRS205" s="1189"/>
      <c r="RRT205" s="1189"/>
      <c r="RRU205" s="1189"/>
      <c r="RRV205" s="1189"/>
      <c r="RRW205" s="1189"/>
      <c r="RRX205" s="1189"/>
      <c r="RRY205" s="1189"/>
      <c r="RRZ205" s="1189"/>
      <c r="RSA205" s="1189"/>
      <c r="RSB205" s="1189"/>
      <c r="RSC205" s="1189"/>
      <c r="RSD205" s="1189"/>
      <c r="RSE205" s="1189"/>
      <c r="RSF205" s="1189"/>
      <c r="RSG205" s="1189"/>
      <c r="RSH205" s="1189"/>
      <c r="RSI205" s="1189"/>
      <c r="RSJ205" s="1189"/>
      <c r="RSK205" s="1189"/>
      <c r="RSL205" s="1189"/>
      <c r="RSM205" s="1189"/>
      <c r="RSN205" s="1189"/>
      <c r="RSO205" s="1189"/>
      <c r="RSP205" s="1189"/>
      <c r="RSQ205" s="1189"/>
      <c r="RSR205" s="1189"/>
      <c r="RSS205" s="1189"/>
      <c r="RST205" s="1189"/>
      <c r="RSU205" s="1189"/>
      <c r="RSV205" s="1189"/>
      <c r="RSW205" s="1189"/>
      <c r="RSX205" s="1189"/>
      <c r="RSY205" s="1189"/>
      <c r="RSZ205" s="1189"/>
      <c r="RTA205" s="1189"/>
      <c r="RTB205" s="1189"/>
      <c r="RTC205" s="1189"/>
      <c r="RTD205" s="1189"/>
      <c r="RTE205" s="1189"/>
      <c r="RTF205" s="1189"/>
      <c r="RTG205" s="1189"/>
      <c r="RTH205" s="1189"/>
      <c r="RTI205" s="1189"/>
      <c r="RTJ205" s="1189"/>
      <c r="RTK205" s="1189"/>
      <c r="RTL205" s="1189"/>
      <c r="RTM205" s="1189"/>
      <c r="RTN205" s="1189"/>
      <c r="RTO205" s="1189"/>
      <c r="RTP205" s="1189"/>
      <c r="RTQ205" s="1189"/>
      <c r="RTR205" s="1189"/>
      <c r="RTS205" s="1189"/>
      <c r="RTT205" s="1189"/>
      <c r="RTU205" s="1189"/>
      <c r="RTV205" s="1189"/>
      <c r="RTW205" s="1189"/>
      <c r="RTX205" s="1189"/>
      <c r="RTY205" s="1189"/>
      <c r="RTZ205" s="1189"/>
      <c r="RUA205" s="1189"/>
      <c r="RUB205" s="1189"/>
      <c r="RUC205" s="1189"/>
      <c r="RUD205" s="1189"/>
      <c r="RUE205" s="1189"/>
      <c r="RUF205" s="1189"/>
      <c r="RUG205" s="1189"/>
      <c r="RUH205" s="1189"/>
      <c r="RUI205" s="1189"/>
      <c r="RUJ205" s="1189"/>
      <c r="RUK205" s="1189"/>
      <c r="RUL205" s="1189"/>
      <c r="RUM205" s="1189"/>
      <c r="RUN205" s="1189"/>
      <c r="RUO205" s="1189"/>
      <c r="RUP205" s="1189"/>
      <c r="RUQ205" s="1189"/>
      <c r="RUR205" s="1189"/>
      <c r="RUS205" s="1189"/>
      <c r="RUT205" s="1189"/>
      <c r="RUU205" s="1189"/>
      <c r="RUV205" s="1189"/>
      <c r="RUW205" s="1189"/>
      <c r="RUX205" s="1189"/>
      <c r="RUY205" s="1189"/>
      <c r="RUZ205" s="1189"/>
      <c r="RVA205" s="1189"/>
      <c r="RVB205" s="1189"/>
      <c r="RVC205" s="1189"/>
      <c r="RVD205" s="1189"/>
      <c r="RVE205" s="1189"/>
      <c r="RVF205" s="1189"/>
      <c r="RVG205" s="1189"/>
      <c r="RVH205" s="1189"/>
      <c r="RVI205" s="1189"/>
      <c r="RVJ205" s="1189"/>
      <c r="RVK205" s="1189"/>
      <c r="RVL205" s="1189"/>
      <c r="RVM205" s="1189"/>
      <c r="RVN205" s="1189"/>
      <c r="RVO205" s="1189"/>
      <c r="RVP205" s="1189"/>
      <c r="RVQ205" s="1189"/>
      <c r="RVR205" s="1189"/>
      <c r="RVS205" s="1189"/>
      <c r="RVT205" s="1189"/>
      <c r="RVU205" s="1189"/>
      <c r="RVV205" s="1189"/>
      <c r="RVW205" s="1189"/>
      <c r="RVX205" s="1189"/>
      <c r="RVY205" s="1189"/>
      <c r="RVZ205" s="1189"/>
      <c r="RWA205" s="1189"/>
      <c r="RWB205" s="1189"/>
      <c r="RWC205" s="1189"/>
      <c r="RWD205" s="1189"/>
      <c r="RWE205" s="1189"/>
      <c r="RWF205" s="1189"/>
      <c r="RWG205" s="1189"/>
      <c r="RWH205" s="1189"/>
      <c r="RWI205" s="1189"/>
      <c r="RWJ205" s="1189"/>
      <c r="RWK205" s="1189"/>
      <c r="RWL205" s="1189"/>
      <c r="RWM205" s="1189"/>
      <c r="RWN205" s="1189"/>
      <c r="RWO205" s="1189"/>
      <c r="RWP205" s="1189"/>
      <c r="RWQ205" s="1189"/>
      <c r="RWR205" s="1189"/>
      <c r="RWS205" s="1189"/>
      <c r="RWT205" s="1189"/>
      <c r="RWU205" s="1189"/>
      <c r="RWV205" s="1189"/>
      <c r="RWW205" s="1189"/>
      <c r="RWX205" s="1189"/>
      <c r="RWY205" s="1189"/>
      <c r="RWZ205" s="1189"/>
      <c r="RXA205" s="1189"/>
      <c r="RXB205" s="1189"/>
      <c r="RXC205" s="1189"/>
      <c r="RXD205" s="1189"/>
      <c r="RXE205" s="1189"/>
      <c r="RXF205" s="1189"/>
      <c r="RXG205" s="1189"/>
      <c r="RXH205" s="1189"/>
      <c r="RXI205" s="1189"/>
      <c r="RXJ205" s="1189"/>
      <c r="RXK205" s="1189"/>
      <c r="RXL205" s="1189"/>
      <c r="RXM205" s="1189"/>
      <c r="RXN205" s="1189"/>
      <c r="RXO205" s="1189"/>
      <c r="RXP205" s="1189"/>
      <c r="RXQ205" s="1189"/>
      <c r="RXR205" s="1189"/>
      <c r="RXS205" s="1189"/>
      <c r="RXT205" s="1189"/>
      <c r="RXU205" s="1189"/>
      <c r="RXV205" s="1189"/>
      <c r="RXW205" s="1189"/>
      <c r="RXX205" s="1189"/>
      <c r="RXY205" s="1189"/>
      <c r="RXZ205" s="1189"/>
      <c r="RYA205" s="1189"/>
      <c r="RYB205" s="1189"/>
      <c r="RYC205" s="1189"/>
      <c r="RYD205" s="1189"/>
      <c r="RYE205" s="1189"/>
      <c r="RYF205" s="1189"/>
      <c r="RYG205" s="1189"/>
      <c r="RYH205" s="1189"/>
      <c r="RYI205" s="1189"/>
      <c r="RYJ205" s="1189"/>
      <c r="RYK205" s="1189"/>
      <c r="RYL205" s="1189"/>
      <c r="RYM205" s="1189"/>
      <c r="RYN205" s="1189"/>
      <c r="RYO205" s="1189"/>
      <c r="RYP205" s="1189"/>
      <c r="RYQ205" s="1189"/>
      <c r="RYR205" s="1189"/>
      <c r="RYS205" s="1189"/>
      <c r="RYT205" s="1189"/>
      <c r="RYU205" s="1189"/>
      <c r="RYV205" s="1189"/>
      <c r="RYW205" s="1189"/>
      <c r="RYX205" s="1189"/>
      <c r="RYY205" s="1189"/>
      <c r="RYZ205" s="1189"/>
      <c r="RZA205" s="1189"/>
      <c r="RZB205" s="1189"/>
      <c r="RZC205" s="1189"/>
      <c r="RZD205" s="1189"/>
      <c r="RZE205" s="1189"/>
      <c r="RZF205" s="1189"/>
      <c r="RZG205" s="1189"/>
      <c r="RZH205" s="1189"/>
      <c r="RZI205" s="1189"/>
      <c r="RZJ205" s="1189"/>
      <c r="RZK205" s="1189"/>
      <c r="RZL205" s="1189"/>
      <c r="RZM205" s="1189"/>
      <c r="RZN205" s="1189"/>
      <c r="RZO205" s="1189"/>
      <c r="RZP205" s="1189"/>
      <c r="RZQ205" s="1189"/>
      <c r="RZR205" s="1189"/>
      <c r="RZS205" s="1189"/>
      <c r="RZT205" s="1189"/>
      <c r="RZU205" s="1189"/>
      <c r="RZV205" s="1189"/>
      <c r="RZW205" s="1189"/>
      <c r="RZX205" s="1189"/>
      <c r="RZY205" s="1189"/>
      <c r="RZZ205" s="1189"/>
      <c r="SAA205" s="1189"/>
      <c r="SAB205" s="1189"/>
      <c r="SAC205" s="1189"/>
      <c r="SAD205" s="1189"/>
      <c r="SAE205" s="1189"/>
      <c r="SAF205" s="1189"/>
      <c r="SAG205" s="1189"/>
      <c r="SAH205" s="1189"/>
      <c r="SAI205" s="1189"/>
      <c r="SAJ205" s="1189"/>
      <c r="SAK205" s="1189"/>
      <c r="SAL205" s="1189"/>
      <c r="SAM205" s="1189"/>
      <c r="SAN205" s="1189"/>
      <c r="SAO205" s="1189"/>
      <c r="SAP205" s="1189"/>
      <c r="SAQ205" s="1189"/>
      <c r="SAR205" s="1189"/>
      <c r="SAS205" s="1189"/>
      <c r="SAT205" s="1189"/>
      <c r="SAU205" s="1189"/>
      <c r="SAV205" s="1189"/>
      <c r="SAW205" s="1189"/>
      <c r="SAX205" s="1189"/>
      <c r="SAY205" s="1189"/>
      <c r="SAZ205" s="1189"/>
      <c r="SBA205" s="1189"/>
      <c r="SBB205" s="1189"/>
      <c r="SBC205" s="1189"/>
      <c r="SBD205" s="1189"/>
      <c r="SBE205" s="1189"/>
      <c r="SBF205" s="1189"/>
      <c r="SBG205" s="1189"/>
      <c r="SBH205" s="1189"/>
      <c r="SBI205" s="1189"/>
      <c r="SBJ205" s="1189"/>
      <c r="SBK205" s="1189"/>
      <c r="SBL205" s="1189"/>
      <c r="SBM205" s="1189"/>
      <c r="SBN205" s="1189"/>
      <c r="SBO205" s="1189"/>
      <c r="SBP205" s="1189"/>
      <c r="SBQ205" s="1189"/>
      <c r="SBR205" s="1189"/>
      <c r="SBS205" s="1189"/>
      <c r="SBT205" s="1189"/>
      <c r="SBU205" s="1189"/>
      <c r="SBV205" s="1189"/>
      <c r="SBW205" s="1189"/>
      <c r="SBX205" s="1189"/>
      <c r="SBY205" s="1189"/>
      <c r="SBZ205" s="1189"/>
      <c r="SCA205" s="1189"/>
      <c r="SCB205" s="1189"/>
      <c r="SCC205" s="1189"/>
      <c r="SCD205" s="1189"/>
      <c r="SCE205" s="1189"/>
      <c r="SCF205" s="1189"/>
      <c r="SCG205" s="1189"/>
      <c r="SCH205" s="1189"/>
      <c r="SCI205" s="1189"/>
      <c r="SCJ205" s="1189"/>
      <c r="SCK205" s="1189"/>
      <c r="SCL205" s="1189"/>
      <c r="SCM205" s="1189"/>
      <c r="SCN205" s="1189"/>
      <c r="SCO205" s="1189"/>
      <c r="SCP205" s="1189"/>
      <c r="SCQ205" s="1189"/>
      <c r="SCR205" s="1189"/>
      <c r="SCS205" s="1189"/>
      <c r="SCT205" s="1189"/>
      <c r="SCU205" s="1189"/>
      <c r="SCV205" s="1189"/>
      <c r="SCW205" s="1189"/>
      <c r="SCX205" s="1189"/>
      <c r="SCY205" s="1189"/>
      <c r="SCZ205" s="1189"/>
      <c r="SDA205" s="1189"/>
      <c r="SDB205" s="1189"/>
      <c r="SDC205" s="1189"/>
      <c r="SDD205" s="1189"/>
      <c r="SDE205" s="1189"/>
      <c r="SDF205" s="1189"/>
      <c r="SDG205" s="1189"/>
      <c r="SDH205" s="1189"/>
      <c r="SDI205" s="1189"/>
      <c r="SDJ205" s="1189"/>
      <c r="SDK205" s="1189"/>
      <c r="SDL205" s="1189"/>
      <c r="SDM205" s="1189"/>
      <c r="SDN205" s="1189"/>
      <c r="SDO205" s="1189"/>
      <c r="SDP205" s="1189"/>
      <c r="SDQ205" s="1189"/>
      <c r="SDR205" s="1189"/>
      <c r="SDS205" s="1189"/>
      <c r="SDT205" s="1189"/>
      <c r="SDU205" s="1189"/>
      <c r="SDV205" s="1189"/>
      <c r="SDW205" s="1189"/>
      <c r="SDX205" s="1189"/>
      <c r="SDY205" s="1189"/>
      <c r="SDZ205" s="1189"/>
      <c r="SEA205" s="1189"/>
      <c r="SEB205" s="1189"/>
      <c r="SEC205" s="1189"/>
      <c r="SED205" s="1189"/>
      <c r="SEE205" s="1189"/>
      <c r="SEF205" s="1189"/>
      <c r="SEG205" s="1189"/>
      <c r="SEH205" s="1189"/>
      <c r="SEI205" s="1189"/>
      <c r="SEJ205" s="1189"/>
      <c r="SEK205" s="1189"/>
      <c r="SEL205" s="1189"/>
      <c r="SEM205" s="1189"/>
      <c r="SEN205" s="1189"/>
      <c r="SEO205" s="1189"/>
      <c r="SEP205" s="1189"/>
      <c r="SEQ205" s="1189"/>
      <c r="SER205" s="1189"/>
      <c r="SES205" s="1189"/>
      <c r="SET205" s="1189"/>
      <c r="SEU205" s="1189"/>
      <c r="SEV205" s="1189"/>
      <c r="SEW205" s="1189"/>
      <c r="SEX205" s="1189"/>
      <c r="SEY205" s="1189"/>
      <c r="SEZ205" s="1189"/>
      <c r="SFA205" s="1189"/>
      <c r="SFB205" s="1189"/>
      <c r="SFC205" s="1189"/>
      <c r="SFD205" s="1189"/>
      <c r="SFE205" s="1189"/>
      <c r="SFF205" s="1189"/>
      <c r="SFG205" s="1189"/>
      <c r="SFH205" s="1189"/>
      <c r="SFI205" s="1189"/>
      <c r="SFJ205" s="1189"/>
      <c r="SFK205" s="1189"/>
      <c r="SFL205" s="1189"/>
      <c r="SFM205" s="1189"/>
      <c r="SFN205" s="1189"/>
      <c r="SFO205" s="1189"/>
      <c r="SFP205" s="1189"/>
      <c r="SFQ205" s="1189"/>
      <c r="SFR205" s="1189"/>
      <c r="SFS205" s="1189"/>
      <c r="SFT205" s="1189"/>
      <c r="SFU205" s="1189"/>
      <c r="SFV205" s="1189"/>
      <c r="SFW205" s="1189"/>
      <c r="SFX205" s="1189"/>
      <c r="SFY205" s="1189"/>
      <c r="SFZ205" s="1189"/>
      <c r="SGA205" s="1189"/>
      <c r="SGB205" s="1189"/>
      <c r="SGC205" s="1189"/>
      <c r="SGD205" s="1189"/>
      <c r="SGE205" s="1189"/>
      <c r="SGF205" s="1189"/>
      <c r="SGG205" s="1189"/>
      <c r="SGH205" s="1189"/>
      <c r="SGI205" s="1189"/>
      <c r="SGJ205" s="1189"/>
      <c r="SGK205" s="1189"/>
      <c r="SGL205" s="1189"/>
      <c r="SGM205" s="1189"/>
      <c r="SGN205" s="1189"/>
      <c r="SGO205" s="1189"/>
      <c r="SGP205" s="1189"/>
      <c r="SGQ205" s="1189"/>
      <c r="SGR205" s="1189"/>
      <c r="SGS205" s="1189"/>
      <c r="SGT205" s="1189"/>
      <c r="SGU205" s="1189"/>
      <c r="SGV205" s="1189"/>
      <c r="SGW205" s="1189"/>
      <c r="SGX205" s="1189"/>
      <c r="SGY205" s="1189"/>
      <c r="SGZ205" s="1189"/>
      <c r="SHA205" s="1189"/>
      <c r="SHB205" s="1189"/>
      <c r="SHC205" s="1189"/>
      <c r="SHD205" s="1189"/>
      <c r="SHE205" s="1189"/>
      <c r="SHF205" s="1189"/>
      <c r="SHG205" s="1189"/>
      <c r="SHH205" s="1189"/>
      <c r="SHI205" s="1189"/>
      <c r="SHJ205" s="1189"/>
      <c r="SHK205" s="1189"/>
      <c r="SHL205" s="1189"/>
      <c r="SHM205" s="1189"/>
      <c r="SHN205" s="1189"/>
      <c r="SHO205" s="1189"/>
      <c r="SHP205" s="1189"/>
      <c r="SHQ205" s="1189"/>
      <c r="SHR205" s="1189"/>
      <c r="SHS205" s="1189"/>
      <c r="SHT205" s="1189"/>
      <c r="SHU205" s="1189"/>
      <c r="SHV205" s="1189"/>
      <c r="SHW205" s="1189"/>
      <c r="SHX205" s="1189"/>
      <c r="SHY205" s="1189"/>
      <c r="SHZ205" s="1189"/>
      <c r="SIA205" s="1189"/>
      <c r="SIB205" s="1189"/>
      <c r="SIC205" s="1189"/>
      <c r="SID205" s="1189"/>
      <c r="SIE205" s="1189"/>
      <c r="SIF205" s="1189"/>
      <c r="SIG205" s="1189"/>
      <c r="SIH205" s="1189"/>
      <c r="SII205" s="1189"/>
      <c r="SIJ205" s="1189"/>
      <c r="SIK205" s="1189"/>
      <c r="SIL205" s="1189"/>
      <c r="SIM205" s="1189"/>
      <c r="SIN205" s="1189"/>
      <c r="SIO205" s="1189"/>
      <c r="SIP205" s="1189"/>
      <c r="SIQ205" s="1189"/>
      <c r="SIR205" s="1189"/>
      <c r="SIS205" s="1189"/>
      <c r="SIT205" s="1189"/>
      <c r="SIU205" s="1189"/>
      <c r="SIV205" s="1189"/>
      <c r="SIW205" s="1189"/>
      <c r="SIX205" s="1189"/>
      <c r="SIY205" s="1189"/>
      <c r="SIZ205" s="1189"/>
      <c r="SJA205" s="1189"/>
      <c r="SJB205" s="1189"/>
      <c r="SJC205" s="1189"/>
      <c r="SJD205" s="1189"/>
      <c r="SJE205" s="1189"/>
      <c r="SJF205" s="1189"/>
      <c r="SJG205" s="1189"/>
      <c r="SJH205" s="1189"/>
      <c r="SJI205" s="1189"/>
      <c r="SJJ205" s="1189"/>
      <c r="SJK205" s="1189"/>
      <c r="SJL205" s="1189"/>
      <c r="SJM205" s="1189"/>
      <c r="SJN205" s="1189"/>
      <c r="SJO205" s="1189"/>
      <c r="SJP205" s="1189"/>
      <c r="SJQ205" s="1189"/>
      <c r="SJR205" s="1189"/>
      <c r="SJS205" s="1189"/>
      <c r="SJT205" s="1189"/>
      <c r="SJU205" s="1189"/>
      <c r="SJV205" s="1189"/>
      <c r="SJW205" s="1189"/>
      <c r="SJX205" s="1189"/>
      <c r="SJY205" s="1189"/>
      <c r="SJZ205" s="1189"/>
      <c r="SKA205" s="1189"/>
      <c r="SKB205" s="1189"/>
      <c r="SKC205" s="1189"/>
      <c r="SKD205" s="1189"/>
      <c r="SKE205" s="1189"/>
      <c r="SKF205" s="1189"/>
      <c r="SKG205" s="1189"/>
      <c r="SKH205" s="1189"/>
      <c r="SKI205" s="1189"/>
      <c r="SKJ205" s="1189"/>
      <c r="SKK205" s="1189"/>
      <c r="SKL205" s="1189"/>
      <c r="SKM205" s="1189"/>
      <c r="SKN205" s="1189"/>
      <c r="SKO205" s="1189"/>
      <c r="SKP205" s="1189"/>
      <c r="SKQ205" s="1189"/>
      <c r="SKR205" s="1189"/>
      <c r="SKS205" s="1189"/>
      <c r="SKT205" s="1189"/>
      <c r="SKU205" s="1189"/>
      <c r="SKV205" s="1189"/>
      <c r="SKW205" s="1189"/>
      <c r="SKX205" s="1189"/>
      <c r="SKY205" s="1189"/>
      <c r="SKZ205" s="1189"/>
      <c r="SLA205" s="1189"/>
      <c r="SLB205" s="1189"/>
      <c r="SLC205" s="1189"/>
      <c r="SLD205" s="1189"/>
      <c r="SLE205" s="1189"/>
      <c r="SLF205" s="1189"/>
      <c r="SLG205" s="1189"/>
      <c r="SLH205" s="1189"/>
      <c r="SLI205" s="1189"/>
      <c r="SLJ205" s="1189"/>
      <c r="SLK205" s="1189"/>
      <c r="SLL205" s="1189"/>
      <c r="SLM205" s="1189"/>
      <c r="SLN205" s="1189"/>
      <c r="SLO205" s="1189"/>
      <c r="SLP205" s="1189"/>
      <c r="SLQ205" s="1189"/>
      <c r="SLR205" s="1189"/>
      <c r="SLS205" s="1189"/>
      <c r="SLT205" s="1189"/>
      <c r="SLU205" s="1189"/>
      <c r="SLV205" s="1189"/>
      <c r="SLW205" s="1189"/>
      <c r="SLX205" s="1189"/>
      <c r="SLY205" s="1189"/>
      <c r="SLZ205" s="1189"/>
      <c r="SMA205" s="1189"/>
      <c r="SMB205" s="1189"/>
      <c r="SMC205" s="1189"/>
      <c r="SMD205" s="1189"/>
      <c r="SME205" s="1189"/>
      <c r="SMF205" s="1189"/>
      <c r="SMG205" s="1189"/>
      <c r="SMH205" s="1189"/>
      <c r="SMI205" s="1189"/>
      <c r="SMJ205" s="1189"/>
      <c r="SMK205" s="1189"/>
      <c r="SML205" s="1189"/>
      <c r="SMM205" s="1189"/>
      <c r="SMN205" s="1189"/>
      <c r="SMO205" s="1189"/>
      <c r="SMP205" s="1189"/>
      <c r="SMQ205" s="1189"/>
      <c r="SMR205" s="1189"/>
      <c r="SMS205" s="1189"/>
      <c r="SMT205" s="1189"/>
      <c r="SMU205" s="1189"/>
      <c r="SMV205" s="1189"/>
      <c r="SMW205" s="1189"/>
      <c r="SMX205" s="1189"/>
      <c r="SMY205" s="1189"/>
      <c r="SMZ205" s="1189"/>
      <c r="SNA205" s="1189"/>
      <c r="SNB205" s="1189"/>
      <c r="SNC205" s="1189"/>
      <c r="SND205" s="1189"/>
      <c r="SNE205" s="1189"/>
      <c r="SNF205" s="1189"/>
      <c r="SNG205" s="1189"/>
      <c r="SNH205" s="1189"/>
      <c r="SNI205" s="1189"/>
      <c r="SNJ205" s="1189"/>
      <c r="SNK205" s="1189"/>
      <c r="SNL205" s="1189"/>
      <c r="SNM205" s="1189"/>
      <c r="SNN205" s="1189"/>
      <c r="SNO205" s="1189"/>
      <c r="SNP205" s="1189"/>
      <c r="SNQ205" s="1189"/>
      <c r="SNR205" s="1189"/>
      <c r="SNS205" s="1189"/>
      <c r="SNT205" s="1189"/>
      <c r="SNU205" s="1189"/>
      <c r="SNV205" s="1189"/>
      <c r="SNW205" s="1189"/>
      <c r="SNX205" s="1189"/>
      <c r="SNY205" s="1189"/>
      <c r="SNZ205" s="1189"/>
      <c r="SOA205" s="1189"/>
      <c r="SOB205" s="1189"/>
      <c r="SOC205" s="1189"/>
      <c r="SOD205" s="1189"/>
      <c r="SOE205" s="1189"/>
      <c r="SOF205" s="1189"/>
      <c r="SOG205" s="1189"/>
      <c r="SOH205" s="1189"/>
      <c r="SOI205" s="1189"/>
      <c r="SOJ205" s="1189"/>
      <c r="SOK205" s="1189"/>
      <c r="SOL205" s="1189"/>
      <c r="SOM205" s="1189"/>
      <c r="SON205" s="1189"/>
      <c r="SOO205" s="1189"/>
      <c r="SOP205" s="1189"/>
      <c r="SOQ205" s="1189"/>
      <c r="SOR205" s="1189"/>
      <c r="SOS205" s="1189"/>
      <c r="SOT205" s="1189"/>
      <c r="SOU205" s="1189"/>
      <c r="SOV205" s="1189"/>
      <c r="SOW205" s="1189"/>
      <c r="SOX205" s="1189"/>
      <c r="SOY205" s="1189"/>
      <c r="SOZ205" s="1189"/>
      <c r="SPA205" s="1189"/>
      <c r="SPB205" s="1189"/>
      <c r="SPC205" s="1189"/>
      <c r="SPD205" s="1189"/>
      <c r="SPE205" s="1189"/>
      <c r="SPF205" s="1189"/>
      <c r="SPG205" s="1189"/>
      <c r="SPH205" s="1189"/>
      <c r="SPI205" s="1189"/>
      <c r="SPJ205" s="1189"/>
      <c r="SPK205" s="1189"/>
      <c r="SPL205" s="1189"/>
      <c r="SPM205" s="1189"/>
      <c r="SPN205" s="1189"/>
      <c r="SPO205" s="1189"/>
      <c r="SPP205" s="1189"/>
      <c r="SPQ205" s="1189"/>
      <c r="SPR205" s="1189"/>
      <c r="SPS205" s="1189"/>
      <c r="SPT205" s="1189"/>
      <c r="SPU205" s="1189"/>
      <c r="SPV205" s="1189"/>
      <c r="SPW205" s="1189"/>
      <c r="SPX205" s="1189"/>
      <c r="SPY205" s="1189"/>
      <c r="SPZ205" s="1189"/>
      <c r="SQA205" s="1189"/>
      <c r="SQB205" s="1189"/>
      <c r="SQC205" s="1189"/>
      <c r="SQD205" s="1189"/>
      <c r="SQE205" s="1189"/>
      <c r="SQF205" s="1189"/>
      <c r="SQG205" s="1189"/>
      <c r="SQH205" s="1189"/>
      <c r="SQI205" s="1189"/>
      <c r="SQJ205" s="1189"/>
      <c r="SQK205" s="1189"/>
      <c r="SQL205" s="1189"/>
      <c r="SQM205" s="1189"/>
      <c r="SQN205" s="1189"/>
      <c r="SQO205" s="1189"/>
      <c r="SQP205" s="1189"/>
      <c r="SQQ205" s="1189"/>
      <c r="SQR205" s="1189"/>
      <c r="SQS205" s="1189"/>
      <c r="SQT205" s="1189"/>
      <c r="SQU205" s="1189"/>
      <c r="SQV205" s="1189"/>
      <c r="SQW205" s="1189"/>
      <c r="SQX205" s="1189"/>
      <c r="SQY205" s="1189"/>
      <c r="SQZ205" s="1189"/>
      <c r="SRA205" s="1189"/>
      <c r="SRB205" s="1189"/>
      <c r="SRC205" s="1189"/>
      <c r="SRD205" s="1189"/>
      <c r="SRE205" s="1189"/>
      <c r="SRF205" s="1189"/>
      <c r="SRG205" s="1189"/>
      <c r="SRH205" s="1189"/>
      <c r="SRI205" s="1189"/>
      <c r="SRJ205" s="1189"/>
      <c r="SRK205" s="1189"/>
      <c r="SRL205" s="1189"/>
      <c r="SRM205" s="1189"/>
      <c r="SRN205" s="1189"/>
      <c r="SRO205" s="1189"/>
      <c r="SRP205" s="1189"/>
      <c r="SRQ205" s="1189"/>
      <c r="SRR205" s="1189"/>
      <c r="SRS205" s="1189"/>
      <c r="SRT205" s="1189"/>
      <c r="SRU205" s="1189"/>
      <c r="SRV205" s="1189"/>
      <c r="SRW205" s="1189"/>
      <c r="SRX205" s="1189"/>
      <c r="SRY205" s="1189"/>
      <c r="SRZ205" s="1189"/>
      <c r="SSA205" s="1189"/>
      <c r="SSB205" s="1189"/>
      <c r="SSC205" s="1189"/>
      <c r="SSD205" s="1189"/>
      <c r="SSE205" s="1189"/>
      <c r="SSF205" s="1189"/>
      <c r="SSG205" s="1189"/>
      <c r="SSH205" s="1189"/>
      <c r="SSI205" s="1189"/>
      <c r="SSJ205" s="1189"/>
      <c r="SSK205" s="1189"/>
      <c r="SSL205" s="1189"/>
      <c r="SSM205" s="1189"/>
      <c r="SSN205" s="1189"/>
      <c r="SSO205" s="1189"/>
      <c r="SSP205" s="1189"/>
      <c r="SSQ205" s="1189"/>
      <c r="SSR205" s="1189"/>
      <c r="SSS205" s="1189"/>
      <c r="SST205" s="1189"/>
      <c r="SSU205" s="1189"/>
      <c r="SSV205" s="1189"/>
      <c r="SSW205" s="1189"/>
      <c r="SSX205" s="1189"/>
      <c r="SSY205" s="1189"/>
      <c r="SSZ205" s="1189"/>
      <c r="STA205" s="1189"/>
      <c r="STB205" s="1189"/>
      <c r="STC205" s="1189"/>
      <c r="STD205" s="1189"/>
      <c r="STE205" s="1189"/>
      <c r="STF205" s="1189"/>
      <c r="STG205" s="1189"/>
      <c r="STH205" s="1189"/>
      <c r="STI205" s="1189"/>
      <c r="STJ205" s="1189"/>
      <c r="STK205" s="1189"/>
      <c r="STL205" s="1189"/>
      <c r="STM205" s="1189"/>
      <c r="STN205" s="1189"/>
      <c r="STO205" s="1189"/>
      <c r="STP205" s="1189"/>
      <c r="STQ205" s="1189"/>
      <c r="STR205" s="1189"/>
      <c r="STS205" s="1189"/>
      <c r="STT205" s="1189"/>
      <c r="STU205" s="1189"/>
      <c r="STV205" s="1189"/>
      <c r="STW205" s="1189"/>
      <c r="STX205" s="1189"/>
      <c r="STY205" s="1189"/>
      <c r="STZ205" s="1189"/>
      <c r="SUA205" s="1189"/>
      <c r="SUB205" s="1189"/>
      <c r="SUC205" s="1189"/>
      <c r="SUD205" s="1189"/>
      <c r="SUE205" s="1189"/>
      <c r="SUF205" s="1189"/>
      <c r="SUG205" s="1189"/>
      <c r="SUH205" s="1189"/>
      <c r="SUI205" s="1189"/>
      <c r="SUJ205" s="1189"/>
      <c r="SUK205" s="1189"/>
      <c r="SUL205" s="1189"/>
      <c r="SUM205" s="1189"/>
      <c r="SUN205" s="1189"/>
      <c r="SUO205" s="1189"/>
      <c r="SUP205" s="1189"/>
      <c r="SUQ205" s="1189"/>
      <c r="SUR205" s="1189"/>
      <c r="SUS205" s="1189"/>
      <c r="SUT205" s="1189"/>
      <c r="SUU205" s="1189"/>
      <c r="SUV205" s="1189"/>
      <c r="SUW205" s="1189"/>
      <c r="SUX205" s="1189"/>
      <c r="SUY205" s="1189"/>
      <c r="SUZ205" s="1189"/>
      <c r="SVA205" s="1189"/>
      <c r="SVB205" s="1189"/>
      <c r="SVC205" s="1189"/>
      <c r="SVD205" s="1189"/>
      <c r="SVE205" s="1189"/>
      <c r="SVF205" s="1189"/>
      <c r="SVG205" s="1189"/>
      <c r="SVH205" s="1189"/>
      <c r="SVI205" s="1189"/>
      <c r="SVJ205" s="1189"/>
      <c r="SVK205" s="1189"/>
      <c r="SVL205" s="1189"/>
      <c r="SVM205" s="1189"/>
      <c r="SVN205" s="1189"/>
      <c r="SVO205" s="1189"/>
      <c r="SVP205" s="1189"/>
      <c r="SVQ205" s="1189"/>
      <c r="SVR205" s="1189"/>
      <c r="SVS205" s="1189"/>
      <c r="SVT205" s="1189"/>
      <c r="SVU205" s="1189"/>
      <c r="SVV205" s="1189"/>
      <c r="SVW205" s="1189"/>
      <c r="SVX205" s="1189"/>
      <c r="SVY205" s="1189"/>
      <c r="SVZ205" s="1189"/>
      <c r="SWA205" s="1189"/>
      <c r="SWB205" s="1189"/>
      <c r="SWC205" s="1189"/>
      <c r="SWD205" s="1189"/>
      <c r="SWE205" s="1189"/>
      <c r="SWF205" s="1189"/>
      <c r="SWG205" s="1189"/>
      <c r="SWH205" s="1189"/>
      <c r="SWI205" s="1189"/>
      <c r="SWJ205" s="1189"/>
      <c r="SWK205" s="1189"/>
      <c r="SWL205" s="1189"/>
      <c r="SWM205" s="1189"/>
      <c r="SWN205" s="1189"/>
      <c r="SWO205" s="1189"/>
      <c r="SWP205" s="1189"/>
      <c r="SWQ205" s="1189"/>
      <c r="SWR205" s="1189"/>
      <c r="SWS205" s="1189"/>
      <c r="SWT205" s="1189"/>
      <c r="SWU205" s="1189"/>
      <c r="SWV205" s="1189"/>
      <c r="SWW205" s="1189"/>
      <c r="SWX205" s="1189"/>
      <c r="SWY205" s="1189"/>
      <c r="SWZ205" s="1189"/>
      <c r="SXA205" s="1189"/>
      <c r="SXB205" s="1189"/>
      <c r="SXC205" s="1189"/>
      <c r="SXD205" s="1189"/>
      <c r="SXE205" s="1189"/>
      <c r="SXF205" s="1189"/>
      <c r="SXG205" s="1189"/>
      <c r="SXH205" s="1189"/>
      <c r="SXI205" s="1189"/>
      <c r="SXJ205" s="1189"/>
      <c r="SXK205" s="1189"/>
      <c r="SXL205" s="1189"/>
      <c r="SXM205" s="1189"/>
      <c r="SXN205" s="1189"/>
      <c r="SXO205" s="1189"/>
      <c r="SXP205" s="1189"/>
      <c r="SXQ205" s="1189"/>
      <c r="SXR205" s="1189"/>
      <c r="SXS205" s="1189"/>
      <c r="SXT205" s="1189"/>
      <c r="SXU205" s="1189"/>
      <c r="SXV205" s="1189"/>
      <c r="SXW205" s="1189"/>
      <c r="SXX205" s="1189"/>
      <c r="SXY205" s="1189"/>
      <c r="SXZ205" s="1189"/>
      <c r="SYA205" s="1189"/>
      <c r="SYB205" s="1189"/>
      <c r="SYC205" s="1189"/>
      <c r="SYD205" s="1189"/>
      <c r="SYE205" s="1189"/>
      <c r="SYF205" s="1189"/>
      <c r="SYG205" s="1189"/>
      <c r="SYH205" s="1189"/>
      <c r="SYI205" s="1189"/>
      <c r="SYJ205" s="1189"/>
      <c r="SYK205" s="1189"/>
      <c r="SYL205" s="1189"/>
      <c r="SYM205" s="1189"/>
      <c r="SYN205" s="1189"/>
      <c r="SYO205" s="1189"/>
      <c r="SYP205" s="1189"/>
      <c r="SYQ205" s="1189"/>
      <c r="SYR205" s="1189"/>
      <c r="SYS205" s="1189"/>
      <c r="SYT205" s="1189"/>
      <c r="SYU205" s="1189"/>
      <c r="SYV205" s="1189"/>
      <c r="SYW205" s="1189"/>
      <c r="SYX205" s="1189"/>
      <c r="SYY205" s="1189"/>
      <c r="SYZ205" s="1189"/>
      <c r="SZA205" s="1189"/>
      <c r="SZB205" s="1189"/>
      <c r="SZC205" s="1189"/>
      <c r="SZD205" s="1189"/>
      <c r="SZE205" s="1189"/>
      <c r="SZF205" s="1189"/>
      <c r="SZG205" s="1189"/>
      <c r="SZH205" s="1189"/>
      <c r="SZI205" s="1189"/>
      <c r="SZJ205" s="1189"/>
      <c r="SZK205" s="1189"/>
      <c r="SZL205" s="1189"/>
      <c r="SZM205" s="1189"/>
      <c r="SZN205" s="1189"/>
      <c r="SZO205" s="1189"/>
      <c r="SZP205" s="1189"/>
      <c r="SZQ205" s="1189"/>
      <c r="SZR205" s="1189"/>
      <c r="SZS205" s="1189"/>
      <c r="SZT205" s="1189"/>
      <c r="SZU205" s="1189"/>
      <c r="SZV205" s="1189"/>
      <c r="SZW205" s="1189"/>
      <c r="SZX205" s="1189"/>
      <c r="SZY205" s="1189"/>
      <c r="SZZ205" s="1189"/>
      <c r="TAA205" s="1189"/>
      <c r="TAB205" s="1189"/>
      <c r="TAC205" s="1189"/>
      <c r="TAD205" s="1189"/>
      <c r="TAE205" s="1189"/>
      <c r="TAF205" s="1189"/>
      <c r="TAG205" s="1189"/>
      <c r="TAH205" s="1189"/>
      <c r="TAI205" s="1189"/>
      <c r="TAJ205" s="1189"/>
      <c r="TAK205" s="1189"/>
      <c r="TAL205" s="1189"/>
      <c r="TAM205" s="1189"/>
      <c r="TAN205" s="1189"/>
      <c r="TAO205" s="1189"/>
      <c r="TAP205" s="1189"/>
      <c r="TAQ205" s="1189"/>
      <c r="TAR205" s="1189"/>
      <c r="TAS205" s="1189"/>
      <c r="TAT205" s="1189"/>
      <c r="TAU205" s="1189"/>
      <c r="TAV205" s="1189"/>
      <c r="TAW205" s="1189"/>
      <c r="TAX205" s="1189"/>
      <c r="TAY205" s="1189"/>
      <c r="TAZ205" s="1189"/>
      <c r="TBA205" s="1189"/>
      <c r="TBB205" s="1189"/>
      <c r="TBC205" s="1189"/>
      <c r="TBD205" s="1189"/>
      <c r="TBE205" s="1189"/>
      <c r="TBF205" s="1189"/>
      <c r="TBG205" s="1189"/>
      <c r="TBH205" s="1189"/>
      <c r="TBI205" s="1189"/>
      <c r="TBJ205" s="1189"/>
      <c r="TBK205" s="1189"/>
      <c r="TBL205" s="1189"/>
      <c r="TBM205" s="1189"/>
      <c r="TBN205" s="1189"/>
      <c r="TBO205" s="1189"/>
      <c r="TBP205" s="1189"/>
      <c r="TBQ205" s="1189"/>
      <c r="TBR205" s="1189"/>
      <c r="TBS205" s="1189"/>
      <c r="TBT205" s="1189"/>
      <c r="TBU205" s="1189"/>
      <c r="TBV205" s="1189"/>
      <c r="TBW205" s="1189"/>
      <c r="TBX205" s="1189"/>
      <c r="TBY205" s="1189"/>
      <c r="TBZ205" s="1189"/>
      <c r="TCA205" s="1189"/>
      <c r="TCB205" s="1189"/>
      <c r="TCC205" s="1189"/>
      <c r="TCD205" s="1189"/>
      <c r="TCE205" s="1189"/>
      <c r="TCF205" s="1189"/>
      <c r="TCG205" s="1189"/>
      <c r="TCH205" s="1189"/>
      <c r="TCI205" s="1189"/>
      <c r="TCJ205" s="1189"/>
      <c r="TCK205" s="1189"/>
      <c r="TCL205" s="1189"/>
      <c r="TCM205" s="1189"/>
      <c r="TCN205" s="1189"/>
      <c r="TCO205" s="1189"/>
      <c r="TCP205" s="1189"/>
      <c r="TCQ205" s="1189"/>
      <c r="TCR205" s="1189"/>
      <c r="TCS205" s="1189"/>
      <c r="TCT205" s="1189"/>
      <c r="TCU205" s="1189"/>
      <c r="TCV205" s="1189"/>
      <c r="TCW205" s="1189"/>
      <c r="TCX205" s="1189"/>
      <c r="TCY205" s="1189"/>
      <c r="TCZ205" s="1189"/>
      <c r="TDA205" s="1189"/>
      <c r="TDB205" s="1189"/>
      <c r="TDC205" s="1189"/>
      <c r="TDD205" s="1189"/>
      <c r="TDE205" s="1189"/>
      <c r="TDF205" s="1189"/>
      <c r="TDG205" s="1189"/>
      <c r="TDH205" s="1189"/>
      <c r="TDI205" s="1189"/>
      <c r="TDJ205" s="1189"/>
      <c r="TDK205" s="1189"/>
      <c r="TDL205" s="1189"/>
      <c r="TDM205" s="1189"/>
      <c r="TDN205" s="1189"/>
      <c r="TDO205" s="1189"/>
      <c r="TDP205" s="1189"/>
      <c r="TDQ205" s="1189"/>
      <c r="TDR205" s="1189"/>
      <c r="TDS205" s="1189"/>
      <c r="TDT205" s="1189"/>
      <c r="TDU205" s="1189"/>
      <c r="TDV205" s="1189"/>
      <c r="TDW205" s="1189"/>
      <c r="TDX205" s="1189"/>
      <c r="TDY205" s="1189"/>
      <c r="TDZ205" s="1189"/>
      <c r="TEA205" s="1189"/>
      <c r="TEB205" s="1189"/>
      <c r="TEC205" s="1189"/>
      <c r="TED205" s="1189"/>
      <c r="TEE205" s="1189"/>
      <c r="TEF205" s="1189"/>
      <c r="TEG205" s="1189"/>
      <c r="TEH205" s="1189"/>
      <c r="TEI205" s="1189"/>
      <c r="TEJ205" s="1189"/>
      <c r="TEK205" s="1189"/>
      <c r="TEL205" s="1189"/>
      <c r="TEM205" s="1189"/>
      <c r="TEN205" s="1189"/>
      <c r="TEO205" s="1189"/>
      <c r="TEP205" s="1189"/>
      <c r="TEQ205" s="1189"/>
      <c r="TER205" s="1189"/>
      <c r="TES205" s="1189"/>
      <c r="TET205" s="1189"/>
      <c r="TEU205" s="1189"/>
      <c r="TEV205" s="1189"/>
      <c r="TEW205" s="1189"/>
      <c r="TEX205" s="1189"/>
      <c r="TEY205" s="1189"/>
      <c r="TEZ205" s="1189"/>
      <c r="TFA205" s="1189"/>
      <c r="TFB205" s="1189"/>
      <c r="TFC205" s="1189"/>
      <c r="TFD205" s="1189"/>
      <c r="TFE205" s="1189"/>
      <c r="TFF205" s="1189"/>
      <c r="TFG205" s="1189"/>
      <c r="TFH205" s="1189"/>
      <c r="TFI205" s="1189"/>
      <c r="TFJ205" s="1189"/>
      <c r="TFK205" s="1189"/>
      <c r="TFL205" s="1189"/>
      <c r="TFM205" s="1189"/>
      <c r="TFN205" s="1189"/>
      <c r="TFO205" s="1189"/>
      <c r="TFP205" s="1189"/>
      <c r="TFQ205" s="1189"/>
      <c r="TFR205" s="1189"/>
      <c r="TFS205" s="1189"/>
      <c r="TFT205" s="1189"/>
      <c r="TFU205" s="1189"/>
      <c r="TFV205" s="1189"/>
      <c r="TFW205" s="1189"/>
      <c r="TFX205" s="1189"/>
      <c r="TFY205" s="1189"/>
      <c r="TFZ205" s="1189"/>
      <c r="TGA205" s="1189"/>
      <c r="TGB205" s="1189"/>
      <c r="TGC205" s="1189"/>
      <c r="TGD205" s="1189"/>
      <c r="TGE205" s="1189"/>
      <c r="TGF205" s="1189"/>
      <c r="TGG205" s="1189"/>
      <c r="TGH205" s="1189"/>
      <c r="TGI205" s="1189"/>
      <c r="TGJ205" s="1189"/>
      <c r="TGK205" s="1189"/>
      <c r="TGL205" s="1189"/>
      <c r="TGM205" s="1189"/>
      <c r="TGN205" s="1189"/>
      <c r="TGO205" s="1189"/>
      <c r="TGP205" s="1189"/>
      <c r="TGQ205" s="1189"/>
      <c r="TGR205" s="1189"/>
      <c r="TGS205" s="1189"/>
      <c r="TGT205" s="1189"/>
      <c r="TGU205" s="1189"/>
      <c r="TGV205" s="1189"/>
      <c r="TGW205" s="1189"/>
      <c r="TGX205" s="1189"/>
      <c r="TGY205" s="1189"/>
      <c r="TGZ205" s="1189"/>
      <c r="THA205" s="1189"/>
      <c r="THB205" s="1189"/>
      <c r="THC205" s="1189"/>
      <c r="THD205" s="1189"/>
      <c r="THE205" s="1189"/>
      <c r="THF205" s="1189"/>
      <c r="THG205" s="1189"/>
      <c r="THH205" s="1189"/>
      <c r="THI205" s="1189"/>
      <c r="THJ205" s="1189"/>
      <c r="THK205" s="1189"/>
      <c r="THL205" s="1189"/>
      <c r="THM205" s="1189"/>
      <c r="THN205" s="1189"/>
      <c r="THO205" s="1189"/>
      <c r="THP205" s="1189"/>
      <c r="THQ205" s="1189"/>
      <c r="THR205" s="1189"/>
      <c r="THS205" s="1189"/>
      <c r="THT205" s="1189"/>
      <c r="THU205" s="1189"/>
      <c r="THV205" s="1189"/>
      <c r="THW205" s="1189"/>
      <c r="THX205" s="1189"/>
      <c r="THY205" s="1189"/>
      <c r="THZ205" s="1189"/>
      <c r="TIA205" s="1189"/>
      <c r="TIB205" s="1189"/>
      <c r="TIC205" s="1189"/>
      <c r="TID205" s="1189"/>
      <c r="TIE205" s="1189"/>
      <c r="TIF205" s="1189"/>
      <c r="TIG205" s="1189"/>
      <c r="TIH205" s="1189"/>
      <c r="TII205" s="1189"/>
      <c r="TIJ205" s="1189"/>
      <c r="TIK205" s="1189"/>
      <c r="TIL205" s="1189"/>
      <c r="TIM205" s="1189"/>
      <c r="TIN205" s="1189"/>
      <c r="TIO205" s="1189"/>
      <c r="TIP205" s="1189"/>
      <c r="TIQ205" s="1189"/>
      <c r="TIR205" s="1189"/>
      <c r="TIS205" s="1189"/>
      <c r="TIT205" s="1189"/>
      <c r="TIU205" s="1189"/>
      <c r="TIV205" s="1189"/>
      <c r="TIW205" s="1189"/>
      <c r="TIX205" s="1189"/>
      <c r="TIY205" s="1189"/>
      <c r="TIZ205" s="1189"/>
      <c r="TJA205" s="1189"/>
      <c r="TJB205" s="1189"/>
      <c r="TJC205" s="1189"/>
      <c r="TJD205" s="1189"/>
      <c r="TJE205" s="1189"/>
      <c r="TJF205" s="1189"/>
      <c r="TJG205" s="1189"/>
      <c r="TJH205" s="1189"/>
      <c r="TJI205" s="1189"/>
      <c r="TJJ205" s="1189"/>
      <c r="TJK205" s="1189"/>
      <c r="TJL205" s="1189"/>
      <c r="TJM205" s="1189"/>
      <c r="TJN205" s="1189"/>
      <c r="TJO205" s="1189"/>
      <c r="TJP205" s="1189"/>
      <c r="TJQ205" s="1189"/>
      <c r="TJR205" s="1189"/>
      <c r="TJS205" s="1189"/>
      <c r="TJT205" s="1189"/>
      <c r="TJU205" s="1189"/>
      <c r="TJV205" s="1189"/>
      <c r="TJW205" s="1189"/>
      <c r="TJX205" s="1189"/>
      <c r="TJY205" s="1189"/>
      <c r="TJZ205" s="1189"/>
      <c r="TKA205" s="1189"/>
      <c r="TKB205" s="1189"/>
      <c r="TKC205" s="1189"/>
      <c r="TKD205" s="1189"/>
      <c r="TKE205" s="1189"/>
      <c r="TKF205" s="1189"/>
      <c r="TKG205" s="1189"/>
      <c r="TKH205" s="1189"/>
      <c r="TKI205" s="1189"/>
      <c r="TKJ205" s="1189"/>
      <c r="TKK205" s="1189"/>
      <c r="TKL205" s="1189"/>
      <c r="TKM205" s="1189"/>
      <c r="TKN205" s="1189"/>
      <c r="TKO205" s="1189"/>
      <c r="TKP205" s="1189"/>
      <c r="TKQ205" s="1189"/>
      <c r="TKR205" s="1189"/>
      <c r="TKS205" s="1189"/>
      <c r="TKT205" s="1189"/>
      <c r="TKU205" s="1189"/>
      <c r="TKV205" s="1189"/>
      <c r="TKW205" s="1189"/>
      <c r="TKX205" s="1189"/>
      <c r="TKY205" s="1189"/>
      <c r="TKZ205" s="1189"/>
      <c r="TLA205" s="1189"/>
      <c r="TLB205" s="1189"/>
      <c r="TLC205" s="1189"/>
      <c r="TLD205" s="1189"/>
      <c r="TLE205" s="1189"/>
      <c r="TLF205" s="1189"/>
      <c r="TLG205" s="1189"/>
      <c r="TLH205" s="1189"/>
      <c r="TLI205" s="1189"/>
      <c r="TLJ205" s="1189"/>
      <c r="TLK205" s="1189"/>
      <c r="TLL205" s="1189"/>
      <c r="TLM205" s="1189"/>
      <c r="TLN205" s="1189"/>
      <c r="TLO205" s="1189"/>
      <c r="TLP205" s="1189"/>
      <c r="TLQ205" s="1189"/>
      <c r="TLR205" s="1189"/>
      <c r="TLS205" s="1189"/>
      <c r="TLT205" s="1189"/>
      <c r="TLU205" s="1189"/>
      <c r="TLV205" s="1189"/>
      <c r="TLW205" s="1189"/>
      <c r="TLX205" s="1189"/>
      <c r="TLY205" s="1189"/>
      <c r="TLZ205" s="1189"/>
      <c r="TMA205" s="1189"/>
      <c r="TMB205" s="1189"/>
      <c r="TMC205" s="1189"/>
      <c r="TMD205" s="1189"/>
      <c r="TME205" s="1189"/>
      <c r="TMF205" s="1189"/>
      <c r="TMG205" s="1189"/>
      <c r="TMH205" s="1189"/>
      <c r="TMI205" s="1189"/>
      <c r="TMJ205" s="1189"/>
      <c r="TMK205" s="1189"/>
      <c r="TML205" s="1189"/>
      <c r="TMM205" s="1189"/>
      <c r="TMN205" s="1189"/>
      <c r="TMO205" s="1189"/>
      <c r="TMP205" s="1189"/>
      <c r="TMQ205" s="1189"/>
      <c r="TMR205" s="1189"/>
      <c r="TMS205" s="1189"/>
      <c r="TMT205" s="1189"/>
      <c r="TMU205" s="1189"/>
      <c r="TMV205" s="1189"/>
      <c r="TMW205" s="1189"/>
      <c r="TMX205" s="1189"/>
      <c r="TMY205" s="1189"/>
      <c r="TMZ205" s="1189"/>
      <c r="TNA205" s="1189"/>
      <c r="TNB205" s="1189"/>
      <c r="TNC205" s="1189"/>
      <c r="TND205" s="1189"/>
      <c r="TNE205" s="1189"/>
      <c r="TNF205" s="1189"/>
      <c r="TNG205" s="1189"/>
      <c r="TNH205" s="1189"/>
      <c r="TNI205" s="1189"/>
      <c r="TNJ205" s="1189"/>
      <c r="TNK205" s="1189"/>
      <c r="TNL205" s="1189"/>
      <c r="TNM205" s="1189"/>
      <c r="TNN205" s="1189"/>
      <c r="TNO205" s="1189"/>
      <c r="TNP205" s="1189"/>
      <c r="TNQ205" s="1189"/>
      <c r="TNR205" s="1189"/>
      <c r="TNS205" s="1189"/>
      <c r="TNT205" s="1189"/>
      <c r="TNU205" s="1189"/>
      <c r="TNV205" s="1189"/>
      <c r="TNW205" s="1189"/>
      <c r="TNX205" s="1189"/>
      <c r="TNY205" s="1189"/>
      <c r="TNZ205" s="1189"/>
      <c r="TOA205" s="1189"/>
      <c r="TOB205" s="1189"/>
      <c r="TOC205" s="1189"/>
      <c r="TOD205" s="1189"/>
      <c r="TOE205" s="1189"/>
      <c r="TOF205" s="1189"/>
      <c r="TOG205" s="1189"/>
      <c r="TOH205" s="1189"/>
      <c r="TOI205" s="1189"/>
      <c r="TOJ205" s="1189"/>
      <c r="TOK205" s="1189"/>
      <c r="TOL205" s="1189"/>
      <c r="TOM205" s="1189"/>
      <c r="TON205" s="1189"/>
      <c r="TOO205" s="1189"/>
      <c r="TOP205" s="1189"/>
      <c r="TOQ205" s="1189"/>
      <c r="TOR205" s="1189"/>
      <c r="TOS205" s="1189"/>
      <c r="TOT205" s="1189"/>
      <c r="TOU205" s="1189"/>
      <c r="TOV205" s="1189"/>
      <c r="TOW205" s="1189"/>
      <c r="TOX205" s="1189"/>
      <c r="TOY205" s="1189"/>
      <c r="TOZ205" s="1189"/>
      <c r="TPA205" s="1189"/>
      <c r="TPB205" s="1189"/>
      <c r="TPC205" s="1189"/>
      <c r="TPD205" s="1189"/>
      <c r="TPE205" s="1189"/>
      <c r="TPF205" s="1189"/>
      <c r="TPG205" s="1189"/>
      <c r="TPH205" s="1189"/>
      <c r="TPI205" s="1189"/>
      <c r="TPJ205" s="1189"/>
      <c r="TPK205" s="1189"/>
      <c r="TPL205" s="1189"/>
      <c r="TPM205" s="1189"/>
      <c r="TPN205" s="1189"/>
      <c r="TPO205" s="1189"/>
      <c r="TPP205" s="1189"/>
      <c r="TPQ205" s="1189"/>
      <c r="TPR205" s="1189"/>
      <c r="TPS205" s="1189"/>
      <c r="TPT205" s="1189"/>
      <c r="TPU205" s="1189"/>
      <c r="TPV205" s="1189"/>
      <c r="TPW205" s="1189"/>
      <c r="TPX205" s="1189"/>
      <c r="TPY205" s="1189"/>
      <c r="TPZ205" s="1189"/>
      <c r="TQA205" s="1189"/>
      <c r="TQB205" s="1189"/>
      <c r="TQC205" s="1189"/>
      <c r="TQD205" s="1189"/>
      <c r="TQE205" s="1189"/>
      <c r="TQF205" s="1189"/>
      <c r="TQG205" s="1189"/>
      <c r="TQH205" s="1189"/>
      <c r="TQI205" s="1189"/>
      <c r="TQJ205" s="1189"/>
      <c r="TQK205" s="1189"/>
      <c r="TQL205" s="1189"/>
      <c r="TQM205" s="1189"/>
      <c r="TQN205" s="1189"/>
      <c r="TQO205" s="1189"/>
      <c r="TQP205" s="1189"/>
      <c r="TQQ205" s="1189"/>
      <c r="TQR205" s="1189"/>
      <c r="TQS205" s="1189"/>
      <c r="TQT205" s="1189"/>
      <c r="TQU205" s="1189"/>
      <c r="TQV205" s="1189"/>
      <c r="TQW205" s="1189"/>
      <c r="TQX205" s="1189"/>
      <c r="TQY205" s="1189"/>
      <c r="TQZ205" s="1189"/>
      <c r="TRA205" s="1189"/>
      <c r="TRB205" s="1189"/>
      <c r="TRC205" s="1189"/>
      <c r="TRD205" s="1189"/>
      <c r="TRE205" s="1189"/>
      <c r="TRF205" s="1189"/>
      <c r="TRG205" s="1189"/>
      <c r="TRH205" s="1189"/>
      <c r="TRI205" s="1189"/>
      <c r="TRJ205" s="1189"/>
      <c r="TRK205" s="1189"/>
      <c r="TRL205" s="1189"/>
      <c r="TRM205" s="1189"/>
      <c r="TRN205" s="1189"/>
      <c r="TRO205" s="1189"/>
      <c r="TRP205" s="1189"/>
      <c r="TRQ205" s="1189"/>
      <c r="TRR205" s="1189"/>
      <c r="TRS205" s="1189"/>
      <c r="TRT205" s="1189"/>
      <c r="TRU205" s="1189"/>
      <c r="TRV205" s="1189"/>
      <c r="TRW205" s="1189"/>
      <c r="TRX205" s="1189"/>
      <c r="TRY205" s="1189"/>
      <c r="TRZ205" s="1189"/>
      <c r="TSA205" s="1189"/>
      <c r="TSB205" s="1189"/>
      <c r="TSC205" s="1189"/>
      <c r="TSD205" s="1189"/>
      <c r="TSE205" s="1189"/>
      <c r="TSF205" s="1189"/>
      <c r="TSG205" s="1189"/>
      <c r="TSH205" s="1189"/>
      <c r="TSI205" s="1189"/>
      <c r="TSJ205" s="1189"/>
      <c r="TSK205" s="1189"/>
      <c r="TSL205" s="1189"/>
      <c r="TSM205" s="1189"/>
      <c r="TSN205" s="1189"/>
      <c r="TSO205" s="1189"/>
      <c r="TSP205" s="1189"/>
      <c r="TSQ205" s="1189"/>
      <c r="TSR205" s="1189"/>
      <c r="TSS205" s="1189"/>
      <c r="TST205" s="1189"/>
      <c r="TSU205" s="1189"/>
      <c r="TSV205" s="1189"/>
      <c r="TSW205" s="1189"/>
      <c r="TSX205" s="1189"/>
      <c r="TSY205" s="1189"/>
      <c r="TSZ205" s="1189"/>
      <c r="TTA205" s="1189"/>
      <c r="TTB205" s="1189"/>
      <c r="TTC205" s="1189"/>
      <c r="TTD205" s="1189"/>
      <c r="TTE205" s="1189"/>
      <c r="TTF205" s="1189"/>
      <c r="TTG205" s="1189"/>
      <c r="TTH205" s="1189"/>
      <c r="TTI205" s="1189"/>
      <c r="TTJ205" s="1189"/>
      <c r="TTK205" s="1189"/>
      <c r="TTL205" s="1189"/>
      <c r="TTM205" s="1189"/>
      <c r="TTN205" s="1189"/>
      <c r="TTO205" s="1189"/>
      <c r="TTP205" s="1189"/>
      <c r="TTQ205" s="1189"/>
      <c r="TTR205" s="1189"/>
      <c r="TTS205" s="1189"/>
      <c r="TTT205" s="1189"/>
      <c r="TTU205" s="1189"/>
      <c r="TTV205" s="1189"/>
      <c r="TTW205" s="1189"/>
      <c r="TTX205" s="1189"/>
      <c r="TTY205" s="1189"/>
      <c r="TTZ205" s="1189"/>
      <c r="TUA205" s="1189"/>
      <c r="TUB205" s="1189"/>
      <c r="TUC205" s="1189"/>
      <c r="TUD205" s="1189"/>
      <c r="TUE205" s="1189"/>
      <c r="TUF205" s="1189"/>
      <c r="TUG205" s="1189"/>
      <c r="TUH205" s="1189"/>
      <c r="TUI205" s="1189"/>
      <c r="TUJ205" s="1189"/>
      <c r="TUK205" s="1189"/>
      <c r="TUL205" s="1189"/>
      <c r="TUM205" s="1189"/>
      <c r="TUN205" s="1189"/>
      <c r="TUO205" s="1189"/>
      <c r="TUP205" s="1189"/>
      <c r="TUQ205" s="1189"/>
      <c r="TUR205" s="1189"/>
      <c r="TUS205" s="1189"/>
      <c r="TUT205" s="1189"/>
      <c r="TUU205" s="1189"/>
      <c r="TUV205" s="1189"/>
      <c r="TUW205" s="1189"/>
      <c r="TUX205" s="1189"/>
      <c r="TUY205" s="1189"/>
      <c r="TUZ205" s="1189"/>
      <c r="TVA205" s="1189"/>
      <c r="TVB205" s="1189"/>
      <c r="TVC205" s="1189"/>
      <c r="TVD205" s="1189"/>
      <c r="TVE205" s="1189"/>
      <c r="TVF205" s="1189"/>
      <c r="TVG205" s="1189"/>
      <c r="TVH205" s="1189"/>
      <c r="TVI205" s="1189"/>
      <c r="TVJ205" s="1189"/>
      <c r="TVK205" s="1189"/>
      <c r="TVL205" s="1189"/>
      <c r="TVM205" s="1189"/>
      <c r="TVN205" s="1189"/>
      <c r="TVO205" s="1189"/>
      <c r="TVP205" s="1189"/>
      <c r="TVQ205" s="1189"/>
      <c r="TVR205" s="1189"/>
      <c r="TVS205" s="1189"/>
      <c r="TVT205" s="1189"/>
      <c r="TVU205" s="1189"/>
      <c r="TVV205" s="1189"/>
      <c r="TVW205" s="1189"/>
      <c r="TVX205" s="1189"/>
      <c r="TVY205" s="1189"/>
      <c r="TVZ205" s="1189"/>
      <c r="TWA205" s="1189"/>
      <c r="TWB205" s="1189"/>
      <c r="TWC205" s="1189"/>
      <c r="TWD205" s="1189"/>
      <c r="TWE205" s="1189"/>
      <c r="TWF205" s="1189"/>
      <c r="TWG205" s="1189"/>
      <c r="TWH205" s="1189"/>
      <c r="TWI205" s="1189"/>
      <c r="TWJ205" s="1189"/>
      <c r="TWK205" s="1189"/>
      <c r="TWL205" s="1189"/>
      <c r="TWM205" s="1189"/>
      <c r="TWN205" s="1189"/>
      <c r="TWO205" s="1189"/>
      <c r="TWP205" s="1189"/>
      <c r="TWQ205" s="1189"/>
      <c r="TWR205" s="1189"/>
      <c r="TWS205" s="1189"/>
      <c r="TWT205" s="1189"/>
      <c r="TWU205" s="1189"/>
      <c r="TWV205" s="1189"/>
      <c r="TWW205" s="1189"/>
      <c r="TWX205" s="1189"/>
      <c r="TWY205" s="1189"/>
      <c r="TWZ205" s="1189"/>
      <c r="TXA205" s="1189"/>
      <c r="TXB205" s="1189"/>
      <c r="TXC205" s="1189"/>
      <c r="TXD205" s="1189"/>
      <c r="TXE205" s="1189"/>
      <c r="TXF205" s="1189"/>
      <c r="TXG205" s="1189"/>
      <c r="TXH205" s="1189"/>
      <c r="TXI205" s="1189"/>
      <c r="TXJ205" s="1189"/>
      <c r="TXK205" s="1189"/>
      <c r="TXL205" s="1189"/>
      <c r="TXM205" s="1189"/>
      <c r="TXN205" s="1189"/>
      <c r="TXO205" s="1189"/>
      <c r="TXP205" s="1189"/>
      <c r="TXQ205" s="1189"/>
      <c r="TXR205" s="1189"/>
      <c r="TXS205" s="1189"/>
      <c r="TXT205" s="1189"/>
      <c r="TXU205" s="1189"/>
      <c r="TXV205" s="1189"/>
      <c r="TXW205" s="1189"/>
      <c r="TXX205" s="1189"/>
      <c r="TXY205" s="1189"/>
      <c r="TXZ205" s="1189"/>
      <c r="TYA205" s="1189"/>
      <c r="TYB205" s="1189"/>
      <c r="TYC205" s="1189"/>
      <c r="TYD205" s="1189"/>
      <c r="TYE205" s="1189"/>
      <c r="TYF205" s="1189"/>
      <c r="TYG205" s="1189"/>
      <c r="TYH205" s="1189"/>
      <c r="TYI205" s="1189"/>
      <c r="TYJ205" s="1189"/>
      <c r="TYK205" s="1189"/>
      <c r="TYL205" s="1189"/>
      <c r="TYM205" s="1189"/>
      <c r="TYN205" s="1189"/>
      <c r="TYO205" s="1189"/>
      <c r="TYP205" s="1189"/>
      <c r="TYQ205" s="1189"/>
      <c r="TYR205" s="1189"/>
      <c r="TYS205" s="1189"/>
      <c r="TYT205" s="1189"/>
      <c r="TYU205" s="1189"/>
      <c r="TYV205" s="1189"/>
      <c r="TYW205" s="1189"/>
      <c r="TYX205" s="1189"/>
      <c r="TYY205" s="1189"/>
      <c r="TYZ205" s="1189"/>
      <c r="TZA205" s="1189"/>
      <c r="TZB205" s="1189"/>
      <c r="TZC205" s="1189"/>
      <c r="TZD205" s="1189"/>
      <c r="TZE205" s="1189"/>
      <c r="TZF205" s="1189"/>
      <c r="TZG205" s="1189"/>
      <c r="TZH205" s="1189"/>
      <c r="TZI205" s="1189"/>
      <c r="TZJ205" s="1189"/>
      <c r="TZK205" s="1189"/>
      <c r="TZL205" s="1189"/>
      <c r="TZM205" s="1189"/>
      <c r="TZN205" s="1189"/>
      <c r="TZO205" s="1189"/>
      <c r="TZP205" s="1189"/>
      <c r="TZQ205" s="1189"/>
      <c r="TZR205" s="1189"/>
      <c r="TZS205" s="1189"/>
      <c r="TZT205" s="1189"/>
      <c r="TZU205" s="1189"/>
      <c r="TZV205" s="1189"/>
      <c r="TZW205" s="1189"/>
      <c r="TZX205" s="1189"/>
      <c r="TZY205" s="1189"/>
      <c r="TZZ205" s="1189"/>
      <c r="UAA205" s="1189"/>
      <c r="UAB205" s="1189"/>
      <c r="UAC205" s="1189"/>
      <c r="UAD205" s="1189"/>
      <c r="UAE205" s="1189"/>
      <c r="UAF205" s="1189"/>
      <c r="UAG205" s="1189"/>
      <c r="UAH205" s="1189"/>
      <c r="UAI205" s="1189"/>
      <c r="UAJ205" s="1189"/>
      <c r="UAK205" s="1189"/>
      <c r="UAL205" s="1189"/>
      <c r="UAM205" s="1189"/>
      <c r="UAN205" s="1189"/>
      <c r="UAO205" s="1189"/>
      <c r="UAP205" s="1189"/>
      <c r="UAQ205" s="1189"/>
      <c r="UAR205" s="1189"/>
      <c r="UAS205" s="1189"/>
      <c r="UAT205" s="1189"/>
      <c r="UAU205" s="1189"/>
      <c r="UAV205" s="1189"/>
      <c r="UAW205" s="1189"/>
      <c r="UAX205" s="1189"/>
      <c r="UAY205" s="1189"/>
      <c r="UAZ205" s="1189"/>
      <c r="UBA205" s="1189"/>
      <c r="UBB205" s="1189"/>
      <c r="UBC205" s="1189"/>
      <c r="UBD205" s="1189"/>
      <c r="UBE205" s="1189"/>
      <c r="UBF205" s="1189"/>
      <c r="UBG205" s="1189"/>
      <c r="UBH205" s="1189"/>
      <c r="UBI205" s="1189"/>
      <c r="UBJ205" s="1189"/>
      <c r="UBK205" s="1189"/>
      <c r="UBL205" s="1189"/>
      <c r="UBM205" s="1189"/>
      <c r="UBN205" s="1189"/>
      <c r="UBO205" s="1189"/>
      <c r="UBP205" s="1189"/>
      <c r="UBQ205" s="1189"/>
      <c r="UBR205" s="1189"/>
      <c r="UBS205" s="1189"/>
      <c r="UBT205" s="1189"/>
      <c r="UBU205" s="1189"/>
      <c r="UBV205" s="1189"/>
      <c r="UBW205" s="1189"/>
      <c r="UBX205" s="1189"/>
      <c r="UBY205" s="1189"/>
      <c r="UBZ205" s="1189"/>
      <c r="UCA205" s="1189"/>
      <c r="UCB205" s="1189"/>
      <c r="UCC205" s="1189"/>
      <c r="UCD205" s="1189"/>
      <c r="UCE205" s="1189"/>
      <c r="UCF205" s="1189"/>
      <c r="UCG205" s="1189"/>
      <c r="UCH205" s="1189"/>
      <c r="UCI205" s="1189"/>
      <c r="UCJ205" s="1189"/>
      <c r="UCK205" s="1189"/>
      <c r="UCL205" s="1189"/>
      <c r="UCM205" s="1189"/>
      <c r="UCN205" s="1189"/>
      <c r="UCO205" s="1189"/>
      <c r="UCP205" s="1189"/>
      <c r="UCQ205" s="1189"/>
      <c r="UCR205" s="1189"/>
      <c r="UCS205" s="1189"/>
      <c r="UCT205" s="1189"/>
      <c r="UCU205" s="1189"/>
      <c r="UCV205" s="1189"/>
      <c r="UCW205" s="1189"/>
      <c r="UCX205" s="1189"/>
      <c r="UCY205" s="1189"/>
      <c r="UCZ205" s="1189"/>
      <c r="UDA205" s="1189"/>
      <c r="UDB205" s="1189"/>
      <c r="UDC205" s="1189"/>
      <c r="UDD205" s="1189"/>
      <c r="UDE205" s="1189"/>
      <c r="UDF205" s="1189"/>
      <c r="UDG205" s="1189"/>
      <c r="UDH205" s="1189"/>
      <c r="UDI205" s="1189"/>
      <c r="UDJ205" s="1189"/>
      <c r="UDK205" s="1189"/>
      <c r="UDL205" s="1189"/>
      <c r="UDM205" s="1189"/>
      <c r="UDN205" s="1189"/>
      <c r="UDO205" s="1189"/>
      <c r="UDP205" s="1189"/>
      <c r="UDQ205" s="1189"/>
      <c r="UDR205" s="1189"/>
      <c r="UDS205" s="1189"/>
      <c r="UDT205" s="1189"/>
      <c r="UDU205" s="1189"/>
      <c r="UDV205" s="1189"/>
      <c r="UDW205" s="1189"/>
      <c r="UDX205" s="1189"/>
      <c r="UDY205" s="1189"/>
      <c r="UDZ205" s="1189"/>
      <c r="UEA205" s="1189"/>
      <c r="UEB205" s="1189"/>
      <c r="UEC205" s="1189"/>
      <c r="UED205" s="1189"/>
      <c r="UEE205" s="1189"/>
      <c r="UEF205" s="1189"/>
      <c r="UEG205" s="1189"/>
      <c r="UEH205" s="1189"/>
      <c r="UEI205" s="1189"/>
      <c r="UEJ205" s="1189"/>
      <c r="UEK205" s="1189"/>
      <c r="UEL205" s="1189"/>
      <c r="UEM205" s="1189"/>
      <c r="UEN205" s="1189"/>
      <c r="UEO205" s="1189"/>
      <c r="UEP205" s="1189"/>
      <c r="UEQ205" s="1189"/>
      <c r="UER205" s="1189"/>
      <c r="UES205" s="1189"/>
      <c r="UET205" s="1189"/>
      <c r="UEU205" s="1189"/>
      <c r="UEV205" s="1189"/>
      <c r="UEW205" s="1189"/>
      <c r="UEX205" s="1189"/>
      <c r="UEY205" s="1189"/>
      <c r="UEZ205" s="1189"/>
      <c r="UFA205" s="1189"/>
      <c r="UFB205" s="1189"/>
      <c r="UFC205" s="1189"/>
      <c r="UFD205" s="1189"/>
      <c r="UFE205" s="1189"/>
      <c r="UFF205" s="1189"/>
      <c r="UFG205" s="1189"/>
      <c r="UFH205" s="1189"/>
      <c r="UFI205" s="1189"/>
      <c r="UFJ205" s="1189"/>
      <c r="UFK205" s="1189"/>
      <c r="UFL205" s="1189"/>
      <c r="UFM205" s="1189"/>
      <c r="UFN205" s="1189"/>
      <c r="UFO205" s="1189"/>
      <c r="UFP205" s="1189"/>
      <c r="UFQ205" s="1189"/>
      <c r="UFR205" s="1189"/>
      <c r="UFS205" s="1189"/>
      <c r="UFT205" s="1189"/>
      <c r="UFU205" s="1189"/>
      <c r="UFV205" s="1189"/>
      <c r="UFW205" s="1189"/>
      <c r="UFX205" s="1189"/>
      <c r="UFY205" s="1189"/>
      <c r="UFZ205" s="1189"/>
      <c r="UGA205" s="1189"/>
      <c r="UGB205" s="1189"/>
      <c r="UGC205" s="1189"/>
      <c r="UGD205" s="1189"/>
      <c r="UGE205" s="1189"/>
      <c r="UGF205" s="1189"/>
      <c r="UGG205" s="1189"/>
      <c r="UGH205" s="1189"/>
      <c r="UGI205" s="1189"/>
      <c r="UGJ205" s="1189"/>
      <c r="UGK205" s="1189"/>
      <c r="UGL205" s="1189"/>
      <c r="UGM205" s="1189"/>
      <c r="UGN205" s="1189"/>
      <c r="UGO205" s="1189"/>
      <c r="UGP205" s="1189"/>
      <c r="UGQ205" s="1189"/>
      <c r="UGR205" s="1189"/>
      <c r="UGS205" s="1189"/>
      <c r="UGT205" s="1189"/>
      <c r="UGU205" s="1189"/>
      <c r="UGV205" s="1189"/>
      <c r="UGW205" s="1189"/>
      <c r="UGX205" s="1189"/>
      <c r="UGY205" s="1189"/>
      <c r="UGZ205" s="1189"/>
      <c r="UHA205" s="1189"/>
      <c r="UHB205" s="1189"/>
      <c r="UHC205" s="1189"/>
      <c r="UHD205" s="1189"/>
      <c r="UHE205" s="1189"/>
      <c r="UHF205" s="1189"/>
      <c r="UHG205" s="1189"/>
      <c r="UHH205" s="1189"/>
      <c r="UHI205" s="1189"/>
      <c r="UHJ205" s="1189"/>
      <c r="UHK205" s="1189"/>
      <c r="UHL205" s="1189"/>
      <c r="UHM205" s="1189"/>
      <c r="UHN205" s="1189"/>
      <c r="UHO205" s="1189"/>
      <c r="UHP205" s="1189"/>
      <c r="UHQ205" s="1189"/>
      <c r="UHR205" s="1189"/>
      <c r="UHS205" s="1189"/>
      <c r="UHT205" s="1189"/>
      <c r="UHU205" s="1189"/>
      <c r="UHV205" s="1189"/>
      <c r="UHW205" s="1189"/>
      <c r="UHX205" s="1189"/>
      <c r="UHY205" s="1189"/>
      <c r="UHZ205" s="1189"/>
      <c r="UIA205" s="1189"/>
      <c r="UIB205" s="1189"/>
      <c r="UIC205" s="1189"/>
      <c r="UID205" s="1189"/>
      <c r="UIE205" s="1189"/>
      <c r="UIF205" s="1189"/>
      <c r="UIG205" s="1189"/>
      <c r="UIH205" s="1189"/>
      <c r="UII205" s="1189"/>
      <c r="UIJ205" s="1189"/>
      <c r="UIK205" s="1189"/>
      <c r="UIL205" s="1189"/>
      <c r="UIM205" s="1189"/>
      <c r="UIN205" s="1189"/>
      <c r="UIO205" s="1189"/>
      <c r="UIP205" s="1189"/>
      <c r="UIQ205" s="1189"/>
      <c r="UIR205" s="1189"/>
      <c r="UIS205" s="1189"/>
      <c r="UIT205" s="1189"/>
      <c r="UIU205" s="1189"/>
      <c r="UIV205" s="1189"/>
      <c r="UIW205" s="1189"/>
      <c r="UIX205" s="1189"/>
      <c r="UIY205" s="1189"/>
      <c r="UIZ205" s="1189"/>
      <c r="UJA205" s="1189"/>
      <c r="UJB205" s="1189"/>
      <c r="UJC205" s="1189"/>
      <c r="UJD205" s="1189"/>
      <c r="UJE205" s="1189"/>
      <c r="UJF205" s="1189"/>
      <c r="UJG205" s="1189"/>
      <c r="UJH205" s="1189"/>
      <c r="UJI205" s="1189"/>
      <c r="UJJ205" s="1189"/>
      <c r="UJK205" s="1189"/>
      <c r="UJL205" s="1189"/>
      <c r="UJM205" s="1189"/>
      <c r="UJN205" s="1189"/>
      <c r="UJO205" s="1189"/>
      <c r="UJP205" s="1189"/>
      <c r="UJQ205" s="1189"/>
      <c r="UJR205" s="1189"/>
      <c r="UJS205" s="1189"/>
      <c r="UJT205" s="1189"/>
      <c r="UJU205" s="1189"/>
      <c r="UJV205" s="1189"/>
      <c r="UJW205" s="1189"/>
      <c r="UJX205" s="1189"/>
      <c r="UJY205" s="1189"/>
      <c r="UJZ205" s="1189"/>
      <c r="UKA205" s="1189"/>
      <c r="UKB205" s="1189"/>
      <c r="UKC205" s="1189"/>
      <c r="UKD205" s="1189"/>
      <c r="UKE205" s="1189"/>
      <c r="UKF205" s="1189"/>
      <c r="UKG205" s="1189"/>
      <c r="UKH205" s="1189"/>
      <c r="UKI205" s="1189"/>
      <c r="UKJ205" s="1189"/>
      <c r="UKK205" s="1189"/>
      <c r="UKL205" s="1189"/>
      <c r="UKM205" s="1189"/>
      <c r="UKN205" s="1189"/>
      <c r="UKO205" s="1189"/>
      <c r="UKP205" s="1189"/>
      <c r="UKQ205" s="1189"/>
      <c r="UKR205" s="1189"/>
      <c r="UKS205" s="1189"/>
      <c r="UKT205" s="1189"/>
      <c r="UKU205" s="1189"/>
      <c r="UKV205" s="1189"/>
      <c r="UKW205" s="1189"/>
      <c r="UKX205" s="1189"/>
      <c r="UKY205" s="1189"/>
      <c r="UKZ205" s="1189"/>
      <c r="ULA205" s="1189"/>
      <c r="ULB205" s="1189"/>
      <c r="ULC205" s="1189"/>
      <c r="ULD205" s="1189"/>
      <c r="ULE205" s="1189"/>
      <c r="ULF205" s="1189"/>
      <c r="ULG205" s="1189"/>
      <c r="ULH205" s="1189"/>
      <c r="ULI205" s="1189"/>
      <c r="ULJ205" s="1189"/>
      <c r="ULK205" s="1189"/>
      <c r="ULL205" s="1189"/>
      <c r="ULM205" s="1189"/>
      <c r="ULN205" s="1189"/>
      <c r="ULO205" s="1189"/>
      <c r="ULP205" s="1189"/>
      <c r="ULQ205" s="1189"/>
      <c r="ULR205" s="1189"/>
      <c r="ULS205" s="1189"/>
      <c r="ULT205" s="1189"/>
      <c r="ULU205" s="1189"/>
      <c r="ULV205" s="1189"/>
      <c r="ULW205" s="1189"/>
      <c r="ULX205" s="1189"/>
      <c r="ULY205" s="1189"/>
      <c r="ULZ205" s="1189"/>
      <c r="UMA205" s="1189"/>
      <c r="UMB205" s="1189"/>
      <c r="UMC205" s="1189"/>
      <c r="UMD205" s="1189"/>
      <c r="UME205" s="1189"/>
      <c r="UMF205" s="1189"/>
      <c r="UMG205" s="1189"/>
      <c r="UMH205" s="1189"/>
      <c r="UMI205" s="1189"/>
      <c r="UMJ205" s="1189"/>
      <c r="UMK205" s="1189"/>
      <c r="UML205" s="1189"/>
      <c r="UMM205" s="1189"/>
      <c r="UMN205" s="1189"/>
      <c r="UMO205" s="1189"/>
      <c r="UMP205" s="1189"/>
      <c r="UMQ205" s="1189"/>
      <c r="UMR205" s="1189"/>
      <c r="UMS205" s="1189"/>
      <c r="UMT205" s="1189"/>
      <c r="UMU205" s="1189"/>
      <c r="UMV205" s="1189"/>
      <c r="UMW205" s="1189"/>
      <c r="UMX205" s="1189"/>
      <c r="UMY205" s="1189"/>
      <c r="UMZ205" s="1189"/>
      <c r="UNA205" s="1189"/>
      <c r="UNB205" s="1189"/>
      <c r="UNC205" s="1189"/>
      <c r="UND205" s="1189"/>
      <c r="UNE205" s="1189"/>
      <c r="UNF205" s="1189"/>
      <c r="UNG205" s="1189"/>
      <c r="UNH205" s="1189"/>
      <c r="UNI205" s="1189"/>
      <c r="UNJ205" s="1189"/>
      <c r="UNK205" s="1189"/>
      <c r="UNL205" s="1189"/>
      <c r="UNM205" s="1189"/>
      <c r="UNN205" s="1189"/>
      <c r="UNO205" s="1189"/>
      <c r="UNP205" s="1189"/>
      <c r="UNQ205" s="1189"/>
      <c r="UNR205" s="1189"/>
      <c r="UNS205" s="1189"/>
      <c r="UNT205" s="1189"/>
      <c r="UNU205" s="1189"/>
      <c r="UNV205" s="1189"/>
      <c r="UNW205" s="1189"/>
      <c r="UNX205" s="1189"/>
      <c r="UNY205" s="1189"/>
      <c r="UNZ205" s="1189"/>
      <c r="UOA205" s="1189"/>
      <c r="UOB205" s="1189"/>
      <c r="UOC205" s="1189"/>
      <c r="UOD205" s="1189"/>
      <c r="UOE205" s="1189"/>
      <c r="UOF205" s="1189"/>
      <c r="UOG205" s="1189"/>
      <c r="UOH205" s="1189"/>
      <c r="UOI205" s="1189"/>
      <c r="UOJ205" s="1189"/>
      <c r="UOK205" s="1189"/>
      <c r="UOL205" s="1189"/>
      <c r="UOM205" s="1189"/>
      <c r="UON205" s="1189"/>
      <c r="UOO205" s="1189"/>
      <c r="UOP205" s="1189"/>
      <c r="UOQ205" s="1189"/>
      <c r="UOR205" s="1189"/>
      <c r="UOS205" s="1189"/>
      <c r="UOT205" s="1189"/>
      <c r="UOU205" s="1189"/>
      <c r="UOV205" s="1189"/>
      <c r="UOW205" s="1189"/>
      <c r="UOX205" s="1189"/>
      <c r="UOY205" s="1189"/>
      <c r="UOZ205" s="1189"/>
      <c r="UPA205" s="1189"/>
      <c r="UPB205" s="1189"/>
      <c r="UPC205" s="1189"/>
      <c r="UPD205" s="1189"/>
      <c r="UPE205" s="1189"/>
      <c r="UPF205" s="1189"/>
      <c r="UPG205" s="1189"/>
      <c r="UPH205" s="1189"/>
      <c r="UPI205" s="1189"/>
      <c r="UPJ205" s="1189"/>
      <c r="UPK205" s="1189"/>
      <c r="UPL205" s="1189"/>
      <c r="UPM205" s="1189"/>
      <c r="UPN205" s="1189"/>
      <c r="UPO205" s="1189"/>
      <c r="UPP205" s="1189"/>
      <c r="UPQ205" s="1189"/>
      <c r="UPR205" s="1189"/>
      <c r="UPS205" s="1189"/>
      <c r="UPT205" s="1189"/>
      <c r="UPU205" s="1189"/>
      <c r="UPV205" s="1189"/>
      <c r="UPW205" s="1189"/>
      <c r="UPX205" s="1189"/>
      <c r="UPY205" s="1189"/>
      <c r="UPZ205" s="1189"/>
      <c r="UQA205" s="1189"/>
      <c r="UQB205" s="1189"/>
      <c r="UQC205" s="1189"/>
      <c r="UQD205" s="1189"/>
      <c r="UQE205" s="1189"/>
      <c r="UQF205" s="1189"/>
      <c r="UQG205" s="1189"/>
      <c r="UQH205" s="1189"/>
      <c r="UQI205" s="1189"/>
      <c r="UQJ205" s="1189"/>
      <c r="UQK205" s="1189"/>
      <c r="UQL205" s="1189"/>
      <c r="UQM205" s="1189"/>
      <c r="UQN205" s="1189"/>
      <c r="UQO205" s="1189"/>
      <c r="UQP205" s="1189"/>
      <c r="UQQ205" s="1189"/>
      <c r="UQR205" s="1189"/>
      <c r="UQS205" s="1189"/>
      <c r="UQT205" s="1189"/>
      <c r="UQU205" s="1189"/>
      <c r="UQV205" s="1189"/>
      <c r="UQW205" s="1189"/>
      <c r="UQX205" s="1189"/>
      <c r="UQY205" s="1189"/>
      <c r="UQZ205" s="1189"/>
      <c r="URA205" s="1189"/>
      <c r="URB205" s="1189"/>
      <c r="URC205" s="1189"/>
      <c r="URD205" s="1189"/>
      <c r="URE205" s="1189"/>
      <c r="URF205" s="1189"/>
      <c r="URG205" s="1189"/>
      <c r="URH205" s="1189"/>
      <c r="URI205" s="1189"/>
      <c r="URJ205" s="1189"/>
      <c r="URK205" s="1189"/>
      <c r="URL205" s="1189"/>
      <c r="URM205" s="1189"/>
      <c r="URN205" s="1189"/>
      <c r="URO205" s="1189"/>
      <c r="URP205" s="1189"/>
      <c r="URQ205" s="1189"/>
      <c r="URR205" s="1189"/>
      <c r="URS205" s="1189"/>
      <c r="URT205" s="1189"/>
      <c r="URU205" s="1189"/>
      <c r="URV205" s="1189"/>
      <c r="URW205" s="1189"/>
      <c r="URX205" s="1189"/>
      <c r="URY205" s="1189"/>
      <c r="URZ205" s="1189"/>
      <c r="USA205" s="1189"/>
      <c r="USB205" s="1189"/>
      <c r="USC205" s="1189"/>
      <c r="USD205" s="1189"/>
      <c r="USE205" s="1189"/>
      <c r="USF205" s="1189"/>
      <c r="USG205" s="1189"/>
      <c r="USH205" s="1189"/>
      <c r="USI205" s="1189"/>
      <c r="USJ205" s="1189"/>
      <c r="USK205" s="1189"/>
      <c r="USL205" s="1189"/>
      <c r="USM205" s="1189"/>
      <c r="USN205" s="1189"/>
      <c r="USO205" s="1189"/>
      <c r="USP205" s="1189"/>
      <c r="USQ205" s="1189"/>
      <c r="USR205" s="1189"/>
      <c r="USS205" s="1189"/>
      <c r="UST205" s="1189"/>
      <c r="USU205" s="1189"/>
      <c r="USV205" s="1189"/>
      <c r="USW205" s="1189"/>
      <c r="USX205" s="1189"/>
      <c r="USY205" s="1189"/>
      <c r="USZ205" s="1189"/>
      <c r="UTA205" s="1189"/>
      <c r="UTB205" s="1189"/>
      <c r="UTC205" s="1189"/>
      <c r="UTD205" s="1189"/>
      <c r="UTE205" s="1189"/>
      <c r="UTF205" s="1189"/>
      <c r="UTG205" s="1189"/>
      <c r="UTH205" s="1189"/>
      <c r="UTI205" s="1189"/>
      <c r="UTJ205" s="1189"/>
      <c r="UTK205" s="1189"/>
      <c r="UTL205" s="1189"/>
      <c r="UTM205" s="1189"/>
      <c r="UTN205" s="1189"/>
      <c r="UTO205" s="1189"/>
      <c r="UTP205" s="1189"/>
      <c r="UTQ205" s="1189"/>
      <c r="UTR205" s="1189"/>
      <c r="UTS205" s="1189"/>
      <c r="UTT205" s="1189"/>
      <c r="UTU205" s="1189"/>
      <c r="UTV205" s="1189"/>
      <c r="UTW205" s="1189"/>
      <c r="UTX205" s="1189"/>
      <c r="UTY205" s="1189"/>
      <c r="UTZ205" s="1189"/>
      <c r="UUA205" s="1189"/>
      <c r="UUB205" s="1189"/>
      <c r="UUC205" s="1189"/>
      <c r="UUD205" s="1189"/>
      <c r="UUE205" s="1189"/>
      <c r="UUF205" s="1189"/>
      <c r="UUG205" s="1189"/>
      <c r="UUH205" s="1189"/>
      <c r="UUI205" s="1189"/>
      <c r="UUJ205" s="1189"/>
      <c r="UUK205" s="1189"/>
      <c r="UUL205" s="1189"/>
      <c r="UUM205" s="1189"/>
      <c r="UUN205" s="1189"/>
      <c r="UUO205" s="1189"/>
      <c r="UUP205" s="1189"/>
      <c r="UUQ205" s="1189"/>
      <c r="UUR205" s="1189"/>
      <c r="UUS205" s="1189"/>
      <c r="UUT205" s="1189"/>
      <c r="UUU205" s="1189"/>
      <c r="UUV205" s="1189"/>
      <c r="UUW205" s="1189"/>
      <c r="UUX205" s="1189"/>
      <c r="UUY205" s="1189"/>
      <c r="UUZ205" s="1189"/>
      <c r="UVA205" s="1189"/>
      <c r="UVB205" s="1189"/>
      <c r="UVC205" s="1189"/>
      <c r="UVD205" s="1189"/>
      <c r="UVE205" s="1189"/>
      <c r="UVF205" s="1189"/>
      <c r="UVG205" s="1189"/>
      <c r="UVH205" s="1189"/>
      <c r="UVI205" s="1189"/>
      <c r="UVJ205" s="1189"/>
      <c r="UVK205" s="1189"/>
      <c r="UVL205" s="1189"/>
      <c r="UVM205" s="1189"/>
      <c r="UVN205" s="1189"/>
      <c r="UVO205" s="1189"/>
      <c r="UVP205" s="1189"/>
      <c r="UVQ205" s="1189"/>
      <c r="UVR205" s="1189"/>
      <c r="UVS205" s="1189"/>
      <c r="UVT205" s="1189"/>
      <c r="UVU205" s="1189"/>
      <c r="UVV205" s="1189"/>
      <c r="UVW205" s="1189"/>
      <c r="UVX205" s="1189"/>
      <c r="UVY205" s="1189"/>
      <c r="UVZ205" s="1189"/>
      <c r="UWA205" s="1189"/>
      <c r="UWB205" s="1189"/>
      <c r="UWC205" s="1189"/>
      <c r="UWD205" s="1189"/>
      <c r="UWE205" s="1189"/>
      <c r="UWF205" s="1189"/>
      <c r="UWG205" s="1189"/>
      <c r="UWH205" s="1189"/>
      <c r="UWI205" s="1189"/>
      <c r="UWJ205" s="1189"/>
      <c r="UWK205" s="1189"/>
      <c r="UWL205" s="1189"/>
      <c r="UWM205" s="1189"/>
      <c r="UWN205" s="1189"/>
      <c r="UWO205" s="1189"/>
      <c r="UWP205" s="1189"/>
      <c r="UWQ205" s="1189"/>
      <c r="UWR205" s="1189"/>
      <c r="UWS205" s="1189"/>
      <c r="UWT205" s="1189"/>
      <c r="UWU205" s="1189"/>
      <c r="UWV205" s="1189"/>
      <c r="UWW205" s="1189"/>
      <c r="UWX205" s="1189"/>
      <c r="UWY205" s="1189"/>
      <c r="UWZ205" s="1189"/>
      <c r="UXA205" s="1189"/>
      <c r="UXB205" s="1189"/>
      <c r="UXC205" s="1189"/>
      <c r="UXD205" s="1189"/>
      <c r="UXE205" s="1189"/>
      <c r="UXF205" s="1189"/>
      <c r="UXG205" s="1189"/>
      <c r="UXH205" s="1189"/>
      <c r="UXI205" s="1189"/>
      <c r="UXJ205" s="1189"/>
      <c r="UXK205" s="1189"/>
      <c r="UXL205" s="1189"/>
      <c r="UXM205" s="1189"/>
      <c r="UXN205" s="1189"/>
      <c r="UXO205" s="1189"/>
      <c r="UXP205" s="1189"/>
      <c r="UXQ205" s="1189"/>
      <c r="UXR205" s="1189"/>
      <c r="UXS205" s="1189"/>
      <c r="UXT205" s="1189"/>
      <c r="UXU205" s="1189"/>
      <c r="UXV205" s="1189"/>
      <c r="UXW205" s="1189"/>
      <c r="UXX205" s="1189"/>
      <c r="UXY205" s="1189"/>
      <c r="UXZ205" s="1189"/>
      <c r="UYA205" s="1189"/>
      <c r="UYB205" s="1189"/>
      <c r="UYC205" s="1189"/>
      <c r="UYD205" s="1189"/>
      <c r="UYE205" s="1189"/>
      <c r="UYF205" s="1189"/>
      <c r="UYG205" s="1189"/>
      <c r="UYH205" s="1189"/>
      <c r="UYI205" s="1189"/>
      <c r="UYJ205" s="1189"/>
      <c r="UYK205" s="1189"/>
      <c r="UYL205" s="1189"/>
      <c r="UYM205" s="1189"/>
      <c r="UYN205" s="1189"/>
      <c r="UYO205" s="1189"/>
      <c r="UYP205" s="1189"/>
      <c r="UYQ205" s="1189"/>
      <c r="UYR205" s="1189"/>
      <c r="UYS205" s="1189"/>
      <c r="UYT205" s="1189"/>
      <c r="UYU205" s="1189"/>
      <c r="UYV205" s="1189"/>
      <c r="UYW205" s="1189"/>
      <c r="UYX205" s="1189"/>
      <c r="UYY205" s="1189"/>
      <c r="UYZ205" s="1189"/>
      <c r="UZA205" s="1189"/>
      <c r="UZB205" s="1189"/>
      <c r="UZC205" s="1189"/>
      <c r="UZD205" s="1189"/>
      <c r="UZE205" s="1189"/>
      <c r="UZF205" s="1189"/>
      <c r="UZG205" s="1189"/>
      <c r="UZH205" s="1189"/>
      <c r="UZI205" s="1189"/>
      <c r="UZJ205" s="1189"/>
      <c r="UZK205" s="1189"/>
      <c r="UZL205" s="1189"/>
      <c r="UZM205" s="1189"/>
      <c r="UZN205" s="1189"/>
      <c r="UZO205" s="1189"/>
      <c r="UZP205" s="1189"/>
      <c r="UZQ205" s="1189"/>
      <c r="UZR205" s="1189"/>
      <c r="UZS205" s="1189"/>
      <c r="UZT205" s="1189"/>
      <c r="UZU205" s="1189"/>
      <c r="UZV205" s="1189"/>
      <c r="UZW205" s="1189"/>
      <c r="UZX205" s="1189"/>
      <c r="UZY205" s="1189"/>
      <c r="UZZ205" s="1189"/>
      <c r="VAA205" s="1189"/>
      <c r="VAB205" s="1189"/>
      <c r="VAC205" s="1189"/>
      <c r="VAD205" s="1189"/>
      <c r="VAE205" s="1189"/>
      <c r="VAF205" s="1189"/>
      <c r="VAG205" s="1189"/>
      <c r="VAH205" s="1189"/>
      <c r="VAI205" s="1189"/>
      <c r="VAJ205" s="1189"/>
      <c r="VAK205" s="1189"/>
      <c r="VAL205" s="1189"/>
      <c r="VAM205" s="1189"/>
      <c r="VAN205" s="1189"/>
      <c r="VAO205" s="1189"/>
      <c r="VAP205" s="1189"/>
      <c r="VAQ205" s="1189"/>
      <c r="VAR205" s="1189"/>
      <c r="VAS205" s="1189"/>
      <c r="VAT205" s="1189"/>
      <c r="VAU205" s="1189"/>
      <c r="VAV205" s="1189"/>
      <c r="VAW205" s="1189"/>
      <c r="VAX205" s="1189"/>
      <c r="VAY205" s="1189"/>
      <c r="VAZ205" s="1189"/>
      <c r="VBA205" s="1189"/>
      <c r="VBB205" s="1189"/>
      <c r="VBC205" s="1189"/>
      <c r="VBD205" s="1189"/>
      <c r="VBE205" s="1189"/>
      <c r="VBF205" s="1189"/>
      <c r="VBG205" s="1189"/>
      <c r="VBH205" s="1189"/>
      <c r="VBI205" s="1189"/>
      <c r="VBJ205" s="1189"/>
      <c r="VBK205" s="1189"/>
      <c r="VBL205" s="1189"/>
      <c r="VBM205" s="1189"/>
      <c r="VBN205" s="1189"/>
      <c r="VBO205" s="1189"/>
      <c r="VBP205" s="1189"/>
      <c r="VBQ205" s="1189"/>
      <c r="VBR205" s="1189"/>
      <c r="VBS205" s="1189"/>
      <c r="VBT205" s="1189"/>
      <c r="VBU205" s="1189"/>
      <c r="VBV205" s="1189"/>
      <c r="VBW205" s="1189"/>
      <c r="VBX205" s="1189"/>
      <c r="VBY205" s="1189"/>
      <c r="VBZ205" s="1189"/>
      <c r="VCA205" s="1189"/>
      <c r="VCB205" s="1189"/>
      <c r="VCC205" s="1189"/>
      <c r="VCD205" s="1189"/>
      <c r="VCE205" s="1189"/>
      <c r="VCF205" s="1189"/>
      <c r="VCG205" s="1189"/>
      <c r="VCH205" s="1189"/>
      <c r="VCI205" s="1189"/>
      <c r="VCJ205" s="1189"/>
      <c r="VCK205" s="1189"/>
      <c r="VCL205" s="1189"/>
      <c r="VCM205" s="1189"/>
      <c r="VCN205" s="1189"/>
      <c r="VCO205" s="1189"/>
      <c r="VCP205" s="1189"/>
      <c r="VCQ205" s="1189"/>
      <c r="VCR205" s="1189"/>
      <c r="VCS205" s="1189"/>
      <c r="VCT205" s="1189"/>
      <c r="VCU205" s="1189"/>
      <c r="VCV205" s="1189"/>
      <c r="VCW205" s="1189"/>
      <c r="VCX205" s="1189"/>
      <c r="VCY205" s="1189"/>
      <c r="VCZ205" s="1189"/>
      <c r="VDA205" s="1189"/>
      <c r="VDB205" s="1189"/>
      <c r="VDC205" s="1189"/>
      <c r="VDD205" s="1189"/>
      <c r="VDE205" s="1189"/>
      <c r="VDF205" s="1189"/>
      <c r="VDG205" s="1189"/>
      <c r="VDH205" s="1189"/>
      <c r="VDI205" s="1189"/>
      <c r="VDJ205" s="1189"/>
      <c r="VDK205" s="1189"/>
      <c r="VDL205" s="1189"/>
      <c r="VDM205" s="1189"/>
      <c r="VDN205" s="1189"/>
      <c r="VDO205" s="1189"/>
      <c r="VDP205" s="1189"/>
      <c r="VDQ205" s="1189"/>
      <c r="VDR205" s="1189"/>
      <c r="VDS205" s="1189"/>
      <c r="VDT205" s="1189"/>
      <c r="VDU205" s="1189"/>
      <c r="VDV205" s="1189"/>
      <c r="VDW205" s="1189"/>
      <c r="VDX205" s="1189"/>
      <c r="VDY205" s="1189"/>
      <c r="VDZ205" s="1189"/>
      <c r="VEA205" s="1189"/>
      <c r="VEB205" s="1189"/>
      <c r="VEC205" s="1189"/>
      <c r="VED205" s="1189"/>
      <c r="VEE205" s="1189"/>
      <c r="VEF205" s="1189"/>
      <c r="VEG205" s="1189"/>
      <c r="VEH205" s="1189"/>
      <c r="VEI205" s="1189"/>
      <c r="VEJ205" s="1189"/>
      <c r="VEK205" s="1189"/>
      <c r="VEL205" s="1189"/>
      <c r="VEM205" s="1189"/>
      <c r="VEN205" s="1189"/>
      <c r="VEO205" s="1189"/>
      <c r="VEP205" s="1189"/>
      <c r="VEQ205" s="1189"/>
      <c r="VER205" s="1189"/>
      <c r="VES205" s="1189"/>
      <c r="VET205" s="1189"/>
      <c r="VEU205" s="1189"/>
      <c r="VEV205" s="1189"/>
      <c r="VEW205" s="1189"/>
      <c r="VEX205" s="1189"/>
      <c r="VEY205" s="1189"/>
      <c r="VEZ205" s="1189"/>
      <c r="VFA205" s="1189"/>
      <c r="VFB205" s="1189"/>
      <c r="VFC205" s="1189"/>
      <c r="VFD205" s="1189"/>
      <c r="VFE205" s="1189"/>
      <c r="VFF205" s="1189"/>
      <c r="VFG205" s="1189"/>
      <c r="VFH205" s="1189"/>
      <c r="VFI205" s="1189"/>
      <c r="VFJ205" s="1189"/>
      <c r="VFK205" s="1189"/>
      <c r="VFL205" s="1189"/>
      <c r="VFM205" s="1189"/>
      <c r="VFN205" s="1189"/>
      <c r="VFO205" s="1189"/>
      <c r="VFP205" s="1189"/>
      <c r="VFQ205" s="1189"/>
      <c r="VFR205" s="1189"/>
      <c r="VFS205" s="1189"/>
      <c r="VFT205" s="1189"/>
      <c r="VFU205" s="1189"/>
      <c r="VFV205" s="1189"/>
      <c r="VFW205" s="1189"/>
      <c r="VFX205" s="1189"/>
      <c r="VFY205" s="1189"/>
      <c r="VFZ205" s="1189"/>
      <c r="VGA205" s="1189"/>
      <c r="VGB205" s="1189"/>
      <c r="VGC205" s="1189"/>
      <c r="VGD205" s="1189"/>
      <c r="VGE205" s="1189"/>
      <c r="VGF205" s="1189"/>
      <c r="VGG205" s="1189"/>
      <c r="VGH205" s="1189"/>
      <c r="VGI205" s="1189"/>
      <c r="VGJ205" s="1189"/>
      <c r="VGK205" s="1189"/>
      <c r="VGL205" s="1189"/>
      <c r="VGM205" s="1189"/>
      <c r="VGN205" s="1189"/>
      <c r="VGO205" s="1189"/>
      <c r="VGP205" s="1189"/>
      <c r="VGQ205" s="1189"/>
      <c r="VGR205" s="1189"/>
      <c r="VGS205" s="1189"/>
      <c r="VGT205" s="1189"/>
      <c r="VGU205" s="1189"/>
      <c r="VGV205" s="1189"/>
      <c r="VGW205" s="1189"/>
      <c r="VGX205" s="1189"/>
      <c r="VGY205" s="1189"/>
      <c r="VGZ205" s="1189"/>
      <c r="VHA205" s="1189"/>
      <c r="VHB205" s="1189"/>
      <c r="VHC205" s="1189"/>
      <c r="VHD205" s="1189"/>
      <c r="VHE205" s="1189"/>
      <c r="VHF205" s="1189"/>
      <c r="VHG205" s="1189"/>
      <c r="VHH205" s="1189"/>
      <c r="VHI205" s="1189"/>
      <c r="VHJ205" s="1189"/>
      <c r="VHK205" s="1189"/>
      <c r="VHL205" s="1189"/>
      <c r="VHM205" s="1189"/>
      <c r="VHN205" s="1189"/>
      <c r="VHO205" s="1189"/>
      <c r="VHP205" s="1189"/>
      <c r="VHQ205" s="1189"/>
      <c r="VHR205" s="1189"/>
      <c r="VHS205" s="1189"/>
      <c r="VHT205" s="1189"/>
      <c r="VHU205" s="1189"/>
      <c r="VHV205" s="1189"/>
      <c r="VHW205" s="1189"/>
      <c r="VHX205" s="1189"/>
      <c r="VHY205" s="1189"/>
      <c r="VHZ205" s="1189"/>
      <c r="VIA205" s="1189"/>
      <c r="VIB205" s="1189"/>
      <c r="VIC205" s="1189"/>
      <c r="VID205" s="1189"/>
      <c r="VIE205" s="1189"/>
      <c r="VIF205" s="1189"/>
      <c r="VIG205" s="1189"/>
      <c r="VIH205" s="1189"/>
      <c r="VII205" s="1189"/>
      <c r="VIJ205" s="1189"/>
      <c r="VIK205" s="1189"/>
      <c r="VIL205" s="1189"/>
      <c r="VIM205" s="1189"/>
      <c r="VIN205" s="1189"/>
      <c r="VIO205" s="1189"/>
      <c r="VIP205" s="1189"/>
      <c r="VIQ205" s="1189"/>
      <c r="VIR205" s="1189"/>
      <c r="VIS205" s="1189"/>
      <c r="VIT205" s="1189"/>
      <c r="VIU205" s="1189"/>
      <c r="VIV205" s="1189"/>
      <c r="VIW205" s="1189"/>
      <c r="VIX205" s="1189"/>
      <c r="VIY205" s="1189"/>
      <c r="VIZ205" s="1189"/>
      <c r="VJA205" s="1189"/>
      <c r="VJB205" s="1189"/>
      <c r="VJC205" s="1189"/>
      <c r="VJD205" s="1189"/>
      <c r="VJE205" s="1189"/>
      <c r="VJF205" s="1189"/>
      <c r="VJG205" s="1189"/>
      <c r="VJH205" s="1189"/>
      <c r="VJI205" s="1189"/>
      <c r="VJJ205" s="1189"/>
      <c r="VJK205" s="1189"/>
      <c r="VJL205" s="1189"/>
      <c r="VJM205" s="1189"/>
      <c r="VJN205" s="1189"/>
      <c r="VJO205" s="1189"/>
      <c r="VJP205" s="1189"/>
      <c r="VJQ205" s="1189"/>
      <c r="VJR205" s="1189"/>
      <c r="VJS205" s="1189"/>
      <c r="VJT205" s="1189"/>
      <c r="VJU205" s="1189"/>
      <c r="VJV205" s="1189"/>
      <c r="VJW205" s="1189"/>
      <c r="VJX205" s="1189"/>
      <c r="VJY205" s="1189"/>
      <c r="VJZ205" s="1189"/>
      <c r="VKA205" s="1189"/>
      <c r="VKB205" s="1189"/>
      <c r="VKC205" s="1189"/>
      <c r="VKD205" s="1189"/>
      <c r="VKE205" s="1189"/>
      <c r="VKF205" s="1189"/>
      <c r="VKG205" s="1189"/>
      <c r="VKH205" s="1189"/>
      <c r="VKI205" s="1189"/>
      <c r="VKJ205" s="1189"/>
      <c r="VKK205" s="1189"/>
      <c r="VKL205" s="1189"/>
      <c r="VKM205" s="1189"/>
      <c r="VKN205" s="1189"/>
      <c r="VKO205" s="1189"/>
      <c r="VKP205" s="1189"/>
      <c r="VKQ205" s="1189"/>
      <c r="VKR205" s="1189"/>
      <c r="VKS205" s="1189"/>
      <c r="VKT205" s="1189"/>
      <c r="VKU205" s="1189"/>
      <c r="VKV205" s="1189"/>
      <c r="VKW205" s="1189"/>
      <c r="VKX205" s="1189"/>
      <c r="VKY205" s="1189"/>
      <c r="VKZ205" s="1189"/>
      <c r="VLA205" s="1189"/>
      <c r="VLB205" s="1189"/>
      <c r="VLC205" s="1189"/>
      <c r="VLD205" s="1189"/>
      <c r="VLE205" s="1189"/>
      <c r="VLF205" s="1189"/>
      <c r="VLG205" s="1189"/>
      <c r="VLH205" s="1189"/>
      <c r="VLI205" s="1189"/>
      <c r="VLJ205" s="1189"/>
      <c r="VLK205" s="1189"/>
      <c r="VLL205" s="1189"/>
      <c r="VLM205" s="1189"/>
      <c r="VLN205" s="1189"/>
      <c r="VLO205" s="1189"/>
      <c r="VLP205" s="1189"/>
      <c r="VLQ205" s="1189"/>
      <c r="VLR205" s="1189"/>
      <c r="VLS205" s="1189"/>
      <c r="VLT205" s="1189"/>
      <c r="VLU205" s="1189"/>
      <c r="VLV205" s="1189"/>
      <c r="VLW205" s="1189"/>
      <c r="VLX205" s="1189"/>
      <c r="VLY205" s="1189"/>
      <c r="VLZ205" s="1189"/>
      <c r="VMA205" s="1189"/>
      <c r="VMB205" s="1189"/>
      <c r="VMC205" s="1189"/>
      <c r="VMD205" s="1189"/>
      <c r="VME205" s="1189"/>
      <c r="VMF205" s="1189"/>
      <c r="VMG205" s="1189"/>
      <c r="VMH205" s="1189"/>
      <c r="VMI205" s="1189"/>
      <c r="VMJ205" s="1189"/>
      <c r="VMK205" s="1189"/>
      <c r="VML205" s="1189"/>
      <c r="VMM205" s="1189"/>
      <c r="VMN205" s="1189"/>
      <c r="VMO205" s="1189"/>
      <c r="VMP205" s="1189"/>
      <c r="VMQ205" s="1189"/>
      <c r="VMR205" s="1189"/>
      <c r="VMS205" s="1189"/>
      <c r="VMT205" s="1189"/>
      <c r="VMU205" s="1189"/>
      <c r="VMV205" s="1189"/>
      <c r="VMW205" s="1189"/>
      <c r="VMX205" s="1189"/>
      <c r="VMY205" s="1189"/>
      <c r="VMZ205" s="1189"/>
      <c r="VNA205" s="1189"/>
      <c r="VNB205" s="1189"/>
      <c r="VNC205" s="1189"/>
      <c r="VND205" s="1189"/>
      <c r="VNE205" s="1189"/>
      <c r="VNF205" s="1189"/>
      <c r="VNG205" s="1189"/>
      <c r="VNH205" s="1189"/>
      <c r="VNI205" s="1189"/>
      <c r="VNJ205" s="1189"/>
      <c r="VNK205" s="1189"/>
      <c r="VNL205" s="1189"/>
      <c r="VNM205" s="1189"/>
      <c r="VNN205" s="1189"/>
      <c r="VNO205" s="1189"/>
      <c r="VNP205" s="1189"/>
      <c r="VNQ205" s="1189"/>
      <c r="VNR205" s="1189"/>
      <c r="VNS205" s="1189"/>
      <c r="VNT205" s="1189"/>
      <c r="VNU205" s="1189"/>
      <c r="VNV205" s="1189"/>
      <c r="VNW205" s="1189"/>
      <c r="VNX205" s="1189"/>
      <c r="VNY205" s="1189"/>
      <c r="VNZ205" s="1189"/>
      <c r="VOA205" s="1189"/>
      <c r="VOB205" s="1189"/>
      <c r="VOC205" s="1189"/>
      <c r="VOD205" s="1189"/>
      <c r="VOE205" s="1189"/>
      <c r="VOF205" s="1189"/>
      <c r="VOG205" s="1189"/>
      <c r="VOH205" s="1189"/>
      <c r="VOI205" s="1189"/>
      <c r="VOJ205" s="1189"/>
      <c r="VOK205" s="1189"/>
      <c r="VOL205" s="1189"/>
      <c r="VOM205" s="1189"/>
      <c r="VON205" s="1189"/>
      <c r="VOO205" s="1189"/>
      <c r="VOP205" s="1189"/>
      <c r="VOQ205" s="1189"/>
      <c r="VOR205" s="1189"/>
      <c r="VOS205" s="1189"/>
      <c r="VOT205" s="1189"/>
      <c r="VOU205" s="1189"/>
      <c r="VOV205" s="1189"/>
      <c r="VOW205" s="1189"/>
      <c r="VOX205" s="1189"/>
      <c r="VOY205" s="1189"/>
      <c r="VOZ205" s="1189"/>
      <c r="VPA205" s="1189"/>
      <c r="VPB205" s="1189"/>
      <c r="VPC205" s="1189"/>
      <c r="VPD205" s="1189"/>
      <c r="VPE205" s="1189"/>
      <c r="VPF205" s="1189"/>
      <c r="VPG205" s="1189"/>
      <c r="VPH205" s="1189"/>
      <c r="VPI205" s="1189"/>
      <c r="VPJ205" s="1189"/>
      <c r="VPK205" s="1189"/>
      <c r="VPL205" s="1189"/>
      <c r="VPM205" s="1189"/>
      <c r="VPN205" s="1189"/>
      <c r="VPO205" s="1189"/>
      <c r="VPP205" s="1189"/>
      <c r="VPQ205" s="1189"/>
      <c r="VPR205" s="1189"/>
      <c r="VPS205" s="1189"/>
      <c r="VPT205" s="1189"/>
      <c r="VPU205" s="1189"/>
      <c r="VPV205" s="1189"/>
      <c r="VPW205" s="1189"/>
      <c r="VPX205" s="1189"/>
      <c r="VPY205" s="1189"/>
      <c r="VPZ205" s="1189"/>
      <c r="VQA205" s="1189"/>
      <c r="VQB205" s="1189"/>
      <c r="VQC205" s="1189"/>
      <c r="VQD205" s="1189"/>
      <c r="VQE205" s="1189"/>
      <c r="VQF205" s="1189"/>
      <c r="VQG205" s="1189"/>
      <c r="VQH205" s="1189"/>
      <c r="VQI205" s="1189"/>
      <c r="VQJ205" s="1189"/>
      <c r="VQK205" s="1189"/>
      <c r="VQL205" s="1189"/>
      <c r="VQM205" s="1189"/>
      <c r="VQN205" s="1189"/>
      <c r="VQO205" s="1189"/>
      <c r="VQP205" s="1189"/>
      <c r="VQQ205" s="1189"/>
      <c r="VQR205" s="1189"/>
      <c r="VQS205" s="1189"/>
      <c r="VQT205" s="1189"/>
      <c r="VQU205" s="1189"/>
      <c r="VQV205" s="1189"/>
      <c r="VQW205" s="1189"/>
      <c r="VQX205" s="1189"/>
      <c r="VQY205" s="1189"/>
      <c r="VQZ205" s="1189"/>
      <c r="VRA205" s="1189"/>
      <c r="VRB205" s="1189"/>
      <c r="VRC205" s="1189"/>
      <c r="VRD205" s="1189"/>
      <c r="VRE205" s="1189"/>
      <c r="VRF205" s="1189"/>
      <c r="VRG205" s="1189"/>
      <c r="VRH205" s="1189"/>
      <c r="VRI205" s="1189"/>
      <c r="VRJ205" s="1189"/>
      <c r="VRK205" s="1189"/>
      <c r="VRL205" s="1189"/>
      <c r="VRM205" s="1189"/>
      <c r="VRN205" s="1189"/>
      <c r="VRO205" s="1189"/>
      <c r="VRP205" s="1189"/>
      <c r="VRQ205" s="1189"/>
      <c r="VRR205" s="1189"/>
      <c r="VRS205" s="1189"/>
      <c r="VRT205" s="1189"/>
      <c r="VRU205" s="1189"/>
      <c r="VRV205" s="1189"/>
      <c r="VRW205" s="1189"/>
      <c r="VRX205" s="1189"/>
      <c r="VRY205" s="1189"/>
      <c r="VRZ205" s="1189"/>
      <c r="VSA205" s="1189"/>
      <c r="VSB205" s="1189"/>
      <c r="VSC205" s="1189"/>
      <c r="VSD205" s="1189"/>
      <c r="VSE205" s="1189"/>
      <c r="VSF205" s="1189"/>
      <c r="VSG205" s="1189"/>
      <c r="VSH205" s="1189"/>
      <c r="VSI205" s="1189"/>
      <c r="VSJ205" s="1189"/>
      <c r="VSK205" s="1189"/>
      <c r="VSL205" s="1189"/>
      <c r="VSM205" s="1189"/>
      <c r="VSN205" s="1189"/>
      <c r="VSO205" s="1189"/>
      <c r="VSP205" s="1189"/>
      <c r="VSQ205" s="1189"/>
      <c r="VSR205" s="1189"/>
      <c r="VSS205" s="1189"/>
      <c r="VST205" s="1189"/>
      <c r="VSU205" s="1189"/>
      <c r="VSV205" s="1189"/>
      <c r="VSW205" s="1189"/>
      <c r="VSX205" s="1189"/>
      <c r="VSY205" s="1189"/>
      <c r="VSZ205" s="1189"/>
      <c r="VTA205" s="1189"/>
      <c r="VTB205" s="1189"/>
      <c r="VTC205" s="1189"/>
      <c r="VTD205" s="1189"/>
      <c r="VTE205" s="1189"/>
      <c r="VTF205" s="1189"/>
      <c r="VTG205" s="1189"/>
      <c r="VTH205" s="1189"/>
      <c r="VTI205" s="1189"/>
      <c r="VTJ205" s="1189"/>
      <c r="VTK205" s="1189"/>
      <c r="VTL205" s="1189"/>
      <c r="VTM205" s="1189"/>
      <c r="VTN205" s="1189"/>
      <c r="VTO205" s="1189"/>
      <c r="VTP205" s="1189"/>
      <c r="VTQ205" s="1189"/>
      <c r="VTR205" s="1189"/>
      <c r="VTS205" s="1189"/>
      <c r="VTT205" s="1189"/>
      <c r="VTU205" s="1189"/>
      <c r="VTV205" s="1189"/>
      <c r="VTW205" s="1189"/>
      <c r="VTX205" s="1189"/>
      <c r="VTY205" s="1189"/>
      <c r="VTZ205" s="1189"/>
      <c r="VUA205" s="1189"/>
      <c r="VUB205" s="1189"/>
      <c r="VUC205" s="1189"/>
      <c r="VUD205" s="1189"/>
      <c r="VUE205" s="1189"/>
      <c r="VUF205" s="1189"/>
      <c r="VUG205" s="1189"/>
      <c r="VUH205" s="1189"/>
      <c r="VUI205" s="1189"/>
      <c r="VUJ205" s="1189"/>
      <c r="VUK205" s="1189"/>
      <c r="VUL205" s="1189"/>
      <c r="VUM205" s="1189"/>
      <c r="VUN205" s="1189"/>
      <c r="VUO205" s="1189"/>
      <c r="VUP205" s="1189"/>
      <c r="VUQ205" s="1189"/>
      <c r="VUR205" s="1189"/>
      <c r="VUS205" s="1189"/>
      <c r="VUT205" s="1189"/>
      <c r="VUU205" s="1189"/>
      <c r="VUV205" s="1189"/>
      <c r="VUW205" s="1189"/>
      <c r="VUX205" s="1189"/>
      <c r="VUY205" s="1189"/>
      <c r="VUZ205" s="1189"/>
      <c r="VVA205" s="1189"/>
      <c r="VVB205" s="1189"/>
      <c r="VVC205" s="1189"/>
      <c r="VVD205" s="1189"/>
      <c r="VVE205" s="1189"/>
      <c r="VVF205" s="1189"/>
      <c r="VVG205" s="1189"/>
      <c r="VVH205" s="1189"/>
      <c r="VVI205" s="1189"/>
      <c r="VVJ205" s="1189"/>
      <c r="VVK205" s="1189"/>
      <c r="VVL205" s="1189"/>
      <c r="VVM205" s="1189"/>
      <c r="VVN205" s="1189"/>
      <c r="VVO205" s="1189"/>
      <c r="VVP205" s="1189"/>
      <c r="VVQ205" s="1189"/>
      <c r="VVR205" s="1189"/>
      <c r="VVS205" s="1189"/>
      <c r="VVT205" s="1189"/>
      <c r="VVU205" s="1189"/>
      <c r="VVV205" s="1189"/>
      <c r="VVW205" s="1189"/>
      <c r="VVX205" s="1189"/>
      <c r="VVY205" s="1189"/>
      <c r="VVZ205" s="1189"/>
      <c r="VWA205" s="1189"/>
      <c r="VWB205" s="1189"/>
      <c r="VWC205" s="1189"/>
      <c r="VWD205" s="1189"/>
      <c r="VWE205" s="1189"/>
      <c r="VWF205" s="1189"/>
      <c r="VWG205" s="1189"/>
      <c r="VWH205" s="1189"/>
      <c r="VWI205" s="1189"/>
      <c r="VWJ205" s="1189"/>
      <c r="VWK205" s="1189"/>
      <c r="VWL205" s="1189"/>
      <c r="VWM205" s="1189"/>
      <c r="VWN205" s="1189"/>
      <c r="VWO205" s="1189"/>
      <c r="VWP205" s="1189"/>
      <c r="VWQ205" s="1189"/>
      <c r="VWR205" s="1189"/>
      <c r="VWS205" s="1189"/>
      <c r="VWT205" s="1189"/>
      <c r="VWU205" s="1189"/>
      <c r="VWV205" s="1189"/>
      <c r="VWW205" s="1189"/>
      <c r="VWX205" s="1189"/>
      <c r="VWY205" s="1189"/>
      <c r="VWZ205" s="1189"/>
      <c r="VXA205" s="1189"/>
      <c r="VXB205" s="1189"/>
      <c r="VXC205" s="1189"/>
      <c r="VXD205" s="1189"/>
      <c r="VXE205" s="1189"/>
      <c r="VXF205" s="1189"/>
      <c r="VXG205" s="1189"/>
      <c r="VXH205" s="1189"/>
      <c r="VXI205" s="1189"/>
      <c r="VXJ205" s="1189"/>
      <c r="VXK205" s="1189"/>
      <c r="VXL205" s="1189"/>
      <c r="VXM205" s="1189"/>
      <c r="VXN205" s="1189"/>
      <c r="VXO205" s="1189"/>
      <c r="VXP205" s="1189"/>
      <c r="VXQ205" s="1189"/>
      <c r="VXR205" s="1189"/>
      <c r="VXS205" s="1189"/>
      <c r="VXT205" s="1189"/>
      <c r="VXU205" s="1189"/>
      <c r="VXV205" s="1189"/>
      <c r="VXW205" s="1189"/>
      <c r="VXX205" s="1189"/>
      <c r="VXY205" s="1189"/>
      <c r="VXZ205" s="1189"/>
      <c r="VYA205" s="1189"/>
      <c r="VYB205" s="1189"/>
      <c r="VYC205" s="1189"/>
      <c r="VYD205" s="1189"/>
      <c r="VYE205" s="1189"/>
      <c r="VYF205" s="1189"/>
      <c r="VYG205" s="1189"/>
      <c r="VYH205" s="1189"/>
      <c r="VYI205" s="1189"/>
      <c r="VYJ205" s="1189"/>
      <c r="VYK205" s="1189"/>
      <c r="VYL205" s="1189"/>
      <c r="VYM205" s="1189"/>
      <c r="VYN205" s="1189"/>
      <c r="VYO205" s="1189"/>
      <c r="VYP205" s="1189"/>
      <c r="VYQ205" s="1189"/>
      <c r="VYR205" s="1189"/>
      <c r="VYS205" s="1189"/>
      <c r="VYT205" s="1189"/>
      <c r="VYU205" s="1189"/>
      <c r="VYV205" s="1189"/>
      <c r="VYW205" s="1189"/>
      <c r="VYX205" s="1189"/>
      <c r="VYY205" s="1189"/>
      <c r="VYZ205" s="1189"/>
      <c r="VZA205" s="1189"/>
      <c r="VZB205" s="1189"/>
      <c r="VZC205" s="1189"/>
      <c r="VZD205" s="1189"/>
      <c r="VZE205" s="1189"/>
      <c r="VZF205" s="1189"/>
      <c r="VZG205" s="1189"/>
      <c r="VZH205" s="1189"/>
      <c r="VZI205" s="1189"/>
      <c r="VZJ205" s="1189"/>
      <c r="VZK205" s="1189"/>
      <c r="VZL205" s="1189"/>
      <c r="VZM205" s="1189"/>
      <c r="VZN205" s="1189"/>
      <c r="VZO205" s="1189"/>
      <c r="VZP205" s="1189"/>
      <c r="VZQ205" s="1189"/>
      <c r="VZR205" s="1189"/>
      <c r="VZS205" s="1189"/>
      <c r="VZT205" s="1189"/>
      <c r="VZU205" s="1189"/>
      <c r="VZV205" s="1189"/>
      <c r="VZW205" s="1189"/>
      <c r="VZX205" s="1189"/>
      <c r="VZY205" s="1189"/>
      <c r="VZZ205" s="1189"/>
      <c r="WAA205" s="1189"/>
      <c r="WAB205" s="1189"/>
      <c r="WAC205" s="1189"/>
      <c r="WAD205" s="1189"/>
      <c r="WAE205" s="1189"/>
      <c r="WAF205" s="1189"/>
      <c r="WAG205" s="1189"/>
      <c r="WAH205" s="1189"/>
      <c r="WAI205" s="1189"/>
      <c r="WAJ205" s="1189"/>
      <c r="WAK205" s="1189"/>
      <c r="WAL205" s="1189"/>
      <c r="WAM205" s="1189"/>
      <c r="WAN205" s="1189"/>
      <c r="WAO205" s="1189"/>
      <c r="WAP205" s="1189"/>
      <c r="WAQ205" s="1189"/>
      <c r="WAR205" s="1189"/>
      <c r="WAS205" s="1189"/>
      <c r="WAT205" s="1189"/>
      <c r="WAU205" s="1189"/>
      <c r="WAV205" s="1189"/>
      <c r="WAW205" s="1189"/>
      <c r="WAX205" s="1189"/>
      <c r="WAY205" s="1189"/>
      <c r="WAZ205" s="1189"/>
      <c r="WBA205" s="1189"/>
      <c r="WBB205" s="1189"/>
      <c r="WBC205" s="1189"/>
      <c r="WBD205" s="1189"/>
      <c r="WBE205" s="1189"/>
      <c r="WBF205" s="1189"/>
      <c r="WBG205" s="1189"/>
      <c r="WBH205" s="1189"/>
      <c r="WBI205" s="1189"/>
      <c r="WBJ205" s="1189"/>
      <c r="WBK205" s="1189"/>
      <c r="WBL205" s="1189"/>
      <c r="WBM205" s="1189"/>
      <c r="WBN205" s="1189"/>
      <c r="WBO205" s="1189"/>
      <c r="WBP205" s="1189"/>
      <c r="WBQ205" s="1189"/>
      <c r="WBR205" s="1189"/>
      <c r="WBS205" s="1189"/>
      <c r="WBT205" s="1189"/>
      <c r="WBU205" s="1189"/>
      <c r="WBV205" s="1189"/>
      <c r="WBW205" s="1189"/>
      <c r="WBX205" s="1189"/>
      <c r="WBY205" s="1189"/>
      <c r="WBZ205" s="1189"/>
      <c r="WCA205" s="1189"/>
      <c r="WCB205" s="1189"/>
      <c r="WCC205" s="1189"/>
      <c r="WCD205" s="1189"/>
      <c r="WCE205" s="1189"/>
      <c r="WCF205" s="1189"/>
      <c r="WCG205" s="1189"/>
      <c r="WCH205" s="1189"/>
      <c r="WCI205" s="1189"/>
      <c r="WCJ205" s="1189"/>
      <c r="WCK205" s="1189"/>
      <c r="WCL205" s="1189"/>
      <c r="WCM205" s="1189"/>
      <c r="WCN205" s="1189"/>
      <c r="WCO205" s="1189"/>
      <c r="WCP205" s="1189"/>
      <c r="WCQ205" s="1189"/>
      <c r="WCR205" s="1189"/>
      <c r="WCS205" s="1189"/>
      <c r="WCT205" s="1189"/>
      <c r="WCU205" s="1189"/>
      <c r="WCV205" s="1189"/>
      <c r="WCW205" s="1189"/>
      <c r="WCX205" s="1189"/>
      <c r="WCY205" s="1189"/>
      <c r="WCZ205" s="1189"/>
      <c r="WDA205" s="1189"/>
      <c r="WDB205" s="1189"/>
      <c r="WDC205" s="1189"/>
      <c r="WDD205" s="1189"/>
      <c r="WDE205" s="1189"/>
      <c r="WDF205" s="1189"/>
      <c r="WDG205" s="1189"/>
      <c r="WDH205" s="1189"/>
      <c r="WDI205" s="1189"/>
      <c r="WDJ205" s="1189"/>
      <c r="WDK205" s="1189"/>
      <c r="WDL205" s="1189"/>
      <c r="WDM205" s="1189"/>
      <c r="WDN205" s="1189"/>
      <c r="WDO205" s="1189"/>
      <c r="WDP205" s="1189"/>
      <c r="WDQ205" s="1189"/>
      <c r="WDR205" s="1189"/>
      <c r="WDS205" s="1189"/>
      <c r="WDT205" s="1189"/>
      <c r="WDU205" s="1189"/>
      <c r="WDV205" s="1189"/>
      <c r="WDW205" s="1189"/>
      <c r="WDX205" s="1189"/>
      <c r="WDY205" s="1189"/>
      <c r="WDZ205" s="1189"/>
      <c r="WEA205" s="1189"/>
      <c r="WEB205" s="1189"/>
      <c r="WEC205" s="1189"/>
      <c r="WED205" s="1189"/>
      <c r="WEE205" s="1189"/>
      <c r="WEF205" s="1189"/>
      <c r="WEG205" s="1189"/>
      <c r="WEH205" s="1189"/>
      <c r="WEI205" s="1189"/>
      <c r="WEJ205" s="1189"/>
      <c r="WEK205" s="1189"/>
      <c r="WEL205" s="1189"/>
      <c r="WEM205" s="1189"/>
      <c r="WEN205" s="1189"/>
      <c r="WEO205" s="1189"/>
      <c r="WEP205" s="1189"/>
      <c r="WEQ205" s="1189"/>
      <c r="WER205" s="1189"/>
      <c r="WES205" s="1189"/>
      <c r="WET205" s="1189"/>
      <c r="WEU205" s="1189"/>
      <c r="WEV205" s="1189"/>
      <c r="WEW205" s="1189"/>
      <c r="WEX205" s="1189"/>
      <c r="WEY205" s="1189"/>
      <c r="WEZ205" s="1189"/>
      <c r="WFA205" s="1189"/>
      <c r="WFB205" s="1189"/>
      <c r="WFC205" s="1189"/>
      <c r="WFD205" s="1189"/>
      <c r="WFE205" s="1189"/>
      <c r="WFF205" s="1189"/>
      <c r="WFG205" s="1189"/>
      <c r="WFH205" s="1189"/>
      <c r="WFI205" s="1189"/>
      <c r="WFJ205" s="1189"/>
      <c r="WFK205" s="1189"/>
      <c r="WFL205" s="1189"/>
      <c r="WFM205" s="1189"/>
      <c r="WFN205" s="1189"/>
      <c r="WFO205" s="1189"/>
      <c r="WFP205" s="1189"/>
      <c r="WFQ205" s="1189"/>
      <c r="WFR205" s="1189"/>
      <c r="WFS205" s="1189"/>
      <c r="WFT205" s="1189"/>
      <c r="WFU205" s="1189"/>
      <c r="WFV205" s="1189"/>
      <c r="WFW205" s="1189"/>
      <c r="WFX205" s="1189"/>
      <c r="WFY205" s="1189"/>
      <c r="WFZ205" s="1189"/>
      <c r="WGA205" s="1189"/>
      <c r="WGB205" s="1189"/>
      <c r="WGC205" s="1189"/>
      <c r="WGD205" s="1189"/>
      <c r="WGE205" s="1189"/>
      <c r="WGF205" s="1189"/>
      <c r="WGG205" s="1189"/>
      <c r="WGH205" s="1189"/>
      <c r="WGI205" s="1189"/>
      <c r="WGJ205" s="1189"/>
      <c r="WGK205" s="1189"/>
      <c r="WGL205" s="1189"/>
      <c r="WGM205" s="1189"/>
      <c r="WGN205" s="1189"/>
      <c r="WGO205" s="1189"/>
      <c r="WGP205" s="1189"/>
      <c r="WGQ205" s="1189"/>
      <c r="WGR205" s="1189"/>
      <c r="WGS205" s="1189"/>
      <c r="WGT205" s="1189"/>
      <c r="WGU205" s="1189"/>
      <c r="WGV205" s="1189"/>
      <c r="WGW205" s="1189"/>
      <c r="WGX205" s="1189"/>
      <c r="WGY205" s="1189"/>
      <c r="WGZ205" s="1189"/>
      <c r="WHA205" s="1189"/>
      <c r="WHB205" s="1189"/>
      <c r="WHC205" s="1189"/>
      <c r="WHD205" s="1189"/>
      <c r="WHE205" s="1189"/>
      <c r="WHF205" s="1189"/>
      <c r="WHG205" s="1189"/>
      <c r="WHH205" s="1189"/>
      <c r="WHI205" s="1189"/>
      <c r="WHJ205" s="1189"/>
      <c r="WHK205" s="1189"/>
      <c r="WHL205" s="1189"/>
      <c r="WHM205" s="1189"/>
      <c r="WHN205" s="1189"/>
      <c r="WHO205" s="1189"/>
      <c r="WHP205" s="1189"/>
      <c r="WHQ205" s="1189"/>
      <c r="WHR205" s="1189"/>
      <c r="WHS205" s="1189"/>
      <c r="WHT205" s="1189"/>
      <c r="WHU205" s="1189"/>
      <c r="WHV205" s="1189"/>
      <c r="WHW205" s="1189"/>
      <c r="WHX205" s="1189"/>
      <c r="WHY205" s="1189"/>
      <c r="WHZ205" s="1189"/>
      <c r="WIA205" s="1189"/>
      <c r="WIB205" s="1189"/>
      <c r="WIC205" s="1189"/>
      <c r="WID205" s="1189"/>
      <c r="WIE205" s="1189"/>
      <c r="WIF205" s="1189"/>
      <c r="WIG205" s="1189"/>
      <c r="WIH205" s="1189"/>
      <c r="WII205" s="1189"/>
      <c r="WIJ205" s="1189"/>
      <c r="WIK205" s="1189"/>
      <c r="WIL205" s="1189"/>
      <c r="WIM205" s="1189"/>
      <c r="WIN205" s="1189"/>
      <c r="WIO205" s="1189"/>
      <c r="WIP205" s="1189"/>
      <c r="WIQ205" s="1189"/>
      <c r="WIR205" s="1189"/>
      <c r="WIS205" s="1189"/>
      <c r="WIT205" s="1189"/>
      <c r="WIU205" s="1189"/>
      <c r="WIV205" s="1189"/>
      <c r="WIW205" s="1189"/>
      <c r="WIX205" s="1189"/>
      <c r="WIY205" s="1189"/>
      <c r="WIZ205" s="1189"/>
      <c r="WJA205" s="1189"/>
      <c r="WJB205" s="1189"/>
      <c r="WJC205" s="1189"/>
      <c r="WJD205" s="1189"/>
      <c r="WJE205" s="1189"/>
      <c r="WJF205" s="1189"/>
      <c r="WJG205" s="1189"/>
      <c r="WJH205" s="1189"/>
      <c r="WJI205" s="1189"/>
      <c r="WJJ205" s="1189"/>
      <c r="WJK205" s="1189"/>
      <c r="WJL205" s="1189"/>
      <c r="WJM205" s="1189"/>
      <c r="WJN205" s="1189"/>
      <c r="WJO205" s="1189"/>
      <c r="WJP205" s="1189"/>
      <c r="WJQ205" s="1189"/>
      <c r="WJR205" s="1189"/>
      <c r="WJS205" s="1189"/>
      <c r="WJT205" s="1189"/>
      <c r="WJU205" s="1189"/>
      <c r="WJV205" s="1189"/>
      <c r="WJW205" s="1189"/>
      <c r="WJX205" s="1189"/>
      <c r="WJY205" s="1189"/>
      <c r="WJZ205" s="1189"/>
      <c r="WKA205" s="1189"/>
      <c r="WKB205" s="1189"/>
      <c r="WKC205" s="1189"/>
      <c r="WKD205" s="1189"/>
      <c r="WKE205" s="1189"/>
      <c r="WKF205" s="1189"/>
      <c r="WKG205" s="1189"/>
      <c r="WKH205" s="1189"/>
      <c r="WKI205" s="1189"/>
      <c r="WKJ205" s="1189"/>
      <c r="WKK205" s="1189"/>
      <c r="WKL205" s="1189"/>
      <c r="WKM205" s="1189"/>
      <c r="WKN205" s="1189"/>
      <c r="WKO205" s="1189"/>
      <c r="WKP205" s="1189"/>
      <c r="WKQ205" s="1189"/>
      <c r="WKR205" s="1189"/>
      <c r="WKS205" s="1189"/>
      <c r="WKT205" s="1189"/>
      <c r="WKU205" s="1189"/>
      <c r="WKV205" s="1189"/>
      <c r="WKW205" s="1189"/>
      <c r="WKX205" s="1189"/>
      <c r="WKY205" s="1189"/>
      <c r="WKZ205" s="1189"/>
      <c r="WLA205" s="1189"/>
      <c r="WLB205" s="1189"/>
      <c r="WLC205" s="1189"/>
      <c r="WLD205" s="1189"/>
      <c r="WLE205" s="1189"/>
      <c r="WLF205" s="1189"/>
      <c r="WLG205" s="1189"/>
      <c r="WLH205" s="1189"/>
      <c r="WLI205" s="1189"/>
      <c r="WLJ205" s="1189"/>
      <c r="WLK205" s="1189"/>
      <c r="WLL205" s="1189"/>
      <c r="WLM205" s="1189"/>
      <c r="WLN205" s="1189"/>
      <c r="WLO205" s="1189"/>
      <c r="WLP205" s="1189"/>
      <c r="WLQ205" s="1189"/>
      <c r="WLR205" s="1189"/>
      <c r="WLS205" s="1189"/>
      <c r="WLT205" s="1189"/>
      <c r="WLU205" s="1189"/>
      <c r="WLV205" s="1189"/>
      <c r="WLW205" s="1189"/>
      <c r="WLX205" s="1189"/>
      <c r="WLY205" s="1189"/>
      <c r="WLZ205" s="1189"/>
      <c r="WMA205" s="1189"/>
      <c r="WMB205" s="1189"/>
      <c r="WMC205" s="1189"/>
      <c r="WMD205" s="1189"/>
      <c r="WME205" s="1189"/>
      <c r="WMF205" s="1189"/>
      <c r="WMG205" s="1189"/>
      <c r="WMH205" s="1189"/>
      <c r="WMI205" s="1189"/>
      <c r="WMJ205" s="1189"/>
      <c r="WMK205" s="1189"/>
      <c r="WML205" s="1189"/>
      <c r="WMM205" s="1189"/>
      <c r="WMN205" s="1189"/>
      <c r="WMO205" s="1189"/>
      <c r="WMP205" s="1189"/>
      <c r="WMQ205" s="1189"/>
      <c r="WMR205" s="1189"/>
      <c r="WMS205" s="1189"/>
      <c r="WMT205" s="1189"/>
      <c r="WMU205" s="1189"/>
      <c r="WMV205" s="1189"/>
      <c r="WMW205" s="1189"/>
      <c r="WMX205" s="1189"/>
      <c r="WMY205" s="1189"/>
      <c r="WMZ205" s="1189"/>
      <c r="WNA205" s="1189"/>
      <c r="WNB205" s="1189"/>
      <c r="WNC205" s="1189"/>
      <c r="WND205" s="1189"/>
      <c r="WNE205" s="1189"/>
      <c r="WNF205" s="1189"/>
      <c r="WNG205" s="1189"/>
      <c r="WNH205" s="1189"/>
      <c r="WNI205" s="1189"/>
      <c r="WNJ205" s="1189"/>
      <c r="WNK205" s="1189"/>
      <c r="WNL205" s="1189"/>
      <c r="WNM205" s="1189"/>
      <c r="WNN205" s="1189"/>
      <c r="WNO205" s="1189"/>
      <c r="WNP205" s="1189"/>
      <c r="WNQ205" s="1189"/>
      <c r="WNR205" s="1189"/>
      <c r="WNS205" s="1189"/>
      <c r="WNT205" s="1189"/>
      <c r="WNU205" s="1189"/>
      <c r="WNV205" s="1189"/>
      <c r="WNW205" s="1189"/>
      <c r="WNX205" s="1189"/>
      <c r="WNY205" s="1189"/>
      <c r="WNZ205" s="1189"/>
      <c r="WOA205" s="1189"/>
      <c r="WOB205" s="1189"/>
      <c r="WOC205" s="1189"/>
      <c r="WOD205" s="1189"/>
      <c r="WOE205" s="1189"/>
      <c r="WOF205" s="1189"/>
      <c r="WOG205" s="1189"/>
      <c r="WOH205" s="1189"/>
      <c r="WOI205" s="1189"/>
      <c r="WOJ205" s="1189"/>
      <c r="WOK205" s="1189"/>
      <c r="WOL205" s="1189"/>
      <c r="WOM205" s="1189"/>
      <c r="WON205" s="1189"/>
      <c r="WOO205" s="1189"/>
      <c r="WOP205" s="1189"/>
      <c r="WOQ205" s="1189"/>
      <c r="WOR205" s="1189"/>
      <c r="WOS205" s="1189"/>
      <c r="WOT205" s="1189"/>
      <c r="WOU205" s="1189"/>
      <c r="WOV205" s="1189"/>
      <c r="WOW205" s="1189"/>
      <c r="WOX205" s="1189"/>
      <c r="WOY205" s="1189"/>
      <c r="WOZ205" s="1189"/>
      <c r="WPA205" s="1189"/>
      <c r="WPB205" s="1189"/>
      <c r="WPC205" s="1189"/>
      <c r="WPD205" s="1189"/>
      <c r="WPE205" s="1189"/>
      <c r="WPF205" s="1189"/>
      <c r="WPG205" s="1189"/>
      <c r="WPH205" s="1189"/>
      <c r="WPI205" s="1189"/>
      <c r="WPJ205" s="1189"/>
      <c r="WPK205" s="1189"/>
      <c r="WPL205" s="1189"/>
      <c r="WPM205" s="1189"/>
      <c r="WPN205" s="1189"/>
      <c r="WPO205" s="1189"/>
      <c r="WPP205" s="1189"/>
      <c r="WPQ205" s="1189"/>
      <c r="WPR205" s="1189"/>
      <c r="WPS205" s="1189"/>
      <c r="WPT205" s="1189"/>
      <c r="WPU205" s="1189"/>
      <c r="WPV205" s="1189"/>
      <c r="WPW205" s="1189"/>
      <c r="WPX205" s="1189"/>
      <c r="WPY205" s="1189"/>
      <c r="WPZ205" s="1189"/>
      <c r="WQA205" s="1189"/>
      <c r="WQB205" s="1189"/>
      <c r="WQC205" s="1189"/>
      <c r="WQD205" s="1189"/>
      <c r="WQE205" s="1189"/>
      <c r="WQF205" s="1189"/>
      <c r="WQG205" s="1189"/>
      <c r="WQH205" s="1189"/>
      <c r="WQI205" s="1189"/>
      <c r="WQJ205" s="1189"/>
      <c r="WQK205" s="1189"/>
      <c r="WQL205" s="1189"/>
      <c r="WQM205" s="1189"/>
      <c r="WQN205" s="1189"/>
      <c r="WQO205" s="1189"/>
      <c r="WQP205" s="1189"/>
      <c r="WQQ205" s="1189"/>
      <c r="WQR205" s="1189"/>
      <c r="WQS205" s="1189"/>
      <c r="WQT205" s="1189"/>
      <c r="WQU205" s="1189"/>
      <c r="WQV205" s="1189"/>
      <c r="WQW205" s="1189"/>
      <c r="WQX205" s="1189"/>
      <c r="WQY205" s="1189"/>
      <c r="WQZ205" s="1189"/>
      <c r="WRA205" s="1189"/>
      <c r="WRB205" s="1189"/>
      <c r="WRC205" s="1189"/>
      <c r="WRD205" s="1189"/>
      <c r="WRE205" s="1189"/>
      <c r="WRF205" s="1189"/>
      <c r="WRG205" s="1189"/>
      <c r="WRH205" s="1189"/>
      <c r="WRI205" s="1189"/>
      <c r="WRJ205" s="1189"/>
      <c r="WRK205" s="1189"/>
      <c r="WRL205" s="1189"/>
      <c r="WRM205" s="1189"/>
      <c r="WRN205" s="1189"/>
      <c r="WRO205" s="1189"/>
      <c r="WRP205" s="1189"/>
      <c r="WRQ205" s="1189"/>
      <c r="WRR205" s="1189"/>
      <c r="WRS205" s="1189"/>
      <c r="WRT205" s="1189"/>
      <c r="WRU205" s="1189"/>
      <c r="WRV205" s="1189"/>
      <c r="WRW205" s="1189"/>
      <c r="WRX205" s="1189"/>
      <c r="WRY205" s="1189"/>
      <c r="WRZ205" s="1189"/>
      <c r="WSA205" s="1189"/>
      <c r="WSB205" s="1189"/>
      <c r="WSC205" s="1189"/>
      <c r="WSD205" s="1189"/>
      <c r="WSE205" s="1189"/>
      <c r="WSF205" s="1189"/>
      <c r="WSG205" s="1189"/>
      <c r="WSH205" s="1189"/>
      <c r="WSI205" s="1189"/>
      <c r="WSJ205" s="1189"/>
      <c r="WSK205" s="1189"/>
      <c r="WSL205" s="1189"/>
      <c r="WSM205" s="1189"/>
      <c r="WSN205" s="1189"/>
      <c r="WSO205" s="1189"/>
      <c r="WSP205" s="1189"/>
      <c r="WSQ205" s="1189"/>
      <c r="WSR205" s="1189"/>
      <c r="WSS205" s="1189"/>
      <c r="WST205" s="1189"/>
      <c r="WSU205" s="1189"/>
      <c r="WSV205" s="1189"/>
      <c r="WSW205" s="1189"/>
      <c r="WSX205" s="1189"/>
      <c r="WSY205" s="1189"/>
      <c r="WSZ205" s="1189"/>
      <c r="WTA205" s="1189"/>
      <c r="WTB205" s="1189"/>
      <c r="WTC205" s="1189"/>
      <c r="WTD205" s="1189"/>
      <c r="WTE205" s="1189"/>
      <c r="WTF205" s="1189"/>
      <c r="WTG205" s="1189"/>
      <c r="WTH205" s="1189"/>
      <c r="WTI205" s="1189"/>
      <c r="WTJ205" s="1189"/>
      <c r="WTK205" s="1189"/>
      <c r="WTL205" s="1189"/>
      <c r="WTM205" s="1189"/>
      <c r="WTN205" s="1189"/>
      <c r="WTO205" s="1189"/>
      <c r="WTP205" s="1189"/>
      <c r="WTQ205" s="1189"/>
      <c r="WTR205" s="1189"/>
      <c r="WTS205" s="1189"/>
      <c r="WTT205" s="1189"/>
      <c r="WTU205" s="1189"/>
      <c r="WTV205" s="1189"/>
      <c r="WTW205" s="1189"/>
      <c r="WTX205" s="1189"/>
      <c r="WTY205" s="1189"/>
      <c r="WTZ205" s="1189"/>
      <c r="WUA205" s="1189"/>
      <c r="WUB205" s="1189"/>
      <c r="WUC205" s="1189"/>
      <c r="WUD205" s="1189"/>
      <c r="WUE205" s="1189"/>
      <c r="WUF205" s="1189"/>
      <c r="WUG205" s="1189"/>
      <c r="WUH205" s="1189"/>
      <c r="WUI205" s="1189"/>
      <c r="WUJ205" s="1189"/>
      <c r="WUK205" s="1189"/>
      <c r="WUL205" s="1189"/>
      <c r="WUM205" s="1189"/>
      <c r="WUN205" s="1189"/>
      <c r="WUO205" s="1189"/>
      <c r="WUP205" s="1189"/>
      <c r="WUQ205" s="1189"/>
      <c r="WUR205" s="1189"/>
      <c r="WUS205" s="1189"/>
      <c r="WUT205" s="1189"/>
      <c r="WUU205" s="1189"/>
      <c r="WUV205" s="1189"/>
      <c r="WUW205" s="1189"/>
      <c r="WUX205" s="1189"/>
      <c r="WUY205" s="1189"/>
      <c r="WUZ205" s="1189"/>
      <c r="WVA205" s="1189"/>
      <c r="WVB205" s="1189"/>
      <c r="WVC205" s="1189"/>
      <c r="WVD205" s="1189"/>
      <c r="WVE205" s="1189"/>
      <c r="WVF205" s="1189"/>
      <c r="WVG205" s="1189"/>
      <c r="WVH205" s="1189"/>
      <c r="WVI205" s="1189"/>
      <c r="WVJ205" s="1189"/>
      <c r="WVK205" s="1189"/>
      <c r="WVL205" s="1189"/>
      <c r="WVM205" s="1189"/>
      <c r="WVN205" s="1189"/>
      <c r="WVO205" s="1189"/>
      <c r="WVP205" s="1189"/>
      <c r="WVQ205" s="1189"/>
      <c r="WVR205" s="1189"/>
      <c r="WVS205" s="1189"/>
      <c r="WVT205" s="1189"/>
      <c r="WVU205" s="1189"/>
      <c r="WVV205" s="1189"/>
      <c r="WVW205" s="1189"/>
      <c r="WVX205" s="1189"/>
      <c r="WVY205" s="1189"/>
      <c r="WVZ205" s="1189"/>
      <c r="WWA205" s="1189"/>
      <c r="WWB205" s="1189"/>
      <c r="WWC205" s="1189"/>
      <c r="WWD205" s="1189"/>
      <c r="WWE205" s="1189"/>
      <c r="WWF205" s="1189"/>
      <c r="WWG205" s="1189"/>
      <c r="WWH205" s="1189"/>
      <c r="WWI205" s="1189"/>
      <c r="WWJ205" s="1189"/>
      <c r="WWK205" s="1189"/>
      <c r="WWL205" s="1189"/>
      <c r="WWM205" s="1189"/>
      <c r="WWN205" s="1189"/>
      <c r="WWO205" s="1189"/>
      <c r="WWP205" s="1189"/>
      <c r="WWQ205" s="1189"/>
      <c r="WWR205" s="1189"/>
      <c r="WWS205" s="1189"/>
      <c r="WWT205" s="1189"/>
      <c r="WWU205" s="1189"/>
      <c r="WWV205" s="1189"/>
      <c r="WWW205" s="1189"/>
      <c r="WWX205" s="1189"/>
      <c r="WWY205" s="1189"/>
      <c r="WWZ205" s="1189"/>
      <c r="WXA205" s="1189"/>
      <c r="WXB205" s="1189"/>
      <c r="WXC205" s="1189"/>
      <c r="WXD205" s="1189"/>
      <c r="WXE205" s="1189"/>
      <c r="WXF205" s="1189"/>
      <c r="WXG205" s="1189"/>
      <c r="WXH205" s="1189"/>
      <c r="WXI205" s="1189"/>
      <c r="WXJ205" s="1189"/>
      <c r="WXK205" s="1189"/>
      <c r="WXL205" s="1189"/>
      <c r="WXM205" s="1189"/>
      <c r="WXN205" s="1189"/>
      <c r="WXO205" s="1189"/>
      <c r="WXP205" s="1189"/>
      <c r="WXQ205" s="1189"/>
      <c r="WXR205" s="1189"/>
      <c r="WXS205" s="1189"/>
      <c r="WXT205" s="1189"/>
      <c r="WXU205" s="1189"/>
      <c r="WXV205" s="1189"/>
      <c r="WXW205" s="1189"/>
      <c r="WXX205" s="1189"/>
      <c r="WXY205" s="1189"/>
      <c r="WXZ205" s="1189"/>
      <c r="WYA205" s="1189"/>
      <c r="WYB205" s="1189"/>
      <c r="WYC205" s="1189"/>
      <c r="WYD205" s="1189"/>
      <c r="WYE205" s="1189"/>
      <c r="WYF205" s="1189"/>
      <c r="WYG205" s="1189"/>
      <c r="WYH205" s="1189"/>
      <c r="WYI205" s="1189"/>
      <c r="WYJ205" s="1189"/>
      <c r="WYK205" s="1189"/>
      <c r="WYL205" s="1189"/>
      <c r="WYM205" s="1189"/>
      <c r="WYN205" s="1189"/>
      <c r="WYO205" s="1189"/>
      <c r="WYP205" s="1189"/>
      <c r="WYQ205" s="1189"/>
      <c r="WYR205" s="1189"/>
      <c r="WYS205" s="1189"/>
      <c r="WYT205" s="1189"/>
      <c r="WYU205" s="1189"/>
      <c r="WYV205" s="1189"/>
      <c r="WYW205" s="1189"/>
      <c r="WYX205" s="1189"/>
      <c r="WYY205" s="1189"/>
      <c r="WYZ205" s="1189"/>
      <c r="WZA205" s="1189"/>
      <c r="WZB205" s="1189"/>
      <c r="WZC205" s="1189"/>
      <c r="WZD205" s="1189"/>
      <c r="WZE205" s="1189"/>
      <c r="WZF205" s="1189"/>
      <c r="WZG205" s="1189"/>
      <c r="WZH205" s="1189"/>
      <c r="WZI205" s="1189"/>
      <c r="WZJ205" s="1189"/>
      <c r="WZK205" s="1189"/>
      <c r="WZL205" s="1189"/>
      <c r="WZM205" s="1189"/>
      <c r="WZN205" s="1189"/>
      <c r="WZO205" s="1189"/>
      <c r="WZP205" s="1189"/>
      <c r="WZQ205" s="1189"/>
      <c r="WZR205" s="1189"/>
      <c r="WZS205" s="1189"/>
      <c r="WZT205" s="1189"/>
      <c r="WZU205" s="1189"/>
      <c r="WZV205" s="1189"/>
      <c r="WZW205" s="1189"/>
      <c r="WZX205" s="1189"/>
      <c r="WZY205" s="1189"/>
      <c r="WZZ205" s="1189"/>
      <c r="XAA205" s="1189"/>
      <c r="XAB205" s="1189"/>
      <c r="XAC205" s="1189"/>
      <c r="XAD205" s="1189"/>
      <c r="XAE205" s="1189"/>
      <c r="XAF205" s="1189"/>
      <c r="XAG205" s="1189"/>
      <c r="XAH205" s="1189"/>
      <c r="XAI205" s="1189"/>
      <c r="XAJ205" s="1189"/>
      <c r="XAK205" s="1189"/>
      <c r="XAL205" s="1189"/>
      <c r="XAM205" s="1189"/>
      <c r="XAN205" s="1189"/>
      <c r="XAO205" s="1189"/>
      <c r="XAP205" s="1189"/>
      <c r="XAQ205" s="1189"/>
      <c r="XAR205" s="1189"/>
      <c r="XAS205" s="1189"/>
      <c r="XAT205" s="1189"/>
      <c r="XAU205" s="1189"/>
      <c r="XAV205" s="1189"/>
      <c r="XAW205" s="1189"/>
      <c r="XAX205" s="1189"/>
      <c r="XAY205" s="1189"/>
      <c r="XAZ205" s="1189"/>
      <c r="XBA205" s="1189"/>
      <c r="XBB205" s="1189"/>
      <c r="XBC205" s="1189"/>
      <c r="XBD205" s="1189"/>
      <c r="XBE205" s="1189"/>
      <c r="XBF205" s="1189"/>
      <c r="XBG205" s="1189"/>
      <c r="XBH205" s="1189"/>
      <c r="XBI205" s="1189"/>
      <c r="XBJ205" s="1189"/>
      <c r="XBK205" s="1189"/>
      <c r="XBL205" s="1189"/>
      <c r="XBM205" s="1189"/>
      <c r="XBN205" s="1189"/>
      <c r="XBO205" s="1189"/>
      <c r="XBP205" s="1189"/>
      <c r="XBQ205" s="1189"/>
      <c r="XBR205" s="1189"/>
      <c r="XBS205" s="1189"/>
      <c r="XBT205" s="1189"/>
      <c r="XBU205" s="1189"/>
      <c r="XBV205" s="1189"/>
      <c r="XBW205" s="1189"/>
      <c r="XBX205" s="1189"/>
      <c r="XBY205" s="1189"/>
      <c r="XBZ205" s="1189"/>
      <c r="XCA205" s="1189"/>
      <c r="XCB205" s="1189"/>
      <c r="XCC205" s="1189"/>
      <c r="XCD205" s="1189"/>
      <c r="XCE205" s="1189"/>
      <c r="XCF205" s="1189"/>
      <c r="XCG205" s="1189"/>
      <c r="XCH205" s="1189"/>
      <c r="XCI205" s="1189"/>
      <c r="XCJ205" s="1189"/>
      <c r="XCK205" s="1189"/>
      <c r="XCL205" s="1189"/>
      <c r="XCM205" s="1189"/>
      <c r="XCN205" s="1189"/>
      <c r="XCO205" s="1189"/>
      <c r="XCP205" s="1189"/>
      <c r="XCQ205" s="1189"/>
      <c r="XCR205" s="1189"/>
      <c r="XCS205" s="1189"/>
      <c r="XCT205" s="1189"/>
      <c r="XCU205" s="1189"/>
      <c r="XCV205" s="1189"/>
      <c r="XCW205" s="1189"/>
      <c r="XCX205" s="1189"/>
      <c r="XCY205" s="1189"/>
      <c r="XCZ205" s="1189"/>
      <c r="XDA205" s="1189"/>
      <c r="XDB205" s="1189"/>
      <c r="XDC205" s="1189"/>
      <c r="XDD205" s="1189"/>
      <c r="XDE205" s="1189"/>
      <c r="XDF205" s="1189"/>
      <c r="XDG205" s="1189"/>
      <c r="XDH205" s="1189"/>
      <c r="XDI205" s="1189"/>
      <c r="XDJ205" s="1189"/>
      <c r="XDK205" s="1189"/>
      <c r="XDL205" s="1189"/>
      <c r="XDM205" s="1189"/>
      <c r="XDN205" s="1189"/>
      <c r="XDO205" s="1189"/>
      <c r="XDP205" s="1189"/>
      <c r="XDQ205" s="1189"/>
      <c r="XDR205" s="1189"/>
      <c r="XDS205" s="1189"/>
      <c r="XDT205" s="1189"/>
      <c r="XDU205" s="1189"/>
      <c r="XDV205" s="1189"/>
      <c r="XDW205" s="1189"/>
      <c r="XDX205" s="1189"/>
      <c r="XDY205" s="1189"/>
      <c r="XDZ205" s="1189"/>
      <c r="XEA205" s="1189"/>
      <c r="XEB205" s="1189"/>
      <c r="XEC205" s="1189"/>
      <c r="XED205" s="1189"/>
      <c r="XEE205" s="1189"/>
      <c r="XEF205" s="1189"/>
      <c r="XEG205" s="1189"/>
      <c r="XEH205" s="1189"/>
      <c r="XEI205" s="1189"/>
      <c r="XEJ205" s="1189"/>
      <c r="XEK205" s="1189"/>
      <c r="XEL205" s="1189"/>
      <c r="XEM205" s="1189"/>
      <c r="XEN205" s="1189"/>
      <c r="XEO205" s="1189"/>
      <c r="XEP205" s="1189"/>
      <c r="XEQ205" s="1189"/>
      <c r="XER205" s="1189"/>
      <c r="XES205" s="1189"/>
      <c r="XET205" s="1189"/>
      <c r="XEU205" s="1189"/>
      <c r="XEV205" s="1189"/>
      <c r="XEW205" s="1189"/>
      <c r="XEX205" s="1189"/>
      <c r="XEY205" s="1189"/>
      <c r="XEZ205" s="1189"/>
      <c r="XFA205" s="1189"/>
      <c r="XFB205" s="1189"/>
      <c r="XFC205" s="1189"/>
      <c r="XFD205" s="1189"/>
    </row>
    <row r="206" spans="1:16384" s="1132" customFormat="1" ht="14.25">
      <c r="A206" s="1141" t="s">
        <v>1297</v>
      </c>
      <c r="B206" s="1245">
        <v>0</v>
      </c>
      <c r="C206" s="1141" t="s">
        <v>1057</v>
      </c>
      <c r="D206" s="1148" t="s">
        <v>442</v>
      </c>
      <c r="E206" s="951">
        <f t="shared" si="8"/>
        <v>0</v>
      </c>
      <c r="F206" s="1141" t="s">
        <v>1115</v>
      </c>
      <c r="G206" s="1141"/>
      <c r="H206" s="1189"/>
      <c r="I206" s="1189"/>
      <c r="J206" s="1189"/>
      <c r="K206" s="1189"/>
      <c r="L206" s="1189"/>
      <c r="M206" s="1189"/>
      <c r="N206" s="1189"/>
      <c r="O206" s="1189"/>
      <c r="P206" s="1189"/>
      <c r="Q206" s="1189"/>
      <c r="R206" s="1189"/>
      <c r="S206" s="1189"/>
      <c r="T206" s="1189"/>
      <c r="U206" s="1189"/>
      <c r="V206" s="1189"/>
      <c r="W206" s="1189"/>
      <c r="X206" s="1189"/>
      <c r="Y206" s="1189"/>
      <c r="Z206" s="1189"/>
      <c r="AA206" s="1189"/>
      <c r="AB206" s="1189"/>
      <c r="AC206" s="1189"/>
      <c r="AD206" s="1189"/>
      <c r="AE206" s="1189"/>
      <c r="AF206" s="1189"/>
      <c r="AG206" s="1189"/>
      <c r="AH206" s="1189"/>
      <c r="AI206" s="1189"/>
      <c r="AJ206" s="1189"/>
      <c r="AK206" s="1189"/>
      <c r="AL206" s="1189"/>
      <c r="AM206" s="1189"/>
      <c r="AN206" s="1189"/>
      <c r="AO206" s="1189"/>
      <c r="AP206" s="1189"/>
      <c r="AQ206" s="1189"/>
      <c r="AR206" s="1189"/>
      <c r="AS206" s="1189"/>
      <c r="AT206" s="1189"/>
      <c r="AU206" s="1189"/>
      <c r="AV206" s="1189"/>
      <c r="AW206" s="1189"/>
      <c r="AX206" s="1189"/>
      <c r="AY206" s="1189"/>
      <c r="AZ206" s="1189"/>
      <c r="BA206" s="1189"/>
      <c r="BB206" s="1189"/>
      <c r="BC206" s="1189"/>
      <c r="BD206" s="1189"/>
      <c r="BE206" s="1189"/>
      <c r="BF206" s="1189"/>
      <c r="BG206" s="1189"/>
      <c r="BH206" s="1189"/>
      <c r="BI206" s="1189"/>
      <c r="BJ206" s="1189"/>
      <c r="BK206" s="1189"/>
      <c r="BL206" s="1189"/>
      <c r="BM206" s="1189"/>
      <c r="BN206" s="1189"/>
      <c r="BO206" s="1189"/>
      <c r="BP206" s="1189"/>
      <c r="BQ206" s="1189"/>
      <c r="BR206" s="1189"/>
      <c r="BS206" s="1189"/>
      <c r="BT206" s="1189"/>
      <c r="BU206" s="1189"/>
      <c r="BV206" s="1189"/>
      <c r="BW206" s="1189"/>
      <c r="BX206" s="1189"/>
      <c r="BY206" s="1189"/>
      <c r="BZ206" s="1189"/>
      <c r="CA206" s="1189"/>
      <c r="CB206" s="1189"/>
      <c r="CC206" s="1189"/>
      <c r="CD206" s="1189"/>
      <c r="CE206" s="1189"/>
      <c r="CF206" s="1189"/>
      <c r="CG206" s="1189"/>
      <c r="CH206" s="1189"/>
      <c r="CI206" s="1189"/>
      <c r="CJ206" s="1189"/>
      <c r="CK206" s="1189"/>
      <c r="CL206" s="1189"/>
      <c r="CM206" s="1189"/>
      <c r="CN206" s="1189"/>
      <c r="CO206" s="1189"/>
      <c r="CP206" s="1189"/>
      <c r="CQ206" s="1189"/>
      <c r="CR206" s="1189"/>
      <c r="CS206" s="1189"/>
      <c r="CT206" s="1189"/>
      <c r="CU206" s="1189"/>
      <c r="CV206" s="1189"/>
      <c r="CW206" s="1189"/>
      <c r="CX206" s="1189"/>
      <c r="CY206" s="1189"/>
      <c r="CZ206" s="1189"/>
      <c r="DA206" s="1189"/>
      <c r="DB206" s="1189"/>
      <c r="DC206" s="1189"/>
      <c r="DD206" s="1189"/>
      <c r="DE206" s="1189"/>
      <c r="DF206" s="1189"/>
      <c r="DG206" s="1189"/>
      <c r="DH206" s="1189"/>
      <c r="DI206" s="1189"/>
      <c r="DJ206" s="1189"/>
      <c r="DK206" s="1189"/>
      <c r="DL206" s="1189"/>
      <c r="DM206" s="1189"/>
      <c r="DN206" s="1189"/>
      <c r="DO206" s="1189"/>
      <c r="DP206" s="1189"/>
      <c r="DQ206" s="1189"/>
      <c r="DR206" s="1189"/>
      <c r="DS206" s="1189"/>
      <c r="DT206" s="1189"/>
      <c r="DU206" s="1189"/>
      <c r="DV206" s="1189"/>
      <c r="DW206" s="1189"/>
      <c r="DX206" s="1189"/>
      <c r="DY206" s="1189"/>
      <c r="DZ206" s="1189"/>
      <c r="EA206" s="1189"/>
      <c r="EB206" s="1189"/>
      <c r="EC206" s="1189"/>
      <c r="ED206" s="1189"/>
      <c r="EE206" s="1189"/>
      <c r="EF206" s="1189"/>
      <c r="EG206" s="1189"/>
      <c r="EH206" s="1189"/>
      <c r="EI206" s="1189"/>
      <c r="EJ206" s="1189"/>
      <c r="EK206" s="1189"/>
      <c r="EL206" s="1189"/>
      <c r="EM206" s="1189"/>
      <c r="EN206" s="1189"/>
      <c r="EO206" s="1189"/>
      <c r="EP206" s="1189"/>
      <c r="EQ206" s="1189"/>
      <c r="ER206" s="1189"/>
      <c r="ES206" s="1189"/>
      <c r="ET206" s="1189"/>
      <c r="EU206" s="1189"/>
      <c r="EV206" s="1189"/>
      <c r="EW206" s="1189"/>
      <c r="EX206" s="1189"/>
      <c r="EY206" s="1189"/>
      <c r="EZ206" s="1189"/>
      <c r="FA206" s="1189"/>
      <c r="FB206" s="1189"/>
      <c r="FC206" s="1189"/>
      <c r="FD206" s="1189"/>
      <c r="FE206" s="1189"/>
      <c r="FF206" s="1189"/>
      <c r="FG206" s="1189"/>
      <c r="FH206" s="1189"/>
      <c r="FI206" s="1189"/>
      <c r="FJ206" s="1189"/>
      <c r="FK206" s="1189"/>
      <c r="FL206" s="1189"/>
      <c r="FM206" s="1189"/>
      <c r="FN206" s="1189"/>
      <c r="FO206" s="1189"/>
      <c r="FP206" s="1189"/>
      <c r="FQ206" s="1189"/>
      <c r="FR206" s="1189"/>
      <c r="FS206" s="1189"/>
      <c r="FT206" s="1189"/>
      <c r="FU206" s="1189"/>
      <c r="FV206" s="1189"/>
      <c r="FW206" s="1189"/>
      <c r="FX206" s="1189"/>
      <c r="FY206" s="1189"/>
      <c r="FZ206" s="1189"/>
      <c r="GA206" s="1189"/>
      <c r="GB206" s="1189"/>
      <c r="GC206" s="1189"/>
      <c r="GD206" s="1189"/>
      <c r="GE206" s="1189"/>
      <c r="GF206" s="1189"/>
      <c r="GG206" s="1189"/>
      <c r="GH206" s="1189"/>
      <c r="GI206" s="1189"/>
      <c r="GJ206" s="1189"/>
      <c r="GK206" s="1189"/>
      <c r="GL206" s="1189"/>
      <c r="GM206" s="1189"/>
      <c r="GN206" s="1189"/>
      <c r="GO206" s="1189"/>
      <c r="GP206" s="1189"/>
      <c r="GQ206" s="1189"/>
      <c r="GR206" s="1189"/>
      <c r="GS206" s="1189"/>
      <c r="GT206" s="1189"/>
      <c r="GU206" s="1189"/>
      <c r="GV206" s="1189"/>
      <c r="GW206" s="1189"/>
      <c r="GX206" s="1189"/>
      <c r="GY206" s="1189"/>
      <c r="GZ206" s="1189"/>
      <c r="HA206" s="1189"/>
      <c r="HB206" s="1189"/>
      <c r="HC206" s="1189"/>
      <c r="HD206" s="1189"/>
      <c r="HE206" s="1189"/>
      <c r="HF206" s="1189"/>
      <c r="HG206" s="1189"/>
      <c r="HH206" s="1189"/>
      <c r="HI206" s="1189"/>
      <c r="HJ206" s="1189"/>
      <c r="HK206" s="1189"/>
      <c r="HL206" s="1189"/>
      <c r="HM206" s="1189"/>
      <c r="HN206" s="1189"/>
      <c r="HO206" s="1189"/>
      <c r="HP206" s="1189"/>
      <c r="HQ206" s="1189"/>
      <c r="HR206" s="1189"/>
      <c r="HS206" s="1189"/>
      <c r="HT206" s="1189"/>
      <c r="HU206" s="1189"/>
      <c r="HV206" s="1189"/>
      <c r="HW206" s="1189"/>
      <c r="HX206" s="1189"/>
      <c r="HY206" s="1189"/>
      <c r="HZ206" s="1189"/>
      <c r="IA206" s="1189"/>
      <c r="IB206" s="1189"/>
      <c r="IC206" s="1189"/>
      <c r="ID206" s="1189"/>
      <c r="IE206" s="1189"/>
      <c r="IF206" s="1189"/>
      <c r="IG206" s="1189"/>
      <c r="IH206" s="1189"/>
      <c r="II206" s="1189"/>
      <c r="IJ206" s="1189"/>
      <c r="IK206" s="1189"/>
      <c r="IL206" s="1189"/>
      <c r="IM206" s="1189"/>
      <c r="IN206" s="1189"/>
      <c r="IO206" s="1189"/>
      <c r="IP206" s="1189"/>
      <c r="IQ206" s="1189"/>
      <c r="IR206" s="1189"/>
      <c r="IS206" s="1189"/>
      <c r="IT206" s="1189"/>
      <c r="IU206" s="1189"/>
      <c r="IV206" s="1189"/>
      <c r="IW206" s="1189"/>
      <c r="IX206" s="1189"/>
      <c r="IY206" s="1189"/>
      <c r="IZ206" s="1189"/>
      <c r="JA206" s="1189"/>
      <c r="JB206" s="1189"/>
      <c r="JC206" s="1189"/>
      <c r="JD206" s="1189"/>
      <c r="JE206" s="1189"/>
      <c r="JF206" s="1189"/>
      <c r="JG206" s="1189"/>
      <c r="JH206" s="1189"/>
      <c r="JI206" s="1189"/>
      <c r="JJ206" s="1189"/>
      <c r="JK206" s="1189"/>
      <c r="JL206" s="1189"/>
      <c r="JM206" s="1189"/>
      <c r="JN206" s="1189"/>
      <c r="JO206" s="1189"/>
      <c r="JP206" s="1189"/>
      <c r="JQ206" s="1189"/>
      <c r="JR206" s="1189"/>
      <c r="JS206" s="1189"/>
      <c r="JT206" s="1189"/>
      <c r="JU206" s="1189"/>
      <c r="JV206" s="1189"/>
      <c r="JW206" s="1189"/>
      <c r="JX206" s="1189"/>
      <c r="JY206" s="1189"/>
      <c r="JZ206" s="1189"/>
      <c r="KA206" s="1189"/>
      <c r="KB206" s="1189"/>
      <c r="KC206" s="1189"/>
      <c r="KD206" s="1189"/>
      <c r="KE206" s="1189"/>
      <c r="KF206" s="1189"/>
      <c r="KG206" s="1189"/>
      <c r="KH206" s="1189"/>
      <c r="KI206" s="1189"/>
      <c r="KJ206" s="1189"/>
      <c r="KK206" s="1189"/>
      <c r="KL206" s="1189"/>
      <c r="KM206" s="1189"/>
      <c r="KN206" s="1189"/>
      <c r="KO206" s="1189"/>
      <c r="KP206" s="1189"/>
      <c r="KQ206" s="1189"/>
      <c r="KR206" s="1189"/>
      <c r="KS206" s="1189"/>
      <c r="KT206" s="1189"/>
      <c r="KU206" s="1189"/>
      <c r="KV206" s="1189"/>
      <c r="KW206" s="1189"/>
      <c r="KX206" s="1189"/>
      <c r="KY206" s="1189"/>
      <c r="KZ206" s="1189"/>
      <c r="LA206" s="1189"/>
      <c r="LB206" s="1189"/>
      <c r="LC206" s="1189"/>
      <c r="LD206" s="1189"/>
      <c r="LE206" s="1189"/>
      <c r="LF206" s="1189"/>
      <c r="LG206" s="1189"/>
      <c r="LH206" s="1189"/>
      <c r="LI206" s="1189"/>
      <c r="LJ206" s="1189"/>
      <c r="LK206" s="1189"/>
      <c r="LL206" s="1189"/>
      <c r="LM206" s="1189"/>
      <c r="LN206" s="1189"/>
      <c r="LO206" s="1189"/>
      <c r="LP206" s="1189"/>
      <c r="LQ206" s="1189"/>
      <c r="LR206" s="1189"/>
      <c r="LS206" s="1189"/>
      <c r="LT206" s="1189"/>
      <c r="LU206" s="1189"/>
      <c r="LV206" s="1189"/>
      <c r="LW206" s="1189"/>
      <c r="LX206" s="1189"/>
      <c r="LY206" s="1189"/>
      <c r="LZ206" s="1189"/>
      <c r="MA206" s="1189"/>
      <c r="MB206" s="1189"/>
      <c r="MC206" s="1189"/>
      <c r="MD206" s="1189"/>
      <c r="ME206" s="1189"/>
      <c r="MF206" s="1189"/>
      <c r="MG206" s="1189"/>
      <c r="MH206" s="1189"/>
      <c r="MI206" s="1189"/>
      <c r="MJ206" s="1189"/>
      <c r="MK206" s="1189"/>
      <c r="ML206" s="1189"/>
      <c r="MM206" s="1189"/>
      <c r="MN206" s="1189"/>
      <c r="MO206" s="1189"/>
      <c r="MP206" s="1189"/>
      <c r="MQ206" s="1189"/>
      <c r="MR206" s="1189"/>
      <c r="MS206" s="1189"/>
      <c r="MT206" s="1189"/>
      <c r="MU206" s="1189"/>
      <c r="MV206" s="1189"/>
      <c r="MW206" s="1189"/>
      <c r="MX206" s="1189"/>
      <c r="MY206" s="1189"/>
      <c r="MZ206" s="1189"/>
      <c r="NA206" s="1189"/>
      <c r="NB206" s="1189"/>
      <c r="NC206" s="1189"/>
      <c r="ND206" s="1189"/>
      <c r="NE206" s="1189"/>
      <c r="NF206" s="1189"/>
      <c r="NG206" s="1189"/>
      <c r="NH206" s="1189"/>
      <c r="NI206" s="1189"/>
      <c r="NJ206" s="1189"/>
      <c r="NK206" s="1189"/>
      <c r="NL206" s="1189"/>
      <c r="NM206" s="1189"/>
      <c r="NN206" s="1189"/>
      <c r="NO206" s="1189"/>
      <c r="NP206" s="1189"/>
      <c r="NQ206" s="1189"/>
      <c r="NR206" s="1189"/>
      <c r="NS206" s="1189"/>
      <c r="NT206" s="1189"/>
      <c r="NU206" s="1189"/>
      <c r="NV206" s="1189"/>
      <c r="NW206" s="1189"/>
      <c r="NX206" s="1189"/>
      <c r="NY206" s="1189"/>
      <c r="NZ206" s="1189"/>
      <c r="OA206" s="1189"/>
      <c r="OB206" s="1189"/>
      <c r="OC206" s="1189"/>
      <c r="OD206" s="1189"/>
      <c r="OE206" s="1189"/>
      <c r="OF206" s="1189"/>
      <c r="OG206" s="1189"/>
      <c r="OH206" s="1189"/>
      <c r="OI206" s="1189"/>
      <c r="OJ206" s="1189"/>
      <c r="OK206" s="1189"/>
      <c r="OL206" s="1189"/>
      <c r="OM206" s="1189"/>
      <c r="ON206" s="1189"/>
      <c r="OO206" s="1189"/>
      <c r="OP206" s="1189"/>
      <c r="OQ206" s="1189"/>
      <c r="OR206" s="1189"/>
      <c r="OS206" s="1189"/>
      <c r="OT206" s="1189"/>
      <c r="OU206" s="1189"/>
      <c r="OV206" s="1189"/>
      <c r="OW206" s="1189"/>
      <c r="OX206" s="1189"/>
      <c r="OY206" s="1189"/>
      <c r="OZ206" s="1189"/>
      <c r="PA206" s="1189"/>
      <c r="PB206" s="1189"/>
      <c r="PC206" s="1189"/>
      <c r="PD206" s="1189"/>
      <c r="PE206" s="1189"/>
      <c r="PF206" s="1189"/>
      <c r="PG206" s="1189"/>
      <c r="PH206" s="1189"/>
      <c r="PI206" s="1189"/>
      <c r="PJ206" s="1189"/>
      <c r="PK206" s="1189"/>
      <c r="PL206" s="1189"/>
      <c r="PM206" s="1189"/>
      <c r="PN206" s="1189"/>
      <c r="PO206" s="1189"/>
      <c r="PP206" s="1189"/>
      <c r="PQ206" s="1189"/>
      <c r="PR206" s="1189"/>
      <c r="PS206" s="1189"/>
      <c r="PT206" s="1189"/>
      <c r="PU206" s="1189"/>
      <c r="PV206" s="1189"/>
      <c r="PW206" s="1189"/>
      <c r="PX206" s="1189"/>
      <c r="PY206" s="1189"/>
      <c r="PZ206" s="1189"/>
      <c r="QA206" s="1189"/>
      <c r="QB206" s="1189"/>
      <c r="QC206" s="1189"/>
      <c r="QD206" s="1189"/>
      <c r="QE206" s="1189"/>
      <c r="QF206" s="1189"/>
      <c r="QG206" s="1189"/>
      <c r="QH206" s="1189"/>
      <c r="QI206" s="1189"/>
      <c r="QJ206" s="1189"/>
      <c r="QK206" s="1189"/>
      <c r="QL206" s="1189"/>
      <c r="QM206" s="1189"/>
      <c r="QN206" s="1189"/>
      <c r="QO206" s="1189"/>
      <c r="QP206" s="1189"/>
      <c r="QQ206" s="1189"/>
      <c r="QR206" s="1189"/>
      <c r="QS206" s="1189"/>
      <c r="QT206" s="1189"/>
      <c r="QU206" s="1189"/>
      <c r="QV206" s="1189"/>
      <c r="QW206" s="1189"/>
      <c r="QX206" s="1189"/>
      <c r="QY206" s="1189"/>
      <c r="QZ206" s="1189"/>
      <c r="RA206" s="1189"/>
      <c r="RB206" s="1189"/>
      <c r="RC206" s="1189"/>
      <c r="RD206" s="1189"/>
      <c r="RE206" s="1189"/>
      <c r="RF206" s="1189"/>
      <c r="RG206" s="1189"/>
      <c r="RH206" s="1189"/>
      <c r="RI206" s="1189"/>
      <c r="RJ206" s="1189"/>
      <c r="RK206" s="1189"/>
      <c r="RL206" s="1189"/>
      <c r="RM206" s="1189"/>
      <c r="RN206" s="1189"/>
      <c r="RO206" s="1189"/>
      <c r="RP206" s="1189"/>
      <c r="RQ206" s="1189"/>
      <c r="RR206" s="1189"/>
      <c r="RS206" s="1189"/>
      <c r="RT206" s="1189"/>
      <c r="RU206" s="1189"/>
      <c r="RV206" s="1189"/>
      <c r="RW206" s="1189"/>
      <c r="RX206" s="1189"/>
      <c r="RY206" s="1189"/>
      <c r="RZ206" s="1189"/>
      <c r="SA206" s="1189"/>
      <c r="SB206" s="1189"/>
      <c r="SC206" s="1189"/>
      <c r="SD206" s="1189"/>
      <c r="SE206" s="1189"/>
      <c r="SF206" s="1189"/>
      <c r="SG206" s="1189"/>
      <c r="SH206" s="1189"/>
      <c r="SI206" s="1189"/>
      <c r="SJ206" s="1189"/>
      <c r="SK206" s="1189"/>
      <c r="SL206" s="1189"/>
      <c r="SM206" s="1189"/>
      <c r="SN206" s="1189"/>
      <c r="SO206" s="1189"/>
      <c r="SP206" s="1189"/>
      <c r="SQ206" s="1189"/>
      <c r="SR206" s="1189"/>
      <c r="SS206" s="1189"/>
      <c r="ST206" s="1189"/>
      <c r="SU206" s="1189"/>
      <c r="SV206" s="1189"/>
      <c r="SW206" s="1189"/>
      <c r="SX206" s="1189"/>
      <c r="SY206" s="1189"/>
      <c r="SZ206" s="1189"/>
      <c r="TA206" s="1189"/>
      <c r="TB206" s="1189"/>
      <c r="TC206" s="1189"/>
      <c r="TD206" s="1189"/>
      <c r="TE206" s="1189"/>
      <c r="TF206" s="1189"/>
      <c r="TG206" s="1189"/>
      <c r="TH206" s="1189"/>
      <c r="TI206" s="1189"/>
      <c r="TJ206" s="1189"/>
      <c r="TK206" s="1189"/>
      <c r="TL206" s="1189"/>
      <c r="TM206" s="1189"/>
      <c r="TN206" s="1189"/>
      <c r="TO206" s="1189"/>
      <c r="TP206" s="1189"/>
      <c r="TQ206" s="1189"/>
      <c r="TR206" s="1189"/>
      <c r="TS206" s="1189"/>
      <c r="TT206" s="1189"/>
      <c r="TU206" s="1189"/>
      <c r="TV206" s="1189"/>
      <c r="TW206" s="1189"/>
      <c r="TX206" s="1189"/>
      <c r="TY206" s="1189"/>
      <c r="TZ206" s="1189"/>
      <c r="UA206" s="1189"/>
      <c r="UB206" s="1189"/>
      <c r="UC206" s="1189"/>
      <c r="UD206" s="1189"/>
      <c r="UE206" s="1189"/>
      <c r="UF206" s="1189"/>
      <c r="UG206" s="1189"/>
      <c r="UH206" s="1189"/>
      <c r="UI206" s="1189"/>
      <c r="UJ206" s="1189"/>
      <c r="UK206" s="1189"/>
      <c r="UL206" s="1189"/>
      <c r="UM206" s="1189"/>
      <c r="UN206" s="1189"/>
      <c r="UO206" s="1189"/>
      <c r="UP206" s="1189"/>
      <c r="UQ206" s="1189"/>
      <c r="UR206" s="1189"/>
      <c r="US206" s="1189"/>
      <c r="UT206" s="1189"/>
      <c r="UU206" s="1189"/>
      <c r="UV206" s="1189"/>
      <c r="UW206" s="1189"/>
      <c r="UX206" s="1189"/>
      <c r="UY206" s="1189"/>
      <c r="UZ206" s="1189"/>
      <c r="VA206" s="1189"/>
      <c r="VB206" s="1189"/>
      <c r="VC206" s="1189"/>
      <c r="VD206" s="1189"/>
      <c r="VE206" s="1189"/>
      <c r="VF206" s="1189"/>
      <c r="VG206" s="1189"/>
      <c r="VH206" s="1189"/>
      <c r="VI206" s="1189"/>
      <c r="VJ206" s="1189"/>
      <c r="VK206" s="1189"/>
      <c r="VL206" s="1189"/>
      <c r="VM206" s="1189"/>
      <c r="VN206" s="1189"/>
      <c r="VO206" s="1189"/>
      <c r="VP206" s="1189"/>
      <c r="VQ206" s="1189"/>
      <c r="VR206" s="1189"/>
      <c r="VS206" s="1189"/>
      <c r="VT206" s="1189"/>
      <c r="VU206" s="1189"/>
      <c r="VV206" s="1189"/>
      <c r="VW206" s="1189"/>
      <c r="VX206" s="1189"/>
      <c r="VY206" s="1189"/>
      <c r="VZ206" s="1189"/>
      <c r="WA206" s="1189"/>
      <c r="WB206" s="1189"/>
      <c r="WC206" s="1189"/>
      <c r="WD206" s="1189"/>
      <c r="WE206" s="1189"/>
      <c r="WF206" s="1189"/>
      <c r="WG206" s="1189"/>
      <c r="WH206" s="1189"/>
      <c r="WI206" s="1189"/>
      <c r="WJ206" s="1189"/>
      <c r="WK206" s="1189"/>
      <c r="WL206" s="1189"/>
      <c r="WM206" s="1189"/>
      <c r="WN206" s="1189"/>
      <c r="WO206" s="1189"/>
      <c r="WP206" s="1189"/>
      <c r="WQ206" s="1189"/>
      <c r="WR206" s="1189"/>
      <c r="WS206" s="1189"/>
      <c r="WT206" s="1189"/>
      <c r="WU206" s="1189"/>
      <c r="WV206" s="1189"/>
      <c r="WW206" s="1189"/>
      <c r="WX206" s="1189"/>
      <c r="WY206" s="1189"/>
      <c r="WZ206" s="1189"/>
      <c r="XA206" s="1189"/>
      <c r="XB206" s="1189"/>
      <c r="XC206" s="1189"/>
      <c r="XD206" s="1189"/>
      <c r="XE206" s="1189"/>
      <c r="XF206" s="1189"/>
      <c r="XG206" s="1189"/>
      <c r="XH206" s="1189"/>
      <c r="XI206" s="1189"/>
      <c r="XJ206" s="1189"/>
      <c r="XK206" s="1189"/>
      <c r="XL206" s="1189"/>
      <c r="XM206" s="1189"/>
      <c r="XN206" s="1189"/>
      <c r="XO206" s="1189"/>
      <c r="XP206" s="1189"/>
      <c r="XQ206" s="1189"/>
      <c r="XR206" s="1189"/>
      <c r="XS206" s="1189"/>
      <c r="XT206" s="1189"/>
      <c r="XU206" s="1189"/>
      <c r="XV206" s="1189"/>
      <c r="XW206" s="1189"/>
      <c r="XX206" s="1189"/>
      <c r="XY206" s="1189"/>
      <c r="XZ206" s="1189"/>
      <c r="YA206" s="1189"/>
      <c r="YB206" s="1189"/>
      <c r="YC206" s="1189"/>
      <c r="YD206" s="1189"/>
      <c r="YE206" s="1189"/>
      <c r="YF206" s="1189"/>
      <c r="YG206" s="1189"/>
      <c r="YH206" s="1189"/>
      <c r="YI206" s="1189"/>
      <c r="YJ206" s="1189"/>
      <c r="YK206" s="1189"/>
      <c r="YL206" s="1189"/>
      <c r="YM206" s="1189"/>
      <c r="YN206" s="1189"/>
      <c r="YO206" s="1189"/>
      <c r="YP206" s="1189"/>
      <c r="YQ206" s="1189"/>
      <c r="YR206" s="1189"/>
      <c r="YS206" s="1189"/>
      <c r="YT206" s="1189"/>
      <c r="YU206" s="1189"/>
      <c r="YV206" s="1189"/>
      <c r="YW206" s="1189"/>
      <c r="YX206" s="1189"/>
      <c r="YY206" s="1189"/>
      <c r="YZ206" s="1189"/>
      <c r="ZA206" s="1189"/>
      <c r="ZB206" s="1189"/>
      <c r="ZC206" s="1189"/>
      <c r="ZD206" s="1189"/>
      <c r="ZE206" s="1189"/>
      <c r="ZF206" s="1189"/>
      <c r="ZG206" s="1189"/>
      <c r="ZH206" s="1189"/>
      <c r="ZI206" s="1189"/>
      <c r="ZJ206" s="1189"/>
      <c r="ZK206" s="1189"/>
      <c r="ZL206" s="1189"/>
      <c r="ZM206" s="1189"/>
      <c r="ZN206" s="1189"/>
      <c r="ZO206" s="1189"/>
      <c r="ZP206" s="1189"/>
      <c r="ZQ206" s="1189"/>
      <c r="ZR206" s="1189"/>
      <c r="ZS206" s="1189"/>
      <c r="ZT206" s="1189"/>
      <c r="ZU206" s="1189"/>
      <c r="ZV206" s="1189"/>
      <c r="ZW206" s="1189"/>
      <c r="ZX206" s="1189"/>
      <c r="ZY206" s="1189"/>
      <c r="ZZ206" s="1189"/>
      <c r="AAA206" s="1189"/>
      <c r="AAB206" s="1189"/>
      <c r="AAC206" s="1189"/>
      <c r="AAD206" s="1189"/>
      <c r="AAE206" s="1189"/>
      <c r="AAF206" s="1189"/>
      <c r="AAG206" s="1189"/>
      <c r="AAH206" s="1189"/>
      <c r="AAI206" s="1189"/>
      <c r="AAJ206" s="1189"/>
      <c r="AAK206" s="1189"/>
      <c r="AAL206" s="1189"/>
      <c r="AAM206" s="1189"/>
      <c r="AAN206" s="1189"/>
      <c r="AAO206" s="1189"/>
      <c r="AAP206" s="1189"/>
      <c r="AAQ206" s="1189"/>
      <c r="AAR206" s="1189"/>
      <c r="AAS206" s="1189"/>
      <c r="AAT206" s="1189"/>
      <c r="AAU206" s="1189"/>
      <c r="AAV206" s="1189"/>
      <c r="AAW206" s="1189"/>
      <c r="AAX206" s="1189"/>
      <c r="AAY206" s="1189"/>
      <c r="AAZ206" s="1189"/>
      <c r="ABA206" s="1189"/>
      <c r="ABB206" s="1189"/>
      <c r="ABC206" s="1189"/>
      <c r="ABD206" s="1189"/>
      <c r="ABE206" s="1189"/>
      <c r="ABF206" s="1189"/>
      <c r="ABG206" s="1189"/>
      <c r="ABH206" s="1189"/>
      <c r="ABI206" s="1189"/>
      <c r="ABJ206" s="1189"/>
      <c r="ABK206" s="1189"/>
      <c r="ABL206" s="1189"/>
      <c r="ABM206" s="1189"/>
      <c r="ABN206" s="1189"/>
      <c r="ABO206" s="1189"/>
      <c r="ABP206" s="1189"/>
      <c r="ABQ206" s="1189"/>
      <c r="ABR206" s="1189"/>
      <c r="ABS206" s="1189"/>
      <c r="ABT206" s="1189"/>
      <c r="ABU206" s="1189"/>
      <c r="ABV206" s="1189"/>
      <c r="ABW206" s="1189"/>
      <c r="ABX206" s="1189"/>
      <c r="ABY206" s="1189"/>
      <c r="ABZ206" s="1189"/>
      <c r="ACA206" s="1189"/>
      <c r="ACB206" s="1189"/>
      <c r="ACC206" s="1189"/>
      <c r="ACD206" s="1189"/>
      <c r="ACE206" s="1189"/>
      <c r="ACF206" s="1189"/>
      <c r="ACG206" s="1189"/>
      <c r="ACH206" s="1189"/>
      <c r="ACI206" s="1189"/>
      <c r="ACJ206" s="1189"/>
      <c r="ACK206" s="1189"/>
      <c r="ACL206" s="1189"/>
      <c r="ACM206" s="1189"/>
      <c r="ACN206" s="1189"/>
      <c r="ACO206" s="1189"/>
      <c r="ACP206" s="1189"/>
      <c r="ACQ206" s="1189"/>
      <c r="ACR206" s="1189"/>
      <c r="ACS206" s="1189"/>
      <c r="ACT206" s="1189"/>
      <c r="ACU206" s="1189"/>
      <c r="ACV206" s="1189"/>
      <c r="ACW206" s="1189"/>
      <c r="ACX206" s="1189"/>
      <c r="ACY206" s="1189"/>
      <c r="ACZ206" s="1189"/>
      <c r="ADA206" s="1189"/>
      <c r="ADB206" s="1189"/>
      <c r="ADC206" s="1189"/>
      <c r="ADD206" s="1189"/>
      <c r="ADE206" s="1189"/>
      <c r="ADF206" s="1189"/>
      <c r="ADG206" s="1189"/>
      <c r="ADH206" s="1189"/>
      <c r="ADI206" s="1189"/>
      <c r="ADJ206" s="1189"/>
      <c r="ADK206" s="1189"/>
      <c r="ADL206" s="1189"/>
      <c r="ADM206" s="1189"/>
      <c r="ADN206" s="1189"/>
      <c r="ADO206" s="1189"/>
      <c r="ADP206" s="1189"/>
      <c r="ADQ206" s="1189"/>
      <c r="ADR206" s="1189"/>
      <c r="ADS206" s="1189"/>
      <c r="ADT206" s="1189"/>
      <c r="ADU206" s="1189"/>
      <c r="ADV206" s="1189"/>
      <c r="ADW206" s="1189"/>
      <c r="ADX206" s="1189"/>
      <c r="ADY206" s="1189"/>
      <c r="ADZ206" s="1189"/>
      <c r="AEA206" s="1189"/>
      <c r="AEB206" s="1189"/>
      <c r="AEC206" s="1189"/>
      <c r="AED206" s="1189"/>
      <c r="AEE206" s="1189"/>
      <c r="AEF206" s="1189"/>
      <c r="AEG206" s="1189"/>
      <c r="AEH206" s="1189"/>
      <c r="AEI206" s="1189"/>
      <c r="AEJ206" s="1189"/>
      <c r="AEK206" s="1189"/>
      <c r="AEL206" s="1189"/>
      <c r="AEM206" s="1189"/>
      <c r="AEN206" s="1189"/>
      <c r="AEO206" s="1189"/>
      <c r="AEP206" s="1189"/>
      <c r="AEQ206" s="1189"/>
      <c r="AER206" s="1189"/>
      <c r="AES206" s="1189"/>
      <c r="AET206" s="1189"/>
      <c r="AEU206" s="1189"/>
      <c r="AEV206" s="1189"/>
      <c r="AEW206" s="1189"/>
      <c r="AEX206" s="1189"/>
      <c r="AEY206" s="1189"/>
      <c r="AEZ206" s="1189"/>
      <c r="AFA206" s="1189"/>
      <c r="AFB206" s="1189"/>
      <c r="AFC206" s="1189"/>
      <c r="AFD206" s="1189"/>
      <c r="AFE206" s="1189"/>
      <c r="AFF206" s="1189"/>
      <c r="AFG206" s="1189"/>
      <c r="AFH206" s="1189"/>
      <c r="AFI206" s="1189"/>
      <c r="AFJ206" s="1189"/>
      <c r="AFK206" s="1189"/>
      <c r="AFL206" s="1189"/>
      <c r="AFM206" s="1189"/>
      <c r="AFN206" s="1189"/>
      <c r="AFO206" s="1189"/>
      <c r="AFP206" s="1189"/>
      <c r="AFQ206" s="1189"/>
      <c r="AFR206" s="1189"/>
      <c r="AFS206" s="1189"/>
      <c r="AFT206" s="1189"/>
      <c r="AFU206" s="1189"/>
      <c r="AFV206" s="1189"/>
      <c r="AFW206" s="1189"/>
      <c r="AFX206" s="1189"/>
      <c r="AFY206" s="1189"/>
      <c r="AFZ206" s="1189"/>
      <c r="AGA206" s="1189"/>
      <c r="AGB206" s="1189"/>
      <c r="AGC206" s="1189"/>
      <c r="AGD206" s="1189"/>
      <c r="AGE206" s="1189"/>
      <c r="AGF206" s="1189"/>
      <c r="AGG206" s="1189"/>
      <c r="AGH206" s="1189"/>
      <c r="AGI206" s="1189"/>
      <c r="AGJ206" s="1189"/>
      <c r="AGK206" s="1189"/>
      <c r="AGL206" s="1189"/>
      <c r="AGM206" s="1189"/>
      <c r="AGN206" s="1189"/>
      <c r="AGO206" s="1189"/>
      <c r="AGP206" s="1189"/>
      <c r="AGQ206" s="1189"/>
      <c r="AGR206" s="1189"/>
      <c r="AGS206" s="1189"/>
      <c r="AGT206" s="1189"/>
      <c r="AGU206" s="1189"/>
      <c r="AGV206" s="1189"/>
      <c r="AGW206" s="1189"/>
      <c r="AGX206" s="1189"/>
      <c r="AGY206" s="1189"/>
      <c r="AGZ206" s="1189"/>
      <c r="AHA206" s="1189"/>
      <c r="AHB206" s="1189"/>
      <c r="AHC206" s="1189"/>
      <c r="AHD206" s="1189"/>
      <c r="AHE206" s="1189"/>
      <c r="AHF206" s="1189"/>
      <c r="AHG206" s="1189"/>
      <c r="AHH206" s="1189"/>
      <c r="AHI206" s="1189"/>
      <c r="AHJ206" s="1189"/>
      <c r="AHK206" s="1189"/>
      <c r="AHL206" s="1189"/>
      <c r="AHM206" s="1189"/>
      <c r="AHN206" s="1189"/>
      <c r="AHO206" s="1189"/>
      <c r="AHP206" s="1189"/>
      <c r="AHQ206" s="1189"/>
      <c r="AHR206" s="1189"/>
      <c r="AHS206" s="1189"/>
      <c r="AHT206" s="1189"/>
      <c r="AHU206" s="1189"/>
      <c r="AHV206" s="1189"/>
      <c r="AHW206" s="1189"/>
      <c r="AHX206" s="1189"/>
      <c r="AHY206" s="1189"/>
      <c r="AHZ206" s="1189"/>
      <c r="AIA206" s="1189"/>
      <c r="AIB206" s="1189"/>
      <c r="AIC206" s="1189"/>
      <c r="AID206" s="1189"/>
      <c r="AIE206" s="1189"/>
      <c r="AIF206" s="1189"/>
      <c r="AIG206" s="1189"/>
      <c r="AIH206" s="1189"/>
      <c r="AII206" s="1189"/>
      <c r="AIJ206" s="1189"/>
      <c r="AIK206" s="1189"/>
      <c r="AIL206" s="1189"/>
      <c r="AIM206" s="1189"/>
      <c r="AIN206" s="1189"/>
      <c r="AIO206" s="1189"/>
      <c r="AIP206" s="1189"/>
      <c r="AIQ206" s="1189"/>
      <c r="AIR206" s="1189"/>
      <c r="AIS206" s="1189"/>
      <c r="AIT206" s="1189"/>
      <c r="AIU206" s="1189"/>
      <c r="AIV206" s="1189"/>
      <c r="AIW206" s="1189"/>
      <c r="AIX206" s="1189"/>
      <c r="AIY206" s="1189"/>
      <c r="AIZ206" s="1189"/>
      <c r="AJA206" s="1189"/>
      <c r="AJB206" s="1189"/>
      <c r="AJC206" s="1189"/>
      <c r="AJD206" s="1189"/>
      <c r="AJE206" s="1189"/>
      <c r="AJF206" s="1189"/>
      <c r="AJG206" s="1189"/>
      <c r="AJH206" s="1189"/>
      <c r="AJI206" s="1189"/>
      <c r="AJJ206" s="1189"/>
      <c r="AJK206" s="1189"/>
      <c r="AJL206" s="1189"/>
      <c r="AJM206" s="1189"/>
      <c r="AJN206" s="1189"/>
      <c r="AJO206" s="1189"/>
      <c r="AJP206" s="1189"/>
      <c r="AJQ206" s="1189"/>
      <c r="AJR206" s="1189"/>
      <c r="AJS206" s="1189"/>
      <c r="AJT206" s="1189"/>
      <c r="AJU206" s="1189"/>
      <c r="AJV206" s="1189"/>
      <c r="AJW206" s="1189"/>
      <c r="AJX206" s="1189"/>
      <c r="AJY206" s="1189"/>
      <c r="AJZ206" s="1189"/>
      <c r="AKA206" s="1189"/>
      <c r="AKB206" s="1189"/>
      <c r="AKC206" s="1189"/>
      <c r="AKD206" s="1189"/>
      <c r="AKE206" s="1189"/>
      <c r="AKF206" s="1189"/>
      <c r="AKG206" s="1189"/>
      <c r="AKH206" s="1189"/>
      <c r="AKI206" s="1189"/>
      <c r="AKJ206" s="1189"/>
      <c r="AKK206" s="1189"/>
      <c r="AKL206" s="1189"/>
      <c r="AKM206" s="1189"/>
      <c r="AKN206" s="1189"/>
      <c r="AKO206" s="1189"/>
      <c r="AKP206" s="1189"/>
      <c r="AKQ206" s="1189"/>
      <c r="AKR206" s="1189"/>
      <c r="AKS206" s="1189"/>
      <c r="AKT206" s="1189"/>
      <c r="AKU206" s="1189"/>
      <c r="AKV206" s="1189"/>
      <c r="AKW206" s="1189"/>
      <c r="AKX206" s="1189"/>
      <c r="AKY206" s="1189"/>
      <c r="AKZ206" s="1189"/>
      <c r="ALA206" s="1189"/>
      <c r="ALB206" s="1189"/>
      <c r="ALC206" s="1189"/>
      <c r="ALD206" s="1189"/>
      <c r="ALE206" s="1189"/>
      <c r="ALF206" s="1189"/>
      <c r="ALG206" s="1189"/>
      <c r="ALH206" s="1189"/>
      <c r="ALI206" s="1189"/>
      <c r="ALJ206" s="1189"/>
      <c r="ALK206" s="1189"/>
      <c r="ALL206" s="1189"/>
      <c r="ALM206" s="1189"/>
      <c r="ALN206" s="1189"/>
      <c r="ALO206" s="1189"/>
      <c r="ALP206" s="1189"/>
      <c r="ALQ206" s="1189"/>
      <c r="ALR206" s="1189"/>
      <c r="ALS206" s="1189"/>
      <c r="ALT206" s="1189"/>
      <c r="ALU206" s="1189"/>
      <c r="ALV206" s="1189"/>
      <c r="ALW206" s="1189"/>
      <c r="ALX206" s="1189"/>
      <c r="ALY206" s="1189"/>
      <c r="ALZ206" s="1189"/>
      <c r="AMA206" s="1189"/>
      <c r="AMB206" s="1189"/>
      <c r="AMC206" s="1189"/>
      <c r="AMD206" s="1189"/>
      <c r="AME206" s="1189"/>
      <c r="AMF206" s="1189"/>
      <c r="AMG206" s="1189"/>
      <c r="AMH206" s="1189"/>
      <c r="AMI206" s="1189"/>
      <c r="AMJ206" s="1189"/>
      <c r="AMK206" s="1189"/>
      <c r="AML206" s="1189"/>
      <c r="AMM206" s="1189"/>
      <c r="AMN206" s="1189"/>
      <c r="AMO206" s="1189"/>
      <c r="AMP206" s="1189"/>
      <c r="AMQ206" s="1189"/>
      <c r="AMR206" s="1189"/>
      <c r="AMS206" s="1189"/>
      <c r="AMT206" s="1189"/>
      <c r="AMU206" s="1189"/>
      <c r="AMV206" s="1189"/>
      <c r="AMW206" s="1189"/>
      <c r="AMX206" s="1189"/>
      <c r="AMY206" s="1189"/>
      <c r="AMZ206" s="1189"/>
      <c r="ANA206" s="1189"/>
      <c r="ANB206" s="1189"/>
      <c r="ANC206" s="1189"/>
      <c r="AND206" s="1189"/>
      <c r="ANE206" s="1189"/>
      <c r="ANF206" s="1189"/>
      <c r="ANG206" s="1189"/>
      <c r="ANH206" s="1189"/>
      <c r="ANI206" s="1189"/>
      <c r="ANJ206" s="1189"/>
      <c r="ANK206" s="1189"/>
      <c r="ANL206" s="1189"/>
      <c r="ANM206" s="1189"/>
      <c r="ANN206" s="1189"/>
      <c r="ANO206" s="1189"/>
      <c r="ANP206" s="1189"/>
      <c r="ANQ206" s="1189"/>
      <c r="ANR206" s="1189"/>
      <c r="ANS206" s="1189"/>
      <c r="ANT206" s="1189"/>
      <c r="ANU206" s="1189"/>
      <c r="ANV206" s="1189"/>
      <c r="ANW206" s="1189"/>
      <c r="ANX206" s="1189"/>
      <c r="ANY206" s="1189"/>
      <c r="ANZ206" s="1189"/>
      <c r="AOA206" s="1189"/>
      <c r="AOB206" s="1189"/>
      <c r="AOC206" s="1189"/>
      <c r="AOD206" s="1189"/>
      <c r="AOE206" s="1189"/>
      <c r="AOF206" s="1189"/>
      <c r="AOG206" s="1189"/>
      <c r="AOH206" s="1189"/>
      <c r="AOI206" s="1189"/>
      <c r="AOJ206" s="1189"/>
      <c r="AOK206" s="1189"/>
      <c r="AOL206" s="1189"/>
      <c r="AOM206" s="1189"/>
      <c r="AON206" s="1189"/>
      <c r="AOO206" s="1189"/>
      <c r="AOP206" s="1189"/>
      <c r="AOQ206" s="1189"/>
      <c r="AOR206" s="1189"/>
      <c r="AOS206" s="1189"/>
      <c r="AOT206" s="1189"/>
      <c r="AOU206" s="1189"/>
      <c r="AOV206" s="1189"/>
      <c r="AOW206" s="1189"/>
      <c r="AOX206" s="1189"/>
      <c r="AOY206" s="1189"/>
      <c r="AOZ206" s="1189"/>
      <c r="APA206" s="1189"/>
      <c r="APB206" s="1189"/>
      <c r="APC206" s="1189"/>
      <c r="APD206" s="1189"/>
      <c r="APE206" s="1189"/>
      <c r="APF206" s="1189"/>
      <c r="APG206" s="1189"/>
      <c r="APH206" s="1189"/>
      <c r="API206" s="1189"/>
      <c r="APJ206" s="1189"/>
      <c r="APK206" s="1189"/>
      <c r="APL206" s="1189"/>
      <c r="APM206" s="1189"/>
      <c r="APN206" s="1189"/>
      <c r="APO206" s="1189"/>
      <c r="APP206" s="1189"/>
      <c r="APQ206" s="1189"/>
      <c r="APR206" s="1189"/>
      <c r="APS206" s="1189"/>
      <c r="APT206" s="1189"/>
      <c r="APU206" s="1189"/>
      <c r="APV206" s="1189"/>
      <c r="APW206" s="1189"/>
      <c r="APX206" s="1189"/>
      <c r="APY206" s="1189"/>
      <c r="APZ206" s="1189"/>
      <c r="AQA206" s="1189"/>
      <c r="AQB206" s="1189"/>
      <c r="AQC206" s="1189"/>
      <c r="AQD206" s="1189"/>
      <c r="AQE206" s="1189"/>
      <c r="AQF206" s="1189"/>
      <c r="AQG206" s="1189"/>
      <c r="AQH206" s="1189"/>
      <c r="AQI206" s="1189"/>
      <c r="AQJ206" s="1189"/>
      <c r="AQK206" s="1189"/>
      <c r="AQL206" s="1189"/>
      <c r="AQM206" s="1189"/>
      <c r="AQN206" s="1189"/>
      <c r="AQO206" s="1189"/>
      <c r="AQP206" s="1189"/>
      <c r="AQQ206" s="1189"/>
      <c r="AQR206" s="1189"/>
      <c r="AQS206" s="1189"/>
      <c r="AQT206" s="1189"/>
      <c r="AQU206" s="1189"/>
      <c r="AQV206" s="1189"/>
      <c r="AQW206" s="1189"/>
      <c r="AQX206" s="1189"/>
      <c r="AQY206" s="1189"/>
      <c r="AQZ206" s="1189"/>
      <c r="ARA206" s="1189"/>
      <c r="ARB206" s="1189"/>
      <c r="ARC206" s="1189"/>
      <c r="ARD206" s="1189"/>
      <c r="ARE206" s="1189"/>
      <c r="ARF206" s="1189"/>
      <c r="ARG206" s="1189"/>
      <c r="ARH206" s="1189"/>
      <c r="ARI206" s="1189"/>
      <c r="ARJ206" s="1189"/>
      <c r="ARK206" s="1189"/>
      <c r="ARL206" s="1189"/>
      <c r="ARM206" s="1189"/>
      <c r="ARN206" s="1189"/>
      <c r="ARO206" s="1189"/>
      <c r="ARP206" s="1189"/>
      <c r="ARQ206" s="1189"/>
      <c r="ARR206" s="1189"/>
      <c r="ARS206" s="1189"/>
      <c r="ART206" s="1189"/>
      <c r="ARU206" s="1189"/>
      <c r="ARV206" s="1189"/>
      <c r="ARW206" s="1189"/>
      <c r="ARX206" s="1189"/>
      <c r="ARY206" s="1189"/>
      <c r="ARZ206" s="1189"/>
      <c r="ASA206" s="1189"/>
      <c r="ASB206" s="1189"/>
      <c r="ASC206" s="1189"/>
      <c r="ASD206" s="1189"/>
      <c r="ASE206" s="1189"/>
      <c r="ASF206" s="1189"/>
      <c r="ASG206" s="1189"/>
      <c r="ASH206" s="1189"/>
      <c r="ASI206" s="1189"/>
      <c r="ASJ206" s="1189"/>
      <c r="ASK206" s="1189"/>
      <c r="ASL206" s="1189"/>
      <c r="ASM206" s="1189"/>
      <c r="ASN206" s="1189"/>
      <c r="ASO206" s="1189"/>
      <c r="ASP206" s="1189"/>
      <c r="ASQ206" s="1189"/>
      <c r="ASR206" s="1189"/>
      <c r="ASS206" s="1189"/>
      <c r="AST206" s="1189"/>
      <c r="ASU206" s="1189"/>
      <c r="ASV206" s="1189"/>
      <c r="ASW206" s="1189"/>
      <c r="ASX206" s="1189"/>
      <c r="ASY206" s="1189"/>
      <c r="ASZ206" s="1189"/>
      <c r="ATA206" s="1189"/>
      <c r="ATB206" s="1189"/>
      <c r="ATC206" s="1189"/>
      <c r="ATD206" s="1189"/>
      <c r="ATE206" s="1189"/>
      <c r="ATF206" s="1189"/>
      <c r="ATG206" s="1189"/>
      <c r="ATH206" s="1189"/>
      <c r="ATI206" s="1189"/>
      <c r="ATJ206" s="1189"/>
      <c r="ATK206" s="1189"/>
      <c r="ATL206" s="1189"/>
      <c r="ATM206" s="1189"/>
      <c r="ATN206" s="1189"/>
      <c r="ATO206" s="1189"/>
      <c r="ATP206" s="1189"/>
      <c r="ATQ206" s="1189"/>
      <c r="ATR206" s="1189"/>
      <c r="ATS206" s="1189"/>
      <c r="ATT206" s="1189"/>
      <c r="ATU206" s="1189"/>
      <c r="ATV206" s="1189"/>
      <c r="ATW206" s="1189"/>
      <c r="ATX206" s="1189"/>
      <c r="ATY206" s="1189"/>
      <c r="ATZ206" s="1189"/>
      <c r="AUA206" s="1189"/>
      <c r="AUB206" s="1189"/>
      <c r="AUC206" s="1189"/>
      <c r="AUD206" s="1189"/>
      <c r="AUE206" s="1189"/>
      <c r="AUF206" s="1189"/>
      <c r="AUG206" s="1189"/>
      <c r="AUH206" s="1189"/>
      <c r="AUI206" s="1189"/>
      <c r="AUJ206" s="1189"/>
      <c r="AUK206" s="1189"/>
      <c r="AUL206" s="1189"/>
      <c r="AUM206" s="1189"/>
      <c r="AUN206" s="1189"/>
      <c r="AUO206" s="1189"/>
      <c r="AUP206" s="1189"/>
      <c r="AUQ206" s="1189"/>
      <c r="AUR206" s="1189"/>
      <c r="AUS206" s="1189"/>
      <c r="AUT206" s="1189"/>
      <c r="AUU206" s="1189"/>
      <c r="AUV206" s="1189"/>
      <c r="AUW206" s="1189"/>
      <c r="AUX206" s="1189"/>
      <c r="AUY206" s="1189"/>
      <c r="AUZ206" s="1189"/>
      <c r="AVA206" s="1189"/>
      <c r="AVB206" s="1189"/>
      <c r="AVC206" s="1189"/>
      <c r="AVD206" s="1189"/>
      <c r="AVE206" s="1189"/>
      <c r="AVF206" s="1189"/>
      <c r="AVG206" s="1189"/>
      <c r="AVH206" s="1189"/>
      <c r="AVI206" s="1189"/>
      <c r="AVJ206" s="1189"/>
      <c r="AVK206" s="1189"/>
      <c r="AVL206" s="1189"/>
      <c r="AVM206" s="1189"/>
      <c r="AVN206" s="1189"/>
      <c r="AVO206" s="1189"/>
      <c r="AVP206" s="1189"/>
      <c r="AVQ206" s="1189"/>
      <c r="AVR206" s="1189"/>
      <c r="AVS206" s="1189"/>
      <c r="AVT206" s="1189"/>
      <c r="AVU206" s="1189"/>
      <c r="AVV206" s="1189"/>
      <c r="AVW206" s="1189"/>
      <c r="AVX206" s="1189"/>
      <c r="AVY206" s="1189"/>
      <c r="AVZ206" s="1189"/>
      <c r="AWA206" s="1189"/>
      <c r="AWB206" s="1189"/>
      <c r="AWC206" s="1189"/>
      <c r="AWD206" s="1189"/>
      <c r="AWE206" s="1189"/>
      <c r="AWF206" s="1189"/>
      <c r="AWG206" s="1189"/>
      <c r="AWH206" s="1189"/>
      <c r="AWI206" s="1189"/>
      <c r="AWJ206" s="1189"/>
      <c r="AWK206" s="1189"/>
      <c r="AWL206" s="1189"/>
      <c r="AWM206" s="1189"/>
      <c r="AWN206" s="1189"/>
      <c r="AWO206" s="1189"/>
      <c r="AWP206" s="1189"/>
      <c r="AWQ206" s="1189"/>
      <c r="AWR206" s="1189"/>
      <c r="AWS206" s="1189"/>
      <c r="AWT206" s="1189"/>
      <c r="AWU206" s="1189"/>
      <c r="AWV206" s="1189"/>
      <c r="AWW206" s="1189"/>
      <c r="AWX206" s="1189"/>
      <c r="AWY206" s="1189"/>
      <c r="AWZ206" s="1189"/>
      <c r="AXA206" s="1189"/>
      <c r="AXB206" s="1189"/>
      <c r="AXC206" s="1189"/>
      <c r="AXD206" s="1189"/>
      <c r="AXE206" s="1189"/>
      <c r="AXF206" s="1189"/>
      <c r="AXG206" s="1189"/>
      <c r="AXH206" s="1189"/>
      <c r="AXI206" s="1189"/>
      <c r="AXJ206" s="1189"/>
      <c r="AXK206" s="1189"/>
      <c r="AXL206" s="1189"/>
      <c r="AXM206" s="1189"/>
      <c r="AXN206" s="1189"/>
      <c r="AXO206" s="1189"/>
      <c r="AXP206" s="1189"/>
      <c r="AXQ206" s="1189"/>
      <c r="AXR206" s="1189"/>
      <c r="AXS206" s="1189"/>
      <c r="AXT206" s="1189"/>
      <c r="AXU206" s="1189"/>
      <c r="AXV206" s="1189"/>
      <c r="AXW206" s="1189"/>
      <c r="AXX206" s="1189"/>
      <c r="AXY206" s="1189"/>
      <c r="AXZ206" s="1189"/>
      <c r="AYA206" s="1189"/>
      <c r="AYB206" s="1189"/>
      <c r="AYC206" s="1189"/>
      <c r="AYD206" s="1189"/>
      <c r="AYE206" s="1189"/>
      <c r="AYF206" s="1189"/>
      <c r="AYG206" s="1189"/>
      <c r="AYH206" s="1189"/>
      <c r="AYI206" s="1189"/>
      <c r="AYJ206" s="1189"/>
      <c r="AYK206" s="1189"/>
      <c r="AYL206" s="1189"/>
      <c r="AYM206" s="1189"/>
      <c r="AYN206" s="1189"/>
      <c r="AYO206" s="1189"/>
      <c r="AYP206" s="1189"/>
      <c r="AYQ206" s="1189"/>
      <c r="AYR206" s="1189"/>
      <c r="AYS206" s="1189"/>
      <c r="AYT206" s="1189"/>
      <c r="AYU206" s="1189"/>
      <c r="AYV206" s="1189"/>
      <c r="AYW206" s="1189"/>
      <c r="AYX206" s="1189"/>
      <c r="AYY206" s="1189"/>
      <c r="AYZ206" s="1189"/>
      <c r="AZA206" s="1189"/>
      <c r="AZB206" s="1189"/>
      <c r="AZC206" s="1189"/>
      <c r="AZD206" s="1189"/>
      <c r="AZE206" s="1189"/>
      <c r="AZF206" s="1189"/>
      <c r="AZG206" s="1189"/>
      <c r="AZH206" s="1189"/>
      <c r="AZI206" s="1189"/>
      <c r="AZJ206" s="1189"/>
      <c r="AZK206" s="1189"/>
      <c r="AZL206" s="1189"/>
      <c r="AZM206" s="1189"/>
      <c r="AZN206" s="1189"/>
      <c r="AZO206" s="1189"/>
      <c r="AZP206" s="1189"/>
      <c r="AZQ206" s="1189"/>
      <c r="AZR206" s="1189"/>
      <c r="AZS206" s="1189"/>
      <c r="AZT206" s="1189"/>
      <c r="AZU206" s="1189"/>
      <c r="AZV206" s="1189"/>
      <c r="AZW206" s="1189"/>
      <c r="AZX206" s="1189"/>
      <c r="AZY206" s="1189"/>
      <c r="AZZ206" s="1189"/>
      <c r="BAA206" s="1189"/>
      <c r="BAB206" s="1189"/>
      <c r="BAC206" s="1189"/>
      <c r="BAD206" s="1189"/>
      <c r="BAE206" s="1189"/>
      <c r="BAF206" s="1189"/>
      <c r="BAG206" s="1189"/>
      <c r="BAH206" s="1189"/>
      <c r="BAI206" s="1189"/>
      <c r="BAJ206" s="1189"/>
      <c r="BAK206" s="1189"/>
      <c r="BAL206" s="1189"/>
      <c r="BAM206" s="1189"/>
      <c r="BAN206" s="1189"/>
      <c r="BAO206" s="1189"/>
      <c r="BAP206" s="1189"/>
      <c r="BAQ206" s="1189"/>
      <c r="BAR206" s="1189"/>
      <c r="BAS206" s="1189"/>
      <c r="BAT206" s="1189"/>
      <c r="BAU206" s="1189"/>
      <c r="BAV206" s="1189"/>
      <c r="BAW206" s="1189"/>
      <c r="BAX206" s="1189"/>
      <c r="BAY206" s="1189"/>
      <c r="BAZ206" s="1189"/>
      <c r="BBA206" s="1189"/>
      <c r="BBB206" s="1189"/>
      <c r="BBC206" s="1189"/>
      <c r="BBD206" s="1189"/>
      <c r="BBE206" s="1189"/>
      <c r="BBF206" s="1189"/>
      <c r="BBG206" s="1189"/>
      <c r="BBH206" s="1189"/>
      <c r="BBI206" s="1189"/>
      <c r="BBJ206" s="1189"/>
      <c r="BBK206" s="1189"/>
      <c r="BBL206" s="1189"/>
      <c r="BBM206" s="1189"/>
      <c r="BBN206" s="1189"/>
      <c r="BBO206" s="1189"/>
      <c r="BBP206" s="1189"/>
      <c r="BBQ206" s="1189"/>
      <c r="BBR206" s="1189"/>
      <c r="BBS206" s="1189"/>
      <c r="BBT206" s="1189"/>
      <c r="BBU206" s="1189"/>
      <c r="BBV206" s="1189"/>
      <c r="BBW206" s="1189"/>
      <c r="BBX206" s="1189"/>
      <c r="BBY206" s="1189"/>
      <c r="BBZ206" s="1189"/>
      <c r="BCA206" s="1189"/>
      <c r="BCB206" s="1189"/>
      <c r="BCC206" s="1189"/>
      <c r="BCD206" s="1189"/>
      <c r="BCE206" s="1189"/>
      <c r="BCF206" s="1189"/>
      <c r="BCG206" s="1189"/>
      <c r="BCH206" s="1189"/>
      <c r="BCI206" s="1189"/>
      <c r="BCJ206" s="1189"/>
      <c r="BCK206" s="1189"/>
      <c r="BCL206" s="1189"/>
      <c r="BCM206" s="1189"/>
      <c r="BCN206" s="1189"/>
      <c r="BCO206" s="1189"/>
      <c r="BCP206" s="1189"/>
      <c r="BCQ206" s="1189"/>
      <c r="BCR206" s="1189"/>
      <c r="BCS206" s="1189"/>
      <c r="BCT206" s="1189"/>
      <c r="BCU206" s="1189"/>
      <c r="BCV206" s="1189"/>
      <c r="BCW206" s="1189"/>
      <c r="BCX206" s="1189"/>
      <c r="BCY206" s="1189"/>
      <c r="BCZ206" s="1189"/>
      <c r="BDA206" s="1189"/>
      <c r="BDB206" s="1189"/>
      <c r="BDC206" s="1189"/>
      <c r="BDD206" s="1189"/>
      <c r="BDE206" s="1189"/>
      <c r="BDF206" s="1189"/>
      <c r="BDG206" s="1189"/>
      <c r="BDH206" s="1189"/>
      <c r="BDI206" s="1189"/>
      <c r="BDJ206" s="1189"/>
      <c r="BDK206" s="1189"/>
      <c r="BDL206" s="1189"/>
      <c r="BDM206" s="1189"/>
      <c r="BDN206" s="1189"/>
      <c r="BDO206" s="1189"/>
      <c r="BDP206" s="1189"/>
      <c r="BDQ206" s="1189"/>
      <c r="BDR206" s="1189"/>
      <c r="BDS206" s="1189"/>
      <c r="BDT206" s="1189"/>
      <c r="BDU206" s="1189"/>
      <c r="BDV206" s="1189"/>
      <c r="BDW206" s="1189"/>
      <c r="BDX206" s="1189"/>
      <c r="BDY206" s="1189"/>
      <c r="BDZ206" s="1189"/>
      <c r="BEA206" s="1189"/>
      <c r="BEB206" s="1189"/>
      <c r="BEC206" s="1189"/>
      <c r="BED206" s="1189"/>
      <c r="BEE206" s="1189"/>
      <c r="BEF206" s="1189"/>
      <c r="BEG206" s="1189"/>
      <c r="BEH206" s="1189"/>
      <c r="BEI206" s="1189"/>
      <c r="BEJ206" s="1189"/>
      <c r="BEK206" s="1189"/>
      <c r="BEL206" s="1189"/>
      <c r="BEM206" s="1189"/>
      <c r="BEN206" s="1189"/>
      <c r="BEO206" s="1189"/>
      <c r="BEP206" s="1189"/>
      <c r="BEQ206" s="1189"/>
      <c r="BER206" s="1189"/>
      <c r="BES206" s="1189"/>
      <c r="BET206" s="1189"/>
      <c r="BEU206" s="1189"/>
      <c r="BEV206" s="1189"/>
      <c r="BEW206" s="1189"/>
      <c r="BEX206" s="1189"/>
      <c r="BEY206" s="1189"/>
      <c r="BEZ206" s="1189"/>
      <c r="BFA206" s="1189"/>
      <c r="BFB206" s="1189"/>
      <c r="BFC206" s="1189"/>
      <c r="BFD206" s="1189"/>
      <c r="BFE206" s="1189"/>
      <c r="BFF206" s="1189"/>
      <c r="BFG206" s="1189"/>
      <c r="BFH206" s="1189"/>
      <c r="BFI206" s="1189"/>
      <c r="BFJ206" s="1189"/>
      <c r="BFK206" s="1189"/>
      <c r="BFL206" s="1189"/>
      <c r="BFM206" s="1189"/>
      <c r="BFN206" s="1189"/>
      <c r="BFO206" s="1189"/>
      <c r="BFP206" s="1189"/>
      <c r="BFQ206" s="1189"/>
      <c r="BFR206" s="1189"/>
      <c r="BFS206" s="1189"/>
      <c r="BFT206" s="1189"/>
      <c r="BFU206" s="1189"/>
      <c r="BFV206" s="1189"/>
      <c r="BFW206" s="1189"/>
      <c r="BFX206" s="1189"/>
      <c r="BFY206" s="1189"/>
      <c r="BFZ206" s="1189"/>
      <c r="BGA206" s="1189"/>
      <c r="BGB206" s="1189"/>
      <c r="BGC206" s="1189"/>
      <c r="BGD206" s="1189"/>
      <c r="BGE206" s="1189"/>
      <c r="BGF206" s="1189"/>
      <c r="BGG206" s="1189"/>
      <c r="BGH206" s="1189"/>
      <c r="BGI206" s="1189"/>
      <c r="BGJ206" s="1189"/>
      <c r="BGK206" s="1189"/>
      <c r="BGL206" s="1189"/>
      <c r="BGM206" s="1189"/>
      <c r="BGN206" s="1189"/>
      <c r="BGO206" s="1189"/>
      <c r="BGP206" s="1189"/>
      <c r="BGQ206" s="1189"/>
      <c r="BGR206" s="1189"/>
      <c r="BGS206" s="1189"/>
      <c r="BGT206" s="1189"/>
      <c r="BGU206" s="1189"/>
      <c r="BGV206" s="1189"/>
      <c r="BGW206" s="1189"/>
      <c r="BGX206" s="1189"/>
      <c r="BGY206" s="1189"/>
      <c r="BGZ206" s="1189"/>
      <c r="BHA206" s="1189"/>
      <c r="BHB206" s="1189"/>
      <c r="BHC206" s="1189"/>
      <c r="BHD206" s="1189"/>
      <c r="BHE206" s="1189"/>
      <c r="BHF206" s="1189"/>
      <c r="BHG206" s="1189"/>
      <c r="BHH206" s="1189"/>
      <c r="BHI206" s="1189"/>
      <c r="BHJ206" s="1189"/>
      <c r="BHK206" s="1189"/>
      <c r="BHL206" s="1189"/>
      <c r="BHM206" s="1189"/>
      <c r="BHN206" s="1189"/>
      <c r="BHO206" s="1189"/>
      <c r="BHP206" s="1189"/>
      <c r="BHQ206" s="1189"/>
      <c r="BHR206" s="1189"/>
      <c r="BHS206" s="1189"/>
      <c r="BHT206" s="1189"/>
      <c r="BHU206" s="1189"/>
      <c r="BHV206" s="1189"/>
      <c r="BHW206" s="1189"/>
      <c r="BHX206" s="1189"/>
      <c r="BHY206" s="1189"/>
      <c r="BHZ206" s="1189"/>
      <c r="BIA206" s="1189"/>
      <c r="BIB206" s="1189"/>
      <c r="BIC206" s="1189"/>
      <c r="BID206" s="1189"/>
      <c r="BIE206" s="1189"/>
      <c r="BIF206" s="1189"/>
      <c r="BIG206" s="1189"/>
      <c r="BIH206" s="1189"/>
      <c r="BII206" s="1189"/>
      <c r="BIJ206" s="1189"/>
      <c r="BIK206" s="1189"/>
      <c r="BIL206" s="1189"/>
      <c r="BIM206" s="1189"/>
      <c r="BIN206" s="1189"/>
      <c r="BIO206" s="1189"/>
      <c r="BIP206" s="1189"/>
      <c r="BIQ206" s="1189"/>
      <c r="BIR206" s="1189"/>
      <c r="BIS206" s="1189"/>
      <c r="BIT206" s="1189"/>
      <c r="BIU206" s="1189"/>
      <c r="BIV206" s="1189"/>
      <c r="BIW206" s="1189"/>
      <c r="BIX206" s="1189"/>
      <c r="BIY206" s="1189"/>
      <c r="BIZ206" s="1189"/>
      <c r="BJA206" s="1189"/>
      <c r="BJB206" s="1189"/>
      <c r="BJC206" s="1189"/>
      <c r="BJD206" s="1189"/>
      <c r="BJE206" s="1189"/>
      <c r="BJF206" s="1189"/>
      <c r="BJG206" s="1189"/>
      <c r="BJH206" s="1189"/>
      <c r="BJI206" s="1189"/>
      <c r="BJJ206" s="1189"/>
      <c r="BJK206" s="1189"/>
      <c r="BJL206" s="1189"/>
      <c r="BJM206" s="1189"/>
      <c r="BJN206" s="1189"/>
      <c r="BJO206" s="1189"/>
      <c r="BJP206" s="1189"/>
      <c r="BJQ206" s="1189"/>
      <c r="BJR206" s="1189"/>
      <c r="BJS206" s="1189"/>
      <c r="BJT206" s="1189"/>
      <c r="BJU206" s="1189"/>
      <c r="BJV206" s="1189"/>
      <c r="BJW206" s="1189"/>
      <c r="BJX206" s="1189"/>
      <c r="BJY206" s="1189"/>
      <c r="BJZ206" s="1189"/>
      <c r="BKA206" s="1189"/>
      <c r="BKB206" s="1189"/>
      <c r="BKC206" s="1189"/>
      <c r="BKD206" s="1189"/>
      <c r="BKE206" s="1189"/>
      <c r="BKF206" s="1189"/>
      <c r="BKG206" s="1189"/>
      <c r="BKH206" s="1189"/>
      <c r="BKI206" s="1189"/>
      <c r="BKJ206" s="1189"/>
      <c r="BKK206" s="1189"/>
      <c r="BKL206" s="1189"/>
      <c r="BKM206" s="1189"/>
      <c r="BKN206" s="1189"/>
      <c r="BKO206" s="1189"/>
      <c r="BKP206" s="1189"/>
      <c r="BKQ206" s="1189"/>
      <c r="BKR206" s="1189"/>
      <c r="BKS206" s="1189"/>
      <c r="BKT206" s="1189"/>
      <c r="BKU206" s="1189"/>
      <c r="BKV206" s="1189"/>
      <c r="BKW206" s="1189"/>
      <c r="BKX206" s="1189"/>
      <c r="BKY206" s="1189"/>
      <c r="BKZ206" s="1189"/>
      <c r="BLA206" s="1189"/>
      <c r="BLB206" s="1189"/>
      <c r="BLC206" s="1189"/>
      <c r="BLD206" s="1189"/>
      <c r="BLE206" s="1189"/>
      <c r="BLF206" s="1189"/>
      <c r="BLG206" s="1189"/>
      <c r="BLH206" s="1189"/>
      <c r="BLI206" s="1189"/>
      <c r="BLJ206" s="1189"/>
      <c r="BLK206" s="1189"/>
      <c r="BLL206" s="1189"/>
      <c r="BLM206" s="1189"/>
      <c r="BLN206" s="1189"/>
      <c r="BLO206" s="1189"/>
      <c r="BLP206" s="1189"/>
      <c r="BLQ206" s="1189"/>
      <c r="BLR206" s="1189"/>
      <c r="BLS206" s="1189"/>
      <c r="BLT206" s="1189"/>
      <c r="BLU206" s="1189"/>
      <c r="BLV206" s="1189"/>
      <c r="BLW206" s="1189"/>
      <c r="BLX206" s="1189"/>
      <c r="BLY206" s="1189"/>
      <c r="BLZ206" s="1189"/>
      <c r="BMA206" s="1189"/>
      <c r="BMB206" s="1189"/>
      <c r="BMC206" s="1189"/>
      <c r="BMD206" s="1189"/>
      <c r="BME206" s="1189"/>
      <c r="BMF206" s="1189"/>
      <c r="BMG206" s="1189"/>
      <c r="BMH206" s="1189"/>
      <c r="BMI206" s="1189"/>
      <c r="BMJ206" s="1189"/>
      <c r="BMK206" s="1189"/>
      <c r="BML206" s="1189"/>
      <c r="BMM206" s="1189"/>
      <c r="BMN206" s="1189"/>
      <c r="BMO206" s="1189"/>
      <c r="BMP206" s="1189"/>
      <c r="BMQ206" s="1189"/>
      <c r="BMR206" s="1189"/>
      <c r="BMS206" s="1189"/>
      <c r="BMT206" s="1189"/>
      <c r="BMU206" s="1189"/>
      <c r="BMV206" s="1189"/>
      <c r="BMW206" s="1189"/>
      <c r="BMX206" s="1189"/>
      <c r="BMY206" s="1189"/>
      <c r="BMZ206" s="1189"/>
      <c r="BNA206" s="1189"/>
      <c r="BNB206" s="1189"/>
      <c r="BNC206" s="1189"/>
      <c r="BND206" s="1189"/>
      <c r="BNE206" s="1189"/>
      <c r="BNF206" s="1189"/>
      <c r="BNG206" s="1189"/>
      <c r="BNH206" s="1189"/>
      <c r="BNI206" s="1189"/>
      <c r="BNJ206" s="1189"/>
      <c r="BNK206" s="1189"/>
      <c r="BNL206" s="1189"/>
      <c r="BNM206" s="1189"/>
      <c r="BNN206" s="1189"/>
      <c r="BNO206" s="1189"/>
      <c r="BNP206" s="1189"/>
      <c r="BNQ206" s="1189"/>
      <c r="BNR206" s="1189"/>
      <c r="BNS206" s="1189"/>
      <c r="BNT206" s="1189"/>
      <c r="BNU206" s="1189"/>
      <c r="BNV206" s="1189"/>
      <c r="BNW206" s="1189"/>
      <c r="BNX206" s="1189"/>
      <c r="BNY206" s="1189"/>
      <c r="BNZ206" s="1189"/>
      <c r="BOA206" s="1189"/>
      <c r="BOB206" s="1189"/>
      <c r="BOC206" s="1189"/>
      <c r="BOD206" s="1189"/>
      <c r="BOE206" s="1189"/>
      <c r="BOF206" s="1189"/>
      <c r="BOG206" s="1189"/>
      <c r="BOH206" s="1189"/>
      <c r="BOI206" s="1189"/>
      <c r="BOJ206" s="1189"/>
      <c r="BOK206" s="1189"/>
      <c r="BOL206" s="1189"/>
      <c r="BOM206" s="1189"/>
      <c r="BON206" s="1189"/>
      <c r="BOO206" s="1189"/>
      <c r="BOP206" s="1189"/>
      <c r="BOQ206" s="1189"/>
      <c r="BOR206" s="1189"/>
      <c r="BOS206" s="1189"/>
      <c r="BOT206" s="1189"/>
      <c r="BOU206" s="1189"/>
      <c r="BOV206" s="1189"/>
      <c r="BOW206" s="1189"/>
      <c r="BOX206" s="1189"/>
      <c r="BOY206" s="1189"/>
      <c r="BOZ206" s="1189"/>
      <c r="BPA206" s="1189"/>
      <c r="BPB206" s="1189"/>
      <c r="BPC206" s="1189"/>
      <c r="BPD206" s="1189"/>
      <c r="BPE206" s="1189"/>
      <c r="BPF206" s="1189"/>
      <c r="BPG206" s="1189"/>
      <c r="BPH206" s="1189"/>
      <c r="BPI206" s="1189"/>
      <c r="BPJ206" s="1189"/>
      <c r="BPK206" s="1189"/>
      <c r="BPL206" s="1189"/>
      <c r="BPM206" s="1189"/>
      <c r="BPN206" s="1189"/>
      <c r="BPO206" s="1189"/>
      <c r="BPP206" s="1189"/>
      <c r="BPQ206" s="1189"/>
      <c r="BPR206" s="1189"/>
      <c r="BPS206" s="1189"/>
      <c r="BPT206" s="1189"/>
      <c r="BPU206" s="1189"/>
      <c r="BPV206" s="1189"/>
      <c r="BPW206" s="1189"/>
      <c r="BPX206" s="1189"/>
      <c r="BPY206" s="1189"/>
      <c r="BPZ206" s="1189"/>
      <c r="BQA206" s="1189"/>
      <c r="BQB206" s="1189"/>
      <c r="BQC206" s="1189"/>
      <c r="BQD206" s="1189"/>
      <c r="BQE206" s="1189"/>
      <c r="BQF206" s="1189"/>
      <c r="BQG206" s="1189"/>
      <c r="BQH206" s="1189"/>
      <c r="BQI206" s="1189"/>
      <c r="BQJ206" s="1189"/>
      <c r="BQK206" s="1189"/>
      <c r="BQL206" s="1189"/>
      <c r="BQM206" s="1189"/>
      <c r="BQN206" s="1189"/>
      <c r="BQO206" s="1189"/>
      <c r="BQP206" s="1189"/>
      <c r="BQQ206" s="1189"/>
      <c r="BQR206" s="1189"/>
      <c r="BQS206" s="1189"/>
      <c r="BQT206" s="1189"/>
      <c r="BQU206" s="1189"/>
      <c r="BQV206" s="1189"/>
      <c r="BQW206" s="1189"/>
      <c r="BQX206" s="1189"/>
      <c r="BQY206" s="1189"/>
      <c r="BQZ206" s="1189"/>
      <c r="BRA206" s="1189"/>
      <c r="BRB206" s="1189"/>
      <c r="BRC206" s="1189"/>
      <c r="BRD206" s="1189"/>
      <c r="BRE206" s="1189"/>
      <c r="BRF206" s="1189"/>
      <c r="BRG206" s="1189"/>
      <c r="BRH206" s="1189"/>
      <c r="BRI206" s="1189"/>
      <c r="BRJ206" s="1189"/>
      <c r="BRK206" s="1189"/>
      <c r="BRL206" s="1189"/>
      <c r="BRM206" s="1189"/>
      <c r="BRN206" s="1189"/>
      <c r="BRO206" s="1189"/>
      <c r="BRP206" s="1189"/>
      <c r="BRQ206" s="1189"/>
      <c r="BRR206" s="1189"/>
      <c r="BRS206" s="1189"/>
      <c r="BRT206" s="1189"/>
      <c r="BRU206" s="1189"/>
      <c r="BRV206" s="1189"/>
      <c r="BRW206" s="1189"/>
      <c r="BRX206" s="1189"/>
      <c r="BRY206" s="1189"/>
      <c r="BRZ206" s="1189"/>
      <c r="BSA206" s="1189"/>
      <c r="BSB206" s="1189"/>
      <c r="BSC206" s="1189"/>
      <c r="BSD206" s="1189"/>
      <c r="BSE206" s="1189"/>
      <c r="BSF206" s="1189"/>
      <c r="BSG206" s="1189"/>
      <c r="BSH206" s="1189"/>
      <c r="BSI206" s="1189"/>
      <c r="BSJ206" s="1189"/>
      <c r="BSK206" s="1189"/>
      <c r="BSL206" s="1189"/>
      <c r="BSM206" s="1189"/>
      <c r="BSN206" s="1189"/>
      <c r="BSO206" s="1189"/>
      <c r="BSP206" s="1189"/>
      <c r="BSQ206" s="1189"/>
      <c r="BSR206" s="1189"/>
      <c r="BSS206" s="1189"/>
      <c r="BST206" s="1189"/>
      <c r="BSU206" s="1189"/>
      <c r="BSV206" s="1189"/>
      <c r="BSW206" s="1189"/>
      <c r="BSX206" s="1189"/>
      <c r="BSY206" s="1189"/>
      <c r="BSZ206" s="1189"/>
      <c r="BTA206" s="1189"/>
      <c r="BTB206" s="1189"/>
      <c r="BTC206" s="1189"/>
      <c r="BTD206" s="1189"/>
      <c r="BTE206" s="1189"/>
      <c r="BTF206" s="1189"/>
      <c r="BTG206" s="1189"/>
      <c r="BTH206" s="1189"/>
      <c r="BTI206" s="1189"/>
      <c r="BTJ206" s="1189"/>
      <c r="BTK206" s="1189"/>
      <c r="BTL206" s="1189"/>
      <c r="BTM206" s="1189"/>
      <c r="BTN206" s="1189"/>
      <c r="BTO206" s="1189"/>
      <c r="BTP206" s="1189"/>
      <c r="BTQ206" s="1189"/>
      <c r="BTR206" s="1189"/>
      <c r="BTS206" s="1189"/>
      <c r="BTT206" s="1189"/>
      <c r="BTU206" s="1189"/>
      <c r="BTV206" s="1189"/>
      <c r="BTW206" s="1189"/>
      <c r="BTX206" s="1189"/>
      <c r="BTY206" s="1189"/>
      <c r="BTZ206" s="1189"/>
      <c r="BUA206" s="1189"/>
      <c r="BUB206" s="1189"/>
      <c r="BUC206" s="1189"/>
      <c r="BUD206" s="1189"/>
      <c r="BUE206" s="1189"/>
      <c r="BUF206" s="1189"/>
      <c r="BUG206" s="1189"/>
      <c r="BUH206" s="1189"/>
      <c r="BUI206" s="1189"/>
      <c r="BUJ206" s="1189"/>
      <c r="BUK206" s="1189"/>
      <c r="BUL206" s="1189"/>
      <c r="BUM206" s="1189"/>
      <c r="BUN206" s="1189"/>
      <c r="BUO206" s="1189"/>
      <c r="BUP206" s="1189"/>
      <c r="BUQ206" s="1189"/>
      <c r="BUR206" s="1189"/>
      <c r="BUS206" s="1189"/>
      <c r="BUT206" s="1189"/>
      <c r="BUU206" s="1189"/>
      <c r="BUV206" s="1189"/>
      <c r="BUW206" s="1189"/>
      <c r="BUX206" s="1189"/>
      <c r="BUY206" s="1189"/>
      <c r="BUZ206" s="1189"/>
      <c r="BVA206" s="1189"/>
      <c r="BVB206" s="1189"/>
      <c r="BVC206" s="1189"/>
      <c r="BVD206" s="1189"/>
      <c r="BVE206" s="1189"/>
      <c r="BVF206" s="1189"/>
      <c r="BVG206" s="1189"/>
      <c r="BVH206" s="1189"/>
      <c r="BVI206" s="1189"/>
      <c r="BVJ206" s="1189"/>
      <c r="BVK206" s="1189"/>
      <c r="BVL206" s="1189"/>
      <c r="BVM206" s="1189"/>
      <c r="BVN206" s="1189"/>
      <c r="BVO206" s="1189"/>
      <c r="BVP206" s="1189"/>
      <c r="BVQ206" s="1189"/>
      <c r="BVR206" s="1189"/>
      <c r="BVS206" s="1189"/>
      <c r="BVT206" s="1189"/>
      <c r="BVU206" s="1189"/>
      <c r="BVV206" s="1189"/>
      <c r="BVW206" s="1189"/>
      <c r="BVX206" s="1189"/>
      <c r="BVY206" s="1189"/>
      <c r="BVZ206" s="1189"/>
      <c r="BWA206" s="1189"/>
      <c r="BWB206" s="1189"/>
      <c r="BWC206" s="1189"/>
      <c r="BWD206" s="1189"/>
      <c r="BWE206" s="1189"/>
      <c r="BWF206" s="1189"/>
      <c r="BWG206" s="1189"/>
      <c r="BWH206" s="1189"/>
      <c r="BWI206" s="1189"/>
      <c r="BWJ206" s="1189"/>
      <c r="BWK206" s="1189"/>
      <c r="BWL206" s="1189"/>
      <c r="BWM206" s="1189"/>
      <c r="BWN206" s="1189"/>
      <c r="BWO206" s="1189"/>
      <c r="BWP206" s="1189"/>
      <c r="BWQ206" s="1189"/>
      <c r="BWR206" s="1189"/>
      <c r="BWS206" s="1189"/>
      <c r="BWT206" s="1189"/>
      <c r="BWU206" s="1189"/>
      <c r="BWV206" s="1189"/>
      <c r="BWW206" s="1189"/>
      <c r="BWX206" s="1189"/>
      <c r="BWY206" s="1189"/>
      <c r="BWZ206" s="1189"/>
      <c r="BXA206" s="1189"/>
      <c r="BXB206" s="1189"/>
      <c r="BXC206" s="1189"/>
      <c r="BXD206" s="1189"/>
      <c r="BXE206" s="1189"/>
      <c r="BXF206" s="1189"/>
      <c r="BXG206" s="1189"/>
      <c r="BXH206" s="1189"/>
      <c r="BXI206" s="1189"/>
      <c r="BXJ206" s="1189"/>
      <c r="BXK206" s="1189"/>
      <c r="BXL206" s="1189"/>
      <c r="BXM206" s="1189"/>
      <c r="BXN206" s="1189"/>
      <c r="BXO206" s="1189"/>
      <c r="BXP206" s="1189"/>
      <c r="BXQ206" s="1189"/>
      <c r="BXR206" s="1189"/>
      <c r="BXS206" s="1189"/>
      <c r="BXT206" s="1189"/>
      <c r="BXU206" s="1189"/>
      <c r="BXV206" s="1189"/>
      <c r="BXW206" s="1189"/>
      <c r="BXX206" s="1189"/>
      <c r="BXY206" s="1189"/>
      <c r="BXZ206" s="1189"/>
      <c r="BYA206" s="1189"/>
      <c r="BYB206" s="1189"/>
      <c r="BYC206" s="1189"/>
      <c r="BYD206" s="1189"/>
      <c r="BYE206" s="1189"/>
      <c r="BYF206" s="1189"/>
      <c r="BYG206" s="1189"/>
      <c r="BYH206" s="1189"/>
      <c r="BYI206" s="1189"/>
      <c r="BYJ206" s="1189"/>
      <c r="BYK206" s="1189"/>
      <c r="BYL206" s="1189"/>
      <c r="BYM206" s="1189"/>
      <c r="BYN206" s="1189"/>
      <c r="BYO206" s="1189"/>
      <c r="BYP206" s="1189"/>
      <c r="BYQ206" s="1189"/>
      <c r="BYR206" s="1189"/>
      <c r="BYS206" s="1189"/>
      <c r="BYT206" s="1189"/>
      <c r="BYU206" s="1189"/>
      <c r="BYV206" s="1189"/>
      <c r="BYW206" s="1189"/>
      <c r="BYX206" s="1189"/>
      <c r="BYY206" s="1189"/>
      <c r="BYZ206" s="1189"/>
      <c r="BZA206" s="1189"/>
      <c r="BZB206" s="1189"/>
      <c r="BZC206" s="1189"/>
      <c r="BZD206" s="1189"/>
      <c r="BZE206" s="1189"/>
      <c r="BZF206" s="1189"/>
      <c r="BZG206" s="1189"/>
      <c r="BZH206" s="1189"/>
      <c r="BZI206" s="1189"/>
      <c r="BZJ206" s="1189"/>
      <c r="BZK206" s="1189"/>
      <c r="BZL206" s="1189"/>
      <c r="BZM206" s="1189"/>
      <c r="BZN206" s="1189"/>
      <c r="BZO206" s="1189"/>
      <c r="BZP206" s="1189"/>
      <c r="BZQ206" s="1189"/>
      <c r="BZR206" s="1189"/>
      <c r="BZS206" s="1189"/>
      <c r="BZT206" s="1189"/>
      <c r="BZU206" s="1189"/>
      <c r="BZV206" s="1189"/>
      <c r="BZW206" s="1189"/>
      <c r="BZX206" s="1189"/>
      <c r="BZY206" s="1189"/>
      <c r="BZZ206" s="1189"/>
      <c r="CAA206" s="1189"/>
      <c r="CAB206" s="1189"/>
      <c r="CAC206" s="1189"/>
      <c r="CAD206" s="1189"/>
      <c r="CAE206" s="1189"/>
      <c r="CAF206" s="1189"/>
      <c r="CAG206" s="1189"/>
      <c r="CAH206" s="1189"/>
      <c r="CAI206" s="1189"/>
      <c r="CAJ206" s="1189"/>
      <c r="CAK206" s="1189"/>
      <c r="CAL206" s="1189"/>
      <c r="CAM206" s="1189"/>
      <c r="CAN206" s="1189"/>
      <c r="CAO206" s="1189"/>
      <c r="CAP206" s="1189"/>
      <c r="CAQ206" s="1189"/>
      <c r="CAR206" s="1189"/>
      <c r="CAS206" s="1189"/>
      <c r="CAT206" s="1189"/>
      <c r="CAU206" s="1189"/>
      <c r="CAV206" s="1189"/>
      <c r="CAW206" s="1189"/>
      <c r="CAX206" s="1189"/>
      <c r="CAY206" s="1189"/>
      <c r="CAZ206" s="1189"/>
      <c r="CBA206" s="1189"/>
      <c r="CBB206" s="1189"/>
      <c r="CBC206" s="1189"/>
      <c r="CBD206" s="1189"/>
      <c r="CBE206" s="1189"/>
      <c r="CBF206" s="1189"/>
      <c r="CBG206" s="1189"/>
      <c r="CBH206" s="1189"/>
      <c r="CBI206" s="1189"/>
      <c r="CBJ206" s="1189"/>
      <c r="CBK206" s="1189"/>
      <c r="CBL206" s="1189"/>
      <c r="CBM206" s="1189"/>
      <c r="CBN206" s="1189"/>
      <c r="CBO206" s="1189"/>
      <c r="CBP206" s="1189"/>
      <c r="CBQ206" s="1189"/>
      <c r="CBR206" s="1189"/>
      <c r="CBS206" s="1189"/>
      <c r="CBT206" s="1189"/>
      <c r="CBU206" s="1189"/>
      <c r="CBV206" s="1189"/>
      <c r="CBW206" s="1189"/>
      <c r="CBX206" s="1189"/>
      <c r="CBY206" s="1189"/>
      <c r="CBZ206" s="1189"/>
      <c r="CCA206" s="1189"/>
      <c r="CCB206" s="1189"/>
      <c r="CCC206" s="1189"/>
      <c r="CCD206" s="1189"/>
      <c r="CCE206" s="1189"/>
      <c r="CCF206" s="1189"/>
      <c r="CCG206" s="1189"/>
      <c r="CCH206" s="1189"/>
      <c r="CCI206" s="1189"/>
      <c r="CCJ206" s="1189"/>
      <c r="CCK206" s="1189"/>
      <c r="CCL206" s="1189"/>
      <c r="CCM206" s="1189"/>
      <c r="CCN206" s="1189"/>
      <c r="CCO206" s="1189"/>
      <c r="CCP206" s="1189"/>
      <c r="CCQ206" s="1189"/>
      <c r="CCR206" s="1189"/>
      <c r="CCS206" s="1189"/>
      <c r="CCT206" s="1189"/>
      <c r="CCU206" s="1189"/>
      <c r="CCV206" s="1189"/>
      <c r="CCW206" s="1189"/>
      <c r="CCX206" s="1189"/>
      <c r="CCY206" s="1189"/>
      <c r="CCZ206" s="1189"/>
      <c r="CDA206" s="1189"/>
      <c r="CDB206" s="1189"/>
      <c r="CDC206" s="1189"/>
      <c r="CDD206" s="1189"/>
      <c r="CDE206" s="1189"/>
      <c r="CDF206" s="1189"/>
      <c r="CDG206" s="1189"/>
      <c r="CDH206" s="1189"/>
      <c r="CDI206" s="1189"/>
      <c r="CDJ206" s="1189"/>
      <c r="CDK206" s="1189"/>
      <c r="CDL206" s="1189"/>
      <c r="CDM206" s="1189"/>
      <c r="CDN206" s="1189"/>
      <c r="CDO206" s="1189"/>
      <c r="CDP206" s="1189"/>
      <c r="CDQ206" s="1189"/>
      <c r="CDR206" s="1189"/>
      <c r="CDS206" s="1189"/>
      <c r="CDT206" s="1189"/>
      <c r="CDU206" s="1189"/>
      <c r="CDV206" s="1189"/>
      <c r="CDW206" s="1189"/>
      <c r="CDX206" s="1189"/>
      <c r="CDY206" s="1189"/>
      <c r="CDZ206" s="1189"/>
      <c r="CEA206" s="1189"/>
      <c r="CEB206" s="1189"/>
      <c r="CEC206" s="1189"/>
      <c r="CED206" s="1189"/>
      <c r="CEE206" s="1189"/>
      <c r="CEF206" s="1189"/>
      <c r="CEG206" s="1189"/>
      <c r="CEH206" s="1189"/>
      <c r="CEI206" s="1189"/>
      <c r="CEJ206" s="1189"/>
      <c r="CEK206" s="1189"/>
      <c r="CEL206" s="1189"/>
      <c r="CEM206" s="1189"/>
      <c r="CEN206" s="1189"/>
      <c r="CEO206" s="1189"/>
      <c r="CEP206" s="1189"/>
      <c r="CEQ206" s="1189"/>
      <c r="CER206" s="1189"/>
      <c r="CES206" s="1189"/>
      <c r="CET206" s="1189"/>
      <c r="CEU206" s="1189"/>
      <c r="CEV206" s="1189"/>
      <c r="CEW206" s="1189"/>
      <c r="CEX206" s="1189"/>
      <c r="CEY206" s="1189"/>
      <c r="CEZ206" s="1189"/>
      <c r="CFA206" s="1189"/>
      <c r="CFB206" s="1189"/>
      <c r="CFC206" s="1189"/>
      <c r="CFD206" s="1189"/>
      <c r="CFE206" s="1189"/>
      <c r="CFF206" s="1189"/>
      <c r="CFG206" s="1189"/>
      <c r="CFH206" s="1189"/>
      <c r="CFI206" s="1189"/>
      <c r="CFJ206" s="1189"/>
      <c r="CFK206" s="1189"/>
      <c r="CFL206" s="1189"/>
      <c r="CFM206" s="1189"/>
      <c r="CFN206" s="1189"/>
      <c r="CFO206" s="1189"/>
      <c r="CFP206" s="1189"/>
      <c r="CFQ206" s="1189"/>
      <c r="CFR206" s="1189"/>
      <c r="CFS206" s="1189"/>
      <c r="CFT206" s="1189"/>
      <c r="CFU206" s="1189"/>
      <c r="CFV206" s="1189"/>
      <c r="CFW206" s="1189"/>
      <c r="CFX206" s="1189"/>
      <c r="CFY206" s="1189"/>
      <c r="CFZ206" s="1189"/>
      <c r="CGA206" s="1189"/>
      <c r="CGB206" s="1189"/>
      <c r="CGC206" s="1189"/>
      <c r="CGD206" s="1189"/>
      <c r="CGE206" s="1189"/>
      <c r="CGF206" s="1189"/>
      <c r="CGG206" s="1189"/>
      <c r="CGH206" s="1189"/>
      <c r="CGI206" s="1189"/>
      <c r="CGJ206" s="1189"/>
      <c r="CGK206" s="1189"/>
      <c r="CGL206" s="1189"/>
      <c r="CGM206" s="1189"/>
      <c r="CGN206" s="1189"/>
      <c r="CGO206" s="1189"/>
      <c r="CGP206" s="1189"/>
      <c r="CGQ206" s="1189"/>
      <c r="CGR206" s="1189"/>
      <c r="CGS206" s="1189"/>
      <c r="CGT206" s="1189"/>
      <c r="CGU206" s="1189"/>
      <c r="CGV206" s="1189"/>
      <c r="CGW206" s="1189"/>
      <c r="CGX206" s="1189"/>
      <c r="CGY206" s="1189"/>
      <c r="CGZ206" s="1189"/>
      <c r="CHA206" s="1189"/>
      <c r="CHB206" s="1189"/>
      <c r="CHC206" s="1189"/>
      <c r="CHD206" s="1189"/>
      <c r="CHE206" s="1189"/>
      <c r="CHF206" s="1189"/>
      <c r="CHG206" s="1189"/>
      <c r="CHH206" s="1189"/>
      <c r="CHI206" s="1189"/>
      <c r="CHJ206" s="1189"/>
      <c r="CHK206" s="1189"/>
      <c r="CHL206" s="1189"/>
      <c r="CHM206" s="1189"/>
      <c r="CHN206" s="1189"/>
      <c r="CHO206" s="1189"/>
      <c r="CHP206" s="1189"/>
      <c r="CHQ206" s="1189"/>
      <c r="CHR206" s="1189"/>
      <c r="CHS206" s="1189"/>
      <c r="CHT206" s="1189"/>
      <c r="CHU206" s="1189"/>
      <c r="CHV206" s="1189"/>
      <c r="CHW206" s="1189"/>
      <c r="CHX206" s="1189"/>
      <c r="CHY206" s="1189"/>
      <c r="CHZ206" s="1189"/>
      <c r="CIA206" s="1189"/>
      <c r="CIB206" s="1189"/>
      <c r="CIC206" s="1189"/>
      <c r="CID206" s="1189"/>
      <c r="CIE206" s="1189"/>
      <c r="CIF206" s="1189"/>
      <c r="CIG206" s="1189"/>
      <c r="CIH206" s="1189"/>
      <c r="CII206" s="1189"/>
      <c r="CIJ206" s="1189"/>
      <c r="CIK206" s="1189"/>
      <c r="CIL206" s="1189"/>
      <c r="CIM206" s="1189"/>
      <c r="CIN206" s="1189"/>
      <c r="CIO206" s="1189"/>
      <c r="CIP206" s="1189"/>
      <c r="CIQ206" s="1189"/>
      <c r="CIR206" s="1189"/>
      <c r="CIS206" s="1189"/>
      <c r="CIT206" s="1189"/>
      <c r="CIU206" s="1189"/>
      <c r="CIV206" s="1189"/>
      <c r="CIW206" s="1189"/>
      <c r="CIX206" s="1189"/>
      <c r="CIY206" s="1189"/>
      <c r="CIZ206" s="1189"/>
      <c r="CJA206" s="1189"/>
      <c r="CJB206" s="1189"/>
      <c r="CJC206" s="1189"/>
      <c r="CJD206" s="1189"/>
      <c r="CJE206" s="1189"/>
      <c r="CJF206" s="1189"/>
      <c r="CJG206" s="1189"/>
      <c r="CJH206" s="1189"/>
      <c r="CJI206" s="1189"/>
      <c r="CJJ206" s="1189"/>
      <c r="CJK206" s="1189"/>
      <c r="CJL206" s="1189"/>
      <c r="CJM206" s="1189"/>
      <c r="CJN206" s="1189"/>
      <c r="CJO206" s="1189"/>
      <c r="CJP206" s="1189"/>
      <c r="CJQ206" s="1189"/>
      <c r="CJR206" s="1189"/>
      <c r="CJS206" s="1189"/>
      <c r="CJT206" s="1189"/>
      <c r="CJU206" s="1189"/>
      <c r="CJV206" s="1189"/>
      <c r="CJW206" s="1189"/>
      <c r="CJX206" s="1189"/>
      <c r="CJY206" s="1189"/>
      <c r="CJZ206" s="1189"/>
      <c r="CKA206" s="1189"/>
      <c r="CKB206" s="1189"/>
      <c r="CKC206" s="1189"/>
      <c r="CKD206" s="1189"/>
      <c r="CKE206" s="1189"/>
      <c r="CKF206" s="1189"/>
      <c r="CKG206" s="1189"/>
      <c r="CKH206" s="1189"/>
      <c r="CKI206" s="1189"/>
      <c r="CKJ206" s="1189"/>
      <c r="CKK206" s="1189"/>
      <c r="CKL206" s="1189"/>
      <c r="CKM206" s="1189"/>
      <c r="CKN206" s="1189"/>
      <c r="CKO206" s="1189"/>
      <c r="CKP206" s="1189"/>
      <c r="CKQ206" s="1189"/>
      <c r="CKR206" s="1189"/>
      <c r="CKS206" s="1189"/>
      <c r="CKT206" s="1189"/>
      <c r="CKU206" s="1189"/>
      <c r="CKV206" s="1189"/>
      <c r="CKW206" s="1189"/>
      <c r="CKX206" s="1189"/>
      <c r="CKY206" s="1189"/>
      <c r="CKZ206" s="1189"/>
      <c r="CLA206" s="1189"/>
      <c r="CLB206" s="1189"/>
      <c r="CLC206" s="1189"/>
      <c r="CLD206" s="1189"/>
      <c r="CLE206" s="1189"/>
      <c r="CLF206" s="1189"/>
      <c r="CLG206" s="1189"/>
      <c r="CLH206" s="1189"/>
      <c r="CLI206" s="1189"/>
      <c r="CLJ206" s="1189"/>
      <c r="CLK206" s="1189"/>
      <c r="CLL206" s="1189"/>
      <c r="CLM206" s="1189"/>
      <c r="CLN206" s="1189"/>
      <c r="CLO206" s="1189"/>
      <c r="CLP206" s="1189"/>
      <c r="CLQ206" s="1189"/>
      <c r="CLR206" s="1189"/>
      <c r="CLS206" s="1189"/>
      <c r="CLT206" s="1189"/>
      <c r="CLU206" s="1189"/>
      <c r="CLV206" s="1189"/>
      <c r="CLW206" s="1189"/>
      <c r="CLX206" s="1189"/>
      <c r="CLY206" s="1189"/>
      <c r="CLZ206" s="1189"/>
      <c r="CMA206" s="1189"/>
      <c r="CMB206" s="1189"/>
      <c r="CMC206" s="1189"/>
      <c r="CMD206" s="1189"/>
      <c r="CME206" s="1189"/>
      <c r="CMF206" s="1189"/>
      <c r="CMG206" s="1189"/>
      <c r="CMH206" s="1189"/>
      <c r="CMI206" s="1189"/>
      <c r="CMJ206" s="1189"/>
      <c r="CMK206" s="1189"/>
      <c r="CML206" s="1189"/>
      <c r="CMM206" s="1189"/>
      <c r="CMN206" s="1189"/>
      <c r="CMO206" s="1189"/>
      <c r="CMP206" s="1189"/>
      <c r="CMQ206" s="1189"/>
      <c r="CMR206" s="1189"/>
      <c r="CMS206" s="1189"/>
      <c r="CMT206" s="1189"/>
      <c r="CMU206" s="1189"/>
      <c r="CMV206" s="1189"/>
      <c r="CMW206" s="1189"/>
      <c r="CMX206" s="1189"/>
      <c r="CMY206" s="1189"/>
      <c r="CMZ206" s="1189"/>
      <c r="CNA206" s="1189"/>
      <c r="CNB206" s="1189"/>
      <c r="CNC206" s="1189"/>
      <c r="CND206" s="1189"/>
      <c r="CNE206" s="1189"/>
      <c r="CNF206" s="1189"/>
      <c r="CNG206" s="1189"/>
      <c r="CNH206" s="1189"/>
      <c r="CNI206" s="1189"/>
      <c r="CNJ206" s="1189"/>
      <c r="CNK206" s="1189"/>
      <c r="CNL206" s="1189"/>
      <c r="CNM206" s="1189"/>
      <c r="CNN206" s="1189"/>
      <c r="CNO206" s="1189"/>
      <c r="CNP206" s="1189"/>
      <c r="CNQ206" s="1189"/>
      <c r="CNR206" s="1189"/>
      <c r="CNS206" s="1189"/>
      <c r="CNT206" s="1189"/>
      <c r="CNU206" s="1189"/>
      <c r="CNV206" s="1189"/>
      <c r="CNW206" s="1189"/>
      <c r="CNX206" s="1189"/>
      <c r="CNY206" s="1189"/>
      <c r="CNZ206" s="1189"/>
      <c r="COA206" s="1189"/>
      <c r="COB206" s="1189"/>
      <c r="COC206" s="1189"/>
      <c r="COD206" s="1189"/>
      <c r="COE206" s="1189"/>
      <c r="COF206" s="1189"/>
      <c r="COG206" s="1189"/>
      <c r="COH206" s="1189"/>
      <c r="COI206" s="1189"/>
      <c r="COJ206" s="1189"/>
      <c r="COK206" s="1189"/>
      <c r="COL206" s="1189"/>
      <c r="COM206" s="1189"/>
      <c r="CON206" s="1189"/>
      <c r="COO206" s="1189"/>
      <c r="COP206" s="1189"/>
      <c r="COQ206" s="1189"/>
      <c r="COR206" s="1189"/>
      <c r="COS206" s="1189"/>
      <c r="COT206" s="1189"/>
      <c r="COU206" s="1189"/>
      <c r="COV206" s="1189"/>
      <c r="COW206" s="1189"/>
      <c r="COX206" s="1189"/>
      <c r="COY206" s="1189"/>
      <c r="COZ206" s="1189"/>
      <c r="CPA206" s="1189"/>
      <c r="CPB206" s="1189"/>
      <c r="CPC206" s="1189"/>
      <c r="CPD206" s="1189"/>
      <c r="CPE206" s="1189"/>
      <c r="CPF206" s="1189"/>
      <c r="CPG206" s="1189"/>
      <c r="CPH206" s="1189"/>
      <c r="CPI206" s="1189"/>
      <c r="CPJ206" s="1189"/>
      <c r="CPK206" s="1189"/>
      <c r="CPL206" s="1189"/>
      <c r="CPM206" s="1189"/>
      <c r="CPN206" s="1189"/>
      <c r="CPO206" s="1189"/>
      <c r="CPP206" s="1189"/>
      <c r="CPQ206" s="1189"/>
      <c r="CPR206" s="1189"/>
      <c r="CPS206" s="1189"/>
      <c r="CPT206" s="1189"/>
      <c r="CPU206" s="1189"/>
      <c r="CPV206" s="1189"/>
      <c r="CPW206" s="1189"/>
      <c r="CPX206" s="1189"/>
      <c r="CPY206" s="1189"/>
      <c r="CPZ206" s="1189"/>
      <c r="CQA206" s="1189"/>
      <c r="CQB206" s="1189"/>
      <c r="CQC206" s="1189"/>
      <c r="CQD206" s="1189"/>
      <c r="CQE206" s="1189"/>
      <c r="CQF206" s="1189"/>
      <c r="CQG206" s="1189"/>
      <c r="CQH206" s="1189"/>
      <c r="CQI206" s="1189"/>
      <c r="CQJ206" s="1189"/>
      <c r="CQK206" s="1189"/>
      <c r="CQL206" s="1189"/>
      <c r="CQM206" s="1189"/>
      <c r="CQN206" s="1189"/>
      <c r="CQO206" s="1189"/>
      <c r="CQP206" s="1189"/>
      <c r="CQQ206" s="1189"/>
      <c r="CQR206" s="1189"/>
      <c r="CQS206" s="1189"/>
      <c r="CQT206" s="1189"/>
      <c r="CQU206" s="1189"/>
      <c r="CQV206" s="1189"/>
      <c r="CQW206" s="1189"/>
      <c r="CQX206" s="1189"/>
      <c r="CQY206" s="1189"/>
      <c r="CQZ206" s="1189"/>
      <c r="CRA206" s="1189"/>
      <c r="CRB206" s="1189"/>
      <c r="CRC206" s="1189"/>
      <c r="CRD206" s="1189"/>
      <c r="CRE206" s="1189"/>
      <c r="CRF206" s="1189"/>
      <c r="CRG206" s="1189"/>
      <c r="CRH206" s="1189"/>
      <c r="CRI206" s="1189"/>
      <c r="CRJ206" s="1189"/>
      <c r="CRK206" s="1189"/>
      <c r="CRL206" s="1189"/>
      <c r="CRM206" s="1189"/>
      <c r="CRN206" s="1189"/>
      <c r="CRO206" s="1189"/>
      <c r="CRP206" s="1189"/>
      <c r="CRQ206" s="1189"/>
      <c r="CRR206" s="1189"/>
      <c r="CRS206" s="1189"/>
      <c r="CRT206" s="1189"/>
      <c r="CRU206" s="1189"/>
      <c r="CRV206" s="1189"/>
      <c r="CRW206" s="1189"/>
      <c r="CRX206" s="1189"/>
      <c r="CRY206" s="1189"/>
      <c r="CRZ206" s="1189"/>
      <c r="CSA206" s="1189"/>
      <c r="CSB206" s="1189"/>
      <c r="CSC206" s="1189"/>
      <c r="CSD206" s="1189"/>
      <c r="CSE206" s="1189"/>
      <c r="CSF206" s="1189"/>
      <c r="CSG206" s="1189"/>
      <c r="CSH206" s="1189"/>
      <c r="CSI206" s="1189"/>
      <c r="CSJ206" s="1189"/>
      <c r="CSK206" s="1189"/>
      <c r="CSL206" s="1189"/>
      <c r="CSM206" s="1189"/>
      <c r="CSN206" s="1189"/>
      <c r="CSO206" s="1189"/>
      <c r="CSP206" s="1189"/>
      <c r="CSQ206" s="1189"/>
      <c r="CSR206" s="1189"/>
      <c r="CSS206" s="1189"/>
      <c r="CST206" s="1189"/>
      <c r="CSU206" s="1189"/>
      <c r="CSV206" s="1189"/>
      <c r="CSW206" s="1189"/>
      <c r="CSX206" s="1189"/>
      <c r="CSY206" s="1189"/>
      <c r="CSZ206" s="1189"/>
      <c r="CTA206" s="1189"/>
      <c r="CTB206" s="1189"/>
      <c r="CTC206" s="1189"/>
      <c r="CTD206" s="1189"/>
      <c r="CTE206" s="1189"/>
      <c r="CTF206" s="1189"/>
      <c r="CTG206" s="1189"/>
      <c r="CTH206" s="1189"/>
      <c r="CTI206" s="1189"/>
      <c r="CTJ206" s="1189"/>
      <c r="CTK206" s="1189"/>
      <c r="CTL206" s="1189"/>
      <c r="CTM206" s="1189"/>
      <c r="CTN206" s="1189"/>
      <c r="CTO206" s="1189"/>
      <c r="CTP206" s="1189"/>
      <c r="CTQ206" s="1189"/>
      <c r="CTR206" s="1189"/>
      <c r="CTS206" s="1189"/>
      <c r="CTT206" s="1189"/>
      <c r="CTU206" s="1189"/>
      <c r="CTV206" s="1189"/>
      <c r="CTW206" s="1189"/>
      <c r="CTX206" s="1189"/>
      <c r="CTY206" s="1189"/>
      <c r="CTZ206" s="1189"/>
      <c r="CUA206" s="1189"/>
      <c r="CUB206" s="1189"/>
      <c r="CUC206" s="1189"/>
      <c r="CUD206" s="1189"/>
      <c r="CUE206" s="1189"/>
      <c r="CUF206" s="1189"/>
      <c r="CUG206" s="1189"/>
      <c r="CUH206" s="1189"/>
      <c r="CUI206" s="1189"/>
      <c r="CUJ206" s="1189"/>
      <c r="CUK206" s="1189"/>
      <c r="CUL206" s="1189"/>
      <c r="CUM206" s="1189"/>
      <c r="CUN206" s="1189"/>
      <c r="CUO206" s="1189"/>
      <c r="CUP206" s="1189"/>
      <c r="CUQ206" s="1189"/>
      <c r="CUR206" s="1189"/>
      <c r="CUS206" s="1189"/>
      <c r="CUT206" s="1189"/>
      <c r="CUU206" s="1189"/>
      <c r="CUV206" s="1189"/>
      <c r="CUW206" s="1189"/>
      <c r="CUX206" s="1189"/>
      <c r="CUY206" s="1189"/>
      <c r="CUZ206" s="1189"/>
      <c r="CVA206" s="1189"/>
      <c r="CVB206" s="1189"/>
      <c r="CVC206" s="1189"/>
      <c r="CVD206" s="1189"/>
      <c r="CVE206" s="1189"/>
      <c r="CVF206" s="1189"/>
      <c r="CVG206" s="1189"/>
      <c r="CVH206" s="1189"/>
      <c r="CVI206" s="1189"/>
      <c r="CVJ206" s="1189"/>
      <c r="CVK206" s="1189"/>
      <c r="CVL206" s="1189"/>
      <c r="CVM206" s="1189"/>
      <c r="CVN206" s="1189"/>
      <c r="CVO206" s="1189"/>
      <c r="CVP206" s="1189"/>
      <c r="CVQ206" s="1189"/>
      <c r="CVR206" s="1189"/>
      <c r="CVS206" s="1189"/>
      <c r="CVT206" s="1189"/>
      <c r="CVU206" s="1189"/>
      <c r="CVV206" s="1189"/>
      <c r="CVW206" s="1189"/>
      <c r="CVX206" s="1189"/>
      <c r="CVY206" s="1189"/>
      <c r="CVZ206" s="1189"/>
      <c r="CWA206" s="1189"/>
      <c r="CWB206" s="1189"/>
      <c r="CWC206" s="1189"/>
      <c r="CWD206" s="1189"/>
      <c r="CWE206" s="1189"/>
      <c r="CWF206" s="1189"/>
      <c r="CWG206" s="1189"/>
      <c r="CWH206" s="1189"/>
      <c r="CWI206" s="1189"/>
      <c r="CWJ206" s="1189"/>
      <c r="CWK206" s="1189"/>
      <c r="CWL206" s="1189"/>
      <c r="CWM206" s="1189"/>
      <c r="CWN206" s="1189"/>
      <c r="CWO206" s="1189"/>
      <c r="CWP206" s="1189"/>
      <c r="CWQ206" s="1189"/>
      <c r="CWR206" s="1189"/>
      <c r="CWS206" s="1189"/>
      <c r="CWT206" s="1189"/>
      <c r="CWU206" s="1189"/>
      <c r="CWV206" s="1189"/>
      <c r="CWW206" s="1189"/>
      <c r="CWX206" s="1189"/>
      <c r="CWY206" s="1189"/>
      <c r="CWZ206" s="1189"/>
      <c r="CXA206" s="1189"/>
      <c r="CXB206" s="1189"/>
      <c r="CXC206" s="1189"/>
      <c r="CXD206" s="1189"/>
      <c r="CXE206" s="1189"/>
      <c r="CXF206" s="1189"/>
      <c r="CXG206" s="1189"/>
      <c r="CXH206" s="1189"/>
      <c r="CXI206" s="1189"/>
      <c r="CXJ206" s="1189"/>
      <c r="CXK206" s="1189"/>
      <c r="CXL206" s="1189"/>
      <c r="CXM206" s="1189"/>
      <c r="CXN206" s="1189"/>
      <c r="CXO206" s="1189"/>
      <c r="CXP206" s="1189"/>
      <c r="CXQ206" s="1189"/>
      <c r="CXR206" s="1189"/>
      <c r="CXS206" s="1189"/>
      <c r="CXT206" s="1189"/>
      <c r="CXU206" s="1189"/>
      <c r="CXV206" s="1189"/>
      <c r="CXW206" s="1189"/>
      <c r="CXX206" s="1189"/>
      <c r="CXY206" s="1189"/>
      <c r="CXZ206" s="1189"/>
      <c r="CYA206" s="1189"/>
      <c r="CYB206" s="1189"/>
      <c r="CYC206" s="1189"/>
      <c r="CYD206" s="1189"/>
      <c r="CYE206" s="1189"/>
      <c r="CYF206" s="1189"/>
      <c r="CYG206" s="1189"/>
      <c r="CYH206" s="1189"/>
      <c r="CYI206" s="1189"/>
      <c r="CYJ206" s="1189"/>
      <c r="CYK206" s="1189"/>
      <c r="CYL206" s="1189"/>
      <c r="CYM206" s="1189"/>
      <c r="CYN206" s="1189"/>
      <c r="CYO206" s="1189"/>
      <c r="CYP206" s="1189"/>
      <c r="CYQ206" s="1189"/>
      <c r="CYR206" s="1189"/>
      <c r="CYS206" s="1189"/>
      <c r="CYT206" s="1189"/>
      <c r="CYU206" s="1189"/>
      <c r="CYV206" s="1189"/>
      <c r="CYW206" s="1189"/>
      <c r="CYX206" s="1189"/>
      <c r="CYY206" s="1189"/>
      <c r="CYZ206" s="1189"/>
      <c r="CZA206" s="1189"/>
      <c r="CZB206" s="1189"/>
      <c r="CZC206" s="1189"/>
      <c r="CZD206" s="1189"/>
      <c r="CZE206" s="1189"/>
      <c r="CZF206" s="1189"/>
      <c r="CZG206" s="1189"/>
      <c r="CZH206" s="1189"/>
      <c r="CZI206" s="1189"/>
      <c r="CZJ206" s="1189"/>
      <c r="CZK206" s="1189"/>
      <c r="CZL206" s="1189"/>
      <c r="CZM206" s="1189"/>
      <c r="CZN206" s="1189"/>
      <c r="CZO206" s="1189"/>
      <c r="CZP206" s="1189"/>
      <c r="CZQ206" s="1189"/>
      <c r="CZR206" s="1189"/>
      <c r="CZS206" s="1189"/>
      <c r="CZT206" s="1189"/>
      <c r="CZU206" s="1189"/>
      <c r="CZV206" s="1189"/>
      <c r="CZW206" s="1189"/>
      <c r="CZX206" s="1189"/>
      <c r="CZY206" s="1189"/>
      <c r="CZZ206" s="1189"/>
      <c r="DAA206" s="1189"/>
      <c r="DAB206" s="1189"/>
      <c r="DAC206" s="1189"/>
      <c r="DAD206" s="1189"/>
      <c r="DAE206" s="1189"/>
      <c r="DAF206" s="1189"/>
      <c r="DAG206" s="1189"/>
      <c r="DAH206" s="1189"/>
      <c r="DAI206" s="1189"/>
      <c r="DAJ206" s="1189"/>
      <c r="DAK206" s="1189"/>
      <c r="DAL206" s="1189"/>
      <c r="DAM206" s="1189"/>
      <c r="DAN206" s="1189"/>
      <c r="DAO206" s="1189"/>
      <c r="DAP206" s="1189"/>
      <c r="DAQ206" s="1189"/>
      <c r="DAR206" s="1189"/>
      <c r="DAS206" s="1189"/>
      <c r="DAT206" s="1189"/>
      <c r="DAU206" s="1189"/>
      <c r="DAV206" s="1189"/>
      <c r="DAW206" s="1189"/>
      <c r="DAX206" s="1189"/>
      <c r="DAY206" s="1189"/>
      <c r="DAZ206" s="1189"/>
      <c r="DBA206" s="1189"/>
      <c r="DBB206" s="1189"/>
      <c r="DBC206" s="1189"/>
      <c r="DBD206" s="1189"/>
      <c r="DBE206" s="1189"/>
      <c r="DBF206" s="1189"/>
      <c r="DBG206" s="1189"/>
      <c r="DBH206" s="1189"/>
      <c r="DBI206" s="1189"/>
      <c r="DBJ206" s="1189"/>
      <c r="DBK206" s="1189"/>
      <c r="DBL206" s="1189"/>
      <c r="DBM206" s="1189"/>
      <c r="DBN206" s="1189"/>
      <c r="DBO206" s="1189"/>
      <c r="DBP206" s="1189"/>
      <c r="DBQ206" s="1189"/>
      <c r="DBR206" s="1189"/>
      <c r="DBS206" s="1189"/>
      <c r="DBT206" s="1189"/>
      <c r="DBU206" s="1189"/>
      <c r="DBV206" s="1189"/>
      <c r="DBW206" s="1189"/>
      <c r="DBX206" s="1189"/>
      <c r="DBY206" s="1189"/>
      <c r="DBZ206" s="1189"/>
      <c r="DCA206" s="1189"/>
      <c r="DCB206" s="1189"/>
      <c r="DCC206" s="1189"/>
      <c r="DCD206" s="1189"/>
      <c r="DCE206" s="1189"/>
      <c r="DCF206" s="1189"/>
      <c r="DCG206" s="1189"/>
      <c r="DCH206" s="1189"/>
      <c r="DCI206" s="1189"/>
      <c r="DCJ206" s="1189"/>
      <c r="DCK206" s="1189"/>
      <c r="DCL206" s="1189"/>
      <c r="DCM206" s="1189"/>
      <c r="DCN206" s="1189"/>
      <c r="DCO206" s="1189"/>
      <c r="DCP206" s="1189"/>
      <c r="DCQ206" s="1189"/>
      <c r="DCR206" s="1189"/>
      <c r="DCS206" s="1189"/>
      <c r="DCT206" s="1189"/>
      <c r="DCU206" s="1189"/>
      <c r="DCV206" s="1189"/>
      <c r="DCW206" s="1189"/>
      <c r="DCX206" s="1189"/>
      <c r="DCY206" s="1189"/>
      <c r="DCZ206" s="1189"/>
      <c r="DDA206" s="1189"/>
      <c r="DDB206" s="1189"/>
      <c r="DDC206" s="1189"/>
      <c r="DDD206" s="1189"/>
      <c r="DDE206" s="1189"/>
      <c r="DDF206" s="1189"/>
      <c r="DDG206" s="1189"/>
      <c r="DDH206" s="1189"/>
      <c r="DDI206" s="1189"/>
      <c r="DDJ206" s="1189"/>
      <c r="DDK206" s="1189"/>
      <c r="DDL206" s="1189"/>
      <c r="DDM206" s="1189"/>
      <c r="DDN206" s="1189"/>
      <c r="DDO206" s="1189"/>
      <c r="DDP206" s="1189"/>
      <c r="DDQ206" s="1189"/>
      <c r="DDR206" s="1189"/>
      <c r="DDS206" s="1189"/>
      <c r="DDT206" s="1189"/>
      <c r="DDU206" s="1189"/>
      <c r="DDV206" s="1189"/>
      <c r="DDW206" s="1189"/>
      <c r="DDX206" s="1189"/>
      <c r="DDY206" s="1189"/>
      <c r="DDZ206" s="1189"/>
      <c r="DEA206" s="1189"/>
      <c r="DEB206" s="1189"/>
      <c r="DEC206" s="1189"/>
      <c r="DED206" s="1189"/>
      <c r="DEE206" s="1189"/>
      <c r="DEF206" s="1189"/>
      <c r="DEG206" s="1189"/>
      <c r="DEH206" s="1189"/>
      <c r="DEI206" s="1189"/>
      <c r="DEJ206" s="1189"/>
      <c r="DEK206" s="1189"/>
      <c r="DEL206" s="1189"/>
      <c r="DEM206" s="1189"/>
      <c r="DEN206" s="1189"/>
      <c r="DEO206" s="1189"/>
      <c r="DEP206" s="1189"/>
      <c r="DEQ206" s="1189"/>
      <c r="DER206" s="1189"/>
      <c r="DES206" s="1189"/>
      <c r="DET206" s="1189"/>
      <c r="DEU206" s="1189"/>
      <c r="DEV206" s="1189"/>
      <c r="DEW206" s="1189"/>
      <c r="DEX206" s="1189"/>
      <c r="DEY206" s="1189"/>
      <c r="DEZ206" s="1189"/>
      <c r="DFA206" s="1189"/>
      <c r="DFB206" s="1189"/>
      <c r="DFC206" s="1189"/>
      <c r="DFD206" s="1189"/>
      <c r="DFE206" s="1189"/>
      <c r="DFF206" s="1189"/>
      <c r="DFG206" s="1189"/>
      <c r="DFH206" s="1189"/>
      <c r="DFI206" s="1189"/>
      <c r="DFJ206" s="1189"/>
      <c r="DFK206" s="1189"/>
      <c r="DFL206" s="1189"/>
      <c r="DFM206" s="1189"/>
      <c r="DFN206" s="1189"/>
      <c r="DFO206" s="1189"/>
      <c r="DFP206" s="1189"/>
      <c r="DFQ206" s="1189"/>
      <c r="DFR206" s="1189"/>
      <c r="DFS206" s="1189"/>
      <c r="DFT206" s="1189"/>
      <c r="DFU206" s="1189"/>
      <c r="DFV206" s="1189"/>
      <c r="DFW206" s="1189"/>
      <c r="DFX206" s="1189"/>
      <c r="DFY206" s="1189"/>
      <c r="DFZ206" s="1189"/>
      <c r="DGA206" s="1189"/>
      <c r="DGB206" s="1189"/>
      <c r="DGC206" s="1189"/>
      <c r="DGD206" s="1189"/>
      <c r="DGE206" s="1189"/>
      <c r="DGF206" s="1189"/>
      <c r="DGG206" s="1189"/>
      <c r="DGH206" s="1189"/>
      <c r="DGI206" s="1189"/>
      <c r="DGJ206" s="1189"/>
      <c r="DGK206" s="1189"/>
      <c r="DGL206" s="1189"/>
      <c r="DGM206" s="1189"/>
      <c r="DGN206" s="1189"/>
      <c r="DGO206" s="1189"/>
      <c r="DGP206" s="1189"/>
      <c r="DGQ206" s="1189"/>
      <c r="DGR206" s="1189"/>
      <c r="DGS206" s="1189"/>
      <c r="DGT206" s="1189"/>
      <c r="DGU206" s="1189"/>
      <c r="DGV206" s="1189"/>
      <c r="DGW206" s="1189"/>
      <c r="DGX206" s="1189"/>
      <c r="DGY206" s="1189"/>
      <c r="DGZ206" s="1189"/>
      <c r="DHA206" s="1189"/>
      <c r="DHB206" s="1189"/>
      <c r="DHC206" s="1189"/>
      <c r="DHD206" s="1189"/>
      <c r="DHE206" s="1189"/>
      <c r="DHF206" s="1189"/>
      <c r="DHG206" s="1189"/>
      <c r="DHH206" s="1189"/>
      <c r="DHI206" s="1189"/>
      <c r="DHJ206" s="1189"/>
      <c r="DHK206" s="1189"/>
      <c r="DHL206" s="1189"/>
      <c r="DHM206" s="1189"/>
      <c r="DHN206" s="1189"/>
      <c r="DHO206" s="1189"/>
      <c r="DHP206" s="1189"/>
      <c r="DHQ206" s="1189"/>
      <c r="DHR206" s="1189"/>
      <c r="DHS206" s="1189"/>
      <c r="DHT206" s="1189"/>
      <c r="DHU206" s="1189"/>
      <c r="DHV206" s="1189"/>
      <c r="DHW206" s="1189"/>
      <c r="DHX206" s="1189"/>
      <c r="DHY206" s="1189"/>
      <c r="DHZ206" s="1189"/>
      <c r="DIA206" s="1189"/>
      <c r="DIB206" s="1189"/>
      <c r="DIC206" s="1189"/>
      <c r="DID206" s="1189"/>
      <c r="DIE206" s="1189"/>
      <c r="DIF206" s="1189"/>
      <c r="DIG206" s="1189"/>
      <c r="DIH206" s="1189"/>
      <c r="DII206" s="1189"/>
      <c r="DIJ206" s="1189"/>
      <c r="DIK206" s="1189"/>
      <c r="DIL206" s="1189"/>
      <c r="DIM206" s="1189"/>
      <c r="DIN206" s="1189"/>
      <c r="DIO206" s="1189"/>
      <c r="DIP206" s="1189"/>
      <c r="DIQ206" s="1189"/>
      <c r="DIR206" s="1189"/>
      <c r="DIS206" s="1189"/>
      <c r="DIT206" s="1189"/>
      <c r="DIU206" s="1189"/>
      <c r="DIV206" s="1189"/>
      <c r="DIW206" s="1189"/>
      <c r="DIX206" s="1189"/>
      <c r="DIY206" s="1189"/>
      <c r="DIZ206" s="1189"/>
      <c r="DJA206" s="1189"/>
      <c r="DJB206" s="1189"/>
      <c r="DJC206" s="1189"/>
      <c r="DJD206" s="1189"/>
      <c r="DJE206" s="1189"/>
      <c r="DJF206" s="1189"/>
      <c r="DJG206" s="1189"/>
      <c r="DJH206" s="1189"/>
      <c r="DJI206" s="1189"/>
      <c r="DJJ206" s="1189"/>
      <c r="DJK206" s="1189"/>
      <c r="DJL206" s="1189"/>
      <c r="DJM206" s="1189"/>
      <c r="DJN206" s="1189"/>
      <c r="DJO206" s="1189"/>
      <c r="DJP206" s="1189"/>
      <c r="DJQ206" s="1189"/>
      <c r="DJR206" s="1189"/>
      <c r="DJS206" s="1189"/>
      <c r="DJT206" s="1189"/>
      <c r="DJU206" s="1189"/>
      <c r="DJV206" s="1189"/>
      <c r="DJW206" s="1189"/>
      <c r="DJX206" s="1189"/>
      <c r="DJY206" s="1189"/>
      <c r="DJZ206" s="1189"/>
      <c r="DKA206" s="1189"/>
      <c r="DKB206" s="1189"/>
      <c r="DKC206" s="1189"/>
      <c r="DKD206" s="1189"/>
      <c r="DKE206" s="1189"/>
      <c r="DKF206" s="1189"/>
      <c r="DKG206" s="1189"/>
      <c r="DKH206" s="1189"/>
      <c r="DKI206" s="1189"/>
      <c r="DKJ206" s="1189"/>
      <c r="DKK206" s="1189"/>
      <c r="DKL206" s="1189"/>
      <c r="DKM206" s="1189"/>
      <c r="DKN206" s="1189"/>
      <c r="DKO206" s="1189"/>
      <c r="DKP206" s="1189"/>
      <c r="DKQ206" s="1189"/>
      <c r="DKR206" s="1189"/>
      <c r="DKS206" s="1189"/>
      <c r="DKT206" s="1189"/>
      <c r="DKU206" s="1189"/>
      <c r="DKV206" s="1189"/>
      <c r="DKW206" s="1189"/>
      <c r="DKX206" s="1189"/>
      <c r="DKY206" s="1189"/>
      <c r="DKZ206" s="1189"/>
      <c r="DLA206" s="1189"/>
      <c r="DLB206" s="1189"/>
      <c r="DLC206" s="1189"/>
      <c r="DLD206" s="1189"/>
      <c r="DLE206" s="1189"/>
      <c r="DLF206" s="1189"/>
      <c r="DLG206" s="1189"/>
      <c r="DLH206" s="1189"/>
      <c r="DLI206" s="1189"/>
      <c r="DLJ206" s="1189"/>
      <c r="DLK206" s="1189"/>
      <c r="DLL206" s="1189"/>
      <c r="DLM206" s="1189"/>
      <c r="DLN206" s="1189"/>
      <c r="DLO206" s="1189"/>
      <c r="DLP206" s="1189"/>
      <c r="DLQ206" s="1189"/>
      <c r="DLR206" s="1189"/>
      <c r="DLS206" s="1189"/>
      <c r="DLT206" s="1189"/>
      <c r="DLU206" s="1189"/>
      <c r="DLV206" s="1189"/>
      <c r="DLW206" s="1189"/>
      <c r="DLX206" s="1189"/>
      <c r="DLY206" s="1189"/>
      <c r="DLZ206" s="1189"/>
      <c r="DMA206" s="1189"/>
      <c r="DMB206" s="1189"/>
      <c r="DMC206" s="1189"/>
      <c r="DMD206" s="1189"/>
      <c r="DME206" s="1189"/>
      <c r="DMF206" s="1189"/>
      <c r="DMG206" s="1189"/>
      <c r="DMH206" s="1189"/>
      <c r="DMI206" s="1189"/>
      <c r="DMJ206" s="1189"/>
      <c r="DMK206" s="1189"/>
      <c r="DML206" s="1189"/>
      <c r="DMM206" s="1189"/>
      <c r="DMN206" s="1189"/>
      <c r="DMO206" s="1189"/>
      <c r="DMP206" s="1189"/>
      <c r="DMQ206" s="1189"/>
      <c r="DMR206" s="1189"/>
      <c r="DMS206" s="1189"/>
      <c r="DMT206" s="1189"/>
      <c r="DMU206" s="1189"/>
      <c r="DMV206" s="1189"/>
      <c r="DMW206" s="1189"/>
      <c r="DMX206" s="1189"/>
      <c r="DMY206" s="1189"/>
      <c r="DMZ206" s="1189"/>
      <c r="DNA206" s="1189"/>
      <c r="DNB206" s="1189"/>
      <c r="DNC206" s="1189"/>
      <c r="DND206" s="1189"/>
      <c r="DNE206" s="1189"/>
      <c r="DNF206" s="1189"/>
      <c r="DNG206" s="1189"/>
      <c r="DNH206" s="1189"/>
      <c r="DNI206" s="1189"/>
      <c r="DNJ206" s="1189"/>
      <c r="DNK206" s="1189"/>
      <c r="DNL206" s="1189"/>
      <c r="DNM206" s="1189"/>
      <c r="DNN206" s="1189"/>
      <c r="DNO206" s="1189"/>
      <c r="DNP206" s="1189"/>
      <c r="DNQ206" s="1189"/>
      <c r="DNR206" s="1189"/>
      <c r="DNS206" s="1189"/>
      <c r="DNT206" s="1189"/>
      <c r="DNU206" s="1189"/>
      <c r="DNV206" s="1189"/>
      <c r="DNW206" s="1189"/>
      <c r="DNX206" s="1189"/>
      <c r="DNY206" s="1189"/>
      <c r="DNZ206" s="1189"/>
      <c r="DOA206" s="1189"/>
      <c r="DOB206" s="1189"/>
      <c r="DOC206" s="1189"/>
      <c r="DOD206" s="1189"/>
      <c r="DOE206" s="1189"/>
      <c r="DOF206" s="1189"/>
      <c r="DOG206" s="1189"/>
      <c r="DOH206" s="1189"/>
      <c r="DOI206" s="1189"/>
      <c r="DOJ206" s="1189"/>
      <c r="DOK206" s="1189"/>
      <c r="DOL206" s="1189"/>
      <c r="DOM206" s="1189"/>
      <c r="DON206" s="1189"/>
      <c r="DOO206" s="1189"/>
      <c r="DOP206" s="1189"/>
      <c r="DOQ206" s="1189"/>
      <c r="DOR206" s="1189"/>
      <c r="DOS206" s="1189"/>
      <c r="DOT206" s="1189"/>
      <c r="DOU206" s="1189"/>
      <c r="DOV206" s="1189"/>
      <c r="DOW206" s="1189"/>
      <c r="DOX206" s="1189"/>
      <c r="DOY206" s="1189"/>
      <c r="DOZ206" s="1189"/>
      <c r="DPA206" s="1189"/>
      <c r="DPB206" s="1189"/>
      <c r="DPC206" s="1189"/>
      <c r="DPD206" s="1189"/>
      <c r="DPE206" s="1189"/>
      <c r="DPF206" s="1189"/>
      <c r="DPG206" s="1189"/>
      <c r="DPH206" s="1189"/>
      <c r="DPI206" s="1189"/>
      <c r="DPJ206" s="1189"/>
      <c r="DPK206" s="1189"/>
      <c r="DPL206" s="1189"/>
      <c r="DPM206" s="1189"/>
      <c r="DPN206" s="1189"/>
      <c r="DPO206" s="1189"/>
      <c r="DPP206" s="1189"/>
      <c r="DPQ206" s="1189"/>
      <c r="DPR206" s="1189"/>
      <c r="DPS206" s="1189"/>
      <c r="DPT206" s="1189"/>
      <c r="DPU206" s="1189"/>
      <c r="DPV206" s="1189"/>
      <c r="DPW206" s="1189"/>
      <c r="DPX206" s="1189"/>
      <c r="DPY206" s="1189"/>
      <c r="DPZ206" s="1189"/>
      <c r="DQA206" s="1189"/>
      <c r="DQB206" s="1189"/>
      <c r="DQC206" s="1189"/>
      <c r="DQD206" s="1189"/>
      <c r="DQE206" s="1189"/>
      <c r="DQF206" s="1189"/>
      <c r="DQG206" s="1189"/>
      <c r="DQH206" s="1189"/>
      <c r="DQI206" s="1189"/>
      <c r="DQJ206" s="1189"/>
      <c r="DQK206" s="1189"/>
      <c r="DQL206" s="1189"/>
      <c r="DQM206" s="1189"/>
      <c r="DQN206" s="1189"/>
      <c r="DQO206" s="1189"/>
      <c r="DQP206" s="1189"/>
      <c r="DQQ206" s="1189"/>
      <c r="DQR206" s="1189"/>
      <c r="DQS206" s="1189"/>
      <c r="DQT206" s="1189"/>
      <c r="DQU206" s="1189"/>
      <c r="DQV206" s="1189"/>
      <c r="DQW206" s="1189"/>
      <c r="DQX206" s="1189"/>
      <c r="DQY206" s="1189"/>
      <c r="DQZ206" s="1189"/>
      <c r="DRA206" s="1189"/>
      <c r="DRB206" s="1189"/>
      <c r="DRC206" s="1189"/>
      <c r="DRD206" s="1189"/>
      <c r="DRE206" s="1189"/>
      <c r="DRF206" s="1189"/>
      <c r="DRG206" s="1189"/>
      <c r="DRH206" s="1189"/>
      <c r="DRI206" s="1189"/>
      <c r="DRJ206" s="1189"/>
      <c r="DRK206" s="1189"/>
      <c r="DRL206" s="1189"/>
      <c r="DRM206" s="1189"/>
      <c r="DRN206" s="1189"/>
      <c r="DRO206" s="1189"/>
      <c r="DRP206" s="1189"/>
      <c r="DRQ206" s="1189"/>
      <c r="DRR206" s="1189"/>
      <c r="DRS206" s="1189"/>
      <c r="DRT206" s="1189"/>
      <c r="DRU206" s="1189"/>
      <c r="DRV206" s="1189"/>
      <c r="DRW206" s="1189"/>
      <c r="DRX206" s="1189"/>
      <c r="DRY206" s="1189"/>
      <c r="DRZ206" s="1189"/>
      <c r="DSA206" s="1189"/>
      <c r="DSB206" s="1189"/>
      <c r="DSC206" s="1189"/>
      <c r="DSD206" s="1189"/>
      <c r="DSE206" s="1189"/>
      <c r="DSF206" s="1189"/>
      <c r="DSG206" s="1189"/>
      <c r="DSH206" s="1189"/>
      <c r="DSI206" s="1189"/>
      <c r="DSJ206" s="1189"/>
      <c r="DSK206" s="1189"/>
      <c r="DSL206" s="1189"/>
      <c r="DSM206" s="1189"/>
      <c r="DSN206" s="1189"/>
      <c r="DSO206" s="1189"/>
      <c r="DSP206" s="1189"/>
      <c r="DSQ206" s="1189"/>
      <c r="DSR206" s="1189"/>
      <c r="DSS206" s="1189"/>
      <c r="DST206" s="1189"/>
      <c r="DSU206" s="1189"/>
      <c r="DSV206" s="1189"/>
      <c r="DSW206" s="1189"/>
      <c r="DSX206" s="1189"/>
      <c r="DSY206" s="1189"/>
      <c r="DSZ206" s="1189"/>
      <c r="DTA206" s="1189"/>
      <c r="DTB206" s="1189"/>
      <c r="DTC206" s="1189"/>
      <c r="DTD206" s="1189"/>
      <c r="DTE206" s="1189"/>
      <c r="DTF206" s="1189"/>
      <c r="DTG206" s="1189"/>
      <c r="DTH206" s="1189"/>
      <c r="DTI206" s="1189"/>
      <c r="DTJ206" s="1189"/>
      <c r="DTK206" s="1189"/>
      <c r="DTL206" s="1189"/>
      <c r="DTM206" s="1189"/>
      <c r="DTN206" s="1189"/>
      <c r="DTO206" s="1189"/>
      <c r="DTP206" s="1189"/>
      <c r="DTQ206" s="1189"/>
      <c r="DTR206" s="1189"/>
      <c r="DTS206" s="1189"/>
      <c r="DTT206" s="1189"/>
      <c r="DTU206" s="1189"/>
      <c r="DTV206" s="1189"/>
      <c r="DTW206" s="1189"/>
      <c r="DTX206" s="1189"/>
      <c r="DTY206" s="1189"/>
      <c r="DTZ206" s="1189"/>
      <c r="DUA206" s="1189"/>
      <c r="DUB206" s="1189"/>
      <c r="DUC206" s="1189"/>
      <c r="DUD206" s="1189"/>
      <c r="DUE206" s="1189"/>
      <c r="DUF206" s="1189"/>
      <c r="DUG206" s="1189"/>
      <c r="DUH206" s="1189"/>
      <c r="DUI206" s="1189"/>
      <c r="DUJ206" s="1189"/>
      <c r="DUK206" s="1189"/>
      <c r="DUL206" s="1189"/>
      <c r="DUM206" s="1189"/>
      <c r="DUN206" s="1189"/>
      <c r="DUO206" s="1189"/>
      <c r="DUP206" s="1189"/>
      <c r="DUQ206" s="1189"/>
      <c r="DUR206" s="1189"/>
      <c r="DUS206" s="1189"/>
      <c r="DUT206" s="1189"/>
      <c r="DUU206" s="1189"/>
      <c r="DUV206" s="1189"/>
      <c r="DUW206" s="1189"/>
      <c r="DUX206" s="1189"/>
      <c r="DUY206" s="1189"/>
      <c r="DUZ206" s="1189"/>
      <c r="DVA206" s="1189"/>
      <c r="DVB206" s="1189"/>
      <c r="DVC206" s="1189"/>
      <c r="DVD206" s="1189"/>
      <c r="DVE206" s="1189"/>
      <c r="DVF206" s="1189"/>
      <c r="DVG206" s="1189"/>
      <c r="DVH206" s="1189"/>
      <c r="DVI206" s="1189"/>
      <c r="DVJ206" s="1189"/>
      <c r="DVK206" s="1189"/>
      <c r="DVL206" s="1189"/>
      <c r="DVM206" s="1189"/>
      <c r="DVN206" s="1189"/>
      <c r="DVO206" s="1189"/>
      <c r="DVP206" s="1189"/>
      <c r="DVQ206" s="1189"/>
      <c r="DVR206" s="1189"/>
      <c r="DVS206" s="1189"/>
      <c r="DVT206" s="1189"/>
      <c r="DVU206" s="1189"/>
      <c r="DVV206" s="1189"/>
      <c r="DVW206" s="1189"/>
      <c r="DVX206" s="1189"/>
      <c r="DVY206" s="1189"/>
      <c r="DVZ206" s="1189"/>
      <c r="DWA206" s="1189"/>
      <c r="DWB206" s="1189"/>
      <c r="DWC206" s="1189"/>
      <c r="DWD206" s="1189"/>
      <c r="DWE206" s="1189"/>
      <c r="DWF206" s="1189"/>
      <c r="DWG206" s="1189"/>
      <c r="DWH206" s="1189"/>
      <c r="DWI206" s="1189"/>
      <c r="DWJ206" s="1189"/>
      <c r="DWK206" s="1189"/>
      <c r="DWL206" s="1189"/>
      <c r="DWM206" s="1189"/>
      <c r="DWN206" s="1189"/>
      <c r="DWO206" s="1189"/>
      <c r="DWP206" s="1189"/>
      <c r="DWQ206" s="1189"/>
      <c r="DWR206" s="1189"/>
      <c r="DWS206" s="1189"/>
      <c r="DWT206" s="1189"/>
      <c r="DWU206" s="1189"/>
      <c r="DWV206" s="1189"/>
      <c r="DWW206" s="1189"/>
      <c r="DWX206" s="1189"/>
      <c r="DWY206" s="1189"/>
      <c r="DWZ206" s="1189"/>
      <c r="DXA206" s="1189"/>
      <c r="DXB206" s="1189"/>
      <c r="DXC206" s="1189"/>
      <c r="DXD206" s="1189"/>
      <c r="DXE206" s="1189"/>
      <c r="DXF206" s="1189"/>
      <c r="DXG206" s="1189"/>
      <c r="DXH206" s="1189"/>
      <c r="DXI206" s="1189"/>
      <c r="DXJ206" s="1189"/>
      <c r="DXK206" s="1189"/>
      <c r="DXL206" s="1189"/>
      <c r="DXM206" s="1189"/>
      <c r="DXN206" s="1189"/>
      <c r="DXO206" s="1189"/>
      <c r="DXP206" s="1189"/>
      <c r="DXQ206" s="1189"/>
      <c r="DXR206" s="1189"/>
      <c r="DXS206" s="1189"/>
      <c r="DXT206" s="1189"/>
      <c r="DXU206" s="1189"/>
      <c r="DXV206" s="1189"/>
      <c r="DXW206" s="1189"/>
      <c r="DXX206" s="1189"/>
      <c r="DXY206" s="1189"/>
      <c r="DXZ206" s="1189"/>
      <c r="DYA206" s="1189"/>
      <c r="DYB206" s="1189"/>
      <c r="DYC206" s="1189"/>
      <c r="DYD206" s="1189"/>
      <c r="DYE206" s="1189"/>
      <c r="DYF206" s="1189"/>
      <c r="DYG206" s="1189"/>
      <c r="DYH206" s="1189"/>
      <c r="DYI206" s="1189"/>
      <c r="DYJ206" s="1189"/>
      <c r="DYK206" s="1189"/>
      <c r="DYL206" s="1189"/>
      <c r="DYM206" s="1189"/>
      <c r="DYN206" s="1189"/>
      <c r="DYO206" s="1189"/>
      <c r="DYP206" s="1189"/>
      <c r="DYQ206" s="1189"/>
      <c r="DYR206" s="1189"/>
      <c r="DYS206" s="1189"/>
      <c r="DYT206" s="1189"/>
      <c r="DYU206" s="1189"/>
      <c r="DYV206" s="1189"/>
      <c r="DYW206" s="1189"/>
      <c r="DYX206" s="1189"/>
      <c r="DYY206" s="1189"/>
      <c r="DYZ206" s="1189"/>
      <c r="DZA206" s="1189"/>
      <c r="DZB206" s="1189"/>
      <c r="DZC206" s="1189"/>
      <c r="DZD206" s="1189"/>
      <c r="DZE206" s="1189"/>
      <c r="DZF206" s="1189"/>
      <c r="DZG206" s="1189"/>
      <c r="DZH206" s="1189"/>
      <c r="DZI206" s="1189"/>
      <c r="DZJ206" s="1189"/>
      <c r="DZK206" s="1189"/>
      <c r="DZL206" s="1189"/>
      <c r="DZM206" s="1189"/>
      <c r="DZN206" s="1189"/>
      <c r="DZO206" s="1189"/>
      <c r="DZP206" s="1189"/>
      <c r="DZQ206" s="1189"/>
      <c r="DZR206" s="1189"/>
      <c r="DZS206" s="1189"/>
      <c r="DZT206" s="1189"/>
      <c r="DZU206" s="1189"/>
      <c r="DZV206" s="1189"/>
      <c r="DZW206" s="1189"/>
      <c r="DZX206" s="1189"/>
      <c r="DZY206" s="1189"/>
      <c r="DZZ206" s="1189"/>
      <c r="EAA206" s="1189"/>
      <c r="EAB206" s="1189"/>
      <c r="EAC206" s="1189"/>
      <c r="EAD206" s="1189"/>
      <c r="EAE206" s="1189"/>
      <c r="EAF206" s="1189"/>
      <c r="EAG206" s="1189"/>
      <c r="EAH206" s="1189"/>
      <c r="EAI206" s="1189"/>
      <c r="EAJ206" s="1189"/>
      <c r="EAK206" s="1189"/>
      <c r="EAL206" s="1189"/>
      <c r="EAM206" s="1189"/>
      <c r="EAN206" s="1189"/>
      <c r="EAO206" s="1189"/>
      <c r="EAP206" s="1189"/>
      <c r="EAQ206" s="1189"/>
      <c r="EAR206" s="1189"/>
      <c r="EAS206" s="1189"/>
      <c r="EAT206" s="1189"/>
      <c r="EAU206" s="1189"/>
      <c r="EAV206" s="1189"/>
      <c r="EAW206" s="1189"/>
      <c r="EAX206" s="1189"/>
      <c r="EAY206" s="1189"/>
      <c r="EAZ206" s="1189"/>
      <c r="EBA206" s="1189"/>
      <c r="EBB206" s="1189"/>
      <c r="EBC206" s="1189"/>
      <c r="EBD206" s="1189"/>
      <c r="EBE206" s="1189"/>
      <c r="EBF206" s="1189"/>
      <c r="EBG206" s="1189"/>
      <c r="EBH206" s="1189"/>
      <c r="EBI206" s="1189"/>
      <c r="EBJ206" s="1189"/>
      <c r="EBK206" s="1189"/>
      <c r="EBL206" s="1189"/>
      <c r="EBM206" s="1189"/>
      <c r="EBN206" s="1189"/>
      <c r="EBO206" s="1189"/>
      <c r="EBP206" s="1189"/>
      <c r="EBQ206" s="1189"/>
      <c r="EBR206" s="1189"/>
      <c r="EBS206" s="1189"/>
      <c r="EBT206" s="1189"/>
      <c r="EBU206" s="1189"/>
      <c r="EBV206" s="1189"/>
      <c r="EBW206" s="1189"/>
      <c r="EBX206" s="1189"/>
      <c r="EBY206" s="1189"/>
      <c r="EBZ206" s="1189"/>
      <c r="ECA206" s="1189"/>
      <c r="ECB206" s="1189"/>
      <c r="ECC206" s="1189"/>
      <c r="ECD206" s="1189"/>
      <c r="ECE206" s="1189"/>
      <c r="ECF206" s="1189"/>
      <c r="ECG206" s="1189"/>
      <c r="ECH206" s="1189"/>
      <c r="ECI206" s="1189"/>
      <c r="ECJ206" s="1189"/>
      <c r="ECK206" s="1189"/>
      <c r="ECL206" s="1189"/>
      <c r="ECM206" s="1189"/>
      <c r="ECN206" s="1189"/>
      <c r="ECO206" s="1189"/>
      <c r="ECP206" s="1189"/>
      <c r="ECQ206" s="1189"/>
      <c r="ECR206" s="1189"/>
      <c r="ECS206" s="1189"/>
      <c r="ECT206" s="1189"/>
      <c r="ECU206" s="1189"/>
      <c r="ECV206" s="1189"/>
      <c r="ECW206" s="1189"/>
      <c r="ECX206" s="1189"/>
      <c r="ECY206" s="1189"/>
      <c r="ECZ206" s="1189"/>
      <c r="EDA206" s="1189"/>
      <c r="EDB206" s="1189"/>
      <c r="EDC206" s="1189"/>
      <c r="EDD206" s="1189"/>
      <c r="EDE206" s="1189"/>
      <c r="EDF206" s="1189"/>
      <c r="EDG206" s="1189"/>
      <c r="EDH206" s="1189"/>
      <c r="EDI206" s="1189"/>
      <c r="EDJ206" s="1189"/>
      <c r="EDK206" s="1189"/>
      <c r="EDL206" s="1189"/>
      <c r="EDM206" s="1189"/>
      <c r="EDN206" s="1189"/>
      <c r="EDO206" s="1189"/>
      <c r="EDP206" s="1189"/>
      <c r="EDQ206" s="1189"/>
      <c r="EDR206" s="1189"/>
      <c r="EDS206" s="1189"/>
      <c r="EDT206" s="1189"/>
      <c r="EDU206" s="1189"/>
      <c r="EDV206" s="1189"/>
      <c r="EDW206" s="1189"/>
      <c r="EDX206" s="1189"/>
      <c r="EDY206" s="1189"/>
      <c r="EDZ206" s="1189"/>
      <c r="EEA206" s="1189"/>
      <c r="EEB206" s="1189"/>
      <c r="EEC206" s="1189"/>
      <c r="EED206" s="1189"/>
      <c r="EEE206" s="1189"/>
      <c r="EEF206" s="1189"/>
      <c r="EEG206" s="1189"/>
      <c r="EEH206" s="1189"/>
      <c r="EEI206" s="1189"/>
      <c r="EEJ206" s="1189"/>
      <c r="EEK206" s="1189"/>
      <c r="EEL206" s="1189"/>
      <c r="EEM206" s="1189"/>
      <c r="EEN206" s="1189"/>
      <c r="EEO206" s="1189"/>
      <c r="EEP206" s="1189"/>
      <c r="EEQ206" s="1189"/>
      <c r="EER206" s="1189"/>
      <c r="EES206" s="1189"/>
      <c r="EET206" s="1189"/>
      <c r="EEU206" s="1189"/>
      <c r="EEV206" s="1189"/>
      <c r="EEW206" s="1189"/>
      <c r="EEX206" s="1189"/>
      <c r="EEY206" s="1189"/>
      <c r="EEZ206" s="1189"/>
      <c r="EFA206" s="1189"/>
      <c r="EFB206" s="1189"/>
      <c r="EFC206" s="1189"/>
      <c r="EFD206" s="1189"/>
      <c r="EFE206" s="1189"/>
      <c r="EFF206" s="1189"/>
      <c r="EFG206" s="1189"/>
      <c r="EFH206" s="1189"/>
      <c r="EFI206" s="1189"/>
      <c r="EFJ206" s="1189"/>
      <c r="EFK206" s="1189"/>
      <c r="EFL206" s="1189"/>
      <c r="EFM206" s="1189"/>
      <c r="EFN206" s="1189"/>
      <c r="EFO206" s="1189"/>
      <c r="EFP206" s="1189"/>
      <c r="EFQ206" s="1189"/>
      <c r="EFR206" s="1189"/>
      <c r="EFS206" s="1189"/>
      <c r="EFT206" s="1189"/>
      <c r="EFU206" s="1189"/>
      <c r="EFV206" s="1189"/>
      <c r="EFW206" s="1189"/>
      <c r="EFX206" s="1189"/>
      <c r="EFY206" s="1189"/>
      <c r="EFZ206" s="1189"/>
      <c r="EGA206" s="1189"/>
      <c r="EGB206" s="1189"/>
      <c r="EGC206" s="1189"/>
      <c r="EGD206" s="1189"/>
      <c r="EGE206" s="1189"/>
      <c r="EGF206" s="1189"/>
      <c r="EGG206" s="1189"/>
      <c r="EGH206" s="1189"/>
      <c r="EGI206" s="1189"/>
      <c r="EGJ206" s="1189"/>
      <c r="EGK206" s="1189"/>
      <c r="EGL206" s="1189"/>
      <c r="EGM206" s="1189"/>
      <c r="EGN206" s="1189"/>
      <c r="EGO206" s="1189"/>
      <c r="EGP206" s="1189"/>
      <c r="EGQ206" s="1189"/>
      <c r="EGR206" s="1189"/>
      <c r="EGS206" s="1189"/>
      <c r="EGT206" s="1189"/>
      <c r="EGU206" s="1189"/>
      <c r="EGV206" s="1189"/>
      <c r="EGW206" s="1189"/>
      <c r="EGX206" s="1189"/>
      <c r="EGY206" s="1189"/>
      <c r="EGZ206" s="1189"/>
      <c r="EHA206" s="1189"/>
      <c r="EHB206" s="1189"/>
      <c r="EHC206" s="1189"/>
      <c r="EHD206" s="1189"/>
      <c r="EHE206" s="1189"/>
      <c r="EHF206" s="1189"/>
      <c r="EHG206" s="1189"/>
      <c r="EHH206" s="1189"/>
      <c r="EHI206" s="1189"/>
      <c r="EHJ206" s="1189"/>
      <c r="EHK206" s="1189"/>
      <c r="EHL206" s="1189"/>
      <c r="EHM206" s="1189"/>
      <c r="EHN206" s="1189"/>
      <c r="EHO206" s="1189"/>
      <c r="EHP206" s="1189"/>
      <c r="EHQ206" s="1189"/>
      <c r="EHR206" s="1189"/>
      <c r="EHS206" s="1189"/>
      <c r="EHT206" s="1189"/>
      <c r="EHU206" s="1189"/>
      <c r="EHV206" s="1189"/>
      <c r="EHW206" s="1189"/>
      <c r="EHX206" s="1189"/>
      <c r="EHY206" s="1189"/>
      <c r="EHZ206" s="1189"/>
      <c r="EIA206" s="1189"/>
      <c r="EIB206" s="1189"/>
      <c r="EIC206" s="1189"/>
      <c r="EID206" s="1189"/>
      <c r="EIE206" s="1189"/>
      <c r="EIF206" s="1189"/>
      <c r="EIG206" s="1189"/>
      <c r="EIH206" s="1189"/>
      <c r="EII206" s="1189"/>
      <c r="EIJ206" s="1189"/>
      <c r="EIK206" s="1189"/>
      <c r="EIL206" s="1189"/>
      <c r="EIM206" s="1189"/>
      <c r="EIN206" s="1189"/>
      <c r="EIO206" s="1189"/>
      <c r="EIP206" s="1189"/>
      <c r="EIQ206" s="1189"/>
      <c r="EIR206" s="1189"/>
      <c r="EIS206" s="1189"/>
      <c r="EIT206" s="1189"/>
      <c r="EIU206" s="1189"/>
      <c r="EIV206" s="1189"/>
      <c r="EIW206" s="1189"/>
      <c r="EIX206" s="1189"/>
      <c r="EIY206" s="1189"/>
      <c r="EIZ206" s="1189"/>
      <c r="EJA206" s="1189"/>
      <c r="EJB206" s="1189"/>
      <c r="EJC206" s="1189"/>
      <c r="EJD206" s="1189"/>
      <c r="EJE206" s="1189"/>
      <c r="EJF206" s="1189"/>
      <c r="EJG206" s="1189"/>
      <c r="EJH206" s="1189"/>
      <c r="EJI206" s="1189"/>
      <c r="EJJ206" s="1189"/>
      <c r="EJK206" s="1189"/>
      <c r="EJL206" s="1189"/>
      <c r="EJM206" s="1189"/>
      <c r="EJN206" s="1189"/>
      <c r="EJO206" s="1189"/>
      <c r="EJP206" s="1189"/>
      <c r="EJQ206" s="1189"/>
      <c r="EJR206" s="1189"/>
      <c r="EJS206" s="1189"/>
      <c r="EJT206" s="1189"/>
      <c r="EJU206" s="1189"/>
      <c r="EJV206" s="1189"/>
      <c r="EJW206" s="1189"/>
      <c r="EJX206" s="1189"/>
      <c r="EJY206" s="1189"/>
      <c r="EJZ206" s="1189"/>
      <c r="EKA206" s="1189"/>
      <c r="EKB206" s="1189"/>
      <c r="EKC206" s="1189"/>
      <c r="EKD206" s="1189"/>
      <c r="EKE206" s="1189"/>
      <c r="EKF206" s="1189"/>
      <c r="EKG206" s="1189"/>
      <c r="EKH206" s="1189"/>
      <c r="EKI206" s="1189"/>
      <c r="EKJ206" s="1189"/>
      <c r="EKK206" s="1189"/>
      <c r="EKL206" s="1189"/>
      <c r="EKM206" s="1189"/>
      <c r="EKN206" s="1189"/>
      <c r="EKO206" s="1189"/>
      <c r="EKP206" s="1189"/>
      <c r="EKQ206" s="1189"/>
      <c r="EKR206" s="1189"/>
      <c r="EKS206" s="1189"/>
      <c r="EKT206" s="1189"/>
      <c r="EKU206" s="1189"/>
      <c r="EKV206" s="1189"/>
      <c r="EKW206" s="1189"/>
      <c r="EKX206" s="1189"/>
      <c r="EKY206" s="1189"/>
      <c r="EKZ206" s="1189"/>
      <c r="ELA206" s="1189"/>
      <c r="ELB206" s="1189"/>
      <c r="ELC206" s="1189"/>
      <c r="ELD206" s="1189"/>
      <c r="ELE206" s="1189"/>
      <c r="ELF206" s="1189"/>
      <c r="ELG206" s="1189"/>
      <c r="ELH206" s="1189"/>
      <c r="ELI206" s="1189"/>
      <c r="ELJ206" s="1189"/>
      <c r="ELK206" s="1189"/>
      <c r="ELL206" s="1189"/>
      <c r="ELM206" s="1189"/>
      <c r="ELN206" s="1189"/>
      <c r="ELO206" s="1189"/>
      <c r="ELP206" s="1189"/>
      <c r="ELQ206" s="1189"/>
      <c r="ELR206" s="1189"/>
      <c r="ELS206" s="1189"/>
      <c r="ELT206" s="1189"/>
      <c r="ELU206" s="1189"/>
      <c r="ELV206" s="1189"/>
      <c r="ELW206" s="1189"/>
      <c r="ELX206" s="1189"/>
      <c r="ELY206" s="1189"/>
      <c r="ELZ206" s="1189"/>
      <c r="EMA206" s="1189"/>
      <c r="EMB206" s="1189"/>
      <c r="EMC206" s="1189"/>
      <c r="EMD206" s="1189"/>
      <c r="EME206" s="1189"/>
      <c r="EMF206" s="1189"/>
      <c r="EMG206" s="1189"/>
      <c r="EMH206" s="1189"/>
      <c r="EMI206" s="1189"/>
      <c r="EMJ206" s="1189"/>
      <c r="EMK206" s="1189"/>
      <c r="EML206" s="1189"/>
      <c r="EMM206" s="1189"/>
      <c r="EMN206" s="1189"/>
      <c r="EMO206" s="1189"/>
      <c r="EMP206" s="1189"/>
      <c r="EMQ206" s="1189"/>
      <c r="EMR206" s="1189"/>
      <c r="EMS206" s="1189"/>
      <c r="EMT206" s="1189"/>
      <c r="EMU206" s="1189"/>
      <c r="EMV206" s="1189"/>
      <c r="EMW206" s="1189"/>
      <c r="EMX206" s="1189"/>
      <c r="EMY206" s="1189"/>
      <c r="EMZ206" s="1189"/>
      <c r="ENA206" s="1189"/>
      <c r="ENB206" s="1189"/>
      <c r="ENC206" s="1189"/>
      <c r="END206" s="1189"/>
      <c r="ENE206" s="1189"/>
      <c r="ENF206" s="1189"/>
      <c r="ENG206" s="1189"/>
      <c r="ENH206" s="1189"/>
      <c r="ENI206" s="1189"/>
      <c r="ENJ206" s="1189"/>
      <c r="ENK206" s="1189"/>
      <c r="ENL206" s="1189"/>
      <c r="ENM206" s="1189"/>
      <c r="ENN206" s="1189"/>
      <c r="ENO206" s="1189"/>
      <c r="ENP206" s="1189"/>
      <c r="ENQ206" s="1189"/>
      <c r="ENR206" s="1189"/>
      <c r="ENS206" s="1189"/>
      <c r="ENT206" s="1189"/>
      <c r="ENU206" s="1189"/>
      <c r="ENV206" s="1189"/>
      <c r="ENW206" s="1189"/>
      <c r="ENX206" s="1189"/>
      <c r="ENY206" s="1189"/>
      <c r="ENZ206" s="1189"/>
      <c r="EOA206" s="1189"/>
      <c r="EOB206" s="1189"/>
      <c r="EOC206" s="1189"/>
      <c r="EOD206" s="1189"/>
      <c r="EOE206" s="1189"/>
      <c r="EOF206" s="1189"/>
      <c r="EOG206" s="1189"/>
      <c r="EOH206" s="1189"/>
      <c r="EOI206" s="1189"/>
      <c r="EOJ206" s="1189"/>
      <c r="EOK206" s="1189"/>
      <c r="EOL206" s="1189"/>
      <c r="EOM206" s="1189"/>
      <c r="EON206" s="1189"/>
      <c r="EOO206" s="1189"/>
      <c r="EOP206" s="1189"/>
      <c r="EOQ206" s="1189"/>
      <c r="EOR206" s="1189"/>
      <c r="EOS206" s="1189"/>
      <c r="EOT206" s="1189"/>
      <c r="EOU206" s="1189"/>
      <c r="EOV206" s="1189"/>
      <c r="EOW206" s="1189"/>
      <c r="EOX206" s="1189"/>
      <c r="EOY206" s="1189"/>
      <c r="EOZ206" s="1189"/>
      <c r="EPA206" s="1189"/>
      <c r="EPB206" s="1189"/>
      <c r="EPC206" s="1189"/>
      <c r="EPD206" s="1189"/>
      <c r="EPE206" s="1189"/>
      <c r="EPF206" s="1189"/>
      <c r="EPG206" s="1189"/>
      <c r="EPH206" s="1189"/>
      <c r="EPI206" s="1189"/>
      <c r="EPJ206" s="1189"/>
      <c r="EPK206" s="1189"/>
      <c r="EPL206" s="1189"/>
      <c r="EPM206" s="1189"/>
      <c r="EPN206" s="1189"/>
      <c r="EPO206" s="1189"/>
      <c r="EPP206" s="1189"/>
      <c r="EPQ206" s="1189"/>
      <c r="EPR206" s="1189"/>
      <c r="EPS206" s="1189"/>
      <c r="EPT206" s="1189"/>
      <c r="EPU206" s="1189"/>
      <c r="EPV206" s="1189"/>
      <c r="EPW206" s="1189"/>
      <c r="EPX206" s="1189"/>
      <c r="EPY206" s="1189"/>
      <c r="EPZ206" s="1189"/>
      <c r="EQA206" s="1189"/>
      <c r="EQB206" s="1189"/>
      <c r="EQC206" s="1189"/>
      <c r="EQD206" s="1189"/>
      <c r="EQE206" s="1189"/>
      <c r="EQF206" s="1189"/>
      <c r="EQG206" s="1189"/>
      <c r="EQH206" s="1189"/>
      <c r="EQI206" s="1189"/>
      <c r="EQJ206" s="1189"/>
      <c r="EQK206" s="1189"/>
      <c r="EQL206" s="1189"/>
      <c r="EQM206" s="1189"/>
      <c r="EQN206" s="1189"/>
      <c r="EQO206" s="1189"/>
      <c r="EQP206" s="1189"/>
      <c r="EQQ206" s="1189"/>
      <c r="EQR206" s="1189"/>
      <c r="EQS206" s="1189"/>
      <c r="EQT206" s="1189"/>
      <c r="EQU206" s="1189"/>
      <c r="EQV206" s="1189"/>
      <c r="EQW206" s="1189"/>
      <c r="EQX206" s="1189"/>
      <c r="EQY206" s="1189"/>
      <c r="EQZ206" s="1189"/>
      <c r="ERA206" s="1189"/>
      <c r="ERB206" s="1189"/>
      <c r="ERC206" s="1189"/>
      <c r="ERD206" s="1189"/>
      <c r="ERE206" s="1189"/>
      <c r="ERF206" s="1189"/>
      <c r="ERG206" s="1189"/>
      <c r="ERH206" s="1189"/>
      <c r="ERI206" s="1189"/>
      <c r="ERJ206" s="1189"/>
      <c r="ERK206" s="1189"/>
      <c r="ERL206" s="1189"/>
      <c r="ERM206" s="1189"/>
      <c r="ERN206" s="1189"/>
      <c r="ERO206" s="1189"/>
      <c r="ERP206" s="1189"/>
      <c r="ERQ206" s="1189"/>
      <c r="ERR206" s="1189"/>
      <c r="ERS206" s="1189"/>
      <c r="ERT206" s="1189"/>
      <c r="ERU206" s="1189"/>
      <c r="ERV206" s="1189"/>
      <c r="ERW206" s="1189"/>
      <c r="ERX206" s="1189"/>
      <c r="ERY206" s="1189"/>
      <c r="ERZ206" s="1189"/>
      <c r="ESA206" s="1189"/>
      <c r="ESB206" s="1189"/>
      <c r="ESC206" s="1189"/>
      <c r="ESD206" s="1189"/>
      <c r="ESE206" s="1189"/>
      <c r="ESF206" s="1189"/>
      <c r="ESG206" s="1189"/>
      <c r="ESH206" s="1189"/>
      <c r="ESI206" s="1189"/>
      <c r="ESJ206" s="1189"/>
      <c r="ESK206" s="1189"/>
      <c r="ESL206" s="1189"/>
      <c r="ESM206" s="1189"/>
      <c r="ESN206" s="1189"/>
      <c r="ESO206" s="1189"/>
      <c r="ESP206" s="1189"/>
      <c r="ESQ206" s="1189"/>
      <c r="ESR206" s="1189"/>
      <c r="ESS206" s="1189"/>
      <c r="EST206" s="1189"/>
      <c r="ESU206" s="1189"/>
      <c r="ESV206" s="1189"/>
      <c r="ESW206" s="1189"/>
      <c r="ESX206" s="1189"/>
      <c r="ESY206" s="1189"/>
      <c r="ESZ206" s="1189"/>
      <c r="ETA206" s="1189"/>
      <c r="ETB206" s="1189"/>
      <c r="ETC206" s="1189"/>
      <c r="ETD206" s="1189"/>
      <c r="ETE206" s="1189"/>
      <c r="ETF206" s="1189"/>
      <c r="ETG206" s="1189"/>
      <c r="ETH206" s="1189"/>
      <c r="ETI206" s="1189"/>
      <c r="ETJ206" s="1189"/>
      <c r="ETK206" s="1189"/>
      <c r="ETL206" s="1189"/>
      <c r="ETM206" s="1189"/>
      <c r="ETN206" s="1189"/>
      <c r="ETO206" s="1189"/>
      <c r="ETP206" s="1189"/>
      <c r="ETQ206" s="1189"/>
      <c r="ETR206" s="1189"/>
      <c r="ETS206" s="1189"/>
      <c r="ETT206" s="1189"/>
      <c r="ETU206" s="1189"/>
      <c r="ETV206" s="1189"/>
      <c r="ETW206" s="1189"/>
      <c r="ETX206" s="1189"/>
      <c r="ETY206" s="1189"/>
      <c r="ETZ206" s="1189"/>
      <c r="EUA206" s="1189"/>
      <c r="EUB206" s="1189"/>
      <c r="EUC206" s="1189"/>
      <c r="EUD206" s="1189"/>
      <c r="EUE206" s="1189"/>
      <c r="EUF206" s="1189"/>
      <c r="EUG206" s="1189"/>
      <c r="EUH206" s="1189"/>
      <c r="EUI206" s="1189"/>
      <c r="EUJ206" s="1189"/>
      <c r="EUK206" s="1189"/>
      <c r="EUL206" s="1189"/>
      <c r="EUM206" s="1189"/>
      <c r="EUN206" s="1189"/>
      <c r="EUO206" s="1189"/>
      <c r="EUP206" s="1189"/>
      <c r="EUQ206" s="1189"/>
      <c r="EUR206" s="1189"/>
      <c r="EUS206" s="1189"/>
      <c r="EUT206" s="1189"/>
      <c r="EUU206" s="1189"/>
      <c r="EUV206" s="1189"/>
      <c r="EUW206" s="1189"/>
      <c r="EUX206" s="1189"/>
      <c r="EUY206" s="1189"/>
      <c r="EUZ206" s="1189"/>
      <c r="EVA206" s="1189"/>
      <c r="EVB206" s="1189"/>
      <c r="EVC206" s="1189"/>
      <c r="EVD206" s="1189"/>
      <c r="EVE206" s="1189"/>
      <c r="EVF206" s="1189"/>
      <c r="EVG206" s="1189"/>
      <c r="EVH206" s="1189"/>
      <c r="EVI206" s="1189"/>
      <c r="EVJ206" s="1189"/>
      <c r="EVK206" s="1189"/>
      <c r="EVL206" s="1189"/>
      <c r="EVM206" s="1189"/>
      <c r="EVN206" s="1189"/>
      <c r="EVO206" s="1189"/>
      <c r="EVP206" s="1189"/>
      <c r="EVQ206" s="1189"/>
      <c r="EVR206" s="1189"/>
      <c r="EVS206" s="1189"/>
      <c r="EVT206" s="1189"/>
      <c r="EVU206" s="1189"/>
      <c r="EVV206" s="1189"/>
      <c r="EVW206" s="1189"/>
      <c r="EVX206" s="1189"/>
      <c r="EVY206" s="1189"/>
      <c r="EVZ206" s="1189"/>
      <c r="EWA206" s="1189"/>
      <c r="EWB206" s="1189"/>
      <c r="EWC206" s="1189"/>
      <c r="EWD206" s="1189"/>
      <c r="EWE206" s="1189"/>
      <c r="EWF206" s="1189"/>
      <c r="EWG206" s="1189"/>
      <c r="EWH206" s="1189"/>
      <c r="EWI206" s="1189"/>
      <c r="EWJ206" s="1189"/>
      <c r="EWK206" s="1189"/>
      <c r="EWL206" s="1189"/>
      <c r="EWM206" s="1189"/>
      <c r="EWN206" s="1189"/>
      <c r="EWO206" s="1189"/>
      <c r="EWP206" s="1189"/>
      <c r="EWQ206" s="1189"/>
      <c r="EWR206" s="1189"/>
      <c r="EWS206" s="1189"/>
      <c r="EWT206" s="1189"/>
      <c r="EWU206" s="1189"/>
      <c r="EWV206" s="1189"/>
      <c r="EWW206" s="1189"/>
      <c r="EWX206" s="1189"/>
      <c r="EWY206" s="1189"/>
      <c r="EWZ206" s="1189"/>
      <c r="EXA206" s="1189"/>
      <c r="EXB206" s="1189"/>
      <c r="EXC206" s="1189"/>
      <c r="EXD206" s="1189"/>
      <c r="EXE206" s="1189"/>
      <c r="EXF206" s="1189"/>
      <c r="EXG206" s="1189"/>
      <c r="EXH206" s="1189"/>
      <c r="EXI206" s="1189"/>
      <c r="EXJ206" s="1189"/>
      <c r="EXK206" s="1189"/>
      <c r="EXL206" s="1189"/>
      <c r="EXM206" s="1189"/>
      <c r="EXN206" s="1189"/>
      <c r="EXO206" s="1189"/>
      <c r="EXP206" s="1189"/>
      <c r="EXQ206" s="1189"/>
      <c r="EXR206" s="1189"/>
      <c r="EXS206" s="1189"/>
      <c r="EXT206" s="1189"/>
      <c r="EXU206" s="1189"/>
      <c r="EXV206" s="1189"/>
      <c r="EXW206" s="1189"/>
      <c r="EXX206" s="1189"/>
      <c r="EXY206" s="1189"/>
      <c r="EXZ206" s="1189"/>
      <c r="EYA206" s="1189"/>
      <c r="EYB206" s="1189"/>
      <c r="EYC206" s="1189"/>
      <c r="EYD206" s="1189"/>
      <c r="EYE206" s="1189"/>
      <c r="EYF206" s="1189"/>
      <c r="EYG206" s="1189"/>
      <c r="EYH206" s="1189"/>
      <c r="EYI206" s="1189"/>
      <c r="EYJ206" s="1189"/>
      <c r="EYK206" s="1189"/>
      <c r="EYL206" s="1189"/>
      <c r="EYM206" s="1189"/>
      <c r="EYN206" s="1189"/>
      <c r="EYO206" s="1189"/>
      <c r="EYP206" s="1189"/>
      <c r="EYQ206" s="1189"/>
      <c r="EYR206" s="1189"/>
      <c r="EYS206" s="1189"/>
      <c r="EYT206" s="1189"/>
      <c r="EYU206" s="1189"/>
      <c r="EYV206" s="1189"/>
      <c r="EYW206" s="1189"/>
      <c r="EYX206" s="1189"/>
      <c r="EYY206" s="1189"/>
      <c r="EYZ206" s="1189"/>
      <c r="EZA206" s="1189"/>
      <c r="EZB206" s="1189"/>
      <c r="EZC206" s="1189"/>
      <c r="EZD206" s="1189"/>
      <c r="EZE206" s="1189"/>
      <c r="EZF206" s="1189"/>
      <c r="EZG206" s="1189"/>
      <c r="EZH206" s="1189"/>
      <c r="EZI206" s="1189"/>
      <c r="EZJ206" s="1189"/>
      <c r="EZK206" s="1189"/>
      <c r="EZL206" s="1189"/>
      <c r="EZM206" s="1189"/>
      <c r="EZN206" s="1189"/>
      <c r="EZO206" s="1189"/>
      <c r="EZP206" s="1189"/>
      <c r="EZQ206" s="1189"/>
      <c r="EZR206" s="1189"/>
      <c r="EZS206" s="1189"/>
      <c r="EZT206" s="1189"/>
      <c r="EZU206" s="1189"/>
      <c r="EZV206" s="1189"/>
      <c r="EZW206" s="1189"/>
      <c r="EZX206" s="1189"/>
      <c r="EZY206" s="1189"/>
      <c r="EZZ206" s="1189"/>
      <c r="FAA206" s="1189"/>
      <c r="FAB206" s="1189"/>
      <c r="FAC206" s="1189"/>
      <c r="FAD206" s="1189"/>
      <c r="FAE206" s="1189"/>
      <c r="FAF206" s="1189"/>
      <c r="FAG206" s="1189"/>
      <c r="FAH206" s="1189"/>
      <c r="FAI206" s="1189"/>
      <c r="FAJ206" s="1189"/>
      <c r="FAK206" s="1189"/>
      <c r="FAL206" s="1189"/>
      <c r="FAM206" s="1189"/>
      <c r="FAN206" s="1189"/>
      <c r="FAO206" s="1189"/>
      <c r="FAP206" s="1189"/>
      <c r="FAQ206" s="1189"/>
      <c r="FAR206" s="1189"/>
      <c r="FAS206" s="1189"/>
      <c r="FAT206" s="1189"/>
      <c r="FAU206" s="1189"/>
      <c r="FAV206" s="1189"/>
      <c r="FAW206" s="1189"/>
      <c r="FAX206" s="1189"/>
      <c r="FAY206" s="1189"/>
      <c r="FAZ206" s="1189"/>
      <c r="FBA206" s="1189"/>
      <c r="FBB206" s="1189"/>
      <c r="FBC206" s="1189"/>
      <c r="FBD206" s="1189"/>
      <c r="FBE206" s="1189"/>
      <c r="FBF206" s="1189"/>
      <c r="FBG206" s="1189"/>
      <c r="FBH206" s="1189"/>
      <c r="FBI206" s="1189"/>
      <c r="FBJ206" s="1189"/>
      <c r="FBK206" s="1189"/>
      <c r="FBL206" s="1189"/>
      <c r="FBM206" s="1189"/>
      <c r="FBN206" s="1189"/>
      <c r="FBO206" s="1189"/>
      <c r="FBP206" s="1189"/>
      <c r="FBQ206" s="1189"/>
      <c r="FBR206" s="1189"/>
      <c r="FBS206" s="1189"/>
      <c r="FBT206" s="1189"/>
      <c r="FBU206" s="1189"/>
      <c r="FBV206" s="1189"/>
      <c r="FBW206" s="1189"/>
      <c r="FBX206" s="1189"/>
      <c r="FBY206" s="1189"/>
      <c r="FBZ206" s="1189"/>
      <c r="FCA206" s="1189"/>
      <c r="FCB206" s="1189"/>
      <c r="FCC206" s="1189"/>
      <c r="FCD206" s="1189"/>
      <c r="FCE206" s="1189"/>
      <c r="FCF206" s="1189"/>
      <c r="FCG206" s="1189"/>
      <c r="FCH206" s="1189"/>
      <c r="FCI206" s="1189"/>
      <c r="FCJ206" s="1189"/>
      <c r="FCK206" s="1189"/>
      <c r="FCL206" s="1189"/>
      <c r="FCM206" s="1189"/>
      <c r="FCN206" s="1189"/>
      <c r="FCO206" s="1189"/>
      <c r="FCP206" s="1189"/>
      <c r="FCQ206" s="1189"/>
      <c r="FCR206" s="1189"/>
      <c r="FCS206" s="1189"/>
      <c r="FCT206" s="1189"/>
      <c r="FCU206" s="1189"/>
      <c r="FCV206" s="1189"/>
      <c r="FCW206" s="1189"/>
      <c r="FCX206" s="1189"/>
      <c r="FCY206" s="1189"/>
      <c r="FCZ206" s="1189"/>
      <c r="FDA206" s="1189"/>
      <c r="FDB206" s="1189"/>
      <c r="FDC206" s="1189"/>
      <c r="FDD206" s="1189"/>
      <c r="FDE206" s="1189"/>
      <c r="FDF206" s="1189"/>
      <c r="FDG206" s="1189"/>
      <c r="FDH206" s="1189"/>
      <c r="FDI206" s="1189"/>
      <c r="FDJ206" s="1189"/>
      <c r="FDK206" s="1189"/>
      <c r="FDL206" s="1189"/>
      <c r="FDM206" s="1189"/>
      <c r="FDN206" s="1189"/>
      <c r="FDO206" s="1189"/>
      <c r="FDP206" s="1189"/>
      <c r="FDQ206" s="1189"/>
      <c r="FDR206" s="1189"/>
      <c r="FDS206" s="1189"/>
      <c r="FDT206" s="1189"/>
      <c r="FDU206" s="1189"/>
      <c r="FDV206" s="1189"/>
      <c r="FDW206" s="1189"/>
      <c r="FDX206" s="1189"/>
      <c r="FDY206" s="1189"/>
      <c r="FDZ206" s="1189"/>
      <c r="FEA206" s="1189"/>
      <c r="FEB206" s="1189"/>
      <c r="FEC206" s="1189"/>
      <c r="FED206" s="1189"/>
      <c r="FEE206" s="1189"/>
      <c r="FEF206" s="1189"/>
      <c r="FEG206" s="1189"/>
      <c r="FEH206" s="1189"/>
      <c r="FEI206" s="1189"/>
      <c r="FEJ206" s="1189"/>
      <c r="FEK206" s="1189"/>
      <c r="FEL206" s="1189"/>
      <c r="FEM206" s="1189"/>
      <c r="FEN206" s="1189"/>
      <c r="FEO206" s="1189"/>
      <c r="FEP206" s="1189"/>
      <c r="FEQ206" s="1189"/>
      <c r="FER206" s="1189"/>
      <c r="FES206" s="1189"/>
      <c r="FET206" s="1189"/>
      <c r="FEU206" s="1189"/>
      <c r="FEV206" s="1189"/>
      <c r="FEW206" s="1189"/>
      <c r="FEX206" s="1189"/>
      <c r="FEY206" s="1189"/>
      <c r="FEZ206" s="1189"/>
      <c r="FFA206" s="1189"/>
      <c r="FFB206" s="1189"/>
      <c r="FFC206" s="1189"/>
      <c r="FFD206" s="1189"/>
      <c r="FFE206" s="1189"/>
      <c r="FFF206" s="1189"/>
      <c r="FFG206" s="1189"/>
      <c r="FFH206" s="1189"/>
      <c r="FFI206" s="1189"/>
      <c r="FFJ206" s="1189"/>
      <c r="FFK206" s="1189"/>
      <c r="FFL206" s="1189"/>
      <c r="FFM206" s="1189"/>
      <c r="FFN206" s="1189"/>
      <c r="FFO206" s="1189"/>
      <c r="FFP206" s="1189"/>
      <c r="FFQ206" s="1189"/>
      <c r="FFR206" s="1189"/>
      <c r="FFS206" s="1189"/>
      <c r="FFT206" s="1189"/>
      <c r="FFU206" s="1189"/>
      <c r="FFV206" s="1189"/>
      <c r="FFW206" s="1189"/>
      <c r="FFX206" s="1189"/>
      <c r="FFY206" s="1189"/>
      <c r="FFZ206" s="1189"/>
      <c r="FGA206" s="1189"/>
      <c r="FGB206" s="1189"/>
      <c r="FGC206" s="1189"/>
      <c r="FGD206" s="1189"/>
      <c r="FGE206" s="1189"/>
      <c r="FGF206" s="1189"/>
      <c r="FGG206" s="1189"/>
      <c r="FGH206" s="1189"/>
      <c r="FGI206" s="1189"/>
      <c r="FGJ206" s="1189"/>
      <c r="FGK206" s="1189"/>
      <c r="FGL206" s="1189"/>
      <c r="FGM206" s="1189"/>
      <c r="FGN206" s="1189"/>
      <c r="FGO206" s="1189"/>
      <c r="FGP206" s="1189"/>
      <c r="FGQ206" s="1189"/>
      <c r="FGR206" s="1189"/>
      <c r="FGS206" s="1189"/>
      <c r="FGT206" s="1189"/>
      <c r="FGU206" s="1189"/>
      <c r="FGV206" s="1189"/>
      <c r="FGW206" s="1189"/>
      <c r="FGX206" s="1189"/>
      <c r="FGY206" s="1189"/>
      <c r="FGZ206" s="1189"/>
      <c r="FHA206" s="1189"/>
      <c r="FHB206" s="1189"/>
      <c r="FHC206" s="1189"/>
      <c r="FHD206" s="1189"/>
      <c r="FHE206" s="1189"/>
      <c r="FHF206" s="1189"/>
      <c r="FHG206" s="1189"/>
      <c r="FHH206" s="1189"/>
      <c r="FHI206" s="1189"/>
      <c r="FHJ206" s="1189"/>
      <c r="FHK206" s="1189"/>
      <c r="FHL206" s="1189"/>
      <c r="FHM206" s="1189"/>
      <c r="FHN206" s="1189"/>
      <c r="FHO206" s="1189"/>
      <c r="FHP206" s="1189"/>
      <c r="FHQ206" s="1189"/>
      <c r="FHR206" s="1189"/>
      <c r="FHS206" s="1189"/>
      <c r="FHT206" s="1189"/>
      <c r="FHU206" s="1189"/>
      <c r="FHV206" s="1189"/>
      <c r="FHW206" s="1189"/>
      <c r="FHX206" s="1189"/>
      <c r="FHY206" s="1189"/>
      <c r="FHZ206" s="1189"/>
      <c r="FIA206" s="1189"/>
      <c r="FIB206" s="1189"/>
      <c r="FIC206" s="1189"/>
      <c r="FID206" s="1189"/>
      <c r="FIE206" s="1189"/>
      <c r="FIF206" s="1189"/>
      <c r="FIG206" s="1189"/>
      <c r="FIH206" s="1189"/>
      <c r="FII206" s="1189"/>
      <c r="FIJ206" s="1189"/>
      <c r="FIK206" s="1189"/>
      <c r="FIL206" s="1189"/>
      <c r="FIM206" s="1189"/>
      <c r="FIN206" s="1189"/>
      <c r="FIO206" s="1189"/>
      <c r="FIP206" s="1189"/>
      <c r="FIQ206" s="1189"/>
      <c r="FIR206" s="1189"/>
      <c r="FIS206" s="1189"/>
      <c r="FIT206" s="1189"/>
      <c r="FIU206" s="1189"/>
      <c r="FIV206" s="1189"/>
      <c r="FIW206" s="1189"/>
      <c r="FIX206" s="1189"/>
      <c r="FIY206" s="1189"/>
      <c r="FIZ206" s="1189"/>
      <c r="FJA206" s="1189"/>
      <c r="FJB206" s="1189"/>
      <c r="FJC206" s="1189"/>
      <c r="FJD206" s="1189"/>
      <c r="FJE206" s="1189"/>
      <c r="FJF206" s="1189"/>
      <c r="FJG206" s="1189"/>
      <c r="FJH206" s="1189"/>
      <c r="FJI206" s="1189"/>
      <c r="FJJ206" s="1189"/>
      <c r="FJK206" s="1189"/>
      <c r="FJL206" s="1189"/>
      <c r="FJM206" s="1189"/>
      <c r="FJN206" s="1189"/>
      <c r="FJO206" s="1189"/>
      <c r="FJP206" s="1189"/>
      <c r="FJQ206" s="1189"/>
      <c r="FJR206" s="1189"/>
      <c r="FJS206" s="1189"/>
      <c r="FJT206" s="1189"/>
      <c r="FJU206" s="1189"/>
      <c r="FJV206" s="1189"/>
      <c r="FJW206" s="1189"/>
      <c r="FJX206" s="1189"/>
      <c r="FJY206" s="1189"/>
      <c r="FJZ206" s="1189"/>
      <c r="FKA206" s="1189"/>
      <c r="FKB206" s="1189"/>
      <c r="FKC206" s="1189"/>
      <c r="FKD206" s="1189"/>
      <c r="FKE206" s="1189"/>
      <c r="FKF206" s="1189"/>
      <c r="FKG206" s="1189"/>
      <c r="FKH206" s="1189"/>
      <c r="FKI206" s="1189"/>
      <c r="FKJ206" s="1189"/>
      <c r="FKK206" s="1189"/>
      <c r="FKL206" s="1189"/>
      <c r="FKM206" s="1189"/>
      <c r="FKN206" s="1189"/>
      <c r="FKO206" s="1189"/>
      <c r="FKP206" s="1189"/>
      <c r="FKQ206" s="1189"/>
      <c r="FKR206" s="1189"/>
      <c r="FKS206" s="1189"/>
      <c r="FKT206" s="1189"/>
      <c r="FKU206" s="1189"/>
      <c r="FKV206" s="1189"/>
      <c r="FKW206" s="1189"/>
      <c r="FKX206" s="1189"/>
      <c r="FKY206" s="1189"/>
      <c r="FKZ206" s="1189"/>
      <c r="FLA206" s="1189"/>
      <c r="FLB206" s="1189"/>
      <c r="FLC206" s="1189"/>
      <c r="FLD206" s="1189"/>
      <c r="FLE206" s="1189"/>
      <c r="FLF206" s="1189"/>
      <c r="FLG206" s="1189"/>
      <c r="FLH206" s="1189"/>
      <c r="FLI206" s="1189"/>
      <c r="FLJ206" s="1189"/>
      <c r="FLK206" s="1189"/>
      <c r="FLL206" s="1189"/>
      <c r="FLM206" s="1189"/>
      <c r="FLN206" s="1189"/>
      <c r="FLO206" s="1189"/>
      <c r="FLP206" s="1189"/>
      <c r="FLQ206" s="1189"/>
      <c r="FLR206" s="1189"/>
      <c r="FLS206" s="1189"/>
      <c r="FLT206" s="1189"/>
      <c r="FLU206" s="1189"/>
      <c r="FLV206" s="1189"/>
      <c r="FLW206" s="1189"/>
      <c r="FLX206" s="1189"/>
      <c r="FLY206" s="1189"/>
      <c r="FLZ206" s="1189"/>
      <c r="FMA206" s="1189"/>
      <c r="FMB206" s="1189"/>
      <c r="FMC206" s="1189"/>
      <c r="FMD206" s="1189"/>
      <c r="FME206" s="1189"/>
      <c r="FMF206" s="1189"/>
      <c r="FMG206" s="1189"/>
      <c r="FMH206" s="1189"/>
      <c r="FMI206" s="1189"/>
      <c r="FMJ206" s="1189"/>
      <c r="FMK206" s="1189"/>
      <c r="FML206" s="1189"/>
      <c r="FMM206" s="1189"/>
      <c r="FMN206" s="1189"/>
      <c r="FMO206" s="1189"/>
      <c r="FMP206" s="1189"/>
      <c r="FMQ206" s="1189"/>
      <c r="FMR206" s="1189"/>
      <c r="FMS206" s="1189"/>
      <c r="FMT206" s="1189"/>
      <c r="FMU206" s="1189"/>
      <c r="FMV206" s="1189"/>
      <c r="FMW206" s="1189"/>
      <c r="FMX206" s="1189"/>
      <c r="FMY206" s="1189"/>
      <c r="FMZ206" s="1189"/>
      <c r="FNA206" s="1189"/>
      <c r="FNB206" s="1189"/>
      <c r="FNC206" s="1189"/>
      <c r="FND206" s="1189"/>
      <c r="FNE206" s="1189"/>
      <c r="FNF206" s="1189"/>
      <c r="FNG206" s="1189"/>
      <c r="FNH206" s="1189"/>
      <c r="FNI206" s="1189"/>
      <c r="FNJ206" s="1189"/>
      <c r="FNK206" s="1189"/>
      <c r="FNL206" s="1189"/>
      <c r="FNM206" s="1189"/>
      <c r="FNN206" s="1189"/>
      <c r="FNO206" s="1189"/>
      <c r="FNP206" s="1189"/>
      <c r="FNQ206" s="1189"/>
      <c r="FNR206" s="1189"/>
      <c r="FNS206" s="1189"/>
      <c r="FNT206" s="1189"/>
      <c r="FNU206" s="1189"/>
      <c r="FNV206" s="1189"/>
      <c r="FNW206" s="1189"/>
      <c r="FNX206" s="1189"/>
      <c r="FNY206" s="1189"/>
      <c r="FNZ206" s="1189"/>
      <c r="FOA206" s="1189"/>
      <c r="FOB206" s="1189"/>
      <c r="FOC206" s="1189"/>
      <c r="FOD206" s="1189"/>
      <c r="FOE206" s="1189"/>
      <c r="FOF206" s="1189"/>
      <c r="FOG206" s="1189"/>
      <c r="FOH206" s="1189"/>
      <c r="FOI206" s="1189"/>
      <c r="FOJ206" s="1189"/>
      <c r="FOK206" s="1189"/>
      <c r="FOL206" s="1189"/>
      <c r="FOM206" s="1189"/>
      <c r="FON206" s="1189"/>
      <c r="FOO206" s="1189"/>
      <c r="FOP206" s="1189"/>
      <c r="FOQ206" s="1189"/>
      <c r="FOR206" s="1189"/>
      <c r="FOS206" s="1189"/>
      <c r="FOT206" s="1189"/>
      <c r="FOU206" s="1189"/>
      <c r="FOV206" s="1189"/>
      <c r="FOW206" s="1189"/>
      <c r="FOX206" s="1189"/>
      <c r="FOY206" s="1189"/>
      <c r="FOZ206" s="1189"/>
      <c r="FPA206" s="1189"/>
      <c r="FPB206" s="1189"/>
      <c r="FPC206" s="1189"/>
      <c r="FPD206" s="1189"/>
      <c r="FPE206" s="1189"/>
      <c r="FPF206" s="1189"/>
      <c r="FPG206" s="1189"/>
      <c r="FPH206" s="1189"/>
      <c r="FPI206" s="1189"/>
      <c r="FPJ206" s="1189"/>
      <c r="FPK206" s="1189"/>
      <c r="FPL206" s="1189"/>
      <c r="FPM206" s="1189"/>
      <c r="FPN206" s="1189"/>
      <c r="FPO206" s="1189"/>
      <c r="FPP206" s="1189"/>
      <c r="FPQ206" s="1189"/>
      <c r="FPR206" s="1189"/>
      <c r="FPS206" s="1189"/>
      <c r="FPT206" s="1189"/>
      <c r="FPU206" s="1189"/>
      <c r="FPV206" s="1189"/>
      <c r="FPW206" s="1189"/>
      <c r="FPX206" s="1189"/>
      <c r="FPY206" s="1189"/>
      <c r="FPZ206" s="1189"/>
      <c r="FQA206" s="1189"/>
      <c r="FQB206" s="1189"/>
      <c r="FQC206" s="1189"/>
      <c r="FQD206" s="1189"/>
      <c r="FQE206" s="1189"/>
      <c r="FQF206" s="1189"/>
      <c r="FQG206" s="1189"/>
      <c r="FQH206" s="1189"/>
      <c r="FQI206" s="1189"/>
      <c r="FQJ206" s="1189"/>
      <c r="FQK206" s="1189"/>
      <c r="FQL206" s="1189"/>
      <c r="FQM206" s="1189"/>
      <c r="FQN206" s="1189"/>
      <c r="FQO206" s="1189"/>
      <c r="FQP206" s="1189"/>
      <c r="FQQ206" s="1189"/>
      <c r="FQR206" s="1189"/>
      <c r="FQS206" s="1189"/>
      <c r="FQT206" s="1189"/>
      <c r="FQU206" s="1189"/>
      <c r="FQV206" s="1189"/>
      <c r="FQW206" s="1189"/>
      <c r="FQX206" s="1189"/>
      <c r="FQY206" s="1189"/>
      <c r="FQZ206" s="1189"/>
      <c r="FRA206" s="1189"/>
      <c r="FRB206" s="1189"/>
      <c r="FRC206" s="1189"/>
      <c r="FRD206" s="1189"/>
      <c r="FRE206" s="1189"/>
      <c r="FRF206" s="1189"/>
      <c r="FRG206" s="1189"/>
      <c r="FRH206" s="1189"/>
      <c r="FRI206" s="1189"/>
      <c r="FRJ206" s="1189"/>
      <c r="FRK206" s="1189"/>
      <c r="FRL206" s="1189"/>
      <c r="FRM206" s="1189"/>
      <c r="FRN206" s="1189"/>
      <c r="FRO206" s="1189"/>
      <c r="FRP206" s="1189"/>
      <c r="FRQ206" s="1189"/>
      <c r="FRR206" s="1189"/>
      <c r="FRS206" s="1189"/>
      <c r="FRT206" s="1189"/>
      <c r="FRU206" s="1189"/>
      <c r="FRV206" s="1189"/>
      <c r="FRW206" s="1189"/>
      <c r="FRX206" s="1189"/>
      <c r="FRY206" s="1189"/>
      <c r="FRZ206" s="1189"/>
      <c r="FSA206" s="1189"/>
      <c r="FSB206" s="1189"/>
      <c r="FSC206" s="1189"/>
      <c r="FSD206" s="1189"/>
      <c r="FSE206" s="1189"/>
      <c r="FSF206" s="1189"/>
      <c r="FSG206" s="1189"/>
      <c r="FSH206" s="1189"/>
      <c r="FSI206" s="1189"/>
      <c r="FSJ206" s="1189"/>
      <c r="FSK206" s="1189"/>
      <c r="FSL206" s="1189"/>
      <c r="FSM206" s="1189"/>
      <c r="FSN206" s="1189"/>
      <c r="FSO206" s="1189"/>
      <c r="FSP206" s="1189"/>
      <c r="FSQ206" s="1189"/>
      <c r="FSR206" s="1189"/>
      <c r="FSS206" s="1189"/>
      <c r="FST206" s="1189"/>
      <c r="FSU206" s="1189"/>
      <c r="FSV206" s="1189"/>
      <c r="FSW206" s="1189"/>
      <c r="FSX206" s="1189"/>
      <c r="FSY206" s="1189"/>
      <c r="FSZ206" s="1189"/>
      <c r="FTA206" s="1189"/>
      <c r="FTB206" s="1189"/>
      <c r="FTC206" s="1189"/>
      <c r="FTD206" s="1189"/>
      <c r="FTE206" s="1189"/>
      <c r="FTF206" s="1189"/>
      <c r="FTG206" s="1189"/>
      <c r="FTH206" s="1189"/>
      <c r="FTI206" s="1189"/>
      <c r="FTJ206" s="1189"/>
      <c r="FTK206" s="1189"/>
      <c r="FTL206" s="1189"/>
      <c r="FTM206" s="1189"/>
      <c r="FTN206" s="1189"/>
      <c r="FTO206" s="1189"/>
      <c r="FTP206" s="1189"/>
      <c r="FTQ206" s="1189"/>
      <c r="FTR206" s="1189"/>
      <c r="FTS206" s="1189"/>
      <c r="FTT206" s="1189"/>
      <c r="FTU206" s="1189"/>
      <c r="FTV206" s="1189"/>
      <c r="FTW206" s="1189"/>
      <c r="FTX206" s="1189"/>
      <c r="FTY206" s="1189"/>
      <c r="FTZ206" s="1189"/>
      <c r="FUA206" s="1189"/>
      <c r="FUB206" s="1189"/>
      <c r="FUC206" s="1189"/>
      <c r="FUD206" s="1189"/>
      <c r="FUE206" s="1189"/>
      <c r="FUF206" s="1189"/>
      <c r="FUG206" s="1189"/>
      <c r="FUH206" s="1189"/>
      <c r="FUI206" s="1189"/>
      <c r="FUJ206" s="1189"/>
      <c r="FUK206" s="1189"/>
      <c r="FUL206" s="1189"/>
      <c r="FUM206" s="1189"/>
      <c r="FUN206" s="1189"/>
      <c r="FUO206" s="1189"/>
      <c r="FUP206" s="1189"/>
      <c r="FUQ206" s="1189"/>
      <c r="FUR206" s="1189"/>
      <c r="FUS206" s="1189"/>
      <c r="FUT206" s="1189"/>
      <c r="FUU206" s="1189"/>
      <c r="FUV206" s="1189"/>
      <c r="FUW206" s="1189"/>
      <c r="FUX206" s="1189"/>
      <c r="FUY206" s="1189"/>
      <c r="FUZ206" s="1189"/>
      <c r="FVA206" s="1189"/>
      <c r="FVB206" s="1189"/>
      <c r="FVC206" s="1189"/>
      <c r="FVD206" s="1189"/>
      <c r="FVE206" s="1189"/>
      <c r="FVF206" s="1189"/>
      <c r="FVG206" s="1189"/>
      <c r="FVH206" s="1189"/>
      <c r="FVI206" s="1189"/>
      <c r="FVJ206" s="1189"/>
      <c r="FVK206" s="1189"/>
      <c r="FVL206" s="1189"/>
      <c r="FVM206" s="1189"/>
      <c r="FVN206" s="1189"/>
      <c r="FVO206" s="1189"/>
      <c r="FVP206" s="1189"/>
      <c r="FVQ206" s="1189"/>
      <c r="FVR206" s="1189"/>
      <c r="FVS206" s="1189"/>
      <c r="FVT206" s="1189"/>
      <c r="FVU206" s="1189"/>
      <c r="FVV206" s="1189"/>
      <c r="FVW206" s="1189"/>
      <c r="FVX206" s="1189"/>
      <c r="FVY206" s="1189"/>
      <c r="FVZ206" s="1189"/>
      <c r="FWA206" s="1189"/>
      <c r="FWB206" s="1189"/>
      <c r="FWC206" s="1189"/>
      <c r="FWD206" s="1189"/>
      <c r="FWE206" s="1189"/>
      <c r="FWF206" s="1189"/>
      <c r="FWG206" s="1189"/>
      <c r="FWH206" s="1189"/>
      <c r="FWI206" s="1189"/>
      <c r="FWJ206" s="1189"/>
      <c r="FWK206" s="1189"/>
      <c r="FWL206" s="1189"/>
      <c r="FWM206" s="1189"/>
      <c r="FWN206" s="1189"/>
      <c r="FWO206" s="1189"/>
      <c r="FWP206" s="1189"/>
      <c r="FWQ206" s="1189"/>
      <c r="FWR206" s="1189"/>
      <c r="FWS206" s="1189"/>
      <c r="FWT206" s="1189"/>
      <c r="FWU206" s="1189"/>
      <c r="FWV206" s="1189"/>
      <c r="FWW206" s="1189"/>
      <c r="FWX206" s="1189"/>
      <c r="FWY206" s="1189"/>
      <c r="FWZ206" s="1189"/>
      <c r="FXA206" s="1189"/>
      <c r="FXB206" s="1189"/>
      <c r="FXC206" s="1189"/>
      <c r="FXD206" s="1189"/>
      <c r="FXE206" s="1189"/>
      <c r="FXF206" s="1189"/>
      <c r="FXG206" s="1189"/>
      <c r="FXH206" s="1189"/>
      <c r="FXI206" s="1189"/>
      <c r="FXJ206" s="1189"/>
      <c r="FXK206" s="1189"/>
      <c r="FXL206" s="1189"/>
      <c r="FXM206" s="1189"/>
      <c r="FXN206" s="1189"/>
      <c r="FXO206" s="1189"/>
      <c r="FXP206" s="1189"/>
      <c r="FXQ206" s="1189"/>
      <c r="FXR206" s="1189"/>
      <c r="FXS206" s="1189"/>
      <c r="FXT206" s="1189"/>
      <c r="FXU206" s="1189"/>
      <c r="FXV206" s="1189"/>
      <c r="FXW206" s="1189"/>
      <c r="FXX206" s="1189"/>
      <c r="FXY206" s="1189"/>
      <c r="FXZ206" s="1189"/>
      <c r="FYA206" s="1189"/>
      <c r="FYB206" s="1189"/>
      <c r="FYC206" s="1189"/>
      <c r="FYD206" s="1189"/>
      <c r="FYE206" s="1189"/>
      <c r="FYF206" s="1189"/>
      <c r="FYG206" s="1189"/>
      <c r="FYH206" s="1189"/>
      <c r="FYI206" s="1189"/>
      <c r="FYJ206" s="1189"/>
      <c r="FYK206" s="1189"/>
      <c r="FYL206" s="1189"/>
      <c r="FYM206" s="1189"/>
      <c r="FYN206" s="1189"/>
      <c r="FYO206" s="1189"/>
      <c r="FYP206" s="1189"/>
      <c r="FYQ206" s="1189"/>
      <c r="FYR206" s="1189"/>
      <c r="FYS206" s="1189"/>
      <c r="FYT206" s="1189"/>
      <c r="FYU206" s="1189"/>
      <c r="FYV206" s="1189"/>
      <c r="FYW206" s="1189"/>
      <c r="FYX206" s="1189"/>
      <c r="FYY206" s="1189"/>
      <c r="FYZ206" s="1189"/>
      <c r="FZA206" s="1189"/>
      <c r="FZB206" s="1189"/>
      <c r="FZC206" s="1189"/>
      <c r="FZD206" s="1189"/>
      <c r="FZE206" s="1189"/>
      <c r="FZF206" s="1189"/>
      <c r="FZG206" s="1189"/>
      <c r="FZH206" s="1189"/>
      <c r="FZI206" s="1189"/>
      <c r="FZJ206" s="1189"/>
      <c r="FZK206" s="1189"/>
      <c r="FZL206" s="1189"/>
      <c r="FZM206" s="1189"/>
      <c r="FZN206" s="1189"/>
      <c r="FZO206" s="1189"/>
      <c r="FZP206" s="1189"/>
      <c r="FZQ206" s="1189"/>
      <c r="FZR206" s="1189"/>
      <c r="FZS206" s="1189"/>
      <c r="FZT206" s="1189"/>
      <c r="FZU206" s="1189"/>
      <c r="FZV206" s="1189"/>
      <c r="FZW206" s="1189"/>
      <c r="FZX206" s="1189"/>
      <c r="FZY206" s="1189"/>
      <c r="FZZ206" s="1189"/>
      <c r="GAA206" s="1189"/>
      <c r="GAB206" s="1189"/>
      <c r="GAC206" s="1189"/>
      <c r="GAD206" s="1189"/>
      <c r="GAE206" s="1189"/>
      <c r="GAF206" s="1189"/>
      <c r="GAG206" s="1189"/>
      <c r="GAH206" s="1189"/>
      <c r="GAI206" s="1189"/>
      <c r="GAJ206" s="1189"/>
      <c r="GAK206" s="1189"/>
      <c r="GAL206" s="1189"/>
      <c r="GAM206" s="1189"/>
      <c r="GAN206" s="1189"/>
      <c r="GAO206" s="1189"/>
      <c r="GAP206" s="1189"/>
      <c r="GAQ206" s="1189"/>
      <c r="GAR206" s="1189"/>
      <c r="GAS206" s="1189"/>
      <c r="GAT206" s="1189"/>
      <c r="GAU206" s="1189"/>
      <c r="GAV206" s="1189"/>
      <c r="GAW206" s="1189"/>
      <c r="GAX206" s="1189"/>
      <c r="GAY206" s="1189"/>
      <c r="GAZ206" s="1189"/>
      <c r="GBA206" s="1189"/>
      <c r="GBB206" s="1189"/>
      <c r="GBC206" s="1189"/>
      <c r="GBD206" s="1189"/>
      <c r="GBE206" s="1189"/>
      <c r="GBF206" s="1189"/>
      <c r="GBG206" s="1189"/>
      <c r="GBH206" s="1189"/>
      <c r="GBI206" s="1189"/>
      <c r="GBJ206" s="1189"/>
      <c r="GBK206" s="1189"/>
      <c r="GBL206" s="1189"/>
      <c r="GBM206" s="1189"/>
      <c r="GBN206" s="1189"/>
      <c r="GBO206" s="1189"/>
      <c r="GBP206" s="1189"/>
      <c r="GBQ206" s="1189"/>
      <c r="GBR206" s="1189"/>
      <c r="GBS206" s="1189"/>
      <c r="GBT206" s="1189"/>
      <c r="GBU206" s="1189"/>
      <c r="GBV206" s="1189"/>
      <c r="GBW206" s="1189"/>
      <c r="GBX206" s="1189"/>
      <c r="GBY206" s="1189"/>
      <c r="GBZ206" s="1189"/>
      <c r="GCA206" s="1189"/>
      <c r="GCB206" s="1189"/>
      <c r="GCC206" s="1189"/>
      <c r="GCD206" s="1189"/>
      <c r="GCE206" s="1189"/>
      <c r="GCF206" s="1189"/>
      <c r="GCG206" s="1189"/>
      <c r="GCH206" s="1189"/>
      <c r="GCI206" s="1189"/>
      <c r="GCJ206" s="1189"/>
      <c r="GCK206" s="1189"/>
      <c r="GCL206" s="1189"/>
      <c r="GCM206" s="1189"/>
      <c r="GCN206" s="1189"/>
      <c r="GCO206" s="1189"/>
      <c r="GCP206" s="1189"/>
      <c r="GCQ206" s="1189"/>
      <c r="GCR206" s="1189"/>
      <c r="GCS206" s="1189"/>
      <c r="GCT206" s="1189"/>
      <c r="GCU206" s="1189"/>
      <c r="GCV206" s="1189"/>
      <c r="GCW206" s="1189"/>
      <c r="GCX206" s="1189"/>
      <c r="GCY206" s="1189"/>
      <c r="GCZ206" s="1189"/>
      <c r="GDA206" s="1189"/>
      <c r="GDB206" s="1189"/>
      <c r="GDC206" s="1189"/>
      <c r="GDD206" s="1189"/>
      <c r="GDE206" s="1189"/>
      <c r="GDF206" s="1189"/>
      <c r="GDG206" s="1189"/>
      <c r="GDH206" s="1189"/>
      <c r="GDI206" s="1189"/>
      <c r="GDJ206" s="1189"/>
      <c r="GDK206" s="1189"/>
      <c r="GDL206" s="1189"/>
      <c r="GDM206" s="1189"/>
      <c r="GDN206" s="1189"/>
      <c r="GDO206" s="1189"/>
      <c r="GDP206" s="1189"/>
      <c r="GDQ206" s="1189"/>
      <c r="GDR206" s="1189"/>
      <c r="GDS206" s="1189"/>
      <c r="GDT206" s="1189"/>
      <c r="GDU206" s="1189"/>
      <c r="GDV206" s="1189"/>
      <c r="GDW206" s="1189"/>
      <c r="GDX206" s="1189"/>
      <c r="GDY206" s="1189"/>
      <c r="GDZ206" s="1189"/>
      <c r="GEA206" s="1189"/>
      <c r="GEB206" s="1189"/>
      <c r="GEC206" s="1189"/>
      <c r="GED206" s="1189"/>
      <c r="GEE206" s="1189"/>
      <c r="GEF206" s="1189"/>
      <c r="GEG206" s="1189"/>
      <c r="GEH206" s="1189"/>
      <c r="GEI206" s="1189"/>
      <c r="GEJ206" s="1189"/>
      <c r="GEK206" s="1189"/>
      <c r="GEL206" s="1189"/>
      <c r="GEM206" s="1189"/>
      <c r="GEN206" s="1189"/>
      <c r="GEO206" s="1189"/>
      <c r="GEP206" s="1189"/>
      <c r="GEQ206" s="1189"/>
      <c r="GER206" s="1189"/>
      <c r="GES206" s="1189"/>
      <c r="GET206" s="1189"/>
      <c r="GEU206" s="1189"/>
      <c r="GEV206" s="1189"/>
      <c r="GEW206" s="1189"/>
      <c r="GEX206" s="1189"/>
      <c r="GEY206" s="1189"/>
      <c r="GEZ206" s="1189"/>
      <c r="GFA206" s="1189"/>
      <c r="GFB206" s="1189"/>
      <c r="GFC206" s="1189"/>
      <c r="GFD206" s="1189"/>
      <c r="GFE206" s="1189"/>
      <c r="GFF206" s="1189"/>
      <c r="GFG206" s="1189"/>
      <c r="GFH206" s="1189"/>
      <c r="GFI206" s="1189"/>
      <c r="GFJ206" s="1189"/>
      <c r="GFK206" s="1189"/>
      <c r="GFL206" s="1189"/>
      <c r="GFM206" s="1189"/>
      <c r="GFN206" s="1189"/>
      <c r="GFO206" s="1189"/>
      <c r="GFP206" s="1189"/>
      <c r="GFQ206" s="1189"/>
      <c r="GFR206" s="1189"/>
      <c r="GFS206" s="1189"/>
      <c r="GFT206" s="1189"/>
      <c r="GFU206" s="1189"/>
      <c r="GFV206" s="1189"/>
      <c r="GFW206" s="1189"/>
      <c r="GFX206" s="1189"/>
      <c r="GFY206" s="1189"/>
      <c r="GFZ206" s="1189"/>
      <c r="GGA206" s="1189"/>
      <c r="GGB206" s="1189"/>
      <c r="GGC206" s="1189"/>
      <c r="GGD206" s="1189"/>
      <c r="GGE206" s="1189"/>
      <c r="GGF206" s="1189"/>
      <c r="GGG206" s="1189"/>
      <c r="GGH206" s="1189"/>
      <c r="GGI206" s="1189"/>
      <c r="GGJ206" s="1189"/>
      <c r="GGK206" s="1189"/>
      <c r="GGL206" s="1189"/>
      <c r="GGM206" s="1189"/>
      <c r="GGN206" s="1189"/>
      <c r="GGO206" s="1189"/>
      <c r="GGP206" s="1189"/>
      <c r="GGQ206" s="1189"/>
      <c r="GGR206" s="1189"/>
      <c r="GGS206" s="1189"/>
      <c r="GGT206" s="1189"/>
      <c r="GGU206" s="1189"/>
      <c r="GGV206" s="1189"/>
      <c r="GGW206" s="1189"/>
      <c r="GGX206" s="1189"/>
      <c r="GGY206" s="1189"/>
      <c r="GGZ206" s="1189"/>
      <c r="GHA206" s="1189"/>
      <c r="GHB206" s="1189"/>
      <c r="GHC206" s="1189"/>
      <c r="GHD206" s="1189"/>
      <c r="GHE206" s="1189"/>
      <c r="GHF206" s="1189"/>
      <c r="GHG206" s="1189"/>
      <c r="GHH206" s="1189"/>
      <c r="GHI206" s="1189"/>
      <c r="GHJ206" s="1189"/>
      <c r="GHK206" s="1189"/>
      <c r="GHL206" s="1189"/>
      <c r="GHM206" s="1189"/>
      <c r="GHN206" s="1189"/>
      <c r="GHO206" s="1189"/>
      <c r="GHP206" s="1189"/>
      <c r="GHQ206" s="1189"/>
      <c r="GHR206" s="1189"/>
      <c r="GHS206" s="1189"/>
      <c r="GHT206" s="1189"/>
      <c r="GHU206" s="1189"/>
      <c r="GHV206" s="1189"/>
      <c r="GHW206" s="1189"/>
      <c r="GHX206" s="1189"/>
      <c r="GHY206" s="1189"/>
      <c r="GHZ206" s="1189"/>
      <c r="GIA206" s="1189"/>
      <c r="GIB206" s="1189"/>
      <c r="GIC206" s="1189"/>
      <c r="GID206" s="1189"/>
      <c r="GIE206" s="1189"/>
      <c r="GIF206" s="1189"/>
      <c r="GIG206" s="1189"/>
      <c r="GIH206" s="1189"/>
      <c r="GII206" s="1189"/>
      <c r="GIJ206" s="1189"/>
      <c r="GIK206" s="1189"/>
      <c r="GIL206" s="1189"/>
      <c r="GIM206" s="1189"/>
      <c r="GIN206" s="1189"/>
      <c r="GIO206" s="1189"/>
      <c r="GIP206" s="1189"/>
      <c r="GIQ206" s="1189"/>
      <c r="GIR206" s="1189"/>
      <c r="GIS206" s="1189"/>
      <c r="GIT206" s="1189"/>
      <c r="GIU206" s="1189"/>
      <c r="GIV206" s="1189"/>
      <c r="GIW206" s="1189"/>
      <c r="GIX206" s="1189"/>
      <c r="GIY206" s="1189"/>
      <c r="GIZ206" s="1189"/>
      <c r="GJA206" s="1189"/>
      <c r="GJB206" s="1189"/>
      <c r="GJC206" s="1189"/>
      <c r="GJD206" s="1189"/>
      <c r="GJE206" s="1189"/>
      <c r="GJF206" s="1189"/>
      <c r="GJG206" s="1189"/>
      <c r="GJH206" s="1189"/>
      <c r="GJI206" s="1189"/>
      <c r="GJJ206" s="1189"/>
      <c r="GJK206" s="1189"/>
      <c r="GJL206" s="1189"/>
      <c r="GJM206" s="1189"/>
      <c r="GJN206" s="1189"/>
      <c r="GJO206" s="1189"/>
      <c r="GJP206" s="1189"/>
      <c r="GJQ206" s="1189"/>
      <c r="GJR206" s="1189"/>
      <c r="GJS206" s="1189"/>
      <c r="GJT206" s="1189"/>
      <c r="GJU206" s="1189"/>
      <c r="GJV206" s="1189"/>
      <c r="GJW206" s="1189"/>
      <c r="GJX206" s="1189"/>
      <c r="GJY206" s="1189"/>
      <c r="GJZ206" s="1189"/>
      <c r="GKA206" s="1189"/>
      <c r="GKB206" s="1189"/>
      <c r="GKC206" s="1189"/>
      <c r="GKD206" s="1189"/>
      <c r="GKE206" s="1189"/>
      <c r="GKF206" s="1189"/>
      <c r="GKG206" s="1189"/>
      <c r="GKH206" s="1189"/>
      <c r="GKI206" s="1189"/>
      <c r="GKJ206" s="1189"/>
      <c r="GKK206" s="1189"/>
      <c r="GKL206" s="1189"/>
      <c r="GKM206" s="1189"/>
      <c r="GKN206" s="1189"/>
      <c r="GKO206" s="1189"/>
      <c r="GKP206" s="1189"/>
      <c r="GKQ206" s="1189"/>
      <c r="GKR206" s="1189"/>
      <c r="GKS206" s="1189"/>
      <c r="GKT206" s="1189"/>
      <c r="GKU206" s="1189"/>
      <c r="GKV206" s="1189"/>
      <c r="GKW206" s="1189"/>
      <c r="GKX206" s="1189"/>
      <c r="GKY206" s="1189"/>
      <c r="GKZ206" s="1189"/>
      <c r="GLA206" s="1189"/>
      <c r="GLB206" s="1189"/>
      <c r="GLC206" s="1189"/>
      <c r="GLD206" s="1189"/>
      <c r="GLE206" s="1189"/>
      <c r="GLF206" s="1189"/>
      <c r="GLG206" s="1189"/>
      <c r="GLH206" s="1189"/>
      <c r="GLI206" s="1189"/>
      <c r="GLJ206" s="1189"/>
      <c r="GLK206" s="1189"/>
      <c r="GLL206" s="1189"/>
      <c r="GLM206" s="1189"/>
      <c r="GLN206" s="1189"/>
      <c r="GLO206" s="1189"/>
      <c r="GLP206" s="1189"/>
      <c r="GLQ206" s="1189"/>
      <c r="GLR206" s="1189"/>
      <c r="GLS206" s="1189"/>
      <c r="GLT206" s="1189"/>
      <c r="GLU206" s="1189"/>
      <c r="GLV206" s="1189"/>
      <c r="GLW206" s="1189"/>
      <c r="GLX206" s="1189"/>
      <c r="GLY206" s="1189"/>
      <c r="GLZ206" s="1189"/>
      <c r="GMA206" s="1189"/>
      <c r="GMB206" s="1189"/>
      <c r="GMC206" s="1189"/>
      <c r="GMD206" s="1189"/>
      <c r="GME206" s="1189"/>
      <c r="GMF206" s="1189"/>
      <c r="GMG206" s="1189"/>
      <c r="GMH206" s="1189"/>
      <c r="GMI206" s="1189"/>
      <c r="GMJ206" s="1189"/>
      <c r="GMK206" s="1189"/>
      <c r="GML206" s="1189"/>
      <c r="GMM206" s="1189"/>
      <c r="GMN206" s="1189"/>
      <c r="GMO206" s="1189"/>
      <c r="GMP206" s="1189"/>
      <c r="GMQ206" s="1189"/>
      <c r="GMR206" s="1189"/>
      <c r="GMS206" s="1189"/>
      <c r="GMT206" s="1189"/>
      <c r="GMU206" s="1189"/>
      <c r="GMV206" s="1189"/>
      <c r="GMW206" s="1189"/>
      <c r="GMX206" s="1189"/>
      <c r="GMY206" s="1189"/>
      <c r="GMZ206" s="1189"/>
      <c r="GNA206" s="1189"/>
      <c r="GNB206" s="1189"/>
      <c r="GNC206" s="1189"/>
      <c r="GND206" s="1189"/>
      <c r="GNE206" s="1189"/>
      <c r="GNF206" s="1189"/>
      <c r="GNG206" s="1189"/>
      <c r="GNH206" s="1189"/>
      <c r="GNI206" s="1189"/>
      <c r="GNJ206" s="1189"/>
      <c r="GNK206" s="1189"/>
      <c r="GNL206" s="1189"/>
      <c r="GNM206" s="1189"/>
      <c r="GNN206" s="1189"/>
      <c r="GNO206" s="1189"/>
      <c r="GNP206" s="1189"/>
      <c r="GNQ206" s="1189"/>
      <c r="GNR206" s="1189"/>
      <c r="GNS206" s="1189"/>
      <c r="GNT206" s="1189"/>
      <c r="GNU206" s="1189"/>
      <c r="GNV206" s="1189"/>
      <c r="GNW206" s="1189"/>
      <c r="GNX206" s="1189"/>
      <c r="GNY206" s="1189"/>
      <c r="GNZ206" s="1189"/>
      <c r="GOA206" s="1189"/>
      <c r="GOB206" s="1189"/>
      <c r="GOC206" s="1189"/>
      <c r="GOD206" s="1189"/>
      <c r="GOE206" s="1189"/>
      <c r="GOF206" s="1189"/>
      <c r="GOG206" s="1189"/>
      <c r="GOH206" s="1189"/>
      <c r="GOI206" s="1189"/>
      <c r="GOJ206" s="1189"/>
      <c r="GOK206" s="1189"/>
      <c r="GOL206" s="1189"/>
      <c r="GOM206" s="1189"/>
      <c r="GON206" s="1189"/>
      <c r="GOO206" s="1189"/>
      <c r="GOP206" s="1189"/>
      <c r="GOQ206" s="1189"/>
      <c r="GOR206" s="1189"/>
      <c r="GOS206" s="1189"/>
      <c r="GOT206" s="1189"/>
      <c r="GOU206" s="1189"/>
      <c r="GOV206" s="1189"/>
      <c r="GOW206" s="1189"/>
      <c r="GOX206" s="1189"/>
      <c r="GOY206" s="1189"/>
      <c r="GOZ206" s="1189"/>
      <c r="GPA206" s="1189"/>
      <c r="GPB206" s="1189"/>
      <c r="GPC206" s="1189"/>
      <c r="GPD206" s="1189"/>
      <c r="GPE206" s="1189"/>
      <c r="GPF206" s="1189"/>
      <c r="GPG206" s="1189"/>
      <c r="GPH206" s="1189"/>
      <c r="GPI206" s="1189"/>
      <c r="GPJ206" s="1189"/>
      <c r="GPK206" s="1189"/>
      <c r="GPL206" s="1189"/>
      <c r="GPM206" s="1189"/>
      <c r="GPN206" s="1189"/>
      <c r="GPO206" s="1189"/>
      <c r="GPP206" s="1189"/>
      <c r="GPQ206" s="1189"/>
      <c r="GPR206" s="1189"/>
      <c r="GPS206" s="1189"/>
      <c r="GPT206" s="1189"/>
      <c r="GPU206" s="1189"/>
      <c r="GPV206" s="1189"/>
      <c r="GPW206" s="1189"/>
      <c r="GPX206" s="1189"/>
      <c r="GPY206" s="1189"/>
      <c r="GPZ206" s="1189"/>
      <c r="GQA206" s="1189"/>
      <c r="GQB206" s="1189"/>
      <c r="GQC206" s="1189"/>
      <c r="GQD206" s="1189"/>
      <c r="GQE206" s="1189"/>
      <c r="GQF206" s="1189"/>
      <c r="GQG206" s="1189"/>
      <c r="GQH206" s="1189"/>
      <c r="GQI206" s="1189"/>
      <c r="GQJ206" s="1189"/>
      <c r="GQK206" s="1189"/>
      <c r="GQL206" s="1189"/>
      <c r="GQM206" s="1189"/>
      <c r="GQN206" s="1189"/>
      <c r="GQO206" s="1189"/>
      <c r="GQP206" s="1189"/>
      <c r="GQQ206" s="1189"/>
      <c r="GQR206" s="1189"/>
      <c r="GQS206" s="1189"/>
      <c r="GQT206" s="1189"/>
      <c r="GQU206" s="1189"/>
      <c r="GQV206" s="1189"/>
      <c r="GQW206" s="1189"/>
      <c r="GQX206" s="1189"/>
      <c r="GQY206" s="1189"/>
      <c r="GQZ206" s="1189"/>
      <c r="GRA206" s="1189"/>
      <c r="GRB206" s="1189"/>
      <c r="GRC206" s="1189"/>
      <c r="GRD206" s="1189"/>
      <c r="GRE206" s="1189"/>
      <c r="GRF206" s="1189"/>
      <c r="GRG206" s="1189"/>
      <c r="GRH206" s="1189"/>
      <c r="GRI206" s="1189"/>
      <c r="GRJ206" s="1189"/>
      <c r="GRK206" s="1189"/>
      <c r="GRL206" s="1189"/>
      <c r="GRM206" s="1189"/>
      <c r="GRN206" s="1189"/>
      <c r="GRO206" s="1189"/>
      <c r="GRP206" s="1189"/>
      <c r="GRQ206" s="1189"/>
      <c r="GRR206" s="1189"/>
      <c r="GRS206" s="1189"/>
      <c r="GRT206" s="1189"/>
      <c r="GRU206" s="1189"/>
      <c r="GRV206" s="1189"/>
      <c r="GRW206" s="1189"/>
      <c r="GRX206" s="1189"/>
      <c r="GRY206" s="1189"/>
      <c r="GRZ206" s="1189"/>
      <c r="GSA206" s="1189"/>
      <c r="GSB206" s="1189"/>
      <c r="GSC206" s="1189"/>
      <c r="GSD206" s="1189"/>
      <c r="GSE206" s="1189"/>
      <c r="GSF206" s="1189"/>
      <c r="GSG206" s="1189"/>
      <c r="GSH206" s="1189"/>
      <c r="GSI206" s="1189"/>
      <c r="GSJ206" s="1189"/>
      <c r="GSK206" s="1189"/>
      <c r="GSL206" s="1189"/>
      <c r="GSM206" s="1189"/>
      <c r="GSN206" s="1189"/>
      <c r="GSO206" s="1189"/>
      <c r="GSP206" s="1189"/>
      <c r="GSQ206" s="1189"/>
      <c r="GSR206" s="1189"/>
      <c r="GSS206" s="1189"/>
      <c r="GST206" s="1189"/>
      <c r="GSU206" s="1189"/>
      <c r="GSV206" s="1189"/>
      <c r="GSW206" s="1189"/>
      <c r="GSX206" s="1189"/>
      <c r="GSY206" s="1189"/>
      <c r="GSZ206" s="1189"/>
      <c r="GTA206" s="1189"/>
      <c r="GTB206" s="1189"/>
      <c r="GTC206" s="1189"/>
      <c r="GTD206" s="1189"/>
      <c r="GTE206" s="1189"/>
      <c r="GTF206" s="1189"/>
      <c r="GTG206" s="1189"/>
      <c r="GTH206" s="1189"/>
      <c r="GTI206" s="1189"/>
      <c r="GTJ206" s="1189"/>
      <c r="GTK206" s="1189"/>
      <c r="GTL206" s="1189"/>
      <c r="GTM206" s="1189"/>
      <c r="GTN206" s="1189"/>
      <c r="GTO206" s="1189"/>
      <c r="GTP206" s="1189"/>
      <c r="GTQ206" s="1189"/>
      <c r="GTR206" s="1189"/>
      <c r="GTS206" s="1189"/>
      <c r="GTT206" s="1189"/>
      <c r="GTU206" s="1189"/>
      <c r="GTV206" s="1189"/>
      <c r="GTW206" s="1189"/>
      <c r="GTX206" s="1189"/>
      <c r="GTY206" s="1189"/>
      <c r="GTZ206" s="1189"/>
      <c r="GUA206" s="1189"/>
      <c r="GUB206" s="1189"/>
      <c r="GUC206" s="1189"/>
      <c r="GUD206" s="1189"/>
      <c r="GUE206" s="1189"/>
      <c r="GUF206" s="1189"/>
      <c r="GUG206" s="1189"/>
      <c r="GUH206" s="1189"/>
      <c r="GUI206" s="1189"/>
      <c r="GUJ206" s="1189"/>
      <c r="GUK206" s="1189"/>
      <c r="GUL206" s="1189"/>
      <c r="GUM206" s="1189"/>
      <c r="GUN206" s="1189"/>
      <c r="GUO206" s="1189"/>
      <c r="GUP206" s="1189"/>
      <c r="GUQ206" s="1189"/>
      <c r="GUR206" s="1189"/>
      <c r="GUS206" s="1189"/>
      <c r="GUT206" s="1189"/>
      <c r="GUU206" s="1189"/>
      <c r="GUV206" s="1189"/>
      <c r="GUW206" s="1189"/>
      <c r="GUX206" s="1189"/>
      <c r="GUY206" s="1189"/>
      <c r="GUZ206" s="1189"/>
      <c r="GVA206" s="1189"/>
      <c r="GVB206" s="1189"/>
      <c r="GVC206" s="1189"/>
      <c r="GVD206" s="1189"/>
      <c r="GVE206" s="1189"/>
      <c r="GVF206" s="1189"/>
      <c r="GVG206" s="1189"/>
      <c r="GVH206" s="1189"/>
      <c r="GVI206" s="1189"/>
      <c r="GVJ206" s="1189"/>
      <c r="GVK206" s="1189"/>
      <c r="GVL206" s="1189"/>
      <c r="GVM206" s="1189"/>
      <c r="GVN206" s="1189"/>
      <c r="GVO206" s="1189"/>
      <c r="GVP206" s="1189"/>
      <c r="GVQ206" s="1189"/>
      <c r="GVR206" s="1189"/>
      <c r="GVS206" s="1189"/>
      <c r="GVT206" s="1189"/>
      <c r="GVU206" s="1189"/>
      <c r="GVV206" s="1189"/>
      <c r="GVW206" s="1189"/>
      <c r="GVX206" s="1189"/>
      <c r="GVY206" s="1189"/>
      <c r="GVZ206" s="1189"/>
      <c r="GWA206" s="1189"/>
      <c r="GWB206" s="1189"/>
      <c r="GWC206" s="1189"/>
      <c r="GWD206" s="1189"/>
      <c r="GWE206" s="1189"/>
      <c r="GWF206" s="1189"/>
      <c r="GWG206" s="1189"/>
      <c r="GWH206" s="1189"/>
      <c r="GWI206" s="1189"/>
      <c r="GWJ206" s="1189"/>
      <c r="GWK206" s="1189"/>
      <c r="GWL206" s="1189"/>
      <c r="GWM206" s="1189"/>
      <c r="GWN206" s="1189"/>
      <c r="GWO206" s="1189"/>
      <c r="GWP206" s="1189"/>
      <c r="GWQ206" s="1189"/>
      <c r="GWR206" s="1189"/>
      <c r="GWS206" s="1189"/>
      <c r="GWT206" s="1189"/>
      <c r="GWU206" s="1189"/>
      <c r="GWV206" s="1189"/>
      <c r="GWW206" s="1189"/>
      <c r="GWX206" s="1189"/>
      <c r="GWY206" s="1189"/>
      <c r="GWZ206" s="1189"/>
      <c r="GXA206" s="1189"/>
      <c r="GXB206" s="1189"/>
      <c r="GXC206" s="1189"/>
      <c r="GXD206" s="1189"/>
      <c r="GXE206" s="1189"/>
      <c r="GXF206" s="1189"/>
      <c r="GXG206" s="1189"/>
      <c r="GXH206" s="1189"/>
      <c r="GXI206" s="1189"/>
      <c r="GXJ206" s="1189"/>
      <c r="GXK206" s="1189"/>
      <c r="GXL206" s="1189"/>
      <c r="GXM206" s="1189"/>
      <c r="GXN206" s="1189"/>
      <c r="GXO206" s="1189"/>
      <c r="GXP206" s="1189"/>
      <c r="GXQ206" s="1189"/>
      <c r="GXR206" s="1189"/>
      <c r="GXS206" s="1189"/>
      <c r="GXT206" s="1189"/>
      <c r="GXU206" s="1189"/>
      <c r="GXV206" s="1189"/>
      <c r="GXW206" s="1189"/>
      <c r="GXX206" s="1189"/>
      <c r="GXY206" s="1189"/>
      <c r="GXZ206" s="1189"/>
      <c r="GYA206" s="1189"/>
      <c r="GYB206" s="1189"/>
      <c r="GYC206" s="1189"/>
      <c r="GYD206" s="1189"/>
      <c r="GYE206" s="1189"/>
      <c r="GYF206" s="1189"/>
      <c r="GYG206" s="1189"/>
      <c r="GYH206" s="1189"/>
      <c r="GYI206" s="1189"/>
      <c r="GYJ206" s="1189"/>
      <c r="GYK206" s="1189"/>
      <c r="GYL206" s="1189"/>
      <c r="GYM206" s="1189"/>
      <c r="GYN206" s="1189"/>
      <c r="GYO206" s="1189"/>
      <c r="GYP206" s="1189"/>
      <c r="GYQ206" s="1189"/>
      <c r="GYR206" s="1189"/>
      <c r="GYS206" s="1189"/>
      <c r="GYT206" s="1189"/>
      <c r="GYU206" s="1189"/>
      <c r="GYV206" s="1189"/>
      <c r="GYW206" s="1189"/>
      <c r="GYX206" s="1189"/>
      <c r="GYY206" s="1189"/>
      <c r="GYZ206" s="1189"/>
      <c r="GZA206" s="1189"/>
      <c r="GZB206" s="1189"/>
      <c r="GZC206" s="1189"/>
      <c r="GZD206" s="1189"/>
      <c r="GZE206" s="1189"/>
      <c r="GZF206" s="1189"/>
      <c r="GZG206" s="1189"/>
      <c r="GZH206" s="1189"/>
      <c r="GZI206" s="1189"/>
      <c r="GZJ206" s="1189"/>
      <c r="GZK206" s="1189"/>
      <c r="GZL206" s="1189"/>
      <c r="GZM206" s="1189"/>
      <c r="GZN206" s="1189"/>
      <c r="GZO206" s="1189"/>
      <c r="GZP206" s="1189"/>
      <c r="GZQ206" s="1189"/>
      <c r="GZR206" s="1189"/>
      <c r="GZS206" s="1189"/>
      <c r="GZT206" s="1189"/>
      <c r="GZU206" s="1189"/>
      <c r="GZV206" s="1189"/>
      <c r="GZW206" s="1189"/>
      <c r="GZX206" s="1189"/>
      <c r="GZY206" s="1189"/>
      <c r="GZZ206" s="1189"/>
      <c r="HAA206" s="1189"/>
      <c r="HAB206" s="1189"/>
      <c r="HAC206" s="1189"/>
      <c r="HAD206" s="1189"/>
      <c r="HAE206" s="1189"/>
      <c r="HAF206" s="1189"/>
      <c r="HAG206" s="1189"/>
      <c r="HAH206" s="1189"/>
      <c r="HAI206" s="1189"/>
      <c r="HAJ206" s="1189"/>
      <c r="HAK206" s="1189"/>
      <c r="HAL206" s="1189"/>
      <c r="HAM206" s="1189"/>
      <c r="HAN206" s="1189"/>
      <c r="HAO206" s="1189"/>
      <c r="HAP206" s="1189"/>
      <c r="HAQ206" s="1189"/>
      <c r="HAR206" s="1189"/>
      <c r="HAS206" s="1189"/>
      <c r="HAT206" s="1189"/>
      <c r="HAU206" s="1189"/>
      <c r="HAV206" s="1189"/>
      <c r="HAW206" s="1189"/>
      <c r="HAX206" s="1189"/>
      <c r="HAY206" s="1189"/>
      <c r="HAZ206" s="1189"/>
      <c r="HBA206" s="1189"/>
      <c r="HBB206" s="1189"/>
      <c r="HBC206" s="1189"/>
      <c r="HBD206" s="1189"/>
      <c r="HBE206" s="1189"/>
      <c r="HBF206" s="1189"/>
      <c r="HBG206" s="1189"/>
      <c r="HBH206" s="1189"/>
      <c r="HBI206" s="1189"/>
      <c r="HBJ206" s="1189"/>
      <c r="HBK206" s="1189"/>
      <c r="HBL206" s="1189"/>
      <c r="HBM206" s="1189"/>
      <c r="HBN206" s="1189"/>
      <c r="HBO206" s="1189"/>
      <c r="HBP206" s="1189"/>
      <c r="HBQ206" s="1189"/>
      <c r="HBR206" s="1189"/>
      <c r="HBS206" s="1189"/>
      <c r="HBT206" s="1189"/>
      <c r="HBU206" s="1189"/>
      <c r="HBV206" s="1189"/>
      <c r="HBW206" s="1189"/>
      <c r="HBX206" s="1189"/>
      <c r="HBY206" s="1189"/>
      <c r="HBZ206" s="1189"/>
      <c r="HCA206" s="1189"/>
      <c r="HCB206" s="1189"/>
      <c r="HCC206" s="1189"/>
      <c r="HCD206" s="1189"/>
      <c r="HCE206" s="1189"/>
      <c r="HCF206" s="1189"/>
      <c r="HCG206" s="1189"/>
      <c r="HCH206" s="1189"/>
      <c r="HCI206" s="1189"/>
      <c r="HCJ206" s="1189"/>
      <c r="HCK206" s="1189"/>
      <c r="HCL206" s="1189"/>
      <c r="HCM206" s="1189"/>
      <c r="HCN206" s="1189"/>
      <c r="HCO206" s="1189"/>
      <c r="HCP206" s="1189"/>
      <c r="HCQ206" s="1189"/>
      <c r="HCR206" s="1189"/>
      <c r="HCS206" s="1189"/>
      <c r="HCT206" s="1189"/>
      <c r="HCU206" s="1189"/>
      <c r="HCV206" s="1189"/>
      <c r="HCW206" s="1189"/>
      <c r="HCX206" s="1189"/>
      <c r="HCY206" s="1189"/>
      <c r="HCZ206" s="1189"/>
      <c r="HDA206" s="1189"/>
      <c r="HDB206" s="1189"/>
      <c r="HDC206" s="1189"/>
      <c r="HDD206" s="1189"/>
      <c r="HDE206" s="1189"/>
      <c r="HDF206" s="1189"/>
      <c r="HDG206" s="1189"/>
      <c r="HDH206" s="1189"/>
      <c r="HDI206" s="1189"/>
      <c r="HDJ206" s="1189"/>
      <c r="HDK206" s="1189"/>
      <c r="HDL206" s="1189"/>
      <c r="HDM206" s="1189"/>
      <c r="HDN206" s="1189"/>
      <c r="HDO206" s="1189"/>
      <c r="HDP206" s="1189"/>
      <c r="HDQ206" s="1189"/>
      <c r="HDR206" s="1189"/>
      <c r="HDS206" s="1189"/>
      <c r="HDT206" s="1189"/>
      <c r="HDU206" s="1189"/>
      <c r="HDV206" s="1189"/>
      <c r="HDW206" s="1189"/>
      <c r="HDX206" s="1189"/>
      <c r="HDY206" s="1189"/>
      <c r="HDZ206" s="1189"/>
      <c r="HEA206" s="1189"/>
      <c r="HEB206" s="1189"/>
      <c r="HEC206" s="1189"/>
      <c r="HED206" s="1189"/>
      <c r="HEE206" s="1189"/>
      <c r="HEF206" s="1189"/>
      <c r="HEG206" s="1189"/>
      <c r="HEH206" s="1189"/>
      <c r="HEI206" s="1189"/>
      <c r="HEJ206" s="1189"/>
      <c r="HEK206" s="1189"/>
      <c r="HEL206" s="1189"/>
      <c r="HEM206" s="1189"/>
      <c r="HEN206" s="1189"/>
      <c r="HEO206" s="1189"/>
      <c r="HEP206" s="1189"/>
      <c r="HEQ206" s="1189"/>
      <c r="HER206" s="1189"/>
      <c r="HES206" s="1189"/>
      <c r="HET206" s="1189"/>
      <c r="HEU206" s="1189"/>
      <c r="HEV206" s="1189"/>
      <c r="HEW206" s="1189"/>
      <c r="HEX206" s="1189"/>
      <c r="HEY206" s="1189"/>
      <c r="HEZ206" s="1189"/>
      <c r="HFA206" s="1189"/>
      <c r="HFB206" s="1189"/>
      <c r="HFC206" s="1189"/>
      <c r="HFD206" s="1189"/>
      <c r="HFE206" s="1189"/>
      <c r="HFF206" s="1189"/>
      <c r="HFG206" s="1189"/>
      <c r="HFH206" s="1189"/>
      <c r="HFI206" s="1189"/>
      <c r="HFJ206" s="1189"/>
      <c r="HFK206" s="1189"/>
      <c r="HFL206" s="1189"/>
      <c r="HFM206" s="1189"/>
      <c r="HFN206" s="1189"/>
      <c r="HFO206" s="1189"/>
      <c r="HFP206" s="1189"/>
      <c r="HFQ206" s="1189"/>
      <c r="HFR206" s="1189"/>
      <c r="HFS206" s="1189"/>
      <c r="HFT206" s="1189"/>
      <c r="HFU206" s="1189"/>
      <c r="HFV206" s="1189"/>
      <c r="HFW206" s="1189"/>
      <c r="HFX206" s="1189"/>
      <c r="HFY206" s="1189"/>
      <c r="HFZ206" s="1189"/>
      <c r="HGA206" s="1189"/>
      <c r="HGB206" s="1189"/>
      <c r="HGC206" s="1189"/>
      <c r="HGD206" s="1189"/>
      <c r="HGE206" s="1189"/>
      <c r="HGF206" s="1189"/>
      <c r="HGG206" s="1189"/>
      <c r="HGH206" s="1189"/>
      <c r="HGI206" s="1189"/>
      <c r="HGJ206" s="1189"/>
      <c r="HGK206" s="1189"/>
      <c r="HGL206" s="1189"/>
      <c r="HGM206" s="1189"/>
      <c r="HGN206" s="1189"/>
      <c r="HGO206" s="1189"/>
      <c r="HGP206" s="1189"/>
      <c r="HGQ206" s="1189"/>
      <c r="HGR206" s="1189"/>
      <c r="HGS206" s="1189"/>
      <c r="HGT206" s="1189"/>
      <c r="HGU206" s="1189"/>
      <c r="HGV206" s="1189"/>
      <c r="HGW206" s="1189"/>
      <c r="HGX206" s="1189"/>
      <c r="HGY206" s="1189"/>
      <c r="HGZ206" s="1189"/>
      <c r="HHA206" s="1189"/>
      <c r="HHB206" s="1189"/>
      <c r="HHC206" s="1189"/>
      <c r="HHD206" s="1189"/>
      <c r="HHE206" s="1189"/>
      <c r="HHF206" s="1189"/>
      <c r="HHG206" s="1189"/>
      <c r="HHH206" s="1189"/>
      <c r="HHI206" s="1189"/>
      <c r="HHJ206" s="1189"/>
      <c r="HHK206" s="1189"/>
      <c r="HHL206" s="1189"/>
      <c r="HHM206" s="1189"/>
      <c r="HHN206" s="1189"/>
      <c r="HHO206" s="1189"/>
      <c r="HHP206" s="1189"/>
      <c r="HHQ206" s="1189"/>
      <c r="HHR206" s="1189"/>
      <c r="HHS206" s="1189"/>
      <c r="HHT206" s="1189"/>
      <c r="HHU206" s="1189"/>
      <c r="HHV206" s="1189"/>
      <c r="HHW206" s="1189"/>
      <c r="HHX206" s="1189"/>
      <c r="HHY206" s="1189"/>
      <c r="HHZ206" s="1189"/>
      <c r="HIA206" s="1189"/>
      <c r="HIB206" s="1189"/>
      <c r="HIC206" s="1189"/>
      <c r="HID206" s="1189"/>
      <c r="HIE206" s="1189"/>
      <c r="HIF206" s="1189"/>
      <c r="HIG206" s="1189"/>
      <c r="HIH206" s="1189"/>
      <c r="HII206" s="1189"/>
      <c r="HIJ206" s="1189"/>
      <c r="HIK206" s="1189"/>
      <c r="HIL206" s="1189"/>
      <c r="HIM206" s="1189"/>
      <c r="HIN206" s="1189"/>
      <c r="HIO206" s="1189"/>
      <c r="HIP206" s="1189"/>
      <c r="HIQ206" s="1189"/>
      <c r="HIR206" s="1189"/>
      <c r="HIS206" s="1189"/>
      <c r="HIT206" s="1189"/>
      <c r="HIU206" s="1189"/>
      <c r="HIV206" s="1189"/>
      <c r="HIW206" s="1189"/>
      <c r="HIX206" s="1189"/>
      <c r="HIY206" s="1189"/>
      <c r="HIZ206" s="1189"/>
      <c r="HJA206" s="1189"/>
      <c r="HJB206" s="1189"/>
      <c r="HJC206" s="1189"/>
      <c r="HJD206" s="1189"/>
      <c r="HJE206" s="1189"/>
      <c r="HJF206" s="1189"/>
      <c r="HJG206" s="1189"/>
      <c r="HJH206" s="1189"/>
      <c r="HJI206" s="1189"/>
      <c r="HJJ206" s="1189"/>
      <c r="HJK206" s="1189"/>
      <c r="HJL206" s="1189"/>
      <c r="HJM206" s="1189"/>
      <c r="HJN206" s="1189"/>
      <c r="HJO206" s="1189"/>
      <c r="HJP206" s="1189"/>
      <c r="HJQ206" s="1189"/>
      <c r="HJR206" s="1189"/>
      <c r="HJS206" s="1189"/>
      <c r="HJT206" s="1189"/>
      <c r="HJU206" s="1189"/>
      <c r="HJV206" s="1189"/>
      <c r="HJW206" s="1189"/>
      <c r="HJX206" s="1189"/>
      <c r="HJY206" s="1189"/>
      <c r="HJZ206" s="1189"/>
      <c r="HKA206" s="1189"/>
      <c r="HKB206" s="1189"/>
      <c r="HKC206" s="1189"/>
      <c r="HKD206" s="1189"/>
      <c r="HKE206" s="1189"/>
      <c r="HKF206" s="1189"/>
      <c r="HKG206" s="1189"/>
      <c r="HKH206" s="1189"/>
      <c r="HKI206" s="1189"/>
      <c r="HKJ206" s="1189"/>
      <c r="HKK206" s="1189"/>
      <c r="HKL206" s="1189"/>
      <c r="HKM206" s="1189"/>
      <c r="HKN206" s="1189"/>
      <c r="HKO206" s="1189"/>
      <c r="HKP206" s="1189"/>
      <c r="HKQ206" s="1189"/>
      <c r="HKR206" s="1189"/>
      <c r="HKS206" s="1189"/>
      <c r="HKT206" s="1189"/>
      <c r="HKU206" s="1189"/>
      <c r="HKV206" s="1189"/>
      <c r="HKW206" s="1189"/>
      <c r="HKX206" s="1189"/>
      <c r="HKY206" s="1189"/>
      <c r="HKZ206" s="1189"/>
      <c r="HLA206" s="1189"/>
      <c r="HLB206" s="1189"/>
      <c r="HLC206" s="1189"/>
      <c r="HLD206" s="1189"/>
      <c r="HLE206" s="1189"/>
      <c r="HLF206" s="1189"/>
      <c r="HLG206" s="1189"/>
      <c r="HLH206" s="1189"/>
      <c r="HLI206" s="1189"/>
      <c r="HLJ206" s="1189"/>
      <c r="HLK206" s="1189"/>
      <c r="HLL206" s="1189"/>
      <c r="HLM206" s="1189"/>
      <c r="HLN206" s="1189"/>
      <c r="HLO206" s="1189"/>
      <c r="HLP206" s="1189"/>
      <c r="HLQ206" s="1189"/>
      <c r="HLR206" s="1189"/>
      <c r="HLS206" s="1189"/>
      <c r="HLT206" s="1189"/>
      <c r="HLU206" s="1189"/>
      <c r="HLV206" s="1189"/>
      <c r="HLW206" s="1189"/>
      <c r="HLX206" s="1189"/>
      <c r="HLY206" s="1189"/>
      <c r="HLZ206" s="1189"/>
      <c r="HMA206" s="1189"/>
      <c r="HMB206" s="1189"/>
      <c r="HMC206" s="1189"/>
      <c r="HMD206" s="1189"/>
      <c r="HME206" s="1189"/>
      <c r="HMF206" s="1189"/>
      <c r="HMG206" s="1189"/>
      <c r="HMH206" s="1189"/>
      <c r="HMI206" s="1189"/>
      <c r="HMJ206" s="1189"/>
      <c r="HMK206" s="1189"/>
      <c r="HML206" s="1189"/>
      <c r="HMM206" s="1189"/>
      <c r="HMN206" s="1189"/>
      <c r="HMO206" s="1189"/>
      <c r="HMP206" s="1189"/>
      <c r="HMQ206" s="1189"/>
      <c r="HMR206" s="1189"/>
      <c r="HMS206" s="1189"/>
      <c r="HMT206" s="1189"/>
      <c r="HMU206" s="1189"/>
      <c r="HMV206" s="1189"/>
      <c r="HMW206" s="1189"/>
      <c r="HMX206" s="1189"/>
      <c r="HMY206" s="1189"/>
      <c r="HMZ206" s="1189"/>
      <c r="HNA206" s="1189"/>
      <c r="HNB206" s="1189"/>
      <c r="HNC206" s="1189"/>
      <c r="HND206" s="1189"/>
      <c r="HNE206" s="1189"/>
      <c r="HNF206" s="1189"/>
      <c r="HNG206" s="1189"/>
      <c r="HNH206" s="1189"/>
      <c r="HNI206" s="1189"/>
      <c r="HNJ206" s="1189"/>
      <c r="HNK206" s="1189"/>
      <c r="HNL206" s="1189"/>
      <c r="HNM206" s="1189"/>
      <c r="HNN206" s="1189"/>
      <c r="HNO206" s="1189"/>
      <c r="HNP206" s="1189"/>
      <c r="HNQ206" s="1189"/>
      <c r="HNR206" s="1189"/>
      <c r="HNS206" s="1189"/>
      <c r="HNT206" s="1189"/>
      <c r="HNU206" s="1189"/>
      <c r="HNV206" s="1189"/>
      <c r="HNW206" s="1189"/>
      <c r="HNX206" s="1189"/>
      <c r="HNY206" s="1189"/>
      <c r="HNZ206" s="1189"/>
      <c r="HOA206" s="1189"/>
      <c r="HOB206" s="1189"/>
      <c r="HOC206" s="1189"/>
      <c r="HOD206" s="1189"/>
      <c r="HOE206" s="1189"/>
      <c r="HOF206" s="1189"/>
      <c r="HOG206" s="1189"/>
      <c r="HOH206" s="1189"/>
      <c r="HOI206" s="1189"/>
      <c r="HOJ206" s="1189"/>
      <c r="HOK206" s="1189"/>
      <c r="HOL206" s="1189"/>
      <c r="HOM206" s="1189"/>
      <c r="HON206" s="1189"/>
      <c r="HOO206" s="1189"/>
      <c r="HOP206" s="1189"/>
      <c r="HOQ206" s="1189"/>
      <c r="HOR206" s="1189"/>
      <c r="HOS206" s="1189"/>
      <c r="HOT206" s="1189"/>
      <c r="HOU206" s="1189"/>
      <c r="HOV206" s="1189"/>
      <c r="HOW206" s="1189"/>
      <c r="HOX206" s="1189"/>
      <c r="HOY206" s="1189"/>
      <c r="HOZ206" s="1189"/>
      <c r="HPA206" s="1189"/>
      <c r="HPB206" s="1189"/>
      <c r="HPC206" s="1189"/>
      <c r="HPD206" s="1189"/>
      <c r="HPE206" s="1189"/>
      <c r="HPF206" s="1189"/>
      <c r="HPG206" s="1189"/>
      <c r="HPH206" s="1189"/>
      <c r="HPI206" s="1189"/>
      <c r="HPJ206" s="1189"/>
      <c r="HPK206" s="1189"/>
      <c r="HPL206" s="1189"/>
      <c r="HPM206" s="1189"/>
      <c r="HPN206" s="1189"/>
      <c r="HPO206" s="1189"/>
      <c r="HPP206" s="1189"/>
      <c r="HPQ206" s="1189"/>
      <c r="HPR206" s="1189"/>
      <c r="HPS206" s="1189"/>
      <c r="HPT206" s="1189"/>
      <c r="HPU206" s="1189"/>
      <c r="HPV206" s="1189"/>
      <c r="HPW206" s="1189"/>
      <c r="HPX206" s="1189"/>
      <c r="HPY206" s="1189"/>
      <c r="HPZ206" s="1189"/>
      <c r="HQA206" s="1189"/>
      <c r="HQB206" s="1189"/>
      <c r="HQC206" s="1189"/>
      <c r="HQD206" s="1189"/>
      <c r="HQE206" s="1189"/>
      <c r="HQF206" s="1189"/>
      <c r="HQG206" s="1189"/>
      <c r="HQH206" s="1189"/>
      <c r="HQI206" s="1189"/>
      <c r="HQJ206" s="1189"/>
      <c r="HQK206" s="1189"/>
      <c r="HQL206" s="1189"/>
      <c r="HQM206" s="1189"/>
      <c r="HQN206" s="1189"/>
      <c r="HQO206" s="1189"/>
      <c r="HQP206" s="1189"/>
      <c r="HQQ206" s="1189"/>
      <c r="HQR206" s="1189"/>
      <c r="HQS206" s="1189"/>
      <c r="HQT206" s="1189"/>
      <c r="HQU206" s="1189"/>
      <c r="HQV206" s="1189"/>
      <c r="HQW206" s="1189"/>
      <c r="HQX206" s="1189"/>
      <c r="HQY206" s="1189"/>
      <c r="HQZ206" s="1189"/>
      <c r="HRA206" s="1189"/>
      <c r="HRB206" s="1189"/>
      <c r="HRC206" s="1189"/>
      <c r="HRD206" s="1189"/>
      <c r="HRE206" s="1189"/>
      <c r="HRF206" s="1189"/>
      <c r="HRG206" s="1189"/>
      <c r="HRH206" s="1189"/>
      <c r="HRI206" s="1189"/>
      <c r="HRJ206" s="1189"/>
      <c r="HRK206" s="1189"/>
      <c r="HRL206" s="1189"/>
      <c r="HRM206" s="1189"/>
      <c r="HRN206" s="1189"/>
      <c r="HRO206" s="1189"/>
      <c r="HRP206" s="1189"/>
      <c r="HRQ206" s="1189"/>
      <c r="HRR206" s="1189"/>
      <c r="HRS206" s="1189"/>
      <c r="HRT206" s="1189"/>
      <c r="HRU206" s="1189"/>
      <c r="HRV206" s="1189"/>
      <c r="HRW206" s="1189"/>
      <c r="HRX206" s="1189"/>
      <c r="HRY206" s="1189"/>
      <c r="HRZ206" s="1189"/>
      <c r="HSA206" s="1189"/>
      <c r="HSB206" s="1189"/>
      <c r="HSC206" s="1189"/>
      <c r="HSD206" s="1189"/>
      <c r="HSE206" s="1189"/>
      <c r="HSF206" s="1189"/>
      <c r="HSG206" s="1189"/>
      <c r="HSH206" s="1189"/>
      <c r="HSI206" s="1189"/>
      <c r="HSJ206" s="1189"/>
      <c r="HSK206" s="1189"/>
      <c r="HSL206" s="1189"/>
      <c r="HSM206" s="1189"/>
      <c r="HSN206" s="1189"/>
      <c r="HSO206" s="1189"/>
      <c r="HSP206" s="1189"/>
      <c r="HSQ206" s="1189"/>
      <c r="HSR206" s="1189"/>
      <c r="HSS206" s="1189"/>
      <c r="HST206" s="1189"/>
      <c r="HSU206" s="1189"/>
      <c r="HSV206" s="1189"/>
      <c r="HSW206" s="1189"/>
      <c r="HSX206" s="1189"/>
      <c r="HSY206" s="1189"/>
      <c r="HSZ206" s="1189"/>
      <c r="HTA206" s="1189"/>
      <c r="HTB206" s="1189"/>
      <c r="HTC206" s="1189"/>
      <c r="HTD206" s="1189"/>
      <c r="HTE206" s="1189"/>
      <c r="HTF206" s="1189"/>
      <c r="HTG206" s="1189"/>
      <c r="HTH206" s="1189"/>
      <c r="HTI206" s="1189"/>
      <c r="HTJ206" s="1189"/>
      <c r="HTK206" s="1189"/>
      <c r="HTL206" s="1189"/>
      <c r="HTM206" s="1189"/>
      <c r="HTN206" s="1189"/>
      <c r="HTO206" s="1189"/>
      <c r="HTP206" s="1189"/>
      <c r="HTQ206" s="1189"/>
      <c r="HTR206" s="1189"/>
      <c r="HTS206" s="1189"/>
      <c r="HTT206" s="1189"/>
      <c r="HTU206" s="1189"/>
      <c r="HTV206" s="1189"/>
      <c r="HTW206" s="1189"/>
      <c r="HTX206" s="1189"/>
      <c r="HTY206" s="1189"/>
      <c r="HTZ206" s="1189"/>
      <c r="HUA206" s="1189"/>
      <c r="HUB206" s="1189"/>
      <c r="HUC206" s="1189"/>
      <c r="HUD206" s="1189"/>
      <c r="HUE206" s="1189"/>
      <c r="HUF206" s="1189"/>
      <c r="HUG206" s="1189"/>
      <c r="HUH206" s="1189"/>
      <c r="HUI206" s="1189"/>
      <c r="HUJ206" s="1189"/>
      <c r="HUK206" s="1189"/>
      <c r="HUL206" s="1189"/>
      <c r="HUM206" s="1189"/>
      <c r="HUN206" s="1189"/>
      <c r="HUO206" s="1189"/>
      <c r="HUP206" s="1189"/>
      <c r="HUQ206" s="1189"/>
      <c r="HUR206" s="1189"/>
      <c r="HUS206" s="1189"/>
      <c r="HUT206" s="1189"/>
      <c r="HUU206" s="1189"/>
      <c r="HUV206" s="1189"/>
      <c r="HUW206" s="1189"/>
      <c r="HUX206" s="1189"/>
      <c r="HUY206" s="1189"/>
      <c r="HUZ206" s="1189"/>
      <c r="HVA206" s="1189"/>
      <c r="HVB206" s="1189"/>
      <c r="HVC206" s="1189"/>
      <c r="HVD206" s="1189"/>
      <c r="HVE206" s="1189"/>
      <c r="HVF206" s="1189"/>
      <c r="HVG206" s="1189"/>
      <c r="HVH206" s="1189"/>
      <c r="HVI206" s="1189"/>
      <c r="HVJ206" s="1189"/>
      <c r="HVK206" s="1189"/>
      <c r="HVL206" s="1189"/>
      <c r="HVM206" s="1189"/>
      <c r="HVN206" s="1189"/>
      <c r="HVO206" s="1189"/>
      <c r="HVP206" s="1189"/>
      <c r="HVQ206" s="1189"/>
      <c r="HVR206" s="1189"/>
      <c r="HVS206" s="1189"/>
      <c r="HVT206" s="1189"/>
      <c r="HVU206" s="1189"/>
      <c r="HVV206" s="1189"/>
      <c r="HVW206" s="1189"/>
      <c r="HVX206" s="1189"/>
      <c r="HVY206" s="1189"/>
      <c r="HVZ206" s="1189"/>
      <c r="HWA206" s="1189"/>
      <c r="HWB206" s="1189"/>
      <c r="HWC206" s="1189"/>
      <c r="HWD206" s="1189"/>
      <c r="HWE206" s="1189"/>
      <c r="HWF206" s="1189"/>
      <c r="HWG206" s="1189"/>
      <c r="HWH206" s="1189"/>
      <c r="HWI206" s="1189"/>
      <c r="HWJ206" s="1189"/>
      <c r="HWK206" s="1189"/>
      <c r="HWL206" s="1189"/>
      <c r="HWM206" s="1189"/>
      <c r="HWN206" s="1189"/>
      <c r="HWO206" s="1189"/>
      <c r="HWP206" s="1189"/>
      <c r="HWQ206" s="1189"/>
      <c r="HWR206" s="1189"/>
      <c r="HWS206" s="1189"/>
      <c r="HWT206" s="1189"/>
      <c r="HWU206" s="1189"/>
      <c r="HWV206" s="1189"/>
      <c r="HWW206" s="1189"/>
      <c r="HWX206" s="1189"/>
      <c r="HWY206" s="1189"/>
      <c r="HWZ206" s="1189"/>
      <c r="HXA206" s="1189"/>
      <c r="HXB206" s="1189"/>
      <c r="HXC206" s="1189"/>
      <c r="HXD206" s="1189"/>
      <c r="HXE206" s="1189"/>
      <c r="HXF206" s="1189"/>
      <c r="HXG206" s="1189"/>
      <c r="HXH206" s="1189"/>
      <c r="HXI206" s="1189"/>
      <c r="HXJ206" s="1189"/>
      <c r="HXK206" s="1189"/>
      <c r="HXL206" s="1189"/>
      <c r="HXM206" s="1189"/>
      <c r="HXN206" s="1189"/>
      <c r="HXO206" s="1189"/>
      <c r="HXP206" s="1189"/>
      <c r="HXQ206" s="1189"/>
      <c r="HXR206" s="1189"/>
      <c r="HXS206" s="1189"/>
      <c r="HXT206" s="1189"/>
      <c r="HXU206" s="1189"/>
      <c r="HXV206" s="1189"/>
      <c r="HXW206" s="1189"/>
      <c r="HXX206" s="1189"/>
      <c r="HXY206" s="1189"/>
      <c r="HXZ206" s="1189"/>
      <c r="HYA206" s="1189"/>
      <c r="HYB206" s="1189"/>
      <c r="HYC206" s="1189"/>
      <c r="HYD206" s="1189"/>
      <c r="HYE206" s="1189"/>
      <c r="HYF206" s="1189"/>
      <c r="HYG206" s="1189"/>
      <c r="HYH206" s="1189"/>
      <c r="HYI206" s="1189"/>
      <c r="HYJ206" s="1189"/>
      <c r="HYK206" s="1189"/>
      <c r="HYL206" s="1189"/>
      <c r="HYM206" s="1189"/>
      <c r="HYN206" s="1189"/>
      <c r="HYO206" s="1189"/>
      <c r="HYP206" s="1189"/>
      <c r="HYQ206" s="1189"/>
      <c r="HYR206" s="1189"/>
      <c r="HYS206" s="1189"/>
      <c r="HYT206" s="1189"/>
      <c r="HYU206" s="1189"/>
      <c r="HYV206" s="1189"/>
      <c r="HYW206" s="1189"/>
      <c r="HYX206" s="1189"/>
      <c r="HYY206" s="1189"/>
      <c r="HYZ206" s="1189"/>
      <c r="HZA206" s="1189"/>
      <c r="HZB206" s="1189"/>
      <c r="HZC206" s="1189"/>
      <c r="HZD206" s="1189"/>
      <c r="HZE206" s="1189"/>
      <c r="HZF206" s="1189"/>
      <c r="HZG206" s="1189"/>
      <c r="HZH206" s="1189"/>
      <c r="HZI206" s="1189"/>
      <c r="HZJ206" s="1189"/>
      <c r="HZK206" s="1189"/>
      <c r="HZL206" s="1189"/>
      <c r="HZM206" s="1189"/>
      <c r="HZN206" s="1189"/>
      <c r="HZO206" s="1189"/>
      <c r="HZP206" s="1189"/>
      <c r="HZQ206" s="1189"/>
      <c r="HZR206" s="1189"/>
      <c r="HZS206" s="1189"/>
      <c r="HZT206" s="1189"/>
      <c r="HZU206" s="1189"/>
      <c r="HZV206" s="1189"/>
      <c r="HZW206" s="1189"/>
      <c r="HZX206" s="1189"/>
      <c r="HZY206" s="1189"/>
      <c r="HZZ206" s="1189"/>
      <c r="IAA206" s="1189"/>
      <c r="IAB206" s="1189"/>
      <c r="IAC206" s="1189"/>
      <c r="IAD206" s="1189"/>
      <c r="IAE206" s="1189"/>
      <c r="IAF206" s="1189"/>
      <c r="IAG206" s="1189"/>
      <c r="IAH206" s="1189"/>
      <c r="IAI206" s="1189"/>
      <c r="IAJ206" s="1189"/>
      <c r="IAK206" s="1189"/>
      <c r="IAL206" s="1189"/>
      <c r="IAM206" s="1189"/>
      <c r="IAN206" s="1189"/>
      <c r="IAO206" s="1189"/>
      <c r="IAP206" s="1189"/>
      <c r="IAQ206" s="1189"/>
      <c r="IAR206" s="1189"/>
      <c r="IAS206" s="1189"/>
      <c r="IAT206" s="1189"/>
      <c r="IAU206" s="1189"/>
      <c r="IAV206" s="1189"/>
      <c r="IAW206" s="1189"/>
      <c r="IAX206" s="1189"/>
      <c r="IAY206" s="1189"/>
      <c r="IAZ206" s="1189"/>
      <c r="IBA206" s="1189"/>
      <c r="IBB206" s="1189"/>
      <c r="IBC206" s="1189"/>
      <c r="IBD206" s="1189"/>
      <c r="IBE206" s="1189"/>
      <c r="IBF206" s="1189"/>
      <c r="IBG206" s="1189"/>
      <c r="IBH206" s="1189"/>
      <c r="IBI206" s="1189"/>
      <c r="IBJ206" s="1189"/>
      <c r="IBK206" s="1189"/>
      <c r="IBL206" s="1189"/>
      <c r="IBM206" s="1189"/>
      <c r="IBN206" s="1189"/>
      <c r="IBO206" s="1189"/>
      <c r="IBP206" s="1189"/>
      <c r="IBQ206" s="1189"/>
      <c r="IBR206" s="1189"/>
      <c r="IBS206" s="1189"/>
      <c r="IBT206" s="1189"/>
      <c r="IBU206" s="1189"/>
      <c r="IBV206" s="1189"/>
      <c r="IBW206" s="1189"/>
      <c r="IBX206" s="1189"/>
      <c r="IBY206" s="1189"/>
      <c r="IBZ206" s="1189"/>
      <c r="ICA206" s="1189"/>
      <c r="ICB206" s="1189"/>
      <c r="ICC206" s="1189"/>
      <c r="ICD206" s="1189"/>
      <c r="ICE206" s="1189"/>
      <c r="ICF206" s="1189"/>
      <c r="ICG206" s="1189"/>
      <c r="ICH206" s="1189"/>
      <c r="ICI206" s="1189"/>
      <c r="ICJ206" s="1189"/>
      <c r="ICK206" s="1189"/>
      <c r="ICL206" s="1189"/>
      <c r="ICM206" s="1189"/>
      <c r="ICN206" s="1189"/>
      <c r="ICO206" s="1189"/>
      <c r="ICP206" s="1189"/>
      <c r="ICQ206" s="1189"/>
      <c r="ICR206" s="1189"/>
      <c r="ICS206" s="1189"/>
      <c r="ICT206" s="1189"/>
      <c r="ICU206" s="1189"/>
      <c r="ICV206" s="1189"/>
      <c r="ICW206" s="1189"/>
      <c r="ICX206" s="1189"/>
      <c r="ICY206" s="1189"/>
      <c r="ICZ206" s="1189"/>
      <c r="IDA206" s="1189"/>
      <c r="IDB206" s="1189"/>
      <c r="IDC206" s="1189"/>
      <c r="IDD206" s="1189"/>
      <c r="IDE206" s="1189"/>
      <c r="IDF206" s="1189"/>
      <c r="IDG206" s="1189"/>
      <c r="IDH206" s="1189"/>
      <c r="IDI206" s="1189"/>
      <c r="IDJ206" s="1189"/>
      <c r="IDK206" s="1189"/>
      <c r="IDL206" s="1189"/>
      <c r="IDM206" s="1189"/>
      <c r="IDN206" s="1189"/>
      <c r="IDO206" s="1189"/>
      <c r="IDP206" s="1189"/>
      <c r="IDQ206" s="1189"/>
      <c r="IDR206" s="1189"/>
      <c r="IDS206" s="1189"/>
      <c r="IDT206" s="1189"/>
      <c r="IDU206" s="1189"/>
      <c r="IDV206" s="1189"/>
      <c r="IDW206" s="1189"/>
      <c r="IDX206" s="1189"/>
      <c r="IDY206" s="1189"/>
      <c r="IDZ206" s="1189"/>
      <c r="IEA206" s="1189"/>
      <c r="IEB206" s="1189"/>
      <c r="IEC206" s="1189"/>
      <c r="IED206" s="1189"/>
      <c r="IEE206" s="1189"/>
      <c r="IEF206" s="1189"/>
      <c r="IEG206" s="1189"/>
      <c r="IEH206" s="1189"/>
      <c r="IEI206" s="1189"/>
      <c r="IEJ206" s="1189"/>
      <c r="IEK206" s="1189"/>
      <c r="IEL206" s="1189"/>
      <c r="IEM206" s="1189"/>
      <c r="IEN206" s="1189"/>
      <c r="IEO206" s="1189"/>
      <c r="IEP206" s="1189"/>
      <c r="IEQ206" s="1189"/>
      <c r="IER206" s="1189"/>
      <c r="IES206" s="1189"/>
      <c r="IET206" s="1189"/>
      <c r="IEU206" s="1189"/>
      <c r="IEV206" s="1189"/>
      <c r="IEW206" s="1189"/>
      <c r="IEX206" s="1189"/>
      <c r="IEY206" s="1189"/>
      <c r="IEZ206" s="1189"/>
      <c r="IFA206" s="1189"/>
      <c r="IFB206" s="1189"/>
      <c r="IFC206" s="1189"/>
      <c r="IFD206" s="1189"/>
      <c r="IFE206" s="1189"/>
      <c r="IFF206" s="1189"/>
      <c r="IFG206" s="1189"/>
      <c r="IFH206" s="1189"/>
      <c r="IFI206" s="1189"/>
      <c r="IFJ206" s="1189"/>
      <c r="IFK206" s="1189"/>
      <c r="IFL206" s="1189"/>
      <c r="IFM206" s="1189"/>
      <c r="IFN206" s="1189"/>
      <c r="IFO206" s="1189"/>
      <c r="IFP206" s="1189"/>
      <c r="IFQ206" s="1189"/>
      <c r="IFR206" s="1189"/>
      <c r="IFS206" s="1189"/>
      <c r="IFT206" s="1189"/>
      <c r="IFU206" s="1189"/>
      <c r="IFV206" s="1189"/>
      <c r="IFW206" s="1189"/>
      <c r="IFX206" s="1189"/>
      <c r="IFY206" s="1189"/>
      <c r="IFZ206" s="1189"/>
      <c r="IGA206" s="1189"/>
      <c r="IGB206" s="1189"/>
      <c r="IGC206" s="1189"/>
      <c r="IGD206" s="1189"/>
      <c r="IGE206" s="1189"/>
      <c r="IGF206" s="1189"/>
      <c r="IGG206" s="1189"/>
      <c r="IGH206" s="1189"/>
      <c r="IGI206" s="1189"/>
      <c r="IGJ206" s="1189"/>
      <c r="IGK206" s="1189"/>
      <c r="IGL206" s="1189"/>
      <c r="IGM206" s="1189"/>
      <c r="IGN206" s="1189"/>
      <c r="IGO206" s="1189"/>
      <c r="IGP206" s="1189"/>
      <c r="IGQ206" s="1189"/>
      <c r="IGR206" s="1189"/>
      <c r="IGS206" s="1189"/>
      <c r="IGT206" s="1189"/>
      <c r="IGU206" s="1189"/>
      <c r="IGV206" s="1189"/>
      <c r="IGW206" s="1189"/>
      <c r="IGX206" s="1189"/>
      <c r="IGY206" s="1189"/>
      <c r="IGZ206" s="1189"/>
      <c r="IHA206" s="1189"/>
      <c r="IHB206" s="1189"/>
      <c r="IHC206" s="1189"/>
      <c r="IHD206" s="1189"/>
      <c r="IHE206" s="1189"/>
      <c r="IHF206" s="1189"/>
      <c r="IHG206" s="1189"/>
      <c r="IHH206" s="1189"/>
      <c r="IHI206" s="1189"/>
      <c r="IHJ206" s="1189"/>
      <c r="IHK206" s="1189"/>
      <c r="IHL206" s="1189"/>
      <c r="IHM206" s="1189"/>
      <c r="IHN206" s="1189"/>
      <c r="IHO206" s="1189"/>
      <c r="IHP206" s="1189"/>
      <c r="IHQ206" s="1189"/>
      <c r="IHR206" s="1189"/>
      <c r="IHS206" s="1189"/>
      <c r="IHT206" s="1189"/>
      <c r="IHU206" s="1189"/>
      <c r="IHV206" s="1189"/>
      <c r="IHW206" s="1189"/>
      <c r="IHX206" s="1189"/>
      <c r="IHY206" s="1189"/>
      <c r="IHZ206" s="1189"/>
      <c r="IIA206" s="1189"/>
      <c r="IIB206" s="1189"/>
      <c r="IIC206" s="1189"/>
      <c r="IID206" s="1189"/>
      <c r="IIE206" s="1189"/>
      <c r="IIF206" s="1189"/>
      <c r="IIG206" s="1189"/>
      <c r="IIH206" s="1189"/>
      <c r="III206" s="1189"/>
      <c r="IIJ206" s="1189"/>
      <c r="IIK206" s="1189"/>
      <c r="IIL206" s="1189"/>
      <c r="IIM206" s="1189"/>
      <c r="IIN206" s="1189"/>
      <c r="IIO206" s="1189"/>
      <c r="IIP206" s="1189"/>
      <c r="IIQ206" s="1189"/>
      <c r="IIR206" s="1189"/>
      <c r="IIS206" s="1189"/>
      <c r="IIT206" s="1189"/>
      <c r="IIU206" s="1189"/>
      <c r="IIV206" s="1189"/>
      <c r="IIW206" s="1189"/>
      <c r="IIX206" s="1189"/>
      <c r="IIY206" s="1189"/>
      <c r="IIZ206" s="1189"/>
      <c r="IJA206" s="1189"/>
      <c r="IJB206" s="1189"/>
      <c r="IJC206" s="1189"/>
      <c r="IJD206" s="1189"/>
      <c r="IJE206" s="1189"/>
      <c r="IJF206" s="1189"/>
      <c r="IJG206" s="1189"/>
      <c r="IJH206" s="1189"/>
      <c r="IJI206" s="1189"/>
      <c r="IJJ206" s="1189"/>
      <c r="IJK206" s="1189"/>
      <c r="IJL206" s="1189"/>
      <c r="IJM206" s="1189"/>
      <c r="IJN206" s="1189"/>
      <c r="IJO206" s="1189"/>
      <c r="IJP206" s="1189"/>
      <c r="IJQ206" s="1189"/>
      <c r="IJR206" s="1189"/>
      <c r="IJS206" s="1189"/>
      <c r="IJT206" s="1189"/>
      <c r="IJU206" s="1189"/>
      <c r="IJV206" s="1189"/>
      <c r="IJW206" s="1189"/>
      <c r="IJX206" s="1189"/>
      <c r="IJY206" s="1189"/>
      <c r="IJZ206" s="1189"/>
      <c r="IKA206" s="1189"/>
      <c r="IKB206" s="1189"/>
      <c r="IKC206" s="1189"/>
      <c r="IKD206" s="1189"/>
      <c r="IKE206" s="1189"/>
      <c r="IKF206" s="1189"/>
      <c r="IKG206" s="1189"/>
      <c r="IKH206" s="1189"/>
      <c r="IKI206" s="1189"/>
      <c r="IKJ206" s="1189"/>
      <c r="IKK206" s="1189"/>
      <c r="IKL206" s="1189"/>
      <c r="IKM206" s="1189"/>
      <c r="IKN206" s="1189"/>
      <c r="IKO206" s="1189"/>
      <c r="IKP206" s="1189"/>
      <c r="IKQ206" s="1189"/>
      <c r="IKR206" s="1189"/>
      <c r="IKS206" s="1189"/>
      <c r="IKT206" s="1189"/>
      <c r="IKU206" s="1189"/>
      <c r="IKV206" s="1189"/>
      <c r="IKW206" s="1189"/>
      <c r="IKX206" s="1189"/>
      <c r="IKY206" s="1189"/>
      <c r="IKZ206" s="1189"/>
      <c r="ILA206" s="1189"/>
      <c r="ILB206" s="1189"/>
      <c r="ILC206" s="1189"/>
      <c r="ILD206" s="1189"/>
      <c r="ILE206" s="1189"/>
      <c r="ILF206" s="1189"/>
      <c r="ILG206" s="1189"/>
      <c r="ILH206" s="1189"/>
      <c r="ILI206" s="1189"/>
      <c r="ILJ206" s="1189"/>
      <c r="ILK206" s="1189"/>
      <c r="ILL206" s="1189"/>
      <c r="ILM206" s="1189"/>
      <c r="ILN206" s="1189"/>
      <c r="ILO206" s="1189"/>
      <c r="ILP206" s="1189"/>
      <c r="ILQ206" s="1189"/>
      <c r="ILR206" s="1189"/>
      <c r="ILS206" s="1189"/>
      <c r="ILT206" s="1189"/>
      <c r="ILU206" s="1189"/>
      <c r="ILV206" s="1189"/>
      <c r="ILW206" s="1189"/>
      <c r="ILX206" s="1189"/>
      <c r="ILY206" s="1189"/>
      <c r="ILZ206" s="1189"/>
      <c r="IMA206" s="1189"/>
      <c r="IMB206" s="1189"/>
      <c r="IMC206" s="1189"/>
      <c r="IMD206" s="1189"/>
      <c r="IME206" s="1189"/>
      <c r="IMF206" s="1189"/>
      <c r="IMG206" s="1189"/>
      <c r="IMH206" s="1189"/>
      <c r="IMI206" s="1189"/>
      <c r="IMJ206" s="1189"/>
      <c r="IMK206" s="1189"/>
      <c r="IML206" s="1189"/>
      <c r="IMM206" s="1189"/>
      <c r="IMN206" s="1189"/>
      <c r="IMO206" s="1189"/>
      <c r="IMP206" s="1189"/>
      <c r="IMQ206" s="1189"/>
      <c r="IMR206" s="1189"/>
      <c r="IMS206" s="1189"/>
      <c r="IMT206" s="1189"/>
      <c r="IMU206" s="1189"/>
      <c r="IMV206" s="1189"/>
      <c r="IMW206" s="1189"/>
      <c r="IMX206" s="1189"/>
      <c r="IMY206" s="1189"/>
      <c r="IMZ206" s="1189"/>
      <c r="INA206" s="1189"/>
      <c r="INB206" s="1189"/>
      <c r="INC206" s="1189"/>
      <c r="IND206" s="1189"/>
      <c r="INE206" s="1189"/>
      <c r="INF206" s="1189"/>
      <c r="ING206" s="1189"/>
      <c r="INH206" s="1189"/>
      <c r="INI206" s="1189"/>
      <c r="INJ206" s="1189"/>
      <c r="INK206" s="1189"/>
      <c r="INL206" s="1189"/>
      <c r="INM206" s="1189"/>
      <c r="INN206" s="1189"/>
      <c r="INO206" s="1189"/>
      <c r="INP206" s="1189"/>
      <c r="INQ206" s="1189"/>
      <c r="INR206" s="1189"/>
      <c r="INS206" s="1189"/>
      <c r="INT206" s="1189"/>
      <c r="INU206" s="1189"/>
      <c r="INV206" s="1189"/>
      <c r="INW206" s="1189"/>
      <c r="INX206" s="1189"/>
      <c r="INY206" s="1189"/>
      <c r="INZ206" s="1189"/>
      <c r="IOA206" s="1189"/>
      <c r="IOB206" s="1189"/>
      <c r="IOC206" s="1189"/>
      <c r="IOD206" s="1189"/>
      <c r="IOE206" s="1189"/>
      <c r="IOF206" s="1189"/>
      <c r="IOG206" s="1189"/>
      <c r="IOH206" s="1189"/>
      <c r="IOI206" s="1189"/>
      <c r="IOJ206" s="1189"/>
      <c r="IOK206" s="1189"/>
      <c r="IOL206" s="1189"/>
      <c r="IOM206" s="1189"/>
      <c r="ION206" s="1189"/>
      <c r="IOO206" s="1189"/>
      <c r="IOP206" s="1189"/>
      <c r="IOQ206" s="1189"/>
      <c r="IOR206" s="1189"/>
      <c r="IOS206" s="1189"/>
      <c r="IOT206" s="1189"/>
      <c r="IOU206" s="1189"/>
      <c r="IOV206" s="1189"/>
      <c r="IOW206" s="1189"/>
      <c r="IOX206" s="1189"/>
      <c r="IOY206" s="1189"/>
      <c r="IOZ206" s="1189"/>
      <c r="IPA206" s="1189"/>
      <c r="IPB206" s="1189"/>
      <c r="IPC206" s="1189"/>
      <c r="IPD206" s="1189"/>
      <c r="IPE206" s="1189"/>
      <c r="IPF206" s="1189"/>
      <c r="IPG206" s="1189"/>
      <c r="IPH206" s="1189"/>
      <c r="IPI206" s="1189"/>
      <c r="IPJ206" s="1189"/>
      <c r="IPK206" s="1189"/>
      <c r="IPL206" s="1189"/>
      <c r="IPM206" s="1189"/>
      <c r="IPN206" s="1189"/>
      <c r="IPO206" s="1189"/>
      <c r="IPP206" s="1189"/>
      <c r="IPQ206" s="1189"/>
      <c r="IPR206" s="1189"/>
      <c r="IPS206" s="1189"/>
      <c r="IPT206" s="1189"/>
      <c r="IPU206" s="1189"/>
      <c r="IPV206" s="1189"/>
      <c r="IPW206" s="1189"/>
      <c r="IPX206" s="1189"/>
      <c r="IPY206" s="1189"/>
      <c r="IPZ206" s="1189"/>
      <c r="IQA206" s="1189"/>
      <c r="IQB206" s="1189"/>
      <c r="IQC206" s="1189"/>
      <c r="IQD206" s="1189"/>
      <c r="IQE206" s="1189"/>
      <c r="IQF206" s="1189"/>
      <c r="IQG206" s="1189"/>
      <c r="IQH206" s="1189"/>
      <c r="IQI206" s="1189"/>
      <c r="IQJ206" s="1189"/>
      <c r="IQK206" s="1189"/>
      <c r="IQL206" s="1189"/>
      <c r="IQM206" s="1189"/>
      <c r="IQN206" s="1189"/>
      <c r="IQO206" s="1189"/>
      <c r="IQP206" s="1189"/>
      <c r="IQQ206" s="1189"/>
      <c r="IQR206" s="1189"/>
      <c r="IQS206" s="1189"/>
      <c r="IQT206" s="1189"/>
      <c r="IQU206" s="1189"/>
      <c r="IQV206" s="1189"/>
      <c r="IQW206" s="1189"/>
      <c r="IQX206" s="1189"/>
      <c r="IQY206" s="1189"/>
      <c r="IQZ206" s="1189"/>
      <c r="IRA206" s="1189"/>
      <c r="IRB206" s="1189"/>
      <c r="IRC206" s="1189"/>
      <c r="IRD206" s="1189"/>
      <c r="IRE206" s="1189"/>
      <c r="IRF206" s="1189"/>
      <c r="IRG206" s="1189"/>
      <c r="IRH206" s="1189"/>
      <c r="IRI206" s="1189"/>
      <c r="IRJ206" s="1189"/>
      <c r="IRK206" s="1189"/>
      <c r="IRL206" s="1189"/>
      <c r="IRM206" s="1189"/>
      <c r="IRN206" s="1189"/>
      <c r="IRO206" s="1189"/>
      <c r="IRP206" s="1189"/>
      <c r="IRQ206" s="1189"/>
      <c r="IRR206" s="1189"/>
      <c r="IRS206" s="1189"/>
      <c r="IRT206" s="1189"/>
      <c r="IRU206" s="1189"/>
      <c r="IRV206" s="1189"/>
      <c r="IRW206" s="1189"/>
      <c r="IRX206" s="1189"/>
      <c r="IRY206" s="1189"/>
      <c r="IRZ206" s="1189"/>
      <c r="ISA206" s="1189"/>
      <c r="ISB206" s="1189"/>
      <c r="ISC206" s="1189"/>
      <c r="ISD206" s="1189"/>
      <c r="ISE206" s="1189"/>
      <c r="ISF206" s="1189"/>
      <c r="ISG206" s="1189"/>
      <c r="ISH206" s="1189"/>
      <c r="ISI206" s="1189"/>
      <c r="ISJ206" s="1189"/>
      <c r="ISK206" s="1189"/>
      <c r="ISL206" s="1189"/>
      <c r="ISM206" s="1189"/>
      <c r="ISN206" s="1189"/>
      <c r="ISO206" s="1189"/>
      <c r="ISP206" s="1189"/>
      <c r="ISQ206" s="1189"/>
      <c r="ISR206" s="1189"/>
      <c r="ISS206" s="1189"/>
      <c r="IST206" s="1189"/>
      <c r="ISU206" s="1189"/>
      <c r="ISV206" s="1189"/>
      <c r="ISW206" s="1189"/>
      <c r="ISX206" s="1189"/>
      <c r="ISY206" s="1189"/>
      <c r="ISZ206" s="1189"/>
      <c r="ITA206" s="1189"/>
      <c r="ITB206" s="1189"/>
      <c r="ITC206" s="1189"/>
      <c r="ITD206" s="1189"/>
      <c r="ITE206" s="1189"/>
      <c r="ITF206" s="1189"/>
      <c r="ITG206" s="1189"/>
      <c r="ITH206" s="1189"/>
      <c r="ITI206" s="1189"/>
      <c r="ITJ206" s="1189"/>
      <c r="ITK206" s="1189"/>
      <c r="ITL206" s="1189"/>
      <c r="ITM206" s="1189"/>
      <c r="ITN206" s="1189"/>
      <c r="ITO206" s="1189"/>
      <c r="ITP206" s="1189"/>
      <c r="ITQ206" s="1189"/>
      <c r="ITR206" s="1189"/>
      <c r="ITS206" s="1189"/>
      <c r="ITT206" s="1189"/>
      <c r="ITU206" s="1189"/>
      <c r="ITV206" s="1189"/>
      <c r="ITW206" s="1189"/>
      <c r="ITX206" s="1189"/>
      <c r="ITY206" s="1189"/>
      <c r="ITZ206" s="1189"/>
      <c r="IUA206" s="1189"/>
      <c r="IUB206" s="1189"/>
      <c r="IUC206" s="1189"/>
      <c r="IUD206" s="1189"/>
      <c r="IUE206" s="1189"/>
      <c r="IUF206" s="1189"/>
      <c r="IUG206" s="1189"/>
      <c r="IUH206" s="1189"/>
      <c r="IUI206" s="1189"/>
      <c r="IUJ206" s="1189"/>
      <c r="IUK206" s="1189"/>
      <c r="IUL206" s="1189"/>
      <c r="IUM206" s="1189"/>
      <c r="IUN206" s="1189"/>
      <c r="IUO206" s="1189"/>
      <c r="IUP206" s="1189"/>
      <c r="IUQ206" s="1189"/>
      <c r="IUR206" s="1189"/>
      <c r="IUS206" s="1189"/>
      <c r="IUT206" s="1189"/>
      <c r="IUU206" s="1189"/>
      <c r="IUV206" s="1189"/>
      <c r="IUW206" s="1189"/>
      <c r="IUX206" s="1189"/>
      <c r="IUY206" s="1189"/>
      <c r="IUZ206" s="1189"/>
      <c r="IVA206" s="1189"/>
      <c r="IVB206" s="1189"/>
      <c r="IVC206" s="1189"/>
      <c r="IVD206" s="1189"/>
      <c r="IVE206" s="1189"/>
      <c r="IVF206" s="1189"/>
      <c r="IVG206" s="1189"/>
      <c r="IVH206" s="1189"/>
      <c r="IVI206" s="1189"/>
      <c r="IVJ206" s="1189"/>
      <c r="IVK206" s="1189"/>
      <c r="IVL206" s="1189"/>
      <c r="IVM206" s="1189"/>
      <c r="IVN206" s="1189"/>
      <c r="IVO206" s="1189"/>
      <c r="IVP206" s="1189"/>
      <c r="IVQ206" s="1189"/>
      <c r="IVR206" s="1189"/>
      <c r="IVS206" s="1189"/>
      <c r="IVT206" s="1189"/>
      <c r="IVU206" s="1189"/>
      <c r="IVV206" s="1189"/>
      <c r="IVW206" s="1189"/>
      <c r="IVX206" s="1189"/>
      <c r="IVY206" s="1189"/>
      <c r="IVZ206" s="1189"/>
      <c r="IWA206" s="1189"/>
      <c r="IWB206" s="1189"/>
      <c r="IWC206" s="1189"/>
      <c r="IWD206" s="1189"/>
      <c r="IWE206" s="1189"/>
      <c r="IWF206" s="1189"/>
      <c r="IWG206" s="1189"/>
      <c r="IWH206" s="1189"/>
      <c r="IWI206" s="1189"/>
      <c r="IWJ206" s="1189"/>
      <c r="IWK206" s="1189"/>
      <c r="IWL206" s="1189"/>
      <c r="IWM206" s="1189"/>
      <c r="IWN206" s="1189"/>
      <c r="IWO206" s="1189"/>
      <c r="IWP206" s="1189"/>
      <c r="IWQ206" s="1189"/>
      <c r="IWR206" s="1189"/>
      <c r="IWS206" s="1189"/>
      <c r="IWT206" s="1189"/>
      <c r="IWU206" s="1189"/>
      <c r="IWV206" s="1189"/>
      <c r="IWW206" s="1189"/>
      <c r="IWX206" s="1189"/>
      <c r="IWY206" s="1189"/>
      <c r="IWZ206" s="1189"/>
      <c r="IXA206" s="1189"/>
      <c r="IXB206" s="1189"/>
      <c r="IXC206" s="1189"/>
      <c r="IXD206" s="1189"/>
      <c r="IXE206" s="1189"/>
      <c r="IXF206" s="1189"/>
      <c r="IXG206" s="1189"/>
      <c r="IXH206" s="1189"/>
      <c r="IXI206" s="1189"/>
      <c r="IXJ206" s="1189"/>
      <c r="IXK206" s="1189"/>
      <c r="IXL206" s="1189"/>
      <c r="IXM206" s="1189"/>
      <c r="IXN206" s="1189"/>
      <c r="IXO206" s="1189"/>
      <c r="IXP206" s="1189"/>
      <c r="IXQ206" s="1189"/>
      <c r="IXR206" s="1189"/>
      <c r="IXS206" s="1189"/>
      <c r="IXT206" s="1189"/>
      <c r="IXU206" s="1189"/>
      <c r="IXV206" s="1189"/>
      <c r="IXW206" s="1189"/>
      <c r="IXX206" s="1189"/>
      <c r="IXY206" s="1189"/>
      <c r="IXZ206" s="1189"/>
      <c r="IYA206" s="1189"/>
      <c r="IYB206" s="1189"/>
      <c r="IYC206" s="1189"/>
      <c r="IYD206" s="1189"/>
      <c r="IYE206" s="1189"/>
      <c r="IYF206" s="1189"/>
      <c r="IYG206" s="1189"/>
      <c r="IYH206" s="1189"/>
      <c r="IYI206" s="1189"/>
      <c r="IYJ206" s="1189"/>
      <c r="IYK206" s="1189"/>
      <c r="IYL206" s="1189"/>
      <c r="IYM206" s="1189"/>
      <c r="IYN206" s="1189"/>
      <c r="IYO206" s="1189"/>
      <c r="IYP206" s="1189"/>
      <c r="IYQ206" s="1189"/>
      <c r="IYR206" s="1189"/>
      <c r="IYS206" s="1189"/>
      <c r="IYT206" s="1189"/>
      <c r="IYU206" s="1189"/>
      <c r="IYV206" s="1189"/>
      <c r="IYW206" s="1189"/>
      <c r="IYX206" s="1189"/>
      <c r="IYY206" s="1189"/>
      <c r="IYZ206" s="1189"/>
      <c r="IZA206" s="1189"/>
      <c r="IZB206" s="1189"/>
      <c r="IZC206" s="1189"/>
      <c r="IZD206" s="1189"/>
      <c r="IZE206" s="1189"/>
      <c r="IZF206" s="1189"/>
      <c r="IZG206" s="1189"/>
      <c r="IZH206" s="1189"/>
      <c r="IZI206" s="1189"/>
      <c r="IZJ206" s="1189"/>
      <c r="IZK206" s="1189"/>
      <c r="IZL206" s="1189"/>
      <c r="IZM206" s="1189"/>
      <c r="IZN206" s="1189"/>
      <c r="IZO206" s="1189"/>
      <c r="IZP206" s="1189"/>
      <c r="IZQ206" s="1189"/>
      <c r="IZR206" s="1189"/>
      <c r="IZS206" s="1189"/>
      <c r="IZT206" s="1189"/>
      <c r="IZU206" s="1189"/>
      <c r="IZV206" s="1189"/>
      <c r="IZW206" s="1189"/>
      <c r="IZX206" s="1189"/>
      <c r="IZY206" s="1189"/>
      <c r="IZZ206" s="1189"/>
      <c r="JAA206" s="1189"/>
      <c r="JAB206" s="1189"/>
      <c r="JAC206" s="1189"/>
      <c r="JAD206" s="1189"/>
      <c r="JAE206" s="1189"/>
      <c r="JAF206" s="1189"/>
      <c r="JAG206" s="1189"/>
      <c r="JAH206" s="1189"/>
      <c r="JAI206" s="1189"/>
      <c r="JAJ206" s="1189"/>
      <c r="JAK206" s="1189"/>
      <c r="JAL206" s="1189"/>
      <c r="JAM206" s="1189"/>
      <c r="JAN206" s="1189"/>
      <c r="JAO206" s="1189"/>
      <c r="JAP206" s="1189"/>
      <c r="JAQ206" s="1189"/>
      <c r="JAR206" s="1189"/>
      <c r="JAS206" s="1189"/>
      <c r="JAT206" s="1189"/>
      <c r="JAU206" s="1189"/>
      <c r="JAV206" s="1189"/>
      <c r="JAW206" s="1189"/>
      <c r="JAX206" s="1189"/>
      <c r="JAY206" s="1189"/>
      <c r="JAZ206" s="1189"/>
      <c r="JBA206" s="1189"/>
      <c r="JBB206" s="1189"/>
      <c r="JBC206" s="1189"/>
      <c r="JBD206" s="1189"/>
      <c r="JBE206" s="1189"/>
      <c r="JBF206" s="1189"/>
      <c r="JBG206" s="1189"/>
      <c r="JBH206" s="1189"/>
      <c r="JBI206" s="1189"/>
      <c r="JBJ206" s="1189"/>
      <c r="JBK206" s="1189"/>
      <c r="JBL206" s="1189"/>
      <c r="JBM206" s="1189"/>
      <c r="JBN206" s="1189"/>
      <c r="JBO206" s="1189"/>
      <c r="JBP206" s="1189"/>
      <c r="JBQ206" s="1189"/>
      <c r="JBR206" s="1189"/>
      <c r="JBS206" s="1189"/>
      <c r="JBT206" s="1189"/>
      <c r="JBU206" s="1189"/>
      <c r="JBV206" s="1189"/>
      <c r="JBW206" s="1189"/>
      <c r="JBX206" s="1189"/>
      <c r="JBY206" s="1189"/>
      <c r="JBZ206" s="1189"/>
      <c r="JCA206" s="1189"/>
      <c r="JCB206" s="1189"/>
      <c r="JCC206" s="1189"/>
      <c r="JCD206" s="1189"/>
      <c r="JCE206" s="1189"/>
      <c r="JCF206" s="1189"/>
      <c r="JCG206" s="1189"/>
      <c r="JCH206" s="1189"/>
      <c r="JCI206" s="1189"/>
      <c r="JCJ206" s="1189"/>
      <c r="JCK206" s="1189"/>
      <c r="JCL206" s="1189"/>
      <c r="JCM206" s="1189"/>
      <c r="JCN206" s="1189"/>
      <c r="JCO206" s="1189"/>
      <c r="JCP206" s="1189"/>
      <c r="JCQ206" s="1189"/>
      <c r="JCR206" s="1189"/>
      <c r="JCS206" s="1189"/>
      <c r="JCT206" s="1189"/>
      <c r="JCU206" s="1189"/>
      <c r="JCV206" s="1189"/>
      <c r="JCW206" s="1189"/>
      <c r="JCX206" s="1189"/>
      <c r="JCY206" s="1189"/>
      <c r="JCZ206" s="1189"/>
      <c r="JDA206" s="1189"/>
      <c r="JDB206" s="1189"/>
      <c r="JDC206" s="1189"/>
      <c r="JDD206" s="1189"/>
      <c r="JDE206" s="1189"/>
      <c r="JDF206" s="1189"/>
      <c r="JDG206" s="1189"/>
      <c r="JDH206" s="1189"/>
      <c r="JDI206" s="1189"/>
      <c r="JDJ206" s="1189"/>
      <c r="JDK206" s="1189"/>
      <c r="JDL206" s="1189"/>
      <c r="JDM206" s="1189"/>
      <c r="JDN206" s="1189"/>
      <c r="JDO206" s="1189"/>
      <c r="JDP206" s="1189"/>
      <c r="JDQ206" s="1189"/>
      <c r="JDR206" s="1189"/>
      <c r="JDS206" s="1189"/>
      <c r="JDT206" s="1189"/>
      <c r="JDU206" s="1189"/>
      <c r="JDV206" s="1189"/>
      <c r="JDW206" s="1189"/>
      <c r="JDX206" s="1189"/>
      <c r="JDY206" s="1189"/>
      <c r="JDZ206" s="1189"/>
      <c r="JEA206" s="1189"/>
      <c r="JEB206" s="1189"/>
      <c r="JEC206" s="1189"/>
      <c r="JED206" s="1189"/>
      <c r="JEE206" s="1189"/>
      <c r="JEF206" s="1189"/>
      <c r="JEG206" s="1189"/>
      <c r="JEH206" s="1189"/>
      <c r="JEI206" s="1189"/>
      <c r="JEJ206" s="1189"/>
      <c r="JEK206" s="1189"/>
      <c r="JEL206" s="1189"/>
      <c r="JEM206" s="1189"/>
      <c r="JEN206" s="1189"/>
      <c r="JEO206" s="1189"/>
      <c r="JEP206" s="1189"/>
      <c r="JEQ206" s="1189"/>
      <c r="JER206" s="1189"/>
      <c r="JES206" s="1189"/>
      <c r="JET206" s="1189"/>
      <c r="JEU206" s="1189"/>
      <c r="JEV206" s="1189"/>
      <c r="JEW206" s="1189"/>
      <c r="JEX206" s="1189"/>
      <c r="JEY206" s="1189"/>
      <c r="JEZ206" s="1189"/>
      <c r="JFA206" s="1189"/>
      <c r="JFB206" s="1189"/>
      <c r="JFC206" s="1189"/>
      <c r="JFD206" s="1189"/>
      <c r="JFE206" s="1189"/>
      <c r="JFF206" s="1189"/>
      <c r="JFG206" s="1189"/>
      <c r="JFH206" s="1189"/>
      <c r="JFI206" s="1189"/>
      <c r="JFJ206" s="1189"/>
      <c r="JFK206" s="1189"/>
      <c r="JFL206" s="1189"/>
      <c r="JFM206" s="1189"/>
      <c r="JFN206" s="1189"/>
      <c r="JFO206" s="1189"/>
      <c r="JFP206" s="1189"/>
      <c r="JFQ206" s="1189"/>
      <c r="JFR206" s="1189"/>
      <c r="JFS206" s="1189"/>
      <c r="JFT206" s="1189"/>
      <c r="JFU206" s="1189"/>
      <c r="JFV206" s="1189"/>
      <c r="JFW206" s="1189"/>
      <c r="JFX206" s="1189"/>
      <c r="JFY206" s="1189"/>
      <c r="JFZ206" s="1189"/>
      <c r="JGA206" s="1189"/>
      <c r="JGB206" s="1189"/>
      <c r="JGC206" s="1189"/>
      <c r="JGD206" s="1189"/>
      <c r="JGE206" s="1189"/>
      <c r="JGF206" s="1189"/>
      <c r="JGG206" s="1189"/>
      <c r="JGH206" s="1189"/>
      <c r="JGI206" s="1189"/>
      <c r="JGJ206" s="1189"/>
      <c r="JGK206" s="1189"/>
      <c r="JGL206" s="1189"/>
      <c r="JGM206" s="1189"/>
      <c r="JGN206" s="1189"/>
      <c r="JGO206" s="1189"/>
      <c r="JGP206" s="1189"/>
      <c r="JGQ206" s="1189"/>
      <c r="JGR206" s="1189"/>
      <c r="JGS206" s="1189"/>
      <c r="JGT206" s="1189"/>
      <c r="JGU206" s="1189"/>
      <c r="JGV206" s="1189"/>
      <c r="JGW206" s="1189"/>
      <c r="JGX206" s="1189"/>
      <c r="JGY206" s="1189"/>
      <c r="JGZ206" s="1189"/>
      <c r="JHA206" s="1189"/>
      <c r="JHB206" s="1189"/>
      <c r="JHC206" s="1189"/>
      <c r="JHD206" s="1189"/>
      <c r="JHE206" s="1189"/>
      <c r="JHF206" s="1189"/>
      <c r="JHG206" s="1189"/>
      <c r="JHH206" s="1189"/>
      <c r="JHI206" s="1189"/>
      <c r="JHJ206" s="1189"/>
      <c r="JHK206" s="1189"/>
      <c r="JHL206" s="1189"/>
      <c r="JHM206" s="1189"/>
      <c r="JHN206" s="1189"/>
      <c r="JHO206" s="1189"/>
      <c r="JHP206" s="1189"/>
      <c r="JHQ206" s="1189"/>
      <c r="JHR206" s="1189"/>
      <c r="JHS206" s="1189"/>
      <c r="JHT206" s="1189"/>
      <c r="JHU206" s="1189"/>
      <c r="JHV206" s="1189"/>
      <c r="JHW206" s="1189"/>
      <c r="JHX206" s="1189"/>
      <c r="JHY206" s="1189"/>
      <c r="JHZ206" s="1189"/>
      <c r="JIA206" s="1189"/>
      <c r="JIB206" s="1189"/>
      <c r="JIC206" s="1189"/>
      <c r="JID206" s="1189"/>
      <c r="JIE206" s="1189"/>
      <c r="JIF206" s="1189"/>
      <c r="JIG206" s="1189"/>
      <c r="JIH206" s="1189"/>
      <c r="JII206" s="1189"/>
      <c r="JIJ206" s="1189"/>
      <c r="JIK206" s="1189"/>
      <c r="JIL206" s="1189"/>
      <c r="JIM206" s="1189"/>
      <c r="JIN206" s="1189"/>
      <c r="JIO206" s="1189"/>
      <c r="JIP206" s="1189"/>
      <c r="JIQ206" s="1189"/>
      <c r="JIR206" s="1189"/>
      <c r="JIS206" s="1189"/>
      <c r="JIT206" s="1189"/>
      <c r="JIU206" s="1189"/>
      <c r="JIV206" s="1189"/>
      <c r="JIW206" s="1189"/>
      <c r="JIX206" s="1189"/>
      <c r="JIY206" s="1189"/>
      <c r="JIZ206" s="1189"/>
      <c r="JJA206" s="1189"/>
      <c r="JJB206" s="1189"/>
      <c r="JJC206" s="1189"/>
      <c r="JJD206" s="1189"/>
      <c r="JJE206" s="1189"/>
      <c r="JJF206" s="1189"/>
      <c r="JJG206" s="1189"/>
      <c r="JJH206" s="1189"/>
      <c r="JJI206" s="1189"/>
      <c r="JJJ206" s="1189"/>
      <c r="JJK206" s="1189"/>
      <c r="JJL206" s="1189"/>
      <c r="JJM206" s="1189"/>
      <c r="JJN206" s="1189"/>
      <c r="JJO206" s="1189"/>
      <c r="JJP206" s="1189"/>
      <c r="JJQ206" s="1189"/>
      <c r="JJR206" s="1189"/>
      <c r="JJS206" s="1189"/>
      <c r="JJT206" s="1189"/>
      <c r="JJU206" s="1189"/>
      <c r="JJV206" s="1189"/>
      <c r="JJW206" s="1189"/>
      <c r="JJX206" s="1189"/>
      <c r="JJY206" s="1189"/>
      <c r="JJZ206" s="1189"/>
      <c r="JKA206" s="1189"/>
      <c r="JKB206" s="1189"/>
      <c r="JKC206" s="1189"/>
      <c r="JKD206" s="1189"/>
      <c r="JKE206" s="1189"/>
      <c r="JKF206" s="1189"/>
      <c r="JKG206" s="1189"/>
      <c r="JKH206" s="1189"/>
      <c r="JKI206" s="1189"/>
      <c r="JKJ206" s="1189"/>
      <c r="JKK206" s="1189"/>
      <c r="JKL206" s="1189"/>
      <c r="JKM206" s="1189"/>
      <c r="JKN206" s="1189"/>
      <c r="JKO206" s="1189"/>
      <c r="JKP206" s="1189"/>
      <c r="JKQ206" s="1189"/>
      <c r="JKR206" s="1189"/>
      <c r="JKS206" s="1189"/>
      <c r="JKT206" s="1189"/>
      <c r="JKU206" s="1189"/>
      <c r="JKV206" s="1189"/>
      <c r="JKW206" s="1189"/>
      <c r="JKX206" s="1189"/>
      <c r="JKY206" s="1189"/>
      <c r="JKZ206" s="1189"/>
      <c r="JLA206" s="1189"/>
      <c r="JLB206" s="1189"/>
      <c r="JLC206" s="1189"/>
      <c r="JLD206" s="1189"/>
      <c r="JLE206" s="1189"/>
      <c r="JLF206" s="1189"/>
      <c r="JLG206" s="1189"/>
      <c r="JLH206" s="1189"/>
      <c r="JLI206" s="1189"/>
      <c r="JLJ206" s="1189"/>
      <c r="JLK206" s="1189"/>
      <c r="JLL206" s="1189"/>
      <c r="JLM206" s="1189"/>
      <c r="JLN206" s="1189"/>
      <c r="JLO206" s="1189"/>
      <c r="JLP206" s="1189"/>
      <c r="JLQ206" s="1189"/>
      <c r="JLR206" s="1189"/>
      <c r="JLS206" s="1189"/>
      <c r="JLT206" s="1189"/>
      <c r="JLU206" s="1189"/>
      <c r="JLV206" s="1189"/>
      <c r="JLW206" s="1189"/>
      <c r="JLX206" s="1189"/>
      <c r="JLY206" s="1189"/>
      <c r="JLZ206" s="1189"/>
      <c r="JMA206" s="1189"/>
      <c r="JMB206" s="1189"/>
      <c r="JMC206" s="1189"/>
      <c r="JMD206" s="1189"/>
      <c r="JME206" s="1189"/>
      <c r="JMF206" s="1189"/>
      <c r="JMG206" s="1189"/>
      <c r="JMH206" s="1189"/>
      <c r="JMI206" s="1189"/>
      <c r="JMJ206" s="1189"/>
      <c r="JMK206" s="1189"/>
      <c r="JML206" s="1189"/>
      <c r="JMM206" s="1189"/>
      <c r="JMN206" s="1189"/>
      <c r="JMO206" s="1189"/>
      <c r="JMP206" s="1189"/>
      <c r="JMQ206" s="1189"/>
      <c r="JMR206" s="1189"/>
      <c r="JMS206" s="1189"/>
      <c r="JMT206" s="1189"/>
      <c r="JMU206" s="1189"/>
      <c r="JMV206" s="1189"/>
      <c r="JMW206" s="1189"/>
      <c r="JMX206" s="1189"/>
      <c r="JMY206" s="1189"/>
      <c r="JMZ206" s="1189"/>
      <c r="JNA206" s="1189"/>
      <c r="JNB206" s="1189"/>
      <c r="JNC206" s="1189"/>
      <c r="JND206" s="1189"/>
      <c r="JNE206" s="1189"/>
      <c r="JNF206" s="1189"/>
      <c r="JNG206" s="1189"/>
      <c r="JNH206" s="1189"/>
      <c r="JNI206" s="1189"/>
      <c r="JNJ206" s="1189"/>
      <c r="JNK206" s="1189"/>
      <c r="JNL206" s="1189"/>
      <c r="JNM206" s="1189"/>
      <c r="JNN206" s="1189"/>
      <c r="JNO206" s="1189"/>
      <c r="JNP206" s="1189"/>
      <c r="JNQ206" s="1189"/>
      <c r="JNR206" s="1189"/>
      <c r="JNS206" s="1189"/>
      <c r="JNT206" s="1189"/>
      <c r="JNU206" s="1189"/>
      <c r="JNV206" s="1189"/>
      <c r="JNW206" s="1189"/>
      <c r="JNX206" s="1189"/>
      <c r="JNY206" s="1189"/>
      <c r="JNZ206" s="1189"/>
      <c r="JOA206" s="1189"/>
      <c r="JOB206" s="1189"/>
      <c r="JOC206" s="1189"/>
      <c r="JOD206" s="1189"/>
      <c r="JOE206" s="1189"/>
      <c r="JOF206" s="1189"/>
      <c r="JOG206" s="1189"/>
      <c r="JOH206" s="1189"/>
      <c r="JOI206" s="1189"/>
      <c r="JOJ206" s="1189"/>
      <c r="JOK206" s="1189"/>
      <c r="JOL206" s="1189"/>
      <c r="JOM206" s="1189"/>
      <c r="JON206" s="1189"/>
      <c r="JOO206" s="1189"/>
      <c r="JOP206" s="1189"/>
      <c r="JOQ206" s="1189"/>
      <c r="JOR206" s="1189"/>
      <c r="JOS206" s="1189"/>
      <c r="JOT206" s="1189"/>
      <c r="JOU206" s="1189"/>
      <c r="JOV206" s="1189"/>
      <c r="JOW206" s="1189"/>
      <c r="JOX206" s="1189"/>
      <c r="JOY206" s="1189"/>
      <c r="JOZ206" s="1189"/>
      <c r="JPA206" s="1189"/>
      <c r="JPB206" s="1189"/>
      <c r="JPC206" s="1189"/>
      <c r="JPD206" s="1189"/>
      <c r="JPE206" s="1189"/>
      <c r="JPF206" s="1189"/>
      <c r="JPG206" s="1189"/>
      <c r="JPH206" s="1189"/>
      <c r="JPI206" s="1189"/>
      <c r="JPJ206" s="1189"/>
      <c r="JPK206" s="1189"/>
      <c r="JPL206" s="1189"/>
      <c r="JPM206" s="1189"/>
      <c r="JPN206" s="1189"/>
      <c r="JPO206" s="1189"/>
      <c r="JPP206" s="1189"/>
      <c r="JPQ206" s="1189"/>
      <c r="JPR206" s="1189"/>
      <c r="JPS206" s="1189"/>
      <c r="JPT206" s="1189"/>
      <c r="JPU206" s="1189"/>
      <c r="JPV206" s="1189"/>
      <c r="JPW206" s="1189"/>
      <c r="JPX206" s="1189"/>
      <c r="JPY206" s="1189"/>
      <c r="JPZ206" s="1189"/>
      <c r="JQA206" s="1189"/>
      <c r="JQB206" s="1189"/>
      <c r="JQC206" s="1189"/>
      <c r="JQD206" s="1189"/>
      <c r="JQE206" s="1189"/>
      <c r="JQF206" s="1189"/>
      <c r="JQG206" s="1189"/>
      <c r="JQH206" s="1189"/>
      <c r="JQI206" s="1189"/>
      <c r="JQJ206" s="1189"/>
      <c r="JQK206" s="1189"/>
      <c r="JQL206" s="1189"/>
      <c r="JQM206" s="1189"/>
      <c r="JQN206" s="1189"/>
      <c r="JQO206" s="1189"/>
      <c r="JQP206" s="1189"/>
      <c r="JQQ206" s="1189"/>
      <c r="JQR206" s="1189"/>
      <c r="JQS206" s="1189"/>
      <c r="JQT206" s="1189"/>
      <c r="JQU206" s="1189"/>
      <c r="JQV206" s="1189"/>
      <c r="JQW206" s="1189"/>
      <c r="JQX206" s="1189"/>
      <c r="JQY206" s="1189"/>
      <c r="JQZ206" s="1189"/>
      <c r="JRA206" s="1189"/>
      <c r="JRB206" s="1189"/>
      <c r="JRC206" s="1189"/>
      <c r="JRD206" s="1189"/>
      <c r="JRE206" s="1189"/>
      <c r="JRF206" s="1189"/>
      <c r="JRG206" s="1189"/>
      <c r="JRH206" s="1189"/>
      <c r="JRI206" s="1189"/>
      <c r="JRJ206" s="1189"/>
      <c r="JRK206" s="1189"/>
      <c r="JRL206" s="1189"/>
      <c r="JRM206" s="1189"/>
      <c r="JRN206" s="1189"/>
      <c r="JRO206" s="1189"/>
      <c r="JRP206" s="1189"/>
      <c r="JRQ206" s="1189"/>
      <c r="JRR206" s="1189"/>
      <c r="JRS206" s="1189"/>
      <c r="JRT206" s="1189"/>
      <c r="JRU206" s="1189"/>
      <c r="JRV206" s="1189"/>
      <c r="JRW206" s="1189"/>
      <c r="JRX206" s="1189"/>
      <c r="JRY206" s="1189"/>
      <c r="JRZ206" s="1189"/>
      <c r="JSA206" s="1189"/>
      <c r="JSB206" s="1189"/>
      <c r="JSC206" s="1189"/>
      <c r="JSD206" s="1189"/>
      <c r="JSE206" s="1189"/>
      <c r="JSF206" s="1189"/>
      <c r="JSG206" s="1189"/>
      <c r="JSH206" s="1189"/>
      <c r="JSI206" s="1189"/>
      <c r="JSJ206" s="1189"/>
      <c r="JSK206" s="1189"/>
      <c r="JSL206" s="1189"/>
      <c r="JSM206" s="1189"/>
      <c r="JSN206" s="1189"/>
      <c r="JSO206" s="1189"/>
      <c r="JSP206" s="1189"/>
      <c r="JSQ206" s="1189"/>
      <c r="JSR206" s="1189"/>
      <c r="JSS206" s="1189"/>
      <c r="JST206" s="1189"/>
      <c r="JSU206" s="1189"/>
      <c r="JSV206" s="1189"/>
      <c r="JSW206" s="1189"/>
      <c r="JSX206" s="1189"/>
      <c r="JSY206" s="1189"/>
      <c r="JSZ206" s="1189"/>
      <c r="JTA206" s="1189"/>
      <c r="JTB206" s="1189"/>
      <c r="JTC206" s="1189"/>
      <c r="JTD206" s="1189"/>
      <c r="JTE206" s="1189"/>
      <c r="JTF206" s="1189"/>
      <c r="JTG206" s="1189"/>
      <c r="JTH206" s="1189"/>
      <c r="JTI206" s="1189"/>
      <c r="JTJ206" s="1189"/>
      <c r="JTK206" s="1189"/>
      <c r="JTL206" s="1189"/>
      <c r="JTM206" s="1189"/>
      <c r="JTN206" s="1189"/>
      <c r="JTO206" s="1189"/>
      <c r="JTP206" s="1189"/>
      <c r="JTQ206" s="1189"/>
      <c r="JTR206" s="1189"/>
      <c r="JTS206" s="1189"/>
      <c r="JTT206" s="1189"/>
      <c r="JTU206" s="1189"/>
      <c r="JTV206" s="1189"/>
      <c r="JTW206" s="1189"/>
      <c r="JTX206" s="1189"/>
      <c r="JTY206" s="1189"/>
      <c r="JTZ206" s="1189"/>
      <c r="JUA206" s="1189"/>
      <c r="JUB206" s="1189"/>
      <c r="JUC206" s="1189"/>
      <c r="JUD206" s="1189"/>
      <c r="JUE206" s="1189"/>
      <c r="JUF206" s="1189"/>
      <c r="JUG206" s="1189"/>
      <c r="JUH206" s="1189"/>
      <c r="JUI206" s="1189"/>
      <c r="JUJ206" s="1189"/>
      <c r="JUK206" s="1189"/>
      <c r="JUL206" s="1189"/>
      <c r="JUM206" s="1189"/>
      <c r="JUN206" s="1189"/>
      <c r="JUO206" s="1189"/>
      <c r="JUP206" s="1189"/>
      <c r="JUQ206" s="1189"/>
      <c r="JUR206" s="1189"/>
      <c r="JUS206" s="1189"/>
      <c r="JUT206" s="1189"/>
      <c r="JUU206" s="1189"/>
      <c r="JUV206" s="1189"/>
      <c r="JUW206" s="1189"/>
      <c r="JUX206" s="1189"/>
      <c r="JUY206" s="1189"/>
      <c r="JUZ206" s="1189"/>
      <c r="JVA206" s="1189"/>
      <c r="JVB206" s="1189"/>
      <c r="JVC206" s="1189"/>
      <c r="JVD206" s="1189"/>
      <c r="JVE206" s="1189"/>
      <c r="JVF206" s="1189"/>
      <c r="JVG206" s="1189"/>
      <c r="JVH206" s="1189"/>
      <c r="JVI206" s="1189"/>
      <c r="JVJ206" s="1189"/>
      <c r="JVK206" s="1189"/>
      <c r="JVL206" s="1189"/>
      <c r="JVM206" s="1189"/>
      <c r="JVN206" s="1189"/>
      <c r="JVO206" s="1189"/>
      <c r="JVP206" s="1189"/>
      <c r="JVQ206" s="1189"/>
      <c r="JVR206" s="1189"/>
      <c r="JVS206" s="1189"/>
      <c r="JVT206" s="1189"/>
      <c r="JVU206" s="1189"/>
      <c r="JVV206" s="1189"/>
      <c r="JVW206" s="1189"/>
      <c r="JVX206" s="1189"/>
      <c r="JVY206" s="1189"/>
      <c r="JVZ206" s="1189"/>
      <c r="JWA206" s="1189"/>
      <c r="JWB206" s="1189"/>
      <c r="JWC206" s="1189"/>
      <c r="JWD206" s="1189"/>
      <c r="JWE206" s="1189"/>
      <c r="JWF206" s="1189"/>
      <c r="JWG206" s="1189"/>
      <c r="JWH206" s="1189"/>
      <c r="JWI206" s="1189"/>
      <c r="JWJ206" s="1189"/>
      <c r="JWK206" s="1189"/>
      <c r="JWL206" s="1189"/>
      <c r="JWM206" s="1189"/>
      <c r="JWN206" s="1189"/>
      <c r="JWO206" s="1189"/>
      <c r="JWP206" s="1189"/>
      <c r="JWQ206" s="1189"/>
      <c r="JWR206" s="1189"/>
      <c r="JWS206" s="1189"/>
      <c r="JWT206" s="1189"/>
      <c r="JWU206" s="1189"/>
      <c r="JWV206" s="1189"/>
      <c r="JWW206" s="1189"/>
      <c r="JWX206" s="1189"/>
      <c r="JWY206" s="1189"/>
      <c r="JWZ206" s="1189"/>
      <c r="JXA206" s="1189"/>
      <c r="JXB206" s="1189"/>
      <c r="JXC206" s="1189"/>
      <c r="JXD206" s="1189"/>
      <c r="JXE206" s="1189"/>
      <c r="JXF206" s="1189"/>
      <c r="JXG206" s="1189"/>
      <c r="JXH206" s="1189"/>
      <c r="JXI206" s="1189"/>
      <c r="JXJ206" s="1189"/>
      <c r="JXK206" s="1189"/>
      <c r="JXL206" s="1189"/>
      <c r="JXM206" s="1189"/>
      <c r="JXN206" s="1189"/>
      <c r="JXO206" s="1189"/>
      <c r="JXP206" s="1189"/>
      <c r="JXQ206" s="1189"/>
      <c r="JXR206" s="1189"/>
      <c r="JXS206" s="1189"/>
      <c r="JXT206" s="1189"/>
      <c r="JXU206" s="1189"/>
      <c r="JXV206" s="1189"/>
      <c r="JXW206" s="1189"/>
      <c r="JXX206" s="1189"/>
      <c r="JXY206" s="1189"/>
      <c r="JXZ206" s="1189"/>
      <c r="JYA206" s="1189"/>
      <c r="JYB206" s="1189"/>
      <c r="JYC206" s="1189"/>
      <c r="JYD206" s="1189"/>
      <c r="JYE206" s="1189"/>
      <c r="JYF206" s="1189"/>
      <c r="JYG206" s="1189"/>
      <c r="JYH206" s="1189"/>
      <c r="JYI206" s="1189"/>
      <c r="JYJ206" s="1189"/>
      <c r="JYK206" s="1189"/>
      <c r="JYL206" s="1189"/>
      <c r="JYM206" s="1189"/>
      <c r="JYN206" s="1189"/>
      <c r="JYO206" s="1189"/>
      <c r="JYP206" s="1189"/>
      <c r="JYQ206" s="1189"/>
      <c r="JYR206" s="1189"/>
      <c r="JYS206" s="1189"/>
      <c r="JYT206" s="1189"/>
      <c r="JYU206" s="1189"/>
      <c r="JYV206" s="1189"/>
      <c r="JYW206" s="1189"/>
      <c r="JYX206" s="1189"/>
      <c r="JYY206" s="1189"/>
      <c r="JYZ206" s="1189"/>
      <c r="JZA206" s="1189"/>
      <c r="JZB206" s="1189"/>
      <c r="JZC206" s="1189"/>
      <c r="JZD206" s="1189"/>
      <c r="JZE206" s="1189"/>
      <c r="JZF206" s="1189"/>
      <c r="JZG206" s="1189"/>
      <c r="JZH206" s="1189"/>
      <c r="JZI206" s="1189"/>
      <c r="JZJ206" s="1189"/>
      <c r="JZK206" s="1189"/>
      <c r="JZL206" s="1189"/>
      <c r="JZM206" s="1189"/>
      <c r="JZN206" s="1189"/>
      <c r="JZO206" s="1189"/>
      <c r="JZP206" s="1189"/>
      <c r="JZQ206" s="1189"/>
      <c r="JZR206" s="1189"/>
      <c r="JZS206" s="1189"/>
      <c r="JZT206" s="1189"/>
      <c r="JZU206" s="1189"/>
      <c r="JZV206" s="1189"/>
      <c r="JZW206" s="1189"/>
      <c r="JZX206" s="1189"/>
      <c r="JZY206" s="1189"/>
      <c r="JZZ206" s="1189"/>
      <c r="KAA206" s="1189"/>
      <c r="KAB206" s="1189"/>
      <c r="KAC206" s="1189"/>
      <c r="KAD206" s="1189"/>
      <c r="KAE206" s="1189"/>
      <c r="KAF206" s="1189"/>
      <c r="KAG206" s="1189"/>
      <c r="KAH206" s="1189"/>
      <c r="KAI206" s="1189"/>
      <c r="KAJ206" s="1189"/>
      <c r="KAK206" s="1189"/>
      <c r="KAL206" s="1189"/>
      <c r="KAM206" s="1189"/>
      <c r="KAN206" s="1189"/>
      <c r="KAO206" s="1189"/>
      <c r="KAP206" s="1189"/>
      <c r="KAQ206" s="1189"/>
      <c r="KAR206" s="1189"/>
      <c r="KAS206" s="1189"/>
      <c r="KAT206" s="1189"/>
      <c r="KAU206" s="1189"/>
      <c r="KAV206" s="1189"/>
      <c r="KAW206" s="1189"/>
      <c r="KAX206" s="1189"/>
      <c r="KAY206" s="1189"/>
      <c r="KAZ206" s="1189"/>
      <c r="KBA206" s="1189"/>
      <c r="KBB206" s="1189"/>
      <c r="KBC206" s="1189"/>
      <c r="KBD206" s="1189"/>
      <c r="KBE206" s="1189"/>
      <c r="KBF206" s="1189"/>
      <c r="KBG206" s="1189"/>
      <c r="KBH206" s="1189"/>
      <c r="KBI206" s="1189"/>
      <c r="KBJ206" s="1189"/>
      <c r="KBK206" s="1189"/>
      <c r="KBL206" s="1189"/>
      <c r="KBM206" s="1189"/>
      <c r="KBN206" s="1189"/>
      <c r="KBO206" s="1189"/>
      <c r="KBP206" s="1189"/>
      <c r="KBQ206" s="1189"/>
      <c r="KBR206" s="1189"/>
      <c r="KBS206" s="1189"/>
      <c r="KBT206" s="1189"/>
      <c r="KBU206" s="1189"/>
      <c r="KBV206" s="1189"/>
      <c r="KBW206" s="1189"/>
      <c r="KBX206" s="1189"/>
      <c r="KBY206" s="1189"/>
      <c r="KBZ206" s="1189"/>
      <c r="KCA206" s="1189"/>
      <c r="KCB206" s="1189"/>
      <c r="KCC206" s="1189"/>
      <c r="KCD206" s="1189"/>
      <c r="KCE206" s="1189"/>
      <c r="KCF206" s="1189"/>
      <c r="KCG206" s="1189"/>
      <c r="KCH206" s="1189"/>
      <c r="KCI206" s="1189"/>
      <c r="KCJ206" s="1189"/>
      <c r="KCK206" s="1189"/>
      <c r="KCL206" s="1189"/>
      <c r="KCM206" s="1189"/>
      <c r="KCN206" s="1189"/>
      <c r="KCO206" s="1189"/>
      <c r="KCP206" s="1189"/>
      <c r="KCQ206" s="1189"/>
      <c r="KCR206" s="1189"/>
      <c r="KCS206" s="1189"/>
      <c r="KCT206" s="1189"/>
      <c r="KCU206" s="1189"/>
      <c r="KCV206" s="1189"/>
      <c r="KCW206" s="1189"/>
      <c r="KCX206" s="1189"/>
      <c r="KCY206" s="1189"/>
      <c r="KCZ206" s="1189"/>
      <c r="KDA206" s="1189"/>
      <c r="KDB206" s="1189"/>
      <c r="KDC206" s="1189"/>
      <c r="KDD206" s="1189"/>
      <c r="KDE206" s="1189"/>
      <c r="KDF206" s="1189"/>
      <c r="KDG206" s="1189"/>
      <c r="KDH206" s="1189"/>
      <c r="KDI206" s="1189"/>
      <c r="KDJ206" s="1189"/>
      <c r="KDK206" s="1189"/>
      <c r="KDL206" s="1189"/>
      <c r="KDM206" s="1189"/>
      <c r="KDN206" s="1189"/>
      <c r="KDO206" s="1189"/>
      <c r="KDP206" s="1189"/>
      <c r="KDQ206" s="1189"/>
      <c r="KDR206" s="1189"/>
      <c r="KDS206" s="1189"/>
      <c r="KDT206" s="1189"/>
      <c r="KDU206" s="1189"/>
      <c r="KDV206" s="1189"/>
      <c r="KDW206" s="1189"/>
      <c r="KDX206" s="1189"/>
      <c r="KDY206" s="1189"/>
      <c r="KDZ206" s="1189"/>
      <c r="KEA206" s="1189"/>
      <c r="KEB206" s="1189"/>
      <c r="KEC206" s="1189"/>
      <c r="KED206" s="1189"/>
      <c r="KEE206" s="1189"/>
      <c r="KEF206" s="1189"/>
      <c r="KEG206" s="1189"/>
      <c r="KEH206" s="1189"/>
      <c r="KEI206" s="1189"/>
      <c r="KEJ206" s="1189"/>
      <c r="KEK206" s="1189"/>
      <c r="KEL206" s="1189"/>
      <c r="KEM206" s="1189"/>
      <c r="KEN206" s="1189"/>
      <c r="KEO206" s="1189"/>
      <c r="KEP206" s="1189"/>
      <c r="KEQ206" s="1189"/>
      <c r="KER206" s="1189"/>
      <c r="KES206" s="1189"/>
      <c r="KET206" s="1189"/>
      <c r="KEU206" s="1189"/>
      <c r="KEV206" s="1189"/>
      <c r="KEW206" s="1189"/>
      <c r="KEX206" s="1189"/>
      <c r="KEY206" s="1189"/>
      <c r="KEZ206" s="1189"/>
      <c r="KFA206" s="1189"/>
      <c r="KFB206" s="1189"/>
      <c r="KFC206" s="1189"/>
      <c r="KFD206" s="1189"/>
      <c r="KFE206" s="1189"/>
      <c r="KFF206" s="1189"/>
      <c r="KFG206" s="1189"/>
      <c r="KFH206" s="1189"/>
      <c r="KFI206" s="1189"/>
      <c r="KFJ206" s="1189"/>
      <c r="KFK206" s="1189"/>
      <c r="KFL206" s="1189"/>
      <c r="KFM206" s="1189"/>
      <c r="KFN206" s="1189"/>
      <c r="KFO206" s="1189"/>
      <c r="KFP206" s="1189"/>
      <c r="KFQ206" s="1189"/>
      <c r="KFR206" s="1189"/>
      <c r="KFS206" s="1189"/>
      <c r="KFT206" s="1189"/>
      <c r="KFU206" s="1189"/>
      <c r="KFV206" s="1189"/>
      <c r="KFW206" s="1189"/>
      <c r="KFX206" s="1189"/>
      <c r="KFY206" s="1189"/>
      <c r="KFZ206" s="1189"/>
      <c r="KGA206" s="1189"/>
      <c r="KGB206" s="1189"/>
      <c r="KGC206" s="1189"/>
      <c r="KGD206" s="1189"/>
      <c r="KGE206" s="1189"/>
      <c r="KGF206" s="1189"/>
      <c r="KGG206" s="1189"/>
      <c r="KGH206" s="1189"/>
      <c r="KGI206" s="1189"/>
      <c r="KGJ206" s="1189"/>
      <c r="KGK206" s="1189"/>
      <c r="KGL206" s="1189"/>
      <c r="KGM206" s="1189"/>
      <c r="KGN206" s="1189"/>
      <c r="KGO206" s="1189"/>
      <c r="KGP206" s="1189"/>
      <c r="KGQ206" s="1189"/>
      <c r="KGR206" s="1189"/>
      <c r="KGS206" s="1189"/>
      <c r="KGT206" s="1189"/>
      <c r="KGU206" s="1189"/>
      <c r="KGV206" s="1189"/>
      <c r="KGW206" s="1189"/>
      <c r="KGX206" s="1189"/>
      <c r="KGY206" s="1189"/>
      <c r="KGZ206" s="1189"/>
      <c r="KHA206" s="1189"/>
      <c r="KHB206" s="1189"/>
      <c r="KHC206" s="1189"/>
      <c r="KHD206" s="1189"/>
      <c r="KHE206" s="1189"/>
      <c r="KHF206" s="1189"/>
      <c r="KHG206" s="1189"/>
      <c r="KHH206" s="1189"/>
      <c r="KHI206" s="1189"/>
      <c r="KHJ206" s="1189"/>
      <c r="KHK206" s="1189"/>
      <c r="KHL206" s="1189"/>
      <c r="KHM206" s="1189"/>
      <c r="KHN206" s="1189"/>
      <c r="KHO206" s="1189"/>
      <c r="KHP206" s="1189"/>
      <c r="KHQ206" s="1189"/>
      <c r="KHR206" s="1189"/>
      <c r="KHS206" s="1189"/>
      <c r="KHT206" s="1189"/>
      <c r="KHU206" s="1189"/>
      <c r="KHV206" s="1189"/>
      <c r="KHW206" s="1189"/>
      <c r="KHX206" s="1189"/>
      <c r="KHY206" s="1189"/>
      <c r="KHZ206" s="1189"/>
      <c r="KIA206" s="1189"/>
      <c r="KIB206" s="1189"/>
      <c r="KIC206" s="1189"/>
      <c r="KID206" s="1189"/>
      <c r="KIE206" s="1189"/>
      <c r="KIF206" s="1189"/>
      <c r="KIG206" s="1189"/>
      <c r="KIH206" s="1189"/>
      <c r="KII206" s="1189"/>
      <c r="KIJ206" s="1189"/>
      <c r="KIK206" s="1189"/>
      <c r="KIL206" s="1189"/>
      <c r="KIM206" s="1189"/>
      <c r="KIN206" s="1189"/>
      <c r="KIO206" s="1189"/>
      <c r="KIP206" s="1189"/>
      <c r="KIQ206" s="1189"/>
      <c r="KIR206" s="1189"/>
      <c r="KIS206" s="1189"/>
      <c r="KIT206" s="1189"/>
      <c r="KIU206" s="1189"/>
      <c r="KIV206" s="1189"/>
      <c r="KIW206" s="1189"/>
      <c r="KIX206" s="1189"/>
      <c r="KIY206" s="1189"/>
      <c r="KIZ206" s="1189"/>
      <c r="KJA206" s="1189"/>
      <c r="KJB206" s="1189"/>
      <c r="KJC206" s="1189"/>
      <c r="KJD206" s="1189"/>
      <c r="KJE206" s="1189"/>
      <c r="KJF206" s="1189"/>
      <c r="KJG206" s="1189"/>
      <c r="KJH206" s="1189"/>
      <c r="KJI206" s="1189"/>
      <c r="KJJ206" s="1189"/>
      <c r="KJK206" s="1189"/>
      <c r="KJL206" s="1189"/>
      <c r="KJM206" s="1189"/>
      <c r="KJN206" s="1189"/>
      <c r="KJO206" s="1189"/>
      <c r="KJP206" s="1189"/>
      <c r="KJQ206" s="1189"/>
      <c r="KJR206" s="1189"/>
      <c r="KJS206" s="1189"/>
      <c r="KJT206" s="1189"/>
      <c r="KJU206" s="1189"/>
      <c r="KJV206" s="1189"/>
      <c r="KJW206" s="1189"/>
      <c r="KJX206" s="1189"/>
      <c r="KJY206" s="1189"/>
      <c r="KJZ206" s="1189"/>
      <c r="KKA206" s="1189"/>
      <c r="KKB206" s="1189"/>
      <c r="KKC206" s="1189"/>
      <c r="KKD206" s="1189"/>
      <c r="KKE206" s="1189"/>
      <c r="KKF206" s="1189"/>
      <c r="KKG206" s="1189"/>
      <c r="KKH206" s="1189"/>
      <c r="KKI206" s="1189"/>
      <c r="KKJ206" s="1189"/>
      <c r="KKK206" s="1189"/>
      <c r="KKL206" s="1189"/>
      <c r="KKM206" s="1189"/>
      <c r="KKN206" s="1189"/>
      <c r="KKO206" s="1189"/>
      <c r="KKP206" s="1189"/>
      <c r="KKQ206" s="1189"/>
      <c r="KKR206" s="1189"/>
      <c r="KKS206" s="1189"/>
      <c r="KKT206" s="1189"/>
      <c r="KKU206" s="1189"/>
      <c r="KKV206" s="1189"/>
      <c r="KKW206" s="1189"/>
      <c r="KKX206" s="1189"/>
      <c r="KKY206" s="1189"/>
      <c r="KKZ206" s="1189"/>
      <c r="KLA206" s="1189"/>
      <c r="KLB206" s="1189"/>
      <c r="KLC206" s="1189"/>
      <c r="KLD206" s="1189"/>
      <c r="KLE206" s="1189"/>
      <c r="KLF206" s="1189"/>
      <c r="KLG206" s="1189"/>
      <c r="KLH206" s="1189"/>
      <c r="KLI206" s="1189"/>
      <c r="KLJ206" s="1189"/>
      <c r="KLK206" s="1189"/>
      <c r="KLL206" s="1189"/>
      <c r="KLM206" s="1189"/>
      <c r="KLN206" s="1189"/>
      <c r="KLO206" s="1189"/>
      <c r="KLP206" s="1189"/>
      <c r="KLQ206" s="1189"/>
      <c r="KLR206" s="1189"/>
      <c r="KLS206" s="1189"/>
      <c r="KLT206" s="1189"/>
      <c r="KLU206" s="1189"/>
      <c r="KLV206" s="1189"/>
      <c r="KLW206" s="1189"/>
      <c r="KLX206" s="1189"/>
      <c r="KLY206" s="1189"/>
      <c r="KLZ206" s="1189"/>
      <c r="KMA206" s="1189"/>
      <c r="KMB206" s="1189"/>
      <c r="KMC206" s="1189"/>
      <c r="KMD206" s="1189"/>
      <c r="KME206" s="1189"/>
      <c r="KMF206" s="1189"/>
      <c r="KMG206" s="1189"/>
      <c r="KMH206" s="1189"/>
      <c r="KMI206" s="1189"/>
      <c r="KMJ206" s="1189"/>
      <c r="KMK206" s="1189"/>
      <c r="KML206" s="1189"/>
      <c r="KMM206" s="1189"/>
      <c r="KMN206" s="1189"/>
      <c r="KMO206" s="1189"/>
      <c r="KMP206" s="1189"/>
      <c r="KMQ206" s="1189"/>
      <c r="KMR206" s="1189"/>
      <c r="KMS206" s="1189"/>
      <c r="KMT206" s="1189"/>
      <c r="KMU206" s="1189"/>
      <c r="KMV206" s="1189"/>
      <c r="KMW206" s="1189"/>
      <c r="KMX206" s="1189"/>
      <c r="KMY206" s="1189"/>
      <c r="KMZ206" s="1189"/>
      <c r="KNA206" s="1189"/>
      <c r="KNB206" s="1189"/>
      <c r="KNC206" s="1189"/>
      <c r="KND206" s="1189"/>
      <c r="KNE206" s="1189"/>
      <c r="KNF206" s="1189"/>
      <c r="KNG206" s="1189"/>
      <c r="KNH206" s="1189"/>
      <c r="KNI206" s="1189"/>
      <c r="KNJ206" s="1189"/>
      <c r="KNK206" s="1189"/>
      <c r="KNL206" s="1189"/>
      <c r="KNM206" s="1189"/>
      <c r="KNN206" s="1189"/>
      <c r="KNO206" s="1189"/>
      <c r="KNP206" s="1189"/>
      <c r="KNQ206" s="1189"/>
      <c r="KNR206" s="1189"/>
      <c r="KNS206" s="1189"/>
      <c r="KNT206" s="1189"/>
      <c r="KNU206" s="1189"/>
      <c r="KNV206" s="1189"/>
      <c r="KNW206" s="1189"/>
      <c r="KNX206" s="1189"/>
      <c r="KNY206" s="1189"/>
      <c r="KNZ206" s="1189"/>
      <c r="KOA206" s="1189"/>
      <c r="KOB206" s="1189"/>
      <c r="KOC206" s="1189"/>
      <c r="KOD206" s="1189"/>
      <c r="KOE206" s="1189"/>
      <c r="KOF206" s="1189"/>
      <c r="KOG206" s="1189"/>
      <c r="KOH206" s="1189"/>
      <c r="KOI206" s="1189"/>
      <c r="KOJ206" s="1189"/>
      <c r="KOK206" s="1189"/>
      <c r="KOL206" s="1189"/>
      <c r="KOM206" s="1189"/>
      <c r="KON206" s="1189"/>
      <c r="KOO206" s="1189"/>
      <c r="KOP206" s="1189"/>
      <c r="KOQ206" s="1189"/>
      <c r="KOR206" s="1189"/>
      <c r="KOS206" s="1189"/>
      <c r="KOT206" s="1189"/>
      <c r="KOU206" s="1189"/>
      <c r="KOV206" s="1189"/>
      <c r="KOW206" s="1189"/>
      <c r="KOX206" s="1189"/>
      <c r="KOY206" s="1189"/>
      <c r="KOZ206" s="1189"/>
      <c r="KPA206" s="1189"/>
      <c r="KPB206" s="1189"/>
      <c r="KPC206" s="1189"/>
      <c r="KPD206" s="1189"/>
      <c r="KPE206" s="1189"/>
      <c r="KPF206" s="1189"/>
      <c r="KPG206" s="1189"/>
      <c r="KPH206" s="1189"/>
      <c r="KPI206" s="1189"/>
      <c r="KPJ206" s="1189"/>
      <c r="KPK206" s="1189"/>
      <c r="KPL206" s="1189"/>
      <c r="KPM206" s="1189"/>
      <c r="KPN206" s="1189"/>
      <c r="KPO206" s="1189"/>
      <c r="KPP206" s="1189"/>
      <c r="KPQ206" s="1189"/>
      <c r="KPR206" s="1189"/>
      <c r="KPS206" s="1189"/>
      <c r="KPT206" s="1189"/>
      <c r="KPU206" s="1189"/>
      <c r="KPV206" s="1189"/>
      <c r="KPW206" s="1189"/>
      <c r="KPX206" s="1189"/>
      <c r="KPY206" s="1189"/>
      <c r="KPZ206" s="1189"/>
      <c r="KQA206" s="1189"/>
      <c r="KQB206" s="1189"/>
      <c r="KQC206" s="1189"/>
      <c r="KQD206" s="1189"/>
      <c r="KQE206" s="1189"/>
      <c r="KQF206" s="1189"/>
      <c r="KQG206" s="1189"/>
      <c r="KQH206" s="1189"/>
      <c r="KQI206" s="1189"/>
      <c r="KQJ206" s="1189"/>
      <c r="KQK206" s="1189"/>
      <c r="KQL206" s="1189"/>
      <c r="KQM206" s="1189"/>
      <c r="KQN206" s="1189"/>
      <c r="KQO206" s="1189"/>
      <c r="KQP206" s="1189"/>
      <c r="KQQ206" s="1189"/>
      <c r="KQR206" s="1189"/>
      <c r="KQS206" s="1189"/>
      <c r="KQT206" s="1189"/>
      <c r="KQU206" s="1189"/>
      <c r="KQV206" s="1189"/>
      <c r="KQW206" s="1189"/>
      <c r="KQX206" s="1189"/>
      <c r="KQY206" s="1189"/>
      <c r="KQZ206" s="1189"/>
      <c r="KRA206" s="1189"/>
      <c r="KRB206" s="1189"/>
      <c r="KRC206" s="1189"/>
      <c r="KRD206" s="1189"/>
      <c r="KRE206" s="1189"/>
      <c r="KRF206" s="1189"/>
      <c r="KRG206" s="1189"/>
      <c r="KRH206" s="1189"/>
      <c r="KRI206" s="1189"/>
      <c r="KRJ206" s="1189"/>
      <c r="KRK206" s="1189"/>
      <c r="KRL206" s="1189"/>
      <c r="KRM206" s="1189"/>
      <c r="KRN206" s="1189"/>
      <c r="KRO206" s="1189"/>
      <c r="KRP206" s="1189"/>
      <c r="KRQ206" s="1189"/>
      <c r="KRR206" s="1189"/>
      <c r="KRS206" s="1189"/>
      <c r="KRT206" s="1189"/>
      <c r="KRU206" s="1189"/>
      <c r="KRV206" s="1189"/>
      <c r="KRW206" s="1189"/>
      <c r="KRX206" s="1189"/>
      <c r="KRY206" s="1189"/>
      <c r="KRZ206" s="1189"/>
      <c r="KSA206" s="1189"/>
      <c r="KSB206" s="1189"/>
      <c r="KSC206" s="1189"/>
      <c r="KSD206" s="1189"/>
      <c r="KSE206" s="1189"/>
      <c r="KSF206" s="1189"/>
      <c r="KSG206" s="1189"/>
      <c r="KSH206" s="1189"/>
      <c r="KSI206" s="1189"/>
      <c r="KSJ206" s="1189"/>
      <c r="KSK206" s="1189"/>
      <c r="KSL206" s="1189"/>
      <c r="KSM206" s="1189"/>
      <c r="KSN206" s="1189"/>
      <c r="KSO206" s="1189"/>
      <c r="KSP206" s="1189"/>
      <c r="KSQ206" s="1189"/>
      <c r="KSR206" s="1189"/>
      <c r="KSS206" s="1189"/>
      <c r="KST206" s="1189"/>
      <c r="KSU206" s="1189"/>
      <c r="KSV206" s="1189"/>
      <c r="KSW206" s="1189"/>
      <c r="KSX206" s="1189"/>
      <c r="KSY206" s="1189"/>
      <c r="KSZ206" s="1189"/>
      <c r="KTA206" s="1189"/>
      <c r="KTB206" s="1189"/>
      <c r="KTC206" s="1189"/>
      <c r="KTD206" s="1189"/>
      <c r="KTE206" s="1189"/>
      <c r="KTF206" s="1189"/>
      <c r="KTG206" s="1189"/>
      <c r="KTH206" s="1189"/>
      <c r="KTI206" s="1189"/>
      <c r="KTJ206" s="1189"/>
      <c r="KTK206" s="1189"/>
      <c r="KTL206" s="1189"/>
      <c r="KTM206" s="1189"/>
      <c r="KTN206" s="1189"/>
      <c r="KTO206" s="1189"/>
      <c r="KTP206" s="1189"/>
      <c r="KTQ206" s="1189"/>
      <c r="KTR206" s="1189"/>
      <c r="KTS206" s="1189"/>
      <c r="KTT206" s="1189"/>
      <c r="KTU206" s="1189"/>
      <c r="KTV206" s="1189"/>
      <c r="KTW206" s="1189"/>
      <c r="KTX206" s="1189"/>
      <c r="KTY206" s="1189"/>
      <c r="KTZ206" s="1189"/>
      <c r="KUA206" s="1189"/>
      <c r="KUB206" s="1189"/>
      <c r="KUC206" s="1189"/>
      <c r="KUD206" s="1189"/>
      <c r="KUE206" s="1189"/>
      <c r="KUF206" s="1189"/>
      <c r="KUG206" s="1189"/>
      <c r="KUH206" s="1189"/>
      <c r="KUI206" s="1189"/>
      <c r="KUJ206" s="1189"/>
      <c r="KUK206" s="1189"/>
      <c r="KUL206" s="1189"/>
      <c r="KUM206" s="1189"/>
      <c r="KUN206" s="1189"/>
      <c r="KUO206" s="1189"/>
      <c r="KUP206" s="1189"/>
      <c r="KUQ206" s="1189"/>
      <c r="KUR206" s="1189"/>
      <c r="KUS206" s="1189"/>
      <c r="KUT206" s="1189"/>
      <c r="KUU206" s="1189"/>
      <c r="KUV206" s="1189"/>
      <c r="KUW206" s="1189"/>
      <c r="KUX206" s="1189"/>
      <c r="KUY206" s="1189"/>
      <c r="KUZ206" s="1189"/>
      <c r="KVA206" s="1189"/>
      <c r="KVB206" s="1189"/>
      <c r="KVC206" s="1189"/>
      <c r="KVD206" s="1189"/>
      <c r="KVE206" s="1189"/>
      <c r="KVF206" s="1189"/>
      <c r="KVG206" s="1189"/>
      <c r="KVH206" s="1189"/>
      <c r="KVI206" s="1189"/>
      <c r="KVJ206" s="1189"/>
      <c r="KVK206" s="1189"/>
      <c r="KVL206" s="1189"/>
      <c r="KVM206" s="1189"/>
      <c r="KVN206" s="1189"/>
      <c r="KVO206" s="1189"/>
      <c r="KVP206" s="1189"/>
      <c r="KVQ206" s="1189"/>
      <c r="KVR206" s="1189"/>
      <c r="KVS206" s="1189"/>
      <c r="KVT206" s="1189"/>
      <c r="KVU206" s="1189"/>
      <c r="KVV206" s="1189"/>
      <c r="KVW206" s="1189"/>
      <c r="KVX206" s="1189"/>
      <c r="KVY206" s="1189"/>
      <c r="KVZ206" s="1189"/>
      <c r="KWA206" s="1189"/>
      <c r="KWB206" s="1189"/>
      <c r="KWC206" s="1189"/>
      <c r="KWD206" s="1189"/>
      <c r="KWE206" s="1189"/>
      <c r="KWF206" s="1189"/>
      <c r="KWG206" s="1189"/>
      <c r="KWH206" s="1189"/>
      <c r="KWI206" s="1189"/>
      <c r="KWJ206" s="1189"/>
      <c r="KWK206" s="1189"/>
      <c r="KWL206" s="1189"/>
      <c r="KWM206" s="1189"/>
      <c r="KWN206" s="1189"/>
      <c r="KWO206" s="1189"/>
      <c r="KWP206" s="1189"/>
      <c r="KWQ206" s="1189"/>
      <c r="KWR206" s="1189"/>
      <c r="KWS206" s="1189"/>
      <c r="KWT206" s="1189"/>
      <c r="KWU206" s="1189"/>
      <c r="KWV206" s="1189"/>
      <c r="KWW206" s="1189"/>
      <c r="KWX206" s="1189"/>
      <c r="KWY206" s="1189"/>
      <c r="KWZ206" s="1189"/>
      <c r="KXA206" s="1189"/>
      <c r="KXB206" s="1189"/>
      <c r="KXC206" s="1189"/>
      <c r="KXD206" s="1189"/>
      <c r="KXE206" s="1189"/>
      <c r="KXF206" s="1189"/>
      <c r="KXG206" s="1189"/>
      <c r="KXH206" s="1189"/>
      <c r="KXI206" s="1189"/>
      <c r="KXJ206" s="1189"/>
      <c r="KXK206" s="1189"/>
      <c r="KXL206" s="1189"/>
      <c r="KXM206" s="1189"/>
      <c r="KXN206" s="1189"/>
      <c r="KXO206" s="1189"/>
      <c r="KXP206" s="1189"/>
      <c r="KXQ206" s="1189"/>
      <c r="KXR206" s="1189"/>
      <c r="KXS206" s="1189"/>
      <c r="KXT206" s="1189"/>
      <c r="KXU206" s="1189"/>
      <c r="KXV206" s="1189"/>
      <c r="KXW206" s="1189"/>
      <c r="KXX206" s="1189"/>
      <c r="KXY206" s="1189"/>
      <c r="KXZ206" s="1189"/>
      <c r="KYA206" s="1189"/>
      <c r="KYB206" s="1189"/>
      <c r="KYC206" s="1189"/>
      <c r="KYD206" s="1189"/>
      <c r="KYE206" s="1189"/>
      <c r="KYF206" s="1189"/>
      <c r="KYG206" s="1189"/>
      <c r="KYH206" s="1189"/>
      <c r="KYI206" s="1189"/>
      <c r="KYJ206" s="1189"/>
      <c r="KYK206" s="1189"/>
      <c r="KYL206" s="1189"/>
      <c r="KYM206" s="1189"/>
      <c r="KYN206" s="1189"/>
      <c r="KYO206" s="1189"/>
      <c r="KYP206" s="1189"/>
      <c r="KYQ206" s="1189"/>
      <c r="KYR206" s="1189"/>
      <c r="KYS206" s="1189"/>
      <c r="KYT206" s="1189"/>
      <c r="KYU206" s="1189"/>
      <c r="KYV206" s="1189"/>
      <c r="KYW206" s="1189"/>
      <c r="KYX206" s="1189"/>
      <c r="KYY206" s="1189"/>
      <c r="KYZ206" s="1189"/>
      <c r="KZA206" s="1189"/>
      <c r="KZB206" s="1189"/>
      <c r="KZC206" s="1189"/>
      <c r="KZD206" s="1189"/>
      <c r="KZE206" s="1189"/>
      <c r="KZF206" s="1189"/>
      <c r="KZG206" s="1189"/>
      <c r="KZH206" s="1189"/>
      <c r="KZI206" s="1189"/>
      <c r="KZJ206" s="1189"/>
      <c r="KZK206" s="1189"/>
      <c r="KZL206" s="1189"/>
      <c r="KZM206" s="1189"/>
      <c r="KZN206" s="1189"/>
      <c r="KZO206" s="1189"/>
      <c r="KZP206" s="1189"/>
      <c r="KZQ206" s="1189"/>
      <c r="KZR206" s="1189"/>
      <c r="KZS206" s="1189"/>
      <c r="KZT206" s="1189"/>
      <c r="KZU206" s="1189"/>
      <c r="KZV206" s="1189"/>
      <c r="KZW206" s="1189"/>
      <c r="KZX206" s="1189"/>
      <c r="KZY206" s="1189"/>
      <c r="KZZ206" s="1189"/>
      <c r="LAA206" s="1189"/>
      <c r="LAB206" s="1189"/>
      <c r="LAC206" s="1189"/>
      <c r="LAD206" s="1189"/>
      <c r="LAE206" s="1189"/>
      <c r="LAF206" s="1189"/>
      <c r="LAG206" s="1189"/>
      <c r="LAH206" s="1189"/>
      <c r="LAI206" s="1189"/>
      <c r="LAJ206" s="1189"/>
      <c r="LAK206" s="1189"/>
      <c r="LAL206" s="1189"/>
      <c r="LAM206" s="1189"/>
      <c r="LAN206" s="1189"/>
      <c r="LAO206" s="1189"/>
      <c r="LAP206" s="1189"/>
      <c r="LAQ206" s="1189"/>
      <c r="LAR206" s="1189"/>
      <c r="LAS206" s="1189"/>
      <c r="LAT206" s="1189"/>
      <c r="LAU206" s="1189"/>
      <c r="LAV206" s="1189"/>
      <c r="LAW206" s="1189"/>
      <c r="LAX206" s="1189"/>
      <c r="LAY206" s="1189"/>
      <c r="LAZ206" s="1189"/>
      <c r="LBA206" s="1189"/>
      <c r="LBB206" s="1189"/>
      <c r="LBC206" s="1189"/>
      <c r="LBD206" s="1189"/>
      <c r="LBE206" s="1189"/>
      <c r="LBF206" s="1189"/>
      <c r="LBG206" s="1189"/>
      <c r="LBH206" s="1189"/>
      <c r="LBI206" s="1189"/>
      <c r="LBJ206" s="1189"/>
      <c r="LBK206" s="1189"/>
      <c r="LBL206" s="1189"/>
      <c r="LBM206" s="1189"/>
      <c r="LBN206" s="1189"/>
      <c r="LBO206" s="1189"/>
      <c r="LBP206" s="1189"/>
      <c r="LBQ206" s="1189"/>
      <c r="LBR206" s="1189"/>
      <c r="LBS206" s="1189"/>
      <c r="LBT206" s="1189"/>
      <c r="LBU206" s="1189"/>
      <c r="LBV206" s="1189"/>
      <c r="LBW206" s="1189"/>
      <c r="LBX206" s="1189"/>
      <c r="LBY206" s="1189"/>
      <c r="LBZ206" s="1189"/>
      <c r="LCA206" s="1189"/>
      <c r="LCB206" s="1189"/>
      <c r="LCC206" s="1189"/>
      <c r="LCD206" s="1189"/>
      <c r="LCE206" s="1189"/>
      <c r="LCF206" s="1189"/>
      <c r="LCG206" s="1189"/>
      <c r="LCH206" s="1189"/>
      <c r="LCI206" s="1189"/>
      <c r="LCJ206" s="1189"/>
      <c r="LCK206" s="1189"/>
      <c r="LCL206" s="1189"/>
      <c r="LCM206" s="1189"/>
      <c r="LCN206" s="1189"/>
      <c r="LCO206" s="1189"/>
      <c r="LCP206" s="1189"/>
      <c r="LCQ206" s="1189"/>
      <c r="LCR206" s="1189"/>
      <c r="LCS206" s="1189"/>
      <c r="LCT206" s="1189"/>
      <c r="LCU206" s="1189"/>
      <c r="LCV206" s="1189"/>
      <c r="LCW206" s="1189"/>
      <c r="LCX206" s="1189"/>
      <c r="LCY206" s="1189"/>
      <c r="LCZ206" s="1189"/>
      <c r="LDA206" s="1189"/>
      <c r="LDB206" s="1189"/>
      <c r="LDC206" s="1189"/>
      <c r="LDD206" s="1189"/>
      <c r="LDE206" s="1189"/>
      <c r="LDF206" s="1189"/>
      <c r="LDG206" s="1189"/>
      <c r="LDH206" s="1189"/>
      <c r="LDI206" s="1189"/>
      <c r="LDJ206" s="1189"/>
      <c r="LDK206" s="1189"/>
      <c r="LDL206" s="1189"/>
      <c r="LDM206" s="1189"/>
      <c r="LDN206" s="1189"/>
      <c r="LDO206" s="1189"/>
      <c r="LDP206" s="1189"/>
      <c r="LDQ206" s="1189"/>
      <c r="LDR206" s="1189"/>
      <c r="LDS206" s="1189"/>
      <c r="LDT206" s="1189"/>
      <c r="LDU206" s="1189"/>
      <c r="LDV206" s="1189"/>
      <c r="LDW206" s="1189"/>
      <c r="LDX206" s="1189"/>
      <c r="LDY206" s="1189"/>
      <c r="LDZ206" s="1189"/>
      <c r="LEA206" s="1189"/>
      <c r="LEB206" s="1189"/>
      <c r="LEC206" s="1189"/>
      <c r="LED206" s="1189"/>
      <c r="LEE206" s="1189"/>
      <c r="LEF206" s="1189"/>
      <c r="LEG206" s="1189"/>
      <c r="LEH206" s="1189"/>
      <c r="LEI206" s="1189"/>
      <c r="LEJ206" s="1189"/>
      <c r="LEK206" s="1189"/>
      <c r="LEL206" s="1189"/>
      <c r="LEM206" s="1189"/>
      <c r="LEN206" s="1189"/>
      <c r="LEO206" s="1189"/>
      <c r="LEP206" s="1189"/>
      <c r="LEQ206" s="1189"/>
      <c r="LER206" s="1189"/>
      <c r="LES206" s="1189"/>
      <c r="LET206" s="1189"/>
      <c r="LEU206" s="1189"/>
      <c r="LEV206" s="1189"/>
      <c r="LEW206" s="1189"/>
      <c r="LEX206" s="1189"/>
      <c r="LEY206" s="1189"/>
      <c r="LEZ206" s="1189"/>
      <c r="LFA206" s="1189"/>
      <c r="LFB206" s="1189"/>
      <c r="LFC206" s="1189"/>
      <c r="LFD206" s="1189"/>
      <c r="LFE206" s="1189"/>
      <c r="LFF206" s="1189"/>
      <c r="LFG206" s="1189"/>
      <c r="LFH206" s="1189"/>
      <c r="LFI206" s="1189"/>
      <c r="LFJ206" s="1189"/>
      <c r="LFK206" s="1189"/>
      <c r="LFL206" s="1189"/>
      <c r="LFM206" s="1189"/>
      <c r="LFN206" s="1189"/>
      <c r="LFO206" s="1189"/>
      <c r="LFP206" s="1189"/>
      <c r="LFQ206" s="1189"/>
      <c r="LFR206" s="1189"/>
      <c r="LFS206" s="1189"/>
      <c r="LFT206" s="1189"/>
      <c r="LFU206" s="1189"/>
      <c r="LFV206" s="1189"/>
      <c r="LFW206" s="1189"/>
      <c r="LFX206" s="1189"/>
      <c r="LFY206" s="1189"/>
      <c r="LFZ206" s="1189"/>
      <c r="LGA206" s="1189"/>
      <c r="LGB206" s="1189"/>
      <c r="LGC206" s="1189"/>
      <c r="LGD206" s="1189"/>
      <c r="LGE206" s="1189"/>
      <c r="LGF206" s="1189"/>
      <c r="LGG206" s="1189"/>
      <c r="LGH206" s="1189"/>
      <c r="LGI206" s="1189"/>
      <c r="LGJ206" s="1189"/>
      <c r="LGK206" s="1189"/>
      <c r="LGL206" s="1189"/>
      <c r="LGM206" s="1189"/>
      <c r="LGN206" s="1189"/>
      <c r="LGO206" s="1189"/>
      <c r="LGP206" s="1189"/>
      <c r="LGQ206" s="1189"/>
      <c r="LGR206" s="1189"/>
      <c r="LGS206" s="1189"/>
      <c r="LGT206" s="1189"/>
      <c r="LGU206" s="1189"/>
      <c r="LGV206" s="1189"/>
      <c r="LGW206" s="1189"/>
      <c r="LGX206" s="1189"/>
      <c r="LGY206" s="1189"/>
      <c r="LGZ206" s="1189"/>
      <c r="LHA206" s="1189"/>
      <c r="LHB206" s="1189"/>
      <c r="LHC206" s="1189"/>
      <c r="LHD206" s="1189"/>
      <c r="LHE206" s="1189"/>
      <c r="LHF206" s="1189"/>
      <c r="LHG206" s="1189"/>
      <c r="LHH206" s="1189"/>
      <c r="LHI206" s="1189"/>
      <c r="LHJ206" s="1189"/>
      <c r="LHK206" s="1189"/>
      <c r="LHL206" s="1189"/>
      <c r="LHM206" s="1189"/>
      <c r="LHN206" s="1189"/>
      <c r="LHO206" s="1189"/>
      <c r="LHP206" s="1189"/>
      <c r="LHQ206" s="1189"/>
      <c r="LHR206" s="1189"/>
      <c r="LHS206" s="1189"/>
      <c r="LHT206" s="1189"/>
      <c r="LHU206" s="1189"/>
      <c r="LHV206" s="1189"/>
      <c r="LHW206" s="1189"/>
      <c r="LHX206" s="1189"/>
      <c r="LHY206" s="1189"/>
      <c r="LHZ206" s="1189"/>
      <c r="LIA206" s="1189"/>
      <c r="LIB206" s="1189"/>
      <c r="LIC206" s="1189"/>
      <c r="LID206" s="1189"/>
      <c r="LIE206" s="1189"/>
      <c r="LIF206" s="1189"/>
      <c r="LIG206" s="1189"/>
      <c r="LIH206" s="1189"/>
      <c r="LII206" s="1189"/>
      <c r="LIJ206" s="1189"/>
      <c r="LIK206" s="1189"/>
      <c r="LIL206" s="1189"/>
      <c r="LIM206" s="1189"/>
      <c r="LIN206" s="1189"/>
      <c r="LIO206" s="1189"/>
      <c r="LIP206" s="1189"/>
      <c r="LIQ206" s="1189"/>
      <c r="LIR206" s="1189"/>
      <c r="LIS206" s="1189"/>
      <c r="LIT206" s="1189"/>
      <c r="LIU206" s="1189"/>
      <c r="LIV206" s="1189"/>
      <c r="LIW206" s="1189"/>
      <c r="LIX206" s="1189"/>
      <c r="LIY206" s="1189"/>
      <c r="LIZ206" s="1189"/>
      <c r="LJA206" s="1189"/>
      <c r="LJB206" s="1189"/>
      <c r="LJC206" s="1189"/>
      <c r="LJD206" s="1189"/>
      <c r="LJE206" s="1189"/>
      <c r="LJF206" s="1189"/>
      <c r="LJG206" s="1189"/>
      <c r="LJH206" s="1189"/>
      <c r="LJI206" s="1189"/>
      <c r="LJJ206" s="1189"/>
      <c r="LJK206" s="1189"/>
      <c r="LJL206" s="1189"/>
      <c r="LJM206" s="1189"/>
      <c r="LJN206" s="1189"/>
      <c r="LJO206" s="1189"/>
      <c r="LJP206" s="1189"/>
      <c r="LJQ206" s="1189"/>
      <c r="LJR206" s="1189"/>
      <c r="LJS206" s="1189"/>
      <c r="LJT206" s="1189"/>
      <c r="LJU206" s="1189"/>
      <c r="LJV206" s="1189"/>
      <c r="LJW206" s="1189"/>
      <c r="LJX206" s="1189"/>
      <c r="LJY206" s="1189"/>
      <c r="LJZ206" s="1189"/>
      <c r="LKA206" s="1189"/>
      <c r="LKB206" s="1189"/>
      <c r="LKC206" s="1189"/>
      <c r="LKD206" s="1189"/>
      <c r="LKE206" s="1189"/>
      <c r="LKF206" s="1189"/>
      <c r="LKG206" s="1189"/>
      <c r="LKH206" s="1189"/>
      <c r="LKI206" s="1189"/>
      <c r="LKJ206" s="1189"/>
      <c r="LKK206" s="1189"/>
      <c r="LKL206" s="1189"/>
      <c r="LKM206" s="1189"/>
      <c r="LKN206" s="1189"/>
      <c r="LKO206" s="1189"/>
      <c r="LKP206" s="1189"/>
      <c r="LKQ206" s="1189"/>
      <c r="LKR206" s="1189"/>
      <c r="LKS206" s="1189"/>
      <c r="LKT206" s="1189"/>
      <c r="LKU206" s="1189"/>
      <c r="LKV206" s="1189"/>
      <c r="LKW206" s="1189"/>
      <c r="LKX206" s="1189"/>
      <c r="LKY206" s="1189"/>
      <c r="LKZ206" s="1189"/>
      <c r="LLA206" s="1189"/>
      <c r="LLB206" s="1189"/>
      <c r="LLC206" s="1189"/>
      <c r="LLD206" s="1189"/>
      <c r="LLE206" s="1189"/>
      <c r="LLF206" s="1189"/>
      <c r="LLG206" s="1189"/>
      <c r="LLH206" s="1189"/>
      <c r="LLI206" s="1189"/>
      <c r="LLJ206" s="1189"/>
      <c r="LLK206" s="1189"/>
      <c r="LLL206" s="1189"/>
      <c r="LLM206" s="1189"/>
      <c r="LLN206" s="1189"/>
      <c r="LLO206" s="1189"/>
      <c r="LLP206" s="1189"/>
      <c r="LLQ206" s="1189"/>
      <c r="LLR206" s="1189"/>
      <c r="LLS206" s="1189"/>
      <c r="LLT206" s="1189"/>
      <c r="LLU206" s="1189"/>
      <c r="LLV206" s="1189"/>
      <c r="LLW206" s="1189"/>
      <c r="LLX206" s="1189"/>
      <c r="LLY206" s="1189"/>
      <c r="LLZ206" s="1189"/>
      <c r="LMA206" s="1189"/>
      <c r="LMB206" s="1189"/>
      <c r="LMC206" s="1189"/>
      <c r="LMD206" s="1189"/>
      <c r="LME206" s="1189"/>
      <c r="LMF206" s="1189"/>
      <c r="LMG206" s="1189"/>
      <c r="LMH206" s="1189"/>
      <c r="LMI206" s="1189"/>
      <c r="LMJ206" s="1189"/>
      <c r="LMK206" s="1189"/>
      <c r="LML206" s="1189"/>
      <c r="LMM206" s="1189"/>
      <c r="LMN206" s="1189"/>
      <c r="LMO206" s="1189"/>
      <c r="LMP206" s="1189"/>
      <c r="LMQ206" s="1189"/>
      <c r="LMR206" s="1189"/>
      <c r="LMS206" s="1189"/>
      <c r="LMT206" s="1189"/>
      <c r="LMU206" s="1189"/>
      <c r="LMV206" s="1189"/>
      <c r="LMW206" s="1189"/>
      <c r="LMX206" s="1189"/>
      <c r="LMY206" s="1189"/>
      <c r="LMZ206" s="1189"/>
      <c r="LNA206" s="1189"/>
      <c r="LNB206" s="1189"/>
      <c r="LNC206" s="1189"/>
      <c r="LND206" s="1189"/>
      <c r="LNE206" s="1189"/>
      <c r="LNF206" s="1189"/>
      <c r="LNG206" s="1189"/>
      <c r="LNH206" s="1189"/>
      <c r="LNI206" s="1189"/>
      <c r="LNJ206" s="1189"/>
      <c r="LNK206" s="1189"/>
      <c r="LNL206" s="1189"/>
      <c r="LNM206" s="1189"/>
      <c r="LNN206" s="1189"/>
      <c r="LNO206" s="1189"/>
      <c r="LNP206" s="1189"/>
      <c r="LNQ206" s="1189"/>
      <c r="LNR206" s="1189"/>
      <c r="LNS206" s="1189"/>
      <c r="LNT206" s="1189"/>
      <c r="LNU206" s="1189"/>
      <c r="LNV206" s="1189"/>
      <c r="LNW206" s="1189"/>
      <c r="LNX206" s="1189"/>
      <c r="LNY206" s="1189"/>
      <c r="LNZ206" s="1189"/>
      <c r="LOA206" s="1189"/>
      <c r="LOB206" s="1189"/>
      <c r="LOC206" s="1189"/>
      <c r="LOD206" s="1189"/>
      <c r="LOE206" s="1189"/>
      <c r="LOF206" s="1189"/>
      <c r="LOG206" s="1189"/>
      <c r="LOH206" s="1189"/>
      <c r="LOI206" s="1189"/>
      <c r="LOJ206" s="1189"/>
      <c r="LOK206" s="1189"/>
      <c r="LOL206" s="1189"/>
      <c r="LOM206" s="1189"/>
      <c r="LON206" s="1189"/>
      <c r="LOO206" s="1189"/>
      <c r="LOP206" s="1189"/>
      <c r="LOQ206" s="1189"/>
      <c r="LOR206" s="1189"/>
      <c r="LOS206" s="1189"/>
      <c r="LOT206" s="1189"/>
      <c r="LOU206" s="1189"/>
      <c r="LOV206" s="1189"/>
      <c r="LOW206" s="1189"/>
      <c r="LOX206" s="1189"/>
      <c r="LOY206" s="1189"/>
      <c r="LOZ206" s="1189"/>
      <c r="LPA206" s="1189"/>
      <c r="LPB206" s="1189"/>
      <c r="LPC206" s="1189"/>
      <c r="LPD206" s="1189"/>
      <c r="LPE206" s="1189"/>
      <c r="LPF206" s="1189"/>
      <c r="LPG206" s="1189"/>
      <c r="LPH206" s="1189"/>
      <c r="LPI206" s="1189"/>
      <c r="LPJ206" s="1189"/>
      <c r="LPK206" s="1189"/>
      <c r="LPL206" s="1189"/>
      <c r="LPM206" s="1189"/>
      <c r="LPN206" s="1189"/>
      <c r="LPO206" s="1189"/>
      <c r="LPP206" s="1189"/>
      <c r="LPQ206" s="1189"/>
      <c r="LPR206" s="1189"/>
      <c r="LPS206" s="1189"/>
      <c r="LPT206" s="1189"/>
      <c r="LPU206" s="1189"/>
      <c r="LPV206" s="1189"/>
      <c r="LPW206" s="1189"/>
      <c r="LPX206" s="1189"/>
      <c r="LPY206" s="1189"/>
      <c r="LPZ206" s="1189"/>
      <c r="LQA206" s="1189"/>
      <c r="LQB206" s="1189"/>
      <c r="LQC206" s="1189"/>
      <c r="LQD206" s="1189"/>
      <c r="LQE206" s="1189"/>
      <c r="LQF206" s="1189"/>
      <c r="LQG206" s="1189"/>
      <c r="LQH206" s="1189"/>
      <c r="LQI206" s="1189"/>
      <c r="LQJ206" s="1189"/>
      <c r="LQK206" s="1189"/>
      <c r="LQL206" s="1189"/>
      <c r="LQM206" s="1189"/>
      <c r="LQN206" s="1189"/>
      <c r="LQO206" s="1189"/>
      <c r="LQP206" s="1189"/>
      <c r="LQQ206" s="1189"/>
      <c r="LQR206" s="1189"/>
      <c r="LQS206" s="1189"/>
      <c r="LQT206" s="1189"/>
      <c r="LQU206" s="1189"/>
      <c r="LQV206" s="1189"/>
      <c r="LQW206" s="1189"/>
      <c r="LQX206" s="1189"/>
      <c r="LQY206" s="1189"/>
      <c r="LQZ206" s="1189"/>
      <c r="LRA206" s="1189"/>
      <c r="LRB206" s="1189"/>
      <c r="LRC206" s="1189"/>
      <c r="LRD206" s="1189"/>
      <c r="LRE206" s="1189"/>
      <c r="LRF206" s="1189"/>
      <c r="LRG206" s="1189"/>
      <c r="LRH206" s="1189"/>
      <c r="LRI206" s="1189"/>
      <c r="LRJ206" s="1189"/>
      <c r="LRK206" s="1189"/>
      <c r="LRL206" s="1189"/>
      <c r="LRM206" s="1189"/>
      <c r="LRN206" s="1189"/>
      <c r="LRO206" s="1189"/>
      <c r="LRP206" s="1189"/>
      <c r="LRQ206" s="1189"/>
      <c r="LRR206" s="1189"/>
      <c r="LRS206" s="1189"/>
      <c r="LRT206" s="1189"/>
      <c r="LRU206" s="1189"/>
      <c r="LRV206" s="1189"/>
      <c r="LRW206" s="1189"/>
      <c r="LRX206" s="1189"/>
      <c r="LRY206" s="1189"/>
      <c r="LRZ206" s="1189"/>
      <c r="LSA206" s="1189"/>
      <c r="LSB206" s="1189"/>
      <c r="LSC206" s="1189"/>
      <c r="LSD206" s="1189"/>
      <c r="LSE206" s="1189"/>
      <c r="LSF206" s="1189"/>
      <c r="LSG206" s="1189"/>
      <c r="LSH206" s="1189"/>
      <c r="LSI206" s="1189"/>
      <c r="LSJ206" s="1189"/>
      <c r="LSK206" s="1189"/>
      <c r="LSL206" s="1189"/>
      <c r="LSM206" s="1189"/>
      <c r="LSN206" s="1189"/>
      <c r="LSO206" s="1189"/>
      <c r="LSP206" s="1189"/>
      <c r="LSQ206" s="1189"/>
      <c r="LSR206" s="1189"/>
      <c r="LSS206" s="1189"/>
      <c r="LST206" s="1189"/>
      <c r="LSU206" s="1189"/>
      <c r="LSV206" s="1189"/>
      <c r="LSW206" s="1189"/>
      <c r="LSX206" s="1189"/>
      <c r="LSY206" s="1189"/>
      <c r="LSZ206" s="1189"/>
      <c r="LTA206" s="1189"/>
      <c r="LTB206" s="1189"/>
      <c r="LTC206" s="1189"/>
      <c r="LTD206" s="1189"/>
      <c r="LTE206" s="1189"/>
      <c r="LTF206" s="1189"/>
      <c r="LTG206" s="1189"/>
      <c r="LTH206" s="1189"/>
      <c r="LTI206" s="1189"/>
      <c r="LTJ206" s="1189"/>
      <c r="LTK206" s="1189"/>
      <c r="LTL206" s="1189"/>
      <c r="LTM206" s="1189"/>
      <c r="LTN206" s="1189"/>
      <c r="LTO206" s="1189"/>
      <c r="LTP206" s="1189"/>
      <c r="LTQ206" s="1189"/>
      <c r="LTR206" s="1189"/>
      <c r="LTS206" s="1189"/>
      <c r="LTT206" s="1189"/>
      <c r="LTU206" s="1189"/>
      <c r="LTV206" s="1189"/>
      <c r="LTW206" s="1189"/>
      <c r="LTX206" s="1189"/>
      <c r="LTY206" s="1189"/>
      <c r="LTZ206" s="1189"/>
      <c r="LUA206" s="1189"/>
      <c r="LUB206" s="1189"/>
      <c r="LUC206" s="1189"/>
      <c r="LUD206" s="1189"/>
      <c r="LUE206" s="1189"/>
      <c r="LUF206" s="1189"/>
      <c r="LUG206" s="1189"/>
      <c r="LUH206" s="1189"/>
      <c r="LUI206" s="1189"/>
      <c r="LUJ206" s="1189"/>
      <c r="LUK206" s="1189"/>
      <c r="LUL206" s="1189"/>
      <c r="LUM206" s="1189"/>
      <c r="LUN206" s="1189"/>
      <c r="LUO206" s="1189"/>
      <c r="LUP206" s="1189"/>
      <c r="LUQ206" s="1189"/>
      <c r="LUR206" s="1189"/>
      <c r="LUS206" s="1189"/>
      <c r="LUT206" s="1189"/>
      <c r="LUU206" s="1189"/>
      <c r="LUV206" s="1189"/>
      <c r="LUW206" s="1189"/>
      <c r="LUX206" s="1189"/>
      <c r="LUY206" s="1189"/>
      <c r="LUZ206" s="1189"/>
      <c r="LVA206" s="1189"/>
      <c r="LVB206" s="1189"/>
      <c r="LVC206" s="1189"/>
      <c r="LVD206" s="1189"/>
      <c r="LVE206" s="1189"/>
      <c r="LVF206" s="1189"/>
      <c r="LVG206" s="1189"/>
      <c r="LVH206" s="1189"/>
      <c r="LVI206" s="1189"/>
      <c r="LVJ206" s="1189"/>
      <c r="LVK206" s="1189"/>
      <c r="LVL206" s="1189"/>
      <c r="LVM206" s="1189"/>
      <c r="LVN206" s="1189"/>
      <c r="LVO206" s="1189"/>
      <c r="LVP206" s="1189"/>
      <c r="LVQ206" s="1189"/>
      <c r="LVR206" s="1189"/>
      <c r="LVS206" s="1189"/>
      <c r="LVT206" s="1189"/>
      <c r="LVU206" s="1189"/>
      <c r="LVV206" s="1189"/>
      <c r="LVW206" s="1189"/>
      <c r="LVX206" s="1189"/>
      <c r="LVY206" s="1189"/>
      <c r="LVZ206" s="1189"/>
      <c r="LWA206" s="1189"/>
      <c r="LWB206" s="1189"/>
      <c r="LWC206" s="1189"/>
      <c r="LWD206" s="1189"/>
      <c r="LWE206" s="1189"/>
      <c r="LWF206" s="1189"/>
      <c r="LWG206" s="1189"/>
      <c r="LWH206" s="1189"/>
      <c r="LWI206" s="1189"/>
      <c r="LWJ206" s="1189"/>
      <c r="LWK206" s="1189"/>
      <c r="LWL206" s="1189"/>
      <c r="LWM206" s="1189"/>
      <c r="LWN206" s="1189"/>
      <c r="LWO206" s="1189"/>
      <c r="LWP206" s="1189"/>
      <c r="LWQ206" s="1189"/>
      <c r="LWR206" s="1189"/>
      <c r="LWS206" s="1189"/>
      <c r="LWT206" s="1189"/>
      <c r="LWU206" s="1189"/>
      <c r="LWV206" s="1189"/>
      <c r="LWW206" s="1189"/>
      <c r="LWX206" s="1189"/>
      <c r="LWY206" s="1189"/>
      <c r="LWZ206" s="1189"/>
      <c r="LXA206" s="1189"/>
      <c r="LXB206" s="1189"/>
      <c r="LXC206" s="1189"/>
      <c r="LXD206" s="1189"/>
      <c r="LXE206" s="1189"/>
      <c r="LXF206" s="1189"/>
      <c r="LXG206" s="1189"/>
      <c r="LXH206" s="1189"/>
      <c r="LXI206" s="1189"/>
      <c r="LXJ206" s="1189"/>
      <c r="LXK206" s="1189"/>
      <c r="LXL206" s="1189"/>
      <c r="LXM206" s="1189"/>
      <c r="LXN206" s="1189"/>
      <c r="LXO206" s="1189"/>
      <c r="LXP206" s="1189"/>
      <c r="LXQ206" s="1189"/>
      <c r="LXR206" s="1189"/>
      <c r="LXS206" s="1189"/>
      <c r="LXT206" s="1189"/>
      <c r="LXU206" s="1189"/>
      <c r="LXV206" s="1189"/>
      <c r="LXW206" s="1189"/>
      <c r="LXX206" s="1189"/>
      <c r="LXY206" s="1189"/>
      <c r="LXZ206" s="1189"/>
      <c r="LYA206" s="1189"/>
      <c r="LYB206" s="1189"/>
      <c r="LYC206" s="1189"/>
      <c r="LYD206" s="1189"/>
      <c r="LYE206" s="1189"/>
      <c r="LYF206" s="1189"/>
      <c r="LYG206" s="1189"/>
      <c r="LYH206" s="1189"/>
      <c r="LYI206" s="1189"/>
      <c r="LYJ206" s="1189"/>
      <c r="LYK206" s="1189"/>
      <c r="LYL206" s="1189"/>
      <c r="LYM206" s="1189"/>
      <c r="LYN206" s="1189"/>
      <c r="LYO206" s="1189"/>
      <c r="LYP206" s="1189"/>
      <c r="LYQ206" s="1189"/>
      <c r="LYR206" s="1189"/>
      <c r="LYS206" s="1189"/>
      <c r="LYT206" s="1189"/>
      <c r="LYU206" s="1189"/>
      <c r="LYV206" s="1189"/>
      <c r="LYW206" s="1189"/>
      <c r="LYX206" s="1189"/>
      <c r="LYY206" s="1189"/>
      <c r="LYZ206" s="1189"/>
      <c r="LZA206" s="1189"/>
      <c r="LZB206" s="1189"/>
      <c r="LZC206" s="1189"/>
      <c r="LZD206" s="1189"/>
      <c r="LZE206" s="1189"/>
      <c r="LZF206" s="1189"/>
      <c r="LZG206" s="1189"/>
      <c r="LZH206" s="1189"/>
      <c r="LZI206" s="1189"/>
      <c r="LZJ206" s="1189"/>
      <c r="LZK206" s="1189"/>
      <c r="LZL206" s="1189"/>
      <c r="LZM206" s="1189"/>
      <c r="LZN206" s="1189"/>
      <c r="LZO206" s="1189"/>
      <c r="LZP206" s="1189"/>
      <c r="LZQ206" s="1189"/>
      <c r="LZR206" s="1189"/>
      <c r="LZS206" s="1189"/>
      <c r="LZT206" s="1189"/>
      <c r="LZU206" s="1189"/>
      <c r="LZV206" s="1189"/>
      <c r="LZW206" s="1189"/>
      <c r="LZX206" s="1189"/>
      <c r="LZY206" s="1189"/>
      <c r="LZZ206" s="1189"/>
      <c r="MAA206" s="1189"/>
      <c r="MAB206" s="1189"/>
      <c r="MAC206" s="1189"/>
      <c r="MAD206" s="1189"/>
      <c r="MAE206" s="1189"/>
      <c r="MAF206" s="1189"/>
      <c r="MAG206" s="1189"/>
      <c r="MAH206" s="1189"/>
      <c r="MAI206" s="1189"/>
      <c r="MAJ206" s="1189"/>
      <c r="MAK206" s="1189"/>
      <c r="MAL206" s="1189"/>
      <c r="MAM206" s="1189"/>
      <c r="MAN206" s="1189"/>
      <c r="MAO206" s="1189"/>
      <c r="MAP206" s="1189"/>
      <c r="MAQ206" s="1189"/>
      <c r="MAR206" s="1189"/>
      <c r="MAS206" s="1189"/>
      <c r="MAT206" s="1189"/>
      <c r="MAU206" s="1189"/>
      <c r="MAV206" s="1189"/>
      <c r="MAW206" s="1189"/>
      <c r="MAX206" s="1189"/>
      <c r="MAY206" s="1189"/>
      <c r="MAZ206" s="1189"/>
      <c r="MBA206" s="1189"/>
      <c r="MBB206" s="1189"/>
      <c r="MBC206" s="1189"/>
      <c r="MBD206" s="1189"/>
      <c r="MBE206" s="1189"/>
      <c r="MBF206" s="1189"/>
      <c r="MBG206" s="1189"/>
      <c r="MBH206" s="1189"/>
      <c r="MBI206" s="1189"/>
      <c r="MBJ206" s="1189"/>
      <c r="MBK206" s="1189"/>
      <c r="MBL206" s="1189"/>
      <c r="MBM206" s="1189"/>
      <c r="MBN206" s="1189"/>
      <c r="MBO206" s="1189"/>
      <c r="MBP206" s="1189"/>
      <c r="MBQ206" s="1189"/>
      <c r="MBR206" s="1189"/>
      <c r="MBS206" s="1189"/>
      <c r="MBT206" s="1189"/>
      <c r="MBU206" s="1189"/>
      <c r="MBV206" s="1189"/>
      <c r="MBW206" s="1189"/>
      <c r="MBX206" s="1189"/>
      <c r="MBY206" s="1189"/>
      <c r="MBZ206" s="1189"/>
      <c r="MCA206" s="1189"/>
      <c r="MCB206" s="1189"/>
      <c r="MCC206" s="1189"/>
      <c r="MCD206" s="1189"/>
      <c r="MCE206" s="1189"/>
      <c r="MCF206" s="1189"/>
      <c r="MCG206" s="1189"/>
      <c r="MCH206" s="1189"/>
      <c r="MCI206" s="1189"/>
      <c r="MCJ206" s="1189"/>
      <c r="MCK206" s="1189"/>
      <c r="MCL206" s="1189"/>
      <c r="MCM206" s="1189"/>
      <c r="MCN206" s="1189"/>
      <c r="MCO206" s="1189"/>
      <c r="MCP206" s="1189"/>
      <c r="MCQ206" s="1189"/>
      <c r="MCR206" s="1189"/>
      <c r="MCS206" s="1189"/>
      <c r="MCT206" s="1189"/>
      <c r="MCU206" s="1189"/>
      <c r="MCV206" s="1189"/>
      <c r="MCW206" s="1189"/>
      <c r="MCX206" s="1189"/>
      <c r="MCY206" s="1189"/>
      <c r="MCZ206" s="1189"/>
      <c r="MDA206" s="1189"/>
      <c r="MDB206" s="1189"/>
      <c r="MDC206" s="1189"/>
      <c r="MDD206" s="1189"/>
      <c r="MDE206" s="1189"/>
      <c r="MDF206" s="1189"/>
      <c r="MDG206" s="1189"/>
      <c r="MDH206" s="1189"/>
      <c r="MDI206" s="1189"/>
      <c r="MDJ206" s="1189"/>
      <c r="MDK206" s="1189"/>
      <c r="MDL206" s="1189"/>
      <c r="MDM206" s="1189"/>
      <c r="MDN206" s="1189"/>
      <c r="MDO206" s="1189"/>
      <c r="MDP206" s="1189"/>
      <c r="MDQ206" s="1189"/>
      <c r="MDR206" s="1189"/>
      <c r="MDS206" s="1189"/>
      <c r="MDT206" s="1189"/>
      <c r="MDU206" s="1189"/>
      <c r="MDV206" s="1189"/>
      <c r="MDW206" s="1189"/>
      <c r="MDX206" s="1189"/>
      <c r="MDY206" s="1189"/>
      <c r="MDZ206" s="1189"/>
      <c r="MEA206" s="1189"/>
      <c r="MEB206" s="1189"/>
      <c r="MEC206" s="1189"/>
      <c r="MED206" s="1189"/>
      <c r="MEE206" s="1189"/>
      <c r="MEF206" s="1189"/>
      <c r="MEG206" s="1189"/>
      <c r="MEH206" s="1189"/>
      <c r="MEI206" s="1189"/>
      <c r="MEJ206" s="1189"/>
      <c r="MEK206" s="1189"/>
      <c r="MEL206" s="1189"/>
      <c r="MEM206" s="1189"/>
      <c r="MEN206" s="1189"/>
      <c r="MEO206" s="1189"/>
      <c r="MEP206" s="1189"/>
      <c r="MEQ206" s="1189"/>
      <c r="MER206" s="1189"/>
      <c r="MES206" s="1189"/>
      <c r="MET206" s="1189"/>
      <c r="MEU206" s="1189"/>
      <c r="MEV206" s="1189"/>
      <c r="MEW206" s="1189"/>
      <c r="MEX206" s="1189"/>
      <c r="MEY206" s="1189"/>
      <c r="MEZ206" s="1189"/>
      <c r="MFA206" s="1189"/>
      <c r="MFB206" s="1189"/>
      <c r="MFC206" s="1189"/>
      <c r="MFD206" s="1189"/>
      <c r="MFE206" s="1189"/>
      <c r="MFF206" s="1189"/>
      <c r="MFG206" s="1189"/>
      <c r="MFH206" s="1189"/>
      <c r="MFI206" s="1189"/>
      <c r="MFJ206" s="1189"/>
      <c r="MFK206" s="1189"/>
      <c r="MFL206" s="1189"/>
      <c r="MFM206" s="1189"/>
      <c r="MFN206" s="1189"/>
      <c r="MFO206" s="1189"/>
      <c r="MFP206" s="1189"/>
      <c r="MFQ206" s="1189"/>
      <c r="MFR206" s="1189"/>
      <c r="MFS206" s="1189"/>
      <c r="MFT206" s="1189"/>
      <c r="MFU206" s="1189"/>
      <c r="MFV206" s="1189"/>
      <c r="MFW206" s="1189"/>
      <c r="MFX206" s="1189"/>
      <c r="MFY206" s="1189"/>
      <c r="MFZ206" s="1189"/>
      <c r="MGA206" s="1189"/>
      <c r="MGB206" s="1189"/>
      <c r="MGC206" s="1189"/>
      <c r="MGD206" s="1189"/>
      <c r="MGE206" s="1189"/>
      <c r="MGF206" s="1189"/>
      <c r="MGG206" s="1189"/>
      <c r="MGH206" s="1189"/>
      <c r="MGI206" s="1189"/>
      <c r="MGJ206" s="1189"/>
      <c r="MGK206" s="1189"/>
      <c r="MGL206" s="1189"/>
      <c r="MGM206" s="1189"/>
      <c r="MGN206" s="1189"/>
      <c r="MGO206" s="1189"/>
      <c r="MGP206" s="1189"/>
      <c r="MGQ206" s="1189"/>
      <c r="MGR206" s="1189"/>
      <c r="MGS206" s="1189"/>
      <c r="MGT206" s="1189"/>
      <c r="MGU206" s="1189"/>
      <c r="MGV206" s="1189"/>
      <c r="MGW206" s="1189"/>
      <c r="MGX206" s="1189"/>
      <c r="MGY206" s="1189"/>
      <c r="MGZ206" s="1189"/>
      <c r="MHA206" s="1189"/>
      <c r="MHB206" s="1189"/>
      <c r="MHC206" s="1189"/>
      <c r="MHD206" s="1189"/>
      <c r="MHE206" s="1189"/>
      <c r="MHF206" s="1189"/>
      <c r="MHG206" s="1189"/>
      <c r="MHH206" s="1189"/>
      <c r="MHI206" s="1189"/>
      <c r="MHJ206" s="1189"/>
      <c r="MHK206" s="1189"/>
      <c r="MHL206" s="1189"/>
      <c r="MHM206" s="1189"/>
      <c r="MHN206" s="1189"/>
      <c r="MHO206" s="1189"/>
      <c r="MHP206" s="1189"/>
      <c r="MHQ206" s="1189"/>
      <c r="MHR206" s="1189"/>
      <c r="MHS206" s="1189"/>
      <c r="MHT206" s="1189"/>
      <c r="MHU206" s="1189"/>
      <c r="MHV206" s="1189"/>
      <c r="MHW206" s="1189"/>
      <c r="MHX206" s="1189"/>
      <c r="MHY206" s="1189"/>
      <c r="MHZ206" s="1189"/>
      <c r="MIA206" s="1189"/>
      <c r="MIB206" s="1189"/>
      <c r="MIC206" s="1189"/>
      <c r="MID206" s="1189"/>
      <c r="MIE206" s="1189"/>
      <c r="MIF206" s="1189"/>
      <c r="MIG206" s="1189"/>
      <c r="MIH206" s="1189"/>
      <c r="MII206" s="1189"/>
      <c r="MIJ206" s="1189"/>
      <c r="MIK206" s="1189"/>
      <c r="MIL206" s="1189"/>
      <c r="MIM206" s="1189"/>
      <c r="MIN206" s="1189"/>
      <c r="MIO206" s="1189"/>
      <c r="MIP206" s="1189"/>
      <c r="MIQ206" s="1189"/>
      <c r="MIR206" s="1189"/>
      <c r="MIS206" s="1189"/>
      <c r="MIT206" s="1189"/>
      <c r="MIU206" s="1189"/>
      <c r="MIV206" s="1189"/>
      <c r="MIW206" s="1189"/>
      <c r="MIX206" s="1189"/>
      <c r="MIY206" s="1189"/>
      <c r="MIZ206" s="1189"/>
      <c r="MJA206" s="1189"/>
      <c r="MJB206" s="1189"/>
      <c r="MJC206" s="1189"/>
      <c r="MJD206" s="1189"/>
      <c r="MJE206" s="1189"/>
      <c r="MJF206" s="1189"/>
      <c r="MJG206" s="1189"/>
      <c r="MJH206" s="1189"/>
      <c r="MJI206" s="1189"/>
      <c r="MJJ206" s="1189"/>
      <c r="MJK206" s="1189"/>
      <c r="MJL206" s="1189"/>
      <c r="MJM206" s="1189"/>
      <c r="MJN206" s="1189"/>
      <c r="MJO206" s="1189"/>
      <c r="MJP206" s="1189"/>
      <c r="MJQ206" s="1189"/>
      <c r="MJR206" s="1189"/>
      <c r="MJS206" s="1189"/>
      <c r="MJT206" s="1189"/>
      <c r="MJU206" s="1189"/>
      <c r="MJV206" s="1189"/>
      <c r="MJW206" s="1189"/>
      <c r="MJX206" s="1189"/>
      <c r="MJY206" s="1189"/>
      <c r="MJZ206" s="1189"/>
      <c r="MKA206" s="1189"/>
      <c r="MKB206" s="1189"/>
      <c r="MKC206" s="1189"/>
      <c r="MKD206" s="1189"/>
      <c r="MKE206" s="1189"/>
      <c r="MKF206" s="1189"/>
      <c r="MKG206" s="1189"/>
      <c r="MKH206" s="1189"/>
      <c r="MKI206" s="1189"/>
      <c r="MKJ206" s="1189"/>
      <c r="MKK206" s="1189"/>
      <c r="MKL206" s="1189"/>
      <c r="MKM206" s="1189"/>
      <c r="MKN206" s="1189"/>
      <c r="MKO206" s="1189"/>
      <c r="MKP206" s="1189"/>
      <c r="MKQ206" s="1189"/>
      <c r="MKR206" s="1189"/>
      <c r="MKS206" s="1189"/>
      <c r="MKT206" s="1189"/>
      <c r="MKU206" s="1189"/>
      <c r="MKV206" s="1189"/>
      <c r="MKW206" s="1189"/>
      <c r="MKX206" s="1189"/>
      <c r="MKY206" s="1189"/>
      <c r="MKZ206" s="1189"/>
      <c r="MLA206" s="1189"/>
      <c r="MLB206" s="1189"/>
      <c r="MLC206" s="1189"/>
      <c r="MLD206" s="1189"/>
      <c r="MLE206" s="1189"/>
      <c r="MLF206" s="1189"/>
      <c r="MLG206" s="1189"/>
      <c r="MLH206" s="1189"/>
      <c r="MLI206" s="1189"/>
      <c r="MLJ206" s="1189"/>
      <c r="MLK206" s="1189"/>
      <c r="MLL206" s="1189"/>
      <c r="MLM206" s="1189"/>
      <c r="MLN206" s="1189"/>
      <c r="MLO206" s="1189"/>
      <c r="MLP206" s="1189"/>
      <c r="MLQ206" s="1189"/>
      <c r="MLR206" s="1189"/>
      <c r="MLS206" s="1189"/>
      <c r="MLT206" s="1189"/>
      <c r="MLU206" s="1189"/>
      <c r="MLV206" s="1189"/>
      <c r="MLW206" s="1189"/>
      <c r="MLX206" s="1189"/>
      <c r="MLY206" s="1189"/>
      <c r="MLZ206" s="1189"/>
      <c r="MMA206" s="1189"/>
      <c r="MMB206" s="1189"/>
      <c r="MMC206" s="1189"/>
      <c r="MMD206" s="1189"/>
      <c r="MME206" s="1189"/>
      <c r="MMF206" s="1189"/>
      <c r="MMG206" s="1189"/>
      <c r="MMH206" s="1189"/>
      <c r="MMI206" s="1189"/>
      <c r="MMJ206" s="1189"/>
      <c r="MMK206" s="1189"/>
      <c r="MML206" s="1189"/>
      <c r="MMM206" s="1189"/>
      <c r="MMN206" s="1189"/>
      <c r="MMO206" s="1189"/>
      <c r="MMP206" s="1189"/>
      <c r="MMQ206" s="1189"/>
      <c r="MMR206" s="1189"/>
      <c r="MMS206" s="1189"/>
      <c r="MMT206" s="1189"/>
      <c r="MMU206" s="1189"/>
      <c r="MMV206" s="1189"/>
      <c r="MMW206" s="1189"/>
      <c r="MMX206" s="1189"/>
      <c r="MMY206" s="1189"/>
      <c r="MMZ206" s="1189"/>
      <c r="MNA206" s="1189"/>
      <c r="MNB206" s="1189"/>
      <c r="MNC206" s="1189"/>
      <c r="MND206" s="1189"/>
      <c r="MNE206" s="1189"/>
      <c r="MNF206" s="1189"/>
      <c r="MNG206" s="1189"/>
      <c r="MNH206" s="1189"/>
      <c r="MNI206" s="1189"/>
      <c r="MNJ206" s="1189"/>
      <c r="MNK206" s="1189"/>
      <c r="MNL206" s="1189"/>
      <c r="MNM206" s="1189"/>
      <c r="MNN206" s="1189"/>
      <c r="MNO206" s="1189"/>
      <c r="MNP206" s="1189"/>
      <c r="MNQ206" s="1189"/>
      <c r="MNR206" s="1189"/>
      <c r="MNS206" s="1189"/>
      <c r="MNT206" s="1189"/>
      <c r="MNU206" s="1189"/>
      <c r="MNV206" s="1189"/>
      <c r="MNW206" s="1189"/>
      <c r="MNX206" s="1189"/>
      <c r="MNY206" s="1189"/>
      <c r="MNZ206" s="1189"/>
      <c r="MOA206" s="1189"/>
      <c r="MOB206" s="1189"/>
      <c r="MOC206" s="1189"/>
      <c r="MOD206" s="1189"/>
      <c r="MOE206" s="1189"/>
      <c r="MOF206" s="1189"/>
      <c r="MOG206" s="1189"/>
      <c r="MOH206" s="1189"/>
      <c r="MOI206" s="1189"/>
      <c r="MOJ206" s="1189"/>
      <c r="MOK206" s="1189"/>
      <c r="MOL206" s="1189"/>
      <c r="MOM206" s="1189"/>
      <c r="MON206" s="1189"/>
      <c r="MOO206" s="1189"/>
      <c r="MOP206" s="1189"/>
      <c r="MOQ206" s="1189"/>
      <c r="MOR206" s="1189"/>
      <c r="MOS206" s="1189"/>
      <c r="MOT206" s="1189"/>
      <c r="MOU206" s="1189"/>
      <c r="MOV206" s="1189"/>
      <c r="MOW206" s="1189"/>
      <c r="MOX206" s="1189"/>
      <c r="MOY206" s="1189"/>
      <c r="MOZ206" s="1189"/>
      <c r="MPA206" s="1189"/>
      <c r="MPB206" s="1189"/>
      <c r="MPC206" s="1189"/>
      <c r="MPD206" s="1189"/>
      <c r="MPE206" s="1189"/>
      <c r="MPF206" s="1189"/>
      <c r="MPG206" s="1189"/>
      <c r="MPH206" s="1189"/>
      <c r="MPI206" s="1189"/>
      <c r="MPJ206" s="1189"/>
      <c r="MPK206" s="1189"/>
      <c r="MPL206" s="1189"/>
      <c r="MPM206" s="1189"/>
      <c r="MPN206" s="1189"/>
      <c r="MPO206" s="1189"/>
      <c r="MPP206" s="1189"/>
      <c r="MPQ206" s="1189"/>
      <c r="MPR206" s="1189"/>
      <c r="MPS206" s="1189"/>
      <c r="MPT206" s="1189"/>
      <c r="MPU206" s="1189"/>
      <c r="MPV206" s="1189"/>
      <c r="MPW206" s="1189"/>
      <c r="MPX206" s="1189"/>
      <c r="MPY206" s="1189"/>
      <c r="MPZ206" s="1189"/>
      <c r="MQA206" s="1189"/>
      <c r="MQB206" s="1189"/>
      <c r="MQC206" s="1189"/>
      <c r="MQD206" s="1189"/>
      <c r="MQE206" s="1189"/>
      <c r="MQF206" s="1189"/>
      <c r="MQG206" s="1189"/>
      <c r="MQH206" s="1189"/>
      <c r="MQI206" s="1189"/>
      <c r="MQJ206" s="1189"/>
      <c r="MQK206" s="1189"/>
      <c r="MQL206" s="1189"/>
      <c r="MQM206" s="1189"/>
      <c r="MQN206" s="1189"/>
      <c r="MQO206" s="1189"/>
      <c r="MQP206" s="1189"/>
      <c r="MQQ206" s="1189"/>
      <c r="MQR206" s="1189"/>
      <c r="MQS206" s="1189"/>
      <c r="MQT206" s="1189"/>
      <c r="MQU206" s="1189"/>
      <c r="MQV206" s="1189"/>
      <c r="MQW206" s="1189"/>
      <c r="MQX206" s="1189"/>
      <c r="MQY206" s="1189"/>
      <c r="MQZ206" s="1189"/>
      <c r="MRA206" s="1189"/>
      <c r="MRB206" s="1189"/>
      <c r="MRC206" s="1189"/>
      <c r="MRD206" s="1189"/>
      <c r="MRE206" s="1189"/>
      <c r="MRF206" s="1189"/>
      <c r="MRG206" s="1189"/>
      <c r="MRH206" s="1189"/>
      <c r="MRI206" s="1189"/>
      <c r="MRJ206" s="1189"/>
      <c r="MRK206" s="1189"/>
      <c r="MRL206" s="1189"/>
      <c r="MRM206" s="1189"/>
      <c r="MRN206" s="1189"/>
      <c r="MRO206" s="1189"/>
      <c r="MRP206" s="1189"/>
      <c r="MRQ206" s="1189"/>
      <c r="MRR206" s="1189"/>
      <c r="MRS206" s="1189"/>
      <c r="MRT206" s="1189"/>
      <c r="MRU206" s="1189"/>
      <c r="MRV206" s="1189"/>
      <c r="MRW206" s="1189"/>
      <c r="MRX206" s="1189"/>
      <c r="MRY206" s="1189"/>
      <c r="MRZ206" s="1189"/>
      <c r="MSA206" s="1189"/>
      <c r="MSB206" s="1189"/>
      <c r="MSC206" s="1189"/>
      <c r="MSD206" s="1189"/>
      <c r="MSE206" s="1189"/>
      <c r="MSF206" s="1189"/>
      <c r="MSG206" s="1189"/>
      <c r="MSH206" s="1189"/>
      <c r="MSI206" s="1189"/>
      <c r="MSJ206" s="1189"/>
      <c r="MSK206" s="1189"/>
      <c r="MSL206" s="1189"/>
      <c r="MSM206" s="1189"/>
      <c r="MSN206" s="1189"/>
      <c r="MSO206" s="1189"/>
      <c r="MSP206" s="1189"/>
      <c r="MSQ206" s="1189"/>
      <c r="MSR206" s="1189"/>
      <c r="MSS206" s="1189"/>
      <c r="MST206" s="1189"/>
      <c r="MSU206" s="1189"/>
      <c r="MSV206" s="1189"/>
      <c r="MSW206" s="1189"/>
      <c r="MSX206" s="1189"/>
      <c r="MSY206" s="1189"/>
      <c r="MSZ206" s="1189"/>
      <c r="MTA206" s="1189"/>
      <c r="MTB206" s="1189"/>
      <c r="MTC206" s="1189"/>
      <c r="MTD206" s="1189"/>
      <c r="MTE206" s="1189"/>
      <c r="MTF206" s="1189"/>
      <c r="MTG206" s="1189"/>
      <c r="MTH206" s="1189"/>
      <c r="MTI206" s="1189"/>
      <c r="MTJ206" s="1189"/>
      <c r="MTK206" s="1189"/>
      <c r="MTL206" s="1189"/>
      <c r="MTM206" s="1189"/>
      <c r="MTN206" s="1189"/>
      <c r="MTO206" s="1189"/>
      <c r="MTP206" s="1189"/>
      <c r="MTQ206" s="1189"/>
      <c r="MTR206" s="1189"/>
      <c r="MTS206" s="1189"/>
      <c r="MTT206" s="1189"/>
      <c r="MTU206" s="1189"/>
      <c r="MTV206" s="1189"/>
      <c r="MTW206" s="1189"/>
      <c r="MTX206" s="1189"/>
      <c r="MTY206" s="1189"/>
      <c r="MTZ206" s="1189"/>
      <c r="MUA206" s="1189"/>
      <c r="MUB206" s="1189"/>
      <c r="MUC206" s="1189"/>
      <c r="MUD206" s="1189"/>
      <c r="MUE206" s="1189"/>
      <c r="MUF206" s="1189"/>
      <c r="MUG206" s="1189"/>
      <c r="MUH206" s="1189"/>
      <c r="MUI206" s="1189"/>
      <c r="MUJ206" s="1189"/>
      <c r="MUK206" s="1189"/>
      <c r="MUL206" s="1189"/>
      <c r="MUM206" s="1189"/>
      <c r="MUN206" s="1189"/>
      <c r="MUO206" s="1189"/>
      <c r="MUP206" s="1189"/>
      <c r="MUQ206" s="1189"/>
      <c r="MUR206" s="1189"/>
      <c r="MUS206" s="1189"/>
      <c r="MUT206" s="1189"/>
      <c r="MUU206" s="1189"/>
      <c r="MUV206" s="1189"/>
      <c r="MUW206" s="1189"/>
      <c r="MUX206" s="1189"/>
      <c r="MUY206" s="1189"/>
      <c r="MUZ206" s="1189"/>
      <c r="MVA206" s="1189"/>
      <c r="MVB206" s="1189"/>
      <c r="MVC206" s="1189"/>
      <c r="MVD206" s="1189"/>
      <c r="MVE206" s="1189"/>
      <c r="MVF206" s="1189"/>
      <c r="MVG206" s="1189"/>
      <c r="MVH206" s="1189"/>
      <c r="MVI206" s="1189"/>
      <c r="MVJ206" s="1189"/>
      <c r="MVK206" s="1189"/>
      <c r="MVL206" s="1189"/>
      <c r="MVM206" s="1189"/>
      <c r="MVN206" s="1189"/>
      <c r="MVO206" s="1189"/>
      <c r="MVP206" s="1189"/>
      <c r="MVQ206" s="1189"/>
      <c r="MVR206" s="1189"/>
      <c r="MVS206" s="1189"/>
      <c r="MVT206" s="1189"/>
      <c r="MVU206" s="1189"/>
      <c r="MVV206" s="1189"/>
      <c r="MVW206" s="1189"/>
      <c r="MVX206" s="1189"/>
      <c r="MVY206" s="1189"/>
      <c r="MVZ206" s="1189"/>
      <c r="MWA206" s="1189"/>
      <c r="MWB206" s="1189"/>
      <c r="MWC206" s="1189"/>
      <c r="MWD206" s="1189"/>
      <c r="MWE206" s="1189"/>
      <c r="MWF206" s="1189"/>
      <c r="MWG206" s="1189"/>
      <c r="MWH206" s="1189"/>
      <c r="MWI206" s="1189"/>
      <c r="MWJ206" s="1189"/>
      <c r="MWK206" s="1189"/>
      <c r="MWL206" s="1189"/>
      <c r="MWM206" s="1189"/>
      <c r="MWN206" s="1189"/>
      <c r="MWO206" s="1189"/>
      <c r="MWP206" s="1189"/>
      <c r="MWQ206" s="1189"/>
      <c r="MWR206" s="1189"/>
      <c r="MWS206" s="1189"/>
      <c r="MWT206" s="1189"/>
      <c r="MWU206" s="1189"/>
      <c r="MWV206" s="1189"/>
      <c r="MWW206" s="1189"/>
      <c r="MWX206" s="1189"/>
      <c r="MWY206" s="1189"/>
      <c r="MWZ206" s="1189"/>
      <c r="MXA206" s="1189"/>
      <c r="MXB206" s="1189"/>
      <c r="MXC206" s="1189"/>
      <c r="MXD206" s="1189"/>
      <c r="MXE206" s="1189"/>
      <c r="MXF206" s="1189"/>
      <c r="MXG206" s="1189"/>
      <c r="MXH206" s="1189"/>
      <c r="MXI206" s="1189"/>
      <c r="MXJ206" s="1189"/>
      <c r="MXK206" s="1189"/>
      <c r="MXL206" s="1189"/>
      <c r="MXM206" s="1189"/>
      <c r="MXN206" s="1189"/>
      <c r="MXO206" s="1189"/>
      <c r="MXP206" s="1189"/>
      <c r="MXQ206" s="1189"/>
      <c r="MXR206" s="1189"/>
      <c r="MXS206" s="1189"/>
      <c r="MXT206" s="1189"/>
      <c r="MXU206" s="1189"/>
      <c r="MXV206" s="1189"/>
      <c r="MXW206" s="1189"/>
      <c r="MXX206" s="1189"/>
      <c r="MXY206" s="1189"/>
      <c r="MXZ206" s="1189"/>
      <c r="MYA206" s="1189"/>
      <c r="MYB206" s="1189"/>
      <c r="MYC206" s="1189"/>
      <c r="MYD206" s="1189"/>
      <c r="MYE206" s="1189"/>
      <c r="MYF206" s="1189"/>
      <c r="MYG206" s="1189"/>
      <c r="MYH206" s="1189"/>
      <c r="MYI206" s="1189"/>
      <c r="MYJ206" s="1189"/>
      <c r="MYK206" s="1189"/>
      <c r="MYL206" s="1189"/>
      <c r="MYM206" s="1189"/>
      <c r="MYN206" s="1189"/>
      <c r="MYO206" s="1189"/>
      <c r="MYP206" s="1189"/>
      <c r="MYQ206" s="1189"/>
      <c r="MYR206" s="1189"/>
      <c r="MYS206" s="1189"/>
      <c r="MYT206" s="1189"/>
      <c r="MYU206" s="1189"/>
      <c r="MYV206" s="1189"/>
      <c r="MYW206" s="1189"/>
      <c r="MYX206" s="1189"/>
      <c r="MYY206" s="1189"/>
      <c r="MYZ206" s="1189"/>
      <c r="MZA206" s="1189"/>
      <c r="MZB206" s="1189"/>
      <c r="MZC206" s="1189"/>
      <c r="MZD206" s="1189"/>
      <c r="MZE206" s="1189"/>
      <c r="MZF206" s="1189"/>
      <c r="MZG206" s="1189"/>
      <c r="MZH206" s="1189"/>
      <c r="MZI206" s="1189"/>
      <c r="MZJ206" s="1189"/>
      <c r="MZK206" s="1189"/>
      <c r="MZL206" s="1189"/>
      <c r="MZM206" s="1189"/>
      <c r="MZN206" s="1189"/>
      <c r="MZO206" s="1189"/>
      <c r="MZP206" s="1189"/>
      <c r="MZQ206" s="1189"/>
      <c r="MZR206" s="1189"/>
      <c r="MZS206" s="1189"/>
      <c r="MZT206" s="1189"/>
      <c r="MZU206" s="1189"/>
      <c r="MZV206" s="1189"/>
      <c r="MZW206" s="1189"/>
      <c r="MZX206" s="1189"/>
      <c r="MZY206" s="1189"/>
      <c r="MZZ206" s="1189"/>
      <c r="NAA206" s="1189"/>
      <c r="NAB206" s="1189"/>
      <c r="NAC206" s="1189"/>
      <c r="NAD206" s="1189"/>
      <c r="NAE206" s="1189"/>
      <c r="NAF206" s="1189"/>
      <c r="NAG206" s="1189"/>
      <c r="NAH206" s="1189"/>
      <c r="NAI206" s="1189"/>
      <c r="NAJ206" s="1189"/>
      <c r="NAK206" s="1189"/>
      <c r="NAL206" s="1189"/>
      <c r="NAM206" s="1189"/>
      <c r="NAN206" s="1189"/>
      <c r="NAO206" s="1189"/>
      <c r="NAP206" s="1189"/>
      <c r="NAQ206" s="1189"/>
      <c r="NAR206" s="1189"/>
      <c r="NAS206" s="1189"/>
      <c r="NAT206" s="1189"/>
      <c r="NAU206" s="1189"/>
      <c r="NAV206" s="1189"/>
      <c r="NAW206" s="1189"/>
      <c r="NAX206" s="1189"/>
      <c r="NAY206" s="1189"/>
      <c r="NAZ206" s="1189"/>
      <c r="NBA206" s="1189"/>
      <c r="NBB206" s="1189"/>
      <c r="NBC206" s="1189"/>
      <c r="NBD206" s="1189"/>
      <c r="NBE206" s="1189"/>
      <c r="NBF206" s="1189"/>
      <c r="NBG206" s="1189"/>
      <c r="NBH206" s="1189"/>
      <c r="NBI206" s="1189"/>
      <c r="NBJ206" s="1189"/>
      <c r="NBK206" s="1189"/>
      <c r="NBL206" s="1189"/>
      <c r="NBM206" s="1189"/>
      <c r="NBN206" s="1189"/>
      <c r="NBO206" s="1189"/>
      <c r="NBP206" s="1189"/>
      <c r="NBQ206" s="1189"/>
      <c r="NBR206" s="1189"/>
      <c r="NBS206" s="1189"/>
      <c r="NBT206" s="1189"/>
      <c r="NBU206" s="1189"/>
      <c r="NBV206" s="1189"/>
      <c r="NBW206" s="1189"/>
      <c r="NBX206" s="1189"/>
      <c r="NBY206" s="1189"/>
      <c r="NBZ206" s="1189"/>
      <c r="NCA206" s="1189"/>
      <c r="NCB206" s="1189"/>
      <c r="NCC206" s="1189"/>
      <c r="NCD206" s="1189"/>
      <c r="NCE206" s="1189"/>
      <c r="NCF206" s="1189"/>
      <c r="NCG206" s="1189"/>
      <c r="NCH206" s="1189"/>
      <c r="NCI206" s="1189"/>
      <c r="NCJ206" s="1189"/>
      <c r="NCK206" s="1189"/>
      <c r="NCL206" s="1189"/>
      <c r="NCM206" s="1189"/>
      <c r="NCN206" s="1189"/>
      <c r="NCO206" s="1189"/>
      <c r="NCP206" s="1189"/>
      <c r="NCQ206" s="1189"/>
      <c r="NCR206" s="1189"/>
      <c r="NCS206" s="1189"/>
      <c r="NCT206" s="1189"/>
      <c r="NCU206" s="1189"/>
      <c r="NCV206" s="1189"/>
      <c r="NCW206" s="1189"/>
      <c r="NCX206" s="1189"/>
      <c r="NCY206" s="1189"/>
      <c r="NCZ206" s="1189"/>
      <c r="NDA206" s="1189"/>
      <c r="NDB206" s="1189"/>
      <c r="NDC206" s="1189"/>
      <c r="NDD206" s="1189"/>
      <c r="NDE206" s="1189"/>
      <c r="NDF206" s="1189"/>
      <c r="NDG206" s="1189"/>
      <c r="NDH206" s="1189"/>
      <c r="NDI206" s="1189"/>
      <c r="NDJ206" s="1189"/>
      <c r="NDK206" s="1189"/>
      <c r="NDL206" s="1189"/>
      <c r="NDM206" s="1189"/>
      <c r="NDN206" s="1189"/>
      <c r="NDO206" s="1189"/>
      <c r="NDP206" s="1189"/>
      <c r="NDQ206" s="1189"/>
      <c r="NDR206" s="1189"/>
      <c r="NDS206" s="1189"/>
      <c r="NDT206" s="1189"/>
      <c r="NDU206" s="1189"/>
      <c r="NDV206" s="1189"/>
      <c r="NDW206" s="1189"/>
      <c r="NDX206" s="1189"/>
      <c r="NDY206" s="1189"/>
      <c r="NDZ206" s="1189"/>
      <c r="NEA206" s="1189"/>
      <c r="NEB206" s="1189"/>
      <c r="NEC206" s="1189"/>
      <c r="NED206" s="1189"/>
      <c r="NEE206" s="1189"/>
      <c r="NEF206" s="1189"/>
      <c r="NEG206" s="1189"/>
      <c r="NEH206" s="1189"/>
      <c r="NEI206" s="1189"/>
      <c r="NEJ206" s="1189"/>
      <c r="NEK206" s="1189"/>
      <c r="NEL206" s="1189"/>
      <c r="NEM206" s="1189"/>
      <c r="NEN206" s="1189"/>
      <c r="NEO206" s="1189"/>
      <c r="NEP206" s="1189"/>
      <c r="NEQ206" s="1189"/>
      <c r="NER206" s="1189"/>
      <c r="NES206" s="1189"/>
      <c r="NET206" s="1189"/>
      <c r="NEU206" s="1189"/>
      <c r="NEV206" s="1189"/>
      <c r="NEW206" s="1189"/>
      <c r="NEX206" s="1189"/>
      <c r="NEY206" s="1189"/>
      <c r="NEZ206" s="1189"/>
      <c r="NFA206" s="1189"/>
      <c r="NFB206" s="1189"/>
      <c r="NFC206" s="1189"/>
      <c r="NFD206" s="1189"/>
      <c r="NFE206" s="1189"/>
      <c r="NFF206" s="1189"/>
      <c r="NFG206" s="1189"/>
      <c r="NFH206" s="1189"/>
      <c r="NFI206" s="1189"/>
      <c r="NFJ206" s="1189"/>
      <c r="NFK206" s="1189"/>
      <c r="NFL206" s="1189"/>
      <c r="NFM206" s="1189"/>
      <c r="NFN206" s="1189"/>
      <c r="NFO206" s="1189"/>
      <c r="NFP206" s="1189"/>
      <c r="NFQ206" s="1189"/>
      <c r="NFR206" s="1189"/>
      <c r="NFS206" s="1189"/>
      <c r="NFT206" s="1189"/>
      <c r="NFU206" s="1189"/>
      <c r="NFV206" s="1189"/>
      <c r="NFW206" s="1189"/>
      <c r="NFX206" s="1189"/>
      <c r="NFY206" s="1189"/>
      <c r="NFZ206" s="1189"/>
      <c r="NGA206" s="1189"/>
      <c r="NGB206" s="1189"/>
      <c r="NGC206" s="1189"/>
      <c r="NGD206" s="1189"/>
      <c r="NGE206" s="1189"/>
      <c r="NGF206" s="1189"/>
      <c r="NGG206" s="1189"/>
      <c r="NGH206" s="1189"/>
      <c r="NGI206" s="1189"/>
      <c r="NGJ206" s="1189"/>
      <c r="NGK206" s="1189"/>
      <c r="NGL206" s="1189"/>
      <c r="NGM206" s="1189"/>
      <c r="NGN206" s="1189"/>
      <c r="NGO206" s="1189"/>
      <c r="NGP206" s="1189"/>
      <c r="NGQ206" s="1189"/>
      <c r="NGR206" s="1189"/>
      <c r="NGS206" s="1189"/>
      <c r="NGT206" s="1189"/>
      <c r="NGU206" s="1189"/>
      <c r="NGV206" s="1189"/>
      <c r="NGW206" s="1189"/>
      <c r="NGX206" s="1189"/>
      <c r="NGY206" s="1189"/>
      <c r="NGZ206" s="1189"/>
      <c r="NHA206" s="1189"/>
      <c r="NHB206" s="1189"/>
      <c r="NHC206" s="1189"/>
      <c r="NHD206" s="1189"/>
      <c r="NHE206" s="1189"/>
      <c r="NHF206" s="1189"/>
      <c r="NHG206" s="1189"/>
      <c r="NHH206" s="1189"/>
      <c r="NHI206" s="1189"/>
      <c r="NHJ206" s="1189"/>
      <c r="NHK206" s="1189"/>
      <c r="NHL206" s="1189"/>
      <c r="NHM206" s="1189"/>
      <c r="NHN206" s="1189"/>
      <c r="NHO206" s="1189"/>
      <c r="NHP206" s="1189"/>
      <c r="NHQ206" s="1189"/>
      <c r="NHR206" s="1189"/>
      <c r="NHS206" s="1189"/>
      <c r="NHT206" s="1189"/>
      <c r="NHU206" s="1189"/>
      <c r="NHV206" s="1189"/>
      <c r="NHW206" s="1189"/>
      <c r="NHX206" s="1189"/>
      <c r="NHY206" s="1189"/>
      <c r="NHZ206" s="1189"/>
      <c r="NIA206" s="1189"/>
      <c r="NIB206" s="1189"/>
      <c r="NIC206" s="1189"/>
      <c r="NID206" s="1189"/>
      <c r="NIE206" s="1189"/>
      <c r="NIF206" s="1189"/>
      <c r="NIG206" s="1189"/>
      <c r="NIH206" s="1189"/>
      <c r="NII206" s="1189"/>
      <c r="NIJ206" s="1189"/>
      <c r="NIK206" s="1189"/>
      <c r="NIL206" s="1189"/>
      <c r="NIM206" s="1189"/>
      <c r="NIN206" s="1189"/>
      <c r="NIO206" s="1189"/>
      <c r="NIP206" s="1189"/>
      <c r="NIQ206" s="1189"/>
      <c r="NIR206" s="1189"/>
      <c r="NIS206" s="1189"/>
      <c r="NIT206" s="1189"/>
      <c r="NIU206" s="1189"/>
      <c r="NIV206" s="1189"/>
      <c r="NIW206" s="1189"/>
      <c r="NIX206" s="1189"/>
      <c r="NIY206" s="1189"/>
      <c r="NIZ206" s="1189"/>
      <c r="NJA206" s="1189"/>
      <c r="NJB206" s="1189"/>
      <c r="NJC206" s="1189"/>
      <c r="NJD206" s="1189"/>
      <c r="NJE206" s="1189"/>
      <c r="NJF206" s="1189"/>
      <c r="NJG206" s="1189"/>
      <c r="NJH206" s="1189"/>
      <c r="NJI206" s="1189"/>
      <c r="NJJ206" s="1189"/>
      <c r="NJK206" s="1189"/>
      <c r="NJL206" s="1189"/>
      <c r="NJM206" s="1189"/>
      <c r="NJN206" s="1189"/>
      <c r="NJO206" s="1189"/>
      <c r="NJP206" s="1189"/>
      <c r="NJQ206" s="1189"/>
      <c r="NJR206" s="1189"/>
      <c r="NJS206" s="1189"/>
      <c r="NJT206" s="1189"/>
      <c r="NJU206" s="1189"/>
      <c r="NJV206" s="1189"/>
      <c r="NJW206" s="1189"/>
      <c r="NJX206" s="1189"/>
      <c r="NJY206" s="1189"/>
      <c r="NJZ206" s="1189"/>
      <c r="NKA206" s="1189"/>
      <c r="NKB206" s="1189"/>
      <c r="NKC206" s="1189"/>
      <c r="NKD206" s="1189"/>
      <c r="NKE206" s="1189"/>
      <c r="NKF206" s="1189"/>
      <c r="NKG206" s="1189"/>
      <c r="NKH206" s="1189"/>
      <c r="NKI206" s="1189"/>
      <c r="NKJ206" s="1189"/>
      <c r="NKK206" s="1189"/>
      <c r="NKL206" s="1189"/>
      <c r="NKM206" s="1189"/>
      <c r="NKN206" s="1189"/>
      <c r="NKO206" s="1189"/>
      <c r="NKP206" s="1189"/>
      <c r="NKQ206" s="1189"/>
      <c r="NKR206" s="1189"/>
      <c r="NKS206" s="1189"/>
      <c r="NKT206" s="1189"/>
      <c r="NKU206" s="1189"/>
      <c r="NKV206" s="1189"/>
      <c r="NKW206" s="1189"/>
      <c r="NKX206" s="1189"/>
      <c r="NKY206" s="1189"/>
      <c r="NKZ206" s="1189"/>
      <c r="NLA206" s="1189"/>
      <c r="NLB206" s="1189"/>
      <c r="NLC206" s="1189"/>
      <c r="NLD206" s="1189"/>
      <c r="NLE206" s="1189"/>
      <c r="NLF206" s="1189"/>
      <c r="NLG206" s="1189"/>
      <c r="NLH206" s="1189"/>
      <c r="NLI206" s="1189"/>
      <c r="NLJ206" s="1189"/>
      <c r="NLK206" s="1189"/>
      <c r="NLL206" s="1189"/>
      <c r="NLM206" s="1189"/>
      <c r="NLN206" s="1189"/>
      <c r="NLO206" s="1189"/>
      <c r="NLP206" s="1189"/>
      <c r="NLQ206" s="1189"/>
      <c r="NLR206" s="1189"/>
      <c r="NLS206" s="1189"/>
      <c r="NLT206" s="1189"/>
      <c r="NLU206" s="1189"/>
      <c r="NLV206" s="1189"/>
      <c r="NLW206" s="1189"/>
      <c r="NLX206" s="1189"/>
      <c r="NLY206" s="1189"/>
      <c r="NLZ206" s="1189"/>
      <c r="NMA206" s="1189"/>
      <c r="NMB206" s="1189"/>
      <c r="NMC206" s="1189"/>
      <c r="NMD206" s="1189"/>
      <c r="NME206" s="1189"/>
      <c r="NMF206" s="1189"/>
      <c r="NMG206" s="1189"/>
      <c r="NMH206" s="1189"/>
      <c r="NMI206" s="1189"/>
      <c r="NMJ206" s="1189"/>
      <c r="NMK206" s="1189"/>
      <c r="NML206" s="1189"/>
      <c r="NMM206" s="1189"/>
      <c r="NMN206" s="1189"/>
      <c r="NMO206" s="1189"/>
      <c r="NMP206" s="1189"/>
      <c r="NMQ206" s="1189"/>
      <c r="NMR206" s="1189"/>
      <c r="NMS206" s="1189"/>
      <c r="NMT206" s="1189"/>
      <c r="NMU206" s="1189"/>
      <c r="NMV206" s="1189"/>
      <c r="NMW206" s="1189"/>
      <c r="NMX206" s="1189"/>
      <c r="NMY206" s="1189"/>
      <c r="NMZ206" s="1189"/>
      <c r="NNA206" s="1189"/>
      <c r="NNB206" s="1189"/>
      <c r="NNC206" s="1189"/>
      <c r="NND206" s="1189"/>
      <c r="NNE206" s="1189"/>
      <c r="NNF206" s="1189"/>
      <c r="NNG206" s="1189"/>
      <c r="NNH206" s="1189"/>
      <c r="NNI206" s="1189"/>
      <c r="NNJ206" s="1189"/>
      <c r="NNK206" s="1189"/>
      <c r="NNL206" s="1189"/>
      <c r="NNM206" s="1189"/>
      <c r="NNN206" s="1189"/>
      <c r="NNO206" s="1189"/>
      <c r="NNP206" s="1189"/>
      <c r="NNQ206" s="1189"/>
      <c r="NNR206" s="1189"/>
      <c r="NNS206" s="1189"/>
      <c r="NNT206" s="1189"/>
      <c r="NNU206" s="1189"/>
      <c r="NNV206" s="1189"/>
      <c r="NNW206" s="1189"/>
      <c r="NNX206" s="1189"/>
      <c r="NNY206" s="1189"/>
      <c r="NNZ206" s="1189"/>
      <c r="NOA206" s="1189"/>
      <c r="NOB206" s="1189"/>
      <c r="NOC206" s="1189"/>
      <c r="NOD206" s="1189"/>
      <c r="NOE206" s="1189"/>
      <c r="NOF206" s="1189"/>
      <c r="NOG206" s="1189"/>
      <c r="NOH206" s="1189"/>
      <c r="NOI206" s="1189"/>
      <c r="NOJ206" s="1189"/>
      <c r="NOK206" s="1189"/>
      <c r="NOL206" s="1189"/>
      <c r="NOM206" s="1189"/>
      <c r="NON206" s="1189"/>
      <c r="NOO206" s="1189"/>
      <c r="NOP206" s="1189"/>
      <c r="NOQ206" s="1189"/>
      <c r="NOR206" s="1189"/>
      <c r="NOS206" s="1189"/>
      <c r="NOT206" s="1189"/>
      <c r="NOU206" s="1189"/>
      <c r="NOV206" s="1189"/>
      <c r="NOW206" s="1189"/>
      <c r="NOX206" s="1189"/>
      <c r="NOY206" s="1189"/>
      <c r="NOZ206" s="1189"/>
      <c r="NPA206" s="1189"/>
      <c r="NPB206" s="1189"/>
      <c r="NPC206" s="1189"/>
      <c r="NPD206" s="1189"/>
      <c r="NPE206" s="1189"/>
      <c r="NPF206" s="1189"/>
      <c r="NPG206" s="1189"/>
      <c r="NPH206" s="1189"/>
      <c r="NPI206" s="1189"/>
      <c r="NPJ206" s="1189"/>
      <c r="NPK206" s="1189"/>
      <c r="NPL206" s="1189"/>
      <c r="NPM206" s="1189"/>
      <c r="NPN206" s="1189"/>
      <c r="NPO206" s="1189"/>
      <c r="NPP206" s="1189"/>
      <c r="NPQ206" s="1189"/>
      <c r="NPR206" s="1189"/>
      <c r="NPS206" s="1189"/>
      <c r="NPT206" s="1189"/>
      <c r="NPU206" s="1189"/>
      <c r="NPV206" s="1189"/>
      <c r="NPW206" s="1189"/>
      <c r="NPX206" s="1189"/>
      <c r="NPY206" s="1189"/>
      <c r="NPZ206" s="1189"/>
      <c r="NQA206" s="1189"/>
      <c r="NQB206" s="1189"/>
      <c r="NQC206" s="1189"/>
      <c r="NQD206" s="1189"/>
      <c r="NQE206" s="1189"/>
      <c r="NQF206" s="1189"/>
      <c r="NQG206" s="1189"/>
      <c r="NQH206" s="1189"/>
      <c r="NQI206" s="1189"/>
      <c r="NQJ206" s="1189"/>
      <c r="NQK206" s="1189"/>
      <c r="NQL206" s="1189"/>
      <c r="NQM206" s="1189"/>
      <c r="NQN206" s="1189"/>
      <c r="NQO206" s="1189"/>
      <c r="NQP206" s="1189"/>
      <c r="NQQ206" s="1189"/>
      <c r="NQR206" s="1189"/>
      <c r="NQS206" s="1189"/>
      <c r="NQT206" s="1189"/>
      <c r="NQU206" s="1189"/>
      <c r="NQV206" s="1189"/>
      <c r="NQW206" s="1189"/>
      <c r="NQX206" s="1189"/>
      <c r="NQY206" s="1189"/>
      <c r="NQZ206" s="1189"/>
      <c r="NRA206" s="1189"/>
      <c r="NRB206" s="1189"/>
      <c r="NRC206" s="1189"/>
      <c r="NRD206" s="1189"/>
      <c r="NRE206" s="1189"/>
      <c r="NRF206" s="1189"/>
      <c r="NRG206" s="1189"/>
      <c r="NRH206" s="1189"/>
      <c r="NRI206" s="1189"/>
      <c r="NRJ206" s="1189"/>
      <c r="NRK206" s="1189"/>
      <c r="NRL206" s="1189"/>
      <c r="NRM206" s="1189"/>
      <c r="NRN206" s="1189"/>
      <c r="NRO206" s="1189"/>
      <c r="NRP206" s="1189"/>
      <c r="NRQ206" s="1189"/>
      <c r="NRR206" s="1189"/>
      <c r="NRS206" s="1189"/>
      <c r="NRT206" s="1189"/>
      <c r="NRU206" s="1189"/>
      <c r="NRV206" s="1189"/>
      <c r="NRW206" s="1189"/>
      <c r="NRX206" s="1189"/>
      <c r="NRY206" s="1189"/>
      <c r="NRZ206" s="1189"/>
      <c r="NSA206" s="1189"/>
      <c r="NSB206" s="1189"/>
      <c r="NSC206" s="1189"/>
      <c r="NSD206" s="1189"/>
      <c r="NSE206" s="1189"/>
      <c r="NSF206" s="1189"/>
      <c r="NSG206" s="1189"/>
      <c r="NSH206" s="1189"/>
      <c r="NSI206" s="1189"/>
      <c r="NSJ206" s="1189"/>
      <c r="NSK206" s="1189"/>
      <c r="NSL206" s="1189"/>
      <c r="NSM206" s="1189"/>
      <c r="NSN206" s="1189"/>
      <c r="NSO206" s="1189"/>
      <c r="NSP206" s="1189"/>
      <c r="NSQ206" s="1189"/>
      <c r="NSR206" s="1189"/>
      <c r="NSS206" s="1189"/>
      <c r="NST206" s="1189"/>
      <c r="NSU206" s="1189"/>
      <c r="NSV206" s="1189"/>
      <c r="NSW206" s="1189"/>
      <c r="NSX206" s="1189"/>
      <c r="NSY206" s="1189"/>
      <c r="NSZ206" s="1189"/>
      <c r="NTA206" s="1189"/>
      <c r="NTB206" s="1189"/>
      <c r="NTC206" s="1189"/>
      <c r="NTD206" s="1189"/>
      <c r="NTE206" s="1189"/>
      <c r="NTF206" s="1189"/>
      <c r="NTG206" s="1189"/>
      <c r="NTH206" s="1189"/>
      <c r="NTI206" s="1189"/>
      <c r="NTJ206" s="1189"/>
      <c r="NTK206" s="1189"/>
      <c r="NTL206" s="1189"/>
      <c r="NTM206" s="1189"/>
      <c r="NTN206" s="1189"/>
      <c r="NTO206" s="1189"/>
      <c r="NTP206" s="1189"/>
      <c r="NTQ206" s="1189"/>
      <c r="NTR206" s="1189"/>
      <c r="NTS206" s="1189"/>
      <c r="NTT206" s="1189"/>
      <c r="NTU206" s="1189"/>
      <c r="NTV206" s="1189"/>
      <c r="NTW206" s="1189"/>
      <c r="NTX206" s="1189"/>
      <c r="NTY206" s="1189"/>
      <c r="NTZ206" s="1189"/>
      <c r="NUA206" s="1189"/>
      <c r="NUB206" s="1189"/>
      <c r="NUC206" s="1189"/>
      <c r="NUD206" s="1189"/>
      <c r="NUE206" s="1189"/>
      <c r="NUF206" s="1189"/>
      <c r="NUG206" s="1189"/>
      <c r="NUH206" s="1189"/>
      <c r="NUI206" s="1189"/>
      <c r="NUJ206" s="1189"/>
      <c r="NUK206" s="1189"/>
      <c r="NUL206" s="1189"/>
      <c r="NUM206" s="1189"/>
      <c r="NUN206" s="1189"/>
      <c r="NUO206" s="1189"/>
      <c r="NUP206" s="1189"/>
      <c r="NUQ206" s="1189"/>
      <c r="NUR206" s="1189"/>
      <c r="NUS206" s="1189"/>
      <c r="NUT206" s="1189"/>
      <c r="NUU206" s="1189"/>
      <c r="NUV206" s="1189"/>
      <c r="NUW206" s="1189"/>
      <c r="NUX206" s="1189"/>
      <c r="NUY206" s="1189"/>
      <c r="NUZ206" s="1189"/>
      <c r="NVA206" s="1189"/>
      <c r="NVB206" s="1189"/>
      <c r="NVC206" s="1189"/>
      <c r="NVD206" s="1189"/>
      <c r="NVE206" s="1189"/>
      <c r="NVF206" s="1189"/>
      <c r="NVG206" s="1189"/>
      <c r="NVH206" s="1189"/>
      <c r="NVI206" s="1189"/>
      <c r="NVJ206" s="1189"/>
      <c r="NVK206" s="1189"/>
      <c r="NVL206" s="1189"/>
      <c r="NVM206" s="1189"/>
      <c r="NVN206" s="1189"/>
      <c r="NVO206" s="1189"/>
      <c r="NVP206" s="1189"/>
      <c r="NVQ206" s="1189"/>
      <c r="NVR206" s="1189"/>
      <c r="NVS206" s="1189"/>
      <c r="NVT206" s="1189"/>
      <c r="NVU206" s="1189"/>
      <c r="NVV206" s="1189"/>
      <c r="NVW206" s="1189"/>
      <c r="NVX206" s="1189"/>
      <c r="NVY206" s="1189"/>
      <c r="NVZ206" s="1189"/>
      <c r="NWA206" s="1189"/>
      <c r="NWB206" s="1189"/>
      <c r="NWC206" s="1189"/>
      <c r="NWD206" s="1189"/>
      <c r="NWE206" s="1189"/>
      <c r="NWF206" s="1189"/>
      <c r="NWG206" s="1189"/>
      <c r="NWH206" s="1189"/>
      <c r="NWI206" s="1189"/>
      <c r="NWJ206" s="1189"/>
      <c r="NWK206" s="1189"/>
      <c r="NWL206" s="1189"/>
      <c r="NWM206" s="1189"/>
      <c r="NWN206" s="1189"/>
      <c r="NWO206" s="1189"/>
      <c r="NWP206" s="1189"/>
      <c r="NWQ206" s="1189"/>
      <c r="NWR206" s="1189"/>
      <c r="NWS206" s="1189"/>
      <c r="NWT206" s="1189"/>
      <c r="NWU206" s="1189"/>
      <c r="NWV206" s="1189"/>
      <c r="NWW206" s="1189"/>
      <c r="NWX206" s="1189"/>
      <c r="NWY206" s="1189"/>
      <c r="NWZ206" s="1189"/>
      <c r="NXA206" s="1189"/>
      <c r="NXB206" s="1189"/>
      <c r="NXC206" s="1189"/>
      <c r="NXD206" s="1189"/>
      <c r="NXE206" s="1189"/>
      <c r="NXF206" s="1189"/>
      <c r="NXG206" s="1189"/>
      <c r="NXH206" s="1189"/>
      <c r="NXI206" s="1189"/>
      <c r="NXJ206" s="1189"/>
      <c r="NXK206" s="1189"/>
      <c r="NXL206" s="1189"/>
      <c r="NXM206" s="1189"/>
      <c r="NXN206" s="1189"/>
      <c r="NXO206" s="1189"/>
      <c r="NXP206" s="1189"/>
      <c r="NXQ206" s="1189"/>
      <c r="NXR206" s="1189"/>
      <c r="NXS206" s="1189"/>
      <c r="NXT206" s="1189"/>
      <c r="NXU206" s="1189"/>
      <c r="NXV206" s="1189"/>
      <c r="NXW206" s="1189"/>
      <c r="NXX206" s="1189"/>
      <c r="NXY206" s="1189"/>
      <c r="NXZ206" s="1189"/>
      <c r="NYA206" s="1189"/>
      <c r="NYB206" s="1189"/>
      <c r="NYC206" s="1189"/>
      <c r="NYD206" s="1189"/>
      <c r="NYE206" s="1189"/>
      <c r="NYF206" s="1189"/>
      <c r="NYG206" s="1189"/>
      <c r="NYH206" s="1189"/>
      <c r="NYI206" s="1189"/>
      <c r="NYJ206" s="1189"/>
      <c r="NYK206" s="1189"/>
      <c r="NYL206" s="1189"/>
      <c r="NYM206" s="1189"/>
      <c r="NYN206" s="1189"/>
      <c r="NYO206" s="1189"/>
      <c r="NYP206" s="1189"/>
      <c r="NYQ206" s="1189"/>
      <c r="NYR206" s="1189"/>
      <c r="NYS206" s="1189"/>
      <c r="NYT206" s="1189"/>
      <c r="NYU206" s="1189"/>
      <c r="NYV206" s="1189"/>
      <c r="NYW206" s="1189"/>
      <c r="NYX206" s="1189"/>
      <c r="NYY206" s="1189"/>
      <c r="NYZ206" s="1189"/>
      <c r="NZA206" s="1189"/>
      <c r="NZB206" s="1189"/>
      <c r="NZC206" s="1189"/>
      <c r="NZD206" s="1189"/>
      <c r="NZE206" s="1189"/>
      <c r="NZF206" s="1189"/>
      <c r="NZG206" s="1189"/>
      <c r="NZH206" s="1189"/>
      <c r="NZI206" s="1189"/>
      <c r="NZJ206" s="1189"/>
      <c r="NZK206" s="1189"/>
      <c r="NZL206" s="1189"/>
      <c r="NZM206" s="1189"/>
      <c r="NZN206" s="1189"/>
      <c r="NZO206" s="1189"/>
      <c r="NZP206" s="1189"/>
      <c r="NZQ206" s="1189"/>
      <c r="NZR206" s="1189"/>
      <c r="NZS206" s="1189"/>
      <c r="NZT206" s="1189"/>
      <c r="NZU206" s="1189"/>
      <c r="NZV206" s="1189"/>
      <c r="NZW206" s="1189"/>
      <c r="NZX206" s="1189"/>
      <c r="NZY206" s="1189"/>
      <c r="NZZ206" s="1189"/>
      <c r="OAA206" s="1189"/>
      <c r="OAB206" s="1189"/>
      <c r="OAC206" s="1189"/>
      <c r="OAD206" s="1189"/>
      <c r="OAE206" s="1189"/>
      <c r="OAF206" s="1189"/>
      <c r="OAG206" s="1189"/>
      <c r="OAH206" s="1189"/>
      <c r="OAI206" s="1189"/>
      <c r="OAJ206" s="1189"/>
      <c r="OAK206" s="1189"/>
      <c r="OAL206" s="1189"/>
      <c r="OAM206" s="1189"/>
      <c r="OAN206" s="1189"/>
      <c r="OAO206" s="1189"/>
      <c r="OAP206" s="1189"/>
      <c r="OAQ206" s="1189"/>
      <c r="OAR206" s="1189"/>
      <c r="OAS206" s="1189"/>
      <c r="OAT206" s="1189"/>
      <c r="OAU206" s="1189"/>
      <c r="OAV206" s="1189"/>
      <c r="OAW206" s="1189"/>
      <c r="OAX206" s="1189"/>
      <c r="OAY206" s="1189"/>
      <c r="OAZ206" s="1189"/>
      <c r="OBA206" s="1189"/>
      <c r="OBB206" s="1189"/>
      <c r="OBC206" s="1189"/>
      <c r="OBD206" s="1189"/>
      <c r="OBE206" s="1189"/>
      <c r="OBF206" s="1189"/>
      <c r="OBG206" s="1189"/>
      <c r="OBH206" s="1189"/>
      <c r="OBI206" s="1189"/>
      <c r="OBJ206" s="1189"/>
      <c r="OBK206" s="1189"/>
      <c r="OBL206" s="1189"/>
      <c r="OBM206" s="1189"/>
      <c r="OBN206" s="1189"/>
      <c r="OBO206" s="1189"/>
      <c r="OBP206" s="1189"/>
      <c r="OBQ206" s="1189"/>
      <c r="OBR206" s="1189"/>
      <c r="OBS206" s="1189"/>
      <c r="OBT206" s="1189"/>
      <c r="OBU206" s="1189"/>
      <c r="OBV206" s="1189"/>
      <c r="OBW206" s="1189"/>
      <c r="OBX206" s="1189"/>
      <c r="OBY206" s="1189"/>
      <c r="OBZ206" s="1189"/>
      <c r="OCA206" s="1189"/>
      <c r="OCB206" s="1189"/>
      <c r="OCC206" s="1189"/>
      <c r="OCD206" s="1189"/>
      <c r="OCE206" s="1189"/>
      <c r="OCF206" s="1189"/>
      <c r="OCG206" s="1189"/>
      <c r="OCH206" s="1189"/>
      <c r="OCI206" s="1189"/>
      <c r="OCJ206" s="1189"/>
      <c r="OCK206" s="1189"/>
      <c r="OCL206" s="1189"/>
      <c r="OCM206" s="1189"/>
      <c r="OCN206" s="1189"/>
      <c r="OCO206" s="1189"/>
      <c r="OCP206" s="1189"/>
      <c r="OCQ206" s="1189"/>
      <c r="OCR206" s="1189"/>
      <c r="OCS206" s="1189"/>
      <c r="OCT206" s="1189"/>
      <c r="OCU206" s="1189"/>
      <c r="OCV206" s="1189"/>
      <c r="OCW206" s="1189"/>
      <c r="OCX206" s="1189"/>
      <c r="OCY206" s="1189"/>
      <c r="OCZ206" s="1189"/>
      <c r="ODA206" s="1189"/>
      <c r="ODB206" s="1189"/>
      <c r="ODC206" s="1189"/>
      <c r="ODD206" s="1189"/>
      <c r="ODE206" s="1189"/>
      <c r="ODF206" s="1189"/>
      <c r="ODG206" s="1189"/>
      <c r="ODH206" s="1189"/>
      <c r="ODI206" s="1189"/>
      <c r="ODJ206" s="1189"/>
      <c r="ODK206" s="1189"/>
      <c r="ODL206" s="1189"/>
      <c r="ODM206" s="1189"/>
      <c r="ODN206" s="1189"/>
      <c r="ODO206" s="1189"/>
      <c r="ODP206" s="1189"/>
      <c r="ODQ206" s="1189"/>
      <c r="ODR206" s="1189"/>
      <c r="ODS206" s="1189"/>
      <c r="ODT206" s="1189"/>
      <c r="ODU206" s="1189"/>
      <c r="ODV206" s="1189"/>
      <c r="ODW206" s="1189"/>
      <c r="ODX206" s="1189"/>
      <c r="ODY206" s="1189"/>
      <c r="ODZ206" s="1189"/>
      <c r="OEA206" s="1189"/>
      <c r="OEB206" s="1189"/>
      <c r="OEC206" s="1189"/>
      <c r="OED206" s="1189"/>
      <c r="OEE206" s="1189"/>
      <c r="OEF206" s="1189"/>
      <c r="OEG206" s="1189"/>
      <c r="OEH206" s="1189"/>
      <c r="OEI206" s="1189"/>
      <c r="OEJ206" s="1189"/>
      <c r="OEK206" s="1189"/>
      <c r="OEL206" s="1189"/>
      <c r="OEM206" s="1189"/>
      <c r="OEN206" s="1189"/>
      <c r="OEO206" s="1189"/>
      <c r="OEP206" s="1189"/>
      <c r="OEQ206" s="1189"/>
      <c r="OER206" s="1189"/>
      <c r="OES206" s="1189"/>
      <c r="OET206" s="1189"/>
      <c r="OEU206" s="1189"/>
      <c r="OEV206" s="1189"/>
      <c r="OEW206" s="1189"/>
      <c r="OEX206" s="1189"/>
      <c r="OEY206" s="1189"/>
      <c r="OEZ206" s="1189"/>
      <c r="OFA206" s="1189"/>
      <c r="OFB206" s="1189"/>
      <c r="OFC206" s="1189"/>
      <c r="OFD206" s="1189"/>
      <c r="OFE206" s="1189"/>
      <c r="OFF206" s="1189"/>
      <c r="OFG206" s="1189"/>
      <c r="OFH206" s="1189"/>
      <c r="OFI206" s="1189"/>
      <c r="OFJ206" s="1189"/>
      <c r="OFK206" s="1189"/>
      <c r="OFL206" s="1189"/>
      <c r="OFM206" s="1189"/>
      <c r="OFN206" s="1189"/>
      <c r="OFO206" s="1189"/>
      <c r="OFP206" s="1189"/>
      <c r="OFQ206" s="1189"/>
      <c r="OFR206" s="1189"/>
      <c r="OFS206" s="1189"/>
      <c r="OFT206" s="1189"/>
      <c r="OFU206" s="1189"/>
      <c r="OFV206" s="1189"/>
      <c r="OFW206" s="1189"/>
      <c r="OFX206" s="1189"/>
      <c r="OFY206" s="1189"/>
      <c r="OFZ206" s="1189"/>
      <c r="OGA206" s="1189"/>
      <c r="OGB206" s="1189"/>
      <c r="OGC206" s="1189"/>
      <c r="OGD206" s="1189"/>
      <c r="OGE206" s="1189"/>
      <c r="OGF206" s="1189"/>
      <c r="OGG206" s="1189"/>
      <c r="OGH206" s="1189"/>
      <c r="OGI206" s="1189"/>
      <c r="OGJ206" s="1189"/>
      <c r="OGK206" s="1189"/>
      <c r="OGL206" s="1189"/>
      <c r="OGM206" s="1189"/>
      <c r="OGN206" s="1189"/>
      <c r="OGO206" s="1189"/>
      <c r="OGP206" s="1189"/>
      <c r="OGQ206" s="1189"/>
      <c r="OGR206" s="1189"/>
      <c r="OGS206" s="1189"/>
      <c r="OGT206" s="1189"/>
      <c r="OGU206" s="1189"/>
      <c r="OGV206" s="1189"/>
      <c r="OGW206" s="1189"/>
      <c r="OGX206" s="1189"/>
      <c r="OGY206" s="1189"/>
      <c r="OGZ206" s="1189"/>
      <c r="OHA206" s="1189"/>
      <c r="OHB206" s="1189"/>
      <c r="OHC206" s="1189"/>
      <c r="OHD206" s="1189"/>
      <c r="OHE206" s="1189"/>
      <c r="OHF206" s="1189"/>
      <c r="OHG206" s="1189"/>
      <c r="OHH206" s="1189"/>
      <c r="OHI206" s="1189"/>
      <c r="OHJ206" s="1189"/>
      <c r="OHK206" s="1189"/>
      <c r="OHL206" s="1189"/>
      <c r="OHM206" s="1189"/>
      <c r="OHN206" s="1189"/>
      <c r="OHO206" s="1189"/>
      <c r="OHP206" s="1189"/>
      <c r="OHQ206" s="1189"/>
      <c r="OHR206" s="1189"/>
      <c r="OHS206" s="1189"/>
      <c r="OHT206" s="1189"/>
      <c r="OHU206" s="1189"/>
      <c r="OHV206" s="1189"/>
      <c r="OHW206" s="1189"/>
      <c r="OHX206" s="1189"/>
      <c r="OHY206" s="1189"/>
      <c r="OHZ206" s="1189"/>
      <c r="OIA206" s="1189"/>
      <c r="OIB206" s="1189"/>
      <c r="OIC206" s="1189"/>
      <c r="OID206" s="1189"/>
      <c r="OIE206" s="1189"/>
      <c r="OIF206" s="1189"/>
      <c r="OIG206" s="1189"/>
      <c r="OIH206" s="1189"/>
      <c r="OII206" s="1189"/>
      <c r="OIJ206" s="1189"/>
      <c r="OIK206" s="1189"/>
      <c r="OIL206" s="1189"/>
      <c r="OIM206" s="1189"/>
      <c r="OIN206" s="1189"/>
      <c r="OIO206" s="1189"/>
      <c r="OIP206" s="1189"/>
      <c r="OIQ206" s="1189"/>
      <c r="OIR206" s="1189"/>
      <c r="OIS206" s="1189"/>
      <c r="OIT206" s="1189"/>
      <c r="OIU206" s="1189"/>
      <c r="OIV206" s="1189"/>
      <c r="OIW206" s="1189"/>
      <c r="OIX206" s="1189"/>
      <c r="OIY206" s="1189"/>
      <c r="OIZ206" s="1189"/>
      <c r="OJA206" s="1189"/>
      <c r="OJB206" s="1189"/>
      <c r="OJC206" s="1189"/>
      <c r="OJD206" s="1189"/>
      <c r="OJE206" s="1189"/>
      <c r="OJF206" s="1189"/>
      <c r="OJG206" s="1189"/>
      <c r="OJH206" s="1189"/>
      <c r="OJI206" s="1189"/>
      <c r="OJJ206" s="1189"/>
      <c r="OJK206" s="1189"/>
      <c r="OJL206" s="1189"/>
      <c r="OJM206" s="1189"/>
      <c r="OJN206" s="1189"/>
      <c r="OJO206" s="1189"/>
      <c r="OJP206" s="1189"/>
      <c r="OJQ206" s="1189"/>
      <c r="OJR206" s="1189"/>
      <c r="OJS206" s="1189"/>
      <c r="OJT206" s="1189"/>
      <c r="OJU206" s="1189"/>
      <c r="OJV206" s="1189"/>
      <c r="OJW206" s="1189"/>
      <c r="OJX206" s="1189"/>
      <c r="OJY206" s="1189"/>
      <c r="OJZ206" s="1189"/>
      <c r="OKA206" s="1189"/>
      <c r="OKB206" s="1189"/>
      <c r="OKC206" s="1189"/>
      <c r="OKD206" s="1189"/>
      <c r="OKE206" s="1189"/>
      <c r="OKF206" s="1189"/>
      <c r="OKG206" s="1189"/>
      <c r="OKH206" s="1189"/>
      <c r="OKI206" s="1189"/>
      <c r="OKJ206" s="1189"/>
      <c r="OKK206" s="1189"/>
      <c r="OKL206" s="1189"/>
      <c r="OKM206" s="1189"/>
      <c r="OKN206" s="1189"/>
      <c r="OKO206" s="1189"/>
      <c r="OKP206" s="1189"/>
      <c r="OKQ206" s="1189"/>
      <c r="OKR206" s="1189"/>
      <c r="OKS206" s="1189"/>
      <c r="OKT206" s="1189"/>
      <c r="OKU206" s="1189"/>
      <c r="OKV206" s="1189"/>
      <c r="OKW206" s="1189"/>
      <c r="OKX206" s="1189"/>
      <c r="OKY206" s="1189"/>
      <c r="OKZ206" s="1189"/>
      <c r="OLA206" s="1189"/>
      <c r="OLB206" s="1189"/>
      <c r="OLC206" s="1189"/>
      <c r="OLD206" s="1189"/>
      <c r="OLE206" s="1189"/>
      <c r="OLF206" s="1189"/>
      <c r="OLG206" s="1189"/>
      <c r="OLH206" s="1189"/>
      <c r="OLI206" s="1189"/>
      <c r="OLJ206" s="1189"/>
      <c r="OLK206" s="1189"/>
      <c r="OLL206" s="1189"/>
      <c r="OLM206" s="1189"/>
      <c r="OLN206" s="1189"/>
      <c r="OLO206" s="1189"/>
      <c r="OLP206" s="1189"/>
      <c r="OLQ206" s="1189"/>
      <c r="OLR206" s="1189"/>
      <c r="OLS206" s="1189"/>
      <c r="OLT206" s="1189"/>
      <c r="OLU206" s="1189"/>
      <c r="OLV206" s="1189"/>
      <c r="OLW206" s="1189"/>
      <c r="OLX206" s="1189"/>
      <c r="OLY206" s="1189"/>
      <c r="OLZ206" s="1189"/>
      <c r="OMA206" s="1189"/>
      <c r="OMB206" s="1189"/>
      <c r="OMC206" s="1189"/>
      <c r="OMD206" s="1189"/>
      <c r="OME206" s="1189"/>
      <c r="OMF206" s="1189"/>
      <c r="OMG206" s="1189"/>
      <c r="OMH206" s="1189"/>
      <c r="OMI206" s="1189"/>
      <c r="OMJ206" s="1189"/>
      <c r="OMK206" s="1189"/>
      <c r="OML206" s="1189"/>
      <c r="OMM206" s="1189"/>
      <c r="OMN206" s="1189"/>
      <c r="OMO206" s="1189"/>
      <c r="OMP206" s="1189"/>
      <c r="OMQ206" s="1189"/>
      <c r="OMR206" s="1189"/>
      <c r="OMS206" s="1189"/>
      <c r="OMT206" s="1189"/>
      <c r="OMU206" s="1189"/>
      <c r="OMV206" s="1189"/>
      <c r="OMW206" s="1189"/>
      <c r="OMX206" s="1189"/>
      <c r="OMY206" s="1189"/>
      <c r="OMZ206" s="1189"/>
      <c r="ONA206" s="1189"/>
      <c r="ONB206" s="1189"/>
      <c r="ONC206" s="1189"/>
      <c r="OND206" s="1189"/>
      <c r="ONE206" s="1189"/>
      <c r="ONF206" s="1189"/>
      <c r="ONG206" s="1189"/>
      <c r="ONH206" s="1189"/>
      <c r="ONI206" s="1189"/>
      <c r="ONJ206" s="1189"/>
      <c r="ONK206" s="1189"/>
      <c r="ONL206" s="1189"/>
      <c r="ONM206" s="1189"/>
      <c r="ONN206" s="1189"/>
      <c r="ONO206" s="1189"/>
      <c r="ONP206" s="1189"/>
      <c r="ONQ206" s="1189"/>
      <c r="ONR206" s="1189"/>
      <c r="ONS206" s="1189"/>
      <c r="ONT206" s="1189"/>
      <c r="ONU206" s="1189"/>
      <c r="ONV206" s="1189"/>
      <c r="ONW206" s="1189"/>
      <c r="ONX206" s="1189"/>
      <c r="ONY206" s="1189"/>
      <c r="ONZ206" s="1189"/>
      <c r="OOA206" s="1189"/>
      <c r="OOB206" s="1189"/>
      <c r="OOC206" s="1189"/>
      <c r="OOD206" s="1189"/>
      <c r="OOE206" s="1189"/>
      <c r="OOF206" s="1189"/>
      <c r="OOG206" s="1189"/>
      <c r="OOH206" s="1189"/>
      <c r="OOI206" s="1189"/>
      <c r="OOJ206" s="1189"/>
      <c r="OOK206" s="1189"/>
      <c r="OOL206" s="1189"/>
      <c r="OOM206" s="1189"/>
      <c r="OON206" s="1189"/>
      <c r="OOO206" s="1189"/>
      <c r="OOP206" s="1189"/>
      <c r="OOQ206" s="1189"/>
      <c r="OOR206" s="1189"/>
      <c r="OOS206" s="1189"/>
      <c r="OOT206" s="1189"/>
      <c r="OOU206" s="1189"/>
      <c r="OOV206" s="1189"/>
      <c r="OOW206" s="1189"/>
      <c r="OOX206" s="1189"/>
      <c r="OOY206" s="1189"/>
      <c r="OOZ206" s="1189"/>
      <c r="OPA206" s="1189"/>
      <c r="OPB206" s="1189"/>
      <c r="OPC206" s="1189"/>
      <c r="OPD206" s="1189"/>
      <c r="OPE206" s="1189"/>
      <c r="OPF206" s="1189"/>
      <c r="OPG206" s="1189"/>
      <c r="OPH206" s="1189"/>
      <c r="OPI206" s="1189"/>
      <c r="OPJ206" s="1189"/>
      <c r="OPK206" s="1189"/>
      <c r="OPL206" s="1189"/>
      <c r="OPM206" s="1189"/>
      <c r="OPN206" s="1189"/>
      <c r="OPO206" s="1189"/>
      <c r="OPP206" s="1189"/>
      <c r="OPQ206" s="1189"/>
      <c r="OPR206" s="1189"/>
      <c r="OPS206" s="1189"/>
      <c r="OPT206" s="1189"/>
      <c r="OPU206" s="1189"/>
      <c r="OPV206" s="1189"/>
      <c r="OPW206" s="1189"/>
      <c r="OPX206" s="1189"/>
      <c r="OPY206" s="1189"/>
      <c r="OPZ206" s="1189"/>
      <c r="OQA206" s="1189"/>
      <c r="OQB206" s="1189"/>
      <c r="OQC206" s="1189"/>
      <c r="OQD206" s="1189"/>
      <c r="OQE206" s="1189"/>
      <c r="OQF206" s="1189"/>
      <c r="OQG206" s="1189"/>
      <c r="OQH206" s="1189"/>
      <c r="OQI206" s="1189"/>
      <c r="OQJ206" s="1189"/>
      <c r="OQK206" s="1189"/>
      <c r="OQL206" s="1189"/>
      <c r="OQM206" s="1189"/>
      <c r="OQN206" s="1189"/>
      <c r="OQO206" s="1189"/>
      <c r="OQP206" s="1189"/>
      <c r="OQQ206" s="1189"/>
      <c r="OQR206" s="1189"/>
      <c r="OQS206" s="1189"/>
      <c r="OQT206" s="1189"/>
      <c r="OQU206" s="1189"/>
      <c r="OQV206" s="1189"/>
      <c r="OQW206" s="1189"/>
      <c r="OQX206" s="1189"/>
      <c r="OQY206" s="1189"/>
      <c r="OQZ206" s="1189"/>
      <c r="ORA206" s="1189"/>
      <c r="ORB206" s="1189"/>
      <c r="ORC206" s="1189"/>
      <c r="ORD206" s="1189"/>
      <c r="ORE206" s="1189"/>
      <c r="ORF206" s="1189"/>
      <c r="ORG206" s="1189"/>
      <c r="ORH206" s="1189"/>
      <c r="ORI206" s="1189"/>
      <c r="ORJ206" s="1189"/>
      <c r="ORK206" s="1189"/>
      <c r="ORL206" s="1189"/>
      <c r="ORM206" s="1189"/>
      <c r="ORN206" s="1189"/>
      <c r="ORO206" s="1189"/>
      <c r="ORP206" s="1189"/>
      <c r="ORQ206" s="1189"/>
      <c r="ORR206" s="1189"/>
      <c r="ORS206" s="1189"/>
      <c r="ORT206" s="1189"/>
      <c r="ORU206" s="1189"/>
      <c r="ORV206" s="1189"/>
      <c r="ORW206" s="1189"/>
      <c r="ORX206" s="1189"/>
      <c r="ORY206" s="1189"/>
      <c r="ORZ206" s="1189"/>
      <c r="OSA206" s="1189"/>
      <c r="OSB206" s="1189"/>
      <c r="OSC206" s="1189"/>
      <c r="OSD206" s="1189"/>
      <c r="OSE206" s="1189"/>
      <c r="OSF206" s="1189"/>
      <c r="OSG206" s="1189"/>
      <c r="OSH206" s="1189"/>
      <c r="OSI206" s="1189"/>
      <c r="OSJ206" s="1189"/>
      <c r="OSK206" s="1189"/>
      <c r="OSL206" s="1189"/>
      <c r="OSM206" s="1189"/>
      <c r="OSN206" s="1189"/>
      <c r="OSO206" s="1189"/>
      <c r="OSP206" s="1189"/>
      <c r="OSQ206" s="1189"/>
      <c r="OSR206" s="1189"/>
      <c r="OSS206" s="1189"/>
      <c r="OST206" s="1189"/>
      <c r="OSU206" s="1189"/>
      <c r="OSV206" s="1189"/>
      <c r="OSW206" s="1189"/>
      <c r="OSX206" s="1189"/>
      <c r="OSY206" s="1189"/>
      <c r="OSZ206" s="1189"/>
      <c r="OTA206" s="1189"/>
      <c r="OTB206" s="1189"/>
      <c r="OTC206" s="1189"/>
      <c r="OTD206" s="1189"/>
      <c r="OTE206" s="1189"/>
      <c r="OTF206" s="1189"/>
      <c r="OTG206" s="1189"/>
      <c r="OTH206" s="1189"/>
      <c r="OTI206" s="1189"/>
      <c r="OTJ206" s="1189"/>
      <c r="OTK206" s="1189"/>
      <c r="OTL206" s="1189"/>
      <c r="OTM206" s="1189"/>
      <c r="OTN206" s="1189"/>
      <c r="OTO206" s="1189"/>
      <c r="OTP206" s="1189"/>
      <c r="OTQ206" s="1189"/>
      <c r="OTR206" s="1189"/>
      <c r="OTS206" s="1189"/>
      <c r="OTT206" s="1189"/>
      <c r="OTU206" s="1189"/>
      <c r="OTV206" s="1189"/>
      <c r="OTW206" s="1189"/>
      <c r="OTX206" s="1189"/>
      <c r="OTY206" s="1189"/>
      <c r="OTZ206" s="1189"/>
      <c r="OUA206" s="1189"/>
      <c r="OUB206" s="1189"/>
      <c r="OUC206" s="1189"/>
      <c r="OUD206" s="1189"/>
      <c r="OUE206" s="1189"/>
      <c r="OUF206" s="1189"/>
      <c r="OUG206" s="1189"/>
      <c r="OUH206" s="1189"/>
      <c r="OUI206" s="1189"/>
      <c r="OUJ206" s="1189"/>
      <c r="OUK206" s="1189"/>
      <c r="OUL206" s="1189"/>
      <c r="OUM206" s="1189"/>
      <c r="OUN206" s="1189"/>
      <c r="OUO206" s="1189"/>
      <c r="OUP206" s="1189"/>
      <c r="OUQ206" s="1189"/>
      <c r="OUR206" s="1189"/>
      <c r="OUS206" s="1189"/>
      <c r="OUT206" s="1189"/>
      <c r="OUU206" s="1189"/>
      <c r="OUV206" s="1189"/>
      <c r="OUW206" s="1189"/>
      <c r="OUX206" s="1189"/>
      <c r="OUY206" s="1189"/>
      <c r="OUZ206" s="1189"/>
      <c r="OVA206" s="1189"/>
      <c r="OVB206" s="1189"/>
      <c r="OVC206" s="1189"/>
      <c r="OVD206" s="1189"/>
      <c r="OVE206" s="1189"/>
      <c r="OVF206" s="1189"/>
      <c r="OVG206" s="1189"/>
      <c r="OVH206" s="1189"/>
      <c r="OVI206" s="1189"/>
      <c r="OVJ206" s="1189"/>
      <c r="OVK206" s="1189"/>
      <c r="OVL206" s="1189"/>
      <c r="OVM206" s="1189"/>
      <c r="OVN206" s="1189"/>
      <c r="OVO206" s="1189"/>
      <c r="OVP206" s="1189"/>
      <c r="OVQ206" s="1189"/>
      <c r="OVR206" s="1189"/>
      <c r="OVS206" s="1189"/>
      <c r="OVT206" s="1189"/>
      <c r="OVU206" s="1189"/>
      <c r="OVV206" s="1189"/>
      <c r="OVW206" s="1189"/>
      <c r="OVX206" s="1189"/>
      <c r="OVY206" s="1189"/>
      <c r="OVZ206" s="1189"/>
      <c r="OWA206" s="1189"/>
      <c r="OWB206" s="1189"/>
      <c r="OWC206" s="1189"/>
      <c r="OWD206" s="1189"/>
      <c r="OWE206" s="1189"/>
      <c r="OWF206" s="1189"/>
      <c r="OWG206" s="1189"/>
      <c r="OWH206" s="1189"/>
      <c r="OWI206" s="1189"/>
      <c r="OWJ206" s="1189"/>
      <c r="OWK206" s="1189"/>
      <c r="OWL206" s="1189"/>
      <c r="OWM206" s="1189"/>
      <c r="OWN206" s="1189"/>
      <c r="OWO206" s="1189"/>
      <c r="OWP206" s="1189"/>
      <c r="OWQ206" s="1189"/>
      <c r="OWR206" s="1189"/>
      <c r="OWS206" s="1189"/>
      <c r="OWT206" s="1189"/>
      <c r="OWU206" s="1189"/>
      <c r="OWV206" s="1189"/>
      <c r="OWW206" s="1189"/>
      <c r="OWX206" s="1189"/>
      <c r="OWY206" s="1189"/>
      <c r="OWZ206" s="1189"/>
      <c r="OXA206" s="1189"/>
      <c r="OXB206" s="1189"/>
      <c r="OXC206" s="1189"/>
      <c r="OXD206" s="1189"/>
      <c r="OXE206" s="1189"/>
      <c r="OXF206" s="1189"/>
      <c r="OXG206" s="1189"/>
      <c r="OXH206" s="1189"/>
      <c r="OXI206" s="1189"/>
      <c r="OXJ206" s="1189"/>
      <c r="OXK206" s="1189"/>
      <c r="OXL206" s="1189"/>
      <c r="OXM206" s="1189"/>
      <c r="OXN206" s="1189"/>
      <c r="OXO206" s="1189"/>
      <c r="OXP206" s="1189"/>
      <c r="OXQ206" s="1189"/>
      <c r="OXR206" s="1189"/>
      <c r="OXS206" s="1189"/>
      <c r="OXT206" s="1189"/>
      <c r="OXU206" s="1189"/>
      <c r="OXV206" s="1189"/>
      <c r="OXW206" s="1189"/>
      <c r="OXX206" s="1189"/>
      <c r="OXY206" s="1189"/>
      <c r="OXZ206" s="1189"/>
      <c r="OYA206" s="1189"/>
      <c r="OYB206" s="1189"/>
      <c r="OYC206" s="1189"/>
      <c r="OYD206" s="1189"/>
      <c r="OYE206" s="1189"/>
      <c r="OYF206" s="1189"/>
      <c r="OYG206" s="1189"/>
      <c r="OYH206" s="1189"/>
      <c r="OYI206" s="1189"/>
      <c r="OYJ206" s="1189"/>
      <c r="OYK206" s="1189"/>
      <c r="OYL206" s="1189"/>
      <c r="OYM206" s="1189"/>
      <c r="OYN206" s="1189"/>
      <c r="OYO206" s="1189"/>
      <c r="OYP206" s="1189"/>
      <c r="OYQ206" s="1189"/>
      <c r="OYR206" s="1189"/>
      <c r="OYS206" s="1189"/>
      <c r="OYT206" s="1189"/>
      <c r="OYU206" s="1189"/>
      <c r="OYV206" s="1189"/>
      <c r="OYW206" s="1189"/>
      <c r="OYX206" s="1189"/>
      <c r="OYY206" s="1189"/>
      <c r="OYZ206" s="1189"/>
      <c r="OZA206" s="1189"/>
      <c r="OZB206" s="1189"/>
      <c r="OZC206" s="1189"/>
      <c r="OZD206" s="1189"/>
      <c r="OZE206" s="1189"/>
      <c r="OZF206" s="1189"/>
      <c r="OZG206" s="1189"/>
      <c r="OZH206" s="1189"/>
      <c r="OZI206" s="1189"/>
      <c r="OZJ206" s="1189"/>
      <c r="OZK206" s="1189"/>
      <c r="OZL206" s="1189"/>
      <c r="OZM206" s="1189"/>
      <c r="OZN206" s="1189"/>
      <c r="OZO206" s="1189"/>
      <c r="OZP206" s="1189"/>
      <c r="OZQ206" s="1189"/>
      <c r="OZR206" s="1189"/>
      <c r="OZS206" s="1189"/>
      <c r="OZT206" s="1189"/>
      <c r="OZU206" s="1189"/>
      <c r="OZV206" s="1189"/>
      <c r="OZW206" s="1189"/>
      <c r="OZX206" s="1189"/>
      <c r="OZY206" s="1189"/>
      <c r="OZZ206" s="1189"/>
      <c r="PAA206" s="1189"/>
      <c r="PAB206" s="1189"/>
      <c r="PAC206" s="1189"/>
      <c r="PAD206" s="1189"/>
      <c r="PAE206" s="1189"/>
      <c r="PAF206" s="1189"/>
      <c r="PAG206" s="1189"/>
      <c r="PAH206" s="1189"/>
      <c r="PAI206" s="1189"/>
      <c r="PAJ206" s="1189"/>
      <c r="PAK206" s="1189"/>
      <c r="PAL206" s="1189"/>
      <c r="PAM206" s="1189"/>
      <c r="PAN206" s="1189"/>
      <c r="PAO206" s="1189"/>
      <c r="PAP206" s="1189"/>
      <c r="PAQ206" s="1189"/>
      <c r="PAR206" s="1189"/>
      <c r="PAS206" s="1189"/>
      <c r="PAT206" s="1189"/>
      <c r="PAU206" s="1189"/>
      <c r="PAV206" s="1189"/>
      <c r="PAW206" s="1189"/>
      <c r="PAX206" s="1189"/>
      <c r="PAY206" s="1189"/>
      <c r="PAZ206" s="1189"/>
      <c r="PBA206" s="1189"/>
      <c r="PBB206" s="1189"/>
      <c r="PBC206" s="1189"/>
      <c r="PBD206" s="1189"/>
      <c r="PBE206" s="1189"/>
      <c r="PBF206" s="1189"/>
      <c r="PBG206" s="1189"/>
      <c r="PBH206" s="1189"/>
      <c r="PBI206" s="1189"/>
      <c r="PBJ206" s="1189"/>
      <c r="PBK206" s="1189"/>
      <c r="PBL206" s="1189"/>
      <c r="PBM206" s="1189"/>
      <c r="PBN206" s="1189"/>
      <c r="PBO206" s="1189"/>
      <c r="PBP206" s="1189"/>
      <c r="PBQ206" s="1189"/>
      <c r="PBR206" s="1189"/>
      <c r="PBS206" s="1189"/>
      <c r="PBT206" s="1189"/>
      <c r="PBU206" s="1189"/>
      <c r="PBV206" s="1189"/>
      <c r="PBW206" s="1189"/>
      <c r="PBX206" s="1189"/>
      <c r="PBY206" s="1189"/>
      <c r="PBZ206" s="1189"/>
      <c r="PCA206" s="1189"/>
      <c r="PCB206" s="1189"/>
      <c r="PCC206" s="1189"/>
      <c r="PCD206" s="1189"/>
      <c r="PCE206" s="1189"/>
      <c r="PCF206" s="1189"/>
      <c r="PCG206" s="1189"/>
      <c r="PCH206" s="1189"/>
      <c r="PCI206" s="1189"/>
      <c r="PCJ206" s="1189"/>
      <c r="PCK206" s="1189"/>
      <c r="PCL206" s="1189"/>
      <c r="PCM206" s="1189"/>
      <c r="PCN206" s="1189"/>
      <c r="PCO206" s="1189"/>
      <c r="PCP206" s="1189"/>
      <c r="PCQ206" s="1189"/>
      <c r="PCR206" s="1189"/>
      <c r="PCS206" s="1189"/>
      <c r="PCT206" s="1189"/>
      <c r="PCU206" s="1189"/>
      <c r="PCV206" s="1189"/>
      <c r="PCW206" s="1189"/>
      <c r="PCX206" s="1189"/>
      <c r="PCY206" s="1189"/>
      <c r="PCZ206" s="1189"/>
      <c r="PDA206" s="1189"/>
      <c r="PDB206" s="1189"/>
      <c r="PDC206" s="1189"/>
      <c r="PDD206" s="1189"/>
      <c r="PDE206" s="1189"/>
      <c r="PDF206" s="1189"/>
      <c r="PDG206" s="1189"/>
      <c r="PDH206" s="1189"/>
      <c r="PDI206" s="1189"/>
      <c r="PDJ206" s="1189"/>
      <c r="PDK206" s="1189"/>
      <c r="PDL206" s="1189"/>
      <c r="PDM206" s="1189"/>
      <c r="PDN206" s="1189"/>
      <c r="PDO206" s="1189"/>
      <c r="PDP206" s="1189"/>
      <c r="PDQ206" s="1189"/>
      <c r="PDR206" s="1189"/>
      <c r="PDS206" s="1189"/>
      <c r="PDT206" s="1189"/>
      <c r="PDU206" s="1189"/>
      <c r="PDV206" s="1189"/>
      <c r="PDW206" s="1189"/>
      <c r="PDX206" s="1189"/>
      <c r="PDY206" s="1189"/>
      <c r="PDZ206" s="1189"/>
      <c r="PEA206" s="1189"/>
      <c r="PEB206" s="1189"/>
      <c r="PEC206" s="1189"/>
      <c r="PED206" s="1189"/>
      <c r="PEE206" s="1189"/>
      <c r="PEF206" s="1189"/>
      <c r="PEG206" s="1189"/>
      <c r="PEH206" s="1189"/>
      <c r="PEI206" s="1189"/>
      <c r="PEJ206" s="1189"/>
      <c r="PEK206" s="1189"/>
      <c r="PEL206" s="1189"/>
      <c r="PEM206" s="1189"/>
      <c r="PEN206" s="1189"/>
      <c r="PEO206" s="1189"/>
      <c r="PEP206" s="1189"/>
      <c r="PEQ206" s="1189"/>
      <c r="PER206" s="1189"/>
      <c r="PES206" s="1189"/>
      <c r="PET206" s="1189"/>
      <c r="PEU206" s="1189"/>
      <c r="PEV206" s="1189"/>
      <c r="PEW206" s="1189"/>
      <c r="PEX206" s="1189"/>
      <c r="PEY206" s="1189"/>
      <c r="PEZ206" s="1189"/>
      <c r="PFA206" s="1189"/>
      <c r="PFB206" s="1189"/>
      <c r="PFC206" s="1189"/>
      <c r="PFD206" s="1189"/>
      <c r="PFE206" s="1189"/>
      <c r="PFF206" s="1189"/>
      <c r="PFG206" s="1189"/>
      <c r="PFH206" s="1189"/>
      <c r="PFI206" s="1189"/>
      <c r="PFJ206" s="1189"/>
      <c r="PFK206" s="1189"/>
      <c r="PFL206" s="1189"/>
      <c r="PFM206" s="1189"/>
      <c r="PFN206" s="1189"/>
      <c r="PFO206" s="1189"/>
      <c r="PFP206" s="1189"/>
      <c r="PFQ206" s="1189"/>
      <c r="PFR206" s="1189"/>
      <c r="PFS206" s="1189"/>
      <c r="PFT206" s="1189"/>
      <c r="PFU206" s="1189"/>
      <c r="PFV206" s="1189"/>
      <c r="PFW206" s="1189"/>
      <c r="PFX206" s="1189"/>
      <c r="PFY206" s="1189"/>
      <c r="PFZ206" s="1189"/>
      <c r="PGA206" s="1189"/>
      <c r="PGB206" s="1189"/>
      <c r="PGC206" s="1189"/>
      <c r="PGD206" s="1189"/>
      <c r="PGE206" s="1189"/>
      <c r="PGF206" s="1189"/>
      <c r="PGG206" s="1189"/>
      <c r="PGH206" s="1189"/>
      <c r="PGI206" s="1189"/>
      <c r="PGJ206" s="1189"/>
      <c r="PGK206" s="1189"/>
      <c r="PGL206" s="1189"/>
      <c r="PGM206" s="1189"/>
      <c r="PGN206" s="1189"/>
      <c r="PGO206" s="1189"/>
      <c r="PGP206" s="1189"/>
      <c r="PGQ206" s="1189"/>
      <c r="PGR206" s="1189"/>
      <c r="PGS206" s="1189"/>
      <c r="PGT206" s="1189"/>
      <c r="PGU206" s="1189"/>
      <c r="PGV206" s="1189"/>
      <c r="PGW206" s="1189"/>
      <c r="PGX206" s="1189"/>
      <c r="PGY206" s="1189"/>
      <c r="PGZ206" s="1189"/>
      <c r="PHA206" s="1189"/>
      <c r="PHB206" s="1189"/>
      <c r="PHC206" s="1189"/>
      <c r="PHD206" s="1189"/>
      <c r="PHE206" s="1189"/>
      <c r="PHF206" s="1189"/>
      <c r="PHG206" s="1189"/>
      <c r="PHH206" s="1189"/>
      <c r="PHI206" s="1189"/>
      <c r="PHJ206" s="1189"/>
      <c r="PHK206" s="1189"/>
      <c r="PHL206" s="1189"/>
      <c r="PHM206" s="1189"/>
      <c r="PHN206" s="1189"/>
      <c r="PHO206" s="1189"/>
      <c r="PHP206" s="1189"/>
      <c r="PHQ206" s="1189"/>
      <c r="PHR206" s="1189"/>
      <c r="PHS206" s="1189"/>
      <c r="PHT206" s="1189"/>
      <c r="PHU206" s="1189"/>
      <c r="PHV206" s="1189"/>
      <c r="PHW206" s="1189"/>
      <c r="PHX206" s="1189"/>
      <c r="PHY206" s="1189"/>
      <c r="PHZ206" s="1189"/>
      <c r="PIA206" s="1189"/>
      <c r="PIB206" s="1189"/>
      <c r="PIC206" s="1189"/>
      <c r="PID206" s="1189"/>
      <c r="PIE206" s="1189"/>
      <c r="PIF206" s="1189"/>
      <c r="PIG206" s="1189"/>
      <c r="PIH206" s="1189"/>
      <c r="PII206" s="1189"/>
      <c r="PIJ206" s="1189"/>
      <c r="PIK206" s="1189"/>
      <c r="PIL206" s="1189"/>
      <c r="PIM206" s="1189"/>
      <c r="PIN206" s="1189"/>
      <c r="PIO206" s="1189"/>
      <c r="PIP206" s="1189"/>
      <c r="PIQ206" s="1189"/>
      <c r="PIR206" s="1189"/>
      <c r="PIS206" s="1189"/>
      <c r="PIT206" s="1189"/>
      <c r="PIU206" s="1189"/>
      <c r="PIV206" s="1189"/>
      <c r="PIW206" s="1189"/>
      <c r="PIX206" s="1189"/>
      <c r="PIY206" s="1189"/>
      <c r="PIZ206" s="1189"/>
      <c r="PJA206" s="1189"/>
      <c r="PJB206" s="1189"/>
      <c r="PJC206" s="1189"/>
      <c r="PJD206" s="1189"/>
      <c r="PJE206" s="1189"/>
      <c r="PJF206" s="1189"/>
      <c r="PJG206" s="1189"/>
      <c r="PJH206" s="1189"/>
      <c r="PJI206" s="1189"/>
      <c r="PJJ206" s="1189"/>
      <c r="PJK206" s="1189"/>
      <c r="PJL206" s="1189"/>
      <c r="PJM206" s="1189"/>
      <c r="PJN206" s="1189"/>
      <c r="PJO206" s="1189"/>
      <c r="PJP206" s="1189"/>
      <c r="PJQ206" s="1189"/>
      <c r="PJR206" s="1189"/>
      <c r="PJS206" s="1189"/>
      <c r="PJT206" s="1189"/>
      <c r="PJU206" s="1189"/>
      <c r="PJV206" s="1189"/>
      <c r="PJW206" s="1189"/>
      <c r="PJX206" s="1189"/>
      <c r="PJY206" s="1189"/>
      <c r="PJZ206" s="1189"/>
      <c r="PKA206" s="1189"/>
      <c r="PKB206" s="1189"/>
      <c r="PKC206" s="1189"/>
      <c r="PKD206" s="1189"/>
      <c r="PKE206" s="1189"/>
      <c r="PKF206" s="1189"/>
      <c r="PKG206" s="1189"/>
      <c r="PKH206" s="1189"/>
      <c r="PKI206" s="1189"/>
      <c r="PKJ206" s="1189"/>
      <c r="PKK206" s="1189"/>
      <c r="PKL206" s="1189"/>
      <c r="PKM206" s="1189"/>
      <c r="PKN206" s="1189"/>
      <c r="PKO206" s="1189"/>
      <c r="PKP206" s="1189"/>
      <c r="PKQ206" s="1189"/>
      <c r="PKR206" s="1189"/>
      <c r="PKS206" s="1189"/>
      <c r="PKT206" s="1189"/>
      <c r="PKU206" s="1189"/>
      <c r="PKV206" s="1189"/>
      <c r="PKW206" s="1189"/>
      <c r="PKX206" s="1189"/>
      <c r="PKY206" s="1189"/>
      <c r="PKZ206" s="1189"/>
      <c r="PLA206" s="1189"/>
      <c r="PLB206" s="1189"/>
      <c r="PLC206" s="1189"/>
      <c r="PLD206" s="1189"/>
      <c r="PLE206" s="1189"/>
      <c r="PLF206" s="1189"/>
      <c r="PLG206" s="1189"/>
      <c r="PLH206" s="1189"/>
      <c r="PLI206" s="1189"/>
      <c r="PLJ206" s="1189"/>
      <c r="PLK206" s="1189"/>
      <c r="PLL206" s="1189"/>
      <c r="PLM206" s="1189"/>
      <c r="PLN206" s="1189"/>
      <c r="PLO206" s="1189"/>
      <c r="PLP206" s="1189"/>
      <c r="PLQ206" s="1189"/>
      <c r="PLR206" s="1189"/>
      <c r="PLS206" s="1189"/>
      <c r="PLT206" s="1189"/>
      <c r="PLU206" s="1189"/>
      <c r="PLV206" s="1189"/>
      <c r="PLW206" s="1189"/>
      <c r="PLX206" s="1189"/>
      <c r="PLY206" s="1189"/>
      <c r="PLZ206" s="1189"/>
      <c r="PMA206" s="1189"/>
      <c r="PMB206" s="1189"/>
      <c r="PMC206" s="1189"/>
      <c r="PMD206" s="1189"/>
      <c r="PME206" s="1189"/>
      <c r="PMF206" s="1189"/>
      <c r="PMG206" s="1189"/>
      <c r="PMH206" s="1189"/>
      <c r="PMI206" s="1189"/>
      <c r="PMJ206" s="1189"/>
      <c r="PMK206" s="1189"/>
      <c r="PML206" s="1189"/>
      <c r="PMM206" s="1189"/>
      <c r="PMN206" s="1189"/>
      <c r="PMO206" s="1189"/>
      <c r="PMP206" s="1189"/>
      <c r="PMQ206" s="1189"/>
      <c r="PMR206" s="1189"/>
      <c r="PMS206" s="1189"/>
      <c r="PMT206" s="1189"/>
      <c r="PMU206" s="1189"/>
      <c r="PMV206" s="1189"/>
      <c r="PMW206" s="1189"/>
      <c r="PMX206" s="1189"/>
      <c r="PMY206" s="1189"/>
      <c r="PMZ206" s="1189"/>
      <c r="PNA206" s="1189"/>
      <c r="PNB206" s="1189"/>
      <c r="PNC206" s="1189"/>
      <c r="PND206" s="1189"/>
      <c r="PNE206" s="1189"/>
      <c r="PNF206" s="1189"/>
      <c r="PNG206" s="1189"/>
      <c r="PNH206" s="1189"/>
      <c r="PNI206" s="1189"/>
      <c r="PNJ206" s="1189"/>
      <c r="PNK206" s="1189"/>
      <c r="PNL206" s="1189"/>
      <c r="PNM206" s="1189"/>
      <c r="PNN206" s="1189"/>
      <c r="PNO206" s="1189"/>
      <c r="PNP206" s="1189"/>
      <c r="PNQ206" s="1189"/>
      <c r="PNR206" s="1189"/>
      <c r="PNS206" s="1189"/>
      <c r="PNT206" s="1189"/>
      <c r="PNU206" s="1189"/>
      <c r="PNV206" s="1189"/>
      <c r="PNW206" s="1189"/>
      <c r="PNX206" s="1189"/>
      <c r="PNY206" s="1189"/>
      <c r="PNZ206" s="1189"/>
      <c r="POA206" s="1189"/>
      <c r="POB206" s="1189"/>
      <c r="POC206" s="1189"/>
      <c r="POD206" s="1189"/>
      <c r="POE206" s="1189"/>
      <c r="POF206" s="1189"/>
      <c r="POG206" s="1189"/>
      <c r="POH206" s="1189"/>
      <c r="POI206" s="1189"/>
      <c r="POJ206" s="1189"/>
      <c r="POK206" s="1189"/>
      <c r="POL206" s="1189"/>
      <c r="POM206" s="1189"/>
      <c r="PON206" s="1189"/>
      <c r="POO206" s="1189"/>
      <c r="POP206" s="1189"/>
      <c r="POQ206" s="1189"/>
      <c r="POR206" s="1189"/>
      <c r="POS206" s="1189"/>
      <c r="POT206" s="1189"/>
      <c r="POU206" s="1189"/>
      <c r="POV206" s="1189"/>
      <c r="POW206" s="1189"/>
      <c r="POX206" s="1189"/>
      <c r="POY206" s="1189"/>
      <c r="POZ206" s="1189"/>
      <c r="PPA206" s="1189"/>
      <c r="PPB206" s="1189"/>
      <c r="PPC206" s="1189"/>
      <c r="PPD206" s="1189"/>
      <c r="PPE206" s="1189"/>
      <c r="PPF206" s="1189"/>
      <c r="PPG206" s="1189"/>
      <c r="PPH206" s="1189"/>
      <c r="PPI206" s="1189"/>
      <c r="PPJ206" s="1189"/>
      <c r="PPK206" s="1189"/>
      <c r="PPL206" s="1189"/>
      <c r="PPM206" s="1189"/>
      <c r="PPN206" s="1189"/>
      <c r="PPO206" s="1189"/>
      <c r="PPP206" s="1189"/>
      <c r="PPQ206" s="1189"/>
      <c r="PPR206" s="1189"/>
      <c r="PPS206" s="1189"/>
      <c r="PPT206" s="1189"/>
      <c r="PPU206" s="1189"/>
      <c r="PPV206" s="1189"/>
      <c r="PPW206" s="1189"/>
      <c r="PPX206" s="1189"/>
      <c r="PPY206" s="1189"/>
      <c r="PPZ206" s="1189"/>
      <c r="PQA206" s="1189"/>
      <c r="PQB206" s="1189"/>
      <c r="PQC206" s="1189"/>
      <c r="PQD206" s="1189"/>
      <c r="PQE206" s="1189"/>
      <c r="PQF206" s="1189"/>
      <c r="PQG206" s="1189"/>
      <c r="PQH206" s="1189"/>
      <c r="PQI206" s="1189"/>
      <c r="PQJ206" s="1189"/>
      <c r="PQK206" s="1189"/>
      <c r="PQL206" s="1189"/>
      <c r="PQM206" s="1189"/>
      <c r="PQN206" s="1189"/>
      <c r="PQO206" s="1189"/>
      <c r="PQP206" s="1189"/>
      <c r="PQQ206" s="1189"/>
      <c r="PQR206" s="1189"/>
      <c r="PQS206" s="1189"/>
      <c r="PQT206" s="1189"/>
      <c r="PQU206" s="1189"/>
      <c r="PQV206" s="1189"/>
      <c r="PQW206" s="1189"/>
      <c r="PQX206" s="1189"/>
      <c r="PQY206" s="1189"/>
      <c r="PQZ206" s="1189"/>
      <c r="PRA206" s="1189"/>
      <c r="PRB206" s="1189"/>
      <c r="PRC206" s="1189"/>
      <c r="PRD206" s="1189"/>
      <c r="PRE206" s="1189"/>
      <c r="PRF206" s="1189"/>
      <c r="PRG206" s="1189"/>
      <c r="PRH206" s="1189"/>
      <c r="PRI206" s="1189"/>
      <c r="PRJ206" s="1189"/>
      <c r="PRK206" s="1189"/>
      <c r="PRL206" s="1189"/>
      <c r="PRM206" s="1189"/>
      <c r="PRN206" s="1189"/>
      <c r="PRO206" s="1189"/>
      <c r="PRP206" s="1189"/>
      <c r="PRQ206" s="1189"/>
      <c r="PRR206" s="1189"/>
      <c r="PRS206" s="1189"/>
      <c r="PRT206" s="1189"/>
      <c r="PRU206" s="1189"/>
      <c r="PRV206" s="1189"/>
      <c r="PRW206" s="1189"/>
      <c r="PRX206" s="1189"/>
      <c r="PRY206" s="1189"/>
      <c r="PRZ206" s="1189"/>
      <c r="PSA206" s="1189"/>
      <c r="PSB206" s="1189"/>
      <c r="PSC206" s="1189"/>
      <c r="PSD206" s="1189"/>
      <c r="PSE206" s="1189"/>
      <c r="PSF206" s="1189"/>
      <c r="PSG206" s="1189"/>
      <c r="PSH206" s="1189"/>
      <c r="PSI206" s="1189"/>
      <c r="PSJ206" s="1189"/>
      <c r="PSK206" s="1189"/>
      <c r="PSL206" s="1189"/>
      <c r="PSM206" s="1189"/>
      <c r="PSN206" s="1189"/>
      <c r="PSO206" s="1189"/>
      <c r="PSP206" s="1189"/>
      <c r="PSQ206" s="1189"/>
      <c r="PSR206" s="1189"/>
      <c r="PSS206" s="1189"/>
      <c r="PST206" s="1189"/>
      <c r="PSU206" s="1189"/>
      <c r="PSV206" s="1189"/>
      <c r="PSW206" s="1189"/>
      <c r="PSX206" s="1189"/>
      <c r="PSY206" s="1189"/>
      <c r="PSZ206" s="1189"/>
      <c r="PTA206" s="1189"/>
      <c r="PTB206" s="1189"/>
      <c r="PTC206" s="1189"/>
      <c r="PTD206" s="1189"/>
      <c r="PTE206" s="1189"/>
      <c r="PTF206" s="1189"/>
      <c r="PTG206" s="1189"/>
      <c r="PTH206" s="1189"/>
      <c r="PTI206" s="1189"/>
      <c r="PTJ206" s="1189"/>
      <c r="PTK206" s="1189"/>
      <c r="PTL206" s="1189"/>
      <c r="PTM206" s="1189"/>
      <c r="PTN206" s="1189"/>
      <c r="PTO206" s="1189"/>
      <c r="PTP206" s="1189"/>
      <c r="PTQ206" s="1189"/>
      <c r="PTR206" s="1189"/>
      <c r="PTS206" s="1189"/>
      <c r="PTT206" s="1189"/>
      <c r="PTU206" s="1189"/>
      <c r="PTV206" s="1189"/>
      <c r="PTW206" s="1189"/>
      <c r="PTX206" s="1189"/>
      <c r="PTY206" s="1189"/>
      <c r="PTZ206" s="1189"/>
      <c r="PUA206" s="1189"/>
      <c r="PUB206" s="1189"/>
      <c r="PUC206" s="1189"/>
      <c r="PUD206" s="1189"/>
      <c r="PUE206" s="1189"/>
      <c r="PUF206" s="1189"/>
      <c r="PUG206" s="1189"/>
      <c r="PUH206" s="1189"/>
      <c r="PUI206" s="1189"/>
      <c r="PUJ206" s="1189"/>
      <c r="PUK206" s="1189"/>
      <c r="PUL206" s="1189"/>
      <c r="PUM206" s="1189"/>
      <c r="PUN206" s="1189"/>
      <c r="PUO206" s="1189"/>
      <c r="PUP206" s="1189"/>
      <c r="PUQ206" s="1189"/>
      <c r="PUR206" s="1189"/>
      <c r="PUS206" s="1189"/>
      <c r="PUT206" s="1189"/>
      <c r="PUU206" s="1189"/>
      <c r="PUV206" s="1189"/>
      <c r="PUW206" s="1189"/>
      <c r="PUX206" s="1189"/>
      <c r="PUY206" s="1189"/>
      <c r="PUZ206" s="1189"/>
      <c r="PVA206" s="1189"/>
      <c r="PVB206" s="1189"/>
      <c r="PVC206" s="1189"/>
      <c r="PVD206" s="1189"/>
      <c r="PVE206" s="1189"/>
      <c r="PVF206" s="1189"/>
      <c r="PVG206" s="1189"/>
      <c r="PVH206" s="1189"/>
      <c r="PVI206" s="1189"/>
      <c r="PVJ206" s="1189"/>
      <c r="PVK206" s="1189"/>
      <c r="PVL206" s="1189"/>
      <c r="PVM206" s="1189"/>
      <c r="PVN206" s="1189"/>
      <c r="PVO206" s="1189"/>
      <c r="PVP206" s="1189"/>
      <c r="PVQ206" s="1189"/>
      <c r="PVR206" s="1189"/>
      <c r="PVS206" s="1189"/>
      <c r="PVT206" s="1189"/>
      <c r="PVU206" s="1189"/>
      <c r="PVV206" s="1189"/>
      <c r="PVW206" s="1189"/>
      <c r="PVX206" s="1189"/>
      <c r="PVY206" s="1189"/>
      <c r="PVZ206" s="1189"/>
      <c r="PWA206" s="1189"/>
      <c r="PWB206" s="1189"/>
      <c r="PWC206" s="1189"/>
      <c r="PWD206" s="1189"/>
      <c r="PWE206" s="1189"/>
      <c r="PWF206" s="1189"/>
      <c r="PWG206" s="1189"/>
      <c r="PWH206" s="1189"/>
      <c r="PWI206" s="1189"/>
      <c r="PWJ206" s="1189"/>
      <c r="PWK206" s="1189"/>
      <c r="PWL206" s="1189"/>
      <c r="PWM206" s="1189"/>
      <c r="PWN206" s="1189"/>
      <c r="PWO206" s="1189"/>
      <c r="PWP206" s="1189"/>
      <c r="PWQ206" s="1189"/>
      <c r="PWR206" s="1189"/>
      <c r="PWS206" s="1189"/>
      <c r="PWT206" s="1189"/>
      <c r="PWU206" s="1189"/>
      <c r="PWV206" s="1189"/>
      <c r="PWW206" s="1189"/>
      <c r="PWX206" s="1189"/>
      <c r="PWY206" s="1189"/>
      <c r="PWZ206" s="1189"/>
      <c r="PXA206" s="1189"/>
      <c r="PXB206" s="1189"/>
      <c r="PXC206" s="1189"/>
      <c r="PXD206" s="1189"/>
      <c r="PXE206" s="1189"/>
      <c r="PXF206" s="1189"/>
      <c r="PXG206" s="1189"/>
      <c r="PXH206" s="1189"/>
      <c r="PXI206" s="1189"/>
      <c r="PXJ206" s="1189"/>
      <c r="PXK206" s="1189"/>
      <c r="PXL206" s="1189"/>
      <c r="PXM206" s="1189"/>
      <c r="PXN206" s="1189"/>
      <c r="PXO206" s="1189"/>
      <c r="PXP206" s="1189"/>
      <c r="PXQ206" s="1189"/>
      <c r="PXR206" s="1189"/>
      <c r="PXS206" s="1189"/>
      <c r="PXT206" s="1189"/>
      <c r="PXU206" s="1189"/>
      <c r="PXV206" s="1189"/>
      <c r="PXW206" s="1189"/>
      <c r="PXX206" s="1189"/>
      <c r="PXY206" s="1189"/>
      <c r="PXZ206" s="1189"/>
      <c r="PYA206" s="1189"/>
      <c r="PYB206" s="1189"/>
      <c r="PYC206" s="1189"/>
      <c r="PYD206" s="1189"/>
      <c r="PYE206" s="1189"/>
      <c r="PYF206" s="1189"/>
      <c r="PYG206" s="1189"/>
      <c r="PYH206" s="1189"/>
      <c r="PYI206" s="1189"/>
      <c r="PYJ206" s="1189"/>
      <c r="PYK206" s="1189"/>
      <c r="PYL206" s="1189"/>
      <c r="PYM206" s="1189"/>
      <c r="PYN206" s="1189"/>
      <c r="PYO206" s="1189"/>
      <c r="PYP206" s="1189"/>
      <c r="PYQ206" s="1189"/>
      <c r="PYR206" s="1189"/>
      <c r="PYS206" s="1189"/>
      <c r="PYT206" s="1189"/>
      <c r="PYU206" s="1189"/>
      <c r="PYV206" s="1189"/>
      <c r="PYW206" s="1189"/>
      <c r="PYX206" s="1189"/>
      <c r="PYY206" s="1189"/>
      <c r="PYZ206" s="1189"/>
      <c r="PZA206" s="1189"/>
      <c r="PZB206" s="1189"/>
      <c r="PZC206" s="1189"/>
      <c r="PZD206" s="1189"/>
      <c r="PZE206" s="1189"/>
      <c r="PZF206" s="1189"/>
      <c r="PZG206" s="1189"/>
      <c r="PZH206" s="1189"/>
      <c r="PZI206" s="1189"/>
      <c r="PZJ206" s="1189"/>
      <c r="PZK206" s="1189"/>
      <c r="PZL206" s="1189"/>
      <c r="PZM206" s="1189"/>
      <c r="PZN206" s="1189"/>
      <c r="PZO206" s="1189"/>
      <c r="PZP206" s="1189"/>
      <c r="PZQ206" s="1189"/>
      <c r="PZR206" s="1189"/>
      <c r="PZS206" s="1189"/>
      <c r="PZT206" s="1189"/>
      <c r="PZU206" s="1189"/>
      <c r="PZV206" s="1189"/>
      <c r="PZW206" s="1189"/>
      <c r="PZX206" s="1189"/>
      <c r="PZY206" s="1189"/>
      <c r="PZZ206" s="1189"/>
      <c r="QAA206" s="1189"/>
      <c r="QAB206" s="1189"/>
      <c r="QAC206" s="1189"/>
      <c r="QAD206" s="1189"/>
      <c r="QAE206" s="1189"/>
      <c r="QAF206" s="1189"/>
      <c r="QAG206" s="1189"/>
      <c r="QAH206" s="1189"/>
      <c r="QAI206" s="1189"/>
      <c r="QAJ206" s="1189"/>
      <c r="QAK206" s="1189"/>
      <c r="QAL206" s="1189"/>
      <c r="QAM206" s="1189"/>
      <c r="QAN206" s="1189"/>
      <c r="QAO206" s="1189"/>
      <c r="QAP206" s="1189"/>
      <c r="QAQ206" s="1189"/>
      <c r="QAR206" s="1189"/>
      <c r="QAS206" s="1189"/>
      <c r="QAT206" s="1189"/>
      <c r="QAU206" s="1189"/>
      <c r="QAV206" s="1189"/>
      <c r="QAW206" s="1189"/>
      <c r="QAX206" s="1189"/>
      <c r="QAY206" s="1189"/>
      <c r="QAZ206" s="1189"/>
      <c r="QBA206" s="1189"/>
      <c r="QBB206" s="1189"/>
      <c r="QBC206" s="1189"/>
      <c r="QBD206" s="1189"/>
      <c r="QBE206" s="1189"/>
      <c r="QBF206" s="1189"/>
      <c r="QBG206" s="1189"/>
      <c r="QBH206" s="1189"/>
      <c r="QBI206" s="1189"/>
      <c r="QBJ206" s="1189"/>
      <c r="QBK206" s="1189"/>
      <c r="QBL206" s="1189"/>
      <c r="QBM206" s="1189"/>
      <c r="QBN206" s="1189"/>
      <c r="QBO206" s="1189"/>
      <c r="QBP206" s="1189"/>
      <c r="QBQ206" s="1189"/>
      <c r="QBR206" s="1189"/>
      <c r="QBS206" s="1189"/>
      <c r="QBT206" s="1189"/>
      <c r="QBU206" s="1189"/>
      <c r="QBV206" s="1189"/>
      <c r="QBW206" s="1189"/>
      <c r="QBX206" s="1189"/>
      <c r="QBY206" s="1189"/>
      <c r="QBZ206" s="1189"/>
      <c r="QCA206" s="1189"/>
      <c r="QCB206" s="1189"/>
      <c r="QCC206" s="1189"/>
      <c r="QCD206" s="1189"/>
      <c r="QCE206" s="1189"/>
      <c r="QCF206" s="1189"/>
      <c r="QCG206" s="1189"/>
      <c r="QCH206" s="1189"/>
      <c r="QCI206" s="1189"/>
      <c r="QCJ206" s="1189"/>
      <c r="QCK206" s="1189"/>
      <c r="QCL206" s="1189"/>
      <c r="QCM206" s="1189"/>
      <c r="QCN206" s="1189"/>
      <c r="QCO206" s="1189"/>
      <c r="QCP206" s="1189"/>
      <c r="QCQ206" s="1189"/>
      <c r="QCR206" s="1189"/>
      <c r="QCS206" s="1189"/>
      <c r="QCT206" s="1189"/>
      <c r="QCU206" s="1189"/>
      <c r="QCV206" s="1189"/>
      <c r="QCW206" s="1189"/>
      <c r="QCX206" s="1189"/>
      <c r="QCY206" s="1189"/>
      <c r="QCZ206" s="1189"/>
      <c r="QDA206" s="1189"/>
      <c r="QDB206" s="1189"/>
      <c r="QDC206" s="1189"/>
      <c r="QDD206" s="1189"/>
      <c r="QDE206" s="1189"/>
      <c r="QDF206" s="1189"/>
      <c r="QDG206" s="1189"/>
      <c r="QDH206" s="1189"/>
      <c r="QDI206" s="1189"/>
      <c r="QDJ206" s="1189"/>
      <c r="QDK206" s="1189"/>
      <c r="QDL206" s="1189"/>
      <c r="QDM206" s="1189"/>
      <c r="QDN206" s="1189"/>
      <c r="QDO206" s="1189"/>
      <c r="QDP206" s="1189"/>
      <c r="QDQ206" s="1189"/>
      <c r="QDR206" s="1189"/>
      <c r="QDS206" s="1189"/>
      <c r="QDT206" s="1189"/>
      <c r="QDU206" s="1189"/>
      <c r="QDV206" s="1189"/>
      <c r="QDW206" s="1189"/>
      <c r="QDX206" s="1189"/>
      <c r="QDY206" s="1189"/>
      <c r="QDZ206" s="1189"/>
      <c r="QEA206" s="1189"/>
      <c r="QEB206" s="1189"/>
      <c r="QEC206" s="1189"/>
      <c r="QED206" s="1189"/>
      <c r="QEE206" s="1189"/>
      <c r="QEF206" s="1189"/>
      <c r="QEG206" s="1189"/>
      <c r="QEH206" s="1189"/>
      <c r="QEI206" s="1189"/>
      <c r="QEJ206" s="1189"/>
      <c r="QEK206" s="1189"/>
      <c r="QEL206" s="1189"/>
      <c r="QEM206" s="1189"/>
      <c r="QEN206" s="1189"/>
      <c r="QEO206" s="1189"/>
      <c r="QEP206" s="1189"/>
      <c r="QEQ206" s="1189"/>
      <c r="QER206" s="1189"/>
      <c r="QES206" s="1189"/>
      <c r="QET206" s="1189"/>
      <c r="QEU206" s="1189"/>
      <c r="QEV206" s="1189"/>
      <c r="QEW206" s="1189"/>
      <c r="QEX206" s="1189"/>
      <c r="QEY206" s="1189"/>
      <c r="QEZ206" s="1189"/>
      <c r="QFA206" s="1189"/>
      <c r="QFB206" s="1189"/>
      <c r="QFC206" s="1189"/>
      <c r="QFD206" s="1189"/>
      <c r="QFE206" s="1189"/>
      <c r="QFF206" s="1189"/>
      <c r="QFG206" s="1189"/>
      <c r="QFH206" s="1189"/>
      <c r="QFI206" s="1189"/>
      <c r="QFJ206" s="1189"/>
      <c r="QFK206" s="1189"/>
      <c r="QFL206" s="1189"/>
      <c r="QFM206" s="1189"/>
      <c r="QFN206" s="1189"/>
      <c r="QFO206" s="1189"/>
      <c r="QFP206" s="1189"/>
      <c r="QFQ206" s="1189"/>
      <c r="QFR206" s="1189"/>
      <c r="QFS206" s="1189"/>
      <c r="QFT206" s="1189"/>
      <c r="QFU206" s="1189"/>
      <c r="QFV206" s="1189"/>
      <c r="QFW206" s="1189"/>
      <c r="QFX206" s="1189"/>
      <c r="QFY206" s="1189"/>
      <c r="QFZ206" s="1189"/>
      <c r="QGA206" s="1189"/>
      <c r="QGB206" s="1189"/>
      <c r="QGC206" s="1189"/>
      <c r="QGD206" s="1189"/>
      <c r="QGE206" s="1189"/>
      <c r="QGF206" s="1189"/>
      <c r="QGG206" s="1189"/>
      <c r="QGH206" s="1189"/>
      <c r="QGI206" s="1189"/>
      <c r="QGJ206" s="1189"/>
      <c r="QGK206" s="1189"/>
      <c r="QGL206" s="1189"/>
      <c r="QGM206" s="1189"/>
      <c r="QGN206" s="1189"/>
      <c r="QGO206" s="1189"/>
      <c r="QGP206" s="1189"/>
      <c r="QGQ206" s="1189"/>
      <c r="QGR206" s="1189"/>
      <c r="QGS206" s="1189"/>
      <c r="QGT206" s="1189"/>
      <c r="QGU206" s="1189"/>
      <c r="QGV206" s="1189"/>
      <c r="QGW206" s="1189"/>
      <c r="QGX206" s="1189"/>
      <c r="QGY206" s="1189"/>
      <c r="QGZ206" s="1189"/>
      <c r="QHA206" s="1189"/>
      <c r="QHB206" s="1189"/>
      <c r="QHC206" s="1189"/>
      <c r="QHD206" s="1189"/>
      <c r="QHE206" s="1189"/>
      <c r="QHF206" s="1189"/>
      <c r="QHG206" s="1189"/>
      <c r="QHH206" s="1189"/>
      <c r="QHI206" s="1189"/>
      <c r="QHJ206" s="1189"/>
      <c r="QHK206" s="1189"/>
      <c r="QHL206" s="1189"/>
      <c r="QHM206" s="1189"/>
      <c r="QHN206" s="1189"/>
      <c r="QHO206" s="1189"/>
      <c r="QHP206" s="1189"/>
      <c r="QHQ206" s="1189"/>
      <c r="QHR206" s="1189"/>
      <c r="QHS206" s="1189"/>
      <c r="QHT206" s="1189"/>
      <c r="QHU206" s="1189"/>
      <c r="QHV206" s="1189"/>
      <c r="QHW206" s="1189"/>
      <c r="QHX206" s="1189"/>
      <c r="QHY206" s="1189"/>
      <c r="QHZ206" s="1189"/>
      <c r="QIA206" s="1189"/>
      <c r="QIB206" s="1189"/>
      <c r="QIC206" s="1189"/>
      <c r="QID206" s="1189"/>
      <c r="QIE206" s="1189"/>
      <c r="QIF206" s="1189"/>
      <c r="QIG206" s="1189"/>
      <c r="QIH206" s="1189"/>
      <c r="QII206" s="1189"/>
      <c r="QIJ206" s="1189"/>
      <c r="QIK206" s="1189"/>
      <c r="QIL206" s="1189"/>
      <c r="QIM206" s="1189"/>
      <c r="QIN206" s="1189"/>
      <c r="QIO206" s="1189"/>
      <c r="QIP206" s="1189"/>
      <c r="QIQ206" s="1189"/>
      <c r="QIR206" s="1189"/>
      <c r="QIS206" s="1189"/>
      <c r="QIT206" s="1189"/>
      <c r="QIU206" s="1189"/>
      <c r="QIV206" s="1189"/>
      <c r="QIW206" s="1189"/>
      <c r="QIX206" s="1189"/>
      <c r="QIY206" s="1189"/>
      <c r="QIZ206" s="1189"/>
      <c r="QJA206" s="1189"/>
      <c r="QJB206" s="1189"/>
      <c r="QJC206" s="1189"/>
      <c r="QJD206" s="1189"/>
      <c r="QJE206" s="1189"/>
      <c r="QJF206" s="1189"/>
      <c r="QJG206" s="1189"/>
      <c r="QJH206" s="1189"/>
      <c r="QJI206" s="1189"/>
      <c r="QJJ206" s="1189"/>
      <c r="QJK206" s="1189"/>
      <c r="QJL206" s="1189"/>
      <c r="QJM206" s="1189"/>
      <c r="QJN206" s="1189"/>
      <c r="QJO206" s="1189"/>
      <c r="QJP206" s="1189"/>
      <c r="QJQ206" s="1189"/>
      <c r="QJR206" s="1189"/>
      <c r="QJS206" s="1189"/>
      <c r="QJT206" s="1189"/>
      <c r="QJU206" s="1189"/>
      <c r="QJV206" s="1189"/>
      <c r="QJW206" s="1189"/>
      <c r="QJX206" s="1189"/>
      <c r="QJY206" s="1189"/>
      <c r="QJZ206" s="1189"/>
      <c r="QKA206" s="1189"/>
      <c r="QKB206" s="1189"/>
      <c r="QKC206" s="1189"/>
      <c r="QKD206" s="1189"/>
      <c r="QKE206" s="1189"/>
      <c r="QKF206" s="1189"/>
      <c r="QKG206" s="1189"/>
      <c r="QKH206" s="1189"/>
      <c r="QKI206" s="1189"/>
      <c r="QKJ206" s="1189"/>
      <c r="QKK206" s="1189"/>
      <c r="QKL206" s="1189"/>
      <c r="QKM206" s="1189"/>
      <c r="QKN206" s="1189"/>
      <c r="QKO206" s="1189"/>
      <c r="QKP206" s="1189"/>
      <c r="QKQ206" s="1189"/>
      <c r="QKR206" s="1189"/>
      <c r="QKS206" s="1189"/>
      <c r="QKT206" s="1189"/>
      <c r="QKU206" s="1189"/>
      <c r="QKV206" s="1189"/>
      <c r="QKW206" s="1189"/>
      <c r="QKX206" s="1189"/>
      <c r="QKY206" s="1189"/>
      <c r="QKZ206" s="1189"/>
      <c r="QLA206" s="1189"/>
      <c r="QLB206" s="1189"/>
      <c r="QLC206" s="1189"/>
      <c r="QLD206" s="1189"/>
      <c r="QLE206" s="1189"/>
      <c r="QLF206" s="1189"/>
      <c r="QLG206" s="1189"/>
      <c r="QLH206" s="1189"/>
      <c r="QLI206" s="1189"/>
      <c r="QLJ206" s="1189"/>
      <c r="QLK206" s="1189"/>
      <c r="QLL206" s="1189"/>
      <c r="QLM206" s="1189"/>
      <c r="QLN206" s="1189"/>
      <c r="QLO206" s="1189"/>
      <c r="QLP206" s="1189"/>
      <c r="QLQ206" s="1189"/>
      <c r="QLR206" s="1189"/>
      <c r="QLS206" s="1189"/>
      <c r="QLT206" s="1189"/>
      <c r="QLU206" s="1189"/>
      <c r="QLV206" s="1189"/>
      <c r="QLW206" s="1189"/>
      <c r="QLX206" s="1189"/>
      <c r="QLY206" s="1189"/>
      <c r="QLZ206" s="1189"/>
      <c r="QMA206" s="1189"/>
      <c r="QMB206" s="1189"/>
      <c r="QMC206" s="1189"/>
      <c r="QMD206" s="1189"/>
      <c r="QME206" s="1189"/>
      <c r="QMF206" s="1189"/>
      <c r="QMG206" s="1189"/>
      <c r="QMH206" s="1189"/>
      <c r="QMI206" s="1189"/>
      <c r="QMJ206" s="1189"/>
      <c r="QMK206" s="1189"/>
      <c r="QML206" s="1189"/>
      <c r="QMM206" s="1189"/>
      <c r="QMN206" s="1189"/>
      <c r="QMO206" s="1189"/>
      <c r="QMP206" s="1189"/>
      <c r="QMQ206" s="1189"/>
      <c r="QMR206" s="1189"/>
      <c r="QMS206" s="1189"/>
      <c r="QMT206" s="1189"/>
      <c r="QMU206" s="1189"/>
      <c r="QMV206" s="1189"/>
      <c r="QMW206" s="1189"/>
      <c r="QMX206" s="1189"/>
      <c r="QMY206" s="1189"/>
      <c r="QMZ206" s="1189"/>
      <c r="QNA206" s="1189"/>
      <c r="QNB206" s="1189"/>
      <c r="QNC206" s="1189"/>
      <c r="QND206" s="1189"/>
      <c r="QNE206" s="1189"/>
      <c r="QNF206" s="1189"/>
      <c r="QNG206" s="1189"/>
      <c r="QNH206" s="1189"/>
      <c r="QNI206" s="1189"/>
      <c r="QNJ206" s="1189"/>
      <c r="QNK206" s="1189"/>
      <c r="QNL206" s="1189"/>
      <c r="QNM206" s="1189"/>
      <c r="QNN206" s="1189"/>
      <c r="QNO206" s="1189"/>
      <c r="QNP206" s="1189"/>
      <c r="QNQ206" s="1189"/>
      <c r="QNR206" s="1189"/>
      <c r="QNS206" s="1189"/>
      <c r="QNT206" s="1189"/>
      <c r="QNU206" s="1189"/>
      <c r="QNV206" s="1189"/>
      <c r="QNW206" s="1189"/>
      <c r="QNX206" s="1189"/>
      <c r="QNY206" s="1189"/>
      <c r="QNZ206" s="1189"/>
      <c r="QOA206" s="1189"/>
      <c r="QOB206" s="1189"/>
      <c r="QOC206" s="1189"/>
      <c r="QOD206" s="1189"/>
      <c r="QOE206" s="1189"/>
      <c r="QOF206" s="1189"/>
      <c r="QOG206" s="1189"/>
      <c r="QOH206" s="1189"/>
      <c r="QOI206" s="1189"/>
      <c r="QOJ206" s="1189"/>
      <c r="QOK206" s="1189"/>
      <c r="QOL206" s="1189"/>
      <c r="QOM206" s="1189"/>
      <c r="QON206" s="1189"/>
      <c r="QOO206" s="1189"/>
      <c r="QOP206" s="1189"/>
      <c r="QOQ206" s="1189"/>
      <c r="QOR206" s="1189"/>
      <c r="QOS206" s="1189"/>
      <c r="QOT206" s="1189"/>
      <c r="QOU206" s="1189"/>
      <c r="QOV206" s="1189"/>
      <c r="QOW206" s="1189"/>
      <c r="QOX206" s="1189"/>
      <c r="QOY206" s="1189"/>
      <c r="QOZ206" s="1189"/>
      <c r="QPA206" s="1189"/>
      <c r="QPB206" s="1189"/>
      <c r="QPC206" s="1189"/>
      <c r="QPD206" s="1189"/>
      <c r="QPE206" s="1189"/>
      <c r="QPF206" s="1189"/>
      <c r="QPG206" s="1189"/>
      <c r="QPH206" s="1189"/>
      <c r="QPI206" s="1189"/>
      <c r="QPJ206" s="1189"/>
      <c r="QPK206" s="1189"/>
      <c r="QPL206" s="1189"/>
      <c r="QPM206" s="1189"/>
      <c r="QPN206" s="1189"/>
      <c r="QPO206" s="1189"/>
      <c r="QPP206" s="1189"/>
      <c r="QPQ206" s="1189"/>
      <c r="QPR206" s="1189"/>
      <c r="QPS206" s="1189"/>
      <c r="QPT206" s="1189"/>
      <c r="QPU206" s="1189"/>
      <c r="QPV206" s="1189"/>
      <c r="QPW206" s="1189"/>
      <c r="QPX206" s="1189"/>
      <c r="QPY206" s="1189"/>
      <c r="QPZ206" s="1189"/>
      <c r="QQA206" s="1189"/>
      <c r="QQB206" s="1189"/>
      <c r="QQC206" s="1189"/>
      <c r="QQD206" s="1189"/>
      <c r="QQE206" s="1189"/>
      <c r="QQF206" s="1189"/>
      <c r="QQG206" s="1189"/>
      <c r="QQH206" s="1189"/>
      <c r="QQI206" s="1189"/>
      <c r="QQJ206" s="1189"/>
      <c r="QQK206" s="1189"/>
      <c r="QQL206" s="1189"/>
      <c r="QQM206" s="1189"/>
      <c r="QQN206" s="1189"/>
      <c r="QQO206" s="1189"/>
      <c r="QQP206" s="1189"/>
      <c r="QQQ206" s="1189"/>
      <c r="QQR206" s="1189"/>
      <c r="QQS206" s="1189"/>
      <c r="QQT206" s="1189"/>
      <c r="QQU206" s="1189"/>
      <c r="QQV206" s="1189"/>
      <c r="QQW206" s="1189"/>
      <c r="QQX206" s="1189"/>
      <c r="QQY206" s="1189"/>
      <c r="QQZ206" s="1189"/>
      <c r="QRA206" s="1189"/>
      <c r="QRB206" s="1189"/>
      <c r="QRC206" s="1189"/>
      <c r="QRD206" s="1189"/>
      <c r="QRE206" s="1189"/>
      <c r="QRF206" s="1189"/>
      <c r="QRG206" s="1189"/>
      <c r="QRH206" s="1189"/>
      <c r="QRI206" s="1189"/>
      <c r="QRJ206" s="1189"/>
      <c r="QRK206" s="1189"/>
      <c r="QRL206" s="1189"/>
      <c r="QRM206" s="1189"/>
      <c r="QRN206" s="1189"/>
      <c r="QRO206" s="1189"/>
      <c r="QRP206" s="1189"/>
      <c r="QRQ206" s="1189"/>
      <c r="QRR206" s="1189"/>
      <c r="QRS206" s="1189"/>
      <c r="QRT206" s="1189"/>
      <c r="QRU206" s="1189"/>
      <c r="QRV206" s="1189"/>
      <c r="QRW206" s="1189"/>
      <c r="QRX206" s="1189"/>
      <c r="QRY206" s="1189"/>
      <c r="QRZ206" s="1189"/>
      <c r="QSA206" s="1189"/>
      <c r="QSB206" s="1189"/>
      <c r="QSC206" s="1189"/>
      <c r="QSD206" s="1189"/>
      <c r="QSE206" s="1189"/>
      <c r="QSF206" s="1189"/>
      <c r="QSG206" s="1189"/>
      <c r="QSH206" s="1189"/>
      <c r="QSI206" s="1189"/>
      <c r="QSJ206" s="1189"/>
      <c r="QSK206" s="1189"/>
      <c r="QSL206" s="1189"/>
      <c r="QSM206" s="1189"/>
      <c r="QSN206" s="1189"/>
      <c r="QSO206" s="1189"/>
      <c r="QSP206" s="1189"/>
      <c r="QSQ206" s="1189"/>
      <c r="QSR206" s="1189"/>
      <c r="QSS206" s="1189"/>
      <c r="QST206" s="1189"/>
      <c r="QSU206" s="1189"/>
      <c r="QSV206" s="1189"/>
      <c r="QSW206" s="1189"/>
      <c r="QSX206" s="1189"/>
      <c r="QSY206" s="1189"/>
      <c r="QSZ206" s="1189"/>
      <c r="QTA206" s="1189"/>
      <c r="QTB206" s="1189"/>
      <c r="QTC206" s="1189"/>
      <c r="QTD206" s="1189"/>
      <c r="QTE206" s="1189"/>
      <c r="QTF206" s="1189"/>
      <c r="QTG206" s="1189"/>
      <c r="QTH206" s="1189"/>
      <c r="QTI206" s="1189"/>
      <c r="QTJ206" s="1189"/>
      <c r="QTK206" s="1189"/>
      <c r="QTL206" s="1189"/>
      <c r="QTM206" s="1189"/>
      <c r="QTN206" s="1189"/>
      <c r="QTO206" s="1189"/>
      <c r="QTP206" s="1189"/>
      <c r="QTQ206" s="1189"/>
      <c r="QTR206" s="1189"/>
      <c r="QTS206" s="1189"/>
      <c r="QTT206" s="1189"/>
      <c r="QTU206" s="1189"/>
      <c r="QTV206" s="1189"/>
      <c r="QTW206" s="1189"/>
      <c r="QTX206" s="1189"/>
      <c r="QTY206" s="1189"/>
      <c r="QTZ206" s="1189"/>
      <c r="QUA206" s="1189"/>
      <c r="QUB206" s="1189"/>
      <c r="QUC206" s="1189"/>
      <c r="QUD206" s="1189"/>
      <c r="QUE206" s="1189"/>
      <c r="QUF206" s="1189"/>
      <c r="QUG206" s="1189"/>
      <c r="QUH206" s="1189"/>
      <c r="QUI206" s="1189"/>
      <c r="QUJ206" s="1189"/>
      <c r="QUK206" s="1189"/>
      <c r="QUL206" s="1189"/>
      <c r="QUM206" s="1189"/>
      <c r="QUN206" s="1189"/>
      <c r="QUO206" s="1189"/>
      <c r="QUP206" s="1189"/>
      <c r="QUQ206" s="1189"/>
      <c r="QUR206" s="1189"/>
      <c r="QUS206" s="1189"/>
      <c r="QUT206" s="1189"/>
      <c r="QUU206" s="1189"/>
      <c r="QUV206" s="1189"/>
      <c r="QUW206" s="1189"/>
      <c r="QUX206" s="1189"/>
      <c r="QUY206" s="1189"/>
      <c r="QUZ206" s="1189"/>
      <c r="QVA206" s="1189"/>
      <c r="QVB206" s="1189"/>
      <c r="QVC206" s="1189"/>
      <c r="QVD206" s="1189"/>
      <c r="QVE206" s="1189"/>
      <c r="QVF206" s="1189"/>
      <c r="QVG206" s="1189"/>
      <c r="QVH206" s="1189"/>
      <c r="QVI206" s="1189"/>
      <c r="QVJ206" s="1189"/>
      <c r="QVK206" s="1189"/>
      <c r="QVL206" s="1189"/>
      <c r="QVM206" s="1189"/>
      <c r="QVN206" s="1189"/>
      <c r="QVO206" s="1189"/>
      <c r="QVP206" s="1189"/>
      <c r="QVQ206" s="1189"/>
      <c r="QVR206" s="1189"/>
      <c r="QVS206" s="1189"/>
      <c r="QVT206" s="1189"/>
      <c r="QVU206" s="1189"/>
      <c r="QVV206" s="1189"/>
      <c r="QVW206" s="1189"/>
      <c r="QVX206" s="1189"/>
      <c r="QVY206" s="1189"/>
      <c r="QVZ206" s="1189"/>
      <c r="QWA206" s="1189"/>
      <c r="QWB206" s="1189"/>
      <c r="QWC206" s="1189"/>
      <c r="QWD206" s="1189"/>
      <c r="QWE206" s="1189"/>
      <c r="QWF206" s="1189"/>
      <c r="QWG206" s="1189"/>
      <c r="QWH206" s="1189"/>
      <c r="QWI206" s="1189"/>
      <c r="QWJ206" s="1189"/>
      <c r="QWK206" s="1189"/>
      <c r="QWL206" s="1189"/>
      <c r="QWM206" s="1189"/>
      <c r="QWN206" s="1189"/>
      <c r="QWO206" s="1189"/>
      <c r="QWP206" s="1189"/>
      <c r="QWQ206" s="1189"/>
      <c r="QWR206" s="1189"/>
      <c r="QWS206" s="1189"/>
      <c r="QWT206" s="1189"/>
      <c r="QWU206" s="1189"/>
      <c r="QWV206" s="1189"/>
      <c r="QWW206" s="1189"/>
      <c r="QWX206" s="1189"/>
      <c r="QWY206" s="1189"/>
      <c r="QWZ206" s="1189"/>
      <c r="QXA206" s="1189"/>
      <c r="QXB206" s="1189"/>
      <c r="QXC206" s="1189"/>
      <c r="QXD206" s="1189"/>
      <c r="QXE206" s="1189"/>
      <c r="QXF206" s="1189"/>
      <c r="QXG206" s="1189"/>
      <c r="QXH206" s="1189"/>
      <c r="QXI206" s="1189"/>
      <c r="QXJ206" s="1189"/>
      <c r="QXK206" s="1189"/>
      <c r="QXL206" s="1189"/>
      <c r="QXM206" s="1189"/>
      <c r="QXN206" s="1189"/>
      <c r="QXO206" s="1189"/>
      <c r="QXP206" s="1189"/>
      <c r="QXQ206" s="1189"/>
      <c r="QXR206" s="1189"/>
      <c r="QXS206" s="1189"/>
      <c r="QXT206" s="1189"/>
      <c r="QXU206" s="1189"/>
      <c r="QXV206" s="1189"/>
      <c r="QXW206" s="1189"/>
      <c r="QXX206" s="1189"/>
      <c r="QXY206" s="1189"/>
      <c r="QXZ206" s="1189"/>
      <c r="QYA206" s="1189"/>
      <c r="QYB206" s="1189"/>
      <c r="QYC206" s="1189"/>
      <c r="QYD206" s="1189"/>
      <c r="QYE206" s="1189"/>
      <c r="QYF206" s="1189"/>
      <c r="QYG206" s="1189"/>
      <c r="QYH206" s="1189"/>
      <c r="QYI206" s="1189"/>
      <c r="QYJ206" s="1189"/>
      <c r="QYK206" s="1189"/>
      <c r="QYL206" s="1189"/>
      <c r="QYM206" s="1189"/>
      <c r="QYN206" s="1189"/>
      <c r="QYO206" s="1189"/>
      <c r="QYP206" s="1189"/>
      <c r="QYQ206" s="1189"/>
      <c r="QYR206" s="1189"/>
      <c r="QYS206" s="1189"/>
      <c r="QYT206" s="1189"/>
      <c r="QYU206" s="1189"/>
      <c r="QYV206" s="1189"/>
      <c r="QYW206" s="1189"/>
      <c r="QYX206" s="1189"/>
      <c r="QYY206" s="1189"/>
      <c r="QYZ206" s="1189"/>
      <c r="QZA206" s="1189"/>
      <c r="QZB206" s="1189"/>
      <c r="QZC206" s="1189"/>
      <c r="QZD206" s="1189"/>
      <c r="QZE206" s="1189"/>
      <c r="QZF206" s="1189"/>
      <c r="QZG206" s="1189"/>
      <c r="QZH206" s="1189"/>
      <c r="QZI206" s="1189"/>
      <c r="QZJ206" s="1189"/>
      <c r="QZK206" s="1189"/>
      <c r="QZL206" s="1189"/>
      <c r="QZM206" s="1189"/>
      <c r="QZN206" s="1189"/>
      <c r="QZO206" s="1189"/>
      <c r="QZP206" s="1189"/>
      <c r="QZQ206" s="1189"/>
      <c r="QZR206" s="1189"/>
      <c r="QZS206" s="1189"/>
      <c r="QZT206" s="1189"/>
      <c r="QZU206" s="1189"/>
      <c r="QZV206" s="1189"/>
      <c r="QZW206" s="1189"/>
      <c r="QZX206" s="1189"/>
      <c r="QZY206" s="1189"/>
      <c r="QZZ206" s="1189"/>
      <c r="RAA206" s="1189"/>
      <c r="RAB206" s="1189"/>
      <c r="RAC206" s="1189"/>
      <c r="RAD206" s="1189"/>
      <c r="RAE206" s="1189"/>
      <c r="RAF206" s="1189"/>
      <c r="RAG206" s="1189"/>
      <c r="RAH206" s="1189"/>
      <c r="RAI206" s="1189"/>
      <c r="RAJ206" s="1189"/>
      <c r="RAK206" s="1189"/>
      <c r="RAL206" s="1189"/>
      <c r="RAM206" s="1189"/>
      <c r="RAN206" s="1189"/>
      <c r="RAO206" s="1189"/>
      <c r="RAP206" s="1189"/>
      <c r="RAQ206" s="1189"/>
      <c r="RAR206" s="1189"/>
      <c r="RAS206" s="1189"/>
      <c r="RAT206" s="1189"/>
      <c r="RAU206" s="1189"/>
      <c r="RAV206" s="1189"/>
      <c r="RAW206" s="1189"/>
      <c r="RAX206" s="1189"/>
      <c r="RAY206" s="1189"/>
      <c r="RAZ206" s="1189"/>
      <c r="RBA206" s="1189"/>
      <c r="RBB206" s="1189"/>
      <c r="RBC206" s="1189"/>
      <c r="RBD206" s="1189"/>
      <c r="RBE206" s="1189"/>
      <c r="RBF206" s="1189"/>
      <c r="RBG206" s="1189"/>
      <c r="RBH206" s="1189"/>
      <c r="RBI206" s="1189"/>
      <c r="RBJ206" s="1189"/>
      <c r="RBK206" s="1189"/>
      <c r="RBL206" s="1189"/>
      <c r="RBM206" s="1189"/>
      <c r="RBN206" s="1189"/>
      <c r="RBO206" s="1189"/>
      <c r="RBP206" s="1189"/>
      <c r="RBQ206" s="1189"/>
      <c r="RBR206" s="1189"/>
      <c r="RBS206" s="1189"/>
      <c r="RBT206" s="1189"/>
      <c r="RBU206" s="1189"/>
      <c r="RBV206" s="1189"/>
      <c r="RBW206" s="1189"/>
      <c r="RBX206" s="1189"/>
      <c r="RBY206" s="1189"/>
      <c r="RBZ206" s="1189"/>
      <c r="RCA206" s="1189"/>
      <c r="RCB206" s="1189"/>
      <c r="RCC206" s="1189"/>
      <c r="RCD206" s="1189"/>
      <c r="RCE206" s="1189"/>
      <c r="RCF206" s="1189"/>
      <c r="RCG206" s="1189"/>
      <c r="RCH206" s="1189"/>
      <c r="RCI206" s="1189"/>
      <c r="RCJ206" s="1189"/>
      <c r="RCK206" s="1189"/>
      <c r="RCL206" s="1189"/>
      <c r="RCM206" s="1189"/>
      <c r="RCN206" s="1189"/>
      <c r="RCO206" s="1189"/>
      <c r="RCP206" s="1189"/>
      <c r="RCQ206" s="1189"/>
      <c r="RCR206" s="1189"/>
      <c r="RCS206" s="1189"/>
      <c r="RCT206" s="1189"/>
      <c r="RCU206" s="1189"/>
      <c r="RCV206" s="1189"/>
      <c r="RCW206" s="1189"/>
      <c r="RCX206" s="1189"/>
      <c r="RCY206" s="1189"/>
      <c r="RCZ206" s="1189"/>
      <c r="RDA206" s="1189"/>
      <c r="RDB206" s="1189"/>
      <c r="RDC206" s="1189"/>
      <c r="RDD206" s="1189"/>
      <c r="RDE206" s="1189"/>
      <c r="RDF206" s="1189"/>
      <c r="RDG206" s="1189"/>
      <c r="RDH206" s="1189"/>
      <c r="RDI206" s="1189"/>
      <c r="RDJ206" s="1189"/>
      <c r="RDK206" s="1189"/>
      <c r="RDL206" s="1189"/>
      <c r="RDM206" s="1189"/>
      <c r="RDN206" s="1189"/>
      <c r="RDO206" s="1189"/>
      <c r="RDP206" s="1189"/>
      <c r="RDQ206" s="1189"/>
      <c r="RDR206" s="1189"/>
      <c r="RDS206" s="1189"/>
      <c r="RDT206" s="1189"/>
      <c r="RDU206" s="1189"/>
      <c r="RDV206" s="1189"/>
      <c r="RDW206" s="1189"/>
      <c r="RDX206" s="1189"/>
      <c r="RDY206" s="1189"/>
      <c r="RDZ206" s="1189"/>
      <c r="REA206" s="1189"/>
      <c r="REB206" s="1189"/>
      <c r="REC206" s="1189"/>
      <c r="RED206" s="1189"/>
      <c r="REE206" s="1189"/>
      <c r="REF206" s="1189"/>
      <c r="REG206" s="1189"/>
      <c r="REH206" s="1189"/>
      <c r="REI206" s="1189"/>
      <c r="REJ206" s="1189"/>
      <c r="REK206" s="1189"/>
      <c r="REL206" s="1189"/>
      <c r="REM206" s="1189"/>
      <c r="REN206" s="1189"/>
      <c r="REO206" s="1189"/>
      <c r="REP206" s="1189"/>
      <c r="REQ206" s="1189"/>
      <c r="RER206" s="1189"/>
      <c r="RES206" s="1189"/>
      <c r="RET206" s="1189"/>
      <c r="REU206" s="1189"/>
      <c r="REV206" s="1189"/>
      <c r="REW206" s="1189"/>
      <c r="REX206" s="1189"/>
      <c r="REY206" s="1189"/>
      <c r="REZ206" s="1189"/>
      <c r="RFA206" s="1189"/>
      <c r="RFB206" s="1189"/>
      <c r="RFC206" s="1189"/>
      <c r="RFD206" s="1189"/>
      <c r="RFE206" s="1189"/>
      <c r="RFF206" s="1189"/>
      <c r="RFG206" s="1189"/>
      <c r="RFH206" s="1189"/>
      <c r="RFI206" s="1189"/>
      <c r="RFJ206" s="1189"/>
      <c r="RFK206" s="1189"/>
      <c r="RFL206" s="1189"/>
      <c r="RFM206" s="1189"/>
      <c r="RFN206" s="1189"/>
      <c r="RFO206" s="1189"/>
      <c r="RFP206" s="1189"/>
      <c r="RFQ206" s="1189"/>
      <c r="RFR206" s="1189"/>
      <c r="RFS206" s="1189"/>
      <c r="RFT206" s="1189"/>
      <c r="RFU206" s="1189"/>
      <c r="RFV206" s="1189"/>
      <c r="RFW206" s="1189"/>
      <c r="RFX206" s="1189"/>
      <c r="RFY206" s="1189"/>
      <c r="RFZ206" s="1189"/>
      <c r="RGA206" s="1189"/>
      <c r="RGB206" s="1189"/>
      <c r="RGC206" s="1189"/>
      <c r="RGD206" s="1189"/>
      <c r="RGE206" s="1189"/>
      <c r="RGF206" s="1189"/>
      <c r="RGG206" s="1189"/>
      <c r="RGH206" s="1189"/>
      <c r="RGI206" s="1189"/>
      <c r="RGJ206" s="1189"/>
      <c r="RGK206" s="1189"/>
      <c r="RGL206" s="1189"/>
      <c r="RGM206" s="1189"/>
      <c r="RGN206" s="1189"/>
      <c r="RGO206" s="1189"/>
      <c r="RGP206" s="1189"/>
      <c r="RGQ206" s="1189"/>
      <c r="RGR206" s="1189"/>
      <c r="RGS206" s="1189"/>
      <c r="RGT206" s="1189"/>
      <c r="RGU206" s="1189"/>
      <c r="RGV206" s="1189"/>
      <c r="RGW206" s="1189"/>
      <c r="RGX206" s="1189"/>
      <c r="RGY206" s="1189"/>
      <c r="RGZ206" s="1189"/>
      <c r="RHA206" s="1189"/>
      <c r="RHB206" s="1189"/>
      <c r="RHC206" s="1189"/>
      <c r="RHD206" s="1189"/>
      <c r="RHE206" s="1189"/>
      <c r="RHF206" s="1189"/>
      <c r="RHG206" s="1189"/>
      <c r="RHH206" s="1189"/>
      <c r="RHI206" s="1189"/>
      <c r="RHJ206" s="1189"/>
      <c r="RHK206" s="1189"/>
      <c r="RHL206" s="1189"/>
      <c r="RHM206" s="1189"/>
      <c r="RHN206" s="1189"/>
      <c r="RHO206" s="1189"/>
      <c r="RHP206" s="1189"/>
      <c r="RHQ206" s="1189"/>
      <c r="RHR206" s="1189"/>
      <c r="RHS206" s="1189"/>
      <c r="RHT206" s="1189"/>
      <c r="RHU206" s="1189"/>
      <c r="RHV206" s="1189"/>
      <c r="RHW206" s="1189"/>
      <c r="RHX206" s="1189"/>
      <c r="RHY206" s="1189"/>
      <c r="RHZ206" s="1189"/>
      <c r="RIA206" s="1189"/>
      <c r="RIB206" s="1189"/>
      <c r="RIC206" s="1189"/>
      <c r="RID206" s="1189"/>
      <c r="RIE206" s="1189"/>
      <c r="RIF206" s="1189"/>
      <c r="RIG206" s="1189"/>
      <c r="RIH206" s="1189"/>
      <c r="RII206" s="1189"/>
      <c r="RIJ206" s="1189"/>
      <c r="RIK206" s="1189"/>
      <c r="RIL206" s="1189"/>
      <c r="RIM206" s="1189"/>
      <c r="RIN206" s="1189"/>
      <c r="RIO206" s="1189"/>
      <c r="RIP206" s="1189"/>
      <c r="RIQ206" s="1189"/>
      <c r="RIR206" s="1189"/>
      <c r="RIS206" s="1189"/>
      <c r="RIT206" s="1189"/>
      <c r="RIU206" s="1189"/>
      <c r="RIV206" s="1189"/>
      <c r="RIW206" s="1189"/>
      <c r="RIX206" s="1189"/>
      <c r="RIY206" s="1189"/>
      <c r="RIZ206" s="1189"/>
      <c r="RJA206" s="1189"/>
      <c r="RJB206" s="1189"/>
      <c r="RJC206" s="1189"/>
      <c r="RJD206" s="1189"/>
      <c r="RJE206" s="1189"/>
      <c r="RJF206" s="1189"/>
      <c r="RJG206" s="1189"/>
      <c r="RJH206" s="1189"/>
      <c r="RJI206" s="1189"/>
      <c r="RJJ206" s="1189"/>
      <c r="RJK206" s="1189"/>
      <c r="RJL206" s="1189"/>
      <c r="RJM206" s="1189"/>
      <c r="RJN206" s="1189"/>
      <c r="RJO206" s="1189"/>
      <c r="RJP206" s="1189"/>
      <c r="RJQ206" s="1189"/>
      <c r="RJR206" s="1189"/>
      <c r="RJS206" s="1189"/>
      <c r="RJT206" s="1189"/>
      <c r="RJU206" s="1189"/>
      <c r="RJV206" s="1189"/>
      <c r="RJW206" s="1189"/>
      <c r="RJX206" s="1189"/>
      <c r="RJY206" s="1189"/>
      <c r="RJZ206" s="1189"/>
      <c r="RKA206" s="1189"/>
      <c r="RKB206" s="1189"/>
      <c r="RKC206" s="1189"/>
      <c r="RKD206" s="1189"/>
      <c r="RKE206" s="1189"/>
      <c r="RKF206" s="1189"/>
      <c r="RKG206" s="1189"/>
      <c r="RKH206" s="1189"/>
      <c r="RKI206" s="1189"/>
      <c r="RKJ206" s="1189"/>
      <c r="RKK206" s="1189"/>
      <c r="RKL206" s="1189"/>
      <c r="RKM206" s="1189"/>
      <c r="RKN206" s="1189"/>
      <c r="RKO206" s="1189"/>
      <c r="RKP206" s="1189"/>
      <c r="RKQ206" s="1189"/>
      <c r="RKR206" s="1189"/>
      <c r="RKS206" s="1189"/>
      <c r="RKT206" s="1189"/>
      <c r="RKU206" s="1189"/>
      <c r="RKV206" s="1189"/>
      <c r="RKW206" s="1189"/>
      <c r="RKX206" s="1189"/>
      <c r="RKY206" s="1189"/>
      <c r="RKZ206" s="1189"/>
      <c r="RLA206" s="1189"/>
      <c r="RLB206" s="1189"/>
      <c r="RLC206" s="1189"/>
      <c r="RLD206" s="1189"/>
      <c r="RLE206" s="1189"/>
      <c r="RLF206" s="1189"/>
      <c r="RLG206" s="1189"/>
      <c r="RLH206" s="1189"/>
      <c r="RLI206" s="1189"/>
      <c r="RLJ206" s="1189"/>
      <c r="RLK206" s="1189"/>
      <c r="RLL206" s="1189"/>
      <c r="RLM206" s="1189"/>
      <c r="RLN206" s="1189"/>
      <c r="RLO206" s="1189"/>
      <c r="RLP206" s="1189"/>
      <c r="RLQ206" s="1189"/>
      <c r="RLR206" s="1189"/>
      <c r="RLS206" s="1189"/>
      <c r="RLT206" s="1189"/>
      <c r="RLU206" s="1189"/>
      <c r="RLV206" s="1189"/>
      <c r="RLW206" s="1189"/>
      <c r="RLX206" s="1189"/>
      <c r="RLY206" s="1189"/>
      <c r="RLZ206" s="1189"/>
      <c r="RMA206" s="1189"/>
      <c r="RMB206" s="1189"/>
      <c r="RMC206" s="1189"/>
      <c r="RMD206" s="1189"/>
      <c r="RME206" s="1189"/>
      <c r="RMF206" s="1189"/>
      <c r="RMG206" s="1189"/>
      <c r="RMH206" s="1189"/>
      <c r="RMI206" s="1189"/>
      <c r="RMJ206" s="1189"/>
      <c r="RMK206" s="1189"/>
      <c r="RML206" s="1189"/>
      <c r="RMM206" s="1189"/>
      <c r="RMN206" s="1189"/>
      <c r="RMO206" s="1189"/>
      <c r="RMP206" s="1189"/>
      <c r="RMQ206" s="1189"/>
      <c r="RMR206" s="1189"/>
      <c r="RMS206" s="1189"/>
      <c r="RMT206" s="1189"/>
      <c r="RMU206" s="1189"/>
      <c r="RMV206" s="1189"/>
      <c r="RMW206" s="1189"/>
      <c r="RMX206" s="1189"/>
      <c r="RMY206" s="1189"/>
      <c r="RMZ206" s="1189"/>
      <c r="RNA206" s="1189"/>
      <c r="RNB206" s="1189"/>
      <c r="RNC206" s="1189"/>
      <c r="RND206" s="1189"/>
      <c r="RNE206" s="1189"/>
      <c r="RNF206" s="1189"/>
      <c r="RNG206" s="1189"/>
      <c r="RNH206" s="1189"/>
      <c r="RNI206" s="1189"/>
      <c r="RNJ206" s="1189"/>
      <c r="RNK206" s="1189"/>
      <c r="RNL206" s="1189"/>
      <c r="RNM206" s="1189"/>
      <c r="RNN206" s="1189"/>
      <c r="RNO206" s="1189"/>
      <c r="RNP206" s="1189"/>
      <c r="RNQ206" s="1189"/>
      <c r="RNR206" s="1189"/>
      <c r="RNS206" s="1189"/>
      <c r="RNT206" s="1189"/>
      <c r="RNU206" s="1189"/>
      <c r="RNV206" s="1189"/>
      <c r="RNW206" s="1189"/>
      <c r="RNX206" s="1189"/>
      <c r="RNY206" s="1189"/>
      <c r="RNZ206" s="1189"/>
      <c r="ROA206" s="1189"/>
      <c r="ROB206" s="1189"/>
      <c r="ROC206" s="1189"/>
      <c r="ROD206" s="1189"/>
      <c r="ROE206" s="1189"/>
      <c r="ROF206" s="1189"/>
      <c r="ROG206" s="1189"/>
      <c r="ROH206" s="1189"/>
      <c r="ROI206" s="1189"/>
      <c r="ROJ206" s="1189"/>
      <c r="ROK206" s="1189"/>
      <c r="ROL206" s="1189"/>
      <c r="ROM206" s="1189"/>
      <c r="RON206" s="1189"/>
      <c r="ROO206" s="1189"/>
      <c r="ROP206" s="1189"/>
      <c r="ROQ206" s="1189"/>
      <c r="ROR206" s="1189"/>
      <c r="ROS206" s="1189"/>
      <c r="ROT206" s="1189"/>
      <c r="ROU206" s="1189"/>
      <c r="ROV206" s="1189"/>
      <c r="ROW206" s="1189"/>
      <c r="ROX206" s="1189"/>
      <c r="ROY206" s="1189"/>
      <c r="ROZ206" s="1189"/>
      <c r="RPA206" s="1189"/>
      <c r="RPB206" s="1189"/>
      <c r="RPC206" s="1189"/>
      <c r="RPD206" s="1189"/>
      <c r="RPE206" s="1189"/>
      <c r="RPF206" s="1189"/>
      <c r="RPG206" s="1189"/>
      <c r="RPH206" s="1189"/>
      <c r="RPI206" s="1189"/>
      <c r="RPJ206" s="1189"/>
      <c r="RPK206" s="1189"/>
      <c r="RPL206" s="1189"/>
      <c r="RPM206" s="1189"/>
      <c r="RPN206" s="1189"/>
      <c r="RPO206" s="1189"/>
      <c r="RPP206" s="1189"/>
      <c r="RPQ206" s="1189"/>
      <c r="RPR206" s="1189"/>
      <c r="RPS206" s="1189"/>
      <c r="RPT206" s="1189"/>
      <c r="RPU206" s="1189"/>
      <c r="RPV206" s="1189"/>
      <c r="RPW206" s="1189"/>
      <c r="RPX206" s="1189"/>
      <c r="RPY206" s="1189"/>
      <c r="RPZ206" s="1189"/>
      <c r="RQA206" s="1189"/>
      <c r="RQB206" s="1189"/>
      <c r="RQC206" s="1189"/>
      <c r="RQD206" s="1189"/>
      <c r="RQE206" s="1189"/>
      <c r="RQF206" s="1189"/>
      <c r="RQG206" s="1189"/>
      <c r="RQH206" s="1189"/>
      <c r="RQI206" s="1189"/>
      <c r="RQJ206" s="1189"/>
      <c r="RQK206" s="1189"/>
      <c r="RQL206" s="1189"/>
      <c r="RQM206" s="1189"/>
      <c r="RQN206" s="1189"/>
      <c r="RQO206" s="1189"/>
      <c r="RQP206" s="1189"/>
      <c r="RQQ206" s="1189"/>
      <c r="RQR206" s="1189"/>
      <c r="RQS206" s="1189"/>
      <c r="RQT206" s="1189"/>
      <c r="RQU206" s="1189"/>
      <c r="RQV206" s="1189"/>
      <c r="RQW206" s="1189"/>
      <c r="RQX206" s="1189"/>
      <c r="RQY206" s="1189"/>
      <c r="RQZ206" s="1189"/>
      <c r="RRA206" s="1189"/>
      <c r="RRB206" s="1189"/>
      <c r="RRC206" s="1189"/>
      <c r="RRD206" s="1189"/>
      <c r="RRE206" s="1189"/>
      <c r="RRF206" s="1189"/>
      <c r="RRG206" s="1189"/>
      <c r="RRH206" s="1189"/>
      <c r="RRI206" s="1189"/>
      <c r="RRJ206" s="1189"/>
      <c r="RRK206" s="1189"/>
      <c r="RRL206" s="1189"/>
      <c r="RRM206" s="1189"/>
      <c r="RRN206" s="1189"/>
      <c r="RRO206" s="1189"/>
      <c r="RRP206" s="1189"/>
      <c r="RRQ206" s="1189"/>
      <c r="RRR206" s="1189"/>
      <c r="RRS206" s="1189"/>
      <c r="RRT206" s="1189"/>
      <c r="RRU206" s="1189"/>
      <c r="RRV206" s="1189"/>
      <c r="RRW206" s="1189"/>
      <c r="RRX206" s="1189"/>
      <c r="RRY206" s="1189"/>
      <c r="RRZ206" s="1189"/>
      <c r="RSA206" s="1189"/>
      <c r="RSB206" s="1189"/>
      <c r="RSC206" s="1189"/>
      <c r="RSD206" s="1189"/>
      <c r="RSE206" s="1189"/>
      <c r="RSF206" s="1189"/>
      <c r="RSG206" s="1189"/>
      <c r="RSH206" s="1189"/>
      <c r="RSI206" s="1189"/>
      <c r="RSJ206" s="1189"/>
      <c r="RSK206" s="1189"/>
      <c r="RSL206" s="1189"/>
      <c r="RSM206" s="1189"/>
      <c r="RSN206" s="1189"/>
      <c r="RSO206" s="1189"/>
      <c r="RSP206" s="1189"/>
      <c r="RSQ206" s="1189"/>
      <c r="RSR206" s="1189"/>
      <c r="RSS206" s="1189"/>
      <c r="RST206" s="1189"/>
      <c r="RSU206" s="1189"/>
      <c r="RSV206" s="1189"/>
      <c r="RSW206" s="1189"/>
      <c r="RSX206" s="1189"/>
      <c r="RSY206" s="1189"/>
      <c r="RSZ206" s="1189"/>
      <c r="RTA206" s="1189"/>
      <c r="RTB206" s="1189"/>
      <c r="RTC206" s="1189"/>
      <c r="RTD206" s="1189"/>
      <c r="RTE206" s="1189"/>
      <c r="RTF206" s="1189"/>
      <c r="RTG206" s="1189"/>
      <c r="RTH206" s="1189"/>
      <c r="RTI206" s="1189"/>
      <c r="RTJ206" s="1189"/>
      <c r="RTK206" s="1189"/>
      <c r="RTL206" s="1189"/>
      <c r="RTM206" s="1189"/>
      <c r="RTN206" s="1189"/>
      <c r="RTO206" s="1189"/>
      <c r="RTP206" s="1189"/>
      <c r="RTQ206" s="1189"/>
      <c r="RTR206" s="1189"/>
      <c r="RTS206" s="1189"/>
      <c r="RTT206" s="1189"/>
      <c r="RTU206" s="1189"/>
      <c r="RTV206" s="1189"/>
      <c r="RTW206" s="1189"/>
      <c r="RTX206" s="1189"/>
      <c r="RTY206" s="1189"/>
      <c r="RTZ206" s="1189"/>
      <c r="RUA206" s="1189"/>
      <c r="RUB206" s="1189"/>
      <c r="RUC206" s="1189"/>
      <c r="RUD206" s="1189"/>
      <c r="RUE206" s="1189"/>
      <c r="RUF206" s="1189"/>
      <c r="RUG206" s="1189"/>
      <c r="RUH206" s="1189"/>
      <c r="RUI206" s="1189"/>
      <c r="RUJ206" s="1189"/>
      <c r="RUK206" s="1189"/>
      <c r="RUL206" s="1189"/>
      <c r="RUM206" s="1189"/>
      <c r="RUN206" s="1189"/>
      <c r="RUO206" s="1189"/>
      <c r="RUP206" s="1189"/>
      <c r="RUQ206" s="1189"/>
      <c r="RUR206" s="1189"/>
      <c r="RUS206" s="1189"/>
      <c r="RUT206" s="1189"/>
      <c r="RUU206" s="1189"/>
      <c r="RUV206" s="1189"/>
      <c r="RUW206" s="1189"/>
      <c r="RUX206" s="1189"/>
      <c r="RUY206" s="1189"/>
      <c r="RUZ206" s="1189"/>
      <c r="RVA206" s="1189"/>
      <c r="RVB206" s="1189"/>
      <c r="RVC206" s="1189"/>
      <c r="RVD206" s="1189"/>
      <c r="RVE206" s="1189"/>
      <c r="RVF206" s="1189"/>
      <c r="RVG206" s="1189"/>
      <c r="RVH206" s="1189"/>
      <c r="RVI206" s="1189"/>
      <c r="RVJ206" s="1189"/>
      <c r="RVK206" s="1189"/>
      <c r="RVL206" s="1189"/>
      <c r="RVM206" s="1189"/>
      <c r="RVN206" s="1189"/>
      <c r="RVO206" s="1189"/>
      <c r="RVP206" s="1189"/>
      <c r="RVQ206" s="1189"/>
      <c r="RVR206" s="1189"/>
      <c r="RVS206" s="1189"/>
      <c r="RVT206" s="1189"/>
      <c r="RVU206" s="1189"/>
      <c r="RVV206" s="1189"/>
      <c r="RVW206" s="1189"/>
      <c r="RVX206" s="1189"/>
      <c r="RVY206" s="1189"/>
      <c r="RVZ206" s="1189"/>
      <c r="RWA206" s="1189"/>
      <c r="RWB206" s="1189"/>
      <c r="RWC206" s="1189"/>
      <c r="RWD206" s="1189"/>
      <c r="RWE206" s="1189"/>
      <c r="RWF206" s="1189"/>
      <c r="RWG206" s="1189"/>
      <c r="RWH206" s="1189"/>
      <c r="RWI206" s="1189"/>
      <c r="RWJ206" s="1189"/>
      <c r="RWK206" s="1189"/>
      <c r="RWL206" s="1189"/>
      <c r="RWM206" s="1189"/>
      <c r="RWN206" s="1189"/>
      <c r="RWO206" s="1189"/>
      <c r="RWP206" s="1189"/>
      <c r="RWQ206" s="1189"/>
      <c r="RWR206" s="1189"/>
      <c r="RWS206" s="1189"/>
      <c r="RWT206" s="1189"/>
      <c r="RWU206" s="1189"/>
      <c r="RWV206" s="1189"/>
      <c r="RWW206" s="1189"/>
      <c r="RWX206" s="1189"/>
      <c r="RWY206" s="1189"/>
      <c r="RWZ206" s="1189"/>
      <c r="RXA206" s="1189"/>
      <c r="RXB206" s="1189"/>
      <c r="RXC206" s="1189"/>
      <c r="RXD206" s="1189"/>
      <c r="RXE206" s="1189"/>
      <c r="RXF206" s="1189"/>
      <c r="RXG206" s="1189"/>
      <c r="RXH206" s="1189"/>
      <c r="RXI206" s="1189"/>
      <c r="RXJ206" s="1189"/>
      <c r="RXK206" s="1189"/>
      <c r="RXL206" s="1189"/>
      <c r="RXM206" s="1189"/>
      <c r="RXN206" s="1189"/>
      <c r="RXO206" s="1189"/>
      <c r="RXP206" s="1189"/>
      <c r="RXQ206" s="1189"/>
      <c r="RXR206" s="1189"/>
      <c r="RXS206" s="1189"/>
      <c r="RXT206" s="1189"/>
      <c r="RXU206" s="1189"/>
      <c r="RXV206" s="1189"/>
      <c r="RXW206" s="1189"/>
      <c r="RXX206" s="1189"/>
      <c r="RXY206" s="1189"/>
      <c r="RXZ206" s="1189"/>
      <c r="RYA206" s="1189"/>
      <c r="RYB206" s="1189"/>
      <c r="RYC206" s="1189"/>
      <c r="RYD206" s="1189"/>
      <c r="RYE206" s="1189"/>
      <c r="RYF206" s="1189"/>
      <c r="RYG206" s="1189"/>
      <c r="RYH206" s="1189"/>
      <c r="RYI206" s="1189"/>
      <c r="RYJ206" s="1189"/>
      <c r="RYK206" s="1189"/>
      <c r="RYL206" s="1189"/>
      <c r="RYM206" s="1189"/>
      <c r="RYN206" s="1189"/>
      <c r="RYO206" s="1189"/>
      <c r="RYP206" s="1189"/>
      <c r="RYQ206" s="1189"/>
      <c r="RYR206" s="1189"/>
      <c r="RYS206" s="1189"/>
      <c r="RYT206" s="1189"/>
      <c r="RYU206" s="1189"/>
      <c r="RYV206" s="1189"/>
      <c r="RYW206" s="1189"/>
      <c r="RYX206" s="1189"/>
      <c r="RYY206" s="1189"/>
      <c r="RYZ206" s="1189"/>
      <c r="RZA206" s="1189"/>
      <c r="RZB206" s="1189"/>
      <c r="RZC206" s="1189"/>
      <c r="RZD206" s="1189"/>
      <c r="RZE206" s="1189"/>
      <c r="RZF206" s="1189"/>
      <c r="RZG206" s="1189"/>
      <c r="RZH206" s="1189"/>
      <c r="RZI206" s="1189"/>
      <c r="RZJ206" s="1189"/>
      <c r="RZK206" s="1189"/>
      <c r="RZL206" s="1189"/>
      <c r="RZM206" s="1189"/>
      <c r="RZN206" s="1189"/>
      <c r="RZO206" s="1189"/>
      <c r="RZP206" s="1189"/>
      <c r="RZQ206" s="1189"/>
      <c r="RZR206" s="1189"/>
      <c r="RZS206" s="1189"/>
      <c r="RZT206" s="1189"/>
      <c r="RZU206" s="1189"/>
      <c r="RZV206" s="1189"/>
      <c r="RZW206" s="1189"/>
      <c r="RZX206" s="1189"/>
      <c r="RZY206" s="1189"/>
      <c r="RZZ206" s="1189"/>
      <c r="SAA206" s="1189"/>
      <c r="SAB206" s="1189"/>
      <c r="SAC206" s="1189"/>
      <c r="SAD206" s="1189"/>
      <c r="SAE206" s="1189"/>
      <c r="SAF206" s="1189"/>
      <c r="SAG206" s="1189"/>
      <c r="SAH206" s="1189"/>
      <c r="SAI206" s="1189"/>
      <c r="SAJ206" s="1189"/>
      <c r="SAK206" s="1189"/>
      <c r="SAL206" s="1189"/>
      <c r="SAM206" s="1189"/>
      <c r="SAN206" s="1189"/>
      <c r="SAO206" s="1189"/>
      <c r="SAP206" s="1189"/>
      <c r="SAQ206" s="1189"/>
      <c r="SAR206" s="1189"/>
      <c r="SAS206" s="1189"/>
      <c r="SAT206" s="1189"/>
      <c r="SAU206" s="1189"/>
      <c r="SAV206" s="1189"/>
      <c r="SAW206" s="1189"/>
      <c r="SAX206" s="1189"/>
      <c r="SAY206" s="1189"/>
      <c r="SAZ206" s="1189"/>
      <c r="SBA206" s="1189"/>
      <c r="SBB206" s="1189"/>
      <c r="SBC206" s="1189"/>
      <c r="SBD206" s="1189"/>
      <c r="SBE206" s="1189"/>
      <c r="SBF206" s="1189"/>
      <c r="SBG206" s="1189"/>
      <c r="SBH206" s="1189"/>
      <c r="SBI206" s="1189"/>
      <c r="SBJ206" s="1189"/>
      <c r="SBK206" s="1189"/>
      <c r="SBL206" s="1189"/>
      <c r="SBM206" s="1189"/>
      <c r="SBN206" s="1189"/>
      <c r="SBO206" s="1189"/>
      <c r="SBP206" s="1189"/>
      <c r="SBQ206" s="1189"/>
      <c r="SBR206" s="1189"/>
      <c r="SBS206" s="1189"/>
      <c r="SBT206" s="1189"/>
      <c r="SBU206" s="1189"/>
      <c r="SBV206" s="1189"/>
      <c r="SBW206" s="1189"/>
      <c r="SBX206" s="1189"/>
      <c r="SBY206" s="1189"/>
      <c r="SBZ206" s="1189"/>
      <c r="SCA206" s="1189"/>
      <c r="SCB206" s="1189"/>
      <c r="SCC206" s="1189"/>
      <c r="SCD206" s="1189"/>
      <c r="SCE206" s="1189"/>
      <c r="SCF206" s="1189"/>
      <c r="SCG206" s="1189"/>
      <c r="SCH206" s="1189"/>
      <c r="SCI206" s="1189"/>
      <c r="SCJ206" s="1189"/>
      <c r="SCK206" s="1189"/>
      <c r="SCL206" s="1189"/>
      <c r="SCM206" s="1189"/>
      <c r="SCN206" s="1189"/>
      <c r="SCO206" s="1189"/>
      <c r="SCP206" s="1189"/>
      <c r="SCQ206" s="1189"/>
      <c r="SCR206" s="1189"/>
      <c r="SCS206" s="1189"/>
      <c r="SCT206" s="1189"/>
      <c r="SCU206" s="1189"/>
      <c r="SCV206" s="1189"/>
      <c r="SCW206" s="1189"/>
      <c r="SCX206" s="1189"/>
      <c r="SCY206" s="1189"/>
      <c r="SCZ206" s="1189"/>
      <c r="SDA206" s="1189"/>
      <c r="SDB206" s="1189"/>
      <c r="SDC206" s="1189"/>
      <c r="SDD206" s="1189"/>
      <c r="SDE206" s="1189"/>
      <c r="SDF206" s="1189"/>
      <c r="SDG206" s="1189"/>
      <c r="SDH206" s="1189"/>
      <c r="SDI206" s="1189"/>
      <c r="SDJ206" s="1189"/>
      <c r="SDK206" s="1189"/>
      <c r="SDL206" s="1189"/>
      <c r="SDM206" s="1189"/>
      <c r="SDN206" s="1189"/>
      <c r="SDO206" s="1189"/>
      <c r="SDP206" s="1189"/>
      <c r="SDQ206" s="1189"/>
      <c r="SDR206" s="1189"/>
      <c r="SDS206" s="1189"/>
      <c r="SDT206" s="1189"/>
      <c r="SDU206" s="1189"/>
      <c r="SDV206" s="1189"/>
      <c r="SDW206" s="1189"/>
      <c r="SDX206" s="1189"/>
      <c r="SDY206" s="1189"/>
      <c r="SDZ206" s="1189"/>
      <c r="SEA206" s="1189"/>
      <c r="SEB206" s="1189"/>
      <c r="SEC206" s="1189"/>
      <c r="SED206" s="1189"/>
      <c r="SEE206" s="1189"/>
      <c r="SEF206" s="1189"/>
      <c r="SEG206" s="1189"/>
      <c r="SEH206" s="1189"/>
      <c r="SEI206" s="1189"/>
      <c r="SEJ206" s="1189"/>
      <c r="SEK206" s="1189"/>
      <c r="SEL206" s="1189"/>
      <c r="SEM206" s="1189"/>
      <c r="SEN206" s="1189"/>
      <c r="SEO206" s="1189"/>
      <c r="SEP206" s="1189"/>
      <c r="SEQ206" s="1189"/>
      <c r="SER206" s="1189"/>
      <c r="SES206" s="1189"/>
      <c r="SET206" s="1189"/>
      <c r="SEU206" s="1189"/>
      <c r="SEV206" s="1189"/>
      <c r="SEW206" s="1189"/>
      <c r="SEX206" s="1189"/>
      <c r="SEY206" s="1189"/>
      <c r="SEZ206" s="1189"/>
      <c r="SFA206" s="1189"/>
      <c r="SFB206" s="1189"/>
      <c r="SFC206" s="1189"/>
      <c r="SFD206" s="1189"/>
      <c r="SFE206" s="1189"/>
      <c r="SFF206" s="1189"/>
      <c r="SFG206" s="1189"/>
      <c r="SFH206" s="1189"/>
      <c r="SFI206" s="1189"/>
      <c r="SFJ206" s="1189"/>
      <c r="SFK206" s="1189"/>
      <c r="SFL206" s="1189"/>
      <c r="SFM206" s="1189"/>
      <c r="SFN206" s="1189"/>
      <c r="SFO206" s="1189"/>
      <c r="SFP206" s="1189"/>
      <c r="SFQ206" s="1189"/>
      <c r="SFR206" s="1189"/>
      <c r="SFS206" s="1189"/>
      <c r="SFT206" s="1189"/>
      <c r="SFU206" s="1189"/>
      <c r="SFV206" s="1189"/>
      <c r="SFW206" s="1189"/>
      <c r="SFX206" s="1189"/>
      <c r="SFY206" s="1189"/>
      <c r="SFZ206" s="1189"/>
      <c r="SGA206" s="1189"/>
      <c r="SGB206" s="1189"/>
      <c r="SGC206" s="1189"/>
      <c r="SGD206" s="1189"/>
      <c r="SGE206" s="1189"/>
      <c r="SGF206" s="1189"/>
      <c r="SGG206" s="1189"/>
      <c r="SGH206" s="1189"/>
      <c r="SGI206" s="1189"/>
      <c r="SGJ206" s="1189"/>
      <c r="SGK206" s="1189"/>
      <c r="SGL206" s="1189"/>
      <c r="SGM206" s="1189"/>
      <c r="SGN206" s="1189"/>
      <c r="SGO206" s="1189"/>
      <c r="SGP206" s="1189"/>
      <c r="SGQ206" s="1189"/>
      <c r="SGR206" s="1189"/>
      <c r="SGS206" s="1189"/>
      <c r="SGT206" s="1189"/>
      <c r="SGU206" s="1189"/>
      <c r="SGV206" s="1189"/>
      <c r="SGW206" s="1189"/>
      <c r="SGX206" s="1189"/>
      <c r="SGY206" s="1189"/>
      <c r="SGZ206" s="1189"/>
      <c r="SHA206" s="1189"/>
      <c r="SHB206" s="1189"/>
      <c r="SHC206" s="1189"/>
      <c r="SHD206" s="1189"/>
      <c r="SHE206" s="1189"/>
      <c r="SHF206" s="1189"/>
      <c r="SHG206" s="1189"/>
      <c r="SHH206" s="1189"/>
      <c r="SHI206" s="1189"/>
      <c r="SHJ206" s="1189"/>
      <c r="SHK206" s="1189"/>
      <c r="SHL206" s="1189"/>
      <c r="SHM206" s="1189"/>
      <c r="SHN206" s="1189"/>
      <c r="SHO206" s="1189"/>
      <c r="SHP206" s="1189"/>
      <c r="SHQ206" s="1189"/>
      <c r="SHR206" s="1189"/>
      <c r="SHS206" s="1189"/>
      <c r="SHT206" s="1189"/>
      <c r="SHU206" s="1189"/>
      <c r="SHV206" s="1189"/>
      <c r="SHW206" s="1189"/>
      <c r="SHX206" s="1189"/>
      <c r="SHY206" s="1189"/>
      <c r="SHZ206" s="1189"/>
      <c r="SIA206" s="1189"/>
      <c r="SIB206" s="1189"/>
      <c r="SIC206" s="1189"/>
      <c r="SID206" s="1189"/>
      <c r="SIE206" s="1189"/>
      <c r="SIF206" s="1189"/>
      <c r="SIG206" s="1189"/>
      <c r="SIH206" s="1189"/>
      <c r="SII206" s="1189"/>
      <c r="SIJ206" s="1189"/>
      <c r="SIK206" s="1189"/>
      <c r="SIL206" s="1189"/>
      <c r="SIM206" s="1189"/>
      <c r="SIN206" s="1189"/>
      <c r="SIO206" s="1189"/>
      <c r="SIP206" s="1189"/>
      <c r="SIQ206" s="1189"/>
      <c r="SIR206" s="1189"/>
      <c r="SIS206" s="1189"/>
      <c r="SIT206" s="1189"/>
      <c r="SIU206" s="1189"/>
      <c r="SIV206" s="1189"/>
      <c r="SIW206" s="1189"/>
      <c r="SIX206" s="1189"/>
      <c r="SIY206" s="1189"/>
      <c r="SIZ206" s="1189"/>
      <c r="SJA206" s="1189"/>
      <c r="SJB206" s="1189"/>
      <c r="SJC206" s="1189"/>
      <c r="SJD206" s="1189"/>
      <c r="SJE206" s="1189"/>
      <c r="SJF206" s="1189"/>
      <c r="SJG206" s="1189"/>
      <c r="SJH206" s="1189"/>
      <c r="SJI206" s="1189"/>
      <c r="SJJ206" s="1189"/>
      <c r="SJK206" s="1189"/>
      <c r="SJL206" s="1189"/>
      <c r="SJM206" s="1189"/>
      <c r="SJN206" s="1189"/>
      <c r="SJO206" s="1189"/>
      <c r="SJP206" s="1189"/>
      <c r="SJQ206" s="1189"/>
      <c r="SJR206" s="1189"/>
      <c r="SJS206" s="1189"/>
      <c r="SJT206" s="1189"/>
      <c r="SJU206" s="1189"/>
      <c r="SJV206" s="1189"/>
      <c r="SJW206" s="1189"/>
      <c r="SJX206" s="1189"/>
      <c r="SJY206" s="1189"/>
      <c r="SJZ206" s="1189"/>
      <c r="SKA206" s="1189"/>
      <c r="SKB206" s="1189"/>
      <c r="SKC206" s="1189"/>
      <c r="SKD206" s="1189"/>
      <c r="SKE206" s="1189"/>
      <c r="SKF206" s="1189"/>
      <c r="SKG206" s="1189"/>
      <c r="SKH206" s="1189"/>
      <c r="SKI206" s="1189"/>
      <c r="SKJ206" s="1189"/>
      <c r="SKK206" s="1189"/>
      <c r="SKL206" s="1189"/>
      <c r="SKM206" s="1189"/>
      <c r="SKN206" s="1189"/>
      <c r="SKO206" s="1189"/>
      <c r="SKP206" s="1189"/>
      <c r="SKQ206" s="1189"/>
      <c r="SKR206" s="1189"/>
      <c r="SKS206" s="1189"/>
      <c r="SKT206" s="1189"/>
      <c r="SKU206" s="1189"/>
      <c r="SKV206" s="1189"/>
      <c r="SKW206" s="1189"/>
      <c r="SKX206" s="1189"/>
      <c r="SKY206" s="1189"/>
      <c r="SKZ206" s="1189"/>
      <c r="SLA206" s="1189"/>
      <c r="SLB206" s="1189"/>
      <c r="SLC206" s="1189"/>
      <c r="SLD206" s="1189"/>
      <c r="SLE206" s="1189"/>
      <c r="SLF206" s="1189"/>
      <c r="SLG206" s="1189"/>
      <c r="SLH206" s="1189"/>
      <c r="SLI206" s="1189"/>
      <c r="SLJ206" s="1189"/>
      <c r="SLK206" s="1189"/>
      <c r="SLL206" s="1189"/>
      <c r="SLM206" s="1189"/>
      <c r="SLN206" s="1189"/>
      <c r="SLO206" s="1189"/>
      <c r="SLP206" s="1189"/>
      <c r="SLQ206" s="1189"/>
      <c r="SLR206" s="1189"/>
      <c r="SLS206" s="1189"/>
      <c r="SLT206" s="1189"/>
      <c r="SLU206" s="1189"/>
      <c r="SLV206" s="1189"/>
      <c r="SLW206" s="1189"/>
      <c r="SLX206" s="1189"/>
      <c r="SLY206" s="1189"/>
      <c r="SLZ206" s="1189"/>
      <c r="SMA206" s="1189"/>
      <c r="SMB206" s="1189"/>
      <c r="SMC206" s="1189"/>
      <c r="SMD206" s="1189"/>
      <c r="SME206" s="1189"/>
      <c r="SMF206" s="1189"/>
      <c r="SMG206" s="1189"/>
      <c r="SMH206" s="1189"/>
      <c r="SMI206" s="1189"/>
      <c r="SMJ206" s="1189"/>
      <c r="SMK206" s="1189"/>
      <c r="SML206" s="1189"/>
      <c r="SMM206" s="1189"/>
      <c r="SMN206" s="1189"/>
      <c r="SMO206" s="1189"/>
      <c r="SMP206" s="1189"/>
      <c r="SMQ206" s="1189"/>
      <c r="SMR206" s="1189"/>
      <c r="SMS206" s="1189"/>
      <c r="SMT206" s="1189"/>
      <c r="SMU206" s="1189"/>
      <c r="SMV206" s="1189"/>
      <c r="SMW206" s="1189"/>
      <c r="SMX206" s="1189"/>
      <c r="SMY206" s="1189"/>
      <c r="SMZ206" s="1189"/>
      <c r="SNA206" s="1189"/>
      <c r="SNB206" s="1189"/>
      <c r="SNC206" s="1189"/>
      <c r="SND206" s="1189"/>
      <c r="SNE206" s="1189"/>
      <c r="SNF206" s="1189"/>
      <c r="SNG206" s="1189"/>
      <c r="SNH206" s="1189"/>
      <c r="SNI206" s="1189"/>
      <c r="SNJ206" s="1189"/>
      <c r="SNK206" s="1189"/>
      <c r="SNL206" s="1189"/>
      <c r="SNM206" s="1189"/>
      <c r="SNN206" s="1189"/>
      <c r="SNO206" s="1189"/>
      <c r="SNP206" s="1189"/>
      <c r="SNQ206" s="1189"/>
      <c r="SNR206" s="1189"/>
      <c r="SNS206" s="1189"/>
      <c r="SNT206" s="1189"/>
      <c r="SNU206" s="1189"/>
      <c r="SNV206" s="1189"/>
      <c r="SNW206" s="1189"/>
      <c r="SNX206" s="1189"/>
      <c r="SNY206" s="1189"/>
      <c r="SNZ206" s="1189"/>
      <c r="SOA206" s="1189"/>
      <c r="SOB206" s="1189"/>
      <c r="SOC206" s="1189"/>
      <c r="SOD206" s="1189"/>
      <c r="SOE206" s="1189"/>
      <c r="SOF206" s="1189"/>
      <c r="SOG206" s="1189"/>
      <c r="SOH206" s="1189"/>
      <c r="SOI206" s="1189"/>
      <c r="SOJ206" s="1189"/>
      <c r="SOK206" s="1189"/>
      <c r="SOL206" s="1189"/>
      <c r="SOM206" s="1189"/>
      <c r="SON206" s="1189"/>
      <c r="SOO206" s="1189"/>
      <c r="SOP206" s="1189"/>
      <c r="SOQ206" s="1189"/>
      <c r="SOR206" s="1189"/>
      <c r="SOS206" s="1189"/>
      <c r="SOT206" s="1189"/>
      <c r="SOU206" s="1189"/>
      <c r="SOV206" s="1189"/>
      <c r="SOW206" s="1189"/>
      <c r="SOX206" s="1189"/>
      <c r="SOY206" s="1189"/>
      <c r="SOZ206" s="1189"/>
      <c r="SPA206" s="1189"/>
      <c r="SPB206" s="1189"/>
      <c r="SPC206" s="1189"/>
      <c r="SPD206" s="1189"/>
      <c r="SPE206" s="1189"/>
      <c r="SPF206" s="1189"/>
      <c r="SPG206" s="1189"/>
      <c r="SPH206" s="1189"/>
      <c r="SPI206" s="1189"/>
      <c r="SPJ206" s="1189"/>
      <c r="SPK206" s="1189"/>
      <c r="SPL206" s="1189"/>
      <c r="SPM206" s="1189"/>
      <c r="SPN206" s="1189"/>
      <c r="SPO206" s="1189"/>
      <c r="SPP206" s="1189"/>
      <c r="SPQ206" s="1189"/>
      <c r="SPR206" s="1189"/>
      <c r="SPS206" s="1189"/>
      <c r="SPT206" s="1189"/>
      <c r="SPU206" s="1189"/>
      <c r="SPV206" s="1189"/>
      <c r="SPW206" s="1189"/>
      <c r="SPX206" s="1189"/>
      <c r="SPY206" s="1189"/>
      <c r="SPZ206" s="1189"/>
      <c r="SQA206" s="1189"/>
      <c r="SQB206" s="1189"/>
      <c r="SQC206" s="1189"/>
      <c r="SQD206" s="1189"/>
      <c r="SQE206" s="1189"/>
      <c r="SQF206" s="1189"/>
      <c r="SQG206" s="1189"/>
      <c r="SQH206" s="1189"/>
      <c r="SQI206" s="1189"/>
      <c r="SQJ206" s="1189"/>
      <c r="SQK206" s="1189"/>
      <c r="SQL206" s="1189"/>
      <c r="SQM206" s="1189"/>
      <c r="SQN206" s="1189"/>
      <c r="SQO206" s="1189"/>
      <c r="SQP206" s="1189"/>
      <c r="SQQ206" s="1189"/>
      <c r="SQR206" s="1189"/>
      <c r="SQS206" s="1189"/>
      <c r="SQT206" s="1189"/>
      <c r="SQU206" s="1189"/>
      <c r="SQV206" s="1189"/>
      <c r="SQW206" s="1189"/>
      <c r="SQX206" s="1189"/>
      <c r="SQY206" s="1189"/>
      <c r="SQZ206" s="1189"/>
      <c r="SRA206" s="1189"/>
      <c r="SRB206" s="1189"/>
      <c r="SRC206" s="1189"/>
      <c r="SRD206" s="1189"/>
      <c r="SRE206" s="1189"/>
      <c r="SRF206" s="1189"/>
      <c r="SRG206" s="1189"/>
      <c r="SRH206" s="1189"/>
      <c r="SRI206" s="1189"/>
      <c r="SRJ206" s="1189"/>
      <c r="SRK206" s="1189"/>
      <c r="SRL206" s="1189"/>
      <c r="SRM206" s="1189"/>
      <c r="SRN206" s="1189"/>
      <c r="SRO206" s="1189"/>
      <c r="SRP206" s="1189"/>
      <c r="SRQ206" s="1189"/>
      <c r="SRR206" s="1189"/>
      <c r="SRS206" s="1189"/>
      <c r="SRT206" s="1189"/>
      <c r="SRU206" s="1189"/>
      <c r="SRV206" s="1189"/>
      <c r="SRW206" s="1189"/>
      <c r="SRX206" s="1189"/>
      <c r="SRY206" s="1189"/>
      <c r="SRZ206" s="1189"/>
      <c r="SSA206" s="1189"/>
      <c r="SSB206" s="1189"/>
      <c r="SSC206" s="1189"/>
      <c r="SSD206" s="1189"/>
      <c r="SSE206" s="1189"/>
      <c r="SSF206" s="1189"/>
      <c r="SSG206" s="1189"/>
      <c r="SSH206" s="1189"/>
      <c r="SSI206" s="1189"/>
      <c r="SSJ206" s="1189"/>
      <c r="SSK206" s="1189"/>
      <c r="SSL206" s="1189"/>
      <c r="SSM206" s="1189"/>
      <c r="SSN206" s="1189"/>
      <c r="SSO206" s="1189"/>
      <c r="SSP206" s="1189"/>
      <c r="SSQ206" s="1189"/>
      <c r="SSR206" s="1189"/>
      <c r="SSS206" s="1189"/>
      <c r="SST206" s="1189"/>
      <c r="SSU206" s="1189"/>
      <c r="SSV206" s="1189"/>
      <c r="SSW206" s="1189"/>
      <c r="SSX206" s="1189"/>
      <c r="SSY206" s="1189"/>
      <c r="SSZ206" s="1189"/>
      <c r="STA206" s="1189"/>
      <c r="STB206" s="1189"/>
      <c r="STC206" s="1189"/>
      <c r="STD206" s="1189"/>
      <c r="STE206" s="1189"/>
      <c r="STF206" s="1189"/>
      <c r="STG206" s="1189"/>
      <c r="STH206" s="1189"/>
      <c r="STI206" s="1189"/>
      <c r="STJ206" s="1189"/>
      <c r="STK206" s="1189"/>
      <c r="STL206" s="1189"/>
      <c r="STM206" s="1189"/>
      <c r="STN206" s="1189"/>
      <c r="STO206" s="1189"/>
      <c r="STP206" s="1189"/>
      <c r="STQ206" s="1189"/>
      <c r="STR206" s="1189"/>
      <c r="STS206" s="1189"/>
      <c r="STT206" s="1189"/>
      <c r="STU206" s="1189"/>
      <c r="STV206" s="1189"/>
      <c r="STW206" s="1189"/>
      <c r="STX206" s="1189"/>
      <c r="STY206" s="1189"/>
      <c r="STZ206" s="1189"/>
      <c r="SUA206" s="1189"/>
      <c r="SUB206" s="1189"/>
      <c r="SUC206" s="1189"/>
      <c r="SUD206" s="1189"/>
      <c r="SUE206" s="1189"/>
      <c r="SUF206" s="1189"/>
      <c r="SUG206" s="1189"/>
      <c r="SUH206" s="1189"/>
      <c r="SUI206" s="1189"/>
      <c r="SUJ206" s="1189"/>
      <c r="SUK206" s="1189"/>
      <c r="SUL206" s="1189"/>
      <c r="SUM206" s="1189"/>
      <c r="SUN206" s="1189"/>
      <c r="SUO206" s="1189"/>
      <c r="SUP206" s="1189"/>
      <c r="SUQ206" s="1189"/>
      <c r="SUR206" s="1189"/>
      <c r="SUS206" s="1189"/>
      <c r="SUT206" s="1189"/>
      <c r="SUU206" s="1189"/>
      <c r="SUV206" s="1189"/>
      <c r="SUW206" s="1189"/>
      <c r="SUX206" s="1189"/>
      <c r="SUY206" s="1189"/>
      <c r="SUZ206" s="1189"/>
      <c r="SVA206" s="1189"/>
      <c r="SVB206" s="1189"/>
      <c r="SVC206" s="1189"/>
      <c r="SVD206" s="1189"/>
      <c r="SVE206" s="1189"/>
      <c r="SVF206" s="1189"/>
      <c r="SVG206" s="1189"/>
      <c r="SVH206" s="1189"/>
      <c r="SVI206" s="1189"/>
      <c r="SVJ206" s="1189"/>
      <c r="SVK206" s="1189"/>
      <c r="SVL206" s="1189"/>
      <c r="SVM206" s="1189"/>
      <c r="SVN206" s="1189"/>
      <c r="SVO206" s="1189"/>
      <c r="SVP206" s="1189"/>
      <c r="SVQ206" s="1189"/>
      <c r="SVR206" s="1189"/>
      <c r="SVS206" s="1189"/>
      <c r="SVT206" s="1189"/>
      <c r="SVU206" s="1189"/>
      <c r="SVV206" s="1189"/>
      <c r="SVW206" s="1189"/>
      <c r="SVX206" s="1189"/>
      <c r="SVY206" s="1189"/>
      <c r="SVZ206" s="1189"/>
      <c r="SWA206" s="1189"/>
      <c r="SWB206" s="1189"/>
      <c r="SWC206" s="1189"/>
      <c r="SWD206" s="1189"/>
      <c r="SWE206" s="1189"/>
      <c r="SWF206" s="1189"/>
      <c r="SWG206" s="1189"/>
      <c r="SWH206" s="1189"/>
      <c r="SWI206" s="1189"/>
      <c r="SWJ206" s="1189"/>
      <c r="SWK206" s="1189"/>
      <c r="SWL206" s="1189"/>
      <c r="SWM206" s="1189"/>
      <c r="SWN206" s="1189"/>
      <c r="SWO206" s="1189"/>
      <c r="SWP206" s="1189"/>
      <c r="SWQ206" s="1189"/>
      <c r="SWR206" s="1189"/>
      <c r="SWS206" s="1189"/>
      <c r="SWT206" s="1189"/>
      <c r="SWU206" s="1189"/>
      <c r="SWV206" s="1189"/>
      <c r="SWW206" s="1189"/>
      <c r="SWX206" s="1189"/>
      <c r="SWY206" s="1189"/>
      <c r="SWZ206" s="1189"/>
      <c r="SXA206" s="1189"/>
      <c r="SXB206" s="1189"/>
      <c r="SXC206" s="1189"/>
      <c r="SXD206" s="1189"/>
      <c r="SXE206" s="1189"/>
      <c r="SXF206" s="1189"/>
      <c r="SXG206" s="1189"/>
      <c r="SXH206" s="1189"/>
      <c r="SXI206" s="1189"/>
      <c r="SXJ206" s="1189"/>
      <c r="SXK206" s="1189"/>
      <c r="SXL206" s="1189"/>
      <c r="SXM206" s="1189"/>
      <c r="SXN206" s="1189"/>
      <c r="SXO206" s="1189"/>
      <c r="SXP206" s="1189"/>
      <c r="SXQ206" s="1189"/>
      <c r="SXR206" s="1189"/>
      <c r="SXS206" s="1189"/>
      <c r="SXT206" s="1189"/>
      <c r="SXU206" s="1189"/>
      <c r="SXV206" s="1189"/>
      <c r="SXW206" s="1189"/>
      <c r="SXX206" s="1189"/>
      <c r="SXY206" s="1189"/>
      <c r="SXZ206" s="1189"/>
      <c r="SYA206" s="1189"/>
      <c r="SYB206" s="1189"/>
      <c r="SYC206" s="1189"/>
      <c r="SYD206" s="1189"/>
      <c r="SYE206" s="1189"/>
      <c r="SYF206" s="1189"/>
      <c r="SYG206" s="1189"/>
      <c r="SYH206" s="1189"/>
      <c r="SYI206" s="1189"/>
      <c r="SYJ206" s="1189"/>
      <c r="SYK206" s="1189"/>
      <c r="SYL206" s="1189"/>
      <c r="SYM206" s="1189"/>
      <c r="SYN206" s="1189"/>
      <c r="SYO206" s="1189"/>
      <c r="SYP206" s="1189"/>
      <c r="SYQ206" s="1189"/>
      <c r="SYR206" s="1189"/>
      <c r="SYS206" s="1189"/>
      <c r="SYT206" s="1189"/>
      <c r="SYU206" s="1189"/>
      <c r="SYV206" s="1189"/>
      <c r="SYW206" s="1189"/>
      <c r="SYX206" s="1189"/>
      <c r="SYY206" s="1189"/>
      <c r="SYZ206" s="1189"/>
      <c r="SZA206" s="1189"/>
      <c r="SZB206" s="1189"/>
      <c r="SZC206" s="1189"/>
      <c r="SZD206" s="1189"/>
      <c r="SZE206" s="1189"/>
      <c r="SZF206" s="1189"/>
      <c r="SZG206" s="1189"/>
      <c r="SZH206" s="1189"/>
      <c r="SZI206" s="1189"/>
      <c r="SZJ206" s="1189"/>
      <c r="SZK206" s="1189"/>
      <c r="SZL206" s="1189"/>
      <c r="SZM206" s="1189"/>
      <c r="SZN206" s="1189"/>
      <c r="SZO206" s="1189"/>
      <c r="SZP206" s="1189"/>
      <c r="SZQ206" s="1189"/>
      <c r="SZR206" s="1189"/>
      <c r="SZS206" s="1189"/>
      <c r="SZT206" s="1189"/>
      <c r="SZU206" s="1189"/>
      <c r="SZV206" s="1189"/>
      <c r="SZW206" s="1189"/>
      <c r="SZX206" s="1189"/>
      <c r="SZY206" s="1189"/>
      <c r="SZZ206" s="1189"/>
      <c r="TAA206" s="1189"/>
      <c r="TAB206" s="1189"/>
      <c r="TAC206" s="1189"/>
      <c r="TAD206" s="1189"/>
      <c r="TAE206" s="1189"/>
      <c r="TAF206" s="1189"/>
      <c r="TAG206" s="1189"/>
      <c r="TAH206" s="1189"/>
      <c r="TAI206" s="1189"/>
      <c r="TAJ206" s="1189"/>
      <c r="TAK206" s="1189"/>
      <c r="TAL206" s="1189"/>
      <c r="TAM206" s="1189"/>
      <c r="TAN206" s="1189"/>
      <c r="TAO206" s="1189"/>
      <c r="TAP206" s="1189"/>
      <c r="TAQ206" s="1189"/>
      <c r="TAR206" s="1189"/>
      <c r="TAS206" s="1189"/>
      <c r="TAT206" s="1189"/>
      <c r="TAU206" s="1189"/>
      <c r="TAV206" s="1189"/>
      <c r="TAW206" s="1189"/>
      <c r="TAX206" s="1189"/>
      <c r="TAY206" s="1189"/>
      <c r="TAZ206" s="1189"/>
      <c r="TBA206" s="1189"/>
      <c r="TBB206" s="1189"/>
      <c r="TBC206" s="1189"/>
      <c r="TBD206" s="1189"/>
      <c r="TBE206" s="1189"/>
      <c r="TBF206" s="1189"/>
      <c r="TBG206" s="1189"/>
      <c r="TBH206" s="1189"/>
      <c r="TBI206" s="1189"/>
      <c r="TBJ206" s="1189"/>
      <c r="TBK206" s="1189"/>
      <c r="TBL206" s="1189"/>
      <c r="TBM206" s="1189"/>
      <c r="TBN206" s="1189"/>
      <c r="TBO206" s="1189"/>
      <c r="TBP206" s="1189"/>
      <c r="TBQ206" s="1189"/>
      <c r="TBR206" s="1189"/>
      <c r="TBS206" s="1189"/>
      <c r="TBT206" s="1189"/>
      <c r="TBU206" s="1189"/>
      <c r="TBV206" s="1189"/>
      <c r="TBW206" s="1189"/>
      <c r="TBX206" s="1189"/>
      <c r="TBY206" s="1189"/>
      <c r="TBZ206" s="1189"/>
      <c r="TCA206" s="1189"/>
      <c r="TCB206" s="1189"/>
      <c r="TCC206" s="1189"/>
      <c r="TCD206" s="1189"/>
      <c r="TCE206" s="1189"/>
      <c r="TCF206" s="1189"/>
      <c r="TCG206" s="1189"/>
      <c r="TCH206" s="1189"/>
      <c r="TCI206" s="1189"/>
      <c r="TCJ206" s="1189"/>
      <c r="TCK206" s="1189"/>
      <c r="TCL206" s="1189"/>
      <c r="TCM206" s="1189"/>
      <c r="TCN206" s="1189"/>
      <c r="TCO206" s="1189"/>
      <c r="TCP206" s="1189"/>
      <c r="TCQ206" s="1189"/>
      <c r="TCR206" s="1189"/>
      <c r="TCS206" s="1189"/>
      <c r="TCT206" s="1189"/>
      <c r="TCU206" s="1189"/>
      <c r="TCV206" s="1189"/>
      <c r="TCW206" s="1189"/>
      <c r="TCX206" s="1189"/>
      <c r="TCY206" s="1189"/>
      <c r="TCZ206" s="1189"/>
      <c r="TDA206" s="1189"/>
      <c r="TDB206" s="1189"/>
      <c r="TDC206" s="1189"/>
      <c r="TDD206" s="1189"/>
      <c r="TDE206" s="1189"/>
      <c r="TDF206" s="1189"/>
      <c r="TDG206" s="1189"/>
      <c r="TDH206" s="1189"/>
      <c r="TDI206" s="1189"/>
      <c r="TDJ206" s="1189"/>
      <c r="TDK206" s="1189"/>
      <c r="TDL206" s="1189"/>
      <c r="TDM206" s="1189"/>
      <c r="TDN206" s="1189"/>
      <c r="TDO206" s="1189"/>
      <c r="TDP206" s="1189"/>
      <c r="TDQ206" s="1189"/>
      <c r="TDR206" s="1189"/>
      <c r="TDS206" s="1189"/>
      <c r="TDT206" s="1189"/>
      <c r="TDU206" s="1189"/>
      <c r="TDV206" s="1189"/>
      <c r="TDW206" s="1189"/>
      <c r="TDX206" s="1189"/>
      <c r="TDY206" s="1189"/>
      <c r="TDZ206" s="1189"/>
      <c r="TEA206" s="1189"/>
      <c r="TEB206" s="1189"/>
      <c r="TEC206" s="1189"/>
      <c r="TED206" s="1189"/>
      <c r="TEE206" s="1189"/>
      <c r="TEF206" s="1189"/>
      <c r="TEG206" s="1189"/>
      <c r="TEH206" s="1189"/>
      <c r="TEI206" s="1189"/>
      <c r="TEJ206" s="1189"/>
      <c r="TEK206" s="1189"/>
      <c r="TEL206" s="1189"/>
      <c r="TEM206" s="1189"/>
      <c r="TEN206" s="1189"/>
      <c r="TEO206" s="1189"/>
      <c r="TEP206" s="1189"/>
      <c r="TEQ206" s="1189"/>
      <c r="TER206" s="1189"/>
      <c r="TES206" s="1189"/>
      <c r="TET206" s="1189"/>
      <c r="TEU206" s="1189"/>
      <c r="TEV206" s="1189"/>
      <c r="TEW206" s="1189"/>
      <c r="TEX206" s="1189"/>
      <c r="TEY206" s="1189"/>
      <c r="TEZ206" s="1189"/>
      <c r="TFA206" s="1189"/>
      <c r="TFB206" s="1189"/>
      <c r="TFC206" s="1189"/>
      <c r="TFD206" s="1189"/>
      <c r="TFE206" s="1189"/>
      <c r="TFF206" s="1189"/>
      <c r="TFG206" s="1189"/>
      <c r="TFH206" s="1189"/>
      <c r="TFI206" s="1189"/>
      <c r="TFJ206" s="1189"/>
      <c r="TFK206" s="1189"/>
      <c r="TFL206" s="1189"/>
      <c r="TFM206" s="1189"/>
      <c r="TFN206" s="1189"/>
      <c r="TFO206" s="1189"/>
      <c r="TFP206" s="1189"/>
      <c r="TFQ206" s="1189"/>
      <c r="TFR206" s="1189"/>
      <c r="TFS206" s="1189"/>
      <c r="TFT206" s="1189"/>
      <c r="TFU206" s="1189"/>
      <c r="TFV206" s="1189"/>
      <c r="TFW206" s="1189"/>
      <c r="TFX206" s="1189"/>
      <c r="TFY206" s="1189"/>
      <c r="TFZ206" s="1189"/>
      <c r="TGA206" s="1189"/>
      <c r="TGB206" s="1189"/>
      <c r="TGC206" s="1189"/>
      <c r="TGD206" s="1189"/>
      <c r="TGE206" s="1189"/>
      <c r="TGF206" s="1189"/>
      <c r="TGG206" s="1189"/>
      <c r="TGH206" s="1189"/>
      <c r="TGI206" s="1189"/>
      <c r="TGJ206" s="1189"/>
      <c r="TGK206" s="1189"/>
      <c r="TGL206" s="1189"/>
      <c r="TGM206" s="1189"/>
      <c r="TGN206" s="1189"/>
      <c r="TGO206" s="1189"/>
      <c r="TGP206" s="1189"/>
      <c r="TGQ206" s="1189"/>
      <c r="TGR206" s="1189"/>
      <c r="TGS206" s="1189"/>
      <c r="TGT206" s="1189"/>
      <c r="TGU206" s="1189"/>
      <c r="TGV206" s="1189"/>
      <c r="TGW206" s="1189"/>
      <c r="TGX206" s="1189"/>
      <c r="TGY206" s="1189"/>
      <c r="TGZ206" s="1189"/>
      <c r="THA206" s="1189"/>
      <c r="THB206" s="1189"/>
      <c r="THC206" s="1189"/>
      <c r="THD206" s="1189"/>
      <c r="THE206" s="1189"/>
      <c r="THF206" s="1189"/>
      <c r="THG206" s="1189"/>
      <c r="THH206" s="1189"/>
      <c r="THI206" s="1189"/>
      <c r="THJ206" s="1189"/>
      <c r="THK206" s="1189"/>
      <c r="THL206" s="1189"/>
      <c r="THM206" s="1189"/>
      <c r="THN206" s="1189"/>
      <c r="THO206" s="1189"/>
      <c r="THP206" s="1189"/>
      <c r="THQ206" s="1189"/>
      <c r="THR206" s="1189"/>
      <c r="THS206" s="1189"/>
      <c r="THT206" s="1189"/>
      <c r="THU206" s="1189"/>
      <c r="THV206" s="1189"/>
      <c r="THW206" s="1189"/>
      <c r="THX206" s="1189"/>
      <c r="THY206" s="1189"/>
      <c r="THZ206" s="1189"/>
      <c r="TIA206" s="1189"/>
      <c r="TIB206" s="1189"/>
      <c r="TIC206" s="1189"/>
      <c r="TID206" s="1189"/>
      <c r="TIE206" s="1189"/>
      <c r="TIF206" s="1189"/>
      <c r="TIG206" s="1189"/>
      <c r="TIH206" s="1189"/>
      <c r="TII206" s="1189"/>
      <c r="TIJ206" s="1189"/>
      <c r="TIK206" s="1189"/>
      <c r="TIL206" s="1189"/>
      <c r="TIM206" s="1189"/>
      <c r="TIN206" s="1189"/>
      <c r="TIO206" s="1189"/>
      <c r="TIP206" s="1189"/>
      <c r="TIQ206" s="1189"/>
      <c r="TIR206" s="1189"/>
      <c r="TIS206" s="1189"/>
      <c r="TIT206" s="1189"/>
      <c r="TIU206" s="1189"/>
      <c r="TIV206" s="1189"/>
      <c r="TIW206" s="1189"/>
      <c r="TIX206" s="1189"/>
      <c r="TIY206" s="1189"/>
      <c r="TIZ206" s="1189"/>
      <c r="TJA206" s="1189"/>
      <c r="TJB206" s="1189"/>
      <c r="TJC206" s="1189"/>
      <c r="TJD206" s="1189"/>
      <c r="TJE206" s="1189"/>
      <c r="TJF206" s="1189"/>
      <c r="TJG206" s="1189"/>
      <c r="TJH206" s="1189"/>
      <c r="TJI206" s="1189"/>
      <c r="TJJ206" s="1189"/>
      <c r="TJK206" s="1189"/>
      <c r="TJL206" s="1189"/>
      <c r="TJM206" s="1189"/>
      <c r="TJN206" s="1189"/>
      <c r="TJO206" s="1189"/>
      <c r="TJP206" s="1189"/>
      <c r="TJQ206" s="1189"/>
      <c r="TJR206" s="1189"/>
      <c r="TJS206" s="1189"/>
      <c r="TJT206" s="1189"/>
      <c r="TJU206" s="1189"/>
      <c r="TJV206" s="1189"/>
      <c r="TJW206" s="1189"/>
      <c r="TJX206" s="1189"/>
      <c r="TJY206" s="1189"/>
      <c r="TJZ206" s="1189"/>
      <c r="TKA206" s="1189"/>
      <c r="TKB206" s="1189"/>
      <c r="TKC206" s="1189"/>
      <c r="TKD206" s="1189"/>
      <c r="TKE206" s="1189"/>
      <c r="TKF206" s="1189"/>
      <c r="TKG206" s="1189"/>
      <c r="TKH206" s="1189"/>
      <c r="TKI206" s="1189"/>
      <c r="TKJ206" s="1189"/>
      <c r="TKK206" s="1189"/>
      <c r="TKL206" s="1189"/>
      <c r="TKM206" s="1189"/>
      <c r="TKN206" s="1189"/>
      <c r="TKO206" s="1189"/>
      <c r="TKP206" s="1189"/>
      <c r="TKQ206" s="1189"/>
      <c r="TKR206" s="1189"/>
      <c r="TKS206" s="1189"/>
      <c r="TKT206" s="1189"/>
      <c r="TKU206" s="1189"/>
      <c r="TKV206" s="1189"/>
      <c r="TKW206" s="1189"/>
      <c r="TKX206" s="1189"/>
      <c r="TKY206" s="1189"/>
      <c r="TKZ206" s="1189"/>
      <c r="TLA206" s="1189"/>
      <c r="TLB206" s="1189"/>
      <c r="TLC206" s="1189"/>
      <c r="TLD206" s="1189"/>
      <c r="TLE206" s="1189"/>
      <c r="TLF206" s="1189"/>
      <c r="TLG206" s="1189"/>
      <c r="TLH206" s="1189"/>
      <c r="TLI206" s="1189"/>
      <c r="TLJ206" s="1189"/>
      <c r="TLK206" s="1189"/>
      <c r="TLL206" s="1189"/>
      <c r="TLM206" s="1189"/>
      <c r="TLN206" s="1189"/>
      <c r="TLO206" s="1189"/>
      <c r="TLP206" s="1189"/>
      <c r="TLQ206" s="1189"/>
      <c r="TLR206" s="1189"/>
      <c r="TLS206" s="1189"/>
      <c r="TLT206" s="1189"/>
      <c r="TLU206" s="1189"/>
      <c r="TLV206" s="1189"/>
      <c r="TLW206" s="1189"/>
      <c r="TLX206" s="1189"/>
      <c r="TLY206" s="1189"/>
      <c r="TLZ206" s="1189"/>
      <c r="TMA206" s="1189"/>
      <c r="TMB206" s="1189"/>
      <c r="TMC206" s="1189"/>
      <c r="TMD206" s="1189"/>
      <c r="TME206" s="1189"/>
      <c r="TMF206" s="1189"/>
      <c r="TMG206" s="1189"/>
      <c r="TMH206" s="1189"/>
      <c r="TMI206" s="1189"/>
      <c r="TMJ206" s="1189"/>
      <c r="TMK206" s="1189"/>
      <c r="TML206" s="1189"/>
      <c r="TMM206" s="1189"/>
      <c r="TMN206" s="1189"/>
      <c r="TMO206" s="1189"/>
      <c r="TMP206" s="1189"/>
      <c r="TMQ206" s="1189"/>
      <c r="TMR206" s="1189"/>
      <c r="TMS206" s="1189"/>
      <c r="TMT206" s="1189"/>
      <c r="TMU206" s="1189"/>
      <c r="TMV206" s="1189"/>
      <c r="TMW206" s="1189"/>
      <c r="TMX206" s="1189"/>
      <c r="TMY206" s="1189"/>
      <c r="TMZ206" s="1189"/>
      <c r="TNA206" s="1189"/>
      <c r="TNB206" s="1189"/>
      <c r="TNC206" s="1189"/>
      <c r="TND206" s="1189"/>
      <c r="TNE206" s="1189"/>
      <c r="TNF206" s="1189"/>
      <c r="TNG206" s="1189"/>
      <c r="TNH206" s="1189"/>
      <c r="TNI206" s="1189"/>
      <c r="TNJ206" s="1189"/>
      <c r="TNK206" s="1189"/>
      <c r="TNL206" s="1189"/>
      <c r="TNM206" s="1189"/>
      <c r="TNN206" s="1189"/>
      <c r="TNO206" s="1189"/>
      <c r="TNP206" s="1189"/>
      <c r="TNQ206" s="1189"/>
      <c r="TNR206" s="1189"/>
      <c r="TNS206" s="1189"/>
      <c r="TNT206" s="1189"/>
      <c r="TNU206" s="1189"/>
      <c r="TNV206" s="1189"/>
      <c r="TNW206" s="1189"/>
      <c r="TNX206" s="1189"/>
      <c r="TNY206" s="1189"/>
      <c r="TNZ206" s="1189"/>
      <c r="TOA206" s="1189"/>
      <c r="TOB206" s="1189"/>
      <c r="TOC206" s="1189"/>
      <c r="TOD206" s="1189"/>
      <c r="TOE206" s="1189"/>
      <c r="TOF206" s="1189"/>
      <c r="TOG206" s="1189"/>
      <c r="TOH206" s="1189"/>
      <c r="TOI206" s="1189"/>
      <c r="TOJ206" s="1189"/>
      <c r="TOK206" s="1189"/>
      <c r="TOL206" s="1189"/>
      <c r="TOM206" s="1189"/>
      <c r="TON206" s="1189"/>
      <c r="TOO206" s="1189"/>
      <c r="TOP206" s="1189"/>
      <c r="TOQ206" s="1189"/>
      <c r="TOR206" s="1189"/>
      <c r="TOS206" s="1189"/>
      <c r="TOT206" s="1189"/>
      <c r="TOU206" s="1189"/>
      <c r="TOV206" s="1189"/>
      <c r="TOW206" s="1189"/>
      <c r="TOX206" s="1189"/>
      <c r="TOY206" s="1189"/>
      <c r="TOZ206" s="1189"/>
      <c r="TPA206" s="1189"/>
      <c r="TPB206" s="1189"/>
      <c r="TPC206" s="1189"/>
      <c r="TPD206" s="1189"/>
      <c r="TPE206" s="1189"/>
      <c r="TPF206" s="1189"/>
      <c r="TPG206" s="1189"/>
      <c r="TPH206" s="1189"/>
      <c r="TPI206" s="1189"/>
      <c r="TPJ206" s="1189"/>
      <c r="TPK206" s="1189"/>
      <c r="TPL206" s="1189"/>
      <c r="TPM206" s="1189"/>
      <c r="TPN206" s="1189"/>
      <c r="TPO206" s="1189"/>
      <c r="TPP206" s="1189"/>
      <c r="TPQ206" s="1189"/>
      <c r="TPR206" s="1189"/>
      <c r="TPS206" s="1189"/>
      <c r="TPT206" s="1189"/>
      <c r="TPU206" s="1189"/>
      <c r="TPV206" s="1189"/>
      <c r="TPW206" s="1189"/>
      <c r="TPX206" s="1189"/>
      <c r="TPY206" s="1189"/>
      <c r="TPZ206" s="1189"/>
      <c r="TQA206" s="1189"/>
      <c r="TQB206" s="1189"/>
      <c r="TQC206" s="1189"/>
      <c r="TQD206" s="1189"/>
      <c r="TQE206" s="1189"/>
      <c r="TQF206" s="1189"/>
      <c r="TQG206" s="1189"/>
      <c r="TQH206" s="1189"/>
      <c r="TQI206" s="1189"/>
      <c r="TQJ206" s="1189"/>
      <c r="TQK206" s="1189"/>
      <c r="TQL206" s="1189"/>
      <c r="TQM206" s="1189"/>
      <c r="TQN206" s="1189"/>
      <c r="TQO206" s="1189"/>
      <c r="TQP206" s="1189"/>
      <c r="TQQ206" s="1189"/>
      <c r="TQR206" s="1189"/>
      <c r="TQS206" s="1189"/>
      <c r="TQT206" s="1189"/>
      <c r="TQU206" s="1189"/>
      <c r="TQV206" s="1189"/>
      <c r="TQW206" s="1189"/>
      <c r="TQX206" s="1189"/>
      <c r="TQY206" s="1189"/>
      <c r="TQZ206" s="1189"/>
      <c r="TRA206" s="1189"/>
      <c r="TRB206" s="1189"/>
      <c r="TRC206" s="1189"/>
      <c r="TRD206" s="1189"/>
      <c r="TRE206" s="1189"/>
      <c r="TRF206" s="1189"/>
      <c r="TRG206" s="1189"/>
      <c r="TRH206" s="1189"/>
      <c r="TRI206" s="1189"/>
      <c r="TRJ206" s="1189"/>
      <c r="TRK206" s="1189"/>
      <c r="TRL206" s="1189"/>
      <c r="TRM206" s="1189"/>
      <c r="TRN206" s="1189"/>
      <c r="TRO206" s="1189"/>
      <c r="TRP206" s="1189"/>
      <c r="TRQ206" s="1189"/>
      <c r="TRR206" s="1189"/>
      <c r="TRS206" s="1189"/>
      <c r="TRT206" s="1189"/>
      <c r="TRU206" s="1189"/>
      <c r="TRV206" s="1189"/>
      <c r="TRW206" s="1189"/>
      <c r="TRX206" s="1189"/>
      <c r="TRY206" s="1189"/>
      <c r="TRZ206" s="1189"/>
      <c r="TSA206" s="1189"/>
      <c r="TSB206" s="1189"/>
      <c r="TSC206" s="1189"/>
      <c r="TSD206" s="1189"/>
      <c r="TSE206" s="1189"/>
      <c r="TSF206" s="1189"/>
      <c r="TSG206" s="1189"/>
      <c r="TSH206" s="1189"/>
      <c r="TSI206" s="1189"/>
      <c r="TSJ206" s="1189"/>
      <c r="TSK206" s="1189"/>
      <c r="TSL206" s="1189"/>
      <c r="TSM206" s="1189"/>
      <c r="TSN206" s="1189"/>
      <c r="TSO206" s="1189"/>
      <c r="TSP206" s="1189"/>
      <c r="TSQ206" s="1189"/>
      <c r="TSR206" s="1189"/>
      <c r="TSS206" s="1189"/>
      <c r="TST206" s="1189"/>
      <c r="TSU206" s="1189"/>
      <c r="TSV206" s="1189"/>
      <c r="TSW206" s="1189"/>
      <c r="TSX206" s="1189"/>
      <c r="TSY206" s="1189"/>
      <c r="TSZ206" s="1189"/>
      <c r="TTA206" s="1189"/>
      <c r="TTB206" s="1189"/>
      <c r="TTC206" s="1189"/>
      <c r="TTD206" s="1189"/>
      <c r="TTE206" s="1189"/>
      <c r="TTF206" s="1189"/>
      <c r="TTG206" s="1189"/>
      <c r="TTH206" s="1189"/>
      <c r="TTI206" s="1189"/>
      <c r="TTJ206" s="1189"/>
      <c r="TTK206" s="1189"/>
      <c r="TTL206" s="1189"/>
      <c r="TTM206" s="1189"/>
      <c r="TTN206" s="1189"/>
      <c r="TTO206" s="1189"/>
      <c r="TTP206" s="1189"/>
      <c r="TTQ206" s="1189"/>
      <c r="TTR206" s="1189"/>
      <c r="TTS206" s="1189"/>
      <c r="TTT206" s="1189"/>
      <c r="TTU206" s="1189"/>
      <c r="TTV206" s="1189"/>
      <c r="TTW206" s="1189"/>
      <c r="TTX206" s="1189"/>
      <c r="TTY206" s="1189"/>
      <c r="TTZ206" s="1189"/>
      <c r="TUA206" s="1189"/>
      <c r="TUB206" s="1189"/>
      <c r="TUC206" s="1189"/>
      <c r="TUD206" s="1189"/>
      <c r="TUE206" s="1189"/>
      <c r="TUF206" s="1189"/>
      <c r="TUG206" s="1189"/>
      <c r="TUH206" s="1189"/>
      <c r="TUI206" s="1189"/>
      <c r="TUJ206" s="1189"/>
      <c r="TUK206" s="1189"/>
      <c r="TUL206" s="1189"/>
      <c r="TUM206" s="1189"/>
      <c r="TUN206" s="1189"/>
      <c r="TUO206" s="1189"/>
      <c r="TUP206" s="1189"/>
      <c r="TUQ206" s="1189"/>
      <c r="TUR206" s="1189"/>
      <c r="TUS206" s="1189"/>
      <c r="TUT206" s="1189"/>
      <c r="TUU206" s="1189"/>
      <c r="TUV206" s="1189"/>
      <c r="TUW206" s="1189"/>
      <c r="TUX206" s="1189"/>
      <c r="TUY206" s="1189"/>
      <c r="TUZ206" s="1189"/>
      <c r="TVA206" s="1189"/>
      <c r="TVB206" s="1189"/>
      <c r="TVC206" s="1189"/>
      <c r="TVD206" s="1189"/>
      <c r="TVE206" s="1189"/>
      <c r="TVF206" s="1189"/>
      <c r="TVG206" s="1189"/>
      <c r="TVH206" s="1189"/>
      <c r="TVI206" s="1189"/>
      <c r="TVJ206" s="1189"/>
      <c r="TVK206" s="1189"/>
      <c r="TVL206" s="1189"/>
      <c r="TVM206" s="1189"/>
      <c r="TVN206" s="1189"/>
      <c r="TVO206" s="1189"/>
      <c r="TVP206" s="1189"/>
      <c r="TVQ206" s="1189"/>
      <c r="TVR206" s="1189"/>
      <c r="TVS206" s="1189"/>
      <c r="TVT206" s="1189"/>
      <c r="TVU206" s="1189"/>
      <c r="TVV206" s="1189"/>
      <c r="TVW206" s="1189"/>
      <c r="TVX206" s="1189"/>
      <c r="TVY206" s="1189"/>
      <c r="TVZ206" s="1189"/>
      <c r="TWA206" s="1189"/>
      <c r="TWB206" s="1189"/>
      <c r="TWC206" s="1189"/>
      <c r="TWD206" s="1189"/>
      <c r="TWE206" s="1189"/>
      <c r="TWF206" s="1189"/>
      <c r="TWG206" s="1189"/>
      <c r="TWH206" s="1189"/>
      <c r="TWI206" s="1189"/>
      <c r="TWJ206" s="1189"/>
      <c r="TWK206" s="1189"/>
      <c r="TWL206" s="1189"/>
      <c r="TWM206" s="1189"/>
      <c r="TWN206" s="1189"/>
      <c r="TWO206" s="1189"/>
      <c r="TWP206" s="1189"/>
      <c r="TWQ206" s="1189"/>
      <c r="TWR206" s="1189"/>
      <c r="TWS206" s="1189"/>
      <c r="TWT206" s="1189"/>
      <c r="TWU206" s="1189"/>
      <c r="TWV206" s="1189"/>
      <c r="TWW206" s="1189"/>
      <c r="TWX206" s="1189"/>
      <c r="TWY206" s="1189"/>
      <c r="TWZ206" s="1189"/>
      <c r="TXA206" s="1189"/>
      <c r="TXB206" s="1189"/>
      <c r="TXC206" s="1189"/>
      <c r="TXD206" s="1189"/>
      <c r="TXE206" s="1189"/>
      <c r="TXF206" s="1189"/>
      <c r="TXG206" s="1189"/>
      <c r="TXH206" s="1189"/>
      <c r="TXI206" s="1189"/>
      <c r="TXJ206" s="1189"/>
      <c r="TXK206" s="1189"/>
      <c r="TXL206" s="1189"/>
      <c r="TXM206" s="1189"/>
      <c r="TXN206" s="1189"/>
      <c r="TXO206" s="1189"/>
      <c r="TXP206" s="1189"/>
      <c r="TXQ206" s="1189"/>
      <c r="TXR206" s="1189"/>
      <c r="TXS206" s="1189"/>
      <c r="TXT206" s="1189"/>
      <c r="TXU206" s="1189"/>
      <c r="TXV206" s="1189"/>
      <c r="TXW206" s="1189"/>
      <c r="TXX206" s="1189"/>
      <c r="TXY206" s="1189"/>
      <c r="TXZ206" s="1189"/>
      <c r="TYA206" s="1189"/>
      <c r="TYB206" s="1189"/>
      <c r="TYC206" s="1189"/>
      <c r="TYD206" s="1189"/>
      <c r="TYE206" s="1189"/>
      <c r="TYF206" s="1189"/>
      <c r="TYG206" s="1189"/>
      <c r="TYH206" s="1189"/>
      <c r="TYI206" s="1189"/>
      <c r="TYJ206" s="1189"/>
      <c r="TYK206" s="1189"/>
      <c r="TYL206" s="1189"/>
      <c r="TYM206" s="1189"/>
      <c r="TYN206" s="1189"/>
      <c r="TYO206" s="1189"/>
      <c r="TYP206" s="1189"/>
      <c r="TYQ206" s="1189"/>
      <c r="TYR206" s="1189"/>
      <c r="TYS206" s="1189"/>
      <c r="TYT206" s="1189"/>
      <c r="TYU206" s="1189"/>
      <c r="TYV206" s="1189"/>
      <c r="TYW206" s="1189"/>
      <c r="TYX206" s="1189"/>
      <c r="TYY206" s="1189"/>
      <c r="TYZ206" s="1189"/>
      <c r="TZA206" s="1189"/>
      <c r="TZB206" s="1189"/>
      <c r="TZC206" s="1189"/>
      <c r="TZD206" s="1189"/>
      <c r="TZE206" s="1189"/>
      <c r="TZF206" s="1189"/>
      <c r="TZG206" s="1189"/>
      <c r="TZH206" s="1189"/>
      <c r="TZI206" s="1189"/>
      <c r="TZJ206" s="1189"/>
      <c r="TZK206" s="1189"/>
      <c r="TZL206" s="1189"/>
      <c r="TZM206" s="1189"/>
      <c r="TZN206" s="1189"/>
      <c r="TZO206" s="1189"/>
      <c r="TZP206" s="1189"/>
      <c r="TZQ206" s="1189"/>
      <c r="TZR206" s="1189"/>
      <c r="TZS206" s="1189"/>
      <c r="TZT206" s="1189"/>
      <c r="TZU206" s="1189"/>
      <c r="TZV206" s="1189"/>
      <c r="TZW206" s="1189"/>
      <c r="TZX206" s="1189"/>
      <c r="TZY206" s="1189"/>
      <c r="TZZ206" s="1189"/>
      <c r="UAA206" s="1189"/>
      <c r="UAB206" s="1189"/>
      <c r="UAC206" s="1189"/>
      <c r="UAD206" s="1189"/>
      <c r="UAE206" s="1189"/>
      <c r="UAF206" s="1189"/>
      <c r="UAG206" s="1189"/>
      <c r="UAH206" s="1189"/>
      <c r="UAI206" s="1189"/>
      <c r="UAJ206" s="1189"/>
      <c r="UAK206" s="1189"/>
      <c r="UAL206" s="1189"/>
      <c r="UAM206" s="1189"/>
      <c r="UAN206" s="1189"/>
      <c r="UAO206" s="1189"/>
      <c r="UAP206" s="1189"/>
      <c r="UAQ206" s="1189"/>
      <c r="UAR206" s="1189"/>
      <c r="UAS206" s="1189"/>
      <c r="UAT206" s="1189"/>
      <c r="UAU206" s="1189"/>
      <c r="UAV206" s="1189"/>
      <c r="UAW206" s="1189"/>
      <c r="UAX206" s="1189"/>
      <c r="UAY206" s="1189"/>
      <c r="UAZ206" s="1189"/>
      <c r="UBA206" s="1189"/>
      <c r="UBB206" s="1189"/>
      <c r="UBC206" s="1189"/>
      <c r="UBD206" s="1189"/>
      <c r="UBE206" s="1189"/>
      <c r="UBF206" s="1189"/>
      <c r="UBG206" s="1189"/>
      <c r="UBH206" s="1189"/>
      <c r="UBI206" s="1189"/>
      <c r="UBJ206" s="1189"/>
      <c r="UBK206" s="1189"/>
      <c r="UBL206" s="1189"/>
      <c r="UBM206" s="1189"/>
      <c r="UBN206" s="1189"/>
      <c r="UBO206" s="1189"/>
      <c r="UBP206" s="1189"/>
      <c r="UBQ206" s="1189"/>
      <c r="UBR206" s="1189"/>
      <c r="UBS206" s="1189"/>
      <c r="UBT206" s="1189"/>
      <c r="UBU206" s="1189"/>
      <c r="UBV206" s="1189"/>
      <c r="UBW206" s="1189"/>
      <c r="UBX206" s="1189"/>
      <c r="UBY206" s="1189"/>
      <c r="UBZ206" s="1189"/>
      <c r="UCA206" s="1189"/>
      <c r="UCB206" s="1189"/>
      <c r="UCC206" s="1189"/>
      <c r="UCD206" s="1189"/>
      <c r="UCE206" s="1189"/>
      <c r="UCF206" s="1189"/>
      <c r="UCG206" s="1189"/>
      <c r="UCH206" s="1189"/>
      <c r="UCI206" s="1189"/>
      <c r="UCJ206" s="1189"/>
      <c r="UCK206" s="1189"/>
      <c r="UCL206" s="1189"/>
      <c r="UCM206" s="1189"/>
      <c r="UCN206" s="1189"/>
      <c r="UCO206" s="1189"/>
      <c r="UCP206" s="1189"/>
      <c r="UCQ206" s="1189"/>
      <c r="UCR206" s="1189"/>
      <c r="UCS206" s="1189"/>
      <c r="UCT206" s="1189"/>
      <c r="UCU206" s="1189"/>
      <c r="UCV206" s="1189"/>
      <c r="UCW206" s="1189"/>
      <c r="UCX206" s="1189"/>
      <c r="UCY206" s="1189"/>
      <c r="UCZ206" s="1189"/>
      <c r="UDA206" s="1189"/>
      <c r="UDB206" s="1189"/>
      <c r="UDC206" s="1189"/>
      <c r="UDD206" s="1189"/>
      <c r="UDE206" s="1189"/>
      <c r="UDF206" s="1189"/>
      <c r="UDG206" s="1189"/>
      <c r="UDH206" s="1189"/>
      <c r="UDI206" s="1189"/>
      <c r="UDJ206" s="1189"/>
      <c r="UDK206" s="1189"/>
      <c r="UDL206" s="1189"/>
      <c r="UDM206" s="1189"/>
      <c r="UDN206" s="1189"/>
      <c r="UDO206" s="1189"/>
      <c r="UDP206" s="1189"/>
      <c r="UDQ206" s="1189"/>
      <c r="UDR206" s="1189"/>
      <c r="UDS206" s="1189"/>
      <c r="UDT206" s="1189"/>
      <c r="UDU206" s="1189"/>
      <c r="UDV206" s="1189"/>
      <c r="UDW206" s="1189"/>
      <c r="UDX206" s="1189"/>
      <c r="UDY206" s="1189"/>
      <c r="UDZ206" s="1189"/>
      <c r="UEA206" s="1189"/>
      <c r="UEB206" s="1189"/>
      <c r="UEC206" s="1189"/>
      <c r="UED206" s="1189"/>
      <c r="UEE206" s="1189"/>
      <c r="UEF206" s="1189"/>
      <c r="UEG206" s="1189"/>
      <c r="UEH206" s="1189"/>
      <c r="UEI206" s="1189"/>
      <c r="UEJ206" s="1189"/>
      <c r="UEK206" s="1189"/>
      <c r="UEL206" s="1189"/>
      <c r="UEM206" s="1189"/>
      <c r="UEN206" s="1189"/>
      <c r="UEO206" s="1189"/>
      <c r="UEP206" s="1189"/>
      <c r="UEQ206" s="1189"/>
      <c r="UER206" s="1189"/>
      <c r="UES206" s="1189"/>
      <c r="UET206" s="1189"/>
      <c r="UEU206" s="1189"/>
      <c r="UEV206" s="1189"/>
      <c r="UEW206" s="1189"/>
      <c r="UEX206" s="1189"/>
      <c r="UEY206" s="1189"/>
      <c r="UEZ206" s="1189"/>
      <c r="UFA206" s="1189"/>
      <c r="UFB206" s="1189"/>
      <c r="UFC206" s="1189"/>
      <c r="UFD206" s="1189"/>
      <c r="UFE206" s="1189"/>
      <c r="UFF206" s="1189"/>
      <c r="UFG206" s="1189"/>
      <c r="UFH206" s="1189"/>
      <c r="UFI206" s="1189"/>
      <c r="UFJ206" s="1189"/>
      <c r="UFK206" s="1189"/>
      <c r="UFL206" s="1189"/>
      <c r="UFM206" s="1189"/>
      <c r="UFN206" s="1189"/>
      <c r="UFO206" s="1189"/>
      <c r="UFP206" s="1189"/>
      <c r="UFQ206" s="1189"/>
      <c r="UFR206" s="1189"/>
      <c r="UFS206" s="1189"/>
      <c r="UFT206" s="1189"/>
      <c r="UFU206" s="1189"/>
      <c r="UFV206" s="1189"/>
      <c r="UFW206" s="1189"/>
      <c r="UFX206" s="1189"/>
      <c r="UFY206" s="1189"/>
      <c r="UFZ206" s="1189"/>
      <c r="UGA206" s="1189"/>
      <c r="UGB206" s="1189"/>
      <c r="UGC206" s="1189"/>
      <c r="UGD206" s="1189"/>
      <c r="UGE206" s="1189"/>
      <c r="UGF206" s="1189"/>
      <c r="UGG206" s="1189"/>
      <c r="UGH206" s="1189"/>
      <c r="UGI206" s="1189"/>
      <c r="UGJ206" s="1189"/>
      <c r="UGK206" s="1189"/>
      <c r="UGL206" s="1189"/>
      <c r="UGM206" s="1189"/>
      <c r="UGN206" s="1189"/>
      <c r="UGO206" s="1189"/>
      <c r="UGP206" s="1189"/>
      <c r="UGQ206" s="1189"/>
      <c r="UGR206" s="1189"/>
      <c r="UGS206" s="1189"/>
      <c r="UGT206" s="1189"/>
      <c r="UGU206" s="1189"/>
      <c r="UGV206" s="1189"/>
      <c r="UGW206" s="1189"/>
      <c r="UGX206" s="1189"/>
      <c r="UGY206" s="1189"/>
      <c r="UGZ206" s="1189"/>
      <c r="UHA206" s="1189"/>
      <c r="UHB206" s="1189"/>
      <c r="UHC206" s="1189"/>
      <c r="UHD206" s="1189"/>
      <c r="UHE206" s="1189"/>
      <c r="UHF206" s="1189"/>
      <c r="UHG206" s="1189"/>
      <c r="UHH206" s="1189"/>
      <c r="UHI206" s="1189"/>
      <c r="UHJ206" s="1189"/>
      <c r="UHK206" s="1189"/>
      <c r="UHL206" s="1189"/>
      <c r="UHM206" s="1189"/>
      <c r="UHN206" s="1189"/>
      <c r="UHO206" s="1189"/>
      <c r="UHP206" s="1189"/>
      <c r="UHQ206" s="1189"/>
      <c r="UHR206" s="1189"/>
      <c r="UHS206" s="1189"/>
      <c r="UHT206" s="1189"/>
      <c r="UHU206" s="1189"/>
      <c r="UHV206" s="1189"/>
      <c r="UHW206" s="1189"/>
      <c r="UHX206" s="1189"/>
      <c r="UHY206" s="1189"/>
      <c r="UHZ206" s="1189"/>
      <c r="UIA206" s="1189"/>
      <c r="UIB206" s="1189"/>
      <c r="UIC206" s="1189"/>
      <c r="UID206" s="1189"/>
      <c r="UIE206" s="1189"/>
      <c r="UIF206" s="1189"/>
      <c r="UIG206" s="1189"/>
      <c r="UIH206" s="1189"/>
      <c r="UII206" s="1189"/>
      <c r="UIJ206" s="1189"/>
      <c r="UIK206" s="1189"/>
      <c r="UIL206" s="1189"/>
      <c r="UIM206" s="1189"/>
      <c r="UIN206" s="1189"/>
      <c r="UIO206" s="1189"/>
      <c r="UIP206" s="1189"/>
      <c r="UIQ206" s="1189"/>
      <c r="UIR206" s="1189"/>
      <c r="UIS206" s="1189"/>
      <c r="UIT206" s="1189"/>
      <c r="UIU206" s="1189"/>
      <c r="UIV206" s="1189"/>
      <c r="UIW206" s="1189"/>
      <c r="UIX206" s="1189"/>
      <c r="UIY206" s="1189"/>
      <c r="UIZ206" s="1189"/>
      <c r="UJA206" s="1189"/>
      <c r="UJB206" s="1189"/>
      <c r="UJC206" s="1189"/>
      <c r="UJD206" s="1189"/>
      <c r="UJE206" s="1189"/>
      <c r="UJF206" s="1189"/>
      <c r="UJG206" s="1189"/>
      <c r="UJH206" s="1189"/>
      <c r="UJI206" s="1189"/>
      <c r="UJJ206" s="1189"/>
      <c r="UJK206" s="1189"/>
      <c r="UJL206" s="1189"/>
      <c r="UJM206" s="1189"/>
      <c r="UJN206" s="1189"/>
      <c r="UJO206" s="1189"/>
      <c r="UJP206" s="1189"/>
      <c r="UJQ206" s="1189"/>
      <c r="UJR206" s="1189"/>
      <c r="UJS206" s="1189"/>
      <c r="UJT206" s="1189"/>
      <c r="UJU206" s="1189"/>
      <c r="UJV206" s="1189"/>
      <c r="UJW206" s="1189"/>
      <c r="UJX206" s="1189"/>
      <c r="UJY206" s="1189"/>
      <c r="UJZ206" s="1189"/>
      <c r="UKA206" s="1189"/>
      <c r="UKB206" s="1189"/>
      <c r="UKC206" s="1189"/>
      <c r="UKD206" s="1189"/>
      <c r="UKE206" s="1189"/>
      <c r="UKF206" s="1189"/>
      <c r="UKG206" s="1189"/>
      <c r="UKH206" s="1189"/>
      <c r="UKI206" s="1189"/>
      <c r="UKJ206" s="1189"/>
      <c r="UKK206" s="1189"/>
      <c r="UKL206" s="1189"/>
      <c r="UKM206" s="1189"/>
      <c r="UKN206" s="1189"/>
      <c r="UKO206" s="1189"/>
      <c r="UKP206" s="1189"/>
      <c r="UKQ206" s="1189"/>
      <c r="UKR206" s="1189"/>
      <c r="UKS206" s="1189"/>
      <c r="UKT206" s="1189"/>
      <c r="UKU206" s="1189"/>
      <c r="UKV206" s="1189"/>
      <c r="UKW206" s="1189"/>
      <c r="UKX206" s="1189"/>
      <c r="UKY206" s="1189"/>
      <c r="UKZ206" s="1189"/>
      <c r="ULA206" s="1189"/>
      <c r="ULB206" s="1189"/>
      <c r="ULC206" s="1189"/>
      <c r="ULD206" s="1189"/>
      <c r="ULE206" s="1189"/>
      <c r="ULF206" s="1189"/>
      <c r="ULG206" s="1189"/>
      <c r="ULH206" s="1189"/>
      <c r="ULI206" s="1189"/>
      <c r="ULJ206" s="1189"/>
      <c r="ULK206" s="1189"/>
      <c r="ULL206" s="1189"/>
      <c r="ULM206" s="1189"/>
      <c r="ULN206" s="1189"/>
      <c r="ULO206" s="1189"/>
      <c r="ULP206" s="1189"/>
      <c r="ULQ206" s="1189"/>
      <c r="ULR206" s="1189"/>
      <c r="ULS206" s="1189"/>
      <c r="ULT206" s="1189"/>
      <c r="ULU206" s="1189"/>
      <c r="ULV206" s="1189"/>
      <c r="ULW206" s="1189"/>
      <c r="ULX206" s="1189"/>
      <c r="ULY206" s="1189"/>
      <c r="ULZ206" s="1189"/>
      <c r="UMA206" s="1189"/>
      <c r="UMB206" s="1189"/>
      <c r="UMC206" s="1189"/>
      <c r="UMD206" s="1189"/>
      <c r="UME206" s="1189"/>
      <c r="UMF206" s="1189"/>
      <c r="UMG206" s="1189"/>
      <c r="UMH206" s="1189"/>
      <c r="UMI206" s="1189"/>
      <c r="UMJ206" s="1189"/>
      <c r="UMK206" s="1189"/>
      <c r="UML206" s="1189"/>
      <c r="UMM206" s="1189"/>
      <c r="UMN206" s="1189"/>
      <c r="UMO206" s="1189"/>
      <c r="UMP206" s="1189"/>
      <c r="UMQ206" s="1189"/>
      <c r="UMR206" s="1189"/>
      <c r="UMS206" s="1189"/>
      <c r="UMT206" s="1189"/>
      <c r="UMU206" s="1189"/>
      <c r="UMV206" s="1189"/>
      <c r="UMW206" s="1189"/>
      <c r="UMX206" s="1189"/>
      <c r="UMY206" s="1189"/>
      <c r="UMZ206" s="1189"/>
      <c r="UNA206" s="1189"/>
      <c r="UNB206" s="1189"/>
      <c r="UNC206" s="1189"/>
      <c r="UND206" s="1189"/>
      <c r="UNE206" s="1189"/>
      <c r="UNF206" s="1189"/>
      <c r="UNG206" s="1189"/>
      <c r="UNH206" s="1189"/>
      <c r="UNI206" s="1189"/>
      <c r="UNJ206" s="1189"/>
      <c r="UNK206" s="1189"/>
      <c r="UNL206" s="1189"/>
      <c r="UNM206" s="1189"/>
      <c r="UNN206" s="1189"/>
      <c r="UNO206" s="1189"/>
      <c r="UNP206" s="1189"/>
      <c r="UNQ206" s="1189"/>
      <c r="UNR206" s="1189"/>
      <c r="UNS206" s="1189"/>
      <c r="UNT206" s="1189"/>
      <c r="UNU206" s="1189"/>
      <c r="UNV206" s="1189"/>
      <c r="UNW206" s="1189"/>
      <c r="UNX206" s="1189"/>
      <c r="UNY206" s="1189"/>
      <c r="UNZ206" s="1189"/>
      <c r="UOA206" s="1189"/>
      <c r="UOB206" s="1189"/>
      <c r="UOC206" s="1189"/>
      <c r="UOD206" s="1189"/>
      <c r="UOE206" s="1189"/>
      <c r="UOF206" s="1189"/>
      <c r="UOG206" s="1189"/>
      <c r="UOH206" s="1189"/>
      <c r="UOI206" s="1189"/>
      <c r="UOJ206" s="1189"/>
      <c r="UOK206" s="1189"/>
      <c r="UOL206" s="1189"/>
      <c r="UOM206" s="1189"/>
      <c r="UON206" s="1189"/>
      <c r="UOO206" s="1189"/>
      <c r="UOP206" s="1189"/>
      <c r="UOQ206" s="1189"/>
      <c r="UOR206" s="1189"/>
      <c r="UOS206" s="1189"/>
      <c r="UOT206" s="1189"/>
      <c r="UOU206" s="1189"/>
      <c r="UOV206" s="1189"/>
      <c r="UOW206" s="1189"/>
      <c r="UOX206" s="1189"/>
      <c r="UOY206" s="1189"/>
      <c r="UOZ206" s="1189"/>
      <c r="UPA206" s="1189"/>
      <c r="UPB206" s="1189"/>
      <c r="UPC206" s="1189"/>
      <c r="UPD206" s="1189"/>
      <c r="UPE206" s="1189"/>
      <c r="UPF206" s="1189"/>
      <c r="UPG206" s="1189"/>
      <c r="UPH206" s="1189"/>
      <c r="UPI206" s="1189"/>
      <c r="UPJ206" s="1189"/>
      <c r="UPK206" s="1189"/>
      <c r="UPL206" s="1189"/>
      <c r="UPM206" s="1189"/>
      <c r="UPN206" s="1189"/>
      <c r="UPO206" s="1189"/>
      <c r="UPP206" s="1189"/>
      <c r="UPQ206" s="1189"/>
      <c r="UPR206" s="1189"/>
      <c r="UPS206" s="1189"/>
      <c r="UPT206" s="1189"/>
      <c r="UPU206" s="1189"/>
      <c r="UPV206" s="1189"/>
      <c r="UPW206" s="1189"/>
      <c r="UPX206" s="1189"/>
      <c r="UPY206" s="1189"/>
      <c r="UPZ206" s="1189"/>
      <c r="UQA206" s="1189"/>
      <c r="UQB206" s="1189"/>
      <c r="UQC206" s="1189"/>
      <c r="UQD206" s="1189"/>
      <c r="UQE206" s="1189"/>
      <c r="UQF206" s="1189"/>
      <c r="UQG206" s="1189"/>
      <c r="UQH206" s="1189"/>
      <c r="UQI206" s="1189"/>
      <c r="UQJ206" s="1189"/>
      <c r="UQK206" s="1189"/>
      <c r="UQL206" s="1189"/>
      <c r="UQM206" s="1189"/>
      <c r="UQN206" s="1189"/>
      <c r="UQO206" s="1189"/>
      <c r="UQP206" s="1189"/>
      <c r="UQQ206" s="1189"/>
      <c r="UQR206" s="1189"/>
      <c r="UQS206" s="1189"/>
      <c r="UQT206" s="1189"/>
      <c r="UQU206" s="1189"/>
      <c r="UQV206" s="1189"/>
      <c r="UQW206" s="1189"/>
      <c r="UQX206" s="1189"/>
      <c r="UQY206" s="1189"/>
      <c r="UQZ206" s="1189"/>
      <c r="URA206" s="1189"/>
      <c r="URB206" s="1189"/>
      <c r="URC206" s="1189"/>
      <c r="URD206" s="1189"/>
      <c r="URE206" s="1189"/>
      <c r="URF206" s="1189"/>
      <c r="URG206" s="1189"/>
      <c r="URH206" s="1189"/>
      <c r="URI206" s="1189"/>
      <c r="URJ206" s="1189"/>
      <c r="URK206" s="1189"/>
      <c r="URL206" s="1189"/>
      <c r="URM206" s="1189"/>
      <c r="URN206" s="1189"/>
      <c r="URO206" s="1189"/>
      <c r="URP206" s="1189"/>
      <c r="URQ206" s="1189"/>
      <c r="URR206" s="1189"/>
      <c r="URS206" s="1189"/>
      <c r="URT206" s="1189"/>
      <c r="URU206" s="1189"/>
      <c r="URV206" s="1189"/>
      <c r="URW206" s="1189"/>
      <c r="URX206" s="1189"/>
      <c r="URY206" s="1189"/>
      <c r="URZ206" s="1189"/>
      <c r="USA206" s="1189"/>
      <c r="USB206" s="1189"/>
      <c r="USC206" s="1189"/>
      <c r="USD206" s="1189"/>
      <c r="USE206" s="1189"/>
      <c r="USF206" s="1189"/>
      <c r="USG206" s="1189"/>
      <c r="USH206" s="1189"/>
      <c r="USI206" s="1189"/>
      <c r="USJ206" s="1189"/>
      <c r="USK206" s="1189"/>
      <c r="USL206" s="1189"/>
      <c r="USM206" s="1189"/>
      <c r="USN206" s="1189"/>
      <c r="USO206" s="1189"/>
      <c r="USP206" s="1189"/>
      <c r="USQ206" s="1189"/>
      <c r="USR206" s="1189"/>
      <c r="USS206" s="1189"/>
      <c r="UST206" s="1189"/>
      <c r="USU206" s="1189"/>
      <c r="USV206" s="1189"/>
      <c r="USW206" s="1189"/>
      <c r="USX206" s="1189"/>
      <c r="USY206" s="1189"/>
      <c r="USZ206" s="1189"/>
      <c r="UTA206" s="1189"/>
      <c r="UTB206" s="1189"/>
      <c r="UTC206" s="1189"/>
      <c r="UTD206" s="1189"/>
      <c r="UTE206" s="1189"/>
      <c r="UTF206" s="1189"/>
      <c r="UTG206" s="1189"/>
      <c r="UTH206" s="1189"/>
      <c r="UTI206" s="1189"/>
      <c r="UTJ206" s="1189"/>
      <c r="UTK206" s="1189"/>
      <c r="UTL206" s="1189"/>
      <c r="UTM206" s="1189"/>
      <c r="UTN206" s="1189"/>
      <c r="UTO206" s="1189"/>
      <c r="UTP206" s="1189"/>
      <c r="UTQ206" s="1189"/>
      <c r="UTR206" s="1189"/>
      <c r="UTS206" s="1189"/>
      <c r="UTT206" s="1189"/>
      <c r="UTU206" s="1189"/>
      <c r="UTV206" s="1189"/>
      <c r="UTW206" s="1189"/>
      <c r="UTX206" s="1189"/>
      <c r="UTY206" s="1189"/>
      <c r="UTZ206" s="1189"/>
      <c r="UUA206" s="1189"/>
      <c r="UUB206" s="1189"/>
      <c r="UUC206" s="1189"/>
      <c r="UUD206" s="1189"/>
      <c r="UUE206" s="1189"/>
      <c r="UUF206" s="1189"/>
      <c r="UUG206" s="1189"/>
      <c r="UUH206" s="1189"/>
      <c r="UUI206" s="1189"/>
      <c r="UUJ206" s="1189"/>
      <c r="UUK206" s="1189"/>
      <c r="UUL206" s="1189"/>
      <c r="UUM206" s="1189"/>
      <c r="UUN206" s="1189"/>
      <c r="UUO206" s="1189"/>
      <c r="UUP206" s="1189"/>
      <c r="UUQ206" s="1189"/>
      <c r="UUR206" s="1189"/>
      <c r="UUS206" s="1189"/>
      <c r="UUT206" s="1189"/>
      <c r="UUU206" s="1189"/>
      <c r="UUV206" s="1189"/>
      <c r="UUW206" s="1189"/>
      <c r="UUX206" s="1189"/>
      <c r="UUY206" s="1189"/>
      <c r="UUZ206" s="1189"/>
      <c r="UVA206" s="1189"/>
      <c r="UVB206" s="1189"/>
      <c r="UVC206" s="1189"/>
      <c r="UVD206" s="1189"/>
      <c r="UVE206" s="1189"/>
      <c r="UVF206" s="1189"/>
      <c r="UVG206" s="1189"/>
      <c r="UVH206" s="1189"/>
      <c r="UVI206" s="1189"/>
      <c r="UVJ206" s="1189"/>
      <c r="UVK206" s="1189"/>
      <c r="UVL206" s="1189"/>
      <c r="UVM206" s="1189"/>
      <c r="UVN206" s="1189"/>
      <c r="UVO206" s="1189"/>
      <c r="UVP206" s="1189"/>
      <c r="UVQ206" s="1189"/>
      <c r="UVR206" s="1189"/>
      <c r="UVS206" s="1189"/>
      <c r="UVT206" s="1189"/>
      <c r="UVU206" s="1189"/>
      <c r="UVV206" s="1189"/>
      <c r="UVW206" s="1189"/>
      <c r="UVX206" s="1189"/>
      <c r="UVY206" s="1189"/>
      <c r="UVZ206" s="1189"/>
      <c r="UWA206" s="1189"/>
      <c r="UWB206" s="1189"/>
      <c r="UWC206" s="1189"/>
      <c r="UWD206" s="1189"/>
      <c r="UWE206" s="1189"/>
      <c r="UWF206" s="1189"/>
      <c r="UWG206" s="1189"/>
      <c r="UWH206" s="1189"/>
      <c r="UWI206" s="1189"/>
      <c r="UWJ206" s="1189"/>
      <c r="UWK206" s="1189"/>
      <c r="UWL206" s="1189"/>
      <c r="UWM206" s="1189"/>
      <c r="UWN206" s="1189"/>
      <c r="UWO206" s="1189"/>
      <c r="UWP206" s="1189"/>
      <c r="UWQ206" s="1189"/>
      <c r="UWR206" s="1189"/>
      <c r="UWS206" s="1189"/>
      <c r="UWT206" s="1189"/>
      <c r="UWU206" s="1189"/>
      <c r="UWV206" s="1189"/>
      <c r="UWW206" s="1189"/>
      <c r="UWX206" s="1189"/>
      <c r="UWY206" s="1189"/>
      <c r="UWZ206" s="1189"/>
      <c r="UXA206" s="1189"/>
      <c r="UXB206" s="1189"/>
      <c r="UXC206" s="1189"/>
      <c r="UXD206" s="1189"/>
      <c r="UXE206" s="1189"/>
      <c r="UXF206" s="1189"/>
      <c r="UXG206" s="1189"/>
      <c r="UXH206" s="1189"/>
      <c r="UXI206" s="1189"/>
      <c r="UXJ206" s="1189"/>
      <c r="UXK206" s="1189"/>
      <c r="UXL206" s="1189"/>
      <c r="UXM206" s="1189"/>
      <c r="UXN206" s="1189"/>
      <c r="UXO206" s="1189"/>
      <c r="UXP206" s="1189"/>
      <c r="UXQ206" s="1189"/>
      <c r="UXR206" s="1189"/>
      <c r="UXS206" s="1189"/>
      <c r="UXT206" s="1189"/>
      <c r="UXU206" s="1189"/>
      <c r="UXV206" s="1189"/>
      <c r="UXW206" s="1189"/>
      <c r="UXX206" s="1189"/>
      <c r="UXY206" s="1189"/>
      <c r="UXZ206" s="1189"/>
      <c r="UYA206" s="1189"/>
      <c r="UYB206" s="1189"/>
      <c r="UYC206" s="1189"/>
      <c r="UYD206" s="1189"/>
      <c r="UYE206" s="1189"/>
      <c r="UYF206" s="1189"/>
      <c r="UYG206" s="1189"/>
      <c r="UYH206" s="1189"/>
      <c r="UYI206" s="1189"/>
      <c r="UYJ206" s="1189"/>
      <c r="UYK206" s="1189"/>
      <c r="UYL206" s="1189"/>
      <c r="UYM206" s="1189"/>
      <c r="UYN206" s="1189"/>
      <c r="UYO206" s="1189"/>
      <c r="UYP206" s="1189"/>
      <c r="UYQ206" s="1189"/>
      <c r="UYR206" s="1189"/>
      <c r="UYS206" s="1189"/>
      <c r="UYT206" s="1189"/>
      <c r="UYU206" s="1189"/>
      <c r="UYV206" s="1189"/>
      <c r="UYW206" s="1189"/>
      <c r="UYX206" s="1189"/>
      <c r="UYY206" s="1189"/>
      <c r="UYZ206" s="1189"/>
      <c r="UZA206" s="1189"/>
      <c r="UZB206" s="1189"/>
      <c r="UZC206" s="1189"/>
      <c r="UZD206" s="1189"/>
      <c r="UZE206" s="1189"/>
      <c r="UZF206" s="1189"/>
      <c r="UZG206" s="1189"/>
      <c r="UZH206" s="1189"/>
      <c r="UZI206" s="1189"/>
      <c r="UZJ206" s="1189"/>
      <c r="UZK206" s="1189"/>
      <c r="UZL206" s="1189"/>
      <c r="UZM206" s="1189"/>
      <c r="UZN206" s="1189"/>
      <c r="UZO206" s="1189"/>
      <c r="UZP206" s="1189"/>
      <c r="UZQ206" s="1189"/>
      <c r="UZR206" s="1189"/>
      <c r="UZS206" s="1189"/>
      <c r="UZT206" s="1189"/>
      <c r="UZU206" s="1189"/>
      <c r="UZV206" s="1189"/>
      <c r="UZW206" s="1189"/>
      <c r="UZX206" s="1189"/>
      <c r="UZY206" s="1189"/>
      <c r="UZZ206" s="1189"/>
      <c r="VAA206" s="1189"/>
      <c r="VAB206" s="1189"/>
      <c r="VAC206" s="1189"/>
      <c r="VAD206" s="1189"/>
      <c r="VAE206" s="1189"/>
      <c r="VAF206" s="1189"/>
      <c r="VAG206" s="1189"/>
      <c r="VAH206" s="1189"/>
      <c r="VAI206" s="1189"/>
      <c r="VAJ206" s="1189"/>
      <c r="VAK206" s="1189"/>
      <c r="VAL206" s="1189"/>
      <c r="VAM206" s="1189"/>
      <c r="VAN206" s="1189"/>
      <c r="VAO206" s="1189"/>
      <c r="VAP206" s="1189"/>
      <c r="VAQ206" s="1189"/>
      <c r="VAR206" s="1189"/>
      <c r="VAS206" s="1189"/>
      <c r="VAT206" s="1189"/>
      <c r="VAU206" s="1189"/>
      <c r="VAV206" s="1189"/>
      <c r="VAW206" s="1189"/>
      <c r="VAX206" s="1189"/>
      <c r="VAY206" s="1189"/>
      <c r="VAZ206" s="1189"/>
      <c r="VBA206" s="1189"/>
      <c r="VBB206" s="1189"/>
      <c r="VBC206" s="1189"/>
      <c r="VBD206" s="1189"/>
      <c r="VBE206" s="1189"/>
      <c r="VBF206" s="1189"/>
      <c r="VBG206" s="1189"/>
      <c r="VBH206" s="1189"/>
      <c r="VBI206" s="1189"/>
      <c r="VBJ206" s="1189"/>
      <c r="VBK206" s="1189"/>
      <c r="VBL206" s="1189"/>
      <c r="VBM206" s="1189"/>
      <c r="VBN206" s="1189"/>
      <c r="VBO206" s="1189"/>
      <c r="VBP206" s="1189"/>
      <c r="VBQ206" s="1189"/>
      <c r="VBR206" s="1189"/>
      <c r="VBS206" s="1189"/>
      <c r="VBT206" s="1189"/>
      <c r="VBU206" s="1189"/>
      <c r="VBV206" s="1189"/>
      <c r="VBW206" s="1189"/>
      <c r="VBX206" s="1189"/>
      <c r="VBY206" s="1189"/>
      <c r="VBZ206" s="1189"/>
      <c r="VCA206" s="1189"/>
      <c r="VCB206" s="1189"/>
      <c r="VCC206" s="1189"/>
      <c r="VCD206" s="1189"/>
      <c r="VCE206" s="1189"/>
      <c r="VCF206" s="1189"/>
      <c r="VCG206" s="1189"/>
      <c r="VCH206" s="1189"/>
      <c r="VCI206" s="1189"/>
      <c r="VCJ206" s="1189"/>
      <c r="VCK206" s="1189"/>
      <c r="VCL206" s="1189"/>
      <c r="VCM206" s="1189"/>
      <c r="VCN206" s="1189"/>
      <c r="VCO206" s="1189"/>
      <c r="VCP206" s="1189"/>
      <c r="VCQ206" s="1189"/>
      <c r="VCR206" s="1189"/>
      <c r="VCS206" s="1189"/>
      <c r="VCT206" s="1189"/>
      <c r="VCU206" s="1189"/>
      <c r="VCV206" s="1189"/>
      <c r="VCW206" s="1189"/>
      <c r="VCX206" s="1189"/>
      <c r="VCY206" s="1189"/>
      <c r="VCZ206" s="1189"/>
      <c r="VDA206" s="1189"/>
      <c r="VDB206" s="1189"/>
      <c r="VDC206" s="1189"/>
      <c r="VDD206" s="1189"/>
      <c r="VDE206" s="1189"/>
      <c r="VDF206" s="1189"/>
      <c r="VDG206" s="1189"/>
      <c r="VDH206" s="1189"/>
      <c r="VDI206" s="1189"/>
      <c r="VDJ206" s="1189"/>
      <c r="VDK206" s="1189"/>
      <c r="VDL206" s="1189"/>
      <c r="VDM206" s="1189"/>
      <c r="VDN206" s="1189"/>
      <c r="VDO206" s="1189"/>
      <c r="VDP206" s="1189"/>
      <c r="VDQ206" s="1189"/>
      <c r="VDR206" s="1189"/>
      <c r="VDS206" s="1189"/>
      <c r="VDT206" s="1189"/>
      <c r="VDU206" s="1189"/>
      <c r="VDV206" s="1189"/>
      <c r="VDW206" s="1189"/>
      <c r="VDX206" s="1189"/>
      <c r="VDY206" s="1189"/>
      <c r="VDZ206" s="1189"/>
      <c r="VEA206" s="1189"/>
      <c r="VEB206" s="1189"/>
      <c r="VEC206" s="1189"/>
      <c r="VED206" s="1189"/>
      <c r="VEE206" s="1189"/>
      <c r="VEF206" s="1189"/>
      <c r="VEG206" s="1189"/>
      <c r="VEH206" s="1189"/>
      <c r="VEI206" s="1189"/>
      <c r="VEJ206" s="1189"/>
      <c r="VEK206" s="1189"/>
      <c r="VEL206" s="1189"/>
      <c r="VEM206" s="1189"/>
      <c r="VEN206" s="1189"/>
      <c r="VEO206" s="1189"/>
      <c r="VEP206" s="1189"/>
      <c r="VEQ206" s="1189"/>
      <c r="VER206" s="1189"/>
      <c r="VES206" s="1189"/>
      <c r="VET206" s="1189"/>
      <c r="VEU206" s="1189"/>
      <c r="VEV206" s="1189"/>
      <c r="VEW206" s="1189"/>
      <c r="VEX206" s="1189"/>
      <c r="VEY206" s="1189"/>
      <c r="VEZ206" s="1189"/>
      <c r="VFA206" s="1189"/>
      <c r="VFB206" s="1189"/>
      <c r="VFC206" s="1189"/>
      <c r="VFD206" s="1189"/>
      <c r="VFE206" s="1189"/>
      <c r="VFF206" s="1189"/>
      <c r="VFG206" s="1189"/>
      <c r="VFH206" s="1189"/>
      <c r="VFI206" s="1189"/>
      <c r="VFJ206" s="1189"/>
      <c r="VFK206" s="1189"/>
      <c r="VFL206" s="1189"/>
      <c r="VFM206" s="1189"/>
      <c r="VFN206" s="1189"/>
      <c r="VFO206" s="1189"/>
      <c r="VFP206" s="1189"/>
      <c r="VFQ206" s="1189"/>
      <c r="VFR206" s="1189"/>
      <c r="VFS206" s="1189"/>
      <c r="VFT206" s="1189"/>
      <c r="VFU206" s="1189"/>
      <c r="VFV206" s="1189"/>
      <c r="VFW206" s="1189"/>
      <c r="VFX206" s="1189"/>
      <c r="VFY206" s="1189"/>
      <c r="VFZ206" s="1189"/>
      <c r="VGA206" s="1189"/>
      <c r="VGB206" s="1189"/>
      <c r="VGC206" s="1189"/>
      <c r="VGD206" s="1189"/>
      <c r="VGE206" s="1189"/>
      <c r="VGF206" s="1189"/>
      <c r="VGG206" s="1189"/>
      <c r="VGH206" s="1189"/>
      <c r="VGI206" s="1189"/>
      <c r="VGJ206" s="1189"/>
      <c r="VGK206" s="1189"/>
      <c r="VGL206" s="1189"/>
      <c r="VGM206" s="1189"/>
      <c r="VGN206" s="1189"/>
      <c r="VGO206" s="1189"/>
      <c r="VGP206" s="1189"/>
      <c r="VGQ206" s="1189"/>
      <c r="VGR206" s="1189"/>
      <c r="VGS206" s="1189"/>
      <c r="VGT206" s="1189"/>
      <c r="VGU206" s="1189"/>
      <c r="VGV206" s="1189"/>
      <c r="VGW206" s="1189"/>
      <c r="VGX206" s="1189"/>
      <c r="VGY206" s="1189"/>
      <c r="VGZ206" s="1189"/>
      <c r="VHA206" s="1189"/>
      <c r="VHB206" s="1189"/>
      <c r="VHC206" s="1189"/>
      <c r="VHD206" s="1189"/>
      <c r="VHE206" s="1189"/>
      <c r="VHF206" s="1189"/>
      <c r="VHG206" s="1189"/>
      <c r="VHH206" s="1189"/>
      <c r="VHI206" s="1189"/>
      <c r="VHJ206" s="1189"/>
      <c r="VHK206" s="1189"/>
      <c r="VHL206" s="1189"/>
      <c r="VHM206" s="1189"/>
      <c r="VHN206" s="1189"/>
      <c r="VHO206" s="1189"/>
      <c r="VHP206" s="1189"/>
      <c r="VHQ206" s="1189"/>
      <c r="VHR206" s="1189"/>
      <c r="VHS206" s="1189"/>
      <c r="VHT206" s="1189"/>
      <c r="VHU206" s="1189"/>
      <c r="VHV206" s="1189"/>
      <c r="VHW206" s="1189"/>
      <c r="VHX206" s="1189"/>
      <c r="VHY206" s="1189"/>
      <c r="VHZ206" s="1189"/>
      <c r="VIA206" s="1189"/>
      <c r="VIB206" s="1189"/>
      <c r="VIC206" s="1189"/>
      <c r="VID206" s="1189"/>
      <c r="VIE206" s="1189"/>
      <c r="VIF206" s="1189"/>
      <c r="VIG206" s="1189"/>
      <c r="VIH206" s="1189"/>
      <c r="VII206" s="1189"/>
      <c r="VIJ206" s="1189"/>
      <c r="VIK206" s="1189"/>
      <c r="VIL206" s="1189"/>
      <c r="VIM206" s="1189"/>
      <c r="VIN206" s="1189"/>
      <c r="VIO206" s="1189"/>
      <c r="VIP206" s="1189"/>
      <c r="VIQ206" s="1189"/>
      <c r="VIR206" s="1189"/>
      <c r="VIS206" s="1189"/>
      <c r="VIT206" s="1189"/>
      <c r="VIU206" s="1189"/>
      <c r="VIV206" s="1189"/>
      <c r="VIW206" s="1189"/>
      <c r="VIX206" s="1189"/>
      <c r="VIY206" s="1189"/>
      <c r="VIZ206" s="1189"/>
      <c r="VJA206" s="1189"/>
      <c r="VJB206" s="1189"/>
      <c r="VJC206" s="1189"/>
      <c r="VJD206" s="1189"/>
      <c r="VJE206" s="1189"/>
      <c r="VJF206" s="1189"/>
      <c r="VJG206" s="1189"/>
      <c r="VJH206" s="1189"/>
      <c r="VJI206" s="1189"/>
      <c r="VJJ206" s="1189"/>
      <c r="VJK206" s="1189"/>
      <c r="VJL206" s="1189"/>
      <c r="VJM206" s="1189"/>
      <c r="VJN206" s="1189"/>
      <c r="VJO206" s="1189"/>
      <c r="VJP206" s="1189"/>
      <c r="VJQ206" s="1189"/>
      <c r="VJR206" s="1189"/>
      <c r="VJS206" s="1189"/>
      <c r="VJT206" s="1189"/>
      <c r="VJU206" s="1189"/>
      <c r="VJV206" s="1189"/>
      <c r="VJW206" s="1189"/>
      <c r="VJX206" s="1189"/>
      <c r="VJY206" s="1189"/>
      <c r="VJZ206" s="1189"/>
      <c r="VKA206" s="1189"/>
      <c r="VKB206" s="1189"/>
      <c r="VKC206" s="1189"/>
      <c r="VKD206" s="1189"/>
      <c r="VKE206" s="1189"/>
      <c r="VKF206" s="1189"/>
      <c r="VKG206" s="1189"/>
      <c r="VKH206" s="1189"/>
      <c r="VKI206" s="1189"/>
      <c r="VKJ206" s="1189"/>
      <c r="VKK206" s="1189"/>
      <c r="VKL206" s="1189"/>
      <c r="VKM206" s="1189"/>
      <c r="VKN206" s="1189"/>
      <c r="VKO206" s="1189"/>
      <c r="VKP206" s="1189"/>
      <c r="VKQ206" s="1189"/>
      <c r="VKR206" s="1189"/>
      <c r="VKS206" s="1189"/>
      <c r="VKT206" s="1189"/>
      <c r="VKU206" s="1189"/>
      <c r="VKV206" s="1189"/>
      <c r="VKW206" s="1189"/>
      <c r="VKX206" s="1189"/>
      <c r="VKY206" s="1189"/>
      <c r="VKZ206" s="1189"/>
      <c r="VLA206" s="1189"/>
      <c r="VLB206" s="1189"/>
      <c r="VLC206" s="1189"/>
      <c r="VLD206" s="1189"/>
      <c r="VLE206" s="1189"/>
      <c r="VLF206" s="1189"/>
      <c r="VLG206" s="1189"/>
      <c r="VLH206" s="1189"/>
      <c r="VLI206" s="1189"/>
      <c r="VLJ206" s="1189"/>
      <c r="VLK206" s="1189"/>
      <c r="VLL206" s="1189"/>
      <c r="VLM206" s="1189"/>
      <c r="VLN206" s="1189"/>
      <c r="VLO206" s="1189"/>
      <c r="VLP206" s="1189"/>
      <c r="VLQ206" s="1189"/>
      <c r="VLR206" s="1189"/>
      <c r="VLS206" s="1189"/>
      <c r="VLT206" s="1189"/>
      <c r="VLU206" s="1189"/>
      <c r="VLV206" s="1189"/>
      <c r="VLW206" s="1189"/>
      <c r="VLX206" s="1189"/>
      <c r="VLY206" s="1189"/>
      <c r="VLZ206" s="1189"/>
      <c r="VMA206" s="1189"/>
      <c r="VMB206" s="1189"/>
      <c r="VMC206" s="1189"/>
      <c r="VMD206" s="1189"/>
      <c r="VME206" s="1189"/>
      <c r="VMF206" s="1189"/>
      <c r="VMG206" s="1189"/>
      <c r="VMH206" s="1189"/>
      <c r="VMI206" s="1189"/>
      <c r="VMJ206" s="1189"/>
      <c r="VMK206" s="1189"/>
      <c r="VML206" s="1189"/>
      <c r="VMM206" s="1189"/>
      <c r="VMN206" s="1189"/>
      <c r="VMO206" s="1189"/>
      <c r="VMP206" s="1189"/>
      <c r="VMQ206" s="1189"/>
      <c r="VMR206" s="1189"/>
      <c r="VMS206" s="1189"/>
      <c r="VMT206" s="1189"/>
      <c r="VMU206" s="1189"/>
      <c r="VMV206" s="1189"/>
      <c r="VMW206" s="1189"/>
      <c r="VMX206" s="1189"/>
      <c r="VMY206" s="1189"/>
      <c r="VMZ206" s="1189"/>
      <c r="VNA206" s="1189"/>
      <c r="VNB206" s="1189"/>
      <c r="VNC206" s="1189"/>
      <c r="VND206" s="1189"/>
      <c r="VNE206" s="1189"/>
      <c r="VNF206" s="1189"/>
      <c r="VNG206" s="1189"/>
      <c r="VNH206" s="1189"/>
      <c r="VNI206" s="1189"/>
      <c r="VNJ206" s="1189"/>
      <c r="VNK206" s="1189"/>
      <c r="VNL206" s="1189"/>
      <c r="VNM206" s="1189"/>
      <c r="VNN206" s="1189"/>
      <c r="VNO206" s="1189"/>
      <c r="VNP206" s="1189"/>
      <c r="VNQ206" s="1189"/>
      <c r="VNR206" s="1189"/>
      <c r="VNS206" s="1189"/>
      <c r="VNT206" s="1189"/>
      <c r="VNU206" s="1189"/>
      <c r="VNV206" s="1189"/>
      <c r="VNW206" s="1189"/>
      <c r="VNX206" s="1189"/>
      <c r="VNY206" s="1189"/>
      <c r="VNZ206" s="1189"/>
      <c r="VOA206" s="1189"/>
      <c r="VOB206" s="1189"/>
      <c r="VOC206" s="1189"/>
      <c r="VOD206" s="1189"/>
      <c r="VOE206" s="1189"/>
      <c r="VOF206" s="1189"/>
      <c r="VOG206" s="1189"/>
      <c r="VOH206" s="1189"/>
      <c r="VOI206" s="1189"/>
      <c r="VOJ206" s="1189"/>
      <c r="VOK206" s="1189"/>
      <c r="VOL206" s="1189"/>
      <c r="VOM206" s="1189"/>
      <c r="VON206" s="1189"/>
      <c r="VOO206" s="1189"/>
      <c r="VOP206" s="1189"/>
      <c r="VOQ206" s="1189"/>
      <c r="VOR206" s="1189"/>
      <c r="VOS206" s="1189"/>
      <c r="VOT206" s="1189"/>
      <c r="VOU206" s="1189"/>
      <c r="VOV206" s="1189"/>
      <c r="VOW206" s="1189"/>
      <c r="VOX206" s="1189"/>
      <c r="VOY206" s="1189"/>
      <c r="VOZ206" s="1189"/>
      <c r="VPA206" s="1189"/>
      <c r="VPB206" s="1189"/>
      <c r="VPC206" s="1189"/>
      <c r="VPD206" s="1189"/>
      <c r="VPE206" s="1189"/>
      <c r="VPF206" s="1189"/>
      <c r="VPG206" s="1189"/>
      <c r="VPH206" s="1189"/>
      <c r="VPI206" s="1189"/>
      <c r="VPJ206" s="1189"/>
      <c r="VPK206" s="1189"/>
      <c r="VPL206" s="1189"/>
      <c r="VPM206" s="1189"/>
      <c r="VPN206" s="1189"/>
      <c r="VPO206" s="1189"/>
      <c r="VPP206" s="1189"/>
      <c r="VPQ206" s="1189"/>
      <c r="VPR206" s="1189"/>
      <c r="VPS206" s="1189"/>
      <c r="VPT206" s="1189"/>
      <c r="VPU206" s="1189"/>
      <c r="VPV206" s="1189"/>
      <c r="VPW206" s="1189"/>
      <c r="VPX206" s="1189"/>
      <c r="VPY206" s="1189"/>
      <c r="VPZ206" s="1189"/>
      <c r="VQA206" s="1189"/>
      <c r="VQB206" s="1189"/>
      <c r="VQC206" s="1189"/>
      <c r="VQD206" s="1189"/>
      <c r="VQE206" s="1189"/>
      <c r="VQF206" s="1189"/>
      <c r="VQG206" s="1189"/>
      <c r="VQH206" s="1189"/>
      <c r="VQI206" s="1189"/>
      <c r="VQJ206" s="1189"/>
      <c r="VQK206" s="1189"/>
      <c r="VQL206" s="1189"/>
      <c r="VQM206" s="1189"/>
      <c r="VQN206" s="1189"/>
      <c r="VQO206" s="1189"/>
      <c r="VQP206" s="1189"/>
      <c r="VQQ206" s="1189"/>
      <c r="VQR206" s="1189"/>
      <c r="VQS206" s="1189"/>
      <c r="VQT206" s="1189"/>
      <c r="VQU206" s="1189"/>
      <c r="VQV206" s="1189"/>
      <c r="VQW206" s="1189"/>
      <c r="VQX206" s="1189"/>
      <c r="VQY206" s="1189"/>
      <c r="VQZ206" s="1189"/>
      <c r="VRA206" s="1189"/>
      <c r="VRB206" s="1189"/>
      <c r="VRC206" s="1189"/>
      <c r="VRD206" s="1189"/>
      <c r="VRE206" s="1189"/>
      <c r="VRF206" s="1189"/>
      <c r="VRG206" s="1189"/>
      <c r="VRH206" s="1189"/>
      <c r="VRI206" s="1189"/>
      <c r="VRJ206" s="1189"/>
      <c r="VRK206" s="1189"/>
      <c r="VRL206" s="1189"/>
      <c r="VRM206" s="1189"/>
      <c r="VRN206" s="1189"/>
      <c r="VRO206" s="1189"/>
      <c r="VRP206" s="1189"/>
      <c r="VRQ206" s="1189"/>
      <c r="VRR206" s="1189"/>
      <c r="VRS206" s="1189"/>
      <c r="VRT206" s="1189"/>
      <c r="VRU206" s="1189"/>
      <c r="VRV206" s="1189"/>
      <c r="VRW206" s="1189"/>
      <c r="VRX206" s="1189"/>
      <c r="VRY206" s="1189"/>
      <c r="VRZ206" s="1189"/>
      <c r="VSA206" s="1189"/>
      <c r="VSB206" s="1189"/>
      <c r="VSC206" s="1189"/>
      <c r="VSD206" s="1189"/>
      <c r="VSE206" s="1189"/>
      <c r="VSF206" s="1189"/>
      <c r="VSG206" s="1189"/>
      <c r="VSH206" s="1189"/>
      <c r="VSI206" s="1189"/>
      <c r="VSJ206" s="1189"/>
      <c r="VSK206" s="1189"/>
      <c r="VSL206" s="1189"/>
      <c r="VSM206" s="1189"/>
      <c r="VSN206" s="1189"/>
      <c r="VSO206" s="1189"/>
      <c r="VSP206" s="1189"/>
      <c r="VSQ206" s="1189"/>
      <c r="VSR206" s="1189"/>
      <c r="VSS206" s="1189"/>
      <c r="VST206" s="1189"/>
      <c r="VSU206" s="1189"/>
      <c r="VSV206" s="1189"/>
      <c r="VSW206" s="1189"/>
      <c r="VSX206" s="1189"/>
      <c r="VSY206" s="1189"/>
      <c r="VSZ206" s="1189"/>
      <c r="VTA206" s="1189"/>
      <c r="VTB206" s="1189"/>
      <c r="VTC206" s="1189"/>
      <c r="VTD206" s="1189"/>
      <c r="VTE206" s="1189"/>
      <c r="VTF206" s="1189"/>
      <c r="VTG206" s="1189"/>
      <c r="VTH206" s="1189"/>
      <c r="VTI206" s="1189"/>
      <c r="VTJ206" s="1189"/>
      <c r="VTK206" s="1189"/>
      <c r="VTL206" s="1189"/>
      <c r="VTM206" s="1189"/>
      <c r="VTN206" s="1189"/>
      <c r="VTO206" s="1189"/>
      <c r="VTP206" s="1189"/>
      <c r="VTQ206" s="1189"/>
      <c r="VTR206" s="1189"/>
      <c r="VTS206" s="1189"/>
      <c r="VTT206" s="1189"/>
      <c r="VTU206" s="1189"/>
      <c r="VTV206" s="1189"/>
      <c r="VTW206" s="1189"/>
      <c r="VTX206" s="1189"/>
      <c r="VTY206" s="1189"/>
      <c r="VTZ206" s="1189"/>
      <c r="VUA206" s="1189"/>
      <c r="VUB206" s="1189"/>
      <c r="VUC206" s="1189"/>
      <c r="VUD206" s="1189"/>
      <c r="VUE206" s="1189"/>
      <c r="VUF206" s="1189"/>
      <c r="VUG206" s="1189"/>
      <c r="VUH206" s="1189"/>
      <c r="VUI206" s="1189"/>
      <c r="VUJ206" s="1189"/>
      <c r="VUK206" s="1189"/>
      <c r="VUL206" s="1189"/>
      <c r="VUM206" s="1189"/>
      <c r="VUN206" s="1189"/>
      <c r="VUO206" s="1189"/>
      <c r="VUP206" s="1189"/>
      <c r="VUQ206" s="1189"/>
      <c r="VUR206" s="1189"/>
      <c r="VUS206" s="1189"/>
      <c r="VUT206" s="1189"/>
      <c r="VUU206" s="1189"/>
      <c r="VUV206" s="1189"/>
      <c r="VUW206" s="1189"/>
      <c r="VUX206" s="1189"/>
      <c r="VUY206" s="1189"/>
      <c r="VUZ206" s="1189"/>
      <c r="VVA206" s="1189"/>
      <c r="VVB206" s="1189"/>
      <c r="VVC206" s="1189"/>
      <c r="VVD206" s="1189"/>
      <c r="VVE206" s="1189"/>
      <c r="VVF206" s="1189"/>
      <c r="VVG206" s="1189"/>
      <c r="VVH206" s="1189"/>
      <c r="VVI206" s="1189"/>
      <c r="VVJ206" s="1189"/>
      <c r="VVK206" s="1189"/>
      <c r="VVL206" s="1189"/>
      <c r="VVM206" s="1189"/>
      <c r="VVN206" s="1189"/>
      <c r="VVO206" s="1189"/>
      <c r="VVP206" s="1189"/>
      <c r="VVQ206" s="1189"/>
      <c r="VVR206" s="1189"/>
      <c r="VVS206" s="1189"/>
      <c r="VVT206" s="1189"/>
      <c r="VVU206" s="1189"/>
      <c r="VVV206" s="1189"/>
      <c r="VVW206" s="1189"/>
      <c r="VVX206" s="1189"/>
      <c r="VVY206" s="1189"/>
      <c r="VVZ206" s="1189"/>
      <c r="VWA206" s="1189"/>
      <c r="VWB206" s="1189"/>
      <c r="VWC206" s="1189"/>
      <c r="VWD206" s="1189"/>
      <c r="VWE206" s="1189"/>
      <c r="VWF206" s="1189"/>
      <c r="VWG206" s="1189"/>
      <c r="VWH206" s="1189"/>
      <c r="VWI206" s="1189"/>
      <c r="VWJ206" s="1189"/>
      <c r="VWK206" s="1189"/>
      <c r="VWL206" s="1189"/>
      <c r="VWM206" s="1189"/>
      <c r="VWN206" s="1189"/>
      <c r="VWO206" s="1189"/>
      <c r="VWP206" s="1189"/>
      <c r="VWQ206" s="1189"/>
      <c r="VWR206" s="1189"/>
      <c r="VWS206" s="1189"/>
      <c r="VWT206" s="1189"/>
      <c r="VWU206" s="1189"/>
      <c r="VWV206" s="1189"/>
      <c r="VWW206" s="1189"/>
      <c r="VWX206" s="1189"/>
      <c r="VWY206" s="1189"/>
      <c r="VWZ206" s="1189"/>
      <c r="VXA206" s="1189"/>
      <c r="VXB206" s="1189"/>
      <c r="VXC206" s="1189"/>
      <c r="VXD206" s="1189"/>
      <c r="VXE206" s="1189"/>
      <c r="VXF206" s="1189"/>
      <c r="VXG206" s="1189"/>
      <c r="VXH206" s="1189"/>
      <c r="VXI206" s="1189"/>
      <c r="VXJ206" s="1189"/>
      <c r="VXK206" s="1189"/>
      <c r="VXL206" s="1189"/>
      <c r="VXM206" s="1189"/>
      <c r="VXN206" s="1189"/>
      <c r="VXO206" s="1189"/>
      <c r="VXP206" s="1189"/>
      <c r="VXQ206" s="1189"/>
      <c r="VXR206" s="1189"/>
      <c r="VXS206" s="1189"/>
      <c r="VXT206" s="1189"/>
      <c r="VXU206" s="1189"/>
      <c r="VXV206" s="1189"/>
      <c r="VXW206" s="1189"/>
      <c r="VXX206" s="1189"/>
      <c r="VXY206" s="1189"/>
      <c r="VXZ206" s="1189"/>
      <c r="VYA206" s="1189"/>
      <c r="VYB206" s="1189"/>
      <c r="VYC206" s="1189"/>
      <c r="VYD206" s="1189"/>
      <c r="VYE206" s="1189"/>
      <c r="VYF206" s="1189"/>
      <c r="VYG206" s="1189"/>
      <c r="VYH206" s="1189"/>
      <c r="VYI206" s="1189"/>
      <c r="VYJ206" s="1189"/>
      <c r="VYK206" s="1189"/>
      <c r="VYL206" s="1189"/>
      <c r="VYM206" s="1189"/>
      <c r="VYN206" s="1189"/>
      <c r="VYO206" s="1189"/>
      <c r="VYP206" s="1189"/>
      <c r="VYQ206" s="1189"/>
      <c r="VYR206" s="1189"/>
      <c r="VYS206" s="1189"/>
      <c r="VYT206" s="1189"/>
      <c r="VYU206" s="1189"/>
      <c r="VYV206" s="1189"/>
      <c r="VYW206" s="1189"/>
      <c r="VYX206" s="1189"/>
      <c r="VYY206" s="1189"/>
      <c r="VYZ206" s="1189"/>
      <c r="VZA206" s="1189"/>
      <c r="VZB206" s="1189"/>
      <c r="VZC206" s="1189"/>
      <c r="VZD206" s="1189"/>
      <c r="VZE206" s="1189"/>
      <c r="VZF206" s="1189"/>
      <c r="VZG206" s="1189"/>
      <c r="VZH206" s="1189"/>
      <c r="VZI206" s="1189"/>
      <c r="VZJ206" s="1189"/>
      <c r="VZK206" s="1189"/>
      <c r="VZL206" s="1189"/>
      <c r="VZM206" s="1189"/>
      <c r="VZN206" s="1189"/>
      <c r="VZO206" s="1189"/>
      <c r="VZP206" s="1189"/>
      <c r="VZQ206" s="1189"/>
      <c r="VZR206" s="1189"/>
      <c r="VZS206" s="1189"/>
      <c r="VZT206" s="1189"/>
      <c r="VZU206" s="1189"/>
      <c r="VZV206" s="1189"/>
      <c r="VZW206" s="1189"/>
      <c r="VZX206" s="1189"/>
      <c r="VZY206" s="1189"/>
      <c r="VZZ206" s="1189"/>
      <c r="WAA206" s="1189"/>
      <c r="WAB206" s="1189"/>
      <c r="WAC206" s="1189"/>
      <c r="WAD206" s="1189"/>
      <c r="WAE206" s="1189"/>
      <c r="WAF206" s="1189"/>
      <c r="WAG206" s="1189"/>
      <c r="WAH206" s="1189"/>
      <c r="WAI206" s="1189"/>
      <c r="WAJ206" s="1189"/>
      <c r="WAK206" s="1189"/>
      <c r="WAL206" s="1189"/>
      <c r="WAM206" s="1189"/>
      <c r="WAN206" s="1189"/>
      <c r="WAO206" s="1189"/>
      <c r="WAP206" s="1189"/>
      <c r="WAQ206" s="1189"/>
      <c r="WAR206" s="1189"/>
      <c r="WAS206" s="1189"/>
      <c r="WAT206" s="1189"/>
      <c r="WAU206" s="1189"/>
      <c r="WAV206" s="1189"/>
      <c r="WAW206" s="1189"/>
      <c r="WAX206" s="1189"/>
      <c r="WAY206" s="1189"/>
      <c r="WAZ206" s="1189"/>
      <c r="WBA206" s="1189"/>
      <c r="WBB206" s="1189"/>
      <c r="WBC206" s="1189"/>
      <c r="WBD206" s="1189"/>
      <c r="WBE206" s="1189"/>
      <c r="WBF206" s="1189"/>
      <c r="WBG206" s="1189"/>
      <c r="WBH206" s="1189"/>
      <c r="WBI206" s="1189"/>
      <c r="WBJ206" s="1189"/>
      <c r="WBK206" s="1189"/>
      <c r="WBL206" s="1189"/>
      <c r="WBM206" s="1189"/>
      <c r="WBN206" s="1189"/>
      <c r="WBO206" s="1189"/>
      <c r="WBP206" s="1189"/>
      <c r="WBQ206" s="1189"/>
      <c r="WBR206" s="1189"/>
      <c r="WBS206" s="1189"/>
      <c r="WBT206" s="1189"/>
      <c r="WBU206" s="1189"/>
      <c r="WBV206" s="1189"/>
      <c r="WBW206" s="1189"/>
      <c r="WBX206" s="1189"/>
      <c r="WBY206" s="1189"/>
      <c r="WBZ206" s="1189"/>
      <c r="WCA206" s="1189"/>
      <c r="WCB206" s="1189"/>
      <c r="WCC206" s="1189"/>
      <c r="WCD206" s="1189"/>
      <c r="WCE206" s="1189"/>
      <c r="WCF206" s="1189"/>
      <c r="WCG206" s="1189"/>
      <c r="WCH206" s="1189"/>
      <c r="WCI206" s="1189"/>
      <c r="WCJ206" s="1189"/>
      <c r="WCK206" s="1189"/>
      <c r="WCL206" s="1189"/>
      <c r="WCM206" s="1189"/>
      <c r="WCN206" s="1189"/>
      <c r="WCO206" s="1189"/>
      <c r="WCP206" s="1189"/>
      <c r="WCQ206" s="1189"/>
      <c r="WCR206" s="1189"/>
      <c r="WCS206" s="1189"/>
      <c r="WCT206" s="1189"/>
      <c r="WCU206" s="1189"/>
      <c r="WCV206" s="1189"/>
      <c r="WCW206" s="1189"/>
      <c r="WCX206" s="1189"/>
      <c r="WCY206" s="1189"/>
      <c r="WCZ206" s="1189"/>
      <c r="WDA206" s="1189"/>
      <c r="WDB206" s="1189"/>
      <c r="WDC206" s="1189"/>
      <c r="WDD206" s="1189"/>
      <c r="WDE206" s="1189"/>
      <c r="WDF206" s="1189"/>
      <c r="WDG206" s="1189"/>
      <c r="WDH206" s="1189"/>
      <c r="WDI206" s="1189"/>
      <c r="WDJ206" s="1189"/>
      <c r="WDK206" s="1189"/>
      <c r="WDL206" s="1189"/>
      <c r="WDM206" s="1189"/>
      <c r="WDN206" s="1189"/>
      <c r="WDO206" s="1189"/>
      <c r="WDP206" s="1189"/>
      <c r="WDQ206" s="1189"/>
      <c r="WDR206" s="1189"/>
      <c r="WDS206" s="1189"/>
      <c r="WDT206" s="1189"/>
      <c r="WDU206" s="1189"/>
      <c r="WDV206" s="1189"/>
      <c r="WDW206" s="1189"/>
      <c r="WDX206" s="1189"/>
      <c r="WDY206" s="1189"/>
      <c r="WDZ206" s="1189"/>
      <c r="WEA206" s="1189"/>
      <c r="WEB206" s="1189"/>
      <c r="WEC206" s="1189"/>
      <c r="WED206" s="1189"/>
      <c r="WEE206" s="1189"/>
      <c r="WEF206" s="1189"/>
      <c r="WEG206" s="1189"/>
      <c r="WEH206" s="1189"/>
      <c r="WEI206" s="1189"/>
      <c r="WEJ206" s="1189"/>
      <c r="WEK206" s="1189"/>
      <c r="WEL206" s="1189"/>
      <c r="WEM206" s="1189"/>
      <c r="WEN206" s="1189"/>
      <c r="WEO206" s="1189"/>
      <c r="WEP206" s="1189"/>
      <c r="WEQ206" s="1189"/>
      <c r="WER206" s="1189"/>
      <c r="WES206" s="1189"/>
      <c r="WET206" s="1189"/>
      <c r="WEU206" s="1189"/>
      <c r="WEV206" s="1189"/>
      <c r="WEW206" s="1189"/>
      <c r="WEX206" s="1189"/>
      <c r="WEY206" s="1189"/>
      <c r="WEZ206" s="1189"/>
      <c r="WFA206" s="1189"/>
      <c r="WFB206" s="1189"/>
      <c r="WFC206" s="1189"/>
      <c r="WFD206" s="1189"/>
      <c r="WFE206" s="1189"/>
      <c r="WFF206" s="1189"/>
      <c r="WFG206" s="1189"/>
      <c r="WFH206" s="1189"/>
      <c r="WFI206" s="1189"/>
      <c r="WFJ206" s="1189"/>
      <c r="WFK206" s="1189"/>
      <c r="WFL206" s="1189"/>
      <c r="WFM206" s="1189"/>
      <c r="WFN206" s="1189"/>
      <c r="WFO206" s="1189"/>
      <c r="WFP206" s="1189"/>
      <c r="WFQ206" s="1189"/>
      <c r="WFR206" s="1189"/>
      <c r="WFS206" s="1189"/>
      <c r="WFT206" s="1189"/>
      <c r="WFU206" s="1189"/>
      <c r="WFV206" s="1189"/>
      <c r="WFW206" s="1189"/>
      <c r="WFX206" s="1189"/>
      <c r="WFY206" s="1189"/>
      <c r="WFZ206" s="1189"/>
      <c r="WGA206" s="1189"/>
      <c r="WGB206" s="1189"/>
      <c r="WGC206" s="1189"/>
      <c r="WGD206" s="1189"/>
      <c r="WGE206" s="1189"/>
      <c r="WGF206" s="1189"/>
      <c r="WGG206" s="1189"/>
      <c r="WGH206" s="1189"/>
      <c r="WGI206" s="1189"/>
      <c r="WGJ206" s="1189"/>
      <c r="WGK206" s="1189"/>
      <c r="WGL206" s="1189"/>
      <c r="WGM206" s="1189"/>
      <c r="WGN206" s="1189"/>
      <c r="WGO206" s="1189"/>
      <c r="WGP206" s="1189"/>
      <c r="WGQ206" s="1189"/>
      <c r="WGR206" s="1189"/>
      <c r="WGS206" s="1189"/>
      <c r="WGT206" s="1189"/>
      <c r="WGU206" s="1189"/>
      <c r="WGV206" s="1189"/>
      <c r="WGW206" s="1189"/>
      <c r="WGX206" s="1189"/>
      <c r="WGY206" s="1189"/>
      <c r="WGZ206" s="1189"/>
      <c r="WHA206" s="1189"/>
      <c r="WHB206" s="1189"/>
      <c r="WHC206" s="1189"/>
      <c r="WHD206" s="1189"/>
      <c r="WHE206" s="1189"/>
      <c r="WHF206" s="1189"/>
      <c r="WHG206" s="1189"/>
      <c r="WHH206" s="1189"/>
      <c r="WHI206" s="1189"/>
      <c r="WHJ206" s="1189"/>
      <c r="WHK206" s="1189"/>
      <c r="WHL206" s="1189"/>
      <c r="WHM206" s="1189"/>
      <c r="WHN206" s="1189"/>
      <c r="WHO206" s="1189"/>
      <c r="WHP206" s="1189"/>
      <c r="WHQ206" s="1189"/>
      <c r="WHR206" s="1189"/>
      <c r="WHS206" s="1189"/>
      <c r="WHT206" s="1189"/>
      <c r="WHU206" s="1189"/>
      <c r="WHV206" s="1189"/>
      <c r="WHW206" s="1189"/>
      <c r="WHX206" s="1189"/>
      <c r="WHY206" s="1189"/>
      <c r="WHZ206" s="1189"/>
      <c r="WIA206" s="1189"/>
      <c r="WIB206" s="1189"/>
      <c r="WIC206" s="1189"/>
      <c r="WID206" s="1189"/>
      <c r="WIE206" s="1189"/>
      <c r="WIF206" s="1189"/>
      <c r="WIG206" s="1189"/>
      <c r="WIH206" s="1189"/>
      <c r="WII206" s="1189"/>
      <c r="WIJ206" s="1189"/>
      <c r="WIK206" s="1189"/>
      <c r="WIL206" s="1189"/>
      <c r="WIM206" s="1189"/>
      <c r="WIN206" s="1189"/>
      <c r="WIO206" s="1189"/>
      <c r="WIP206" s="1189"/>
      <c r="WIQ206" s="1189"/>
      <c r="WIR206" s="1189"/>
      <c r="WIS206" s="1189"/>
      <c r="WIT206" s="1189"/>
      <c r="WIU206" s="1189"/>
      <c r="WIV206" s="1189"/>
      <c r="WIW206" s="1189"/>
      <c r="WIX206" s="1189"/>
      <c r="WIY206" s="1189"/>
      <c r="WIZ206" s="1189"/>
      <c r="WJA206" s="1189"/>
      <c r="WJB206" s="1189"/>
      <c r="WJC206" s="1189"/>
      <c r="WJD206" s="1189"/>
      <c r="WJE206" s="1189"/>
      <c r="WJF206" s="1189"/>
      <c r="WJG206" s="1189"/>
      <c r="WJH206" s="1189"/>
      <c r="WJI206" s="1189"/>
      <c r="WJJ206" s="1189"/>
      <c r="WJK206" s="1189"/>
      <c r="WJL206" s="1189"/>
      <c r="WJM206" s="1189"/>
      <c r="WJN206" s="1189"/>
      <c r="WJO206" s="1189"/>
      <c r="WJP206" s="1189"/>
      <c r="WJQ206" s="1189"/>
      <c r="WJR206" s="1189"/>
      <c r="WJS206" s="1189"/>
      <c r="WJT206" s="1189"/>
      <c r="WJU206" s="1189"/>
      <c r="WJV206" s="1189"/>
      <c r="WJW206" s="1189"/>
      <c r="WJX206" s="1189"/>
      <c r="WJY206" s="1189"/>
      <c r="WJZ206" s="1189"/>
      <c r="WKA206" s="1189"/>
      <c r="WKB206" s="1189"/>
      <c r="WKC206" s="1189"/>
      <c r="WKD206" s="1189"/>
      <c r="WKE206" s="1189"/>
      <c r="WKF206" s="1189"/>
      <c r="WKG206" s="1189"/>
      <c r="WKH206" s="1189"/>
      <c r="WKI206" s="1189"/>
      <c r="WKJ206" s="1189"/>
      <c r="WKK206" s="1189"/>
      <c r="WKL206" s="1189"/>
      <c r="WKM206" s="1189"/>
      <c r="WKN206" s="1189"/>
      <c r="WKO206" s="1189"/>
      <c r="WKP206" s="1189"/>
      <c r="WKQ206" s="1189"/>
      <c r="WKR206" s="1189"/>
      <c r="WKS206" s="1189"/>
      <c r="WKT206" s="1189"/>
      <c r="WKU206" s="1189"/>
      <c r="WKV206" s="1189"/>
      <c r="WKW206" s="1189"/>
      <c r="WKX206" s="1189"/>
      <c r="WKY206" s="1189"/>
      <c r="WKZ206" s="1189"/>
      <c r="WLA206" s="1189"/>
      <c r="WLB206" s="1189"/>
      <c r="WLC206" s="1189"/>
      <c r="WLD206" s="1189"/>
      <c r="WLE206" s="1189"/>
      <c r="WLF206" s="1189"/>
      <c r="WLG206" s="1189"/>
      <c r="WLH206" s="1189"/>
      <c r="WLI206" s="1189"/>
      <c r="WLJ206" s="1189"/>
      <c r="WLK206" s="1189"/>
      <c r="WLL206" s="1189"/>
      <c r="WLM206" s="1189"/>
      <c r="WLN206" s="1189"/>
      <c r="WLO206" s="1189"/>
      <c r="WLP206" s="1189"/>
      <c r="WLQ206" s="1189"/>
      <c r="WLR206" s="1189"/>
      <c r="WLS206" s="1189"/>
      <c r="WLT206" s="1189"/>
      <c r="WLU206" s="1189"/>
      <c r="WLV206" s="1189"/>
      <c r="WLW206" s="1189"/>
      <c r="WLX206" s="1189"/>
      <c r="WLY206" s="1189"/>
      <c r="WLZ206" s="1189"/>
      <c r="WMA206" s="1189"/>
      <c r="WMB206" s="1189"/>
      <c r="WMC206" s="1189"/>
      <c r="WMD206" s="1189"/>
      <c r="WME206" s="1189"/>
      <c r="WMF206" s="1189"/>
      <c r="WMG206" s="1189"/>
      <c r="WMH206" s="1189"/>
      <c r="WMI206" s="1189"/>
      <c r="WMJ206" s="1189"/>
      <c r="WMK206" s="1189"/>
      <c r="WML206" s="1189"/>
      <c r="WMM206" s="1189"/>
      <c r="WMN206" s="1189"/>
      <c r="WMO206" s="1189"/>
      <c r="WMP206" s="1189"/>
      <c r="WMQ206" s="1189"/>
      <c r="WMR206" s="1189"/>
      <c r="WMS206" s="1189"/>
      <c r="WMT206" s="1189"/>
      <c r="WMU206" s="1189"/>
      <c r="WMV206" s="1189"/>
      <c r="WMW206" s="1189"/>
      <c r="WMX206" s="1189"/>
      <c r="WMY206" s="1189"/>
      <c r="WMZ206" s="1189"/>
      <c r="WNA206" s="1189"/>
      <c r="WNB206" s="1189"/>
      <c r="WNC206" s="1189"/>
      <c r="WND206" s="1189"/>
      <c r="WNE206" s="1189"/>
      <c r="WNF206" s="1189"/>
      <c r="WNG206" s="1189"/>
      <c r="WNH206" s="1189"/>
      <c r="WNI206" s="1189"/>
      <c r="WNJ206" s="1189"/>
      <c r="WNK206" s="1189"/>
      <c r="WNL206" s="1189"/>
      <c r="WNM206" s="1189"/>
      <c r="WNN206" s="1189"/>
      <c r="WNO206" s="1189"/>
      <c r="WNP206" s="1189"/>
      <c r="WNQ206" s="1189"/>
      <c r="WNR206" s="1189"/>
      <c r="WNS206" s="1189"/>
      <c r="WNT206" s="1189"/>
      <c r="WNU206" s="1189"/>
      <c r="WNV206" s="1189"/>
      <c r="WNW206" s="1189"/>
      <c r="WNX206" s="1189"/>
      <c r="WNY206" s="1189"/>
      <c r="WNZ206" s="1189"/>
      <c r="WOA206" s="1189"/>
      <c r="WOB206" s="1189"/>
      <c r="WOC206" s="1189"/>
      <c r="WOD206" s="1189"/>
      <c r="WOE206" s="1189"/>
      <c r="WOF206" s="1189"/>
      <c r="WOG206" s="1189"/>
      <c r="WOH206" s="1189"/>
      <c r="WOI206" s="1189"/>
      <c r="WOJ206" s="1189"/>
      <c r="WOK206" s="1189"/>
      <c r="WOL206" s="1189"/>
      <c r="WOM206" s="1189"/>
      <c r="WON206" s="1189"/>
      <c r="WOO206" s="1189"/>
      <c r="WOP206" s="1189"/>
      <c r="WOQ206" s="1189"/>
      <c r="WOR206" s="1189"/>
      <c r="WOS206" s="1189"/>
      <c r="WOT206" s="1189"/>
      <c r="WOU206" s="1189"/>
      <c r="WOV206" s="1189"/>
      <c r="WOW206" s="1189"/>
      <c r="WOX206" s="1189"/>
      <c r="WOY206" s="1189"/>
      <c r="WOZ206" s="1189"/>
      <c r="WPA206" s="1189"/>
      <c r="WPB206" s="1189"/>
      <c r="WPC206" s="1189"/>
      <c r="WPD206" s="1189"/>
      <c r="WPE206" s="1189"/>
      <c r="WPF206" s="1189"/>
      <c r="WPG206" s="1189"/>
      <c r="WPH206" s="1189"/>
      <c r="WPI206" s="1189"/>
      <c r="WPJ206" s="1189"/>
      <c r="WPK206" s="1189"/>
      <c r="WPL206" s="1189"/>
      <c r="WPM206" s="1189"/>
      <c r="WPN206" s="1189"/>
      <c r="WPO206" s="1189"/>
      <c r="WPP206" s="1189"/>
      <c r="WPQ206" s="1189"/>
      <c r="WPR206" s="1189"/>
      <c r="WPS206" s="1189"/>
      <c r="WPT206" s="1189"/>
      <c r="WPU206" s="1189"/>
      <c r="WPV206" s="1189"/>
      <c r="WPW206" s="1189"/>
      <c r="WPX206" s="1189"/>
      <c r="WPY206" s="1189"/>
      <c r="WPZ206" s="1189"/>
      <c r="WQA206" s="1189"/>
      <c r="WQB206" s="1189"/>
      <c r="WQC206" s="1189"/>
      <c r="WQD206" s="1189"/>
      <c r="WQE206" s="1189"/>
      <c r="WQF206" s="1189"/>
      <c r="WQG206" s="1189"/>
      <c r="WQH206" s="1189"/>
      <c r="WQI206" s="1189"/>
      <c r="WQJ206" s="1189"/>
      <c r="WQK206" s="1189"/>
      <c r="WQL206" s="1189"/>
      <c r="WQM206" s="1189"/>
      <c r="WQN206" s="1189"/>
      <c r="WQO206" s="1189"/>
      <c r="WQP206" s="1189"/>
      <c r="WQQ206" s="1189"/>
      <c r="WQR206" s="1189"/>
      <c r="WQS206" s="1189"/>
      <c r="WQT206" s="1189"/>
      <c r="WQU206" s="1189"/>
      <c r="WQV206" s="1189"/>
      <c r="WQW206" s="1189"/>
      <c r="WQX206" s="1189"/>
      <c r="WQY206" s="1189"/>
      <c r="WQZ206" s="1189"/>
      <c r="WRA206" s="1189"/>
      <c r="WRB206" s="1189"/>
      <c r="WRC206" s="1189"/>
      <c r="WRD206" s="1189"/>
      <c r="WRE206" s="1189"/>
      <c r="WRF206" s="1189"/>
      <c r="WRG206" s="1189"/>
      <c r="WRH206" s="1189"/>
      <c r="WRI206" s="1189"/>
      <c r="WRJ206" s="1189"/>
      <c r="WRK206" s="1189"/>
      <c r="WRL206" s="1189"/>
      <c r="WRM206" s="1189"/>
      <c r="WRN206" s="1189"/>
      <c r="WRO206" s="1189"/>
      <c r="WRP206" s="1189"/>
      <c r="WRQ206" s="1189"/>
      <c r="WRR206" s="1189"/>
      <c r="WRS206" s="1189"/>
      <c r="WRT206" s="1189"/>
      <c r="WRU206" s="1189"/>
      <c r="WRV206" s="1189"/>
      <c r="WRW206" s="1189"/>
      <c r="WRX206" s="1189"/>
      <c r="WRY206" s="1189"/>
      <c r="WRZ206" s="1189"/>
      <c r="WSA206" s="1189"/>
      <c r="WSB206" s="1189"/>
      <c r="WSC206" s="1189"/>
      <c r="WSD206" s="1189"/>
      <c r="WSE206" s="1189"/>
      <c r="WSF206" s="1189"/>
      <c r="WSG206" s="1189"/>
      <c r="WSH206" s="1189"/>
      <c r="WSI206" s="1189"/>
      <c r="WSJ206" s="1189"/>
      <c r="WSK206" s="1189"/>
      <c r="WSL206" s="1189"/>
      <c r="WSM206" s="1189"/>
      <c r="WSN206" s="1189"/>
      <c r="WSO206" s="1189"/>
      <c r="WSP206" s="1189"/>
      <c r="WSQ206" s="1189"/>
      <c r="WSR206" s="1189"/>
      <c r="WSS206" s="1189"/>
      <c r="WST206" s="1189"/>
      <c r="WSU206" s="1189"/>
      <c r="WSV206" s="1189"/>
      <c r="WSW206" s="1189"/>
      <c r="WSX206" s="1189"/>
      <c r="WSY206" s="1189"/>
      <c r="WSZ206" s="1189"/>
      <c r="WTA206" s="1189"/>
      <c r="WTB206" s="1189"/>
      <c r="WTC206" s="1189"/>
      <c r="WTD206" s="1189"/>
      <c r="WTE206" s="1189"/>
      <c r="WTF206" s="1189"/>
      <c r="WTG206" s="1189"/>
      <c r="WTH206" s="1189"/>
      <c r="WTI206" s="1189"/>
      <c r="WTJ206" s="1189"/>
      <c r="WTK206" s="1189"/>
      <c r="WTL206" s="1189"/>
      <c r="WTM206" s="1189"/>
      <c r="WTN206" s="1189"/>
      <c r="WTO206" s="1189"/>
      <c r="WTP206" s="1189"/>
      <c r="WTQ206" s="1189"/>
      <c r="WTR206" s="1189"/>
      <c r="WTS206" s="1189"/>
      <c r="WTT206" s="1189"/>
      <c r="WTU206" s="1189"/>
      <c r="WTV206" s="1189"/>
      <c r="WTW206" s="1189"/>
      <c r="WTX206" s="1189"/>
      <c r="WTY206" s="1189"/>
      <c r="WTZ206" s="1189"/>
      <c r="WUA206" s="1189"/>
      <c r="WUB206" s="1189"/>
      <c r="WUC206" s="1189"/>
      <c r="WUD206" s="1189"/>
      <c r="WUE206" s="1189"/>
      <c r="WUF206" s="1189"/>
      <c r="WUG206" s="1189"/>
      <c r="WUH206" s="1189"/>
      <c r="WUI206" s="1189"/>
      <c r="WUJ206" s="1189"/>
      <c r="WUK206" s="1189"/>
      <c r="WUL206" s="1189"/>
      <c r="WUM206" s="1189"/>
      <c r="WUN206" s="1189"/>
      <c r="WUO206" s="1189"/>
      <c r="WUP206" s="1189"/>
      <c r="WUQ206" s="1189"/>
      <c r="WUR206" s="1189"/>
      <c r="WUS206" s="1189"/>
      <c r="WUT206" s="1189"/>
      <c r="WUU206" s="1189"/>
      <c r="WUV206" s="1189"/>
      <c r="WUW206" s="1189"/>
      <c r="WUX206" s="1189"/>
      <c r="WUY206" s="1189"/>
      <c r="WUZ206" s="1189"/>
      <c r="WVA206" s="1189"/>
      <c r="WVB206" s="1189"/>
      <c r="WVC206" s="1189"/>
      <c r="WVD206" s="1189"/>
      <c r="WVE206" s="1189"/>
      <c r="WVF206" s="1189"/>
      <c r="WVG206" s="1189"/>
      <c r="WVH206" s="1189"/>
      <c r="WVI206" s="1189"/>
      <c r="WVJ206" s="1189"/>
      <c r="WVK206" s="1189"/>
      <c r="WVL206" s="1189"/>
      <c r="WVM206" s="1189"/>
      <c r="WVN206" s="1189"/>
      <c r="WVO206" s="1189"/>
      <c r="WVP206" s="1189"/>
      <c r="WVQ206" s="1189"/>
      <c r="WVR206" s="1189"/>
      <c r="WVS206" s="1189"/>
      <c r="WVT206" s="1189"/>
      <c r="WVU206" s="1189"/>
      <c r="WVV206" s="1189"/>
      <c r="WVW206" s="1189"/>
      <c r="WVX206" s="1189"/>
      <c r="WVY206" s="1189"/>
      <c r="WVZ206" s="1189"/>
      <c r="WWA206" s="1189"/>
      <c r="WWB206" s="1189"/>
      <c r="WWC206" s="1189"/>
      <c r="WWD206" s="1189"/>
      <c r="WWE206" s="1189"/>
      <c r="WWF206" s="1189"/>
      <c r="WWG206" s="1189"/>
      <c r="WWH206" s="1189"/>
      <c r="WWI206" s="1189"/>
      <c r="WWJ206" s="1189"/>
      <c r="WWK206" s="1189"/>
      <c r="WWL206" s="1189"/>
      <c r="WWM206" s="1189"/>
      <c r="WWN206" s="1189"/>
      <c r="WWO206" s="1189"/>
      <c r="WWP206" s="1189"/>
      <c r="WWQ206" s="1189"/>
      <c r="WWR206" s="1189"/>
      <c r="WWS206" s="1189"/>
      <c r="WWT206" s="1189"/>
      <c r="WWU206" s="1189"/>
      <c r="WWV206" s="1189"/>
      <c r="WWW206" s="1189"/>
      <c r="WWX206" s="1189"/>
      <c r="WWY206" s="1189"/>
      <c r="WWZ206" s="1189"/>
      <c r="WXA206" s="1189"/>
      <c r="WXB206" s="1189"/>
      <c r="WXC206" s="1189"/>
      <c r="WXD206" s="1189"/>
      <c r="WXE206" s="1189"/>
      <c r="WXF206" s="1189"/>
      <c r="WXG206" s="1189"/>
      <c r="WXH206" s="1189"/>
      <c r="WXI206" s="1189"/>
      <c r="WXJ206" s="1189"/>
      <c r="WXK206" s="1189"/>
      <c r="WXL206" s="1189"/>
      <c r="WXM206" s="1189"/>
      <c r="WXN206" s="1189"/>
      <c r="WXO206" s="1189"/>
      <c r="WXP206" s="1189"/>
      <c r="WXQ206" s="1189"/>
      <c r="WXR206" s="1189"/>
      <c r="WXS206" s="1189"/>
      <c r="WXT206" s="1189"/>
      <c r="WXU206" s="1189"/>
      <c r="WXV206" s="1189"/>
      <c r="WXW206" s="1189"/>
      <c r="WXX206" s="1189"/>
      <c r="WXY206" s="1189"/>
      <c r="WXZ206" s="1189"/>
      <c r="WYA206" s="1189"/>
      <c r="WYB206" s="1189"/>
      <c r="WYC206" s="1189"/>
      <c r="WYD206" s="1189"/>
      <c r="WYE206" s="1189"/>
      <c r="WYF206" s="1189"/>
      <c r="WYG206" s="1189"/>
      <c r="WYH206" s="1189"/>
      <c r="WYI206" s="1189"/>
      <c r="WYJ206" s="1189"/>
      <c r="WYK206" s="1189"/>
      <c r="WYL206" s="1189"/>
      <c r="WYM206" s="1189"/>
      <c r="WYN206" s="1189"/>
      <c r="WYO206" s="1189"/>
      <c r="WYP206" s="1189"/>
      <c r="WYQ206" s="1189"/>
      <c r="WYR206" s="1189"/>
      <c r="WYS206" s="1189"/>
      <c r="WYT206" s="1189"/>
      <c r="WYU206" s="1189"/>
      <c r="WYV206" s="1189"/>
      <c r="WYW206" s="1189"/>
      <c r="WYX206" s="1189"/>
      <c r="WYY206" s="1189"/>
      <c r="WYZ206" s="1189"/>
      <c r="WZA206" s="1189"/>
      <c r="WZB206" s="1189"/>
      <c r="WZC206" s="1189"/>
      <c r="WZD206" s="1189"/>
      <c r="WZE206" s="1189"/>
      <c r="WZF206" s="1189"/>
      <c r="WZG206" s="1189"/>
      <c r="WZH206" s="1189"/>
      <c r="WZI206" s="1189"/>
      <c r="WZJ206" s="1189"/>
      <c r="WZK206" s="1189"/>
      <c r="WZL206" s="1189"/>
      <c r="WZM206" s="1189"/>
      <c r="WZN206" s="1189"/>
      <c r="WZO206" s="1189"/>
      <c r="WZP206" s="1189"/>
      <c r="WZQ206" s="1189"/>
      <c r="WZR206" s="1189"/>
      <c r="WZS206" s="1189"/>
      <c r="WZT206" s="1189"/>
      <c r="WZU206" s="1189"/>
      <c r="WZV206" s="1189"/>
      <c r="WZW206" s="1189"/>
      <c r="WZX206" s="1189"/>
      <c r="WZY206" s="1189"/>
      <c r="WZZ206" s="1189"/>
      <c r="XAA206" s="1189"/>
      <c r="XAB206" s="1189"/>
      <c r="XAC206" s="1189"/>
      <c r="XAD206" s="1189"/>
      <c r="XAE206" s="1189"/>
      <c r="XAF206" s="1189"/>
      <c r="XAG206" s="1189"/>
      <c r="XAH206" s="1189"/>
      <c r="XAI206" s="1189"/>
      <c r="XAJ206" s="1189"/>
      <c r="XAK206" s="1189"/>
      <c r="XAL206" s="1189"/>
      <c r="XAM206" s="1189"/>
      <c r="XAN206" s="1189"/>
      <c r="XAO206" s="1189"/>
      <c r="XAP206" s="1189"/>
      <c r="XAQ206" s="1189"/>
      <c r="XAR206" s="1189"/>
      <c r="XAS206" s="1189"/>
      <c r="XAT206" s="1189"/>
      <c r="XAU206" s="1189"/>
      <c r="XAV206" s="1189"/>
      <c r="XAW206" s="1189"/>
      <c r="XAX206" s="1189"/>
      <c r="XAY206" s="1189"/>
      <c r="XAZ206" s="1189"/>
      <c r="XBA206" s="1189"/>
      <c r="XBB206" s="1189"/>
      <c r="XBC206" s="1189"/>
      <c r="XBD206" s="1189"/>
      <c r="XBE206" s="1189"/>
      <c r="XBF206" s="1189"/>
      <c r="XBG206" s="1189"/>
      <c r="XBH206" s="1189"/>
      <c r="XBI206" s="1189"/>
      <c r="XBJ206" s="1189"/>
      <c r="XBK206" s="1189"/>
      <c r="XBL206" s="1189"/>
      <c r="XBM206" s="1189"/>
      <c r="XBN206" s="1189"/>
      <c r="XBO206" s="1189"/>
      <c r="XBP206" s="1189"/>
      <c r="XBQ206" s="1189"/>
      <c r="XBR206" s="1189"/>
      <c r="XBS206" s="1189"/>
      <c r="XBT206" s="1189"/>
      <c r="XBU206" s="1189"/>
      <c r="XBV206" s="1189"/>
      <c r="XBW206" s="1189"/>
      <c r="XBX206" s="1189"/>
      <c r="XBY206" s="1189"/>
      <c r="XBZ206" s="1189"/>
      <c r="XCA206" s="1189"/>
      <c r="XCB206" s="1189"/>
      <c r="XCC206" s="1189"/>
      <c r="XCD206" s="1189"/>
      <c r="XCE206" s="1189"/>
      <c r="XCF206" s="1189"/>
      <c r="XCG206" s="1189"/>
      <c r="XCH206" s="1189"/>
      <c r="XCI206" s="1189"/>
      <c r="XCJ206" s="1189"/>
      <c r="XCK206" s="1189"/>
      <c r="XCL206" s="1189"/>
      <c r="XCM206" s="1189"/>
      <c r="XCN206" s="1189"/>
      <c r="XCO206" s="1189"/>
      <c r="XCP206" s="1189"/>
      <c r="XCQ206" s="1189"/>
      <c r="XCR206" s="1189"/>
      <c r="XCS206" s="1189"/>
      <c r="XCT206" s="1189"/>
      <c r="XCU206" s="1189"/>
      <c r="XCV206" s="1189"/>
      <c r="XCW206" s="1189"/>
      <c r="XCX206" s="1189"/>
      <c r="XCY206" s="1189"/>
      <c r="XCZ206" s="1189"/>
      <c r="XDA206" s="1189"/>
      <c r="XDB206" s="1189"/>
      <c r="XDC206" s="1189"/>
      <c r="XDD206" s="1189"/>
      <c r="XDE206" s="1189"/>
      <c r="XDF206" s="1189"/>
      <c r="XDG206" s="1189"/>
      <c r="XDH206" s="1189"/>
      <c r="XDI206" s="1189"/>
      <c r="XDJ206" s="1189"/>
      <c r="XDK206" s="1189"/>
      <c r="XDL206" s="1189"/>
      <c r="XDM206" s="1189"/>
      <c r="XDN206" s="1189"/>
      <c r="XDO206" s="1189"/>
      <c r="XDP206" s="1189"/>
      <c r="XDQ206" s="1189"/>
      <c r="XDR206" s="1189"/>
      <c r="XDS206" s="1189"/>
      <c r="XDT206" s="1189"/>
      <c r="XDU206" s="1189"/>
      <c r="XDV206" s="1189"/>
      <c r="XDW206" s="1189"/>
      <c r="XDX206" s="1189"/>
      <c r="XDY206" s="1189"/>
      <c r="XDZ206" s="1189"/>
      <c r="XEA206" s="1189"/>
      <c r="XEB206" s="1189"/>
      <c r="XEC206" s="1189"/>
      <c r="XED206" s="1189"/>
      <c r="XEE206" s="1189"/>
      <c r="XEF206" s="1189"/>
      <c r="XEG206" s="1189"/>
      <c r="XEH206" s="1189"/>
      <c r="XEI206" s="1189"/>
      <c r="XEJ206" s="1189"/>
      <c r="XEK206" s="1189"/>
      <c r="XEL206" s="1189"/>
      <c r="XEM206" s="1189"/>
      <c r="XEN206" s="1189"/>
      <c r="XEO206" s="1189"/>
      <c r="XEP206" s="1189"/>
      <c r="XEQ206" s="1189"/>
      <c r="XER206" s="1189"/>
      <c r="XES206" s="1189"/>
      <c r="XET206" s="1189"/>
      <c r="XEU206" s="1189"/>
      <c r="XEV206" s="1189"/>
      <c r="XEW206" s="1189"/>
      <c r="XEX206" s="1189"/>
      <c r="XEY206" s="1189"/>
      <c r="XEZ206" s="1189"/>
      <c r="XFA206" s="1189"/>
      <c r="XFB206" s="1189"/>
      <c r="XFC206" s="1189"/>
      <c r="XFD206" s="1189"/>
    </row>
    <row r="207" spans="1:16384" s="720" customFormat="1" ht="30">
      <c r="A207" s="718" t="s">
        <v>929</v>
      </c>
      <c r="B207" s="1250">
        <v>3.3333333333333333E-2</v>
      </c>
      <c r="C207" s="718" t="s">
        <v>615</v>
      </c>
      <c r="D207" s="849">
        <v>0</v>
      </c>
      <c r="E207" s="946">
        <f>D207*B207</f>
        <v>0</v>
      </c>
      <c r="F207" s="718" t="s">
        <v>628</v>
      </c>
      <c r="G207" s="718"/>
      <c r="I207" s="719"/>
      <c r="L207" s="719"/>
    </row>
    <row r="208" spans="1:16384" s="720" customFormat="1" ht="30">
      <c r="A208" s="718" t="s">
        <v>930</v>
      </c>
      <c r="B208" s="1250">
        <v>8.3333333333333329E-2</v>
      </c>
      <c r="C208" s="718" t="s">
        <v>615</v>
      </c>
      <c r="D208" s="849">
        <v>0</v>
      </c>
      <c r="E208" s="946">
        <f>D208*B208</f>
        <v>0</v>
      </c>
      <c r="F208" s="718" t="s">
        <v>628</v>
      </c>
      <c r="G208" s="718"/>
      <c r="I208" s="719"/>
      <c r="L208" s="719"/>
    </row>
    <row r="209" spans="1:12" s="671" customFormat="1" ht="25.5" customHeight="1">
      <c r="A209" s="667" t="s">
        <v>1138</v>
      </c>
      <c r="B209" s="1246">
        <v>0.8</v>
      </c>
      <c r="C209" s="667" t="s">
        <v>1057</v>
      </c>
      <c r="D209" s="847" t="s">
        <v>442</v>
      </c>
      <c r="E209" s="951">
        <f t="shared" si="7"/>
        <v>0.8</v>
      </c>
      <c r="F209" s="667" t="s">
        <v>1140</v>
      </c>
      <c r="G209" s="673"/>
      <c r="H209" s="587"/>
      <c r="I209" s="676"/>
      <c r="L209" s="676"/>
    </row>
    <row r="210" spans="1:12" s="671" customFormat="1" ht="38.25">
      <c r="A210" s="667" t="s">
        <v>1139</v>
      </c>
      <c r="B210" s="1246">
        <v>0.2</v>
      </c>
      <c r="C210" s="667" t="s">
        <v>1057</v>
      </c>
      <c r="D210" s="847" t="s">
        <v>442</v>
      </c>
      <c r="E210" s="951">
        <f t="shared" si="7"/>
        <v>0.2</v>
      </c>
      <c r="F210" s="667" t="s">
        <v>1141</v>
      </c>
      <c r="G210" s="673"/>
      <c r="H210" s="587"/>
      <c r="I210" s="676"/>
      <c r="L210" s="676"/>
    </row>
    <row r="211" spans="1:12" s="671" customFormat="1" ht="51">
      <c r="A211" s="667" t="s">
        <v>550</v>
      </c>
      <c r="B211" s="1256">
        <v>4</v>
      </c>
      <c r="C211" s="667" t="s">
        <v>551</v>
      </c>
      <c r="D211" s="847" t="s">
        <v>442</v>
      </c>
      <c r="E211" s="949">
        <f t="shared" si="7"/>
        <v>4</v>
      </c>
      <c r="F211" s="667" t="s">
        <v>905</v>
      </c>
      <c r="G211" s="673"/>
      <c r="H211" s="587"/>
      <c r="I211" s="676"/>
      <c r="L211" s="676"/>
    </row>
    <row r="212" spans="1:12" s="720" customFormat="1" ht="30">
      <c r="A212" s="718" t="s">
        <v>542</v>
      </c>
      <c r="B212" s="1256">
        <v>8.3333333333333329E-2</v>
      </c>
      <c r="C212" s="718" t="s">
        <v>548</v>
      </c>
      <c r="D212" s="851">
        <v>0.4</v>
      </c>
      <c r="E212" s="947">
        <f>D212*B212</f>
        <v>3.3333333333333333E-2</v>
      </c>
      <c r="F212" s="718" t="s">
        <v>616</v>
      </c>
      <c r="G212" s="928"/>
      <c r="I212" s="719"/>
      <c r="L212" s="719"/>
    </row>
    <row r="213" spans="1:12" s="720" customFormat="1" ht="45">
      <c r="A213" s="718" t="s">
        <v>914</v>
      </c>
      <c r="B213" s="1248">
        <v>16.5</v>
      </c>
      <c r="C213" s="718" t="s">
        <v>553</v>
      </c>
      <c r="D213" s="849">
        <v>0</v>
      </c>
      <c r="E213" s="958">
        <f>D213*B213</f>
        <v>0</v>
      </c>
      <c r="F213" s="718" t="s">
        <v>915</v>
      </c>
      <c r="G213" s="729"/>
      <c r="I213" s="719"/>
      <c r="L213" s="719"/>
    </row>
    <row r="214" spans="1:12" s="671" customFormat="1" ht="14.25">
      <c r="A214" s="710" t="s">
        <v>385</v>
      </c>
      <c r="B214" s="1256"/>
      <c r="C214" s="667"/>
      <c r="D214" s="847"/>
      <c r="E214" s="710"/>
      <c r="F214" s="667"/>
      <c r="G214" s="587"/>
      <c r="I214" s="676"/>
      <c r="L214" s="676"/>
    </row>
    <row r="215" spans="1:12" s="671" customFormat="1" ht="14.25">
      <c r="A215" s="667"/>
      <c r="B215" s="1250"/>
      <c r="C215" s="667"/>
      <c r="D215" s="847"/>
      <c r="E215" s="710"/>
      <c r="F215" s="667"/>
      <c r="G215" s="587"/>
      <c r="H215" s="587"/>
      <c r="I215" s="676"/>
      <c r="L215" s="676"/>
    </row>
    <row r="216" spans="1:12" s="671" customFormat="1" ht="14.25">
      <c r="A216" s="710" t="s">
        <v>70</v>
      </c>
      <c r="B216" s="1256"/>
      <c r="C216" s="667"/>
      <c r="D216" s="847"/>
      <c r="E216" s="710"/>
      <c r="F216" s="667"/>
      <c r="G216" s="587"/>
      <c r="I216" s="676"/>
      <c r="L216" s="676"/>
    </row>
    <row r="217" spans="1:12" s="1016" customFormat="1" ht="30">
      <c r="A217" s="1014" t="s">
        <v>1208</v>
      </c>
      <c r="B217" s="1250">
        <v>0.16666666666666666</v>
      </c>
      <c r="C217" s="1014" t="s">
        <v>619</v>
      </c>
      <c r="D217" s="1030">
        <v>0.4</v>
      </c>
      <c r="E217" s="1035">
        <f>D217*B217</f>
        <v>6.6666666666666666E-2</v>
      </c>
      <c r="F217" s="1017" t="s">
        <v>1235</v>
      </c>
      <c r="G217" s="1017"/>
      <c r="H217" s="1017"/>
      <c r="I217" s="1015"/>
      <c r="L217" s="1015"/>
    </row>
    <row r="218" spans="1:12" s="995" customFormat="1" ht="14.25">
      <c r="A218" s="1008" t="s">
        <v>1128</v>
      </c>
      <c r="B218" s="1250">
        <v>12</v>
      </c>
      <c r="C218" s="1008" t="s">
        <v>1006</v>
      </c>
      <c r="D218" s="1028" t="s">
        <v>442</v>
      </c>
      <c r="E218" s="1012">
        <f>B218</f>
        <v>12</v>
      </c>
      <c r="F218" s="1013" t="s">
        <v>1116</v>
      </c>
      <c r="G218" s="1007"/>
      <c r="H218" s="1007"/>
      <c r="I218" s="1004"/>
      <c r="L218" s="1004"/>
    </row>
    <row r="219" spans="1:12" s="995" customFormat="1" ht="14.25">
      <c r="A219" s="1008" t="s">
        <v>1212</v>
      </c>
      <c r="B219" s="1250">
        <v>8</v>
      </c>
      <c r="C219" s="1008" t="s">
        <v>1222</v>
      </c>
      <c r="D219" s="1028" t="s">
        <v>442</v>
      </c>
      <c r="E219" s="1012">
        <f>B219</f>
        <v>8</v>
      </c>
      <c r="F219" s="1013" t="s">
        <v>1218</v>
      </c>
      <c r="G219" s="1007"/>
      <c r="H219" s="1007"/>
      <c r="I219" s="1004"/>
      <c r="L219" s="1004"/>
    </row>
    <row r="220" spans="1:12" s="1014" customFormat="1" ht="30" customHeight="1">
      <c r="A220" s="1014" t="s">
        <v>1230</v>
      </c>
      <c r="B220" s="1246">
        <v>0.25</v>
      </c>
      <c r="C220" s="1014" t="s">
        <v>1057</v>
      </c>
      <c r="D220" s="1030">
        <v>0.1</v>
      </c>
      <c r="E220" s="1036">
        <f>D220*B220</f>
        <v>2.5000000000000001E-2</v>
      </c>
      <c r="F220" s="1017" t="s">
        <v>1236</v>
      </c>
    </row>
    <row r="221" spans="1:12" s="1016" customFormat="1" ht="51">
      <c r="A221" s="1008" t="s">
        <v>931</v>
      </c>
      <c r="B221" s="1250">
        <v>2</v>
      </c>
      <c r="C221" s="1008" t="s">
        <v>551</v>
      </c>
      <c r="D221" s="1029" t="s">
        <v>442</v>
      </c>
      <c r="E221" s="1035">
        <f>B221</f>
        <v>2</v>
      </c>
      <c r="F221" s="1008" t="s">
        <v>1233</v>
      </c>
      <c r="G221" s="1017"/>
      <c r="H221" s="1017"/>
      <c r="I221" s="1015"/>
      <c r="L221" s="1015"/>
    </row>
    <row r="222" spans="1:12" s="1016" customFormat="1" ht="30">
      <c r="A222" s="1014" t="s">
        <v>552</v>
      </c>
      <c r="B222" s="1263">
        <v>16.5</v>
      </c>
      <c r="C222" s="1014" t="s">
        <v>553</v>
      </c>
      <c r="D222" s="1029">
        <v>0</v>
      </c>
      <c r="E222" s="958">
        <f>D222*B222</f>
        <v>0</v>
      </c>
      <c r="F222" s="1014" t="s">
        <v>1234</v>
      </c>
      <c r="G222" s="1017"/>
      <c r="H222" s="1017"/>
      <c r="I222" s="1015"/>
      <c r="L222" s="1015"/>
    </row>
    <row r="223" spans="1:12" s="1016" customFormat="1" ht="45">
      <c r="A223" s="1014" t="s">
        <v>934</v>
      </c>
      <c r="B223" s="1250">
        <v>8.3333333333333329E-2</v>
      </c>
      <c r="C223" s="1017" t="s">
        <v>548</v>
      </c>
      <c r="D223" s="1030">
        <v>0.4</v>
      </c>
      <c r="E223" s="1033">
        <f>D223*B223</f>
        <v>3.3333333333333333E-2</v>
      </c>
      <c r="F223" s="1014" t="s">
        <v>1232</v>
      </c>
      <c r="G223" s="1017"/>
      <c r="H223" s="1017"/>
      <c r="I223" s="1015"/>
      <c r="L223" s="1015"/>
    </row>
    <row r="224" spans="1:12" s="671" customFormat="1" ht="14.25">
      <c r="A224" s="710" t="s">
        <v>400</v>
      </c>
      <c r="B224" s="1256"/>
      <c r="C224" s="667"/>
      <c r="D224" s="847"/>
      <c r="E224" s="710"/>
      <c r="F224" s="667"/>
      <c r="G224" s="587"/>
      <c r="I224" s="676"/>
      <c r="L224" s="676"/>
    </row>
    <row r="225" spans="1:12" s="671" customFormat="1" ht="14.25">
      <c r="A225" s="667"/>
      <c r="B225" s="1250"/>
      <c r="C225" s="667"/>
      <c r="D225" s="847"/>
      <c r="E225" s="710"/>
      <c r="F225" s="667"/>
      <c r="G225" s="587"/>
      <c r="H225" s="587"/>
      <c r="I225" s="676"/>
      <c r="L225" s="676"/>
    </row>
    <row r="226" spans="1:12" s="671" customFormat="1" ht="14.25">
      <c r="A226" s="710" t="s">
        <v>141</v>
      </c>
      <c r="B226" s="1256"/>
      <c r="C226" s="615"/>
      <c r="D226" s="943"/>
      <c r="E226" s="895"/>
      <c r="F226" s="615"/>
      <c r="G226" s="587"/>
      <c r="H226" s="673"/>
      <c r="I226" s="676"/>
      <c r="L226" s="676"/>
    </row>
    <row r="227" spans="1:12" s="1016" customFormat="1" ht="30">
      <c r="A227" s="1014" t="s">
        <v>1215</v>
      </c>
      <c r="B227" s="1256">
        <v>1.5</v>
      </c>
      <c r="C227" s="1014" t="s">
        <v>1219</v>
      </c>
      <c r="D227" s="1030">
        <v>0.4</v>
      </c>
      <c r="E227" s="1033">
        <f>D227*B227</f>
        <v>0.60000000000000009</v>
      </c>
      <c r="F227" s="1014" t="s">
        <v>1216</v>
      </c>
      <c r="G227" s="1017"/>
      <c r="H227" s="1014"/>
      <c r="I227" s="1015"/>
      <c r="L227" s="1015"/>
    </row>
    <row r="228" spans="1:12" s="995" customFormat="1" ht="30">
      <c r="A228" s="1008" t="s">
        <v>1005</v>
      </c>
      <c r="B228" s="1256">
        <v>4</v>
      </c>
      <c r="C228" s="1008" t="s">
        <v>1220</v>
      </c>
      <c r="D228" s="985" t="s">
        <v>442</v>
      </c>
      <c r="E228" s="986">
        <f>B228</f>
        <v>4</v>
      </c>
      <c r="F228" s="1014" t="s">
        <v>1160</v>
      </c>
      <c r="G228" s="1007"/>
      <c r="H228" s="1002"/>
      <c r="I228" s="1004"/>
      <c r="L228" s="1004"/>
    </row>
    <row r="229" spans="1:12" s="995" customFormat="1" ht="15">
      <c r="A229" s="1008" t="s">
        <v>1004</v>
      </c>
      <c r="B229" s="1256">
        <v>12</v>
      </c>
      <c r="C229" s="1008" t="s">
        <v>1006</v>
      </c>
      <c r="D229" s="985" t="s">
        <v>442</v>
      </c>
      <c r="E229" s="986">
        <f>B229</f>
        <v>12</v>
      </c>
      <c r="F229" s="1014" t="s">
        <v>1116</v>
      </c>
      <c r="G229" s="1007"/>
      <c r="H229" s="1002"/>
      <c r="I229" s="1004"/>
      <c r="L229" s="1004"/>
    </row>
    <row r="230" spans="1:12" s="995" customFormat="1" ht="14.25">
      <c r="A230" s="1008" t="s">
        <v>1212</v>
      </c>
      <c r="B230" s="1256">
        <v>8</v>
      </c>
      <c r="C230" s="1008" t="s">
        <v>1222</v>
      </c>
      <c r="D230" s="1028" t="s">
        <v>442</v>
      </c>
      <c r="E230" s="1034">
        <f>B230</f>
        <v>8</v>
      </c>
      <c r="F230" s="1008" t="s">
        <v>1218</v>
      </c>
      <c r="G230" s="1007"/>
      <c r="H230" s="1002"/>
      <c r="I230" s="1004"/>
      <c r="L230" s="1004"/>
    </row>
    <row r="231" spans="1:12" s="1016" customFormat="1" ht="45">
      <c r="A231" s="1014" t="s">
        <v>1213</v>
      </c>
      <c r="B231" s="1257">
        <v>0.25</v>
      </c>
      <c r="C231" s="1014" t="s">
        <v>1057</v>
      </c>
      <c r="D231" s="1030">
        <v>0.1</v>
      </c>
      <c r="E231" s="1036">
        <f>D231*B231</f>
        <v>2.5000000000000001E-2</v>
      </c>
      <c r="F231" s="1014" t="s">
        <v>1217</v>
      </c>
      <c r="G231" s="1017"/>
      <c r="H231" s="1014"/>
      <c r="I231" s="1015"/>
      <c r="L231" s="1015"/>
    </row>
    <row r="232" spans="1:12" s="984" customFormat="1" ht="14.25">
      <c r="A232" s="991" t="s">
        <v>550</v>
      </c>
      <c r="B232" s="1250">
        <v>2</v>
      </c>
      <c r="C232" s="1008" t="s">
        <v>551</v>
      </c>
      <c r="D232" s="1032" t="s">
        <v>442</v>
      </c>
      <c r="E232" s="1032">
        <f>B232</f>
        <v>2</v>
      </c>
      <c r="F232" s="990"/>
      <c r="G232" s="989"/>
      <c r="H232" s="988"/>
      <c r="I232" s="987"/>
      <c r="L232" s="987"/>
    </row>
    <row r="233" spans="1:12" s="720" customFormat="1" ht="30">
      <c r="A233" s="718" t="s">
        <v>552</v>
      </c>
      <c r="B233" s="1248">
        <v>16.5</v>
      </c>
      <c r="C233" s="718" t="s">
        <v>553</v>
      </c>
      <c r="D233" s="849">
        <v>0</v>
      </c>
      <c r="E233" s="958">
        <f>D233*B233</f>
        <v>0</v>
      </c>
      <c r="F233" s="718" t="s">
        <v>621</v>
      </c>
      <c r="G233" s="928"/>
      <c r="H233" s="729"/>
      <c r="I233" s="719"/>
      <c r="L233" s="719"/>
    </row>
    <row r="234" spans="1:12" s="720" customFormat="1" ht="30">
      <c r="A234" s="718" t="s">
        <v>542</v>
      </c>
      <c r="B234" s="1250">
        <v>8.3333333333333329E-2</v>
      </c>
      <c r="C234" s="729" t="s">
        <v>548</v>
      </c>
      <c r="D234" s="851">
        <v>0.4</v>
      </c>
      <c r="E234" s="947">
        <f>D234*B234</f>
        <v>3.3333333333333333E-2</v>
      </c>
      <c r="F234" s="718" t="s">
        <v>622</v>
      </c>
      <c r="G234" s="928"/>
      <c r="H234" s="718"/>
      <c r="I234" s="719"/>
      <c r="L234" s="719"/>
    </row>
    <row r="235" spans="1:12" s="671" customFormat="1" ht="14.25">
      <c r="A235" s="710" t="s">
        <v>636</v>
      </c>
      <c r="B235" s="1256"/>
      <c r="C235" s="667"/>
      <c r="D235" s="847"/>
      <c r="E235" s="710"/>
      <c r="F235" s="667"/>
      <c r="G235" s="587"/>
      <c r="H235" s="673"/>
      <c r="I235" s="676"/>
      <c r="L235" s="676"/>
    </row>
    <row r="236" spans="1:12" s="1016" customFormat="1" ht="60">
      <c r="A236" s="1014" t="s">
        <v>1227</v>
      </c>
      <c r="B236" s="1256">
        <v>0.25</v>
      </c>
      <c r="C236" s="1014" t="s">
        <v>619</v>
      </c>
      <c r="D236" s="1030">
        <v>0.1</v>
      </c>
      <c r="E236" s="1033">
        <f>D236*B236</f>
        <v>2.5000000000000001E-2</v>
      </c>
      <c r="F236" s="1018" t="s">
        <v>1172</v>
      </c>
      <c r="G236" s="1014"/>
      <c r="I236" s="1015"/>
      <c r="L236" s="1015"/>
    </row>
    <row r="237" spans="1:12" s="1132" customFormat="1" ht="25.5">
      <c r="A237" s="1141" t="s">
        <v>1228</v>
      </c>
      <c r="B237" s="1257">
        <v>0.9</v>
      </c>
      <c r="C237" s="1141" t="s">
        <v>1229</v>
      </c>
      <c r="D237" s="1148" t="s">
        <v>442</v>
      </c>
      <c r="E237" s="1034">
        <f>B237</f>
        <v>0.9</v>
      </c>
      <c r="F237" s="1145" t="s">
        <v>1226</v>
      </c>
      <c r="G237" s="1141"/>
      <c r="I237" s="950"/>
      <c r="L237" s="950"/>
    </row>
    <row r="238" spans="1:12" s="1044" customFormat="1" ht="15.75">
      <c r="A238" s="1008" t="s">
        <v>1221</v>
      </c>
      <c r="B238" s="1257">
        <v>1</v>
      </c>
      <c r="C238" s="1042" t="s">
        <v>485</v>
      </c>
      <c r="D238" s="985" t="s">
        <v>442</v>
      </c>
      <c r="E238" s="1047">
        <f>B238</f>
        <v>1</v>
      </c>
      <c r="F238" s="1013" t="s">
        <v>1218</v>
      </c>
      <c r="G238" s="1008"/>
      <c r="I238" s="1043"/>
      <c r="L238" s="1043"/>
    </row>
    <row r="239" spans="1:12" s="1016" customFormat="1" ht="45">
      <c r="A239" s="1014" t="s">
        <v>1246</v>
      </c>
      <c r="B239" s="1257">
        <v>0</v>
      </c>
      <c r="C239" s="1014" t="s">
        <v>1057</v>
      </c>
      <c r="D239" s="1030">
        <v>0.1</v>
      </c>
      <c r="E239" s="1036">
        <f>D239*B239</f>
        <v>0</v>
      </c>
      <c r="F239" s="1017" t="s">
        <v>1217</v>
      </c>
      <c r="G239" s="1014"/>
      <c r="I239" s="1015"/>
      <c r="L239" s="1015"/>
    </row>
    <row r="240" spans="1:12" s="611" customFormat="1" ht="51">
      <c r="A240" s="667" t="s">
        <v>550</v>
      </c>
      <c r="B240" s="1250">
        <v>2</v>
      </c>
      <c r="C240" s="667" t="s">
        <v>551</v>
      </c>
      <c r="D240" s="847" t="s">
        <v>442</v>
      </c>
      <c r="E240" s="949">
        <f>B240</f>
        <v>2</v>
      </c>
      <c r="F240" s="667" t="s">
        <v>907</v>
      </c>
      <c r="G240" s="1008"/>
      <c r="H240" s="609"/>
      <c r="I240" s="610"/>
      <c r="L240" s="610"/>
    </row>
    <row r="241" spans="1:12" s="720" customFormat="1" ht="30">
      <c r="A241" s="718" t="s">
        <v>552</v>
      </c>
      <c r="B241" s="1248">
        <v>16.5</v>
      </c>
      <c r="C241" s="718" t="s">
        <v>553</v>
      </c>
      <c r="D241" s="849">
        <v>0</v>
      </c>
      <c r="E241" s="947">
        <f>D241*B241</f>
        <v>0</v>
      </c>
      <c r="F241" s="718" t="s">
        <v>637</v>
      </c>
      <c r="G241" s="1008"/>
      <c r="H241" s="729"/>
      <c r="I241" s="719"/>
      <c r="L241" s="719"/>
    </row>
    <row r="242" spans="1:12" s="720" customFormat="1" ht="30">
      <c r="A242" s="718" t="s">
        <v>542</v>
      </c>
      <c r="B242" s="1250">
        <v>0.25</v>
      </c>
      <c r="C242" s="729" t="s">
        <v>548</v>
      </c>
      <c r="D242" s="851">
        <v>0.4</v>
      </c>
      <c r="E242" s="947">
        <f>D242*B242</f>
        <v>0.1</v>
      </c>
      <c r="F242" s="718" t="s">
        <v>638</v>
      </c>
      <c r="G242" s="928"/>
      <c r="I242" s="719"/>
      <c r="L242" s="719"/>
    </row>
    <row r="243" spans="1:12" s="671" customFormat="1" ht="14.25">
      <c r="A243" s="710" t="s">
        <v>414</v>
      </c>
      <c r="B243" s="1256"/>
      <c r="C243" s="667"/>
      <c r="D243" s="847"/>
      <c r="E243" s="710"/>
      <c r="F243" s="667"/>
      <c r="G243" s="587"/>
      <c r="I243" s="676"/>
      <c r="L243" s="676"/>
    </row>
    <row r="244" spans="1:12" s="722" customFormat="1" ht="30">
      <c r="A244" s="734" t="s">
        <v>1130</v>
      </c>
      <c r="B244" s="1254">
        <v>3</v>
      </c>
      <c r="C244" s="923" t="s">
        <v>1243</v>
      </c>
      <c r="D244" s="851">
        <v>0.1</v>
      </c>
      <c r="E244" s="947">
        <f>D244*B244</f>
        <v>0.30000000000000004</v>
      </c>
      <c r="F244" s="733" t="s">
        <v>1144</v>
      </c>
      <c r="G244" s="928"/>
      <c r="I244" s="731"/>
      <c r="L244" s="721"/>
    </row>
    <row r="245" spans="1:12" s="722" customFormat="1" ht="30">
      <c r="A245" s="734" t="s">
        <v>1131</v>
      </c>
      <c r="B245" s="1256">
        <v>0</v>
      </c>
      <c r="C245" s="923" t="s">
        <v>1243</v>
      </c>
      <c r="D245" s="851">
        <v>0.1</v>
      </c>
      <c r="E245" s="947">
        <f>D245*B245</f>
        <v>0</v>
      </c>
      <c r="F245" s="734" t="s">
        <v>1007</v>
      </c>
      <c r="G245" s="729"/>
      <c r="I245" s="731"/>
      <c r="L245" s="721"/>
    </row>
    <row r="246" spans="1:12" s="922" customFormat="1" ht="30">
      <c r="A246" s="936" t="s">
        <v>1133</v>
      </c>
      <c r="B246" s="1256">
        <v>1.5</v>
      </c>
      <c r="C246" s="923" t="s">
        <v>1243</v>
      </c>
      <c r="D246" s="851">
        <v>0.1</v>
      </c>
      <c r="E246" s="947">
        <f>D246*B246</f>
        <v>0.15000000000000002</v>
      </c>
      <c r="F246" s="928" t="s">
        <v>1008</v>
      </c>
      <c r="G246" s="928"/>
      <c r="I246" s="730"/>
      <c r="L246" s="921"/>
    </row>
    <row r="247" spans="1:12" s="722" customFormat="1" ht="30">
      <c r="A247" s="732" t="s">
        <v>1117</v>
      </c>
      <c r="B247" s="1243">
        <v>8.0000000000000004E-4</v>
      </c>
      <c r="C247" s="923" t="s">
        <v>1244</v>
      </c>
      <c r="D247" s="851">
        <v>0.1</v>
      </c>
      <c r="E247" s="948">
        <f>D247*B247</f>
        <v>8.0000000000000007E-5</v>
      </c>
      <c r="F247" s="734" t="s">
        <v>1009</v>
      </c>
      <c r="G247" s="928"/>
      <c r="I247" s="731"/>
      <c r="L247" s="721"/>
    </row>
    <row r="248" spans="1:12" s="722" customFormat="1" ht="30">
      <c r="A248" s="734" t="s">
        <v>1118</v>
      </c>
      <c r="B248" s="1256">
        <v>8.3333000000000001E-3</v>
      </c>
      <c r="C248" s="923" t="s">
        <v>1244</v>
      </c>
      <c r="D248" s="851">
        <v>0.1</v>
      </c>
      <c r="E248" s="948">
        <f>D248*B248</f>
        <v>8.3333000000000007E-4</v>
      </c>
      <c r="F248" s="734" t="s">
        <v>1010</v>
      </c>
      <c r="G248" s="928"/>
      <c r="I248" s="731"/>
      <c r="L248" s="721"/>
    </row>
    <row r="249" spans="1:12" ht="25.5">
      <c r="A249" s="715" t="s">
        <v>1016</v>
      </c>
      <c r="B249" s="1254">
        <v>750</v>
      </c>
      <c r="C249" s="499" t="s">
        <v>203</v>
      </c>
      <c r="D249" s="847" t="s">
        <v>442</v>
      </c>
      <c r="E249" s="949">
        <f t="shared" ref="E249:E253" si="9">B249</f>
        <v>750</v>
      </c>
      <c r="F249" s="716" t="s">
        <v>440</v>
      </c>
      <c r="G249" s="587"/>
      <c r="I249" s="668"/>
    </row>
    <row r="250" spans="1:12" ht="14.25">
      <c r="A250" s="715" t="s">
        <v>1017</v>
      </c>
      <c r="B250" s="1250">
        <v>0</v>
      </c>
      <c r="C250" s="499" t="s">
        <v>203</v>
      </c>
      <c r="D250" s="847" t="s">
        <v>442</v>
      </c>
      <c r="E250" s="949">
        <f t="shared" si="9"/>
        <v>0</v>
      </c>
      <c r="F250" s="715" t="s">
        <v>441</v>
      </c>
      <c r="G250" s="587"/>
      <c r="I250" s="672"/>
    </row>
    <row r="251" spans="1:12" ht="14.25">
      <c r="A251" s="715" t="s">
        <v>1018</v>
      </c>
      <c r="B251" s="1256">
        <v>300</v>
      </c>
      <c r="C251" s="499" t="s">
        <v>203</v>
      </c>
      <c r="D251" s="847" t="s">
        <v>442</v>
      </c>
      <c r="E251" s="949">
        <f t="shared" si="9"/>
        <v>300</v>
      </c>
      <c r="F251" s="715" t="s">
        <v>439</v>
      </c>
      <c r="G251" s="587"/>
      <c r="I251" s="672"/>
    </row>
    <row r="252" spans="1:12" ht="14.25">
      <c r="A252" s="715" t="s">
        <v>1019</v>
      </c>
      <c r="B252" s="1254">
        <v>242.65</v>
      </c>
      <c r="C252" s="499" t="s">
        <v>624</v>
      </c>
      <c r="D252" s="847" t="s">
        <v>442</v>
      </c>
      <c r="E252" s="949">
        <f t="shared" si="9"/>
        <v>242.65</v>
      </c>
      <c r="F252" s="716" t="s">
        <v>538</v>
      </c>
      <c r="G252" s="587"/>
      <c r="I252" s="672"/>
    </row>
    <row r="253" spans="1:12" ht="25.5">
      <c r="A253" s="715" t="s">
        <v>1020</v>
      </c>
      <c r="B253" s="1256">
        <v>1</v>
      </c>
      <c r="C253" s="499" t="s">
        <v>624</v>
      </c>
      <c r="D253" s="847" t="s">
        <v>442</v>
      </c>
      <c r="E253" s="949">
        <f t="shared" si="9"/>
        <v>1</v>
      </c>
      <c r="F253" s="716" t="s">
        <v>539</v>
      </c>
      <c r="G253" s="587"/>
      <c r="I253" s="672"/>
    </row>
    <row r="254" spans="1:12" s="722" customFormat="1" ht="30">
      <c r="A254" s="733" t="s">
        <v>1014</v>
      </c>
      <c r="B254" s="1256">
        <v>1.6666666666666668E-3</v>
      </c>
      <c r="C254" s="923" t="s">
        <v>1245</v>
      </c>
      <c r="D254" s="1030">
        <v>0.4</v>
      </c>
      <c r="E254" s="1152">
        <f t="shared" ref="E254:E263" si="10">D254*B254</f>
        <v>6.6666666666666675E-4</v>
      </c>
      <c r="F254" s="734" t="s">
        <v>639</v>
      </c>
      <c r="G254" s="1017"/>
      <c r="I254" s="929"/>
      <c r="L254" s="721"/>
    </row>
    <row r="255" spans="1:12" s="722" customFormat="1" ht="15.75">
      <c r="A255" s="733" t="s">
        <v>1121</v>
      </c>
      <c r="B255" s="1250">
        <v>0</v>
      </c>
      <c r="C255" s="923" t="s">
        <v>1245</v>
      </c>
      <c r="D255" s="1030">
        <v>0.4</v>
      </c>
      <c r="E255" s="1152">
        <f t="shared" si="10"/>
        <v>0</v>
      </c>
      <c r="F255" s="733" t="s">
        <v>640</v>
      </c>
      <c r="G255" s="1017"/>
      <c r="I255" s="929"/>
      <c r="L255" s="721"/>
    </row>
    <row r="256" spans="1:12" s="722" customFormat="1" ht="15.75">
      <c r="A256" s="733" t="s">
        <v>1015</v>
      </c>
      <c r="B256" s="1256">
        <v>1.6666666666666668E-3</v>
      </c>
      <c r="C256" s="923" t="s">
        <v>1245</v>
      </c>
      <c r="D256" s="1030">
        <v>0.4</v>
      </c>
      <c r="E256" s="1152">
        <f t="shared" si="10"/>
        <v>6.6666666666666675E-4</v>
      </c>
      <c r="F256" s="733" t="s">
        <v>1011</v>
      </c>
      <c r="G256" s="1017"/>
      <c r="I256" s="929"/>
      <c r="L256" s="721"/>
    </row>
    <row r="257" spans="1:12" s="722" customFormat="1" ht="30">
      <c r="A257" s="733" t="s">
        <v>1122</v>
      </c>
      <c r="B257" s="1260">
        <v>8.3333333333333332E-3</v>
      </c>
      <c r="C257" s="923" t="s">
        <v>1244</v>
      </c>
      <c r="D257" s="1030">
        <v>0.4</v>
      </c>
      <c r="E257" s="1152">
        <f t="shared" si="10"/>
        <v>3.3333333333333335E-3</v>
      </c>
      <c r="F257" s="734" t="s">
        <v>1012</v>
      </c>
      <c r="G257" s="1017"/>
      <c r="I257" s="929"/>
      <c r="L257" s="721"/>
    </row>
    <row r="258" spans="1:12" s="722" customFormat="1" ht="30">
      <c r="A258" s="733" t="s">
        <v>1123</v>
      </c>
      <c r="B258" s="1260">
        <v>8.3333333333333332E-3</v>
      </c>
      <c r="C258" s="923" t="s">
        <v>1244</v>
      </c>
      <c r="D258" s="1030">
        <v>0.4</v>
      </c>
      <c r="E258" s="1152">
        <f t="shared" si="10"/>
        <v>3.3333333333333335E-3</v>
      </c>
      <c r="F258" s="734" t="s">
        <v>1013</v>
      </c>
      <c r="G258" s="1017"/>
      <c r="I258" s="929"/>
      <c r="L258" s="721"/>
    </row>
    <row r="259" spans="1:12" s="722" customFormat="1" ht="30">
      <c r="A259" s="733" t="s">
        <v>1165</v>
      </c>
      <c r="B259" s="1250">
        <v>8.3330000000000001E-2</v>
      </c>
      <c r="C259" s="923" t="s">
        <v>1243</v>
      </c>
      <c r="D259" s="941" t="s">
        <v>1201</v>
      </c>
      <c r="E259" s="947">
        <f t="shared" si="10"/>
        <v>0</v>
      </c>
      <c r="F259" s="732" t="s">
        <v>644</v>
      </c>
      <c r="G259" s="928"/>
      <c r="I259" s="731"/>
      <c r="L259" s="721"/>
    </row>
    <row r="260" spans="1:12" s="722" customFormat="1" ht="30">
      <c r="A260" s="733" t="s">
        <v>1163</v>
      </c>
      <c r="B260" s="1250">
        <v>0</v>
      </c>
      <c r="C260" s="923" t="s">
        <v>1243</v>
      </c>
      <c r="D260" s="941" t="s">
        <v>1201</v>
      </c>
      <c r="E260" s="947">
        <f t="shared" si="10"/>
        <v>0</v>
      </c>
      <c r="F260" s="732" t="s">
        <v>645</v>
      </c>
      <c r="G260" s="928"/>
      <c r="I260" s="731"/>
      <c r="L260" s="721"/>
    </row>
    <row r="261" spans="1:12" s="722" customFormat="1" ht="30">
      <c r="A261" s="733" t="s">
        <v>1164</v>
      </c>
      <c r="B261" s="1250">
        <v>8.3330000000000001E-2</v>
      </c>
      <c r="C261" s="923" t="s">
        <v>1243</v>
      </c>
      <c r="D261" s="941" t="s">
        <v>1201</v>
      </c>
      <c r="E261" s="947">
        <f t="shared" si="10"/>
        <v>0</v>
      </c>
      <c r="F261" s="732" t="s">
        <v>642</v>
      </c>
      <c r="G261" s="928"/>
      <c r="I261" s="731"/>
      <c r="L261" s="721"/>
    </row>
    <row r="262" spans="1:12" s="722" customFormat="1" ht="30">
      <c r="A262" s="733" t="s">
        <v>1124</v>
      </c>
      <c r="B262" s="1256">
        <v>1.6666666666666668E-3</v>
      </c>
      <c r="C262" s="923" t="s">
        <v>1244</v>
      </c>
      <c r="D262" s="941" t="s">
        <v>1201</v>
      </c>
      <c r="E262" s="947">
        <f t="shared" si="10"/>
        <v>0</v>
      </c>
      <c r="F262" s="732" t="s">
        <v>641</v>
      </c>
      <c r="G262" s="928"/>
      <c r="I262" s="731"/>
      <c r="L262" s="721"/>
    </row>
    <row r="263" spans="1:12" s="722" customFormat="1" ht="30">
      <c r="A263" s="733" t="s">
        <v>1125</v>
      </c>
      <c r="B263" s="1256">
        <v>1.6666666666666668E-3</v>
      </c>
      <c r="C263" s="923" t="s">
        <v>1244</v>
      </c>
      <c r="D263" s="941" t="s">
        <v>1201</v>
      </c>
      <c r="E263" s="947">
        <f t="shared" si="10"/>
        <v>0</v>
      </c>
      <c r="F263" s="732" t="s">
        <v>643</v>
      </c>
      <c r="G263" s="928"/>
      <c r="I263" s="731"/>
      <c r="L263" s="721"/>
    </row>
    <row r="264" spans="1:12" s="671" customFormat="1" ht="25.5">
      <c r="A264" s="667" t="s">
        <v>1138</v>
      </c>
      <c r="B264" s="1246">
        <v>0.1</v>
      </c>
      <c r="C264" s="667" t="s">
        <v>1057</v>
      </c>
      <c r="D264" s="847" t="s">
        <v>442</v>
      </c>
      <c r="E264" s="951">
        <f>B264</f>
        <v>0.1</v>
      </c>
      <c r="F264" s="667" t="s">
        <v>1143</v>
      </c>
      <c r="G264" s="587"/>
      <c r="H264" s="587"/>
      <c r="I264" s="676"/>
      <c r="L264" s="676"/>
    </row>
    <row r="265" spans="1:12" s="671" customFormat="1" ht="38.25">
      <c r="A265" s="667" t="s">
        <v>1139</v>
      </c>
      <c r="B265" s="1246">
        <v>0.9</v>
      </c>
      <c r="C265" s="667" t="s">
        <v>1057</v>
      </c>
      <c r="D265" s="847" t="s">
        <v>442</v>
      </c>
      <c r="E265" s="951">
        <f>B265</f>
        <v>0.9</v>
      </c>
      <c r="F265" s="667" t="s">
        <v>1142</v>
      </c>
      <c r="G265" s="587"/>
      <c r="H265" s="587"/>
      <c r="I265" s="676"/>
      <c r="L265" s="676"/>
    </row>
    <row r="266" spans="1:12" s="922" customFormat="1" ht="45">
      <c r="A266" s="923" t="s">
        <v>631</v>
      </c>
      <c r="B266" s="1250">
        <v>0.875</v>
      </c>
      <c r="C266" s="923" t="s">
        <v>604</v>
      </c>
      <c r="D266" s="941" t="s">
        <v>1201</v>
      </c>
      <c r="E266" s="947">
        <f>D266*B266</f>
        <v>0</v>
      </c>
      <c r="F266" s="920" t="s">
        <v>690</v>
      </c>
      <c r="G266" s="928"/>
      <c r="H266" s="928"/>
      <c r="I266" s="929"/>
      <c r="L266" s="921"/>
    </row>
    <row r="267" spans="1:12" s="720" customFormat="1" ht="30">
      <c r="A267" s="723" t="s">
        <v>552</v>
      </c>
      <c r="B267" s="1253">
        <v>63.8</v>
      </c>
      <c r="C267" s="723" t="s">
        <v>553</v>
      </c>
      <c r="D267" s="941" t="s">
        <v>1201</v>
      </c>
      <c r="E267" s="958">
        <f>D267*B267</f>
        <v>0</v>
      </c>
      <c r="F267" s="718" t="s">
        <v>629</v>
      </c>
      <c r="G267" s="928"/>
      <c r="H267" s="729"/>
      <c r="I267" s="731"/>
      <c r="L267" s="719"/>
    </row>
    <row r="268" spans="1:12" s="722" customFormat="1" ht="30">
      <c r="A268" s="723" t="s">
        <v>542</v>
      </c>
      <c r="B268" s="1256">
        <v>0.5</v>
      </c>
      <c r="C268" s="723" t="s">
        <v>548</v>
      </c>
      <c r="D268" s="851">
        <v>0.4</v>
      </c>
      <c r="E268" s="947">
        <f>D268*B268</f>
        <v>0.2</v>
      </c>
      <c r="F268" s="718" t="s">
        <v>623</v>
      </c>
      <c r="G268" s="928"/>
      <c r="I268" s="730"/>
      <c r="L268" s="721"/>
    </row>
    <row r="269" spans="1:12">
      <c r="A269" s="501"/>
      <c r="B269" s="1267"/>
      <c r="G269" s="587"/>
      <c r="I269" s="672"/>
    </row>
    <row r="270" spans="1:12">
      <c r="A270" s="501"/>
      <c r="G270" s="587"/>
      <c r="I270" s="618"/>
    </row>
    <row r="271" spans="1:12" ht="15">
      <c r="A271" s="501"/>
      <c r="B271" s="1244"/>
      <c r="G271" s="587"/>
    </row>
    <row r="272" spans="1:12" ht="15">
      <c r="B272" s="1244"/>
      <c r="G272" s="587"/>
    </row>
    <row r="273" spans="7:8">
      <c r="G273" s="493"/>
      <c r="H273" s="493"/>
    </row>
  </sheetData>
  <customSheetViews>
    <customSheetView guid="{0C5E73BF-4F4A-42B1-AFFC-19145C7AC19A}" scale="85">
      <selection activeCell="A62" sqref="A62:XFD62"/>
      <pageMargins left="0.37916666666666698" right="0.17" top="0.38" bottom="0.41" header="0.3" footer="0.3"/>
      <pageSetup paperSize="9" scale="72" fitToHeight="0" orientation="landscape" r:id="rId1"/>
    </customSheetView>
  </customSheetViews>
  <mergeCells count="2">
    <mergeCell ref="G1:H1"/>
    <mergeCell ref="G9:H9"/>
  </mergeCells>
  <conditionalFormatting sqref="A162:A165 F252:F253 F257:F258 A158 A169:A170 A141:A154 A85 A87:A88 C87:F88 C264:F265 A266:F266 F244:F248 D53:D60 D49:D51 F49:F51 F53:F60 C85:F85 A159:F160 D159:D161 C168:F170 A64:G65 A89:F91 E171 F237:F242 A233:F234 A232:E232 A227:F231 G49:G55 G58:G60 F264:F268 C162:E165 A73:F74 B156:F158 A174:F176 A244:E268 A236:E242 B227:B234 A225:F225 B217:B223 A215:F215 A201:F213 B189:F199 B187 A185:F185 A180:F183 B178 B173:B176 B167:B171 B156:B165 B140:F154 A126:F138 A112:F124 A101:F110 A93:F99 B84:B91 A81:F82 A76:F79 A70:F71 A49:C60 B43:B45 A42:A45 A38:G39 A5:G8 A10:G13 A16:G21 A24:G35 C42:G45 E49:E60">
    <cfRule type="expression" dxfId="118" priority="4202">
      <formula>$B5=0</formula>
    </cfRule>
  </conditionalFormatting>
  <conditionalFormatting sqref="A168:A171">
    <cfRule type="expression" dxfId="4116" priority="4201">
      <formula>$B168=0</formula>
    </cfRule>
  </conditionalFormatting>
  <conditionalFormatting sqref="C212:E212 A212 A199 A190:A195 E135:E137 A204:A206">
    <cfRule type="expression" dxfId="4115" priority="4200">
      <formula>$B134=0</formula>
    </cfRule>
  </conditionalFormatting>
  <conditionalFormatting sqref="A161:F161">
    <cfRule type="expression" dxfId="4114" priority="4199">
      <formula>$B161=0</formula>
    </cfRule>
  </conditionalFormatting>
  <conditionalFormatting sqref="A167:F167 B168:B171 B173:B176">
    <cfRule type="expression" dxfId="4113" priority="4198">
      <formula>$B167=0</formula>
    </cfRule>
  </conditionalFormatting>
  <conditionalFormatting sqref="A173:F174">
    <cfRule type="expression" dxfId="4112" priority="4197">
      <formula>$B173=0</formula>
    </cfRule>
  </conditionalFormatting>
  <conditionalFormatting sqref="A90:A91">
    <cfRule type="expression" dxfId="4111" priority="4196">
      <formula>$B90=0</formula>
    </cfRule>
  </conditionalFormatting>
  <conditionalFormatting sqref="A107:A110">
    <cfRule type="expression" dxfId="4110" priority="4195">
      <formula>$B107=0</formula>
    </cfRule>
  </conditionalFormatting>
  <conditionalFormatting sqref="A135">
    <cfRule type="expression" dxfId="4109" priority="4194">
      <formula>$B135=0</formula>
    </cfRule>
  </conditionalFormatting>
  <conditionalFormatting sqref="A151">
    <cfRule type="expression" dxfId="4108" priority="4193">
      <formula>$B151=0</formula>
    </cfRule>
  </conditionalFormatting>
  <conditionalFormatting sqref="A163:F165">
    <cfRule type="expression" dxfId="4107" priority="4192">
      <formula>$B163=0</formula>
    </cfRule>
  </conditionalFormatting>
  <conditionalFormatting sqref="A163:F165">
    <cfRule type="expression" dxfId="4106" priority="4191">
      <formula>$B163=0</formula>
    </cfRule>
  </conditionalFormatting>
  <conditionalFormatting sqref="A163:F165">
    <cfRule type="expression" dxfId="4105" priority="4190">
      <formula>$B163=0</formula>
    </cfRule>
  </conditionalFormatting>
  <conditionalFormatting sqref="A169:A171">
    <cfRule type="expression" dxfId="4104" priority="4189">
      <formula>$B169=0</formula>
    </cfRule>
  </conditionalFormatting>
  <conditionalFormatting sqref="A170:B171">
    <cfRule type="expression" dxfId="4103" priority="4188">
      <formula>$B170=0</formula>
    </cfRule>
  </conditionalFormatting>
  <conditionalFormatting sqref="A170:E171">
    <cfRule type="expression" dxfId="4102" priority="4187">
      <formula>$B170=0</formula>
    </cfRule>
  </conditionalFormatting>
  <conditionalFormatting sqref="A169:A171">
    <cfRule type="expression" dxfId="4101" priority="4186">
      <formula>$B169=0</formula>
    </cfRule>
  </conditionalFormatting>
  <conditionalFormatting sqref="A170:E171">
    <cfRule type="expression" dxfId="4100" priority="4185">
      <formula>$B170=0</formula>
    </cfRule>
  </conditionalFormatting>
  <conditionalFormatting sqref="A91">
    <cfRule type="expression" dxfId="4099" priority="4184">
      <formula>$B91=0</formula>
    </cfRule>
  </conditionalFormatting>
  <conditionalFormatting sqref="A108:A110">
    <cfRule type="expression" dxfId="4098" priority="4183">
      <formula>$B108=0</formula>
    </cfRule>
  </conditionalFormatting>
  <conditionalFormatting sqref="A108:A110">
    <cfRule type="expression" dxfId="4097" priority="4182">
      <formula>$B108=0</formula>
    </cfRule>
  </conditionalFormatting>
  <conditionalFormatting sqref="A108:A110">
    <cfRule type="expression" dxfId="4096" priority="4181">
      <formula>$B108=0</formula>
    </cfRule>
  </conditionalFormatting>
  <conditionalFormatting sqref="A165:F165">
    <cfRule type="expression" dxfId="4095" priority="4180">
      <formula>$B165=0</formula>
    </cfRule>
  </conditionalFormatting>
  <conditionalFormatting sqref="A165:F165">
    <cfRule type="expression" dxfId="4094" priority="4179">
      <formula>$B165=0</formula>
    </cfRule>
  </conditionalFormatting>
  <conditionalFormatting sqref="A165">
    <cfRule type="expression" dxfId="4093" priority="4178">
      <formula>$B165=0</formula>
    </cfRule>
  </conditionalFormatting>
  <conditionalFormatting sqref="A165:F165">
    <cfRule type="expression" dxfId="4092" priority="4177">
      <formula>$B165=0</formula>
    </cfRule>
  </conditionalFormatting>
  <conditionalFormatting sqref="A165:F165">
    <cfRule type="expression" dxfId="4091" priority="4176">
      <formula>$B165=0</formula>
    </cfRule>
  </conditionalFormatting>
  <conditionalFormatting sqref="A165:F165">
    <cfRule type="expression" dxfId="4090" priority="4175">
      <formula>$B165=0</formula>
    </cfRule>
  </conditionalFormatting>
  <conditionalFormatting sqref="A165">
    <cfRule type="expression" dxfId="4089" priority="4174">
      <formula>$B165=0</formula>
    </cfRule>
  </conditionalFormatting>
  <conditionalFormatting sqref="A165:F165">
    <cfRule type="expression" dxfId="4088" priority="4173">
      <formula>$B165=0</formula>
    </cfRule>
  </conditionalFormatting>
  <conditionalFormatting sqref="A165">
    <cfRule type="expression" dxfId="4087" priority="4172">
      <formula>$B165=0</formula>
    </cfRule>
  </conditionalFormatting>
  <conditionalFormatting sqref="A165:F165">
    <cfRule type="expression" dxfId="4086" priority="4171">
      <formula>$B165=0</formula>
    </cfRule>
  </conditionalFormatting>
  <conditionalFormatting sqref="A165">
    <cfRule type="expression" dxfId="4085" priority="4170">
      <formula>$B165=0</formula>
    </cfRule>
  </conditionalFormatting>
  <conditionalFormatting sqref="A165:F165">
    <cfRule type="expression" dxfId="4084" priority="4169">
      <formula>$B165=0</formula>
    </cfRule>
  </conditionalFormatting>
  <conditionalFormatting sqref="A165:F165">
    <cfRule type="expression" dxfId="4083" priority="4168">
      <formula>$B165=0</formula>
    </cfRule>
  </conditionalFormatting>
  <conditionalFormatting sqref="A165">
    <cfRule type="expression" dxfId="4082" priority="4167">
      <formula>$B165=0</formula>
    </cfRule>
  </conditionalFormatting>
  <conditionalFormatting sqref="A165:F165">
    <cfRule type="expression" dxfId="4081" priority="4166">
      <formula>$B165=0</formula>
    </cfRule>
  </conditionalFormatting>
  <conditionalFormatting sqref="A165:F165">
    <cfRule type="expression" dxfId="4080" priority="4165">
      <formula>$B165=0</formula>
    </cfRule>
  </conditionalFormatting>
  <conditionalFormatting sqref="A165">
    <cfRule type="expression" dxfId="4079" priority="4164">
      <formula>$B165=0</formula>
    </cfRule>
  </conditionalFormatting>
  <conditionalFormatting sqref="A165:F165">
    <cfRule type="expression" dxfId="4078" priority="4163">
      <formula>$B165=0</formula>
    </cfRule>
  </conditionalFormatting>
  <conditionalFormatting sqref="A165">
    <cfRule type="expression" dxfId="4077" priority="4162">
      <formula>$B165=0</formula>
    </cfRule>
  </conditionalFormatting>
  <conditionalFormatting sqref="A165:F165">
    <cfRule type="expression" dxfId="4076" priority="4161">
      <formula>$B165=0</formula>
    </cfRule>
  </conditionalFormatting>
  <conditionalFormatting sqref="A165:F165">
    <cfRule type="expression" dxfId="4075" priority="4160">
      <formula>$B165=0</formula>
    </cfRule>
  </conditionalFormatting>
  <conditionalFormatting sqref="A170">
    <cfRule type="expression" dxfId="4074" priority="4159">
      <formula>$B170=0</formula>
    </cfRule>
  </conditionalFormatting>
  <conditionalFormatting sqref="A170">
    <cfRule type="expression" dxfId="4073" priority="4158">
      <formula>$B170=0</formula>
    </cfRule>
  </conditionalFormatting>
  <conditionalFormatting sqref="A170">
    <cfRule type="expression" dxfId="4072" priority="4157">
      <formula>$B170=0</formula>
    </cfRule>
  </conditionalFormatting>
  <conditionalFormatting sqref="A170">
    <cfRule type="expression" dxfId="4071" priority="4156">
      <formula>$B170=0</formula>
    </cfRule>
  </conditionalFormatting>
  <conditionalFormatting sqref="A170">
    <cfRule type="expression" dxfId="4070" priority="4155">
      <formula>$B170=0</formula>
    </cfRule>
  </conditionalFormatting>
  <conditionalFormatting sqref="A170">
    <cfRule type="expression" dxfId="4069" priority="4154">
      <formula>$B170=0</formula>
    </cfRule>
  </conditionalFormatting>
  <conditionalFormatting sqref="A170">
    <cfRule type="expression" dxfId="4068" priority="4153">
      <formula>$B170=0</formula>
    </cfRule>
  </conditionalFormatting>
  <conditionalFormatting sqref="A170">
    <cfRule type="expression" dxfId="4067" priority="4152">
      <formula>$B170=0</formula>
    </cfRule>
  </conditionalFormatting>
  <conditionalFormatting sqref="A170">
    <cfRule type="expression" dxfId="4066" priority="4151">
      <formula>$B170=0</formula>
    </cfRule>
  </conditionalFormatting>
  <conditionalFormatting sqref="A198:A199 A191:A195 F251 E138 A206">
    <cfRule type="expression" dxfId="4065" priority="4150">
      <formula>$B136=0</formula>
    </cfRule>
  </conditionalFormatting>
  <conditionalFormatting sqref="A196">
    <cfRule type="expression" dxfId="4064" priority="4149">
      <formula>$B188=0</formula>
    </cfRule>
  </conditionalFormatting>
  <conditionalFormatting sqref="B71">
    <cfRule type="expression" dxfId="4063" priority="4148">
      <formula>$B71=0</formula>
    </cfRule>
  </conditionalFormatting>
  <conditionalFormatting sqref="B74">
    <cfRule type="expression" dxfId="4062" priority="4147">
      <formula>$B74=0</formula>
    </cfRule>
  </conditionalFormatting>
  <conditionalFormatting sqref="B162:F162">
    <cfRule type="expression" dxfId="4061" priority="4146">
      <formula>$B162=0</formula>
    </cfRule>
  </conditionalFormatting>
  <conditionalFormatting sqref="A264:A265 C264:F265 F254 F249 F261 F236 A208:A210 C202:F202 A201:A203 A191:A196 C194:F195 C207:E207 C208:F210 E201 E181:E183">
    <cfRule type="expression" dxfId="4060" priority="4145">
      <formula>#REF!=0</formula>
    </cfRule>
  </conditionalFormatting>
  <conditionalFormatting sqref="C207:F207 A207 F250 F255 G56">
    <cfRule type="expression" dxfId="4059" priority="4144">
      <formula>$B57=0</formula>
    </cfRule>
  </conditionalFormatting>
  <conditionalFormatting sqref="C73:E73">
    <cfRule type="expression" dxfId="4058" priority="4143">
      <formula>$B73=0</formula>
    </cfRule>
  </conditionalFormatting>
  <conditionalFormatting sqref="F73">
    <cfRule type="expression" dxfId="4057" priority="4142">
      <formula>$B73=0</formula>
    </cfRule>
  </conditionalFormatting>
  <conditionalFormatting sqref="F89">
    <cfRule type="expression" dxfId="4056" priority="4141">
      <formula>$B89=0</formula>
    </cfRule>
  </conditionalFormatting>
  <conditionalFormatting sqref="F97">
    <cfRule type="expression" dxfId="4055" priority="4140">
      <formula>$B97=0</formula>
    </cfRule>
  </conditionalFormatting>
  <conditionalFormatting sqref="F104:F105">
    <cfRule type="expression" dxfId="4054" priority="4139">
      <formula>$B104=0</formula>
    </cfRule>
  </conditionalFormatting>
  <conditionalFormatting sqref="F120">
    <cfRule type="expression" dxfId="4053" priority="4138">
      <formula>$B120=0</formula>
    </cfRule>
  </conditionalFormatting>
  <conditionalFormatting sqref="F134">
    <cfRule type="expression" dxfId="4052" priority="4137">
      <formula>$B134=0</formula>
    </cfRule>
  </conditionalFormatting>
  <conditionalFormatting sqref="F150">
    <cfRule type="expression" dxfId="4051" priority="4136">
      <formula>$B150=0</formula>
    </cfRule>
  </conditionalFormatting>
  <conditionalFormatting sqref="F161">
    <cfRule type="expression" dxfId="4050" priority="4135">
      <formula>$B161=0</formula>
    </cfRule>
  </conditionalFormatting>
  <conditionalFormatting sqref="F167">
    <cfRule type="expression" dxfId="4049" priority="4134">
      <formula>$B167=0</formula>
    </cfRule>
  </conditionalFormatting>
  <conditionalFormatting sqref="F173:F174">
    <cfRule type="expression" dxfId="4048" priority="4133">
      <formula>$B173=0</formula>
    </cfRule>
  </conditionalFormatting>
  <conditionalFormatting sqref="F180">
    <cfRule type="expression" dxfId="4047" priority="4132">
      <formula>$B180=0</formula>
    </cfRule>
  </conditionalFormatting>
  <conditionalFormatting sqref="F196 F198">
    <cfRule type="expression" dxfId="4046" priority="4131">
      <formula>$B196=0</formula>
    </cfRule>
  </conditionalFormatting>
  <conditionalFormatting sqref="F211">
    <cfRule type="expression" dxfId="4045" priority="4130">
      <formula>$B211=0</formula>
    </cfRule>
  </conditionalFormatting>
  <conditionalFormatting sqref="F165">
    <cfRule type="expression" dxfId="4044" priority="4129">
      <formula>$B165=0</formula>
    </cfRule>
  </conditionalFormatting>
  <conditionalFormatting sqref="F165">
    <cfRule type="expression" dxfId="4043" priority="4128">
      <formula>$B165=0</formula>
    </cfRule>
  </conditionalFormatting>
  <conditionalFormatting sqref="F165">
    <cfRule type="expression" dxfId="4042" priority="4127">
      <formula>$B165=0</formula>
    </cfRule>
  </conditionalFormatting>
  <conditionalFormatting sqref="F165">
    <cfRule type="expression" dxfId="4041" priority="4126">
      <formula>$B165=0</formula>
    </cfRule>
  </conditionalFormatting>
  <conditionalFormatting sqref="F165">
    <cfRule type="expression" dxfId="4040" priority="4125">
      <formula>$B165=0</formula>
    </cfRule>
  </conditionalFormatting>
  <conditionalFormatting sqref="F165">
    <cfRule type="expression" dxfId="4039" priority="4124">
      <formula>$B165=0</formula>
    </cfRule>
  </conditionalFormatting>
  <conditionalFormatting sqref="F165">
    <cfRule type="expression" dxfId="4038" priority="4123">
      <formula>$B165=0</formula>
    </cfRule>
  </conditionalFormatting>
  <conditionalFormatting sqref="F165">
    <cfRule type="expression" dxfId="4037" priority="4122">
      <formula>$B165=0</formula>
    </cfRule>
  </conditionalFormatting>
  <conditionalFormatting sqref="F165">
    <cfRule type="expression" dxfId="4036" priority="4121">
      <formula>$B165=0</formula>
    </cfRule>
  </conditionalFormatting>
  <conditionalFormatting sqref="F165">
    <cfRule type="expression" dxfId="4035" priority="4120">
      <formula>$B165=0</formula>
    </cfRule>
  </conditionalFormatting>
  <conditionalFormatting sqref="F165">
    <cfRule type="expression" dxfId="4034" priority="4119">
      <formula>$B165=0</formula>
    </cfRule>
  </conditionalFormatting>
  <conditionalFormatting sqref="F165">
    <cfRule type="expression" dxfId="4033" priority="4118">
      <formula>$B165=0</formula>
    </cfRule>
  </conditionalFormatting>
  <conditionalFormatting sqref="F165">
    <cfRule type="expression" dxfId="4032" priority="4117">
      <formula>$B165=0</formula>
    </cfRule>
  </conditionalFormatting>
  <conditionalFormatting sqref="F165">
    <cfRule type="expression" dxfId="4031" priority="4116">
      <formula>$B165=0</formula>
    </cfRule>
  </conditionalFormatting>
  <conditionalFormatting sqref="F170">
    <cfRule type="expression" dxfId="4030" priority="4115">
      <formula>$B170=0</formula>
    </cfRule>
  </conditionalFormatting>
  <conditionalFormatting sqref="F170">
    <cfRule type="expression" dxfId="4029" priority="4114">
      <formula>$B170=0</formula>
    </cfRule>
  </conditionalFormatting>
  <conditionalFormatting sqref="F170">
    <cfRule type="expression" dxfId="4028" priority="4113">
      <formula>$B170=0</formula>
    </cfRule>
  </conditionalFormatting>
  <conditionalFormatting sqref="F170">
    <cfRule type="expression" dxfId="4027" priority="4112">
      <formula>$B170=0</formula>
    </cfRule>
  </conditionalFormatting>
  <conditionalFormatting sqref="F170">
    <cfRule type="expression" dxfId="4026" priority="4111">
      <formula>$B170=0</formula>
    </cfRule>
  </conditionalFormatting>
  <conditionalFormatting sqref="F170">
    <cfRule type="expression" dxfId="4025" priority="4110">
      <formula>$B170=0</formula>
    </cfRule>
  </conditionalFormatting>
  <conditionalFormatting sqref="F170">
    <cfRule type="expression" dxfId="4024" priority="4109">
      <formula>$B170=0</formula>
    </cfRule>
  </conditionalFormatting>
  <conditionalFormatting sqref="F170">
    <cfRule type="expression" dxfId="4023" priority="4108">
      <formula>$B170=0</formula>
    </cfRule>
  </conditionalFormatting>
  <conditionalFormatting sqref="F170">
    <cfRule type="expression" dxfId="4022" priority="4107">
      <formula>$B170=0</formula>
    </cfRule>
  </conditionalFormatting>
  <conditionalFormatting sqref="F170">
    <cfRule type="expression" dxfId="4021" priority="4106">
      <formula>$B170=0</formula>
    </cfRule>
  </conditionalFormatting>
  <conditionalFormatting sqref="F170">
    <cfRule type="expression" dxfId="4020" priority="4105">
      <formula>$B170=0</formula>
    </cfRule>
  </conditionalFormatting>
  <conditionalFormatting sqref="F170">
    <cfRule type="expression" dxfId="4019" priority="4104">
      <formula>$B170=0</formula>
    </cfRule>
  </conditionalFormatting>
  <conditionalFormatting sqref="F170">
    <cfRule type="expression" dxfId="4018" priority="4103">
      <formula>$B170=0</formula>
    </cfRule>
  </conditionalFormatting>
  <conditionalFormatting sqref="F170">
    <cfRule type="expression" dxfId="4017" priority="4102">
      <formula>$B170=0</formula>
    </cfRule>
  </conditionalFormatting>
  <conditionalFormatting sqref="F212">
    <cfRule type="expression" dxfId="4016" priority="4101">
      <formula>$B212=0</formula>
    </cfRule>
  </conditionalFormatting>
  <conditionalFormatting sqref="F212">
    <cfRule type="expression" dxfId="4015" priority="4100">
      <formula>$B212=0</formula>
    </cfRule>
  </conditionalFormatting>
  <conditionalFormatting sqref="F212">
    <cfRule type="expression" dxfId="4014" priority="4099">
      <formula>$B212=0</formula>
    </cfRule>
  </conditionalFormatting>
  <conditionalFormatting sqref="F212">
    <cfRule type="expression" dxfId="4013" priority="4098">
      <formula>$B212=0</formula>
    </cfRule>
  </conditionalFormatting>
  <conditionalFormatting sqref="F212">
    <cfRule type="expression" dxfId="4012" priority="4097">
      <formula>$B212=0</formula>
    </cfRule>
  </conditionalFormatting>
  <conditionalFormatting sqref="F212">
    <cfRule type="expression" dxfId="4011" priority="4096">
      <formula>$B212=0</formula>
    </cfRule>
  </conditionalFormatting>
  <conditionalFormatting sqref="F212">
    <cfRule type="expression" dxfId="4010" priority="4095">
      <formula>$B212=0</formula>
    </cfRule>
  </conditionalFormatting>
  <conditionalFormatting sqref="F212">
    <cfRule type="expression" dxfId="4009" priority="4094">
      <formula>$B212=0</formula>
    </cfRule>
  </conditionalFormatting>
  <conditionalFormatting sqref="F212">
    <cfRule type="expression" dxfId="4008" priority="4093">
      <formula>$B212=0</formula>
    </cfRule>
  </conditionalFormatting>
  <conditionalFormatting sqref="F212">
    <cfRule type="expression" dxfId="4007" priority="4092">
      <formula>$B212=0</formula>
    </cfRule>
  </conditionalFormatting>
  <conditionalFormatting sqref="F212">
    <cfRule type="expression" dxfId="4006" priority="4091">
      <formula>$B212=0</formula>
    </cfRule>
  </conditionalFormatting>
  <conditionalFormatting sqref="F212">
    <cfRule type="expression" dxfId="4005" priority="4090">
      <formula>$B212=0</formula>
    </cfRule>
  </conditionalFormatting>
  <conditionalFormatting sqref="F212">
    <cfRule type="expression" dxfId="4004" priority="4089">
      <formula>$B212=0</formula>
    </cfRule>
  </conditionalFormatting>
  <conditionalFormatting sqref="F212">
    <cfRule type="expression" dxfId="4003" priority="4088">
      <formula>$B212=0</formula>
    </cfRule>
  </conditionalFormatting>
  <conditionalFormatting sqref="F234">
    <cfRule type="expression" dxfId="4002" priority="4087">
      <formula>$B234=0</formula>
    </cfRule>
  </conditionalFormatting>
  <conditionalFormatting sqref="F234">
    <cfRule type="expression" dxfId="4001" priority="4086">
      <formula>$B234=0</formula>
    </cfRule>
  </conditionalFormatting>
  <conditionalFormatting sqref="F234">
    <cfRule type="expression" dxfId="4000" priority="4085">
      <formula>$B234=0</formula>
    </cfRule>
  </conditionalFormatting>
  <conditionalFormatting sqref="F234">
    <cfRule type="expression" dxfId="3999" priority="4084">
      <formula>$B234=0</formula>
    </cfRule>
  </conditionalFormatting>
  <conditionalFormatting sqref="F234">
    <cfRule type="expression" dxfId="3998" priority="4083">
      <formula>$B234=0</formula>
    </cfRule>
  </conditionalFormatting>
  <conditionalFormatting sqref="F234">
    <cfRule type="expression" dxfId="3997" priority="4082">
      <formula>$B234=0</formula>
    </cfRule>
  </conditionalFormatting>
  <conditionalFormatting sqref="F234">
    <cfRule type="expression" dxfId="3996" priority="4081">
      <formula>$B234=0</formula>
    </cfRule>
  </conditionalFormatting>
  <conditionalFormatting sqref="F234">
    <cfRule type="expression" dxfId="3995" priority="4080">
      <formula>$B234=0</formula>
    </cfRule>
  </conditionalFormatting>
  <conditionalFormatting sqref="F234">
    <cfRule type="expression" dxfId="3994" priority="4079">
      <formula>$B234=0</formula>
    </cfRule>
  </conditionalFormatting>
  <conditionalFormatting sqref="F234">
    <cfRule type="expression" dxfId="3993" priority="4078">
      <formula>$B234=0</formula>
    </cfRule>
  </conditionalFormatting>
  <conditionalFormatting sqref="F234">
    <cfRule type="expression" dxfId="3992" priority="4077">
      <formula>$B234=0</formula>
    </cfRule>
  </conditionalFormatting>
  <conditionalFormatting sqref="F234">
    <cfRule type="expression" dxfId="3991" priority="4076">
      <formula>$B234=0</formula>
    </cfRule>
  </conditionalFormatting>
  <conditionalFormatting sqref="F234">
    <cfRule type="expression" dxfId="3990" priority="4075">
      <formula>$B234=0</formula>
    </cfRule>
  </conditionalFormatting>
  <conditionalFormatting sqref="F234">
    <cfRule type="expression" dxfId="3989" priority="4074">
      <formula>$B234=0</formula>
    </cfRule>
  </conditionalFormatting>
  <conditionalFormatting sqref="F242">
    <cfRule type="expression" dxfId="3988" priority="4073">
      <formula>$B242=0</formula>
    </cfRule>
  </conditionalFormatting>
  <conditionalFormatting sqref="F242">
    <cfRule type="expression" dxfId="3987" priority="4072">
      <formula>$B242=0</formula>
    </cfRule>
  </conditionalFormatting>
  <conditionalFormatting sqref="F242">
    <cfRule type="expression" dxfId="3986" priority="4071">
      <formula>$B242=0</formula>
    </cfRule>
  </conditionalFormatting>
  <conditionalFormatting sqref="F242">
    <cfRule type="expression" dxfId="3985" priority="4070">
      <formula>$B242=0</formula>
    </cfRule>
  </conditionalFormatting>
  <conditionalFormatting sqref="F242">
    <cfRule type="expression" dxfId="3984" priority="4069">
      <formula>$B242=0</formula>
    </cfRule>
  </conditionalFormatting>
  <conditionalFormatting sqref="F242">
    <cfRule type="expression" dxfId="3983" priority="4068">
      <formula>$B242=0</formula>
    </cfRule>
  </conditionalFormatting>
  <conditionalFormatting sqref="F242">
    <cfRule type="expression" dxfId="3982" priority="4067">
      <formula>$B242=0</formula>
    </cfRule>
  </conditionalFormatting>
  <conditionalFormatting sqref="F242">
    <cfRule type="expression" dxfId="3981" priority="4066">
      <formula>$B242=0</formula>
    </cfRule>
  </conditionalFormatting>
  <conditionalFormatting sqref="F242">
    <cfRule type="expression" dxfId="3980" priority="4065">
      <formula>$B242=0</formula>
    </cfRule>
  </conditionalFormatting>
  <conditionalFormatting sqref="F242">
    <cfRule type="expression" dxfId="3979" priority="4064">
      <formula>$B242=0</formula>
    </cfRule>
  </conditionalFormatting>
  <conditionalFormatting sqref="F242">
    <cfRule type="expression" dxfId="3978" priority="4063">
      <formula>$B242=0</formula>
    </cfRule>
  </conditionalFormatting>
  <conditionalFormatting sqref="F242">
    <cfRule type="expression" dxfId="3977" priority="4062">
      <formula>$B242=0</formula>
    </cfRule>
  </conditionalFormatting>
  <conditionalFormatting sqref="F242">
    <cfRule type="expression" dxfId="3976" priority="4061">
      <formula>$B242=0</formula>
    </cfRule>
  </conditionalFormatting>
  <conditionalFormatting sqref="F242">
    <cfRule type="expression" dxfId="3975" priority="4060">
      <formula>$B242=0</formula>
    </cfRule>
  </conditionalFormatting>
  <conditionalFormatting sqref="F240">
    <cfRule type="expression" dxfId="3974" priority="4057">
      <formula>$B240=0</formula>
    </cfRule>
  </conditionalFormatting>
  <conditionalFormatting sqref="F240">
    <cfRule type="expression" dxfId="3973" priority="4056">
      <formula>$B240=0</formula>
    </cfRule>
  </conditionalFormatting>
  <conditionalFormatting sqref="A122:A123">
    <cfRule type="expression" dxfId="3972" priority="4055">
      <formula>$B122=0</formula>
    </cfRule>
  </conditionalFormatting>
  <conditionalFormatting sqref="A122:A123">
    <cfRule type="expression" dxfId="3971" priority="4054">
      <formula>$B122=0</formula>
    </cfRule>
  </conditionalFormatting>
  <conditionalFormatting sqref="A122:A123">
    <cfRule type="expression" dxfId="3970" priority="4053">
      <formula>$B122=0</formula>
    </cfRule>
  </conditionalFormatting>
  <conditionalFormatting sqref="A178:F178">
    <cfRule type="expression" dxfId="3969" priority="4052">
      <formula>$B178=0</formula>
    </cfRule>
  </conditionalFormatting>
  <conditionalFormatting sqref="F182:F183">
    <cfRule type="expression" dxfId="3968" priority="4051">
      <formula>$B182=0</formula>
    </cfRule>
  </conditionalFormatting>
  <conditionalFormatting sqref="A182:F183">
    <cfRule type="expression" dxfId="3967" priority="4050">
      <formula>$B182=0</formula>
    </cfRule>
  </conditionalFormatting>
  <conditionalFormatting sqref="F182:F183">
    <cfRule type="expression" dxfId="3966" priority="4049">
      <formula>$B182=0</formula>
    </cfRule>
  </conditionalFormatting>
  <conditionalFormatting sqref="F182:F183">
    <cfRule type="expression" dxfId="3965" priority="4048">
      <formula>$B182=0</formula>
    </cfRule>
  </conditionalFormatting>
  <conditionalFormatting sqref="F182:F183">
    <cfRule type="expression" dxfId="3964" priority="4047">
      <formula>$B182=0</formula>
    </cfRule>
  </conditionalFormatting>
  <conditionalFormatting sqref="F182:F183">
    <cfRule type="expression" dxfId="3963" priority="4046">
      <formula>$B182=0</formula>
    </cfRule>
  </conditionalFormatting>
  <conditionalFormatting sqref="F182:F183">
    <cfRule type="expression" dxfId="3962" priority="4045">
      <formula>$B182=0</formula>
    </cfRule>
  </conditionalFormatting>
  <conditionalFormatting sqref="F182:F183">
    <cfRule type="expression" dxfId="3961" priority="4044">
      <formula>$B182=0</formula>
    </cfRule>
  </conditionalFormatting>
  <conditionalFormatting sqref="F182:F183">
    <cfRule type="expression" dxfId="3960" priority="4043">
      <formula>$B182=0</formula>
    </cfRule>
  </conditionalFormatting>
  <conditionalFormatting sqref="F182:F183">
    <cfRule type="expression" dxfId="3959" priority="4042">
      <formula>$B182=0</formula>
    </cfRule>
  </conditionalFormatting>
  <conditionalFormatting sqref="F182:F183">
    <cfRule type="expression" dxfId="3958" priority="4041">
      <formula>$B182=0</formula>
    </cfRule>
  </conditionalFormatting>
  <conditionalFormatting sqref="F182:F183">
    <cfRule type="expression" dxfId="3957" priority="4040">
      <formula>$B182=0</formula>
    </cfRule>
  </conditionalFormatting>
  <conditionalFormatting sqref="F182:F183">
    <cfRule type="expression" dxfId="3956" priority="4039">
      <formula>$B182=0</formula>
    </cfRule>
  </conditionalFormatting>
  <conditionalFormatting sqref="F182:F183">
    <cfRule type="expression" dxfId="3955" priority="4038">
      <formula>$B182=0</formula>
    </cfRule>
  </conditionalFormatting>
  <conditionalFormatting sqref="F182:F183">
    <cfRule type="expression" dxfId="3954" priority="4037">
      <formula>$B182=0</formula>
    </cfRule>
  </conditionalFormatting>
  <conditionalFormatting sqref="A197">
    <cfRule type="expression" dxfId="3953" priority="4036">
      <formula>$B196=0</formula>
    </cfRule>
  </conditionalFormatting>
  <conditionalFormatting sqref="A198:A199 A217:A218">
    <cfRule type="expression" dxfId="3952" priority="4035">
      <formula>$B184=0</formula>
    </cfRule>
  </conditionalFormatting>
  <conditionalFormatting sqref="A196 F262:F263">
    <cfRule type="expression" dxfId="3951" priority="4034">
      <formula>$B193=0</formula>
    </cfRule>
  </conditionalFormatting>
  <conditionalFormatting sqref="A187:F187">
    <cfRule type="expression" dxfId="3950" priority="4033">
      <formula>$B187=0</formula>
    </cfRule>
  </conditionalFormatting>
  <conditionalFormatting sqref="B91:E91 E90">
    <cfRule type="expression" dxfId="3949" priority="4032">
      <formula>$B90=0</formula>
    </cfRule>
  </conditionalFormatting>
  <conditionalFormatting sqref="B91:E91 E90">
    <cfRule type="expression" dxfId="3948" priority="4031">
      <formula>$B90=0</formula>
    </cfRule>
  </conditionalFormatting>
  <conditionalFormatting sqref="B91:E91 E90">
    <cfRule type="expression" dxfId="3947" priority="4030">
      <formula>$B90=0</formula>
    </cfRule>
  </conditionalFormatting>
  <conditionalFormatting sqref="F98">
    <cfRule type="expression" dxfId="3946" priority="4029">
      <formula>$B98=0</formula>
    </cfRule>
  </conditionalFormatting>
  <conditionalFormatting sqref="F98">
    <cfRule type="expression" dxfId="3945" priority="4028">
      <formula>$B98=0</formula>
    </cfRule>
  </conditionalFormatting>
  <conditionalFormatting sqref="B90">
    <cfRule type="expression" dxfId="3944" priority="4027">
      <formula>$B90=0</formula>
    </cfRule>
  </conditionalFormatting>
  <conditionalFormatting sqref="F99">
    <cfRule type="expression" dxfId="3943" priority="4026">
      <formula>$B99=0</formula>
    </cfRule>
  </conditionalFormatting>
  <conditionalFormatting sqref="F99">
    <cfRule type="expression" dxfId="3942" priority="4025">
      <formula>$B99=0</formula>
    </cfRule>
  </conditionalFormatting>
  <conditionalFormatting sqref="F99">
    <cfRule type="expression" dxfId="3941" priority="4024">
      <formula>$B99=0</formula>
    </cfRule>
  </conditionalFormatting>
  <conditionalFormatting sqref="F99">
    <cfRule type="expression" dxfId="3940" priority="4023">
      <formula>$B99=0</formula>
    </cfRule>
  </conditionalFormatting>
  <conditionalFormatting sqref="F99">
    <cfRule type="expression" dxfId="3939" priority="4022">
      <formula>$B99=0</formula>
    </cfRule>
  </conditionalFormatting>
  <conditionalFormatting sqref="F99">
    <cfRule type="expression" dxfId="3938" priority="4021">
      <formula>$B99=0</formula>
    </cfRule>
  </conditionalFormatting>
  <conditionalFormatting sqref="F99">
    <cfRule type="expression" dxfId="3937" priority="4020">
      <formula>$B99=0</formula>
    </cfRule>
  </conditionalFormatting>
  <conditionalFormatting sqref="C99:E99 E98">
    <cfRule type="expression" dxfId="3936" priority="4019">
      <formula>$B98=0</formula>
    </cfRule>
  </conditionalFormatting>
  <conditionalFormatting sqref="C99:E99 E98">
    <cfRule type="expression" dxfId="3935" priority="4018">
      <formula>$B98=0</formula>
    </cfRule>
  </conditionalFormatting>
  <conditionalFormatting sqref="C99:E99 E98">
    <cfRule type="expression" dxfId="3934" priority="4017">
      <formula>$B98=0</formula>
    </cfRule>
  </conditionalFormatting>
  <conditionalFormatting sqref="C99:E99 E98">
    <cfRule type="expression" dxfId="3933" priority="4016">
      <formula>$B98=0</formula>
    </cfRule>
  </conditionalFormatting>
  <conditionalFormatting sqref="C99:E99 E98">
    <cfRule type="expression" dxfId="3932" priority="4015">
      <formula>$B98=0</formula>
    </cfRule>
  </conditionalFormatting>
  <conditionalFormatting sqref="C99:E99 E98">
    <cfRule type="expression" dxfId="3931" priority="4014">
      <formula>$B98=0</formula>
    </cfRule>
  </conditionalFormatting>
  <conditionalFormatting sqref="C99:E99 E98">
    <cfRule type="expression" dxfId="3930" priority="4013">
      <formula>$B98=0</formula>
    </cfRule>
  </conditionalFormatting>
  <conditionalFormatting sqref="B99">
    <cfRule type="expression" dxfId="3929" priority="4012">
      <formula>$B99=0</formula>
    </cfRule>
  </conditionalFormatting>
  <conditionalFormatting sqref="B99">
    <cfRule type="expression" dxfId="3928" priority="4011">
      <formula>$B99=0</formula>
    </cfRule>
  </conditionalFormatting>
  <conditionalFormatting sqref="B99">
    <cfRule type="expression" dxfId="3927" priority="4010">
      <formula>$B99=0</formula>
    </cfRule>
  </conditionalFormatting>
  <conditionalFormatting sqref="B99">
    <cfRule type="expression" dxfId="3926" priority="4009">
      <formula>$B99=0</formula>
    </cfRule>
  </conditionalFormatting>
  <conditionalFormatting sqref="B99">
    <cfRule type="expression" dxfId="3925" priority="4008">
      <formula>$B99=0</formula>
    </cfRule>
  </conditionalFormatting>
  <conditionalFormatting sqref="B99">
    <cfRule type="expression" dxfId="3924" priority="4007">
      <formula>$B99=0</formula>
    </cfRule>
  </conditionalFormatting>
  <conditionalFormatting sqref="B99">
    <cfRule type="expression" dxfId="3923" priority="4006">
      <formula>$B99=0</formula>
    </cfRule>
  </conditionalFormatting>
  <conditionalFormatting sqref="F90">
    <cfRule type="expression" dxfId="3922" priority="4005">
      <formula>$B90=0</formula>
    </cfRule>
  </conditionalFormatting>
  <conditionalFormatting sqref="F98">
    <cfRule type="expression" dxfId="3921" priority="4004">
      <formula>$B98=0</formula>
    </cfRule>
  </conditionalFormatting>
  <conditionalFormatting sqref="F98">
    <cfRule type="expression" dxfId="3920" priority="4003">
      <formula>$B98=0</formula>
    </cfRule>
  </conditionalFormatting>
  <conditionalFormatting sqref="F98">
    <cfRule type="expression" dxfId="3919" priority="4002">
      <formula>$B98=0</formula>
    </cfRule>
  </conditionalFormatting>
  <conditionalFormatting sqref="F98">
    <cfRule type="expression" dxfId="3918" priority="4001">
      <formula>$B98=0</formula>
    </cfRule>
  </conditionalFormatting>
  <conditionalFormatting sqref="F78">
    <cfRule type="expression" dxfId="3917" priority="4000">
      <formula>$B78=0</formula>
    </cfRule>
  </conditionalFormatting>
  <conditionalFormatting sqref="F78">
    <cfRule type="expression" dxfId="3916" priority="3999">
      <formula>$B78=0</formula>
    </cfRule>
  </conditionalFormatting>
  <conditionalFormatting sqref="F78">
    <cfRule type="expression" dxfId="3915" priority="3998">
      <formula>$B78=0</formula>
    </cfRule>
  </conditionalFormatting>
  <conditionalFormatting sqref="F97">
    <cfRule type="expression" dxfId="3914" priority="3997">
      <formula>$B97=0</formula>
    </cfRule>
  </conditionalFormatting>
  <conditionalFormatting sqref="F97">
    <cfRule type="expression" dxfId="3913" priority="3996">
      <formula>$B97=0</formula>
    </cfRule>
  </conditionalFormatting>
  <conditionalFormatting sqref="F104:F105">
    <cfRule type="expression" dxfId="3912" priority="3995">
      <formula>$B104=0</formula>
    </cfRule>
  </conditionalFormatting>
  <conditionalFormatting sqref="F104:F105">
    <cfRule type="expression" dxfId="3911" priority="3994">
      <formula>$B104=0</formula>
    </cfRule>
  </conditionalFormatting>
  <conditionalFormatting sqref="F104:F105">
    <cfRule type="expression" dxfId="3910" priority="3993">
      <formula>$B104=0</formula>
    </cfRule>
  </conditionalFormatting>
  <conditionalFormatting sqref="F104:F105">
    <cfRule type="expression" dxfId="3909" priority="3992">
      <formula>$B104=0</formula>
    </cfRule>
  </conditionalFormatting>
  <conditionalFormatting sqref="F106">
    <cfRule type="expression" dxfId="3908" priority="3991">
      <formula>$B106=0</formula>
    </cfRule>
  </conditionalFormatting>
  <conditionalFormatting sqref="F108:F110">
    <cfRule type="expression" dxfId="3907" priority="3990">
      <formula>$B108=0</formula>
    </cfRule>
  </conditionalFormatting>
  <conditionalFormatting sqref="F108:F110">
    <cfRule type="expression" dxfId="3906" priority="3989">
      <formula>$B108=0</formula>
    </cfRule>
  </conditionalFormatting>
  <conditionalFormatting sqref="F108:F110">
    <cfRule type="expression" dxfId="3905" priority="3988">
      <formula>$B108=0</formula>
    </cfRule>
  </conditionalFormatting>
  <conditionalFormatting sqref="F108:F110">
    <cfRule type="expression" dxfId="3904" priority="3987">
      <formula>$B108=0</formula>
    </cfRule>
  </conditionalFormatting>
  <conditionalFormatting sqref="F108:F110">
    <cfRule type="expression" dxfId="3903" priority="3986">
      <formula>$B108=0</formula>
    </cfRule>
  </conditionalFormatting>
  <conditionalFormatting sqref="F108:F110">
    <cfRule type="expression" dxfId="3902" priority="3985">
      <formula>$B108=0</formula>
    </cfRule>
  </conditionalFormatting>
  <conditionalFormatting sqref="F108:F110">
    <cfRule type="expression" dxfId="3901" priority="3984">
      <formula>$B108=0</formula>
    </cfRule>
  </conditionalFormatting>
  <conditionalFormatting sqref="F108:F110">
    <cfRule type="expression" dxfId="3900" priority="3983">
      <formula>$B108=0</formula>
    </cfRule>
  </conditionalFormatting>
  <conditionalFormatting sqref="F108:F110">
    <cfRule type="expression" dxfId="3899" priority="3982">
      <formula>$B108=0</formula>
    </cfRule>
  </conditionalFormatting>
  <conditionalFormatting sqref="F108:F110">
    <cfRule type="expression" dxfId="3898" priority="3981">
      <formula>$B108=0</formula>
    </cfRule>
  </conditionalFormatting>
  <conditionalFormatting sqref="F108:F110">
    <cfRule type="expression" dxfId="3897" priority="3980">
      <formula>$B108=0</formula>
    </cfRule>
  </conditionalFormatting>
  <conditionalFormatting sqref="F108:F110">
    <cfRule type="expression" dxfId="3896" priority="3979">
      <formula>$B108=0</formula>
    </cfRule>
  </conditionalFormatting>
  <conditionalFormatting sqref="F120">
    <cfRule type="expression" dxfId="3895" priority="3978">
      <formula>$B120=0</formula>
    </cfRule>
  </conditionalFormatting>
  <conditionalFormatting sqref="F120">
    <cfRule type="expression" dxfId="3894" priority="3977">
      <formula>$B120=0</formula>
    </cfRule>
  </conditionalFormatting>
  <conditionalFormatting sqref="F120">
    <cfRule type="expression" dxfId="3893" priority="3976">
      <formula>$B120=0</formula>
    </cfRule>
  </conditionalFormatting>
  <conditionalFormatting sqref="F120">
    <cfRule type="expression" dxfId="3892" priority="3975">
      <formula>$B120=0</formula>
    </cfRule>
  </conditionalFormatting>
  <conditionalFormatting sqref="F120">
    <cfRule type="expression" dxfId="3891" priority="3974">
      <formula>$B120=0</formula>
    </cfRule>
  </conditionalFormatting>
  <conditionalFormatting sqref="F120">
    <cfRule type="expression" dxfId="3890" priority="3973">
      <formula>$B120=0</formula>
    </cfRule>
  </conditionalFormatting>
  <conditionalFormatting sqref="C121:E121">
    <cfRule type="expression" dxfId="3889" priority="3972">
      <formula>$B121=0</formula>
    </cfRule>
  </conditionalFormatting>
  <conditionalFormatting sqref="C121:E121">
    <cfRule type="expression" dxfId="3888" priority="3971">
      <formula>$B121=0</formula>
    </cfRule>
  </conditionalFormatting>
  <conditionalFormatting sqref="C122:E123">
    <cfRule type="expression" dxfId="3887" priority="3970">
      <formula>$B122=0</formula>
    </cfRule>
  </conditionalFormatting>
  <conditionalFormatting sqref="C122:E123">
    <cfRule type="expression" dxfId="3886" priority="3969">
      <formula>$B122=0</formula>
    </cfRule>
  </conditionalFormatting>
  <conditionalFormatting sqref="C122:E123">
    <cfRule type="expression" dxfId="3885" priority="3968">
      <formula>$B122=0</formula>
    </cfRule>
  </conditionalFormatting>
  <conditionalFormatting sqref="F121">
    <cfRule type="expression" dxfId="3884" priority="3967">
      <formula>$B121=0</formula>
    </cfRule>
  </conditionalFormatting>
  <conditionalFormatting sqref="F121">
    <cfRule type="expression" dxfId="3883" priority="3966">
      <formula>$B121=0</formula>
    </cfRule>
  </conditionalFormatting>
  <conditionalFormatting sqref="F121">
    <cfRule type="expression" dxfId="3882" priority="3965">
      <formula>$B121=0</formula>
    </cfRule>
  </conditionalFormatting>
  <conditionalFormatting sqref="F122:F123">
    <cfRule type="expression" dxfId="3881" priority="3964">
      <formula>$B122=0</formula>
    </cfRule>
  </conditionalFormatting>
  <conditionalFormatting sqref="F122:F123">
    <cfRule type="expression" dxfId="3880" priority="3963">
      <formula>$B122=0</formula>
    </cfRule>
  </conditionalFormatting>
  <conditionalFormatting sqref="F122:F123">
    <cfRule type="expression" dxfId="3879" priority="3962">
      <formula>$B122=0</formula>
    </cfRule>
  </conditionalFormatting>
  <conditionalFormatting sqref="F122:F123">
    <cfRule type="expression" dxfId="3878" priority="3961">
      <formula>$B122=0</formula>
    </cfRule>
  </conditionalFormatting>
  <conditionalFormatting sqref="F122:F123">
    <cfRule type="expression" dxfId="3877" priority="3960">
      <formula>$B122=0</formula>
    </cfRule>
  </conditionalFormatting>
  <conditionalFormatting sqref="F122:F123">
    <cfRule type="expression" dxfId="3876" priority="3959">
      <formula>$B122=0</formula>
    </cfRule>
  </conditionalFormatting>
  <conditionalFormatting sqref="F122:F123">
    <cfRule type="expression" dxfId="3875" priority="3958">
      <formula>$B122=0</formula>
    </cfRule>
  </conditionalFormatting>
  <conditionalFormatting sqref="F122:F123">
    <cfRule type="expression" dxfId="3874" priority="3957">
      <formula>$B122=0</formula>
    </cfRule>
  </conditionalFormatting>
  <conditionalFormatting sqref="F122:F123">
    <cfRule type="expression" dxfId="3873" priority="3956">
      <formula>$B122=0</formula>
    </cfRule>
  </conditionalFormatting>
  <conditionalFormatting sqref="F122:F123">
    <cfRule type="expression" dxfId="3872" priority="3955">
      <formula>$B122=0</formula>
    </cfRule>
  </conditionalFormatting>
  <conditionalFormatting sqref="F124">
    <cfRule type="expression" dxfId="3871" priority="3954">
      <formula>$B124=0</formula>
    </cfRule>
  </conditionalFormatting>
  <conditionalFormatting sqref="F124">
    <cfRule type="expression" dxfId="3870" priority="3953">
      <formula>$B124=0</formula>
    </cfRule>
  </conditionalFormatting>
  <conditionalFormatting sqref="F124">
    <cfRule type="expression" dxfId="3869" priority="3952">
      <formula>$B124=0</formula>
    </cfRule>
  </conditionalFormatting>
  <conditionalFormatting sqref="F124">
    <cfRule type="expression" dxfId="3868" priority="3951">
      <formula>$B124=0</formula>
    </cfRule>
  </conditionalFormatting>
  <conditionalFormatting sqref="F124">
    <cfRule type="expression" dxfId="3867" priority="3950">
      <formula>$B124=0</formula>
    </cfRule>
  </conditionalFormatting>
  <conditionalFormatting sqref="F124">
    <cfRule type="expression" dxfId="3866" priority="3949">
      <formula>$B124=0</formula>
    </cfRule>
  </conditionalFormatting>
  <conditionalFormatting sqref="F124">
    <cfRule type="expression" dxfId="3865" priority="3948">
      <formula>$B124=0</formula>
    </cfRule>
  </conditionalFormatting>
  <conditionalFormatting sqref="F124">
    <cfRule type="expression" dxfId="3864" priority="3947">
      <formula>$B124=0</formula>
    </cfRule>
  </conditionalFormatting>
  <conditionalFormatting sqref="F124">
    <cfRule type="expression" dxfId="3863" priority="3946">
      <formula>$B124=0</formula>
    </cfRule>
  </conditionalFormatting>
  <conditionalFormatting sqref="F124">
    <cfRule type="expression" dxfId="3862" priority="3945">
      <formula>$B124=0</formula>
    </cfRule>
  </conditionalFormatting>
  <conditionalFormatting sqref="F124">
    <cfRule type="expression" dxfId="3861" priority="3944">
      <formula>$B124=0</formula>
    </cfRule>
  </conditionalFormatting>
  <conditionalFormatting sqref="F124">
    <cfRule type="expression" dxfId="3860" priority="3943">
      <formula>$B124=0</formula>
    </cfRule>
  </conditionalFormatting>
  <conditionalFormatting sqref="F124">
    <cfRule type="expression" dxfId="3859" priority="3942">
      <formula>$B124=0</formula>
    </cfRule>
  </conditionalFormatting>
  <conditionalFormatting sqref="F124">
    <cfRule type="expression" dxfId="3858" priority="3941">
      <formula>$B124=0</formula>
    </cfRule>
  </conditionalFormatting>
  <conditionalFormatting sqref="F124">
    <cfRule type="expression" dxfId="3857" priority="3940">
      <formula>$B124=0</formula>
    </cfRule>
  </conditionalFormatting>
  <conditionalFormatting sqref="F124">
    <cfRule type="expression" dxfId="3856" priority="3939">
      <formula>$B124=0</formula>
    </cfRule>
  </conditionalFormatting>
  <conditionalFormatting sqref="F124">
    <cfRule type="expression" dxfId="3855" priority="3938">
      <formula>$B124=0</formula>
    </cfRule>
  </conditionalFormatting>
  <conditionalFormatting sqref="F124">
    <cfRule type="expression" dxfId="3854" priority="3937">
      <formula>$B124=0</formula>
    </cfRule>
  </conditionalFormatting>
  <conditionalFormatting sqref="F124">
    <cfRule type="expression" dxfId="3853" priority="3936">
      <formula>$B124=0</formula>
    </cfRule>
  </conditionalFormatting>
  <conditionalFormatting sqref="F124">
    <cfRule type="expression" dxfId="3852" priority="3935">
      <formula>$B124=0</formula>
    </cfRule>
  </conditionalFormatting>
  <conditionalFormatting sqref="F124">
    <cfRule type="expression" dxfId="3851" priority="3934">
      <formula>$B124=0</formula>
    </cfRule>
  </conditionalFormatting>
  <conditionalFormatting sqref="F134">
    <cfRule type="expression" dxfId="3850" priority="3933">
      <formula>$B134=0</formula>
    </cfRule>
  </conditionalFormatting>
  <conditionalFormatting sqref="F134">
    <cfRule type="expression" dxfId="3849" priority="3932">
      <formula>$B134=0</formula>
    </cfRule>
  </conditionalFormatting>
  <conditionalFormatting sqref="F134">
    <cfRule type="expression" dxfId="3848" priority="3931">
      <formula>$B134=0</formula>
    </cfRule>
  </conditionalFormatting>
  <conditionalFormatting sqref="F134">
    <cfRule type="expression" dxfId="3847" priority="3930">
      <formula>$B134=0</formula>
    </cfRule>
  </conditionalFormatting>
  <conditionalFormatting sqref="F134">
    <cfRule type="expression" dxfId="3846" priority="3929">
      <formula>$B134=0</formula>
    </cfRule>
  </conditionalFormatting>
  <conditionalFormatting sqref="F134">
    <cfRule type="expression" dxfId="3845" priority="3928">
      <formula>$B134=0</formula>
    </cfRule>
  </conditionalFormatting>
  <conditionalFormatting sqref="F134">
    <cfRule type="expression" dxfId="3844" priority="3927">
      <formula>$B134=0</formula>
    </cfRule>
  </conditionalFormatting>
  <conditionalFormatting sqref="F134">
    <cfRule type="expression" dxfId="3843" priority="3926">
      <formula>$B134=0</formula>
    </cfRule>
  </conditionalFormatting>
  <conditionalFormatting sqref="F135">
    <cfRule type="expression" dxfId="3842" priority="3925">
      <formula>$B135=0</formula>
    </cfRule>
  </conditionalFormatting>
  <conditionalFormatting sqref="F135">
    <cfRule type="expression" dxfId="3841" priority="3924">
      <formula>$B135=0</formula>
    </cfRule>
  </conditionalFormatting>
  <conditionalFormatting sqref="F135">
    <cfRule type="expression" dxfId="3840" priority="3923">
      <formula>$B135=0</formula>
    </cfRule>
  </conditionalFormatting>
  <conditionalFormatting sqref="F135">
    <cfRule type="expression" dxfId="3839" priority="3922">
      <formula>$B135=0</formula>
    </cfRule>
  </conditionalFormatting>
  <conditionalFormatting sqref="F108:F110">
    <cfRule type="expression" dxfId="3838" priority="3921">
      <formula>$B108=0</formula>
    </cfRule>
  </conditionalFormatting>
  <conditionalFormatting sqref="F108:F110">
    <cfRule type="expression" dxfId="3837" priority="3920">
      <formula>$B108=0</formula>
    </cfRule>
  </conditionalFormatting>
  <conditionalFormatting sqref="F108:F110">
    <cfRule type="expression" dxfId="3836" priority="3919">
      <formula>$B108=0</formula>
    </cfRule>
  </conditionalFormatting>
  <conditionalFormatting sqref="F108:F110">
    <cfRule type="expression" dxfId="3835" priority="3918">
      <formula>$B108=0</formula>
    </cfRule>
  </conditionalFormatting>
  <conditionalFormatting sqref="F108:F110">
    <cfRule type="expression" dxfId="3834" priority="3917">
      <formula>$B108=0</formula>
    </cfRule>
  </conditionalFormatting>
  <conditionalFormatting sqref="F108:F110">
    <cfRule type="expression" dxfId="3833" priority="3916">
      <formula>$B108=0</formula>
    </cfRule>
  </conditionalFormatting>
  <conditionalFormatting sqref="F108:F110">
    <cfRule type="expression" dxfId="3832" priority="3915">
      <formula>$B108=0</formula>
    </cfRule>
  </conditionalFormatting>
  <conditionalFormatting sqref="F108:F110">
    <cfRule type="expression" dxfId="3831" priority="3914">
      <formula>$B108=0</formula>
    </cfRule>
  </conditionalFormatting>
  <conditionalFormatting sqref="F108:F110">
    <cfRule type="expression" dxfId="3830" priority="3913">
      <formula>$B108=0</formula>
    </cfRule>
  </conditionalFormatting>
  <conditionalFormatting sqref="F108:F110">
    <cfRule type="expression" dxfId="3829" priority="3912">
      <formula>$B108=0</formula>
    </cfRule>
  </conditionalFormatting>
  <conditionalFormatting sqref="F108:F110">
    <cfRule type="expression" dxfId="3828" priority="3911">
      <formula>$B108=0</formula>
    </cfRule>
  </conditionalFormatting>
  <conditionalFormatting sqref="F108:F110">
    <cfRule type="expression" dxfId="3827" priority="3910">
      <formula>$B108=0</formula>
    </cfRule>
  </conditionalFormatting>
  <conditionalFormatting sqref="F108:F110">
    <cfRule type="expression" dxfId="3826" priority="3909">
      <formula>$B108=0</formula>
    </cfRule>
  </conditionalFormatting>
  <conditionalFormatting sqref="F108:F110">
    <cfRule type="expression" dxfId="3825" priority="3908">
      <formula>$B108=0</formula>
    </cfRule>
  </conditionalFormatting>
  <conditionalFormatting sqref="F108:F110">
    <cfRule type="expression" dxfId="3824" priority="3907">
      <formula>$B108=0</formula>
    </cfRule>
  </conditionalFormatting>
  <conditionalFormatting sqref="F108:F110">
    <cfRule type="expression" dxfId="3823" priority="3906">
      <formula>$B108=0</formula>
    </cfRule>
  </conditionalFormatting>
  <conditionalFormatting sqref="F108:F110">
    <cfRule type="expression" dxfId="3822" priority="3905">
      <formula>$B108=0</formula>
    </cfRule>
  </conditionalFormatting>
  <conditionalFormatting sqref="F108:F110">
    <cfRule type="expression" dxfId="3821" priority="3904">
      <formula>$B108=0</formula>
    </cfRule>
  </conditionalFormatting>
  <conditionalFormatting sqref="F108:F110">
    <cfRule type="expression" dxfId="3820" priority="3903">
      <formula>$B108=0</formula>
    </cfRule>
  </conditionalFormatting>
  <conditionalFormatting sqref="F108:F110">
    <cfRule type="expression" dxfId="3819" priority="3902">
      <formula>$B108=0</formula>
    </cfRule>
  </conditionalFormatting>
  <conditionalFormatting sqref="F108:F110">
    <cfRule type="expression" dxfId="3818" priority="3901">
      <formula>$B108=0</formula>
    </cfRule>
  </conditionalFormatting>
  <conditionalFormatting sqref="F108:F110">
    <cfRule type="expression" dxfId="3817" priority="3900">
      <formula>$B108=0</formula>
    </cfRule>
  </conditionalFormatting>
  <conditionalFormatting sqref="F99">
    <cfRule type="expression" dxfId="3816" priority="3899">
      <formula>$B99=0</formula>
    </cfRule>
  </conditionalFormatting>
  <conditionalFormatting sqref="F99">
    <cfRule type="expression" dxfId="3815" priority="3898">
      <formula>$B99=0</formula>
    </cfRule>
  </conditionalFormatting>
  <conditionalFormatting sqref="F99">
    <cfRule type="expression" dxfId="3814" priority="3897">
      <formula>$B99=0</formula>
    </cfRule>
  </conditionalFormatting>
  <conditionalFormatting sqref="F99">
    <cfRule type="expression" dxfId="3813" priority="3896">
      <formula>$B99=0</formula>
    </cfRule>
  </conditionalFormatting>
  <conditionalFormatting sqref="F99">
    <cfRule type="expression" dxfId="3812" priority="3895">
      <formula>$B99=0</formula>
    </cfRule>
  </conditionalFormatting>
  <conditionalFormatting sqref="F99">
    <cfRule type="expression" dxfId="3811" priority="3894">
      <formula>$B99=0</formula>
    </cfRule>
  </conditionalFormatting>
  <conditionalFormatting sqref="F99">
    <cfRule type="expression" dxfId="3810" priority="3893">
      <formula>$B99=0</formula>
    </cfRule>
  </conditionalFormatting>
  <conditionalFormatting sqref="F99">
    <cfRule type="expression" dxfId="3809" priority="3892">
      <formula>$B99=0</formula>
    </cfRule>
  </conditionalFormatting>
  <conditionalFormatting sqref="F99">
    <cfRule type="expression" dxfId="3808" priority="3891">
      <formula>$B99=0</formula>
    </cfRule>
  </conditionalFormatting>
  <conditionalFormatting sqref="F99">
    <cfRule type="expression" dxfId="3807" priority="3890">
      <formula>$B99=0</formula>
    </cfRule>
  </conditionalFormatting>
  <conditionalFormatting sqref="F99">
    <cfRule type="expression" dxfId="3806" priority="3889">
      <formula>$B99=0</formula>
    </cfRule>
  </conditionalFormatting>
  <conditionalFormatting sqref="F99">
    <cfRule type="expression" dxfId="3805" priority="3888">
      <formula>$B99=0</formula>
    </cfRule>
  </conditionalFormatting>
  <conditionalFormatting sqref="F99">
    <cfRule type="expression" dxfId="3804" priority="3887">
      <formula>$B99=0</formula>
    </cfRule>
  </conditionalFormatting>
  <conditionalFormatting sqref="F99">
    <cfRule type="expression" dxfId="3803" priority="3886">
      <formula>$B99=0</formula>
    </cfRule>
  </conditionalFormatting>
  <conditionalFormatting sqref="F99">
    <cfRule type="expression" dxfId="3802" priority="3885">
      <formula>$B99=0</formula>
    </cfRule>
  </conditionalFormatting>
  <conditionalFormatting sqref="F99">
    <cfRule type="expression" dxfId="3801" priority="3884">
      <formula>$B99=0</formula>
    </cfRule>
  </conditionalFormatting>
  <conditionalFormatting sqref="F99">
    <cfRule type="expression" dxfId="3800" priority="3883">
      <formula>$B99=0</formula>
    </cfRule>
  </conditionalFormatting>
  <conditionalFormatting sqref="F99">
    <cfRule type="expression" dxfId="3799" priority="3882">
      <formula>$B99=0</formula>
    </cfRule>
  </conditionalFormatting>
  <conditionalFormatting sqref="F99">
    <cfRule type="expression" dxfId="3798" priority="3881">
      <formula>$B99=0</formula>
    </cfRule>
  </conditionalFormatting>
  <conditionalFormatting sqref="F99">
    <cfRule type="expression" dxfId="3797" priority="3880">
      <formula>$B99=0</formula>
    </cfRule>
  </conditionalFormatting>
  <conditionalFormatting sqref="F99">
    <cfRule type="expression" dxfId="3796" priority="3879">
      <formula>$B99=0</formula>
    </cfRule>
  </conditionalFormatting>
  <conditionalFormatting sqref="F91">
    <cfRule type="expression" dxfId="3795" priority="3878">
      <formula>$B91=0</formula>
    </cfRule>
  </conditionalFormatting>
  <conditionalFormatting sqref="F91">
    <cfRule type="expression" dxfId="3794" priority="3877">
      <formula>$B91=0</formula>
    </cfRule>
  </conditionalFormatting>
  <conditionalFormatting sqref="F91">
    <cfRule type="expression" dxfId="3793" priority="3876">
      <formula>$B91=0</formula>
    </cfRule>
  </conditionalFormatting>
  <conditionalFormatting sqref="F91">
    <cfRule type="expression" dxfId="3792" priority="3875">
      <formula>$B91=0</formula>
    </cfRule>
  </conditionalFormatting>
  <conditionalFormatting sqref="F91">
    <cfRule type="expression" dxfId="3791" priority="3874">
      <formula>$B91=0</formula>
    </cfRule>
  </conditionalFormatting>
  <conditionalFormatting sqref="F91">
    <cfRule type="expression" dxfId="3790" priority="3873">
      <formula>$B91=0</formula>
    </cfRule>
  </conditionalFormatting>
  <conditionalFormatting sqref="F91">
    <cfRule type="expression" dxfId="3789" priority="3872">
      <formula>$B91=0</formula>
    </cfRule>
  </conditionalFormatting>
  <conditionalFormatting sqref="F91">
    <cfRule type="expression" dxfId="3788" priority="3871">
      <formula>$B91=0</formula>
    </cfRule>
  </conditionalFormatting>
  <conditionalFormatting sqref="F91">
    <cfRule type="expression" dxfId="3787" priority="3870">
      <formula>$B91=0</formula>
    </cfRule>
  </conditionalFormatting>
  <conditionalFormatting sqref="F91">
    <cfRule type="expression" dxfId="3786" priority="3869">
      <formula>$B91=0</formula>
    </cfRule>
  </conditionalFormatting>
  <conditionalFormatting sqref="F91">
    <cfRule type="expression" dxfId="3785" priority="3868">
      <formula>$B91=0</formula>
    </cfRule>
  </conditionalFormatting>
  <conditionalFormatting sqref="F91">
    <cfRule type="expression" dxfId="3784" priority="3867">
      <formula>$B91=0</formula>
    </cfRule>
  </conditionalFormatting>
  <conditionalFormatting sqref="F91">
    <cfRule type="expression" dxfId="3783" priority="3866">
      <formula>$B91=0</formula>
    </cfRule>
  </conditionalFormatting>
  <conditionalFormatting sqref="F91">
    <cfRule type="expression" dxfId="3782" priority="3865">
      <formula>$B91=0</formula>
    </cfRule>
  </conditionalFormatting>
  <conditionalFormatting sqref="F91">
    <cfRule type="expression" dxfId="3781" priority="3864">
      <formula>$B91=0</formula>
    </cfRule>
  </conditionalFormatting>
  <conditionalFormatting sqref="F91">
    <cfRule type="expression" dxfId="3780" priority="3863">
      <formula>$B91=0</formula>
    </cfRule>
  </conditionalFormatting>
  <conditionalFormatting sqref="F91">
    <cfRule type="expression" dxfId="3779" priority="3862">
      <formula>$B91=0</formula>
    </cfRule>
  </conditionalFormatting>
  <conditionalFormatting sqref="F91">
    <cfRule type="expression" dxfId="3778" priority="3861">
      <formula>$B91=0</formula>
    </cfRule>
  </conditionalFormatting>
  <conditionalFormatting sqref="F91">
    <cfRule type="expression" dxfId="3777" priority="3860">
      <formula>$B91=0</formula>
    </cfRule>
  </conditionalFormatting>
  <conditionalFormatting sqref="F91">
    <cfRule type="expression" dxfId="3776" priority="3859">
      <formula>$B91=0</formula>
    </cfRule>
  </conditionalFormatting>
  <conditionalFormatting sqref="F91">
    <cfRule type="expression" dxfId="3775" priority="3858">
      <formula>$B91=0</formula>
    </cfRule>
  </conditionalFormatting>
  <conditionalFormatting sqref="F91">
    <cfRule type="expression" dxfId="3774" priority="3857">
      <formula>$B91=0</formula>
    </cfRule>
  </conditionalFormatting>
  <conditionalFormatting sqref="F138">
    <cfRule type="expression" dxfId="3773" priority="3856">
      <formula>$B138=0</formula>
    </cfRule>
  </conditionalFormatting>
  <conditionalFormatting sqref="F138">
    <cfRule type="expression" dxfId="3772" priority="3855">
      <formula>$B138=0</formula>
    </cfRule>
  </conditionalFormatting>
  <conditionalFormatting sqref="F138">
    <cfRule type="expression" dxfId="3771" priority="3854">
      <formula>$B138=0</formula>
    </cfRule>
  </conditionalFormatting>
  <conditionalFormatting sqref="F138">
    <cfRule type="expression" dxfId="3770" priority="3853">
      <formula>$B138=0</formula>
    </cfRule>
  </conditionalFormatting>
  <conditionalFormatting sqref="F138">
    <cfRule type="expression" dxfId="3769" priority="3852">
      <formula>$B138=0</formula>
    </cfRule>
  </conditionalFormatting>
  <conditionalFormatting sqref="F138">
    <cfRule type="expression" dxfId="3768" priority="3851">
      <formula>$B138=0</formula>
    </cfRule>
  </conditionalFormatting>
  <conditionalFormatting sqref="F138">
    <cfRule type="expression" dxfId="3767" priority="3850">
      <formula>$B138=0</formula>
    </cfRule>
  </conditionalFormatting>
  <conditionalFormatting sqref="F138">
    <cfRule type="expression" dxfId="3766" priority="3849">
      <formula>$B138=0</formula>
    </cfRule>
  </conditionalFormatting>
  <conditionalFormatting sqref="F138">
    <cfRule type="expression" dxfId="3765" priority="3848">
      <formula>$B138=0</formula>
    </cfRule>
  </conditionalFormatting>
  <conditionalFormatting sqref="F138">
    <cfRule type="expression" dxfId="3764" priority="3847">
      <formula>$B138=0</formula>
    </cfRule>
  </conditionalFormatting>
  <conditionalFormatting sqref="F138">
    <cfRule type="expression" dxfId="3763" priority="3846">
      <formula>$B138=0</formula>
    </cfRule>
  </conditionalFormatting>
  <conditionalFormatting sqref="F138">
    <cfRule type="expression" dxfId="3762" priority="3845">
      <formula>$B138=0</formula>
    </cfRule>
  </conditionalFormatting>
  <conditionalFormatting sqref="F138">
    <cfRule type="expression" dxfId="3761" priority="3844">
      <formula>$B138=0</formula>
    </cfRule>
  </conditionalFormatting>
  <conditionalFormatting sqref="F138">
    <cfRule type="expression" dxfId="3760" priority="3843">
      <formula>$B138=0</formula>
    </cfRule>
  </conditionalFormatting>
  <conditionalFormatting sqref="F138">
    <cfRule type="expression" dxfId="3759" priority="3842">
      <formula>$B138=0</formula>
    </cfRule>
  </conditionalFormatting>
  <conditionalFormatting sqref="F138">
    <cfRule type="expression" dxfId="3758" priority="3841">
      <formula>$B138=0</formula>
    </cfRule>
  </conditionalFormatting>
  <conditionalFormatting sqref="F138">
    <cfRule type="expression" dxfId="3757" priority="3840">
      <formula>$B138=0</formula>
    </cfRule>
  </conditionalFormatting>
  <conditionalFormatting sqref="F138">
    <cfRule type="expression" dxfId="3756" priority="3839">
      <formula>$B138=0</formula>
    </cfRule>
  </conditionalFormatting>
  <conditionalFormatting sqref="F138">
    <cfRule type="expression" dxfId="3755" priority="3838">
      <formula>$B138=0</formula>
    </cfRule>
  </conditionalFormatting>
  <conditionalFormatting sqref="F138">
    <cfRule type="expression" dxfId="3754" priority="3837">
      <formula>$B138=0</formula>
    </cfRule>
  </conditionalFormatting>
  <conditionalFormatting sqref="F138">
    <cfRule type="expression" dxfId="3753" priority="3836">
      <formula>$B138=0</formula>
    </cfRule>
  </conditionalFormatting>
  <conditionalFormatting sqref="F150">
    <cfRule type="expression" dxfId="3752" priority="3835">
      <formula>$B150=0</formula>
    </cfRule>
  </conditionalFormatting>
  <conditionalFormatting sqref="F150">
    <cfRule type="expression" dxfId="3751" priority="3834">
      <formula>$B150=0</formula>
    </cfRule>
  </conditionalFormatting>
  <conditionalFormatting sqref="F150">
    <cfRule type="expression" dxfId="3750" priority="3833">
      <formula>$B150=0</formula>
    </cfRule>
  </conditionalFormatting>
  <conditionalFormatting sqref="F150">
    <cfRule type="expression" dxfId="3749" priority="3832">
      <formula>$B150=0</formula>
    </cfRule>
  </conditionalFormatting>
  <conditionalFormatting sqref="F150">
    <cfRule type="expression" dxfId="3748" priority="3831">
      <formula>$B150=0</formula>
    </cfRule>
  </conditionalFormatting>
  <conditionalFormatting sqref="F150">
    <cfRule type="expression" dxfId="3747" priority="3830">
      <formula>$B150=0</formula>
    </cfRule>
  </conditionalFormatting>
  <conditionalFormatting sqref="F150">
    <cfRule type="expression" dxfId="3746" priority="3829">
      <formula>$B150=0</formula>
    </cfRule>
  </conditionalFormatting>
  <conditionalFormatting sqref="F150">
    <cfRule type="expression" dxfId="3745" priority="3828">
      <formula>$B150=0</formula>
    </cfRule>
  </conditionalFormatting>
  <conditionalFormatting sqref="F150">
    <cfRule type="expression" dxfId="3744" priority="3827">
      <formula>$B150=0</formula>
    </cfRule>
  </conditionalFormatting>
  <conditionalFormatting sqref="F151">
    <cfRule type="expression" dxfId="3743" priority="3826">
      <formula>$B151=0</formula>
    </cfRule>
  </conditionalFormatting>
  <conditionalFormatting sqref="F151">
    <cfRule type="expression" dxfId="3742" priority="3825">
      <formula>$B151=0</formula>
    </cfRule>
  </conditionalFormatting>
  <conditionalFormatting sqref="F151">
    <cfRule type="expression" dxfId="3741" priority="3824">
      <formula>$B151=0</formula>
    </cfRule>
  </conditionalFormatting>
  <conditionalFormatting sqref="F151">
    <cfRule type="expression" dxfId="3740" priority="3823">
      <formula>$B151=0</formula>
    </cfRule>
  </conditionalFormatting>
  <conditionalFormatting sqref="C162:E162">
    <cfRule type="expression" dxfId="3739" priority="3822">
      <formula>$B162=0</formula>
    </cfRule>
  </conditionalFormatting>
  <conditionalFormatting sqref="F162">
    <cfRule type="expression" dxfId="3738" priority="3821">
      <formula>$B162=0</formula>
    </cfRule>
  </conditionalFormatting>
  <conditionalFormatting sqref="F162">
    <cfRule type="expression" dxfId="3737" priority="3820">
      <formula>$B162=0</formula>
    </cfRule>
  </conditionalFormatting>
  <conditionalFormatting sqref="F162">
    <cfRule type="expression" dxfId="3736" priority="3819">
      <formula>$B162=0</formula>
    </cfRule>
  </conditionalFormatting>
  <conditionalFormatting sqref="F162">
    <cfRule type="expression" dxfId="3735" priority="3818">
      <formula>$B162=0</formula>
    </cfRule>
  </conditionalFormatting>
  <conditionalFormatting sqref="F162">
    <cfRule type="expression" dxfId="3734" priority="3817">
      <formula>$B162=0</formula>
    </cfRule>
  </conditionalFormatting>
  <conditionalFormatting sqref="F161">
    <cfRule type="expression" dxfId="3733" priority="3816">
      <formula>$B161=0</formula>
    </cfRule>
  </conditionalFormatting>
  <conditionalFormatting sqref="F161">
    <cfRule type="expression" dxfId="3732" priority="3815">
      <formula>$B161=0</formula>
    </cfRule>
  </conditionalFormatting>
  <conditionalFormatting sqref="F161">
    <cfRule type="expression" dxfId="3731" priority="3814">
      <formula>$B161=0</formula>
    </cfRule>
  </conditionalFormatting>
  <conditionalFormatting sqref="F161">
    <cfRule type="expression" dxfId="3730" priority="3813">
      <formula>$B161=0</formula>
    </cfRule>
  </conditionalFormatting>
  <conditionalFormatting sqref="F161">
    <cfRule type="expression" dxfId="3729" priority="3812">
      <formula>$B161=0</formula>
    </cfRule>
  </conditionalFormatting>
  <conditionalFormatting sqref="F161">
    <cfRule type="expression" dxfId="3728" priority="3811">
      <formula>$B161=0</formula>
    </cfRule>
  </conditionalFormatting>
  <conditionalFormatting sqref="F161">
    <cfRule type="expression" dxfId="3727" priority="3810">
      <formula>$B161=0</formula>
    </cfRule>
  </conditionalFormatting>
  <conditionalFormatting sqref="F161">
    <cfRule type="expression" dxfId="3726" priority="3809">
      <formula>$B161=0</formula>
    </cfRule>
  </conditionalFormatting>
  <conditionalFormatting sqref="F161">
    <cfRule type="expression" dxfId="3725" priority="3808">
      <formula>$B161=0</formula>
    </cfRule>
  </conditionalFormatting>
  <conditionalFormatting sqref="F161">
    <cfRule type="expression" dxfId="3724" priority="3807">
      <formula>$B161=0</formula>
    </cfRule>
  </conditionalFormatting>
  <conditionalFormatting sqref="F161">
    <cfRule type="expression" dxfId="3723" priority="3806">
      <formula>$B161=0</formula>
    </cfRule>
  </conditionalFormatting>
  <conditionalFormatting sqref="F136:F137">
    <cfRule type="expression" dxfId="3722" priority="3805">
      <formula>$B136=0</formula>
    </cfRule>
  </conditionalFormatting>
  <conditionalFormatting sqref="F136:F137">
    <cfRule type="expression" dxfId="3721" priority="3804">
      <formula>$B136=0</formula>
    </cfRule>
  </conditionalFormatting>
  <conditionalFormatting sqref="F136:F137">
    <cfRule type="expression" dxfId="3720" priority="3803">
      <formula>$B136=0</formula>
    </cfRule>
  </conditionalFormatting>
  <conditionalFormatting sqref="F136:F137">
    <cfRule type="expression" dxfId="3719" priority="3802">
      <formula>$B136=0</formula>
    </cfRule>
  </conditionalFormatting>
  <conditionalFormatting sqref="F136:F137">
    <cfRule type="expression" dxfId="3718" priority="3801">
      <formula>$B136=0</formula>
    </cfRule>
  </conditionalFormatting>
  <conditionalFormatting sqref="F136:F137">
    <cfRule type="expression" dxfId="3717" priority="3800">
      <formula>$B136=0</formula>
    </cfRule>
  </conditionalFormatting>
  <conditionalFormatting sqref="F136:F137">
    <cfRule type="expression" dxfId="3716" priority="3799">
      <formula>$B136=0</formula>
    </cfRule>
  </conditionalFormatting>
  <conditionalFormatting sqref="F136:F137">
    <cfRule type="expression" dxfId="3715" priority="3798">
      <formula>$B136=0</formula>
    </cfRule>
  </conditionalFormatting>
  <conditionalFormatting sqref="F136:F137">
    <cfRule type="expression" dxfId="3714" priority="3797">
      <formula>$B136=0</formula>
    </cfRule>
  </conditionalFormatting>
  <conditionalFormatting sqref="F136:F137">
    <cfRule type="expression" dxfId="3713" priority="3796">
      <formula>$B136=0</formula>
    </cfRule>
  </conditionalFormatting>
  <conditionalFormatting sqref="F136:F137">
    <cfRule type="expression" dxfId="3712" priority="3795">
      <formula>$B136=0</formula>
    </cfRule>
  </conditionalFormatting>
  <conditionalFormatting sqref="F152:F153">
    <cfRule type="expression" dxfId="3711" priority="3794">
      <formula>$B152=0</formula>
    </cfRule>
  </conditionalFormatting>
  <conditionalFormatting sqref="F152:F153">
    <cfRule type="expression" dxfId="3710" priority="3793">
      <formula>$B152=0</formula>
    </cfRule>
  </conditionalFormatting>
  <conditionalFormatting sqref="F152:F153">
    <cfRule type="expression" dxfId="3709" priority="3792">
      <formula>$B152=0</formula>
    </cfRule>
  </conditionalFormatting>
  <conditionalFormatting sqref="F152:F153">
    <cfRule type="expression" dxfId="3708" priority="3791">
      <formula>$B152=0</formula>
    </cfRule>
  </conditionalFormatting>
  <conditionalFormatting sqref="F152:F153">
    <cfRule type="expression" dxfId="3707" priority="3790">
      <formula>$B152=0</formula>
    </cfRule>
  </conditionalFormatting>
  <conditionalFormatting sqref="F152:F153">
    <cfRule type="expression" dxfId="3706" priority="3789">
      <formula>$B152=0</formula>
    </cfRule>
  </conditionalFormatting>
  <conditionalFormatting sqref="F152:F153">
    <cfRule type="expression" dxfId="3705" priority="3788">
      <formula>$B152=0</formula>
    </cfRule>
  </conditionalFormatting>
  <conditionalFormatting sqref="F152:F153">
    <cfRule type="expression" dxfId="3704" priority="3787">
      <formula>$B152=0</formula>
    </cfRule>
  </conditionalFormatting>
  <conditionalFormatting sqref="F152:F153">
    <cfRule type="expression" dxfId="3703" priority="3786">
      <formula>$B152=0</formula>
    </cfRule>
  </conditionalFormatting>
  <conditionalFormatting sqref="F152:F153">
    <cfRule type="expression" dxfId="3702" priority="3785">
      <formula>$B152=0</formula>
    </cfRule>
  </conditionalFormatting>
  <conditionalFormatting sqref="F152:F153">
    <cfRule type="expression" dxfId="3701" priority="3784">
      <formula>$B152=0</formula>
    </cfRule>
  </conditionalFormatting>
  <conditionalFormatting sqref="F163:F164">
    <cfRule type="expression" dxfId="3700" priority="3783">
      <formula>$B163=0</formula>
    </cfRule>
  </conditionalFormatting>
  <conditionalFormatting sqref="F163:F164">
    <cfRule type="expression" dxfId="3699" priority="3782">
      <formula>$B163=0</formula>
    </cfRule>
  </conditionalFormatting>
  <conditionalFormatting sqref="F163:F164">
    <cfRule type="expression" dxfId="3698" priority="3781">
      <formula>$B163=0</formula>
    </cfRule>
  </conditionalFormatting>
  <conditionalFormatting sqref="F163:F164">
    <cfRule type="expression" dxfId="3697" priority="3780">
      <formula>$B163=0</formula>
    </cfRule>
  </conditionalFormatting>
  <conditionalFormatting sqref="F163:F164">
    <cfRule type="expression" dxfId="3696" priority="3779">
      <formula>$B163=0</formula>
    </cfRule>
  </conditionalFormatting>
  <conditionalFormatting sqref="F163:F164">
    <cfRule type="expression" dxfId="3695" priority="3778">
      <formula>$B163=0</formula>
    </cfRule>
  </conditionalFormatting>
  <conditionalFormatting sqref="F163:F164">
    <cfRule type="expression" dxfId="3694" priority="3777">
      <formula>$B163=0</formula>
    </cfRule>
  </conditionalFormatting>
  <conditionalFormatting sqref="F163:F164">
    <cfRule type="expression" dxfId="3693" priority="3776">
      <formula>$B163=0</formula>
    </cfRule>
  </conditionalFormatting>
  <conditionalFormatting sqref="F163:F164">
    <cfRule type="expression" dxfId="3692" priority="3775">
      <formula>$B163=0</formula>
    </cfRule>
  </conditionalFormatting>
  <conditionalFormatting sqref="F163:F164">
    <cfRule type="expression" dxfId="3691" priority="3774">
      <formula>$B163=0</formula>
    </cfRule>
  </conditionalFormatting>
  <conditionalFormatting sqref="F163:F164">
    <cfRule type="expression" dxfId="3690" priority="3773">
      <formula>$B163=0</formula>
    </cfRule>
  </conditionalFormatting>
  <conditionalFormatting sqref="C175:E176">
    <cfRule type="expression" dxfId="3689" priority="3772">
      <formula>$B175=0</formula>
    </cfRule>
  </conditionalFormatting>
  <conditionalFormatting sqref="C175:E176">
    <cfRule type="expression" dxfId="3688" priority="3771">
      <formula>$B175=0</formula>
    </cfRule>
  </conditionalFormatting>
  <conditionalFormatting sqref="C175:E176">
    <cfRule type="expression" dxfId="3687" priority="3770">
      <formula>$B175=0</formula>
    </cfRule>
  </conditionalFormatting>
  <conditionalFormatting sqref="C175:E176">
    <cfRule type="expression" dxfId="3686" priority="3769">
      <formula>$B175=0</formula>
    </cfRule>
  </conditionalFormatting>
  <conditionalFormatting sqref="C175:E176">
    <cfRule type="expression" dxfId="3685" priority="3768">
      <formula>$B175=0</formula>
    </cfRule>
  </conditionalFormatting>
  <conditionalFormatting sqref="C175:E176">
    <cfRule type="expression" dxfId="3684" priority="3767">
      <formula>$B175=0</formula>
    </cfRule>
  </conditionalFormatting>
  <conditionalFormatting sqref="C175:E176">
    <cfRule type="expression" dxfId="3683" priority="3766">
      <formula>$B175=0</formula>
    </cfRule>
  </conditionalFormatting>
  <conditionalFormatting sqref="C175:E176">
    <cfRule type="expression" dxfId="3682" priority="3765">
      <formula>$B175=0</formula>
    </cfRule>
  </conditionalFormatting>
  <conditionalFormatting sqref="C175:E176">
    <cfRule type="expression" dxfId="3681" priority="3764">
      <formula>$B175=0</formula>
    </cfRule>
  </conditionalFormatting>
  <conditionalFormatting sqref="C175:E176">
    <cfRule type="expression" dxfId="3680" priority="3763">
      <formula>$B175=0</formula>
    </cfRule>
  </conditionalFormatting>
  <conditionalFormatting sqref="C175:E176">
    <cfRule type="expression" dxfId="3679" priority="3762">
      <formula>$B175=0</formula>
    </cfRule>
  </conditionalFormatting>
  <conditionalFormatting sqref="C175:E176">
    <cfRule type="expression" dxfId="3678" priority="3761">
      <formula>$B175=0</formula>
    </cfRule>
  </conditionalFormatting>
  <conditionalFormatting sqref="C175:E176">
    <cfRule type="expression" dxfId="3677" priority="3760">
      <formula>$B175=0</formula>
    </cfRule>
  </conditionalFormatting>
  <conditionalFormatting sqref="C175:E176">
    <cfRule type="expression" dxfId="3676" priority="3759">
      <formula>$B175=0</formula>
    </cfRule>
  </conditionalFormatting>
  <conditionalFormatting sqref="C175:E176">
    <cfRule type="expression" dxfId="3675" priority="3758">
      <formula>$B175=0</formula>
    </cfRule>
  </conditionalFormatting>
  <conditionalFormatting sqref="C175:E176">
    <cfRule type="expression" dxfId="3674" priority="3757">
      <formula>$B175=0</formula>
    </cfRule>
  </conditionalFormatting>
  <conditionalFormatting sqref="C175:E176">
    <cfRule type="expression" dxfId="3673" priority="3756">
      <formula>$B175=0</formula>
    </cfRule>
  </conditionalFormatting>
  <conditionalFormatting sqref="C175:E176">
    <cfRule type="expression" dxfId="3672" priority="3755">
      <formula>$B175=0</formula>
    </cfRule>
  </conditionalFormatting>
  <conditionalFormatting sqref="C175:E176">
    <cfRule type="expression" dxfId="3671" priority="3754">
      <formula>$B175=0</formula>
    </cfRule>
  </conditionalFormatting>
  <conditionalFormatting sqref="C175:E176">
    <cfRule type="expression" dxfId="3670" priority="3753">
      <formula>$B175=0</formula>
    </cfRule>
  </conditionalFormatting>
  <conditionalFormatting sqref="C181:E181">
    <cfRule type="expression" dxfId="3669" priority="3752">
      <formula>$B181=0</formula>
    </cfRule>
  </conditionalFormatting>
  <conditionalFormatting sqref="C181:E181">
    <cfRule type="expression" dxfId="3668" priority="3751">
      <formula>$B181=0</formula>
    </cfRule>
  </conditionalFormatting>
  <conditionalFormatting sqref="C181:E181">
    <cfRule type="expression" dxfId="3667" priority="3750">
      <formula>$B181=0</formula>
    </cfRule>
  </conditionalFormatting>
  <conditionalFormatting sqref="C181:E181">
    <cfRule type="expression" dxfId="3666" priority="3749">
      <formula>$B181=0</formula>
    </cfRule>
  </conditionalFormatting>
  <conditionalFormatting sqref="C182:E183">
    <cfRule type="expression" dxfId="3665" priority="3748">
      <formula>$B182=0</formula>
    </cfRule>
  </conditionalFormatting>
  <conditionalFormatting sqref="C182:E183">
    <cfRule type="expression" dxfId="3664" priority="3747">
      <formula>$B182=0</formula>
    </cfRule>
  </conditionalFormatting>
  <conditionalFormatting sqref="C182:E183">
    <cfRule type="expression" dxfId="3663" priority="3746">
      <formula>$B182=0</formula>
    </cfRule>
  </conditionalFormatting>
  <conditionalFormatting sqref="C182:E183">
    <cfRule type="expression" dxfId="3662" priority="3745">
      <formula>$B182=0</formula>
    </cfRule>
  </conditionalFormatting>
  <conditionalFormatting sqref="C182:E183">
    <cfRule type="expression" dxfId="3661" priority="3744">
      <formula>$B182=0</formula>
    </cfRule>
  </conditionalFormatting>
  <conditionalFormatting sqref="C182:E183">
    <cfRule type="expression" dxfId="3660" priority="3743">
      <formula>$B182=0</formula>
    </cfRule>
  </conditionalFormatting>
  <conditionalFormatting sqref="C182:E183">
    <cfRule type="expression" dxfId="3659" priority="3742">
      <formula>$B182=0</formula>
    </cfRule>
  </conditionalFormatting>
  <conditionalFormatting sqref="C182:E183">
    <cfRule type="expression" dxfId="3658" priority="3741">
      <formula>$B182=0</formula>
    </cfRule>
  </conditionalFormatting>
  <conditionalFormatting sqref="C182:E183">
    <cfRule type="expression" dxfId="3657" priority="3740">
      <formula>$B182=0</formula>
    </cfRule>
  </conditionalFormatting>
  <conditionalFormatting sqref="C182:E183">
    <cfRule type="expression" dxfId="3656" priority="3739">
      <formula>$B182=0</formula>
    </cfRule>
  </conditionalFormatting>
  <conditionalFormatting sqref="C182:E183">
    <cfRule type="expression" dxfId="3655" priority="3738">
      <formula>$B182=0</formula>
    </cfRule>
  </conditionalFormatting>
  <conditionalFormatting sqref="C182:E183">
    <cfRule type="expression" dxfId="3654" priority="3737">
      <formula>$B182=0</formula>
    </cfRule>
  </conditionalFormatting>
  <conditionalFormatting sqref="C182:E183">
    <cfRule type="expression" dxfId="3653" priority="3736">
      <formula>$B182=0</formula>
    </cfRule>
  </conditionalFormatting>
  <conditionalFormatting sqref="C182:E183">
    <cfRule type="expression" dxfId="3652" priority="3735">
      <formula>$B182=0</formula>
    </cfRule>
  </conditionalFormatting>
  <conditionalFormatting sqref="C182:E183">
    <cfRule type="expression" dxfId="3651" priority="3734">
      <formula>$B182=0</formula>
    </cfRule>
  </conditionalFormatting>
  <conditionalFormatting sqref="C182:E183">
    <cfRule type="expression" dxfId="3650" priority="3733">
      <formula>$B182=0</formula>
    </cfRule>
  </conditionalFormatting>
  <conditionalFormatting sqref="C182:E183">
    <cfRule type="expression" dxfId="3649" priority="3732">
      <formula>$B182=0</formula>
    </cfRule>
  </conditionalFormatting>
  <conditionalFormatting sqref="C182:E183">
    <cfRule type="expression" dxfId="3648" priority="3731">
      <formula>$B182=0</formula>
    </cfRule>
  </conditionalFormatting>
  <conditionalFormatting sqref="C182:E183">
    <cfRule type="expression" dxfId="3647" priority="3730">
      <formula>$B182=0</formula>
    </cfRule>
  </conditionalFormatting>
  <conditionalFormatting sqref="C182:E183">
    <cfRule type="expression" dxfId="3646" priority="3729">
      <formula>$B182=0</formula>
    </cfRule>
  </conditionalFormatting>
  <conditionalFormatting sqref="C182:E183">
    <cfRule type="expression" dxfId="3645" priority="3728">
      <formula>$B182=0</formula>
    </cfRule>
  </conditionalFormatting>
  <conditionalFormatting sqref="C196:E196">
    <cfRule type="expression" dxfId="3644" priority="3727">
      <formula>$B196=0</formula>
    </cfRule>
  </conditionalFormatting>
  <conditionalFormatting sqref="F168">
    <cfRule type="expression" dxfId="3643" priority="3726">
      <formula>$B168=0</formula>
    </cfRule>
  </conditionalFormatting>
  <conditionalFormatting sqref="F168">
    <cfRule type="expression" dxfId="3642" priority="3725">
      <formula>$B168=0</formula>
    </cfRule>
  </conditionalFormatting>
  <conditionalFormatting sqref="F168">
    <cfRule type="expression" dxfId="3641" priority="3724">
      <formula>$B168=0</formula>
    </cfRule>
  </conditionalFormatting>
  <conditionalFormatting sqref="F168">
    <cfRule type="expression" dxfId="3640" priority="3723">
      <formula>$B168=0</formula>
    </cfRule>
  </conditionalFormatting>
  <conditionalFormatting sqref="F168">
    <cfRule type="expression" dxfId="3639" priority="3722">
      <formula>$B168=0</formula>
    </cfRule>
  </conditionalFormatting>
  <conditionalFormatting sqref="F168">
    <cfRule type="expression" dxfId="3638" priority="3721">
      <formula>$B168=0</formula>
    </cfRule>
  </conditionalFormatting>
  <conditionalFormatting sqref="C171:E171">
    <cfRule type="expression" dxfId="3637" priority="3720">
      <formula>$B171=0</formula>
    </cfRule>
  </conditionalFormatting>
  <conditionalFormatting sqref="C171:E171">
    <cfRule type="expression" dxfId="3636" priority="3719">
      <formula>$B171=0</formula>
    </cfRule>
  </conditionalFormatting>
  <conditionalFormatting sqref="C171:E171">
    <cfRule type="expression" dxfId="3635" priority="3718">
      <formula>$B171=0</formula>
    </cfRule>
  </conditionalFormatting>
  <conditionalFormatting sqref="C171:E171">
    <cfRule type="expression" dxfId="3634" priority="3717">
      <formula>$B171=0</formula>
    </cfRule>
  </conditionalFormatting>
  <conditionalFormatting sqref="C171:E171">
    <cfRule type="expression" dxfId="3633" priority="3716">
      <formula>$B171=0</formula>
    </cfRule>
  </conditionalFormatting>
  <conditionalFormatting sqref="C171:E171">
    <cfRule type="expression" dxfId="3632" priority="3715">
      <formula>$B171=0</formula>
    </cfRule>
  </conditionalFormatting>
  <conditionalFormatting sqref="C171:E171">
    <cfRule type="expression" dxfId="3631" priority="3714">
      <formula>$B171=0</formula>
    </cfRule>
  </conditionalFormatting>
  <conditionalFormatting sqref="C171:E171">
    <cfRule type="expression" dxfId="3630" priority="3713">
      <formula>$B171=0</formula>
    </cfRule>
  </conditionalFormatting>
  <conditionalFormatting sqref="C171:E171">
    <cfRule type="expression" dxfId="3629" priority="3712">
      <formula>$B171=0</formula>
    </cfRule>
  </conditionalFormatting>
  <conditionalFormatting sqref="C171:E171">
    <cfRule type="expression" dxfId="3628" priority="3711">
      <formula>$B171=0</formula>
    </cfRule>
  </conditionalFormatting>
  <conditionalFormatting sqref="C171:E171">
    <cfRule type="expression" dxfId="3627" priority="3710">
      <formula>$B171=0</formula>
    </cfRule>
  </conditionalFormatting>
  <conditionalFormatting sqref="C171:E171">
    <cfRule type="expression" dxfId="3626" priority="3709">
      <formula>$B171=0</formula>
    </cfRule>
  </conditionalFormatting>
  <conditionalFormatting sqref="C171:E171">
    <cfRule type="expression" dxfId="3625" priority="3708">
      <formula>$B171=0</formula>
    </cfRule>
  </conditionalFormatting>
  <conditionalFormatting sqref="C171:E171">
    <cfRule type="expression" dxfId="3624" priority="3707">
      <formula>$B171=0</formula>
    </cfRule>
  </conditionalFormatting>
  <conditionalFormatting sqref="C171:E171">
    <cfRule type="expression" dxfId="3623" priority="3706">
      <formula>$B171=0</formula>
    </cfRule>
  </conditionalFormatting>
  <conditionalFormatting sqref="C171:E171">
    <cfRule type="expression" dxfId="3622" priority="3705">
      <formula>$B171=0</formula>
    </cfRule>
  </conditionalFormatting>
  <conditionalFormatting sqref="C171:E171">
    <cfRule type="expression" dxfId="3621" priority="3704">
      <formula>$B171=0</formula>
    </cfRule>
  </conditionalFormatting>
  <conditionalFormatting sqref="C171:E171">
    <cfRule type="expression" dxfId="3620" priority="3703">
      <formula>$B171=0</formula>
    </cfRule>
  </conditionalFormatting>
  <conditionalFormatting sqref="F171">
    <cfRule type="expression" dxfId="3619" priority="3702">
      <formula>$B171=0</formula>
    </cfRule>
  </conditionalFormatting>
  <conditionalFormatting sqref="F171">
    <cfRule type="expression" dxfId="3618" priority="3701">
      <formula>$B171=0</formula>
    </cfRule>
  </conditionalFormatting>
  <conditionalFormatting sqref="F171">
    <cfRule type="expression" dxfId="3617" priority="3700">
      <formula>$B171=0</formula>
    </cfRule>
  </conditionalFormatting>
  <conditionalFormatting sqref="C175:E176">
    <cfRule type="expression" dxfId="3616" priority="3699">
      <formula>$B175=0</formula>
    </cfRule>
  </conditionalFormatting>
  <conditionalFormatting sqref="C175:E176">
    <cfRule type="expression" dxfId="3615" priority="3698">
      <formula>$B175=0</formula>
    </cfRule>
  </conditionalFormatting>
  <conditionalFormatting sqref="C175:E176">
    <cfRule type="expression" dxfId="3614" priority="3697">
      <formula>$B175=0</formula>
    </cfRule>
  </conditionalFormatting>
  <conditionalFormatting sqref="F175:F176">
    <cfRule type="expression" dxfId="3613" priority="3696">
      <formula>$B175=0</formula>
    </cfRule>
  </conditionalFormatting>
  <conditionalFormatting sqref="F175:F176">
    <cfRule type="expression" dxfId="3612" priority="3695">
      <formula>$B175=0</formula>
    </cfRule>
  </conditionalFormatting>
  <conditionalFormatting sqref="F175:F176">
    <cfRule type="expression" dxfId="3611" priority="3694">
      <formula>$B175=0</formula>
    </cfRule>
  </conditionalFormatting>
  <conditionalFormatting sqref="F175:F176">
    <cfRule type="expression" dxfId="3610" priority="3693">
      <formula>$B175=0</formula>
    </cfRule>
  </conditionalFormatting>
  <conditionalFormatting sqref="F175:F176">
    <cfRule type="expression" dxfId="3609" priority="3692">
      <formula>$B175=0</formula>
    </cfRule>
  </conditionalFormatting>
  <conditionalFormatting sqref="F175:F176">
    <cfRule type="expression" dxfId="3608" priority="3691">
      <formula>$B175=0</formula>
    </cfRule>
  </conditionalFormatting>
  <conditionalFormatting sqref="F175:F176">
    <cfRule type="expression" dxfId="3607" priority="3690">
      <formula>$B175=0</formula>
    </cfRule>
  </conditionalFormatting>
  <conditionalFormatting sqref="F175:F176">
    <cfRule type="expression" dxfId="3606" priority="3689">
      <formula>$B175=0</formula>
    </cfRule>
  </conditionalFormatting>
  <conditionalFormatting sqref="F175:F176">
    <cfRule type="expression" dxfId="3605" priority="3688">
      <formula>$B175=0</formula>
    </cfRule>
  </conditionalFormatting>
  <conditionalFormatting sqref="F175:F176">
    <cfRule type="expression" dxfId="3604" priority="3687">
      <formula>$B175=0</formula>
    </cfRule>
  </conditionalFormatting>
  <conditionalFormatting sqref="F175:F176">
    <cfRule type="expression" dxfId="3603" priority="3686">
      <formula>$B175=0</formula>
    </cfRule>
  </conditionalFormatting>
  <conditionalFormatting sqref="F175:F176">
    <cfRule type="expression" dxfId="3602" priority="3685">
      <formula>$B175=0</formula>
    </cfRule>
  </conditionalFormatting>
  <conditionalFormatting sqref="F175:F176">
    <cfRule type="expression" dxfId="3601" priority="3684">
      <formula>$B175=0</formula>
    </cfRule>
  </conditionalFormatting>
  <conditionalFormatting sqref="F175:F176">
    <cfRule type="expression" dxfId="3600" priority="3683">
      <formula>$B175=0</formula>
    </cfRule>
  </conditionalFormatting>
  <conditionalFormatting sqref="F175:F176">
    <cfRule type="expression" dxfId="3599" priority="3682">
      <formula>$B175=0</formula>
    </cfRule>
  </conditionalFormatting>
  <conditionalFormatting sqref="F175:F176">
    <cfRule type="expression" dxfId="3598" priority="3681">
      <formula>$B175=0</formula>
    </cfRule>
  </conditionalFormatting>
  <conditionalFormatting sqref="F175:F176">
    <cfRule type="expression" dxfId="3597" priority="3680">
      <formula>$B175=0</formula>
    </cfRule>
  </conditionalFormatting>
  <conditionalFormatting sqref="F175:F176">
    <cfRule type="expression" dxfId="3596" priority="3679">
      <formula>$B175=0</formula>
    </cfRule>
  </conditionalFormatting>
  <conditionalFormatting sqref="F175:F176">
    <cfRule type="expression" dxfId="3595" priority="3678">
      <formula>$B175=0</formula>
    </cfRule>
  </conditionalFormatting>
  <conditionalFormatting sqref="F175:F176">
    <cfRule type="expression" dxfId="3594" priority="3677">
      <formula>$B175=0</formula>
    </cfRule>
  </conditionalFormatting>
  <conditionalFormatting sqref="F175:F176">
    <cfRule type="expression" dxfId="3593" priority="3676">
      <formula>$B175=0</formula>
    </cfRule>
  </conditionalFormatting>
  <conditionalFormatting sqref="F175:F176">
    <cfRule type="expression" dxfId="3592" priority="3675">
      <formula>$B175=0</formula>
    </cfRule>
  </conditionalFormatting>
  <conditionalFormatting sqref="F175:F176">
    <cfRule type="expression" dxfId="3591" priority="3674">
      <formula>$B175=0</formula>
    </cfRule>
  </conditionalFormatting>
  <conditionalFormatting sqref="A181:F183">
    <cfRule type="expression" dxfId="3590" priority="3673">
      <formula>$B181=0</formula>
    </cfRule>
  </conditionalFormatting>
  <conditionalFormatting sqref="A181:F183">
    <cfRule type="expression" dxfId="3589" priority="3672">
      <formula>$B181=0</formula>
    </cfRule>
  </conditionalFormatting>
  <conditionalFormatting sqref="A181:F183">
    <cfRule type="expression" dxfId="3588" priority="3671">
      <formula>$B181=0</formula>
    </cfRule>
  </conditionalFormatting>
  <conditionalFormatting sqref="A181:F183">
    <cfRule type="expression" dxfId="3587" priority="3670">
      <formula>$B181=0</formula>
    </cfRule>
  </conditionalFormatting>
  <conditionalFormatting sqref="F170">
    <cfRule type="expression" dxfId="3586" priority="3669">
      <formula>$B170=0</formula>
    </cfRule>
  </conditionalFormatting>
  <conditionalFormatting sqref="F170">
    <cfRule type="expression" dxfId="3585" priority="3668">
      <formula>$B170=0</formula>
    </cfRule>
  </conditionalFormatting>
  <conditionalFormatting sqref="F170">
    <cfRule type="expression" dxfId="3584" priority="3667">
      <formula>$B170=0</formula>
    </cfRule>
  </conditionalFormatting>
  <conditionalFormatting sqref="C198:E198">
    <cfRule type="expression" dxfId="3583" priority="3666">
      <formula>$B198=0</formula>
    </cfRule>
  </conditionalFormatting>
  <conditionalFormatting sqref="C198:E198">
    <cfRule type="expression" dxfId="3582" priority="3665">
      <formula>$B198=0</formula>
    </cfRule>
  </conditionalFormatting>
  <conditionalFormatting sqref="C198:E198">
    <cfRule type="expression" dxfId="3581" priority="3664">
      <formula>$B198=0</formula>
    </cfRule>
  </conditionalFormatting>
  <conditionalFormatting sqref="C198:E198">
    <cfRule type="expression" dxfId="3580" priority="3663">
      <formula>$B198=0</formula>
    </cfRule>
  </conditionalFormatting>
  <conditionalFormatting sqref="C198:E198">
    <cfRule type="expression" dxfId="3579" priority="3662">
      <formula>$B198=0</formula>
    </cfRule>
  </conditionalFormatting>
  <conditionalFormatting sqref="C198:E198">
    <cfRule type="expression" dxfId="3578" priority="3661">
      <formula>$B198=0</formula>
    </cfRule>
  </conditionalFormatting>
  <conditionalFormatting sqref="C198:E198">
    <cfRule type="expression" dxfId="3577" priority="3660">
      <formula>$B198=0</formula>
    </cfRule>
  </conditionalFormatting>
  <conditionalFormatting sqref="C198:E198">
    <cfRule type="expression" dxfId="3576" priority="3659">
      <formula>$B198=0</formula>
    </cfRule>
  </conditionalFormatting>
  <conditionalFormatting sqref="C198:E198">
    <cfRule type="expression" dxfId="3575" priority="3658">
      <formula>$B198=0</formula>
    </cfRule>
  </conditionalFormatting>
  <conditionalFormatting sqref="C199:E199">
    <cfRule type="expression" dxfId="3574" priority="3657">
      <formula>$B199=0</formula>
    </cfRule>
  </conditionalFormatting>
  <conditionalFormatting sqref="C199:E199">
    <cfRule type="expression" dxfId="3573" priority="3656">
      <formula>$B199=0</formula>
    </cfRule>
  </conditionalFormatting>
  <conditionalFormatting sqref="C199:E199">
    <cfRule type="expression" dxfId="3572" priority="3655">
      <formula>$B199=0</formula>
    </cfRule>
  </conditionalFormatting>
  <conditionalFormatting sqref="C199:E199">
    <cfRule type="expression" dxfId="3571" priority="3654">
      <formula>$B199=0</formula>
    </cfRule>
  </conditionalFormatting>
  <conditionalFormatting sqref="C199:E199">
    <cfRule type="expression" dxfId="3570" priority="3653">
      <formula>$B199=0</formula>
    </cfRule>
  </conditionalFormatting>
  <conditionalFormatting sqref="C199:E199">
    <cfRule type="expression" dxfId="3569" priority="3652">
      <formula>$B199=0</formula>
    </cfRule>
  </conditionalFormatting>
  <conditionalFormatting sqref="C199:E199">
    <cfRule type="expression" dxfId="3568" priority="3651">
      <formula>$B199=0</formula>
    </cfRule>
  </conditionalFormatting>
  <conditionalFormatting sqref="C199:E199">
    <cfRule type="expression" dxfId="3567" priority="3650">
      <formula>$B199=0</formula>
    </cfRule>
  </conditionalFormatting>
  <conditionalFormatting sqref="C199:E199">
    <cfRule type="expression" dxfId="3566" priority="3649">
      <formula>$B199=0</formula>
    </cfRule>
  </conditionalFormatting>
  <conditionalFormatting sqref="C199:E199">
    <cfRule type="expression" dxfId="3565" priority="3648">
      <formula>$B199=0</formula>
    </cfRule>
  </conditionalFormatting>
  <conditionalFormatting sqref="C199:E199">
    <cfRule type="expression" dxfId="3564" priority="3647">
      <formula>$B199=0</formula>
    </cfRule>
  </conditionalFormatting>
  <conditionalFormatting sqref="C199:E199">
    <cfRule type="expression" dxfId="3563" priority="3646">
      <formula>$B199=0</formula>
    </cfRule>
  </conditionalFormatting>
  <conditionalFormatting sqref="C199:E199">
    <cfRule type="expression" dxfId="3562" priority="3645">
      <formula>$B199=0</formula>
    </cfRule>
  </conditionalFormatting>
  <conditionalFormatting sqref="C199:E199">
    <cfRule type="expression" dxfId="3561" priority="3644">
      <formula>$B199=0</formula>
    </cfRule>
  </conditionalFormatting>
  <conditionalFormatting sqref="C199:E199">
    <cfRule type="expression" dxfId="3560" priority="3643">
      <formula>$B199=0</formula>
    </cfRule>
  </conditionalFormatting>
  <conditionalFormatting sqref="C199:E199">
    <cfRule type="expression" dxfId="3559" priority="3642">
      <formula>$B199=0</formula>
    </cfRule>
  </conditionalFormatting>
  <conditionalFormatting sqref="C199:E199">
    <cfRule type="expression" dxfId="3558" priority="3641">
      <formula>$B199=0</formula>
    </cfRule>
  </conditionalFormatting>
  <conditionalFormatting sqref="C199:E199">
    <cfRule type="expression" dxfId="3557" priority="3640">
      <formula>$B199=0</formula>
    </cfRule>
  </conditionalFormatting>
  <conditionalFormatting sqref="C199:E199">
    <cfRule type="expression" dxfId="3556" priority="3639">
      <formula>$B199=0</formula>
    </cfRule>
  </conditionalFormatting>
  <conditionalFormatting sqref="C199:E199">
    <cfRule type="expression" dxfId="3555" priority="3638">
      <formula>$B199=0</formula>
    </cfRule>
  </conditionalFormatting>
  <conditionalFormatting sqref="C199:E199">
    <cfRule type="expression" dxfId="3554" priority="3637">
      <formula>$B199=0</formula>
    </cfRule>
  </conditionalFormatting>
  <conditionalFormatting sqref="C199:E199">
    <cfRule type="expression" dxfId="3553" priority="3636">
      <formula>$B199=0</formula>
    </cfRule>
  </conditionalFormatting>
  <conditionalFormatting sqref="C199:E199">
    <cfRule type="expression" dxfId="3552" priority="3635">
      <formula>$B199=0</formula>
    </cfRule>
  </conditionalFormatting>
  <conditionalFormatting sqref="C199:E199">
    <cfRule type="expression" dxfId="3551" priority="3634">
      <formula>$B199=0</formula>
    </cfRule>
  </conditionalFormatting>
  <conditionalFormatting sqref="C199:E199">
    <cfRule type="expression" dxfId="3550" priority="3633">
      <formula>$B199=0</formula>
    </cfRule>
  </conditionalFormatting>
  <conditionalFormatting sqref="C199:E199">
    <cfRule type="expression" dxfId="3549" priority="3632">
      <formula>$B199=0</formula>
    </cfRule>
  </conditionalFormatting>
  <conditionalFormatting sqref="C199:E199">
    <cfRule type="expression" dxfId="3548" priority="3631">
      <formula>$B199=0</formula>
    </cfRule>
  </conditionalFormatting>
  <conditionalFormatting sqref="A198:F198">
    <cfRule type="expression" dxfId="3547" priority="3630">
      <formula>$B197=0</formula>
    </cfRule>
  </conditionalFormatting>
  <conditionalFormatting sqref="F198">
    <cfRule type="expression" dxfId="3546" priority="3629">
      <formula>$B198=0</formula>
    </cfRule>
  </conditionalFormatting>
  <conditionalFormatting sqref="F198">
    <cfRule type="expression" dxfId="3545" priority="3628">
      <formula>$B198=0</formula>
    </cfRule>
  </conditionalFormatting>
  <conditionalFormatting sqref="F198">
    <cfRule type="expression" dxfId="3544" priority="3627">
      <formula>$B198=0</formula>
    </cfRule>
  </conditionalFormatting>
  <conditionalFormatting sqref="F198">
    <cfRule type="expression" dxfId="3543" priority="3626">
      <formula>$B198=0</formula>
    </cfRule>
  </conditionalFormatting>
  <conditionalFormatting sqref="F198">
    <cfRule type="expression" dxfId="3542" priority="3625">
      <formula>$B198=0</formula>
    </cfRule>
  </conditionalFormatting>
  <conditionalFormatting sqref="F180">
    <cfRule type="expression" dxfId="3541" priority="3624">
      <formula>$B180=0</formula>
    </cfRule>
  </conditionalFormatting>
  <conditionalFormatting sqref="F180">
    <cfRule type="expression" dxfId="3540" priority="3623">
      <formula>$B180=0</formula>
    </cfRule>
  </conditionalFormatting>
  <conditionalFormatting sqref="F196">
    <cfRule type="expression" dxfId="3539" priority="3622">
      <formula>$B196=0</formula>
    </cfRule>
  </conditionalFormatting>
  <conditionalFormatting sqref="F196">
    <cfRule type="expression" dxfId="3538" priority="3621">
      <formula>$B196=0</formula>
    </cfRule>
  </conditionalFormatting>
  <conditionalFormatting sqref="F196">
    <cfRule type="expression" dxfId="3537" priority="3620">
      <formula>$B196=0</formula>
    </cfRule>
  </conditionalFormatting>
  <conditionalFormatting sqref="F196">
    <cfRule type="expression" dxfId="3536" priority="3619">
      <formula>$B196=0</formula>
    </cfRule>
  </conditionalFormatting>
  <conditionalFormatting sqref="F211">
    <cfRule type="expression" dxfId="3535" priority="3618">
      <formula>$B211=0</formula>
    </cfRule>
  </conditionalFormatting>
  <conditionalFormatting sqref="F211">
    <cfRule type="expression" dxfId="3534" priority="3617">
      <formula>$B211=0</formula>
    </cfRule>
  </conditionalFormatting>
  <conditionalFormatting sqref="F211">
    <cfRule type="expression" dxfId="3533" priority="3616">
      <formula>$B211=0</formula>
    </cfRule>
  </conditionalFormatting>
  <conditionalFormatting sqref="F211">
    <cfRule type="expression" dxfId="3532" priority="3615">
      <formula>$B211=0</formula>
    </cfRule>
  </conditionalFormatting>
  <conditionalFormatting sqref="F211">
    <cfRule type="expression" dxfId="3531" priority="3614">
      <formula>$B211=0</formula>
    </cfRule>
  </conditionalFormatting>
  <conditionalFormatting sqref="F199">
    <cfRule type="expression" dxfId="3530" priority="3613">
      <formula>$B199=0</formula>
    </cfRule>
  </conditionalFormatting>
  <conditionalFormatting sqref="F199">
    <cfRule type="expression" dxfId="3529" priority="3612">
      <formula>$B199=0</formula>
    </cfRule>
  </conditionalFormatting>
  <conditionalFormatting sqref="F199">
    <cfRule type="expression" dxfId="3528" priority="3611">
      <formula>$B199=0</formula>
    </cfRule>
  </conditionalFormatting>
  <conditionalFormatting sqref="F199">
    <cfRule type="expression" dxfId="3527" priority="3610">
      <formula>$B199=0</formula>
    </cfRule>
  </conditionalFormatting>
  <conditionalFormatting sqref="F199">
    <cfRule type="expression" dxfId="3526" priority="3609">
      <formula>$B199=0</formula>
    </cfRule>
  </conditionalFormatting>
  <conditionalFormatting sqref="F199">
    <cfRule type="expression" dxfId="3525" priority="3608">
      <formula>$B199=0</formula>
    </cfRule>
  </conditionalFormatting>
  <conditionalFormatting sqref="F199">
    <cfRule type="expression" dxfId="3524" priority="3607">
      <formula>$B199=0</formula>
    </cfRule>
  </conditionalFormatting>
  <conditionalFormatting sqref="F199">
    <cfRule type="expression" dxfId="3523" priority="3606">
      <formula>$B199=0</formula>
    </cfRule>
  </conditionalFormatting>
  <conditionalFormatting sqref="F199">
    <cfRule type="expression" dxfId="3522" priority="3605">
      <formula>$B199=0</formula>
    </cfRule>
  </conditionalFormatting>
  <conditionalFormatting sqref="F199">
    <cfRule type="expression" dxfId="3521" priority="3604">
      <formula>$B199=0</formula>
    </cfRule>
  </conditionalFormatting>
  <conditionalFormatting sqref="F199">
    <cfRule type="expression" dxfId="3520" priority="3603">
      <formula>$B199=0</formula>
    </cfRule>
  </conditionalFormatting>
  <conditionalFormatting sqref="F199">
    <cfRule type="expression" dxfId="3519" priority="3602">
      <formula>$B199=0</formula>
    </cfRule>
  </conditionalFormatting>
  <conditionalFormatting sqref="F199">
    <cfRule type="expression" dxfId="3518" priority="3601">
      <formula>$B199=0</formula>
    </cfRule>
  </conditionalFormatting>
  <conditionalFormatting sqref="F199">
    <cfRule type="expression" dxfId="3517" priority="3600">
      <formula>$B199=0</formula>
    </cfRule>
  </conditionalFormatting>
  <conditionalFormatting sqref="F199">
    <cfRule type="expression" dxfId="3516" priority="3599">
      <formula>$B199=0</formula>
    </cfRule>
  </conditionalFormatting>
  <conditionalFormatting sqref="F199">
    <cfRule type="expression" dxfId="3515" priority="3598">
      <formula>$B199=0</formula>
    </cfRule>
  </conditionalFormatting>
  <conditionalFormatting sqref="F199">
    <cfRule type="expression" dxfId="3514" priority="3597">
      <formula>$B199=0</formula>
    </cfRule>
  </conditionalFormatting>
  <conditionalFormatting sqref="F199">
    <cfRule type="expression" dxfId="3513" priority="3596">
      <formula>$B199=0</formula>
    </cfRule>
  </conditionalFormatting>
  <conditionalFormatting sqref="F199">
    <cfRule type="expression" dxfId="3512" priority="3595">
      <formula>$B199=0</formula>
    </cfRule>
  </conditionalFormatting>
  <conditionalFormatting sqref="F199">
    <cfRule type="expression" dxfId="3511" priority="3594">
      <formula>$B199=0</formula>
    </cfRule>
  </conditionalFormatting>
  <conditionalFormatting sqref="F213">
    <cfRule type="expression" dxfId="3510" priority="3593">
      <formula>$B213=0</formula>
    </cfRule>
  </conditionalFormatting>
  <conditionalFormatting sqref="F213">
    <cfRule type="expression" dxfId="3509" priority="3592">
      <formula>$B213=0</formula>
    </cfRule>
  </conditionalFormatting>
  <conditionalFormatting sqref="F213">
    <cfRule type="expression" dxfId="3508" priority="3591">
      <formula>$B213=0</formula>
    </cfRule>
  </conditionalFormatting>
  <conditionalFormatting sqref="F213">
    <cfRule type="expression" dxfId="3507" priority="3590">
      <formula>$B213=0</formula>
    </cfRule>
  </conditionalFormatting>
  <conditionalFormatting sqref="F213">
    <cfRule type="expression" dxfId="3506" priority="3589">
      <formula>$B213=0</formula>
    </cfRule>
  </conditionalFormatting>
  <conditionalFormatting sqref="F213">
    <cfRule type="expression" dxfId="3505" priority="3588">
      <formula>$B213=0</formula>
    </cfRule>
  </conditionalFormatting>
  <conditionalFormatting sqref="F213">
    <cfRule type="expression" dxfId="3504" priority="3587">
      <formula>$B213=0</formula>
    </cfRule>
  </conditionalFormatting>
  <conditionalFormatting sqref="C213:E213">
    <cfRule type="expression" dxfId="3503" priority="3586">
      <formula>$B213=0</formula>
    </cfRule>
  </conditionalFormatting>
  <conditionalFormatting sqref="C213:E213">
    <cfRule type="expression" dxfId="3502" priority="3585">
      <formula>$B213=0</formula>
    </cfRule>
  </conditionalFormatting>
  <conditionalFormatting sqref="C213:E213">
    <cfRule type="expression" dxfId="3501" priority="3584">
      <formula>$B213=0</formula>
    </cfRule>
  </conditionalFormatting>
  <conditionalFormatting sqref="C213:E213">
    <cfRule type="expression" dxfId="3500" priority="3583">
      <formula>$B213=0</formula>
    </cfRule>
  </conditionalFormatting>
  <conditionalFormatting sqref="C213:E213">
    <cfRule type="expression" dxfId="3499" priority="3582">
      <formula>$B213=0</formula>
    </cfRule>
  </conditionalFormatting>
  <conditionalFormatting sqref="C213:E213">
    <cfRule type="expression" dxfId="3498" priority="3581">
      <formula>$B213=0</formula>
    </cfRule>
  </conditionalFormatting>
  <conditionalFormatting sqref="C213:E213">
    <cfRule type="expression" dxfId="3497" priority="3580">
      <formula>$B213=0</formula>
    </cfRule>
  </conditionalFormatting>
  <conditionalFormatting sqref="C213:E213">
    <cfRule type="expression" dxfId="3496" priority="3579">
      <formula>$B213=0</formula>
    </cfRule>
  </conditionalFormatting>
  <conditionalFormatting sqref="C213:E213">
    <cfRule type="expression" dxfId="3495" priority="3578">
      <formula>$B213=0</formula>
    </cfRule>
  </conditionalFormatting>
  <conditionalFormatting sqref="C213:E213">
    <cfRule type="expression" dxfId="3494" priority="3577">
      <formula>$B213=0</formula>
    </cfRule>
  </conditionalFormatting>
  <conditionalFormatting sqref="A213">
    <cfRule type="expression" dxfId="3493" priority="3576">
      <formula>$B213=0</formula>
    </cfRule>
  </conditionalFormatting>
  <conditionalFormatting sqref="A213">
    <cfRule type="expression" dxfId="3492" priority="3575">
      <formula>$B213=0</formula>
    </cfRule>
  </conditionalFormatting>
  <conditionalFormatting sqref="A213">
    <cfRule type="expression" dxfId="3491" priority="3574">
      <formula>$B213=0</formula>
    </cfRule>
  </conditionalFormatting>
  <conditionalFormatting sqref="A213">
    <cfRule type="expression" dxfId="3490" priority="3573">
      <formula>$B213=0</formula>
    </cfRule>
  </conditionalFormatting>
  <conditionalFormatting sqref="A213">
    <cfRule type="expression" dxfId="3489" priority="3572">
      <formula>$B213=0</formula>
    </cfRule>
  </conditionalFormatting>
  <conditionalFormatting sqref="A213">
    <cfRule type="expression" dxfId="3488" priority="3571">
      <formula>$B213=0</formula>
    </cfRule>
  </conditionalFormatting>
  <conditionalFormatting sqref="A213">
    <cfRule type="expression" dxfId="3487" priority="3570">
      <formula>$B213=0</formula>
    </cfRule>
  </conditionalFormatting>
  <conditionalFormatting sqref="A213">
    <cfRule type="expression" dxfId="3486" priority="3569">
      <formula>$B213=0</formula>
    </cfRule>
  </conditionalFormatting>
  <conditionalFormatting sqref="A213">
    <cfRule type="expression" dxfId="3485" priority="3568">
      <formula>$B213=0</formula>
    </cfRule>
  </conditionalFormatting>
  <conditionalFormatting sqref="A213">
    <cfRule type="expression" dxfId="3484" priority="3567">
      <formula>$B213=0</formula>
    </cfRule>
  </conditionalFormatting>
  <conditionalFormatting sqref="F197">
    <cfRule type="expression" dxfId="3483" priority="3566">
      <formula>$B197=0</formula>
    </cfRule>
  </conditionalFormatting>
  <conditionalFormatting sqref="F197">
    <cfRule type="expression" dxfId="3482" priority="3565">
      <formula>$B197=0</formula>
    </cfRule>
  </conditionalFormatting>
  <conditionalFormatting sqref="F197">
    <cfRule type="expression" dxfId="3481" priority="3564">
      <formula>$B197=0</formula>
    </cfRule>
  </conditionalFormatting>
  <conditionalFormatting sqref="F197">
    <cfRule type="expression" dxfId="3480" priority="3563">
      <formula>$B197=0</formula>
    </cfRule>
  </conditionalFormatting>
  <conditionalFormatting sqref="F197">
    <cfRule type="expression" dxfId="3479" priority="3562">
      <formula>$B197=0</formula>
    </cfRule>
  </conditionalFormatting>
  <conditionalFormatting sqref="F197">
    <cfRule type="expression" dxfId="3478" priority="3561">
      <formula>$B197=0</formula>
    </cfRule>
  </conditionalFormatting>
  <conditionalFormatting sqref="F212">
    <cfRule type="expression" dxfId="3477" priority="3560">
      <formula>$B212=0</formula>
    </cfRule>
  </conditionalFormatting>
  <conditionalFormatting sqref="F212">
    <cfRule type="expression" dxfId="3476" priority="3559">
      <formula>$B212=0</formula>
    </cfRule>
  </conditionalFormatting>
  <conditionalFormatting sqref="F212">
    <cfRule type="expression" dxfId="3475" priority="3558">
      <formula>$B212=0</formula>
    </cfRule>
  </conditionalFormatting>
  <conditionalFormatting sqref="F212">
    <cfRule type="expression" dxfId="3474" priority="3557">
      <formula>$B212=0</formula>
    </cfRule>
  </conditionalFormatting>
  <conditionalFormatting sqref="F212">
    <cfRule type="expression" dxfId="3473" priority="3556">
      <formula>$B212=0</formula>
    </cfRule>
  </conditionalFormatting>
  <conditionalFormatting sqref="F212">
    <cfRule type="expression" dxfId="3472" priority="3555">
      <formula>$B212=0</formula>
    </cfRule>
  </conditionalFormatting>
  <conditionalFormatting sqref="F212">
    <cfRule type="expression" dxfId="3471" priority="3554">
      <formula>$B212=0</formula>
    </cfRule>
  </conditionalFormatting>
  <conditionalFormatting sqref="F212">
    <cfRule type="expression" dxfId="3470" priority="3553">
      <formula>$B212=0</formula>
    </cfRule>
  </conditionalFormatting>
  <conditionalFormatting sqref="F212">
    <cfRule type="expression" dxfId="3469" priority="3552">
      <formula>$B212=0</formula>
    </cfRule>
  </conditionalFormatting>
  <conditionalFormatting sqref="F212">
    <cfRule type="expression" dxfId="3468" priority="3551">
      <formula>$B212=0</formula>
    </cfRule>
  </conditionalFormatting>
  <conditionalFormatting sqref="F212">
    <cfRule type="expression" dxfId="3467" priority="3550">
      <formula>$B212=0</formula>
    </cfRule>
  </conditionalFormatting>
  <conditionalFormatting sqref="F212">
    <cfRule type="expression" dxfId="3466" priority="3549">
      <formula>$B212=0</formula>
    </cfRule>
  </conditionalFormatting>
  <conditionalFormatting sqref="F212">
    <cfRule type="expression" dxfId="3465" priority="3548">
      <formula>$B212=0</formula>
    </cfRule>
  </conditionalFormatting>
  <conditionalFormatting sqref="F212">
    <cfRule type="expression" dxfId="3464" priority="3547">
      <formula>$B212=0</formula>
    </cfRule>
  </conditionalFormatting>
  <conditionalFormatting sqref="F212">
    <cfRule type="expression" dxfId="3463" priority="3546">
      <formula>$B212=0</formula>
    </cfRule>
  </conditionalFormatting>
  <conditionalFormatting sqref="F212">
    <cfRule type="expression" dxfId="3462" priority="3545">
      <formula>$B212=0</formula>
    </cfRule>
  </conditionalFormatting>
  <conditionalFormatting sqref="F212">
    <cfRule type="expression" dxfId="3461" priority="3544">
      <formula>$B212=0</formula>
    </cfRule>
  </conditionalFormatting>
  <conditionalFormatting sqref="F212">
    <cfRule type="expression" dxfId="3460" priority="3543">
      <formula>$B212=0</formula>
    </cfRule>
  </conditionalFormatting>
  <conditionalFormatting sqref="F212">
    <cfRule type="expression" dxfId="3459" priority="3542">
      <formula>$B212=0</formula>
    </cfRule>
  </conditionalFormatting>
  <conditionalFormatting sqref="F212">
    <cfRule type="expression" dxfId="3458" priority="3541">
      <formula>$B212=0</formula>
    </cfRule>
  </conditionalFormatting>
  <conditionalFormatting sqref="F165">
    <cfRule type="expression" dxfId="3457" priority="3540">
      <formula>$B165=0</formula>
    </cfRule>
  </conditionalFormatting>
  <conditionalFormatting sqref="F165">
    <cfRule type="expression" dxfId="3456" priority="3539">
      <formula>$B165=0</formula>
    </cfRule>
  </conditionalFormatting>
  <conditionalFormatting sqref="F165">
    <cfRule type="expression" dxfId="3455" priority="3538">
      <formula>$B165=0</formula>
    </cfRule>
  </conditionalFormatting>
  <conditionalFormatting sqref="F165">
    <cfRule type="expression" dxfId="3454" priority="3537">
      <formula>$B165=0</formula>
    </cfRule>
  </conditionalFormatting>
  <conditionalFormatting sqref="F165">
    <cfRule type="expression" dxfId="3453" priority="3536">
      <formula>$B165=0</formula>
    </cfRule>
  </conditionalFormatting>
  <conditionalFormatting sqref="F165">
    <cfRule type="expression" dxfId="3452" priority="3535">
      <formula>$B165=0</formula>
    </cfRule>
  </conditionalFormatting>
  <conditionalFormatting sqref="F165">
    <cfRule type="expression" dxfId="3451" priority="3534">
      <formula>$B165=0</formula>
    </cfRule>
  </conditionalFormatting>
  <conditionalFormatting sqref="F165">
    <cfRule type="expression" dxfId="3450" priority="3533">
      <formula>$B165=0</formula>
    </cfRule>
  </conditionalFormatting>
  <conditionalFormatting sqref="F165">
    <cfRule type="expression" dxfId="3449" priority="3532">
      <formula>$B165=0</formula>
    </cfRule>
  </conditionalFormatting>
  <conditionalFormatting sqref="F165">
    <cfRule type="expression" dxfId="3448" priority="3531">
      <formula>$B165=0</formula>
    </cfRule>
  </conditionalFormatting>
  <conditionalFormatting sqref="F165">
    <cfRule type="expression" dxfId="3447" priority="3530">
      <formula>$B165=0</formula>
    </cfRule>
  </conditionalFormatting>
  <conditionalFormatting sqref="F165">
    <cfRule type="expression" dxfId="3446" priority="3529">
      <formula>$B165=0</formula>
    </cfRule>
  </conditionalFormatting>
  <conditionalFormatting sqref="F165">
    <cfRule type="expression" dxfId="3445" priority="3528">
      <formula>$B165=0</formula>
    </cfRule>
  </conditionalFormatting>
  <conditionalFormatting sqref="F165">
    <cfRule type="expression" dxfId="3444" priority="3527">
      <formula>$B165=0</formula>
    </cfRule>
  </conditionalFormatting>
  <conditionalFormatting sqref="F165">
    <cfRule type="expression" dxfId="3443" priority="3526">
      <formula>$B165=0</formula>
    </cfRule>
  </conditionalFormatting>
  <conditionalFormatting sqref="F165">
    <cfRule type="expression" dxfId="3442" priority="3525">
      <formula>$B165=0</formula>
    </cfRule>
  </conditionalFormatting>
  <conditionalFormatting sqref="F165">
    <cfRule type="expression" dxfId="3441" priority="3524">
      <formula>$B165=0</formula>
    </cfRule>
  </conditionalFormatting>
  <conditionalFormatting sqref="F165">
    <cfRule type="expression" dxfId="3440" priority="3523">
      <formula>$B165=0</formula>
    </cfRule>
  </conditionalFormatting>
  <conditionalFormatting sqref="F165">
    <cfRule type="expression" dxfId="3439" priority="3522">
      <formula>$B165=0</formula>
    </cfRule>
  </conditionalFormatting>
  <conditionalFormatting sqref="F165">
    <cfRule type="expression" dxfId="3438" priority="3521">
      <formula>$B165=0</formula>
    </cfRule>
  </conditionalFormatting>
  <conditionalFormatting sqref="F165">
    <cfRule type="expression" dxfId="3437" priority="3520">
      <formula>$B165=0</formula>
    </cfRule>
  </conditionalFormatting>
  <conditionalFormatting sqref="F165">
    <cfRule type="expression" dxfId="3436" priority="3519">
      <formula>$B165=0</formula>
    </cfRule>
  </conditionalFormatting>
  <conditionalFormatting sqref="F165">
    <cfRule type="expression" dxfId="3435" priority="3518">
      <formula>$B165=0</formula>
    </cfRule>
  </conditionalFormatting>
  <conditionalFormatting sqref="F165">
    <cfRule type="expression" dxfId="3434" priority="3517">
      <formula>$B165=0</formula>
    </cfRule>
  </conditionalFormatting>
  <conditionalFormatting sqref="F165">
    <cfRule type="expression" dxfId="3433" priority="3516">
      <formula>$B165=0</formula>
    </cfRule>
  </conditionalFormatting>
  <conditionalFormatting sqref="F165">
    <cfRule type="expression" dxfId="3432" priority="3515">
      <formula>$B165=0</formula>
    </cfRule>
  </conditionalFormatting>
  <conditionalFormatting sqref="F165">
    <cfRule type="expression" dxfId="3431" priority="3514">
      <formula>$B165=0</formula>
    </cfRule>
  </conditionalFormatting>
  <conditionalFormatting sqref="F165">
    <cfRule type="expression" dxfId="3430" priority="3513">
      <formula>$B165=0</formula>
    </cfRule>
  </conditionalFormatting>
  <conditionalFormatting sqref="F165">
    <cfRule type="expression" dxfId="3429" priority="3512">
      <formula>$B165=0</formula>
    </cfRule>
  </conditionalFormatting>
  <conditionalFormatting sqref="F165">
    <cfRule type="expression" dxfId="3428" priority="3511">
      <formula>$B165=0</formula>
    </cfRule>
  </conditionalFormatting>
  <conditionalFormatting sqref="F165">
    <cfRule type="expression" dxfId="3427" priority="3510">
      <formula>$B165=0</formula>
    </cfRule>
  </conditionalFormatting>
  <conditionalFormatting sqref="F165">
    <cfRule type="expression" dxfId="3426" priority="3509">
      <formula>$B165=0</formula>
    </cfRule>
  </conditionalFormatting>
  <conditionalFormatting sqref="F165">
    <cfRule type="expression" dxfId="3425" priority="3508">
      <formula>$B165=0</formula>
    </cfRule>
  </conditionalFormatting>
  <conditionalFormatting sqref="F165">
    <cfRule type="expression" dxfId="3424" priority="3507">
      <formula>$B165=0</formula>
    </cfRule>
  </conditionalFormatting>
  <conditionalFormatting sqref="F165">
    <cfRule type="expression" dxfId="3423" priority="3506">
      <formula>$B165=0</formula>
    </cfRule>
  </conditionalFormatting>
  <conditionalFormatting sqref="F165">
    <cfRule type="expression" dxfId="3422" priority="3505">
      <formula>$B165=0</formula>
    </cfRule>
  </conditionalFormatting>
  <conditionalFormatting sqref="F165">
    <cfRule type="expression" dxfId="3421" priority="3504">
      <formula>$B165=0</formula>
    </cfRule>
  </conditionalFormatting>
  <conditionalFormatting sqref="F154">
    <cfRule type="expression" dxfId="3420" priority="3503">
      <formula>$B154=0</formula>
    </cfRule>
  </conditionalFormatting>
  <conditionalFormatting sqref="F154">
    <cfRule type="expression" dxfId="3419" priority="3502">
      <formula>$B154=0</formula>
    </cfRule>
  </conditionalFormatting>
  <conditionalFormatting sqref="F154">
    <cfRule type="expression" dxfId="3418" priority="3501">
      <formula>$B154=0</formula>
    </cfRule>
  </conditionalFormatting>
  <conditionalFormatting sqref="F154">
    <cfRule type="expression" dxfId="3417" priority="3500">
      <formula>$B154=0</formula>
    </cfRule>
  </conditionalFormatting>
  <conditionalFormatting sqref="F154">
    <cfRule type="expression" dxfId="3416" priority="3499">
      <formula>$B154=0</formula>
    </cfRule>
  </conditionalFormatting>
  <conditionalFormatting sqref="F154">
    <cfRule type="expression" dxfId="3415" priority="3498">
      <formula>$B154=0</formula>
    </cfRule>
  </conditionalFormatting>
  <conditionalFormatting sqref="F154">
    <cfRule type="expression" dxfId="3414" priority="3497">
      <formula>$B154=0</formula>
    </cfRule>
  </conditionalFormatting>
  <conditionalFormatting sqref="F154">
    <cfRule type="expression" dxfId="3413" priority="3496">
      <formula>$B154=0</formula>
    </cfRule>
  </conditionalFormatting>
  <conditionalFormatting sqref="F154">
    <cfRule type="expression" dxfId="3412" priority="3495">
      <formula>$B154=0</formula>
    </cfRule>
  </conditionalFormatting>
  <conditionalFormatting sqref="F154">
    <cfRule type="expression" dxfId="3411" priority="3494">
      <formula>$B154=0</formula>
    </cfRule>
  </conditionalFormatting>
  <conditionalFormatting sqref="F154">
    <cfRule type="expression" dxfId="3410" priority="3493">
      <formula>$B154=0</formula>
    </cfRule>
  </conditionalFormatting>
  <conditionalFormatting sqref="F154">
    <cfRule type="expression" dxfId="3409" priority="3492">
      <formula>$B154=0</formula>
    </cfRule>
  </conditionalFormatting>
  <conditionalFormatting sqref="F154">
    <cfRule type="expression" dxfId="3408" priority="3491">
      <formula>$B154=0</formula>
    </cfRule>
  </conditionalFormatting>
  <conditionalFormatting sqref="F154">
    <cfRule type="expression" dxfId="3407" priority="3490">
      <formula>$B154=0</formula>
    </cfRule>
  </conditionalFormatting>
  <conditionalFormatting sqref="F154">
    <cfRule type="expression" dxfId="3406" priority="3489">
      <formula>$B154=0</formula>
    </cfRule>
  </conditionalFormatting>
  <conditionalFormatting sqref="F154">
    <cfRule type="expression" dxfId="3405" priority="3488">
      <formula>$B154=0</formula>
    </cfRule>
  </conditionalFormatting>
  <conditionalFormatting sqref="F154">
    <cfRule type="expression" dxfId="3404" priority="3487">
      <formula>$B154=0</formula>
    </cfRule>
  </conditionalFormatting>
  <conditionalFormatting sqref="F154">
    <cfRule type="expression" dxfId="3403" priority="3486">
      <formula>$B154=0</formula>
    </cfRule>
  </conditionalFormatting>
  <conditionalFormatting sqref="F154">
    <cfRule type="expression" dxfId="3402" priority="3485">
      <formula>$B154=0</formula>
    </cfRule>
  </conditionalFormatting>
  <conditionalFormatting sqref="F154">
    <cfRule type="expression" dxfId="3401" priority="3484">
      <formula>$B154=0</formula>
    </cfRule>
  </conditionalFormatting>
  <conditionalFormatting sqref="F154">
    <cfRule type="expression" dxfId="3400" priority="3483">
      <formula>$B154=0</formula>
    </cfRule>
  </conditionalFormatting>
  <conditionalFormatting sqref="F154">
    <cfRule type="expression" dxfId="3399" priority="3482">
      <formula>$B154=0</formula>
    </cfRule>
  </conditionalFormatting>
  <conditionalFormatting sqref="F154">
    <cfRule type="expression" dxfId="3398" priority="3481">
      <formula>$B154=0</formula>
    </cfRule>
  </conditionalFormatting>
  <conditionalFormatting sqref="F154">
    <cfRule type="expression" dxfId="3397" priority="3480">
      <formula>$B154=0</formula>
    </cfRule>
  </conditionalFormatting>
  <conditionalFormatting sqref="F154">
    <cfRule type="expression" dxfId="3396" priority="3479">
      <formula>$B154=0</formula>
    </cfRule>
  </conditionalFormatting>
  <conditionalFormatting sqref="F154">
    <cfRule type="expression" dxfId="3395" priority="3478">
      <formula>$B154=0</formula>
    </cfRule>
  </conditionalFormatting>
  <conditionalFormatting sqref="F154">
    <cfRule type="expression" dxfId="3394" priority="3477">
      <formula>$B154=0</formula>
    </cfRule>
  </conditionalFormatting>
  <conditionalFormatting sqref="F154">
    <cfRule type="expression" dxfId="3393" priority="3476">
      <formula>$B154=0</formula>
    </cfRule>
  </conditionalFormatting>
  <conditionalFormatting sqref="F154">
    <cfRule type="expression" dxfId="3392" priority="3475">
      <formula>$B154=0</formula>
    </cfRule>
  </conditionalFormatting>
  <conditionalFormatting sqref="F154">
    <cfRule type="expression" dxfId="3391" priority="3474">
      <formula>$B154=0</formula>
    </cfRule>
  </conditionalFormatting>
  <conditionalFormatting sqref="F154">
    <cfRule type="expression" dxfId="3390" priority="3473">
      <formula>$B154=0</formula>
    </cfRule>
  </conditionalFormatting>
  <conditionalFormatting sqref="F154">
    <cfRule type="expression" dxfId="3389" priority="3472">
      <formula>$B154=0</formula>
    </cfRule>
  </conditionalFormatting>
  <conditionalFormatting sqref="F154">
    <cfRule type="expression" dxfId="3388" priority="3471">
      <formula>$B154=0</formula>
    </cfRule>
  </conditionalFormatting>
  <conditionalFormatting sqref="F154">
    <cfRule type="expression" dxfId="3387" priority="3470">
      <formula>$B154=0</formula>
    </cfRule>
  </conditionalFormatting>
  <conditionalFormatting sqref="F154">
    <cfRule type="expression" dxfId="3386" priority="3469">
      <formula>$B154=0</formula>
    </cfRule>
  </conditionalFormatting>
  <conditionalFormatting sqref="F154">
    <cfRule type="expression" dxfId="3385" priority="3468">
      <formula>$B154=0</formula>
    </cfRule>
  </conditionalFormatting>
  <conditionalFormatting sqref="F154">
    <cfRule type="expression" dxfId="3384" priority="3467">
      <formula>$B154=0</formula>
    </cfRule>
  </conditionalFormatting>
  <conditionalFormatting sqref="F154">
    <cfRule type="expression" dxfId="3383" priority="3466">
      <formula>$B154=0</formula>
    </cfRule>
  </conditionalFormatting>
  <conditionalFormatting sqref="F154">
    <cfRule type="expression" dxfId="3382" priority="3465">
      <formula>$B154=0</formula>
    </cfRule>
  </conditionalFormatting>
  <conditionalFormatting sqref="F154">
    <cfRule type="expression" dxfId="3381" priority="3464">
      <formula>$B154=0</formula>
    </cfRule>
  </conditionalFormatting>
  <conditionalFormatting sqref="F154">
    <cfRule type="expression" dxfId="3380" priority="3463">
      <formula>$B154=0</formula>
    </cfRule>
  </conditionalFormatting>
  <conditionalFormatting sqref="F154">
    <cfRule type="expression" dxfId="3379" priority="3462">
      <formula>$B154=0</formula>
    </cfRule>
  </conditionalFormatting>
  <conditionalFormatting sqref="F154">
    <cfRule type="expression" dxfId="3378" priority="3461">
      <formula>$B154=0</formula>
    </cfRule>
  </conditionalFormatting>
  <conditionalFormatting sqref="F154">
    <cfRule type="expression" dxfId="3377" priority="3460">
      <formula>$B154=0</formula>
    </cfRule>
  </conditionalFormatting>
  <conditionalFormatting sqref="F154">
    <cfRule type="expression" dxfId="3376" priority="3459">
      <formula>$B154=0</formula>
    </cfRule>
  </conditionalFormatting>
  <conditionalFormatting sqref="F154">
    <cfRule type="expression" dxfId="3375" priority="3458">
      <formula>$B154=0</formula>
    </cfRule>
  </conditionalFormatting>
  <conditionalFormatting sqref="F154">
    <cfRule type="expression" dxfId="3374" priority="3457">
      <formula>$B154=0</formula>
    </cfRule>
  </conditionalFormatting>
  <conditionalFormatting sqref="F154">
    <cfRule type="expression" dxfId="3373" priority="3456">
      <formula>$B154=0</formula>
    </cfRule>
  </conditionalFormatting>
  <conditionalFormatting sqref="F154">
    <cfRule type="expression" dxfId="3372" priority="3455">
      <formula>$B154=0</formula>
    </cfRule>
  </conditionalFormatting>
  <conditionalFormatting sqref="F154">
    <cfRule type="expression" dxfId="3371" priority="3454">
      <formula>$B154=0</formula>
    </cfRule>
  </conditionalFormatting>
  <conditionalFormatting sqref="F154">
    <cfRule type="expression" dxfId="3370" priority="3453">
      <formula>$B154=0</formula>
    </cfRule>
  </conditionalFormatting>
  <conditionalFormatting sqref="F154">
    <cfRule type="expression" dxfId="3369" priority="3452">
      <formula>$B154=0</formula>
    </cfRule>
  </conditionalFormatting>
  <conditionalFormatting sqref="F154">
    <cfRule type="expression" dxfId="3368" priority="3451">
      <formula>$B154=0</formula>
    </cfRule>
  </conditionalFormatting>
  <conditionalFormatting sqref="F154">
    <cfRule type="expression" dxfId="3367" priority="3450">
      <formula>$B154=0</formula>
    </cfRule>
  </conditionalFormatting>
  <conditionalFormatting sqref="F154">
    <cfRule type="expression" dxfId="3366" priority="3449">
      <formula>$B154=0</formula>
    </cfRule>
  </conditionalFormatting>
  <conditionalFormatting sqref="F154">
    <cfRule type="expression" dxfId="3365" priority="3448">
      <formula>$B154=0</formula>
    </cfRule>
  </conditionalFormatting>
  <conditionalFormatting sqref="F154">
    <cfRule type="expression" dxfId="3364" priority="3447">
      <formula>$B154=0</formula>
    </cfRule>
  </conditionalFormatting>
  <conditionalFormatting sqref="F154">
    <cfRule type="expression" dxfId="3363" priority="3446">
      <formula>$B154=0</formula>
    </cfRule>
  </conditionalFormatting>
  <conditionalFormatting sqref="F154">
    <cfRule type="expression" dxfId="3362" priority="3445">
      <formula>$B154=0</formula>
    </cfRule>
  </conditionalFormatting>
  <conditionalFormatting sqref="F154">
    <cfRule type="expression" dxfId="3361" priority="3444">
      <formula>$B154=0</formula>
    </cfRule>
  </conditionalFormatting>
  <conditionalFormatting sqref="F154">
    <cfRule type="expression" dxfId="3360" priority="3443">
      <formula>$B154=0</formula>
    </cfRule>
  </conditionalFormatting>
  <conditionalFormatting sqref="F154">
    <cfRule type="expression" dxfId="3359" priority="3442">
      <formula>$B154=0</formula>
    </cfRule>
  </conditionalFormatting>
  <conditionalFormatting sqref="F154">
    <cfRule type="expression" dxfId="3358" priority="3441">
      <formula>$B154=0</formula>
    </cfRule>
  </conditionalFormatting>
  <conditionalFormatting sqref="F154">
    <cfRule type="expression" dxfId="3357" priority="3440">
      <formula>$B154=0</formula>
    </cfRule>
  </conditionalFormatting>
  <conditionalFormatting sqref="F154">
    <cfRule type="expression" dxfId="3356" priority="3439">
      <formula>$B154=0</formula>
    </cfRule>
  </conditionalFormatting>
  <conditionalFormatting sqref="F154">
    <cfRule type="expression" dxfId="3355" priority="3438">
      <formula>$B154=0</formula>
    </cfRule>
  </conditionalFormatting>
  <conditionalFormatting sqref="F154">
    <cfRule type="expression" dxfId="3354" priority="3437">
      <formula>$B154=0</formula>
    </cfRule>
  </conditionalFormatting>
  <conditionalFormatting sqref="F154">
    <cfRule type="expression" dxfId="3353" priority="3436">
      <formula>$B154=0</formula>
    </cfRule>
  </conditionalFormatting>
  <conditionalFormatting sqref="F138">
    <cfRule type="expression" dxfId="3352" priority="3435">
      <formula>$B138=0</formula>
    </cfRule>
  </conditionalFormatting>
  <conditionalFormatting sqref="F138">
    <cfRule type="expression" dxfId="3351" priority="3434">
      <formula>$B138=0</formula>
    </cfRule>
  </conditionalFormatting>
  <conditionalFormatting sqref="F138">
    <cfRule type="expression" dxfId="3350" priority="3433">
      <formula>$B138=0</formula>
    </cfRule>
  </conditionalFormatting>
  <conditionalFormatting sqref="F138">
    <cfRule type="expression" dxfId="3349" priority="3432">
      <formula>$B138=0</formula>
    </cfRule>
  </conditionalFormatting>
  <conditionalFormatting sqref="F138">
    <cfRule type="expression" dxfId="3348" priority="3431">
      <formula>$B138=0</formula>
    </cfRule>
  </conditionalFormatting>
  <conditionalFormatting sqref="F138">
    <cfRule type="expression" dxfId="3347" priority="3430">
      <formula>$B138=0</formula>
    </cfRule>
  </conditionalFormatting>
  <conditionalFormatting sqref="F138">
    <cfRule type="expression" dxfId="3346" priority="3429">
      <formula>$B138=0</formula>
    </cfRule>
  </conditionalFormatting>
  <conditionalFormatting sqref="F138">
    <cfRule type="expression" dxfId="3345" priority="3428">
      <formula>$B138=0</formula>
    </cfRule>
  </conditionalFormatting>
  <conditionalFormatting sqref="F138">
    <cfRule type="expression" dxfId="3344" priority="3427">
      <formula>$B138=0</formula>
    </cfRule>
  </conditionalFormatting>
  <conditionalFormatting sqref="F138">
    <cfRule type="expression" dxfId="3343" priority="3426">
      <formula>$B138=0</formula>
    </cfRule>
  </conditionalFormatting>
  <conditionalFormatting sqref="F138">
    <cfRule type="expression" dxfId="3342" priority="3425">
      <formula>$B138=0</formula>
    </cfRule>
  </conditionalFormatting>
  <conditionalFormatting sqref="F138">
    <cfRule type="expression" dxfId="3341" priority="3424">
      <formula>$B138=0</formula>
    </cfRule>
  </conditionalFormatting>
  <conditionalFormatting sqref="F138">
    <cfRule type="expression" dxfId="3340" priority="3423">
      <formula>$B138=0</formula>
    </cfRule>
  </conditionalFormatting>
  <conditionalFormatting sqref="F138">
    <cfRule type="expression" dxfId="3339" priority="3422">
      <formula>$B138=0</formula>
    </cfRule>
  </conditionalFormatting>
  <conditionalFormatting sqref="F138">
    <cfRule type="expression" dxfId="3338" priority="3421">
      <formula>$B138=0</formula>
    </cfRule>
  </conditionalFormatting>
  <conditionalFormatting sqref="F138">
    <cfRule type="expression" dxfId="3337" priority="3420">
      <formula>$B138=0</formula>
    </cfRule>
  </conditionalFormatting>
  <conditionalFormatting sqref="F138">
    <cfRule type="expression" dxfId="3336" priority="3419">
      <formula>$B138=0</formula>
    </cfRule>
  </conditionalFormatting>
  <conditionalFormatting sqref="F138">
    <cfRule type="expression" dxfId="3335" priority="3418">
      <formula>$B138=0</formula>
    </cfRule>
  </conditionalFormatting>
  <conditionalFormatting sqref="F138">
    <cfRule type="expression" dxfId="3334" priority="3417">
      <formula>$B138=0</formula>
    </cfRule>
  </conditionalFormatting>
  <conditionalFormatting sqref="F138">
    <cfRule type="expression" dxfId="3333" priority="3416">
      <formula>$B138=0</formula>
    </cfRule>
  </conditionalFormatting>
  <conditionalFormatting sqref="F138">
    <cfRule type="expression" dxfId="3332" priority="3415">
      <formula>$B138=0</formula>
    </cfRule>
  </conditionalFormatting>
  <conditionalFormatting sqref="F138">
    <cfRule type="expression" dxfId="3331" priority="3414">
      <formula>$B138=0</formula>
    </cfRule>
  </conditionalFormatting>
  <conditionalFormatting sqref="F138">
    <cfRule type="expression" dxfId="3330" priority="3413">
      <formula>$B138=0</formula>
    </cfRule>
  </conditionalFormatting>
  <conditionalFormatting sqref="F138">
    <cfRule type="expression" dxfId="3329" priority="3412">
      <formula>$B138=0</formula>
    </cfRule>
  </conditionalFormatting>
  <conditionalFormatting sqref="F138">
    <cfRule type="expression" dxfId="3328" priority="3411">
      <formula>$B138=0</formula>
    </cfRule>
  </conditionalFormatting>
  <conditionalFormatting sqref="F138">
    <cfRule type="expression" dxfId="3327" priority="3410">
      <formula>$B138=0</formula>
    </cfRule>
  </conditionalFormatting>
  <conditionalFormatting sqref="F138">
    <cfRule type="expression" dxfId="3326" priority="3409">
      <formula>$B138=0</formula>
    </cfRule>
  </conditionalFormatting>
  <conditionalFormatting sqref="F138">
    <cfRule type="expression" dxfId="3325" priority="3408">
      <formula>$B138=0</formula>
    </cfRule>
  </conditionalFormatting>
  <conditionalFormatting sqref="F138">
    <cfRule type="expression" dxfId="3324" priority="3407">
      <formula>$B138=0</formula>
    </cfRule>
  </conditionalFormatting>
  <conditionalFormatting sqref="F138">
    <cfRule type="expression" dxfId="3323" priority="3406">
      <formula>$B138=0</formula>
    </cfRule>
  </conditionalFormatting>
  <conditionalFormatting sqref="F138">
    <cfRule type="expression" dxfId="3322" priority="3405">
      <formula>$B138=0</formula>
    </cfRule>
  </conditionalFormatting>
  <conditionalFormatting sqref="F138">
    <cfRule type="expression" dxfId="3321" priority="3404">
      <formula>$B138=0</formula>
    </cfRule>
  </conditionalFormatting>
  <conditionalFormatting sqref="F138">
    <cfRule type="expression" dxfId="3320" priority="3403">
      <formula>$B138=0</formula>
    </cfRule>
  </conditionalFormatting>
  <conditionalFormatting sqref="F138">
    <cfRule type="expression" dxfId="3319" priority="3402">
      <formula>$B138=0</formula>
    </cfRule>
  </conditionalFormatting>
  <conditionalFormatting sqref="F138">
    <cfRule type="expression" dxfId="3318" priority="3401">
      <formula>$B138=0</formula>
    </cfRule>
  </conditionalFormatting>
  <conditionalFormatting sqref="F138">
    <cfRule type="expression" dxfId="3317" priority="3400">
      <formula>$B138=0</formula>
    </cfRule>
  </conditionalFormatting>
  <conditionalFormatting sqref="F138">
    <cfRule type="expression" dxfId="3316" priority="3399">
      <formula>$B138=0</formula>
    </cfRule>
  </conditionalFormatting>
  <conditionalFormatting sqref="F138">
    <cfRule type="expression" dxfId="3315" priority="3398">
      <formula>$B138=0</formula>
    </cfRule>
  </conditionalFormatting>
  <conditionalFormatting sqref="F138">
    <cfRule type="expression" dxfId="3314" priority="3397">
      <formula>$B138=0</formula>
    </cfRule>
  </conditionalFormatting>
  <conditionalFormatting sqref="F138">
    <cfRule type="expression" dxfId="3313" priority="3396">
      <formula>$B138=0</formula>
    </cfRule>
  </conditionalFormatting>
  <conditionalFormatting sqref="F138">
    <cfRule type="expression" dxfId="3312" priority="3395">
      <formula>$B138=0</formula>
    </cfRule>
  </conditionalFormatting>
  <conditionalFormatting sqref="F138">
    <cfRule type="expression" dxfId="3311" priority="3394">
      <formula>$B138=0</formula>
    </cfRule>
  </conditionalFormatting>
  <conditionalFormatting sqref="F138">
    <cfRule type="expression" dxfId="3310" priority="3393">
      <formula>$B138=0</formula>
    </cfRule>
  </conditionalFormatting>
  <conditionalFormatting sqref="F138">
    <cfRule type="expression" dxfId="3309" priority="3392">
      <formula>$B138=0</formula>
    </cfRule>
  </conditionalFormatting>
  <conditionalFormatting sqref="F138">
    <cfRule type="expression" dxfId="3308" priority="3391">
      <formula>$B138=0</formula>
    </cfRule>
  </conditionalFormatting>
  <conditionalFormatting sqref="F138">
    <cfRule type="expression" dxfId="3307" priority="3390">
      <formula>$B138=0</formula>
    </cfRule>
  </conditionalFormatting>
  <conditionalFormatting sqref="F138">
    <cfRule type="expression" dxfId="3306" priority="3389">
      <formula>$B138=0</formula>
    </cfRule>
  </conditionalFormatting>
  <conditionalFormatting sqref="F138">
    <cfRule type="expression" dxfId="3305" priority="3388">
      <formula>$B138=0</formula>
    </cfRule>
  </conditionalFormatting>
  <conditionalFormatting sqref="F138">
    <cfRule type="expression" dxfId="3304" priority="3387">
      <formula>$B138=0</formula>
    </cfRule>
  </conditionalFormatting>
  <conditionalFormatting sqref="F138">
    <cfRule type="expression" dxfId="3303" priority="3386">
      <formula>$B138=0</formula>
    </cfRule>
  </conditionalFormatting>
  <conditionalFormatting sqref="F138">
    <cfRule type="expression" dxfId="3302" priority="3385">
      <formula>$B138=0</formula>
    </cfRule>
  </conditionalFormatting>
  <conditionalFormatting sqref="F138">
    <cfRule type="expression" dxfId="3301" priority="3384">
      <formula>$B138=0</formula>
    </cfRule>
  </conditionalFormatting>
  <conditionalFormatting sqref="F138">
    <cfRule type="expression" dxfId="3300" priority="3383">
      <formula>$B138=0</formula>
    </cfRule>
  </conditionalFormatting>
  <conditionalFormatting sqref="F138">
    <cfRule type="expression" dxfId="3299" priority="3382">
      <formula>$B138=0</formula>
    </cfRule>
  </conditionalFormatting>
  <conditionalFormatting sqref="F138">
    <cfRule type="expression" dxfId="3298" priority="3381">
      <formula>$B138=0</formula>
    </cfRule>
  </conditionalFormatting>
  <conditionalFormatting sqref="F138">
    <cfRule type="expression" dxfId="3297" priority="3380">
      <formula>$B138=0</formula>
    </cfRule>
  </conditionalFormatting>
  <conditionalFormatting sqref="F138">
    <cfRule type="expression" dxfId="3296" priority="3379">
      <formula>$B138=0</formula>
    </cfRule>
  </conditionalFormatting>
  <conditionalFormatting sqref="F138">
    <cfRule type="expression" dxfId="3295" priority="3378">
      <formula>$B138=0</formula>
    </cfRule>
  </conditionalFormatting>
  <conditionalFormatting sqref="F138">
    <cfRule type="expression" dxfId="3294" priority="3377">
      <formula>$B138=0</formula>
    </cfRule>
  </conditionalFormatting>
  <conditionalFormatting sqref="F138">
    <cfRule type="expression" dxfId="3293" priority="3376">
      <formula>$B138=0</formula>
    </cfRule>
  </conditionalFormatting>
  <conditionalFormatting sqref="F138">
    <cfRule type="expression" dxfId="3292" priority="3375">
      <formula>$B138=0</formula>
    </cfRule>
  </conditionalFormatting>
  <conditionalFormatting sqref="F138">
    <cfRule type="expression" dxfId="3291" priority="3374">
      <formula>$B138=0</formula>
    </cfRule>
  </conditionalFormatting>
  <conditionalFormatting sqref="F138">
    <cfRule type="expression" dxfId="3290" priority="3373">
      <formula>$B138=0</formula>
    </cfRule>
  </conditionalFormatting>
  <conditionalFormatting sqref="F138">
    <cfRule type="expression" dxfId="3289" priority="3372">
      <formula>$B138=0</formula>
    </cfRule>
  </conditionalFormatting>
  <conditionalFormatting sqref="F138">
    <cfRule type="expression" dxfId="3288" priority="3371">
      <formula>$B138=0</formula>
    </cfRule>
  </conditionalFormatting>
  <conditionalFormatting sqref="F138">
    <cfRule type="expression" dxfId="3287" priority="3370">
      <formula>$B138=0</formula>
    </cfRule>
  </conditionalFormatting>
  <conditionalFormatting sqref="F138">
    <cfRule type="expression" dxfId="3286" priority="3369">
      <formula>$B138=0</formula>
    </cfRule>
  </conditionalFormatting>
  <conditionalFormatting sqref="F138">
    <cfRule type="expression" dxfId="3285" priority="3368">
      <formula>$B138=0</formula>
    </cfRule>
  </conditionalFormatting>
  <conditionalFormatting sqref="F124">
    <cfRule type="expression" dxfId="3284" priority="3367">
      <formula>$B124=0</formula>
    </cfRule>
  </conditionalFormatting>
  <conditionalFormatting sqref="F124">
    <cfRule type="expression" dxfId="3283" priority="3366">
      <formula>$B124=0</formula>
    </cfRule>
  </conditionalFormatting>
  <conditionalFormatting sqref="F124">
    <cfRule type="expression" dxfId="3282" priority="3365">
      <formula>$B124=0</formula>
    </cfRule>
  </conditionalFormatting>
  <conditionalFormatting sqref="F124">
    <cfRule type="expression" dxfId="3281" priority="3364">
      <formula>$B124=0</formula>
    </cfRule>
  </conditionalFormatting>
  <conditionalFormatting sqref="F124">
    <cfRule type="expression" dxfId="3280" priority="3363">
      <formula>$B124=0</formula>
    </cfRule>
  </conditionalFormatting>
  <conditionalFormatting sqref="F124">
    <cfRule type="expression" dxfId="3279" priority="3362">
      <formula>$B124=0</formula>
    </cfRule>
  </conditionalFormatting>
  <conditionalFormatting sqref="F124">
    <cfRule type="expression" dxfId="3278" priority="3361">
      <formula>$B124=0</formula>
    </cfRule>
  </conditionalFormatting>
  <conditionalFormatting sqref="F124">
    <cfRule type="expression" dxfId="3277" priority="3360">
      <formula>$B124=0</formula>
    </cfRule>
  </conditionalFormatting>
  <conditionalFormatting sqref="F124">
    <cfRule type="expression" dxfId="3276" priority="3359">
      <formula>$B124=0</formula>
    </cfRule>
  </conditionalFormatting>
  <conditionalFormatting sqref="F124">
    <cfRule type="expression" dxfId="3275" priority="3358">
      <formula>$B124=0</formula>
    </cfRule>
  </conditionalFormatting>
  <conditionalFormatting sqref="F124">
    <cfRule type="expression" dxfId="3274" priority="3357">
      <formula>$B124=0</formula>
    </cfRule>
  </conditionalFormatting>
  <conditionalFormatting sqref="F124">
    <cfRule type="expression" dxfId="3273" priority="3356">
      <formula>$B124=0</formula>
    </cfRule>
  </conditionalFormatting>
  <conditionalFormatting sqref="F124">
    <cfRule type="expression" dxfId="3272" priority="3355">
      <formula>$B124=0</formula>
    </cfRule>
  </conditionalFormatting>
  <conditionalFormatting sqref="F124">
    <cfRule type="expression" dxfId="3271" priority="3354">
      <formula>$B124=0</formula>
    </cfRule>
  </conditionalFormatting>
  <conditionalFormatting sqref="F124">
    <cfRule type="expression" dxfId="3270" priority="3353">
      <formula>$B124=0</formula>
    </cfRule>
  </conditionalFormatting>
  <conditionalFormatting sqref="F124">
    <cfRule type="expression" dxfId="3269" priority="3352">
      <formula>$B124=0</formula>
    </cfRule>
  </conditionalFormatting>
  <conditionalFormatting sqref="F124">
    <cfRule type="expression" dxfId="3268" priority="3351">
      <formula>$B124=0</formula>
    </cfRule>
  </conditionalFormatting>
  <conditionalFormatting sqref="F124">
    <cfRule type="expression" dxfId="3267" priority="3350">
      <formula>$B124=0</formula>
    </cfRule>
  </conditionalFormatting>
  <conditionalFormatting sqref="F124">
    <cfRule type="expression" dxfId="3266" priority="3349">
      <formula>$B124=0</formula>
    </cfRule>
  </conditionalFormatting>
  <conditionalFormatting sqref="F124">
    <cfRule type="expression" dxfId="3265" priority="3348">
      <formula>$B124=0</formula>
    </cfRule>
  </conditionalFormatting>
  <conditionalFormatting sqref="F124">
    <cfRule type="expression" dxfId="3264" priority="3347">
      <formula>$B124=0</formula>
    </cfRule>
  </conditionalFormatting>
  <conditionalFormatting sqref="F124">
    <cfRule type="expression" dxfId="3263" priority="3346">
      <formula>$B124=0</formula>
    </cfRule>
  </conditionalFormatting>
  <conditionalFormatting sqref="F124">
    <cfRule type="expression" dxfId="3262" priority="3345">
      <formula>$B124=0</formula>
    </cfRule>
  </conditionalFormatting>
  <conditionalFormatting sqref="F124">
    <cfRule type="expression" dxfId="3261" priority="3344">
      <formula>$B124=0</formula>
    </cfRule>
  </conditionalFormatting>
  <conditionalFormatting sqref="F124">
    <cfRule type="expression" dxfId="3260" priority="3343">
      <formula>$B124=0</formula>
    </cfRule>
  </conditionalFormatting>
  <conditionalFormatting sqref="F124">
    <cfRule type="expression" dxfId="3259" priority="3342">
      <formula>$B124=0</formula>
    </cfRule>
  </conditionalFormatting>
  <conditionalFormatting sqref="F124">
    <cfRule type="expression" dxfId="3258" priority="3341">
      <formula>$B124=0</formula>
    </cfRule>
  </conditionalFormatting>
  <conditionalFormatting sqref="F124">
    <cfRule type="expression" dxfId="3257" priority="3340">
      <formula>$B124=0</formula>
    </cfRule>
  </conditionalFormatting>
  <conditionalFormatting sqref="F124">
    <cfRule type="expression" dxfId="3256" priority="3339">
      <formula>$B124=0</formula>
    </cfRule>
  </conditionalFormatting>
  <conditionalFormatting sqref="F124">
    <cfRule type="expression" dxfId="3255" priority="3338">
      <formula>$B124=0</formula>
    </cfRule>
  </conditionalFormatting>
  <conditionalFormatting sqref="F124">
    <cfRule type="expression" dxfId="3254" priority="3337">
      <formula>$B124=0</formula>
    </cfRule>
  </conditionalFormatting>
  <conditionalFormatting sqref="F124">
    <cfRule type="expression" dxfId="3253" priority="3336">
      <formula>$B124=0</formula>
    </cfRule>
  </conditionalFormatting>
  <conditionalFormatting sqref="F124">
    <cfRule type="expression" dxfId="3252" priority="3335">
      <formula>$B124=0</formula>
    </cfRule>
  </conditionalFormatting>
  <conditionalFormatting sqref="F124">
    <cfRule type="expression" dxfId="3251" priority="3334">
      <formula>$B124=0</formula>
    </cfRule>
  </conditionalFormatting>
  <conditionalFormatting sqref="F124">
    <cfRule type="expression" dxfId="3250" priority="3333">
      <formula>$B124=0</formula>
    </cfRule>
  </conditionalFormatting>
  <conditionalFormatting sqref="F124">
    <cfRule type="expression" dxfId="3249" priority="3332">
      <formula>$B124=0</formula>
    </cfRule>
  </conditionalFormatting>
  <conditionalFormatting sqref="F124">
    <cfRule type="expression" dxfId="3248" priority="3331">
      <formula>$B124=0</formula>
    </cfRule>
  </conditionalFormatting>
  <conditionalFormatting sqref="F124">
    <cfRule type="expression" dxfId="3247" priority="3330">
      <formula>$B124=0</formula>
    </cfRule>
  </conditionalFormatting>
  <conditionalFormatting sqref="F124">
    <cfRule type="expression" dxfId="3246" priority="3329">
      <formula>$B124=0</formula>
    </cfRule>
  </conditionalFormatting>
  <conditionalFormatting sqref="F124">
    <cfRule type="expression" dxfId="3245" priority="3328">
      <formula>$B124=0</formula>
    </cfRule>
  </conditionalFormatting>
  <conditionalFormatting sqref="F124">
    <cfRule type="expression" dxfId="3244" priority="3327">
      <formula>$B124=0</formula>
    </cfRule>
  </conditionalFormatting>
  <conditionalFormatting sqref="F124">
    <cfRule type="expression" dxfId="3243" priority="3326">
      <formula>$B124=0</formula>
    </cfRule>
  </conditionalFormatting>
  <conditionalFormatting sqref="F124">
    <cfRule type="expression" dxfId="3242" priority="3325">
      <formula>$B124=0</formula>
    </cfRule>
  </conditionalFormatting>
  <conditionalFormatting sqref="F124">
    <cfRule type="expression" dxfId="3241" priority="3324">
      <formula>$B124=0</formula>
    </cfRule>
  </conditionalFormatting>
  <conditionalFormatting sqref="F124">
    <cfRule type="expression" dxfId="3240" priority="3323">
      <formula>$B124=0</formula>
    </cfRule>
  </conditionalFormatting>
  <conditionalFormatting sqref="F124">
    <cfRule type="expression" dxfId="3239" priority="3322">
      <formula>$B124=0</formula>
    </cfRule>
  </conditionalFormatting>
  <conditionalFormatting sqref="F124">
    <cfRule type="expression" dxfId="3238" priority="3321">
      <formula>$B124=0</formula>
    </cfRule>
  </conditionalFormatting>
  <conditionalFormatting sqref="F124">
    <cfRule type="expression" dxfId="3237" priority="3320">
      <formula>$B124=0</formula>
    </cfRule>
  </conditionalFormatting>
  <conditionalFormatting sqref="F124">
    <cfRule type="expression" dxfId="3236" priority="3319">
      <formula>$B124=0</formula>
    </cfRule>
  </conditionalFormatting>
  <conditionalFormatting sqref="F124">
    <cfRule type="expression" dxfId="3235" priority="3318">
      <formula>$B124=0</formula>
    </cfRule>
  </conditionalFormatting>
  <conditionalFormatting sqref="F124">
    <cfRule type="expression" dxfId="3234" priority="3317">
      <formula>$B124=0</formula>
    </cfRule>
  </conditionalFormatting>
  <conditionalFormatting sqref="F124">
    <cfRule type="expression" dxfId="3233" priority="3316">
      <formula>$B124=0</formula>
    </cfRule>
  </conditionalFormatting>
  <conditionalFormatting sqref="F124">
    <cfRule type="expression" dxfId="3232" priority="3315">
      <formula>$B124=0</formula>
    </cfRule>
  </conditionalFormatting>
  <conditionalFormatting sqref="F124">
    <cfRule type="expression" dxfId="3231" priority="3314">
      <formula>$B124=0</formula>
    </cfRule>
  </conditionalFormatting>
  <conditionalFormatting sqref="F124">
    <cfRule type="expression" dxfId="3230" priority="3313">
      <formula>$B124=0</formula>
    </cfRule>
  </conditionalFormatting>
  <conditionalFormatting sqref="F124">
    <cfRule type="expression" dxfId="3229" priority="3312">
      <formula>$B124=0</formula>
    </cfRule>
  </conditionalFormatting>
  <conditionalFormatting sqref="F124">
    <cfRule type="expression" dxfId="3228" priority="3311">
      <formula>$B124=0</formula>
    </cfRule>
  </conditionalFormatting>
  <conditionalFormatting sqref="F124">
    <cfRule type="expression" dxfId="3227" priority="3310">
      <formula>$B124=0</formula>
    </cfRule>
  </conditionalFormatting>
  <conditionalFormatting sqref="F124">
    <cfRule type="expression" dxfId="3226" priority="3309">
      <formula>$B124=0</formula>
    </cfRule>
  </conditionalFormatting>
  <conditionalFormatting sqref="F124">
    <cfRule type="expression" dxfId="3225" priority="3308">
      <formula>$B124=0</formula>
    </cfRule>
  </conditionalFormatting>
  <conditionalFormatting sqref="F124">
    <cfRule type="expression" dxfId="3224" priority="3307">
      <formula>$B124=0</formula>
    </cfRule>
  </conditionalFormatting>
  <conditionalFormatting sqref="F124">
    <cfRule type="expression" dxfId="3223" priority="3306">
      <formula>$B124=0</formula>
    </cfRule>
  </conditionalFormatting>
  <conditionalFormatting sqref="F124">
    <cfRule type="expression" dxfId="3222" priority="3305">
      <formula>$B124=0</formula>
    </cfRule>
  </conditionalFormatting>
  <conditionalFormatting sqref="F124">
    <cfRule type="expression" dxfId="3221" priority="3304">
      <formula>$B124=0</formula>
    </cfRule>
  </conditionalFormatting>
  <conditionalFormatting sqref="F124">
    <cfRule type="expression" dxfId="3220" priority="3303">
      <formula>$B124=0</formula>
    </cfRule>
  </conditionalFormatting>
  <conditionalFormatting sqref="F124">
    <cfRule type="expression" dxfId="3219" priority="3302">
      <formula>$B124=0</formula>
    </cfRule>
  </conditionalFormatting>
  <conditionalFormatting sqref="F124">
    <cfRule type="expression" dxfId="3218" priority="3301">
      <formula>$B124=0</formula>
    </cfRule>
  </conditionalFormatting>
  <conditionalFormatting sqref="F124">
    <cfRule type="expression" dxfId="3217" priority="3300">
      <formula>$B124=0</formula>
    </cfRule>
  </conditionalFormatting>
  <conditionalFormatting sqref="F124">
    <cfRule type="expression" dxfId="3216" priority="3299">
      <formula>$B124=0</formula>
    </cfRule>
  </conditionalFormatting>
  <conditionalFormatting sqref="F124">
    <cfRule type="expression" dxfId="3215" priority="3298">
      <formula>$B124=0</formula>
    </cfRule>
  </conditionalFormatting>
  <conditionalFormatting sqref="F124">
    <cfRule type="expression" dxfId="3214" priority="3297">
      <formula>$B124=0</formula>
    </cfRule>
  </conditionalFormatting>
  <conditionalFormatting sqref="F124">
    <cfRule type="expression" dxfId="3213" priority="3296">
      <formula>$B124=0</formula>
    </cfRule>
  </conditionalFormatting>
  <conditionalFormatting sqref="F124">
    <cfRule type="expression" dxfId="3212" priority="3295">
      <formula>$B124=0</formula>
    </cfRule>
  </conditionalFormatting>
  <conditionalFormatting sqref="F124">
    <cfRule type="expression" dxfId="3211" priority="3294">
      <formula>$B124=0</formula>
    </cfRule>
  </conditionalFormatting>
  <conditionalFormatting sqref="F124">
    <cfRule type="expression" dxfId="3210" priority="3293">
      <formula>$B124=0</formula>
    </cfRule>
  </conditionalFormatting>
  <conditionalFormatting sqref="F124">
    <cfRule type="expression" dxfId="3209" priority="3292">
      <formula>$B124=0</formula>
    </cfRule>
  </conditionalFormatting>
  <conditionalFormatting sqref="F124">
    <cfRule type="expression" dxfId="3208" priority="3291">
      <formula>$B124=0</formula>
    </cfRule>
  </conditionalFormatting>
  <conditionalFormatting sqref="F124">
    <cfRule type="expression" dxfId="3207" priority="3290">
      <formula>$B124=0</formula>
    </cfRule>
  </conditionalFormatting>
  <conditionalFormatting sqref="F124">
    <cfRule type="expression" dxfId="3206" priority="3289">
      <formula>$B124=0</formula>
    </cfRule>
  </conditionalFormatting>
  <conditionalFormatting sqref="F124">
    <cfRule type="expression" dxfId="3205" priority="3288">
      <formula>$B124=0</formula>
    </cfRule>
  </conditionalFormatting>
  <conditionalFormatting sqref="F124">
    <cfRule type="expression" dxfId="3204" priority="3287">
      <formula>$B124=0</formula>
    </cfRule>
  </conditionalFormatting>
  <conditionalFormatting sqref="F124">
    <cfRule type="expression" dxfId="3203" priority="3286">
      <formula>$B124=0</formula>
    </cfRule>
  </conditionalFormatting>
  <conditionalFormatting sqref="F124">
    <cfRule type="expression" dxfId="3202" priority="3285">
      <formula>$B124=0</formula>
    </cfRule>
  </conditionalFormatting>
  <conditionalFormatting sqref="F124">
    <cfRule type="expression" dxfId="3201" priority="3284">
      <formula>$B124=0</formula>
    </cfRule>
  </conditionalFormatting>
  <conditionalFormatting sqref="F124">
    <cfRule type="expression" dxfId="3200" priority="3283">
      <formula>$B124=0</formula>
    </cfRule>
  </conditionalFormatting>
  <conditionalFormatting sqref="F124">
    <cfRule type="expression" dxfId="3199" priority="3282">
      <formula>$B124=0</formula>
    </cfRule>
  </conditionalFormatting>
  <conditionalFormatting sqref="F124">
    <cfRule type="expression" dxfId="3198" priority="3281">
      <formula>$B124=0</formula>
    </cfRule>
  </conditionalFormatting>
  <conditionalFormatting sqref="F124">
    <cfRule type="expression" dxfId="3197" priority="3280">
      <formula>$B124=0</formula>
    </cfRule>
  </conditionalFormatting>
  <conditionalFormatting sqref="F124">
    <cfRule type="expression" dxfId="3196" priority="3279">
      <formula>$B124=0</formula>
    </cfRule>
  </conditionalFormatting>
  <conditionalFormatting sqref="F233">
    <cfRule type="expression" dxfId="3195" priority="3272">
      <formula>$B233=0</formula>
    </cfRule>
  </conditionalFormatting>
  <conditionalFormatting sqref="F233">
    <cfRule type="expression" dxfId="3194" priority="3271">
      <formula>$B233=0</formula>
    </cfRule>
  </conditionalFormatting>
  <conditionalFormatting sqref="F233">
    <cfRule type="expression" dxfId="3193" priority="3270">
      <formula>$B233=0</formula>
    </cfRule>
  </conditionalFormatting>
  <conditionalFormatting sqref="F233">
    <cfRule type="expression" dxfId="3192" priority="3269">
      <formula>$B233=0</formula>
    </cfRule>
  </conditionalFormatting>
  <conditionalFormatting sqref="F233">
    <cfRule type="expression" dxfId="3191" priority="3268">
      <formula>$B233=0</formula>
    </cfRule>
  </conditionalFormatting>
  <conditionalFormatting sqref="F233">
    <cfRule type="expression" dxfId="3190" priority="3267">
      <formula>$B233=0</formula>
    </cfRule>
  </conditionalFormatting>
  <conditionalFormatting sqref="F233">
    <cfRule type="expression" dxfId="3189" priority="3266">
      <formula>$B233=0</formula>
    </cfRule>
  </conditionalFormatting>
  <conditionalFormatting sqref="F233">
    <cfRule type="expression" dxfId="3188" priority="3265">
      <formula>$B233=0</formula>
    </cfRule>
  </conditionalFormatting>
  <conditionalFormatting sqref="F233">
    <cfRule type="expression" dxfId="3187" priority="3264">
      <formula>$B233=0</formula>
    </cfRule>
  </conditionalFormatting>
  <conditionalFormatting sqref="F233">
    <cfRule type="expression" dxfId="3186" priority="3263">
      <formula>$B233=0</formula>
    </cfRule>
  </conditionalFormatting>
  <conditionalFormatting sqref="F233">
    <cfRule type="expression" dxfId="3185" priority="3262">
      <formula>$B233=0</formula>
    </cfRule>
  </conditionalFormatting>
  <conditionalFormatting sqref="F234">
    <cfRule type="expression" dxfId="3184" priority="3261">
      <formula>$B234=0</formula>
    </cfRule>
  </conditionalFormatting>
  <conditionalFormatting sqref="F234">
    <cfRule type="expression" dxfId="3183" priority="3260">
      <formula>$B234=0</formula>
    </cfRule>
  </conditionalFormatting>
  <conditionalFormatting sqref="F234">
    <cfRule type="expression" dxfId="3182" priority="3259">
      <formula>$B234=0</formula>
    </cfRule>
  </conditionalFormatting>
  <conditionalFormatting sqref="F234">
    <cfRule type="expression" dxfId="3181" priority="3258">
      <formula>$B234=0</formula>
    </cfRule>
  </conditionalFormatting>
  <conditionalFormatting sqref="F234">
    <cfRule type="expression" dxfId="3180" priority="3257">
      <formula>$B234=0</formula>
    </cfRule>
  </conditionalFormatting>
  <conditionalFormatting sqref="F234">
    <cfRule type="expression" dxfId="3179" priority="3256">
      <formula>$B234=0</formula>
    </cfRule>
  </conditionalFormatting>
  <conditionalFormatting sqref="F234">
    <cfRule type="expression" dxfId="3178" priority="3255">
      <formula>$B234=0</formula>
    </cfRule>
  </conditionalFormatting>
  <conditionalFormatting sqref="F234">
    <cfRule type="expression" dxfId="3177" priority="3254">
      <formula>$B234=0</formula>
    </cfRule>
  </conditionalFormatting>
  <conditionalFormatting sqref="F234">
    <cfRule type="expression" dxfId="3176" priority="3253">
      <formula>$B234=0</formula>
    </cfRule>
  </conditionalFormatting>
  <conditionalFormatting sqref="F234">
    <cfRule type="expression" dxfId="3175" priority="3252">
      <formula>$B234=0</formula>
    </cfRule>
  </conditionalFormatting>
  <conditionalFormatting sqref="F234">
    <cfRule type="expression" dxfId="3174" priority="3251">
      <formula>$B234=0</formula>
    </cfRule>
  </conditionalFormatting>
  <conditionalFormatting sqref="F234">
    <cfRule type="expression" dxfId="3173" priority="3250">
      <formula>$B234=0</formula>
    </cfRule>
  </conditionalFormatting>
  <conditionalFormatting sqref="F234">
    <cfRule type="expression" dxfId="3172" priority="3249">
      <formula>$B234=0</formula>
    </cfRule>
  </conditionalFormatting>
  <conditionalFormatting sqref="F234">
    <cfRule type="expression" dxfId="3171" priority="3248">
      <formula>$B234=0</formula>
    </cfRule>
  </conditionalFormatting>
  <conditionalFormatting sqref="F234">
    <cfRule type="expression" dxfId="3170" priority="3247">
      <formula>$B234=0</formula>
    </cfRule>
  </conditionalFormatting>
  <conditionalFormatting sqref="F234">
    <cfRule type="expression" dxfId="3169" priority="3246">
      <formula>$B234=0</formula>
    </cfRule>
  </conditionalFormatting>
  <conditionalFormatting sqref="F234">
    <cfRule type="expression" dxfId="3168" priority="3245">
      <formula>$B234=0</formula>
    </cfRule>
  </conditionalFormatting>
  <conditionalFormatting sqref="F234">
    <cfRule type="expression" dxfId="3167" priority="3244">
      <formula>$B234=0</formula>
    </cfRule>
  </conditionalFormatting>
  <conditionalFormatting sqref="F234">
    <cfRule type="expression" dxfId="3166" priority="3243">
      <formula>$B234=0</formula>
    </cfRule>
  </conditionalFormatting>
  <conditionalFormatting sqref="F234">
    <cfRule type="expression" dxfId="3165" priority="3242">
      <formula>$B234=0</formula>
    </cfRule>
  </conditionalFormatting>
  <conditionalFormatting sqref="F234">
    <cfRule type="expression" dxfId="3164" priority="3241">
      <formula>$B234=0</formula>
    </cfRule>
  </conditionalFormatting>
  <conditionalFormatting sqref="F234">
    <cfRule type="expression" dxfId="3163" priority="3240">
      <formula>$B234=0</formula>
    </cfRule>
  </conditionalFormatting>
  <conditionalFormatting sqref="F234">
    <cfRule type="expression" dxfId="3162" priority="3239">
      <formula>$B234=0</formula>
    </cfRule>
  </conditionalFormatting>
  <conditionalFormatting sqref="F234">
    <cfRule type="expression" dxfId="3161" priority="3238">
      <formula>$B234=0</formula>
    </cfRule>
  </conditionalFormatting>
  <conditionalFormatting sqref="F234">
    <cfRule type="expression" dxfId="3160" priority="3237">
      <formula>$B234=0</formula>
    </cfRule>
  </conditionalFormatting>
  <conditionalFormatting sqref="F234">
    <cfRule type="expression" dxfId="3159" priority="3236">
      <formula>$B234=0</formula>
    </cfRule>
  </conditionalFormatting>
  <conditionalFormatting sqref="F234">
    <cfRule type="expression" dxfId="3158" priority="3235">
      <formula>$B234=0</formula>
    </cfRule>
  </conditionalFormatting>
  <conditionalFormatting sqref="F234">
    <cfRule type="expression" dxfId="3157" priority="3234">
      <formula>$B234=0</formula>
    </cfRule>
  </conditionalFormatting>
  <conditionalFormatting sqref="F234">
    <cfRule type="expression" dxfId="3156" priority="3233">
      <formula>$B234=0</formula>
    </cfRule>
  </conditionalFormatting>
  <conditionalFormatting sqref="F234">
    <cfRule type="expression" dxfId="3155" priority="3232">
      <formula>$B234=0</formula>
    </cfRule>
  </conditionalFormatting>
  <conditionalFormatting sqref="F234">
    <cfRule type="expression" dxfId="3154" priority="3231">
      <formula>$B234=0</formula>
    </cfRule>
  </conditionalFormatting>
  <conditionalFormatting sqref="F234">
    <cfRule type="expression" dxfId="3153" priority="3230">
      <formula>$B234=0</formula>
    </cfRule>
  </conditionalFormatting>
  <conditionalFormatting sqref="F234">
    <cfRule type="expression" dxfId="3152" priority="3229">
      <formula>$B234=0</formula>
    </cfRule>
  </conditionalFormatting>
  <conditionalFormatting sqref="F234">
    <cfRule type="expression" dxfId="3151" priority="3228">
      <formula>$B234=0</formula>
    </cfRule>
  </conditionalFormatting>
  <conditionalFormatting sqref="F240">
    <cfRule type="expression" dxfId="3150" priority="3227">
      <formula>$B240=0</formula>
    </cfRule>
  </conditionalFormatting>
  <conditionalFormatting sqref="F240">
    <cfRule type="expression" dxfId="3149" priority="3226">
      <formula>$B240=0</formula>
    </cfRule>
  </conditionalFormatting>
  <conditionalFormatting sqref="F240">
    <cfRule type="expression" dxfId="3148" priority="3225">
      <formula>$B240=0</formula>
    </cfRule>
  </conditionalFormatting>
  <conditionalFormatting sqref="F240">
    <cfRule type="expression" dxfId="3147" priority="3224">
      <formula>$B240=0</formula>
    </cfRule>
  </conditionalFormatting>
  <conditionalFormatting sqref="F240">
    <cfRule type="expression" dxfId="3146" priority="3223">
      <formula>$B240=0</formula>
    </cfRule>
  </conditionalFormatting>
  <conditionalFormatting sqref="F240">
    <cfRule type="expression" dxfId="3145" priority="3222">
      <formula>$B240=0</formula>
    </cfRule>
  </conditionalFormatting>
  <conditionalFormatting sqref="F240">
    <cfRule type="expression" dxfId="3144" priority="3221">
      <formula>$B240=0</formula>
    </cfRule>
  </conditionalFormatting>
  <conditionalFormatting sqref="F240">
    <cfRule type="expression" dxfId="3143" priority="3220">
      <formula>$B240=0</formula>
    </cfRule>
  </conditionalFormatting>
  <conditionalFormatting sqref="F241">
    <cfRule type="expression" dxfId="3142" priority="3219">
      <formula>$B241=0</formula>
    </cfRule>
  </conditionalFormatting>
  <conditionalFormatting sqref="F241">
    <cfRule type="expression" dxfId="3141" priority="3218">
      <formula>$B241=0</formula>
    </cfRule>
  </conditionalFormatting>
  <conditionalFormatting sqref="F241">
    <cfRule type="expression" dxfId="3140" priority="3217">
      <formula>$B241=0</formula>
    </cfRule>
  </conditionalFormatting>
  <conditionalFormatting sqref="F241">
    <cfRule type="expression" dxfId="3139" priority="3216">
      <formula>$B241=0</formula>
    </cfRule>
  </conditionalFormatting>
  <conditionalFormatting sqref="F241">
    <cfRule type="expression" dxfId="3138" priority="3215">
      <formula>$B241=0</formula>
    </cfRule>
  </conditionalFormatting>
  <conditionalFormatting sqref="F241">
    <cfRule type="expression" dxfId="3137" priority="3214">
      <formula>$B241=0</formula>
    </cfRule>
  </conditionalFormatting>
  <conditionalFormatting sqref="F241">
    <cfRule type="expression" dxfId="3136" priority="3213">
      <formula>$B241=0</formula>
    </cfRule>
  </conditionalFormatting>
  <conditionalFormatting sqref="F241">
    <cfRule type="expression" dxfId="3135" priority="3212">
      <formula>$B241=0</formula>
    </cfRule>
  </conditionalFormatting>
  <conditionalFormatting sqref="F241">
    <cfRule type="expression" dxfId="3134" priority="3211">
      <formula>$B241=0</formula>
    </cfRule>
  </conditionalFormatting>
  <conditionalFormatting sqref="F241">
    <cfRule type="expression" dxfId="3133" priority="3210">
      <formula>$B241=0</formula>
    </cfRule>
  </conditionalFormatting>
  <conditionalFormatting sqref="F241">
    <cfRule type="expression" dxfId="3132" priority="3209">
      <formula>$B241=0</formula>
    </cfRule>
  </conditionalFormatting>
  <conditionalFormatting sqref="F242">
    <cfRule type="expression" dxfId="3131" priority="3208">
      <formula>$B242=0</formula>
    </cfRule>
  </conditionalFormatting>
  <conditionalFormatting sqref="F242">
    <cfRule type="expression" dxfId="3130" priority="3207">
      <formula>$B242=0</formula>
    </cfRule>
  </conditionalFormatting>
  <conditionalFormatting sqref="F242">
    <cfRule type="expression" dxfId="3129" priority="3206">
      <formula>$B242=0</formula>
    </cfRule>
  </conditionalFormatting>
  <conditionalFormatting sqref="F242">
    <cfRule type="expression" dxfId="3128" priority="3205">
      <formula>$B242=0</formula>
    </cfRule>
  </conditionalFormatting>
  <conditionalFormatting sqref="F242">
    <cfRule type="expression" dxfId="3127" priority="3204">
      <formula>$B242=0</formula>
    </cfRule>
  </conditionalFormatting>
  <conditionalFormatting sqref="F242">
    <cfRule type="expression" dxfId="3126" priority="3203">
      <formula>$B242=0</formula>
    </cfRule>
  </conditionalFormatting>
  <conditionalFormatting sqref="F242">
    <cfRule type="expression" dxfId="3125" priority="3202">
      <formula>$B242=0</formula>
    </cfRule>
  </conditionalFormatting>
  <conditionalFormatting sqref="F242">
    <cfRule type="expression" dxfId="3124" priority="3201">
      <formula>$B242=0</formula>
    </cfRule>
  </conditionalFormatting>
  <conditionalFormatting sqref="F242">
    <cfRule type="expression" dxfId="3123" priority="3200">
      <formula>$B242=0</formula>
    </cfRule>
  </conditionalFormatting>
  <conditionalFormatting sqref="F242">
    <cfRule type="expression" dxfId="3122" priority="3199">
      <formula>$B242=0</formula>
    </cfRule>
  </conditionalFormatting>
  <conditionalFormatting sqref="F242">
    <cfRule type="expression" dxfId="3121" priority="3198">
      <formula>$B242=0</formula>
    </cfRule>
  </conditionalFormatting>
  <conditionalFormatting sqref="F242">
    <cfRule type="expression" dxfId="3120" priority="3197">
      <formula>$B242=0</formula>
    </cfRule>
  </conditionalFormatting>
  <conditionalFormatting sqref="F242">
    <cfRule type="expression" dxfId="3119" priority="3196">
      <formula>$B242=0</formula>
    </cfRule>
  </conditionalFormatting>
  <conditionalFormatting sqref="F242">
    <cfRule type="expression" dxfId="3118" priority="3195">
      <formula>$B242=0</formula>
    </cfRule>
  </conditionalFormatting>
  <conditionalFormatting sqref="F242">
    <cfRule type="expression" dxfId="3117" priority="3194">
      <formula>$B242=0</formula>
    </cfRule>
  </conditionalFormatting>
  <conditionalFormatting sqref="F242">
    <cfRule type="expression" dxfId="3116" priority="3193">
      <formula>$B242=0</formula>
    </cfRule>
  </conditionalFormatting>
  <conditionalFormatting sqref="F242">
    <cfRule type="expression" dxfId="3115" priority="3192">
      <formula>$B242=0</formula>
    </cfRule>
  </conditionalFormatting>
  <conditionalFormatting sqref="F242">
    <cfRule type="expression" dxfId="3114" priority="3191">
      <formula>$B242=0</formula>
    </cfRule>
  </conditionalFormatting>
  <conditionalFormatting sqref="F242">
    <cfRule type="expression" dxfId="3113" priority="3190">
      <formula>$B242=0</formula>
    </cfRule>
  </conditionalFormatting>
  <conditionalFormatting sqref="F242">
    <cfRule type="expression" dxfId="3112" priority="3189">
      <formula>$B242=0</formula>
    </cfRule>
  </conditionalFormatting>
  <conditionalFormatting sqref="F242">
    <cfRule type="expression" dxfId="3111" priority="3188">
      <formula>$B242=0</formula>
    </cfRule>
  </conditionalFormatting>
  <conditionalFormatting sqref="F242">
    <cfRule type="expression" dxfId="3110" priority="3187">
      <formula>$B242=0</formula>
    </cfRule>
  </conditionalFormatting>
  <conditionalFormatting sqref="F242">
    <cfRule type="expression" dxfId="3109" priority="3186">
      <formula>$B242=0</formula>
    </cfRule>
  </conditionalFormatting>
  <conditionalFormatting sqref="F242">
    <cfRule type="expression" dxfId="3108" priority="3185">
      <formula>$B242=0</formula>
    </cfRule>
  </conditionalFormatting>
  <conditionalFormatting sqref="F242">
    <cfRule type="expression" dxfId="3107" priority="3184">
      <formula>$B242=0</formula>
    </cfRule>
  </conditionalFormatting>
  <conditionalFormatting sqref="F242">
    <cfRule type="expression" dxfId="3106" priority="3183">
      <formula>$B242=0</formula>
    </cfRule>
  </conditionalFormatting>
  <conditionalFormatting sqref="F242">
    <cfRule type="expression" dxfId="3105" priority="3182">
      <formula>$B242=0</formula>
    </cfRule>
  </conditionalFormatting>
  <conditionalFormatting sqref="F242">
    <cfRule type="expression" dxfId="3104" priority="3181">
      <formula>$B242=0</formula>
    </cfRule>
  </conditionalFormatting>
  <conditionalFormatting sqref="F242">
    <cfRule type="expression" dxfId="3103" priority="3180">
      <formula>$B242=0</formula>
    </cfRule>
  </conditionalFormatting>
  <conditionalFormatting sqref="F242">
    <cfRule type="expression" dxfId="3102" priority="3179">
      <formula>$B242=0</formula>
    </cfRule>
  </conditionalFormatting>
  <conditionalFormatting sqref="F242">
    <cfRule type="expression" dxfId="3101" priority="3178">
      <formula>$B242=0</formula>
    </cfRule>
  </conditionalFormatting>
  <conditionalFormatting sqref="F242">
    <cfRule type="expression" dxfId="3100" priority="3177">
      <formula>$B242=0</formula>
    </cfRule>
  </conditionalFormatting>
  <conditionalFormatting sqref="F242">
    <cfRule type="expression" dxfId="3099" priority="3176">
      <formula>$B242=0</formula>
    </cfRule>
  </conditionalFormatting>
  <conditionalFormatting sqref="F242">
    <cfRule type="expression" dxfId="3098" priority="3175">
      <formula>$B242=0</formula>
    </cfRule>
  </conditionalFormatting>
  <conditionalFormatting sqref="F242">
    <cfRule type="expression" dxfId="3097" priority="3174">
      <formula>$B242=0</formula>
    </cfRule>
  </conditionalFormatting>
  <conditionalFormatting sqref="F242">
    <cfRule type="expression" dxfId="3096" priority="3173">
      <formula>$B242=0</formula>
    </cfRule>
  </conditionalFormatting>
  <conditionalFormatting sqref="F242">
    <cfRule type="expression" dxfId="3095" priority="3172">
      <formula>$B242=0</formula>
    </cfRule>
  </conditionalFormatting>
  <conditionalFormatting sqref="F242">
    <cfRule type="expression" dxfId="3094" priority="3171">
      <formula>$B242=0</formula>
    </cfRule>
  </conditionalFormatting>
  <conditionalFormatting sqref="F242">
    <cfRule type="expression" dxfId="3093" priority="3170">
      <formula>$B242=0</formula>
    </cfRule>
  </conditionalFormatting>
  <conditionalFormatting sqref="F242">
    <cfRule type="expression" dxfId="3092" priority="3169">
      <formula>$B242=0</formula>
    </cfRule>
  </conditionalFormatting>
  <conditionalFormatting sqref="F242">
    <cfRule type="expression" dxfId="3091" priority="3168">
      <formula>$B242=0</formula>
    </cfRule>
  </conditionalFormatting>
  <conditionalFormatting sqref="F242">
    <cfRule type="expression" dxfId="3090" priority="3167">
      <formula>$B242=0</formula>
    </cfRule>
  </conditionalFormatting>
  <conditionalFormatting sqref="F242">
    <cfRule type="expression" dxfId="3089" priority="3166">
      <formula>$B242=0</formula>
    </cfRule>
  </conditionalFormatting>
  <conditionalFormatting sqref="F242">
    <cfRule type="expression" dxfId="3088" priority="3165">
      <formula>$B242=0</formula>
    </cfRule>
  </conditionalFormatting>
  <conditionalFormatting sqref="F242">
    <cfRule type="expression" dxfId="3087" priority="3164">
      <formula>$B242=0</formula>
    </cfRule>
  </conditionalFormatting>
  <conditionalFormatting sqref="F242">
    <cfRule type="expression" dxfId="3086" priority="3163">
      <formula>$B242=0</formula>
    </cfRule>
  </conditionalFormatting>
  <conditionalFormatting sqref="F242">
    <cfRule type="expression" dxfId="3085" priority="3162">
      <formula>$B242=0</formula>
    </cfRule>
  </conditionalFormatting>
  <conditionalFormatting sqref="F242">
    <cfRule type="expression" dxfId="3084" priority="3161">
      <formula>$B242=0</formula>
    </cfRule>
  </conditionalFormatting>
  <conditionalFormatting sqref="F268">
    <cfRule type="expression" dxfId="3083" priority="3160">
      <formula>$B268=0</formula>
    </cfRule>
  </conditionalFormatting>
  <conditionalFormatting sqref="F268">
    <cfRule type="expression" dxfId="3082" priority="3159">
      <formula>$B268=0</formula>
    </cfRule>
  </conditionalFormatting>
  <conditionalFormatting sqref="F268">
    <cfRule type="expression" dxfId="3081" priority="3158">
      <formula>$B268=0</formula>
    </cfRule>
  </conditionalFormatting>
  <conditionalFormatting sqref="F268">
    <cfRule type="expression" dxfId="3080" priority="3157">
      <formula>$B268=0</formula>
    </cfRule>
  </conditionalFormatting>
  <conditionalFormatting sqref="F268">
    <cfRule type="expression" dxfId="3079" priority="3156">
      <formula>$B268=0</formula>
    </cfRule>
  </conditionalFormatting>
  <conditionalFormatting sqref="F268">
    <cfRule type="expression" dxfId="3078" priority="3155">
      <formula>$B268=0</formula>
    </cfRule>
  </conditionalFormatting>
  <conditionalFormatting sqref="F268">
    <cfRule type="expression" dxfId="3077" priority="3154">
      <formula>$B268=0</formula>
    </cfRule>
  </conditionalFormatting>
  <conditionalFormatting sqref="F268">
    <cfRule type="expression" dxfId="3076" priority="3153">
      <formula>$B268=0</formula>
    </cfRule>
  </conditionalFormatting>
  <conditionalFormatting sqref="F268">
    <cfRule type="expression" dxfId="3075" priority="3152">
      <formula>$B268=0</formula>
    </cfRule>
  </conditionalFormatting>
  <conditionalFormatting sqref="F268">
    <cfRule type="expression" dxfId="3074" priority="3151">
      <formula>$B268=0</formula>
    </cfRule>
  </conditionalFormatting>
  <conditionalFormatting sqref="F268">
    <cfRule type="expression" dxfId="3073" priority="3150">
      <formula>$B268=0</formula>
    </cfRule>
  </conditionalFormatting>
  <conditionalFormatting sqref="F268">
    <cfRule type="expression" dxfId="3072" priority="3149">
      <formula>$B268=0</formula>
    </cfRule>
  </conditionalFormatting>
  <conditionalFormatting sqref="F268">
    <cfRule type="expression" dxfId="3071" priority="3148">
      <formula>$B268=0</formula>
    </cfRule>
  </conditionalFormatting>
  <conditionalFormatting sqref="F268">
    <cfRule type="expression" dxfId="3070" priority="3147">
      <formula>$B268=0</formula>
    </cfRule>
  </conditionalFormatting>
  <conditionalFormatting sqref="F268">
    <cfRule type="expression" dxfId="3069" priority="3146">
      <formula>$B268=0</formula>
    </cfRule>
  </conditionalFormatting>
  <conditionalFormatting sqref="F268">
    <cfRule type="expression" dxfId="3068" priority="3145">
      <formula>$B268=0</formula>
    </cfRule>
  </conditionalFormatting>
  <conditionalFormatting sqref="F268">
    <cfRule type="expression" dxfId="3067" priority="3144">
      <formula>$B268=0</formula>
    </cfRule>
  </conditionalFormatting>
  <conditionalFormatting sqref="F268">
    <cfRule type="expression" dxfId="3066" priority="3143">
      <formula>$B268=0</formula>
    </cfRule>
  </conditionalFormatting>
  <conditionalFormatting sqref="F268">
    <cfRule type="expression" dxfId="3065" priority="3142">
      <formula>$B268=0</formula>
    </cfRule>
  </conditionalFormatting>
  <conditionalFormatting sqref="F268">
    <cfRule type="expression" dxfId="3064" priority="3141">
      <formula>$B268=0</formula>
    </cfRule>
  </conditionalFormatting>
  <conditionalFormatting sqref="F268">
    <cfRule type="expression" dxfId="3063" priority="3140">
      <formula>$B268=0</formula>
    </cfRule>
  </conditionalFormatting>
  <conditionalFormatting sqref="F268">
    <cfRule type="expression" dxfId="3062" priority="3139">
      <formula>$B268=0</formula>
    </cfRule>
  </conditionalFormatting>
  <conditionalFormatting sqref="F268">
    <cfRule type="expression" dxfId="3061" priority="3138">
      <formula>$B268=0</formula>
    </cfRule>
  </conditionalFormatting>
  <conditionalFormatting sqref="F268">
    <cfRule type="expression" dxfId="3060" priority="3137">
      <formula>$B268=0</formula>
    </cfRule>
  </conditionalFormatting>
  <conditionalFormatting sqref="F268">
    <cfRule type="expression" dxfId="3059" priority="3136">
      <formula>$B268=0</formula>
    </cfRule>
  </conditionalFormatting>
  <conditionalFormatting sqref="F268">
    <cfRule type="expression" dxfId="3058" priority="3135">
      <formula>$B268=0</formula>
    </cfRule>
  </conditionalFormatting>
  <conditionalFormatting sqref="F268">
    <cfRule type="expression" dxfId="3057" priority="3134">
      <formula>$B268=0</formula>
    </cfRule>
  </conditionalFormatting>
  <conditionalFormatting sqref="F268">
    <cfRule type="expression" dxfId="3056" priority="3133">
      <formula>$B268=0</formula>
    </cfRule>
  </conditionalFormatting>
  <conditionalFormatting sqref="F268">
    <cfRule type="expression" dxfId="3055" priority="3132">
      <formula>$B268=0</formula>
    </cfRule>
  </conditionalFormatting>
  <conditionalFormatting sqref="F268">
    <cfRule type="expression" dxfId="3054" priority="3131">
      <formula>$B268=0</formula>
    </cfRule>
  </conditionalFormatting>
  <conditionalFormatting sqref="F268">
    <cfRule type="expression" dxfId="3053" priority="3130">
      <formula>$B268=0</formula>
    </cfRule>
  </conditionalFormatting>
  <conditionalFormatting sqref="F268">
    <cfRule type="expression" dxfId="3052" priority="3129">
      <formula>$B268=0</formula>
    </cfRule>
  </conditionalFormatting>
  <conditionalFormatting sqref="F268">
    <cfRule type="expression" dxfId="3051" priority="3128">
      <formula>$B268=0</formula>
    </cfRule>
  </conditionalFormatting>
  <conditionalFormatting sqref="F268">
    <cfRule type="expression" dxfId="3050" priority="3127">
      <formula>$B268=0</formula>
    </cfRule>
  </conditionalFormatting>
  <conditionalFormatting sqref="F268">
    <cfRule type="expression" dxfId="3049" priority="3126">
      <formula>$B268=0</formula>
    </cfRule>
  </conditionalFormatting>
  <conditionalFormatting sqref="F268">
    <cfRule type="expression" dxfId="3048" priority="3125">
      <formula>$B268=0</formula>
    </cfRule>
  </conditionalFormatting>
  <conditionalFormatting sqref="F268">
    <cfRule type="expression" dxfId="3047" priority="3124">
      <formula>$B268=0</formula>
    </cfRule>
  </conditionalFormatting>
  <conditionalFormatting sqref="F268">
    <cfRule type="expression" dxfId="3046" priority="3123">
      <formula>$B268=0</formula>
    </cfRule>
  </conditionalFormatting>
  <conditionalFormatting sqref="F268">
    <cfRule type="expression" dxfId="3045" priority="3122">
      <formula>$B268=0</formula>
    </cfRule>
  </conditionalFormatting>
  <conditionalFormatting sqref="F268">
    <cfRule type="expression" dxfId="3044" priority="3121">
      <formula>$B268=0</formula>
    </cfRule>
  </conditionalFormatting>
  <conditionalFormatting sqref="F268">
    <cfRule type="expression" dxfId="3043" priority="3120">
      <formula>$B268=0</formula>
    </cfRule>
  </conditionalFormatting>
  <conditionalFormatting sqref="F268">
    <cfRule type="expression" dxfId="3042" priority="3119">
      <formula>$B268=0</formula>
    </cfRule>
  </conditionalFormatting>
  <conditionalFormatting sqref="F268">
    <cfRule type="expression" dxfId="3041" priority="3118">
      <formula>$B268=0</formula>
    </cfRule>
  </conditionalFormatting>
  <conditionalFormatting sqref="F268">
    <cfRule type="expression" dxfId="3040" priority="3117">
      <formula>$B268=0</formula>
    </cfRule>
  </conditionalFormatting>
  <conditionalFormatting sqref="F268">
    <cfRule type="expression" dxfId="3039" priority="3116">
      <formula>$B268=0</formula>
    </cfRule>
  </conditionalFormatting>
  <conditionalFormatting sqref="F268">
    <cfRule type="expression" dxfId="3038" priority="3115">
      <formula>$B268=0</formula>
    </cfRule>
  </conditionalFormatting>
  <conditionalFormatting sqref="F268">
    <cfRule type="expression" dxfId="3037" priority="3114">
      <formula>$B268=0</formula>
    </cfRule>
  </conditionalFormatting>
  <conditionalFormatting sqref="F268">
    <cfRule type="expression" dxfId="3036" priority="3113">
      <formula>$B268=0</formula>
    </cfRule>
  </conditionalFormatting>
  <conditionalFormatting sqref="F268">
    <cfRule type="expression" dxfId="3035" priority="3112">
      <formula>$B268=0</formula>
    </cfRule>
  </conditionalFormatting>
  <conditionalFormatting sqref="F268">
    <cfRule type="expression" dxfId="3034" priority="3111">
      <formula>$B268=0</formula>
    </cfRule>
  </conditionalFormatting>
  <conditionalFormatting sqref="F268">
    <cfRule type="expression" dxfId="3033" priority="3110">
      <formula>$B268=0</formula>
    </cfRule>
  </conditionalFormatting>
  <conditionalFormatting sqref="F268">
    <cfRule type="expression" dxfId="3032" priority="3109">
      <formula>$B268=0</formula>
    </cfRule>
  </conditionalFormatting>
  <conditionalFormatting sqref="F268">
    <cfRule type="expression" dxfId="3031" priority="3108">
      <formula>$B268=0</formula>
    </cfRule>
  </conditionalFormatting>
  <conditionalFormatting sqref="F268">
    <cfRule type="expression" dxfId="3030" priority="3107">
      <formula>$B268=0</formula>
    </cfRule>
  </conditionalFormatting>
  <conditionalFormatting sqref="F268">
    <cfRule type="expression" dxfId="3029" priority="3106">
      <formula>$B268=0</formula>
    </cfRule>
  </conditionalFormatting>
  <conditionalFormatting sqref="F268">
    <cfRule type="expression" dxfId="3028" priority="3105">
      <formula>$B268=0</formula>
    </cfRule>
  </conditionalFormatting>
  <conditionalFormatting sqref="F268">
    <cfRule type="expression" dxfId="3027" priority="3104">
      <formula>$B268=0</formula>
    </cfRule>
  </conditionalFormatting>
  <conditionalFormatting sqref="F268">
    <cfRule type="expression" dxfId="3026" priority="3103">
      <formula>$B268=0</formula>
    </cfRule>
  </conditionalFormatting>
  <conditionalFormatting sqref="F268">
    <cfRule type="expression" dxfId="3025" priority="3102">
      <formula>$B268=0</formula>
    </cfRule>
  </conditionalFormatting>
  <conditionalFormatting sqref="F268">
    <cfRule type="expression" dxfId="3024" priority="3101">
      <formula>$B268=0</formula>
    </cfRule>
  </conditionalFormatting>
  <conditionalFormatting sqref="F268">
    <cfRule type="expression" dxfId="3023" priority="3100">
      <formula>$B268=0</formula>
    </cfRule>
  </conditionalFormatting>
  <conditionalFormatting sqref="F268">
    <cfRule type="expression" dxfId="3022" priority="3099">
      <formula>$B268=0</formula>
    </cfRule>
  </conditionalFormatting>
  <conditionalFormatting sqref="F267">
    <cfRule type="expression" dxfId="3021" priority="3098">
      <formula>$B267=0</formula>
    </cfRule>
  </conditionalFormatting>
  <conditionalFormatting sqref="F267">
    <cfRule type="expression" dxfId="3020" priority="3097">
      <formula>$B267=0</formula>
    </cfRule>
  </conditionalFormatting>
  <conditionalFormatting sqref="F267">
    <cfRule type="expression" dxfId="3019" priority="3096">
      <formula>$B267=0</formula>
    </cfRule>
  </conditionalFormatting>
  <conditionalFormatting sqref="F267">
    <cfRule type="expression" dxfId="3018" priority="3095">
      <formula>$B267=0</formula>
    </cfRule>
  </conditionalFormatting>
  <conditionalFormatting sqref="F267">
    <cfRule type="expression" dxfId="3017" priority="3094">
      <formula>$B267=0</formula>
    </cfRule>
  </conditionalFormatting>
  <conditionalFormatting sqref="F267">
    <cfRule type="expression" dxfId="3016" priority="3093">
      <formula>$B267=0</formula>
    </cfRule>
  </conditionalFormatting>
  <conditionalFormatting sqref="F267">
    <cfRule type="expression" dxfId="3015" priority="3092">
      <formula>$B267=0</formula>
    </cfRule>
  </conditionalFormatting>
  <conditionalFormatting sqref="F267">
    <cfRule type="expression" dxfId="3014" priority="3091">
      <formula>$B267=0</formula>
    </cfRule>
  </conditionalFormatting>
  <conditionalFormatting sqref="F267">
    <cfRule type="expression" dxfId="3013" priority="3090">
      <formula>$B267=0</formula>
    </cfRule>
  </conditionalFormatting>
  <conditionalFormatting sqref="F267">
    <cfRule type="expression" dxfId="3012" priority="3089">
      <formula>$B267=0</formula>
    </cfRule>
  </conditionalFormatting>
  <conditionalFormatting sqref="F267">
    <cfRule type="expression" dxfId="3011" priority="3088">
      <formula>$B267=0</formula>
    </cfRule>
  </conditionalFormatting>
  <conditionalFormatting sqref="F266">
    <cfRule type="expression" dxfId="3010" priority="3087">
      <formula>$B266=0</formula>
    </cfRule>
  </conditionalFormatting>
  <conditionalFormatting sqref="F266">
    <cfRule type="expression" dxfId="3009" priority="3086">
      <formula>$B266=0</formula>
    </cfRule>
  </conditionalFormatting>
  <conditionalFormatting sqref="F266">
    <cfRule type="expression" dxfId="3008" priority="3085">
      <formula>$B266=0</formula>
    </cfRule>
  </conditionalFormatting>
  <conditionalFormatting sqref="F266">
    <cfRule type="expression" dxfId="3007" priority="3084">
      <formula>$B266=0</formula>
    </cfRule>
  </conditionalFormatting>
  <conditionalFormatting sqref="F266">
    <cfRule type="expression" dxfId="3006" priority="3083">
      <formula>$B266=0</formula>
    </cfRule>
  </conditionalFormatting>
  <conditionalFormatting sqref="F266">
    <cfRule type="expression" dxfId="3005" priority="3082">
      <formula>$B266=0</formula>
    </cfRule>
  </conditionalFormatting>
  <conditionalFormatting sqref="C201:F201 A201">
    <cfRule type="expression" dxfId="3004" priority="3081">
      <formula>$B212=0</formula>
    </cfRule>
  </conditionalFormatting>
  <conditionalFormatting sqref="C71:E71">
    <cfRule type="expression" dxfId="3003" priority="3080">
      <formula>$B71=0</formula>
    </cfRule>
  </conditionalFormatting>
  <conditionalFormatting sqref="C74:E74">
    <cfRule type="expression" dxfId="3002" priority="3079">
      <formula>$B74=0</formula>
    </cfRule>
  </conditionalFormatting>
  <conditionalFormatting sqref="C74:E74">
    <cfRule type="expression" dxfId="3001" priority="3078">
      <formula>$B74=0</formula>
    </cfRule>
  </conditionalFormatting>
  <conditionalFormatting sqref="A74:E74">
    <cfRule type="expression" dxfId="3000" priority="3077">
      <formula>$B74=0</formula>
    </cfRule>
  </conditionalFormatting>
  <conditionalFormatting sqref="A73:E73 B74">
    <cfRule type="expression" dxfId="2999" priority="3076">
      <formula>$B73=0</formula>
    </cfRule>
  </conditionalFormatting>
  <conditionalFormatting sqref="C74:E74">
    <cfRule type="expression" dxfId="2998" priority="3075">
      <formula>$B74=0</formula>
    </cfRule>
  </conditionalFormatting>
  <conditionalFormatting sqref="A73">
    <cfRule type="expression" dxfId="2997" priority="3074">
      <formula>$B73=0</formula>
    </cfRule>
  </conditionalFormatting>
  <conditionalFormatting sqref="A81">
    <cfRule type="expression" dxfId="2996" priority="3073">
      <formula>$B81=0</formula>
    </cfRule>
  </conditionalFormatting>
  <conditionalFormatting sqref="B82">
    <cfRule type="expression" dxfId="2995" priority="3072">
      <formula>$B82=0</formula>
    </cfRule>
  </conditionalFormatting>
  <conditionalFormatting sqref="C82:E82">
    <cfRule type="expression" dxfId="2994" priority="3071">
      <formula>$B82=0</formula>
    </cfRule>
  </conditionalFormatting>
  <conditionalFormatting sqref="A86:F86">
    <cfRule type="expression" dxfId="2993" priority="3070">
      <formula>$B86=0</formula>
    </cfRule>
  </conditionalFormatting>
  <conditionalFormatting sqref="A94:F96">
    <cfRule type="expression" dxfId="2992" priority="3069">
      <formula>$B94=0</formula>
    </cfRule>
  </conditionalFormatting>
  <conditionalFormatting sqref="A115:A119">
    <cfRule type="expression" dxfId="2991" priority="3067">
      <formula>$B115=0</formula>
    </cfRule>
  </conditionalFormatting>
  <conditionalFormatting sqref="A120">
    <cfRule type="expression" dxfId="2990" priority="3066">
      <formula>$B120=0</formula>
    </cfRule>
  </conditionalFormatting>
  <conditionalFormatting sqref="A120">
    <cfRule type="expression" dxfId="2989" priority="3065">
      <formula>$B120=0</formula>
    </cfRule>
  </conditionalFormatting>
  <conditionalFormatting sqref="A120">
    <cfRule type="expression" dxfId="2988" priority="3064">
      <formula>$B120=0</formula>
    </cfRule>
  </conditionalFormatting>
  <conditionalFormatting sqref="A131:A133">
    <cfRule type="expression" dxfId="2987" priority="3063">
      <formula>$B131=0</formula>
    </cfRule>
  </conditionalFormatting>
  <conditionalFormatting sqref="A131:A133">
    <cfRule type="expression" dxfId="2986" priority="3062">
      <formula>$B131=0</formula>
    </cfRule>
  </conditionalFormatting>
  <conditionalFormatting sqref="A140">
    <cfRule type="expression" dxfId="2985" priority="3061">
      <formula>$B140=0</formula>
    </cfRule>
  </conditionalFormatting>
  <conditionalFormatting sqref="A141:A149">
    <cfRule type="expression" dxfId="2984" priority="3060">
      <formula>$B141=0</formula>
    </cfRule>
  </conditionalFormatting>
  <conditionalFormatting sqref="A156">
    <cfRule type="expression" dxfId="2983" priority="3059">
      <formula>$B156=0</formula>
    </cfRule>
  </conditionalFormatting>
  <conditionalFormatting sqref="A158:A160">
    <cfRule type="expression" dxfId="2982" priority="3058">
      <formula>$B158=0</formula>
    </cfRule>
  </conditionalFormatting>
  <conditionalFormatting sqref="A174">
    <cfRule type="expression" dxfId="2981" priority="3057">
      <formula>$B174=0</formula>
    </cfRule>
  </conditionalFormatting>
  <conditionalFormatting sqref="A174">
    <cfRule type="expression" dxfId="2980" priority="3056">
      <formula>$B174=0</formula>
    </cfRule>
  </conditionalFormatting>
  <conditionalFormatting sqref="A174">
    <cfRule type="expression" dxfId="2979" priority="3055">
      <formula>$B174=0</formula>
    </cfRule>
  </conditionalFormatting>
  <conditionalFormatting sqref="A181:F181">
    <cfRule type="expression" dxfId="2978" priority="3054">
      <formula>$B181=0</formula>
    </cfRule>
  </conditionalFormatting>
  <conditionalFormatting sqref="F181">
    <cfRule type="expression" dxfId="2977" priority="3053">
      <formula>$B181=0</formula>
    </cfRule>
  </conditionalFormatting>
  <conditionalFormatting sqref="A181">
    <cfRule type="expression" dxfId="2976" priority="3052">
      <formula>$B181=0</formula>
    </cfRule>
  </conditionalFormatting>
  <conditionalFormatting sqref="A181">
    <cfRule type="expression" dxfId="2975" priority="3051">
      <formula>$B181=0</formula>
    </cfRule>
  </conditionalFormatting>
  <conditionalFormatting sqref="A181">
    <cfRule type="expression" dxfId="2974" priority="3050">
      <formula>$B181=0</formula>
    </cfRule>
  </conditionalFormatting>
  <conditionalFormatting sqref="B165">
    <cfRule type="expression" dxfId="2973" priority="3049">
      <formula>$B165=0</formula>
    </cfRule>
  </conditionalFormatting>
  <conditionalFormatting sqref="B82">
    <cfRule type="expression" dxfId="2972" priority="3048">
      <formula>$B82=0</formula>
    </cfRule>
  </conditionalFormatting>
  <conditionalFormatting sqref="B71">
    <cfRule type="expression" dxfId="2971" priority="3047">
      <formula>$B71=0</formula>
    </cfRule>
  </conditionalFormatting>
  <conditionalFormatting sqref="B74">
    <cfRule type="expression" dxfId="2970" priority="3046">
      <formula>$B74=0</formula>
    </cfRule>
  </conditionalFormatting>
  <conditionalFormatting sqref="F71">
    <cfRule type="expression" dxfId="2969" priority="3003">
      <formula>$B71=0</formula>
    </cfRule>
  </conditionalFormatting>
  <conditionalFormatting sqref="A190 A203:A206 C203:F206">
    <cfRule type="expression" dxfId="2968" priority="3001">
      <formula>#REF!=0</formula>
    </cfRule>
  </conditionalFormatting>
  <conditionalFormatting sqref="A189">
    <cfRule type="expression" dxfId="2967" priority="3000">
      <formula>$B199=0</formula>
    </cfRule>
  </conditionalFormatting>
  <conditionalFormatting sqref="A189:A190">
    <cfRule type="expression" dxfId="2966" priority="2999">
      <formula>$B198=0</formula>
    </cfRule>
  </conditionalFormatting>
  <conditionalFormatting sqref="C213:F213 A213">
    <cfRule type="expression" dxfId="2965" priority="2998">
      <formula>$B201=0</formula>
    </cfRule>
  </conditionalFormatting>
  <conditionalFormatting sqref="A213 C213:E213 A217:A223 A191 D197:E198 D189:E192 D185:E185">
    <cfRule type="expression" dxfId="2964" priority="2997">
      <formula>#REF!=0</formula>
    </cfRule>
  </conditionalFormatting>
  <conditionalFormatting sqref="F215">
    <cfRule type="expression" dxfId="2963" priority="2996">
      <formula>$B215=0</formula>
    </cfRule>
  </conditionalFormatting>
  <conditionalFormatting sqref="F215">
    <cfRule type="expression" dxfId="2962" priority="2995">
      <formula>$B215=0</formula>
    </cfRule>
  </conditionalFormatting>
  <conditionalFormatting sqref="F215">
    <cfRule type="expression" dxfId="2961" priority="2994">
      <formula>$B215=0</formula>
    </cfRule>
  </conditionalFormatting>
  <conditionalFormatting sqref="F215">
    <cfRule type="expression" dxfId="2960" priority="2993">
      <formula>$B215=0</formula>
    </cfRule>
  </conditionalFormatting>
  <conditionalFormatting sqref="F215">
    <cfRule type="expression" dxfId="2959" priority="2992">
      <formula>$B215=0</formula>
    </cfRule>
  </conditionalFormatting>
  <conditionalFormatting sqref="F215">
    <cfRule type="expression" dxfId="2958" priority="2991">
      <formula>$B215=0</formula>
    </cfRule>
  </conditionalFormatting>
  <conditionalFormatting sqref="F225">
    <cfRule type="expression" dxfId="2957" priority="2955">
      <formula>$B225=0</formula>
    </cfRule>
  </conditionalFormatting>
  <conditionalFormatting sqref="F225">
    <cfRule type="expression" dxfId="2956" priority="2954">
      <formula>$B225=0</formula>
    </cfRule>
  </conditionalFormatting>
  <conditionalFormatting sqref="F225">
    <cfRule type="expression" dxfId="2955" priority="2953">
      <formula>$B225=0</formula>
    </cfRule>
  </conditionalFormatting>
  <conditionalFormatting sqref="F225">
    <cfRule type="expression" dxfId="2954" priority="2952">
      <formula>$B225=0</formula>
    </cfRule>
  </conditionalFormatting>
  <conditionalFormatting sqref="F225">
    <cfRule type="expression" dxfId="2953" priority="2951">
      <formula>$B225=0</formula>
    </cfRule>
  </conditionalFormatting>
  <conditionalFormatting sqref="F225">
    <cfRule type="expression" dxfId="2952" priority="2950">
      <formula>$B225=0</formula>
    </cfRule>
  </conditionalFormatting>
  <conditionalFormatting sqref="F236">
    <cfRule type="expression" dxfId="2951" priority="2949">
      <formula>$B236=0</formula>
    </cfRule>
  </conditionalFormatting>
  <conditionalFormatting sqref="F256">
    <cfRule type="expression" dxfId="2950" priority="2948">
      <formula>$B254=0</formula>
    </cfRule>
  </conditionalFormatting>
  <conditionalFormatting sqref="F260">
    <cfRule type="expression" dxfId="2949" priority="2947">
      <formula>$B263=0</formula>
    </cfRule>
  </conditionalFormatting>
  <conditionalFormatting sqref="A191:A196">
    <cfRule type="expression" dxfId="2948" priority="2946">
      <formula>$B187=0</formula>
    </cfRule>
  </conditionalFormatting>
  <conditionalFormatting sqref="A189:A190">
    <cfRule type="expression" dxfId="2947" priority="2945">
      <formula>#REF!=0</formula>
    </cfRule>
  </conditionalFormatting>
  <conditionalFormatting sqref="F74">
    <cfRule type="expression" dxfId="2946" priority="2944">
      <formula>$B74=0</formula>
    </cfRule>
  </conditionalFormatting>
  <conditionalFormatting sqref="F82">
    <cfRule type="expression" dxfId="2945" priority="2943">
      <formula>$B82=0</formula>
    </cfRule>
  </conditionalFormatting>
  <conditionalFormatting sqref="F82">
    <cfRule type="expression" dxfId="2944" priority="2942">
      <formula>$B82=0</formula>
    </cfRule>
  </conditionalFormatting>
  <conditionalFormatting sqref="A157">
    <cfRule type="expression" dxfId="2943" priority="2940">
      <formula>$B157=0</formula>
    </cfRule>
  </conditionalFormatting>
  <conditionalFormatting sqref="A157">
    <cfRule type="expression" dxfId="2942" priority="2939">
      <formula>$B157=0</formula>
    </cfRule>
  </conditionalFormatting>
  <conditionalFormatting sqref="F70">
    <cfRule type="expression" dxfId="2941" priority="2938">
      <formula>$B70=0</formula>
    </cfRule>
  </conditionalFormatting>
  <conditionalFormatting sqref="F73">
    <cfRule type="expression" dxfId="2940" priority="2937">
      <formula>$B73=0</formula>
    </cfRule>
  </conditionalFormatting>
  <conditionalFormatting sqref="F81">
    <cfRule type="expression" dxfId="2939" priority="2936">
      <formula>$B81=0</formula>
    </cfRule>
  </conditionalFormatting>
  <conditionalFormatting sqref="F94">
    <cfRule type="expression" dxfId="2938" priority="2935">
      <formula>$B94=0</formula>
    </cfRule>
  </conditionalFormatting>
  <conditionalFormatting sqref="F101:F102">
    <cfRule type="expression" dxfId="2937" priority="2934">
      <formula>$B101=0</formula>
    </cfRule>
  </conditionalFormatting>
  <conditionalFormatting sqref="F101:F102">
    <cfRule type="expression" dxfId="2936" priority="2933">
      <formula>$B101=0</formula>
    </cfRule>
  </conditionalFormatting>
  <conditionalFormatting sqref="F101:F102">
    <cfRule type="expression" dxfId="2935" priority="2932">
      <formula>$B101=0</formula>
    </cfRule>
  </conditionalFormatting>
  <conditionalFormatting sqref="F101:F102">
    <cfRule type="expression" dxfId="2934" priority="2931">
      <formula>$B101=0</formula>
    </cfRule>
  </conditionalFormatting>
  <conditionalFormatting sqref="F101:F102">
    <cfRule type="expression" dxfId="2933" priority="2930">
      <formula>$B101=0</formula>
    </cfRule>
  </conditionalFormatting>
  <conditionalFormatting sqref="F103">
    <cfRule type="expression" dxfId="2932" priority="2929">
      <formula>$B103=0</formula>
    </cfRule>
  </conditionalFormatting>
  <conditionalFormatting sqref="F103">
    <cfRule type="expression" dxfId="2931" priority="2928">
      <formula>$B103=0</formula>
    </cfRule>
  </conditionalFormatting>
  <conditionalFormatting sqref="F103">
    <cfRule type="expression" dxfId="2930" priority="2927">
      <formula>$B103=0</formula>
    </cfRule>
  </conditionalFormatting>
  <conditionalFormatting sqref="F103">
    <cfRule type="expression" dxfId="2929" priority="2926">
      <formula>$B103=0</formula>
    </cfRule>
  </conditionalFormatting>
  <conditionalFormatting sqref="F103">
    <cfRule type="expression" dxfId="2928" priority="2925">
      <formula>$B103=0</formula>
    </cfRule>
  </conditionalFormatting>
  <conditionalFormatting sqref="A81">
    <cfRule type="expression" dxfId="2927" priority="2924">
      <formula>$B81=0</formula>
    </cfRule>
  </conditionalFormatting>
  <conditionalFormatting sqref="A81">
    <cfRule type="expression" dxfId="2926" priority="2923">
      <formula>$B81=0</formula>
    </cfRule>
  </conditionalFormatting>
  <conditionalFormatting sqref="C115:E115">
    <cfRule type="expression" dxfId="2925" priority="2922">
      <formula>$B115=0</formula>
    </cfRule>
  </conditionalFormatting>
  <conditionalFormatting sqref="C116:E116">
    <cfRule type="expression" dxfId="2924" priority="2921">
      <formula>$B116=0</formula>
    </cfRule>
  </conditionalFormatting>
  <conditionalFormatting sqref="C114:E114">
    <cfRule type="expression" dxfId="2923" priority="2920">
      <formula>$B114=0</formula>
    </cfRule>
  </conditionalFormatting>
  <conditionalFormatting sqref="F115">
    <cfRule type="expression" dxfId="2922" priority="2919">
      <formula>$B115=0</formula>
    </cfRule>
  </conditionalFormatting>
  <conditionalFormatting sqref="F115">
    <cfRule type="expression" dxfId="2921" priority="2918">
      <formula>$B115=0</formula>
    </cfRule>
  </conditionalFormatting>
  <conditionalFormatting sqref="F129">
    <cfRule type="expression" dxfId="2920" priority="2917">
      <formula>$B129=0</formula>
    </cfRule>
  </conditionalFormatting>
  <conditionalFormatting sqref="F129">
    <cfRule type="expression" dxfId="2919" priority="2916">
      <formula>$B129=0</formula>
    </cfRule>
  </conditionalFormatting>
  <conditionalFormatting sqref="C128:E128">
    <cfRule type="expression" dxfId="2918" priority="2915">
      <formula>$B128=0</formula>
    </cfRule>
  </conditionalFormatting>
  <conditionalFormatting sqref="C129:E129">
    <cfRule type="expression" dxfId="2917" priority="2914">
      <formula>$B129=0</formula>
    </cfRule>
  </conditionalFormatting>
  <conditionalFormatting sqref="C130:E130">
    <cfRule type="expression" dxfId="2916" priority="2913">
      <formula>$B130=0</formula>
    </cfRule>
  </conditionalFormatting>
  <conditionalFormatting sqref="F145">
    <cfRule type="expression" dxfId="2915" priority="2912">
      <formula>$B145=0</formula>
    </cfRule>
  </conditionalFormatting>
  <conditionalFormatting sqref="F145">
    <cfRule type="expression" dxfId="2914" priority="2911">
      <formula>$B145=0</formula>
    </cfRule>
  </conditionalFormatting>
  <conditionalFormatting sqref="C143:E143">
    <cfRule type="expression" dxfId="2913" priority="2910">
      <formula>$B143=0</formula>
    </cfRule>
  </conditionalFormatting>
  <conditionalFormatting sqref="C145:E145">
    <cfRule type="expression" dxfId="2912" priority="2909">
      <formula>$B145=0</formula>
    </cfRule>
  </conditionalFormatting>
  <conditionalFormatting sqref="C146:E146">
    <cfRule type="expression" dxfId="2911" priority="2908">
      <formula>$B146=0</formula>
    </cfRule>
  </conditionalFormatting>
  <conditionalFormatting sqref="C158:E160">
    <cfRule type="expression" dxfId="2910" priority="2907">
      <formula>$B158=0</formula>
    </cfRule>
  </conditionalFormatting>
  <conditionalFormatting sqref="F136:F137">
    <cfRule type="expression" dxfId="2909" priority="2906">
      <formula>$B136=0</formula>
    </cfRule>
  </conditionalFormatting>
  <conditionalFormatting sqref="F136:F137">
    <cfRule type="expression" dxfId="2908" priority="2905">
      <formula>$B136=0</formula>
    </cfRule>
  </conditionalFormatting>
  <conditionalFormatting sqref="F136:F137">
    <cfRule type="expression" dxfId="2907" priority="2904">
      <formula>$B136=0</formula>
    </cfRule>
  </conditionalFormatting>
  <conditionalFormatting sqref="F136:F137">
    <cfRule type="expression" dxfId="2906" priority="2903">
      <formula>$B136=0</formula>
    </cfRule>
  </conditionalFormatting>
  <conditionalFormatting sqref="F136:F137">
    <cfRule type="expression" dxfId="2905" priority="2902">
      <formula>$B136=0</formula>
    </cfRule>
  </conditionalFormatting>
  <conditionalFormatting sqref="F136:F137">
    <cfRule type="expression" dxfId="2904" priority="2901">
      <formula>$B136=0</formula>
    </cfRule>
  </conditionalFormatting>
  <conditionalFormatting sqref="F136:F137">
    <cfRule type="expression" dxfId="2903" priority="2900">
      <formula>$B136=0</formula>
    </cfRule>
  </conditionalFormatting>
  <conditionalFormatting sqref="F136:F137">
    <cfRule type="expression" dxfId="2902" priority="2899">
      <formula>$B136=0</formula>
    </cfRule>
  </conditionalFormatting>
  <conditionalFormatting sqref="F136:F137">
    <cfRule type="expression" dxfId="2901" priority="2898">
      <formula>$B136=0</formula>
    </cfRule>
  </conditionalFormatting>
  <conditionalFormatting sqref="F136:F137">
    <cfRule type="expression" dxfId="2900" priority="2897">
      <formula>$B136=0</formula>
    </cfRule>
  </conditionalFormatting>
  <conditionalFormatting sqref="F136:F137">
    <cfRule type="expression" dxfId="2899" priority="2896">
      <formula>$B136=0</formula>
    </cfRule>
  </conditionalFormatting>
  <conditionalFormatting sqref="F122:F123">
    <cfRule type="expression" dxfId="2898" priority="2895">
      <formula>$B122=0</formula>
    </cfRule>
  </conditionalFormatting>
  <conditionalFormatting sqref="F122:F123">
    <cfRule type="expression" dxfId="2897" priority="2894">
      <formula>$B122=0</formula>
    </cfRule>
  </conditionalFormatting>
  <conditionalFormatting sqref="F122:F123">
    <cfRule type="expression" dxfId="2896" priority="2893">
      <formula>$B122=0</formula>
    </cfRule>
  </conditionalFormatting>
  <conditionalFormatting sqref="F122:F123">
    <cfRule type="expression" dxfId="2895" priority="2892">
      <formula>$B122=0</formula>
    </cfRule>
  </conditionalFormatting>
  <conditionalFormatting sqref="F122:F123">
    <cfRule type="expression" dxfId="2894" priority="2891">
      <formula>$B122=0</formula>
    </cfRule>
  </conditionalFormatting>
  <conditionalFormatting sqref="F122:F123">
    <cfRule type="expression" dxfId="2893" priority="2890">
      <formula>$B122=0</formula>
    </cfRule>
  </conditionalFormatting>
  <conditionalFormatting sqref="F122:F123">
    <cfRule type="expression" dxfId="2892" priority="2889">
      <formula>$B122=0</formula>
    </cfRule>
  </conditionalFormatting>
  <conditionalFormatting sqref="F122:F123">
    <cfRule type="expression" dxfId="2891" priority="2888">
      <formula>$B122=0</formula>
    </cfRule>
  </conditionalFormatting>
  <conditionalFormatting sqref="F122:F123">
    <cfRule type="expression" dxfId="2890" priority="2887">
      <formula>$B122=0</formula>
    </cfRule>
  </conditionalFormatting>
  <conditionalFormatting sqref="F122:F123">
    <cfRule type="expression" dxfId="2889" priority="2886">
      <formula>$B122=0</formula>
    </cfRule>
  </conditionalFormatting>
  <conditionalFormatting sqref="F122:F123">
    <cfRule type="expression" dxfId="2888" priority="2885">
      <formula>$B122=0</formula>
    </cfRule>
  </conditionalFormatting>
  <conditionalFormatting sqref="F122:F123">
    <cfRule type="expression" dxfId="2887" priority="2884">
      <formula>$B122=0</formula>
    </cfRule>
  </conditionalFormatting>
  <conditionalFormatting sqref="F122:F123">
    <cfRule type="expression" dxfId="2886" priority="2883">
      <formula>$B122=0</formula>
    </cfRule>
  </conditionalFormatting>
  <conditionalFormatting sqref="F122:F123">
    <cfRule type="expression" dxfId="2885" priority="2882">
      <formula>$B122=0</formula>
    </cfRule>
  </conditionalFormatting>
  <conditionalFormatting sqref="F122:F123">
    <cfRule type="expression" dxfId="2884" priority="2881">
      <formula>$B122=0</formula>
    </cfRule>
  </conditionalFormatting>
  <conditionalFormatting sqref="F122:F123">
    <cfRule type="expression" dxfId="2883" priority="2880">
      <formula>$B122=0</formula>
    </cfRule>
  </conditionalFormatting>
  <conditionalFormatting sqref="F122:F123">
    <cfRule type="expression" dxfId="2882" priority="2879">
      <formula>$B122=0</formula>
    </cfRule>
  </conditionalFormatting>
  <conditionalFormatting sqref="F122:F123">
    <cfRule type="expression" dxfId="2881" priority="2878">
      <formula>$B122=0</formula>
    </cfRule>
  </conditionalFormatting>
  <conditionalFormatting sqref="F122:F123">
    <cfRule type="expression" dxfId="2880" priority="2877">
      <formula>$B122=0</formula>
    </cfRule>
  </conditionalFormatting>
  <conditionalFormatting sqref="F122:F123">
    <cfRule type="expression" dxfId="2879" priority="2876">
      <formula>$B122=0</formula>
    </cfRule>
  </conditionalFormatting>
  <conditionalFormatting sqref="F122:F123">
    <cfRule type="expression" dxfId="2878" priority="2875">
      <formula>$B122=0</formula>
    </cfRule>
  </conditionalFormatting>
  <conditionalFormatting sqref="F122:F123">
    <cfRule type="expression" dxfId="2877" priority="2874">
      <formula>$B122=0</formula>
    </cfRule>
  </conditionalFormatting>
  <conditionalFormatting sqref="F163:F164">
    <cfRule type="expression" dxfId="2876" priority="2873">
      <formula>$B163=0</formula>
    </cfRule>
  </conditionalFormatting>
  <conditionalFormatting sqref="F163:F164">
    <cfRule type="expression" dxfId="2875" priority="2872">
      <formula>$B163=0</formula>
    </cfRule>
  </conditionalFormatting>
  <conditionalFormatting sqref="F163:F164">
    <cfRule type="expression" dxfId="2874" priority="2871">
      <formula>$B163=0</formula>
    </cfRule>
  </conditionalFormatting>
  <conditionalFormatting sqref="F163:F164">
    <cfRule type="expression" dxfId="2873" priority="2870">
      <formula>$B163=0</formula>
    </cfRule>
  </conditionalFormatting>
  <conditionalFormatting sqref="F163:F164">
    <cfRule type="expression" dxfId="2872" priority="2869">
      <formula>$B163=0</formula>
    </cfRule>
  </conditionalFormatting>
  <conditionalFormatting sqref="F163:F164">
    <cfRule type="expression" dxfId="2871" priority="2868">
      <formula>$B163=0</formula>
    </cfRule>
  </conditionalFormatting>
  <conditionalFormatting sqref="F163:F164">
    <cfRule type="expression" dxfId="2870" priority="2867">
      <formula>$B163=0</formula>
    </cfRule>
  </conditionalFormatting>
  <conditionalFormatting sqref="F163:F164">
    <cfRule type="expression" dxfId="2869" priority="2866">
      <formula>$B163=0</formula>
    </cfRule>
  </conditionalFormatting>
  <conditionalFormatting sqref="F163:F164">
    <cfRule type="expression" dxfId="2868" priority="2865">
      <formula>$B163=0</formula>
    </cfRule>
  </conditionalFormatting>
  <conditionalFormatting sqref="F163:F164">
    <cfRule type="expression" dxfId="2867" priority="2864">
      <formula>$B163=0</formula>
    </cfRule>
  </conditionalFormatting>
  <conditionalFormatting sqref="F163:F164">
    <cfRule type="expression" dxfId="2866" priority="2863">
      <formula>$B163=0</formula>
    </cfRule>
  </conditionalFormatting>
  <conditionalFormatting sqref="F163:F164">
    <cfRule type="expression" dxfId="2865" priority="2862">
      <formula>$B163=0</formula>
    </cfRule>
  </conditionalFormatting>
  <conditionalFormatting sqref="F163:F164">
    <cfRule type="expression" dxfId="2864" priority="2861">
      <formula>$B163=0</formula>
    </cfRule>
  </conditionalFormatting>
  <conditionalFormatting sqref="F163:F164">
    <cfRule type="expression" dxfId="2863" priority="2860">
      <formula>$B163=0</formula>
    </cfRule>
  </conditionalFormatting>
  <conditionalFormatting sqref="F163:F164">
    <cfRule type="expression" dxfId="2862" priority="2859">
      <formula>$B163=0</formula>
    </cfRule>
  </conditionalFormatting>
  <conditionalFormatting sqref="F163:F164">
    <cfRule type="expression" dxfId="2861" priority="2858">
      <formula>$B163=0</formula>
    </cfRule>
  </conditionalFormatting>
  <conditionalFormatting sqref="F163:F164">
    <cfRule type="expression" dxfId="2860" priority="2857">
      <formula>$B163=0</formula>
    </cfRule>
  </conditionalFormatting>
  <conditionalFormatting sqref="F163:F164">
    <cfRule type="expression" dxfId="2859" priority="2856">
      <formula>$B163=0</formula>
    </cfRule>
  </conditionalFormatting>
  <conditionalFormatting sqref="F163:F164">
    <cfRule type="expression" dxfId="2858" priority="2855">
      <formula>$B163=0</formula>
    </cfRule>
  </conditionalFormatting>
  <conditionalFormatting sqref="F163:F164">
    <cfRule type="expression" dxfId="2857" priority="2854">
      <formula>$B163=0</formula>
    </cfRule>
  </conditionalFormatting>
  <conditionalFormatting sqref="F163:F164">
    <cfRule type="expression" dxfId="2856" priority="2853">
      <formula>$B163=0</formula>
    </cfRule>
  </conditionalFormatting>
  <conditionalFormatting sqref="F163:F164">
    <cfRule type="expression" dxfId="2855" priority="2852">
      <formula>$B163=0</formula>
    </cfRule>
  </conditionalFormatting>
  <conditionalFormatting sqref="F163:F164">
    <cfRule type="expression" dxfId="2854" priority="2851">
      <formula>$B163=0</formula>
    </cfRule>
  </conditionalFormatting>
  <conditionalFormatting sqref="F126">
    <cfRule type="expression" dxfId="2853" priority="2850">
      <formula>$B126=0</formula>
    </cfRule>
  </conditionalFormatting>
  <conditionalFormatting sqref="F126">
    <cfRule type="expression" dxfId="2852" priority="2849">
      <formula>$B126=0</formula>
    </cfRule>
  </conditionalFormatting>
  <conditionalFormatting sqref="F126">
    <cfRule type="expression" dxfId="2851" priority="2848">
      <formula>$B126=0</formula>
    </cfRule>
  </conditionalFormatting>
  <conditionalFormatting sqref="F126">
    <cfRule type="expression" dxfId="2850" priority="2847">
      <formula>$B126=0</formula>
    </cfRule>
  </conditionalFormatting>
  <conditionalFormatting sqref="F126">
    <cfRule type="expression" dxfId="2849" priority="2846">
      <formula>$B126=0</formula>
    </cfRule>
  </conditionalFormatting>
  <conditionalFormatting sqref="F140">
    <cfRule type="expression" dxfId="2848" priority="2845">
      <formula>$B140=0</formula>
    </cfRule>
  </conditionalFormatting>
  <conditionalFormatting sqref="F140">
    <cfRule type="expression" dxfId="2847" priority="2844">
      <formula>$B140=0</formula>
    </cfRule>
  </conditionalFormatting>
  <conditionalFormatting sqref="F140">
    <cfRule type="expression" dxfId="2846" priority="2843">
      <formula>$B140=0</formula>
    </cfRule>
  </conditionalFormatting>
  <conditionalFormatting sqref="F140">
    <cfRule type="expression" dxfId="2845" priority="2842">
      <formula>$B140=0</formula>
    </cfRule>
  </conditionalFormatting>
  <conditionalFormatting sqref="F140">
    <cfRule type="expression" dxfId="2844" priority="2841">
      <formula>$B140=0</formula>
    </cfRule>
  </conditionalFormatting>
  <conditionalFormatting sqref="F156">
    <cfRule type="expression" dxfId="2843" priority="2840">
      <formula>$B156=0</formula>
    </cfRule>
  </conditionalFormatting>
  <conditionalFormatting sqref="F156">
    <cfRule type="expression" dxfId="2842" priority="2839">
      <formula>$B156=0</formula>
    </cfRule>
  </conditionalFormatting>
  <conditionalFormatting sqref="F156">
    <cfRule type="expression" dxfId="2841" priority="2838">
      <formula>$B156=0</formula>
    </cfRule>
  </conditionalFormatting>
  <conditionalFormatting sqref="F156">
    <cfRule type="expression" dxfId="2840" priority="2837">
      <formula>$B156=0</formula>
    </cfRule>
  </conditionalFormatting>
  <conditionalFormatting sqref="F156">
    <cfRule type="expression" dxfId="2839" priority="2836">
      <formula>$B156=0</formula>
    </cfRule>
  </conditionalFormatting>
  <conditionalFormatting sqref="F144">
    <cfRule type="expression" dxfId="2838" priority="2835">
      <formula>$B144=0</formula>
    </cfRule>
  </conditionalFormatting>
  <conditionalFormatting sqref="F146">
    <cfRule type="expression" dxfId="2837" priority="2834">
      <formula>$B146=0</formula>
    </cfRule>
  </conditionalFormatting>
  <conditionalFormatting sqref="F146">
    <cfRule type="expression" dxfId="2836" priority="2833">
      <formula>$B146=0</formula>
    </cfRule>
  </conditionalFormatting>
  <conditionalFormatting sqref="F130">
    <cfRule type="expression" dxfId="2835" priority="2832">
      <formula>$B130=0</formula>
    </cfRule>
  </conditionalFormatting>
  <conditionalFormatting sqref="F130">
    <cfRule type="expression" dxfId="2834" priority="2831">
      <formula>$B130=0</formula>
    </cfRule>
  </conditionalFormatting>
  <conditionalFormatting sqref="F116">
    <cfRule type="expression" dxfId="2833" priority="2830">
      <formula>$B116=0</formula>
    </cfRule>
  </conditionalFormatting>
  <conditionalFormatting sqref="F116">
    <cfRule type="expression" dxfId="2832" priority="2829">
      <formula>$B116=0</formula>
    </cfRule>
  </conditionalFormatting>
  <conditionalFormatting sqref="F174">
    <cfRule type="expression" dxfId="2831" priority="2828">
      <formula>$B174=0</formula>
    </cfRule>
  </conditionalFormatting>
  <conditionalFormatting sqref="F174">
    <cfRule type="expression" dxfId="2830" priority="2827">
      <formula>$B174=0</formula>
    </cfRule>
  </conditionalFormatting>
  <conditionalFormatting sqref="F174">
    <cfRule type="expression" dxfId="2829" priority="2826">
      <formula>$B174=0</formula>
    </cfRule>
  </conditionalFormatting>
  <conditionalFormatting sqref="F174">
    <cfRule type="expression" dxfId="2828" priority="2825">
      <formula>$B174=0</formula>
    </cfRule>
  </conditionalFormatting>
  <conditionalFormatting sqref="F174">
    <cfRule type="expression" dxfId="2827" priority="2824">
      <formula>$B174=0</formula>
    </cfRule>
  </conditionalFormatting>
  <conditionalFormatting sqref="F174">
    <cfRule type="expression" dxfId="2826" priority="2823">
      <formula>$B174=0</formula>
    </cfRule>
  </conditionalFormatting>
  <conditionalFormatting sqref="F174">
    <cfRule type="expression" dxfId="2825" priority="2822">
      <formula>$B174=0</formula>
    </cfRule>
  </conditionalFormatting>
  <conditionalFormatting sqref="F174">
    <cfRule type="expression" dxfId="2824" priority="2821">
      <formula>$B174=0</formula>
    </cfRule>
  </conditionalFormatting>
  <conditionalFormatting sqref="F174">
    <cfRule type="expression" dxfId="2823" priority="2820">
      <formula>$B174=0</formula>
    </cfRule>
  </conditionalFormatting>
  <conditionalFormatting sqref="F174">
    <cfRule type="expression" dxfId="2822" priority="2819">
      <formula>$B174=0</formula>
    </cfRule>
  </conditionalFormatting>
  <conditionalFormatting sqref="F174">
    <cfRule type="expression" dxfId="2821" priority="2818">
      <formula>$B174=0</formula>
    </cfRule>
  </conditionalFormatting>
  <conditionalFormatting sqref="F174">
    <cfRule type="expression" dxfId="2820" priority="2817">
      <formula>$B174=0</formula>
    </cfRule>
  </conditionalFormatting>
  <conditionalFormatting sqref="F174">
    <cfRule type="expression" dxfId="2819" priority="2816">
      <formula>$B174=0</formula>
    </cfRule>
  </conditionalFormatting>
  <conditionalFormatting sqref="F174">
    <cfRule type="expression" dxfId="2818" priority="2815">
      <formula>$B174=0</formula>
    </cfRule>
  </conditionalFormatting>
  <conditionalFormatting sqref="F174">
    <cfRule type="expression" dxfId="2817" priority="2814">
      <formula>$B174=0</formula>
    </cfRule>
  </conditionalFormatting>
  <conditionalFormatting sqref="F174">
    <cfRule type="expression" dxfId="2816" priority="2813">
      <formula>$B174=0</formula>
    </cfRule>
  </conditionalFormatting>
  <conditionalFormatting sqref="F174">
    <cfRule type="expression" dxfId="2815" priority="2812">
      <formula>$B174=0</formula>
    </cfRule>
  </conditionalFormatting>
  <conditionalFormatting sqref="F174">
    <cfRule type="expression" dxfId="2814" priority="2811">
      <formula>$B174=0</formula>
    </cfRule>
  </conditionalFormatting>
  <conditionalFormatting sqref="F174">
    <cfRule type="expression" dxfId="2813" priority="2810">
      <formula>$B174=0</formula>
    </cfRule>
  </conditionalFormatting>
  <conditionalFormatting sqref="F174">
    <cfRule type="expression" dxfId="2812" priority="2809">
      <formula>$B174=0</formula>
    </cfRule>
  </conditionalFormatting>
  <conditionalFormatting sqref="F174">
    <cfRule type="expression" dxfId="2811" priority="2808">
      <formula>$B174=0</formula>
    </cfRule>
  </conditionalFormatting>
  <conditionalFormatting sqref="F174">
    <cfRule type="expression" dxfId="2810" priority="2807">
      <formula>$B174=0</formula>
    </cfRule>
  </conditionalFormatting>
  <conditionalFormatting sqref="F174">
    <cfRule type="expression" dxfId="2809" priority="2806">
      <formula>$B174=0</formula>
    </cfRule>
  </conditionalFormatting>
  <conditionalFormatting sqref="F174">
    <cfRule type="expression" dxfId="2808" priority="2805">
      <formula>$B174=0</formula>
    </cfRule>
  </conditionalFormatting>
  <conditionalFormatting sqref="F174">
    <cfRule type="expression" dxfId="2807" priority="2804">
      <formula>$B174=0</formula>
    </cfRule>
  </conditionalFormatting>
  <conditionalFormatting sqref="F174">
    <cfRule type="expression" dxfId="2806" priority="2803">
      <formula>$B174=0</formula>
    </cfRule>
  </conditionalFormatting>
  <conditionalFormatting sqref="F174">
    <cfRule type="expression" dxfId="2805" priority="2802">
      <formula>$B174=0</formula>
    </cfRule>
  </conditionalFormatting>
  <conditionalFormatting sqref="F174">
    <cfRule type="expression" dxfId="2804" priority="2801">
      <formula>$B174=0</formula>
    </cfRule>
  </conditionalFormatting>
  <conditionalFormatting sqref="F174">
    <cfRule type="expression" dxfId="2803" priority="2800">
      <formula>$B174=0</formula>
    </cfRule>
  </conditionalFormatting>
  <conditionalFormatting sqref="F174">
    <cfRule type="expression" dxfId="2802" priority="2799">
      <formula>$B174=0</formula>
    </cfRule>
  </conditionalFormatting>
  <conditionalFormatting sqref="F174">
    <cfRule type="expression" dxfId="2801" priority="2798">
      <formula>$B174=0</formula>
    </cfRule>
  </conditionalFormatting>
  <conditionalFormatting sqref="F174">
    <cfRule type="expression" dxfId="2800" priority="2797">
      <formula>$B174=0</formula>
    </cfRule>
  </conditionalFormatting>
  <conditionalFormatting sqref="F174">
    <cfRule type="expression" dxfId="2799" priority="2796">
      <formula>$B174=0</formula>
    </cfRule>
  </conditionalFormatting>
  <conditionalFormatting sqref="F174">
    <cfRule type="expression" dxfId="2798" priority="2795">
      <formula>$B174=0</formula>
    </cfRule>
  </conditionalFormatting>
  <conditionalFormatting sqref="F174">
    <cfRule type="expression" dxfId="2797" priority="2794">
      <formula>$B174=0</formula>
    </cfRule>
  </conditionalFormatting>
  <conditionalFormatting sqref="F174">
    <cfRule type="expression" dxfId="2796" priority="2793">
      <formula>$B174=0</formula>
    </cfRule>
  </conditionalFormatting>
  <conditionalFormatting sqref="F174">
    <cfRule type="expression" dxfId="2795" priority="2792">
      <formula>$B174=0</formula>
    </cfRule>
  </conditionalFormatting>
  <conditionalFormatting sqref="F181">
    <cfRule type="expression" dxfId="2794" priority="2791">
      <formula>$B181=0</formula>
    </cfRule>
  </conditionalFormatting>
  <conditionalFormatting sqref="F181">
    <cfRule type="expression" dxfId="2793" priority="2790">
      <formula>$B181=0</formula>
    </cfRule>
  </conditionalFormatting>
  <conditionalFormatting sqref="F181">
    <cfRule type="expression" dxfId="2792" priority="2789">
      <formula>$B181=0</formula>
    </cfRule>
  </conditionalFormatting>
  <conditionalFormatting sqref="F181">
    <cfRule type="expression" dxfId="2791" priority="2788">
      <formula>$B181=0</formula>
    </cfRule>
  </conditionalFormatting>
  <conditionalFormatting sqref="F181">
    <cfRule type="expression" dxfId="2790" priority="2787">
      <formula>$B181=0</formula>
    </cfRule>
  </conditionalFormatting>
  <conditionalFormatting sqref="F181">
    <cfRule type="expression" dxfId="2789" priority="2786">
      <formula>$B181=0</formula>
    </cfRule>
  </conditionalFormatting>
  <conditionalFormatting sqref="F181">
    <cfRule type="expression" dxfId="2788" priority="2785">
      <formula>$B181=0</formula>
    </cfRule>
  </conditionalFormatting>
  <conditionalFormatting sqref="F181">
    <cfRule type="expression" dxfId="2787" priority="2784">
      <formula>$B181=0</formula>
    </cfRule>
  </conditionalFormatting>
  <conditionalFormatting sqref="F181">
    <cfRule type="expression" dxfId="2786" priority="2783">
      <formula>$B181=0</formula>
    </cfRule>
  </conditionalFormatting>
  <conditionalFormatting sqref="F181">
    <cfRule type="expression" dxfId="2785" priority="2782">
      <formula>$B181=0</formula>
    </cfRule>
  </conditionalFormatting>
  <conditionalFormatting sqref="F181">
    <cfRule type="expression" dxfId="2784" priority="2781">
      <formula>$B181=0</formula>
    </cfRule>
  </conditionalFormatting>
  <conditionalFormatting sqref="F181">
    <cfRule type="expression" dxfId="2783" priority="2780">
      <formula>$B181=0</formula>
    </cfRule>
  </conditionalFormatting>
  <conditionalFormatting sqref="F181">
    <cfRule type="expression" dxfId="2782" priority="2779">
      <formula>$B181=0</formula>
    </cfRule>
  </conditionalFormatting>
  <conditionalFormatting sqref="F181">
    <cfRule type="expression" dxfId="2781" priority="2778">
      <formula>$B181=0</formula>
    </cfRule>
  </conditionalFormatting>
  <conditionalFormatting sqref="F181">
    <cfRule type="expression" dxfId="2780" priority="2777">
      <formula>$B181=0</formula>
    </cfRule>
  </conditionalFormatting>
  <conditionalFormatting sqref="F181">
    <cfRule type="expression" dxfId="2779" priority="2776">
      <formula>$B181=0</formula>
    </cfRule>
  </conditionalFormatting>
  <conditionalFormatting sqref="F181">
    <cfRule type="expression" dxfId="2778" priority="2775">
      <formula>$B181=0</formula>
    </cfRule>
  </conditionalFormatting>
  <conditionalFormatting sqref="F181">
    <cfRule type="expression" dxfId="2777" priority="2774">
      <formula>$B181=0</formula>
    </cfRule>
  </conditionalFormatting>
  <conditionalFormatting sqref="F181">
    <cfRule type="expression" dxfId="2776" priority="2773">
      <formula>$B181=0</formula>
    </cfRule>
  </conditionalFormatting>
  <conditionalFormatting sqref="F181">
    <cfRule type="expression" dxfId="2775" priority="2772">
      <formula>$B181=0</formula>
    </cfRule>
  </conditionalFormatting>
  <conditionalFormatting sqref="F181">
    <cfRule type="expression" dxfId="2774" priority="2771">
      <formula>$B181=0</formula>
    </cfRule>
  </conditionalFormatting>
  <conditionalFormatting sqref="F181">
    <cfRule type="expression" dxfId="2773" priority="2770">
      <formula>$B181=0</formula>
    </cfRule>
  </conditionalFormatting>
  <conditionalFormatting sqref="F181">
    <cfRule type="expression" dxfId="2772" priority="2769">
      <formula>$B181=0</formula>
    </cfRule>
  </conditionalFormatting>
  <conditionalFormatting sqref="F181">
    <cfRule type="expression" dxfId="2771" priority="2768">
      <formula>$B181=0</formula>
    </cfRule>
  </conditionalFormatting>
  <conditionalFormatting sqref="F181">
    <cfRule type="expression" dxfId="2770" priority="2767">
      <formula>$B181=0</formula>
    </cfRule>
  </conditionalFormatting>
  <conditionalFormatting sqref="F181">
    <cfRule type="expression" dxfId="2769" priority="2766">
      <formula>$B181=0</formula>
    </cfRule>
  </conditionalFormatting>
  <conditionalFormatting sqref="F181">
    <cfRule type="expression" dxfId="2768" priority="2765">
      <formula>$B181=0</formula>
    </cfRule>
  </conditionalFormatting>
  <conditionalFormatting sqref="F181">
    <cfRule type="expression" dxfId="2767" priority="2764">
      <formula>$B181=0</formula>
    </cfRule>
  </conditionalFormatting>
  <conditionalFormatting sqref="F181">
    <cfRule type="expression" dxfId="2766" priority="2763">
      <formula>$B181=0</formula>
    </cfRule>
  </conditionalFormatting>
  <conditionalFormatting sqref="F181">
    <cfRule type="expression" dxfId="2765" priority="2762">
      <formula>$B181=0</formula>
    </cfRule>
  </conditionalFormatting>
  <conditionalFormatting sqref="F181">
    <cfRule type="expression" dxfId="2764" priority="2761">
      <formula>$B181=0</formula>
    </cfRule>
  </conditionalFormatting>
  <conditionalFormatting sqref="F181">
    <cfRule type="expression" dxfId="2763" priority="2760">
      <formula>$B181=0</formula>
    </cfRule>
  </conditionalFormatting>
  <conditionalFormatting sqref="F181">
    <cfRule type="expression" dxfId="2762" priority="2759">
      <formula>$B181=0</formula>
    </cfRule>
  </conditionalFormatting>
  <conditionalFormatting sqref="F181">
    <cfRule type="expression" dxfId="2761" priority="2758">
      <formula>$B181=0</formula>
    </cfRule>
  </conditionalFormatting>
  <conditionalFormatting sqref="F181">
    <cfRule type="expression" dxfId="2760" priority="2757">
      <formula>$B181=0</formula>
    </cfRule>
  </conditionalFormatting>
  <conditionalFormatting sqref="F181">
    <cfRule type="expression" dxfId="2759" priority="2756">
      <formula>$B181=0</formula>
    </cfRule>
  </conditionalFormatting>
  <conditionalFormatting sqref="F181">
    <cfRule type="expression" dxfId="2758" priority="2755">
      <formula>$B181=0</formula>
    </cfRule>
  </conditionalFormatting>
  <conditionalFormatting sqref="F181">
    <cfRule type="expression" dxfId="2757" priority="2754">
      <formula>$B181=0</formula>
    </cfRule>
  </conditionalFormatting>
  <conditionalFormatting sqref="F181">
    <cfRule type="expression" dxfId="2756" priority="2753">
      <formula>$B181=0</formula>
    </cfRule>
  </conditionalFormatting>
  <conditionalFormatting sqref="A190">
    <cfRule type="expression" dxfId="2755" priority="2752">
      <formula>$B200=0</formula>
    </cfRule>
  </conditionalFormatting>
  <conditionalFormatting sqref="C144:E144">
    <cfRule type="expression" dxfId="2754" priority="2751">
      <formula>$B144=0</formula>
    </cfRule>
  </conditionalFormatting>
  <conditionalFormatting sqref="C193:E195">
    <cfRule type="expression" dxfId="2753" priority="2750">
      <formula>$B193=0</formula>
    </cfRule>
  </conditionalFormatting>
  <conditionalFormatting sqref="A202">
    <cfRule type="expression" dxfId="2752" priority="2749">
      <formula>$B213=0</formula>
    </cfRule>
  </conditionalFormatting>
  <conditionalFormatting sqref="A201">
    <cfRule type="expression" dxfId="2751" priority="2748">
      <formula>$B212=0</formula>
    </cfRule>
  </conditionalFormatting>
  <conditionalFormatting sqref="F203:F207">
    <cfRule type="expression" dxfId="2750" priority="2747">
      <formula>#REF!=0</formula>
    </cfRule>
  </conditionalFormatting>
  <conditionalFormatting sqref="A189:A199">
    <cfRule type="expression" dxfId="2749" priority="2746">
      <formula>$B189=0</formula>
    </cfRule>
  </conditionalFormatting>
  <conditionalFormatting sqref="A189:A199">
    <cfRule type="expression" dxfId="2748" priority="2745">
      <formula>$B189=0</formula>
    </cfRule>
  </conditionalFormatting>
  <conditionalFormatting sqref="A189:A199">
    <cfRule type="expression" dxfId="2747" priority="2744">
      <formula>$B189=0</formula>
    </cfRule>
  </conditionalFormatting>
  <conditionalFormatting sqref="A189:A199">
    <cfRule type="expression" dxfId="2746" priority="2743">
      <formula>$B189=0</formula>
    </cfRule>
  </conditionalFormatting>
  <conditionalFormatting sqref="A189:A199">
    <cfRule type="expression" dxfId="2745" priority="2742">
      <formula>$B189=0</formula>
    </cfRule>
  </conditionalFormatting>
  <conditionalFormatting sqref="A189:A199">
    <cfRule type="expression" dxfId="2744" priority="2741">
      <formula>$B189=0</formula>
    </cfRule>
  </conditionalFormatting>
  <conditionalFormatting sqref="A189:A199">
    <cfRule type="expression" dxfId="2743" priority="2740">
      <formula>$B189=0</formula>
    </cfRule>
  </conditionalFormatting>
  <conditionalFormatting sqref="A189:A199">
    <cfRule type="expression" dxfId="2742" priority="2739">
      <formula>$B189=0</formula>
    </cfRule>
  </conditionalFormatting>
  <conditionalFormatting sqref="A189:A199">
    <cfRule type="expression" dxfId="2741" priority="2738">
      <formula>$B189=0</formula>
    </cfRule>
  </conditionalFormatting>
  <conditionalFormatting sqref="F118:F119">
    <cfRule type="expression" dxfId="2740" priority="2737">
      <formula>$B118=0</formula>
    </cfRule>
  </conditionalFormatting>
  <conditionalFormatting sqref="F118:F119">
    <cfRule type="expression" dxfId="2739" priority="2736">
      <formula>$B118=0</formula>
    </cfRule>
  </conditionalFormatting>
  <conditionalFormatting sqref="F118:F119">
    <cfRule type="expression" dxfId="2738" priority="2735">
      <formula>$B118=0</formula>
    </cfRule>
  </conditionalFormatting>
  <conditionalFormatting sqref="F118:F119">
    <cfRule type="expression" dxfId="2737" priority="2734">
      <formula>$B118=0</formula>
    </cfRule>
  </conditionalFormatting>
  <conditionalFormatting sqref="F118:F119">
    <cfRule type="expression" dxfId="2736" priority="2733">
      <formula>$B118=0</formula>
    </cfRule>
  </conditionalFormatting>
  <conditionalFormatting sqref="F118:F119">
    <cfRule type="expression" dxfId="2735" priority="2732">
      <formula>$B118=0</formula>
    </cfRule>
  </conditionalFormatting>
  <conditionalFormatting sqref="F118:F119">
    <cfRule type="expression" dxfId="2734" priority="2731">
      <formula>$B118=0</formula>
    </cfRule>
  </conditionalFormatting>
  <conditionalFormatting sqref="A132:A133">
    <cfRule type="expression" dxfId="2733" priority="2730">
      <formula>$B132=0</formula>
    </cfRule>
  </conditionalFormatting>
  <conditionalFormatting sqref="A132:A133">
    <cfRule type="expression" dxfId="2732" priority="2729">
      <formula>$B132=0</formula>
    </cfRule>
  </conditionalFormatting>
  <conditionalFormatting sqref="F132:F133">
    <cfRule type="expression" dxfId="2731" priority="2728">
      <formula>$B132=0</formula>
    </cfRule>
  </conditionalFormatting>
  <conditionalFormatting sqref="F132:F133">
    <cfRule type="expression" dxfId="2730" priority="2727">
      <formula>$B132=0</formula>
    </cfRule>
  </conditionalFormatting>
  <conditionalFormatting sqref="F132:F133">
    <cfRule type="expression" dxfId="2729" priority="2726">
      <formula>$B132=0</formula>
    </cfRule>
  </conditionalFormatting>
  <conditionalFormatting sqref="F132:F133">
    <cfRule type="expression" dxfId="2728" priority="2725">
      <formula>$B132=0</formula>
    </cfRule>
  </conditionalFormatting>
  <conditionalFormatting sqref="F132:F133">
    <cfRule type="expression" dxfId="2727" priority="2724">
      <formula>$B132=0</formula>
    </cfRule>
  </conditionalFormatting>
  <conditionalFormatting sqref="F132:F133">
    <cfRule type="expression" dxfId="2726" priority="2723">
      <formula>$B132=0</formula>
    </cfRule>
  </conditionalFormatting>
  <conditionalFormatting sqref="F132:F133">
    <cfRule type="expression" dxfId="2725" priority="2722">
      <formula>$B132=0</formula>
    </cfRule>
  </conditionalFormatting>
  <conditionalFormatting sqref="A148:A149">
    <cfRule type="expression" dxfId="2724" priority="2721">
      <formula>$B148=0</formula>
    </cfRule>
  </conditionalFormatting>
  <conditionalFormatting sqref="A148:A149">
    <cfRule type="expression" dxfId="2723" priority="2720">
      <formula>$B148=0</formula>
    </cfRule>
  </conditionalFormatting>
  <conditionalFormatting sqref="A148:A149">
    <cfRule type="expression" dxfId="2722" priority="2719">
      <formula>$B148=0</formula>
    </cfRule>
  </conditionalFormatting>
  <conditionalFormatting sqref="A148:A149">
    <cfRule type="expression" dxfId="2721" priority="2718">
      <formula>$B148=0</formula>
    </cfRule>
  </conditionalFormatting>
  <conditionalFormatting sqref="F148:F149">
    <cfRule type="expression" dxfId="2720" priority="2717">
      <formula>$B148=0</formula>
    </cfRule>
  </conditionalFormatting>
  <conditionalFormatting sqref="F148:F149">
    <cfRule type="expression" dxfId="2719" priority="2716">
      <formula>$B148=0</formula>
    </cfRule>
  </conditionalFormatting>
  <conditionalFormatting sqref="F148:F149">
    <cfRule type="expression" dxfId="2718" priority="2715">
      <formula>$B148=0</formula>
    </cfRule>
  </conditionalFormatting>
  <conditionalFormatting sqref="F148:F149">
    <cfRule type="expression" dxfId="2717" priority="2714">
      <formula>$B148=0</formula>
    </cfRule>
  </conditionalFormatting>
  <conditionalFormatting sqref="F148:F149">
    <cfRule type="expression" dxfId="2716" priority="2713">
      <formula>$B148=0</formula>
    </cfRule>
  </conditionalFormatting>
  <conditionalFormatting sqref="F148:F149">
    <cfRule type="expression" dxfId="2715" priority="2712">
      <formula>$B148=0</formula>
    </cfRule>
  </conditionalFormatting>
  <conditionalFormatting sqref="F148:F149">
    <cfRule type="expression" dxfId="2714" priority="2711">
      <formula>$B148=0</formula>
    </cfRule>
  </conditionalFormatting>
  <conditionalFormatting sqref="A159:A160">
    <cfRule type="expression" dxfId="2713" priority="2710">
      <formula>$B159=0</formula>
    </cfRule>
  </conditionalFormatting>
  <conditionalFormatting sqref="A159:A160">
    <cfRule type="expression" dxfId="2712" priority="2709">
      <formula>$B159=0</formula>
    </cfRule>
  </conditionalFormatting>
  <conditionalFormatting sqref="A159:A160">
    <cfRule type="expression" dxfId="2711" priority="2708">
      <formula>$B159=0</formula>
    </cfRule>
  </conditionalFormatting>
  <conditionalFormatting sqref="A159:A160">
    <cfRule type="expression" dxfId="2710" priority="2707">
      <formula>$B159=0</formula>
    </cfRule>
  </conditionalFormatting>
  <conditionalFormatting sqref="A159:A160">
    <cfRule type="expression" dxfId="2709" priority="2706">
      <formula>$B159=0</formula>
    </cfRule>
  </conditionalFormatting>
  <conditionalFormatting sqref="F159:F160">
    <cfRule type="expression" dxfId="2708" priority="2705">
      <formula>$B159=0</formula>
    </cfRule>
  </conditionalFormatting>
  <conditionalFormatting sqref="F159:F160">
    <cfRule type="expression" dxfId="2707" priority="2704">
      <formula>$B159=0</formula>
    </cfRule>
  </conditionalFormatting>
  <conditionalFormatting sqref="F159:F160">
    <cfRule type="expression" dxfId="2706" priority="2703">
      <formula>$B159=0</formula>
    </cfRule>
  </conditionalFormatting>
  <conditionalFormatting sqref="F159:F160">
    <cfRule type="expression" dxfId="2705" priority="2702">
      <formula>$B159=0</formula>
    </cfRule>
  </conditionalFormatting>
  <conditionalFormatting sqref="F159:F160">
    <cfRule type="expression" dxfId="2704" priority="2701">
      <formula>$B159=0</formula>
    </cfRule>
  </conditionalFormatting>
  <conditionalFormatting sqref="F159:F160">
    <cfRule type="expression" dxfId="2703" priority="2700">
      <formula>$B159=0</formula>
    </cfRule>
  </conditionalFormatting>
  <conditionalFormatting sqref="F159:F160">
    <cfRule type="expression" dxfId="2702" priority="2699">
      <formula>$B159=0</formula>
    </cfRule>
  </conditionalFormatting>
  <conditionalFormatting sqref="A209:A210">
    <cfRule type="expression" dxfId="2701" priority="2698">
      <formula>$B209=0</formula>
    </cfRule>
  </conditionalFormatting>
  <conditionalFormatting sqref="C209:E210">
    <cfRule type="expression" dxfId="2700" priority="2697">
      <formula>$B209=0</formula>
    </cfRule>
  </conditionalFormatting>
  <conditionalFormatting sqref="A209:A210">
    <cfRule type="expression" dxfId="2699" priority="2696">
      <formula>$B209=0</formula>
    </cfRule>
  </conditionalFormatting>
  <conditionalFormatting sqref="A209:A210">
    <cfRule type="expression" dxfId="2698" priority="2695">
      <formula>$B209=0</formula>
    </cfRule>
  </conditionalFormatting>
  <conditionalFormatting sqref="A209:A210">
    <cfRule type="expression" dxfId="2697" priority="2694">
      <formula>$B209=0</formula>
    </cfRule>
  </conditionalFormatting>
  <conditionalFormatting sqref="A209:A210">
    <cfRule type="expression" dxfId="2696" priority="2693">
      <formula>$B209=0</formula>
    </cfRule>
  </conditionalFormatting>
  <conditionalFormatting sqref="A209:A210">
    <cfRule type="expression" dxfId="2695" priority="2692">
      <formula>$B209=0</formula>
    </cfRule>
  </conditionalFormatting>
  <conditionalFormatting sqref="F209:F210">
    <cfRule type="expression" dxfId="2694" priority="2691">
      <formula>$B209=0</formula>
    </cfRule>
  </conditionalFormatting>
  <conditionalFormatting sqref="F209:F210">
    <cfRule type="expression" dxfId="2693" priority="2690">
      <formula>$B209=0</formula>
    </cfRule>
  </conditionalFormatting>
  <conditionalFormatting sqref="F209:F210">
    <cfRule type="expression" dxfId="2692" priority="2689">
      <formula>$B209=0</formula>
    </cfRule>
  </conditionalFormatting>
  <conditionalFormatting sqref="F209:F210">
    <cfRule type="expression" dxfId="2691" priority="2688">
      <formula>$B209=0</formula>
    </cfRule>
  </conditionalFormatting>
  <conditionalFormatting sqref="F209:F210">
    <cfRule type="expression" dxfId="2690" priority="2687">
      <formula>$B209=0</formula>
    </cfRule>
  </conditionalFormatting>
  <conditionalFormatting sqref="F209:F210">
    <cfRule type="expression" dxfId="2689" priority="2686">
      <formula>$B209=0</formula>
    </cfRule>
  </conditionalFormatting>
  <conditionalFormatting sqref="F209:F210">
    <cfRule type="expression" dxfId="2688" priority="2685">
      <formula>$B209=0</formula>
    </cfRule>
  </conditionalFormatting>
  <conditionalFormatting sqref="A190">
    <cfRule type="expression" dxfId="2687" priority="2639">
      <formula>$B200=0</formula>
    </cfRule>
  </conditionalFormatting>
  <conditionalFormatting sqref="F117">
    <cfRule type="expression" dxfId="2686" priority="2638">
      <formula>$B117=0</formula>
    </cfRule>
  </conditionalFormatting>
  <conditionalFormatting sqref="F117">
    <cfRule type="expression" dxfId="2685" priority="2637">
      <formula>$B117=0</formula>
    </cfRule>
  </conditionalFormatting>
  <conditionalFormatting sqref="F131">
    <cfRule type="expression" dxfId="2684" priority="2636">
      <formula>$B131=0</formula>
    </cfRule>
  </conditionalFormatting>
  <conditionalFormatting sqref="F131">
    <cfRule type="expression" dxfId="2683" priority="2635">
      <formula>$B131=0</formula>
    </cfRule>
  </conditionalFormatting>
  <conditionalFormatting sqref="F147">
    <cfRule type="expression" dxfId="2682" priority="2634">
      <formula>$B147=0</formula>
    </cfRule>
  </conditionalFormatting>
  <conditionalFormatting sqref="F147">
    <cfRule type="expression" dxfId="2681" priority="2633">
      <formula>$B147=0</formula>
    </cfRule>
  </conditionalFormatting>
  <conditionalFormatting sqref="F236">
    <cfRule type="expression" dxfId="2680" priority="2630">
      <formula>$B236=0</formula>
    </cfRule>
  </conditionalFormatting>
  <conditionalFormatting sqref="A103">
    <cfRule type="expression" dxfId="2679" priority="2629">
      <formula>$B103=0</formula>
    </cfRule>
  </conditionalFormatting>
  <conditionalFormatting sqref="F71">
    <cfRule type="expression" dxfId="2678" priority="2628">
      <formula>$B71=0</formula>
    </cfRule>
  </conditionalFormatting>
  <conditionalFormatting sqref="B74">
    <cfRule type="expression" dxfId="2677" priority="2627">
      <formula>$B74=0</formula>
    </cfRule>
  </conditionalFormatting>
  <conditionalFormatting sqref="C74:E74">
    <cfRule type="expression" dxfId="2676" priority="2626">
      <formula>$B74=0</formula>
    </cfRule>
  </conditionalFormatting>
  <conditionalFormatting sqref="B74">
    <cfRule type="expression" dxfId="2675" priority="2625">
      <formula>$B74=0</formula>
    </cfRule>
  </conditionalFormatting>
  <conditionalFormatting sqref="F74">
    <cfRule type="expression" dxfId="2674" priority="2624">
      <formula>$B74=0</formula>
    </cfRule>
  </conditionalFormatting>
  <conditionalFormatting sqref="F74">
    <cfRule type="expression" dxfId="2673" priority="2623">
      <formula>$B74=0</formula>
    </cfRule>
  </conditionalFormatting>
  <conditionalFormatting sqref="B77">
    <cfRule type="expression" dxfId="2672" priority="2622">
      <formula>$B77=0</formula>
    </cfRule>
  </conditionalFormatting>
  <conditionalFormatting sqref="C77:E77">
    <cfRule type="expression" dxfId="2671" priority="2621">
      <formula>$B77=0</formula>
    </cfRule>
  </conditionalFormatting>
  <conditionalFormatting sqref="C77:E77">
    <cfRule type="expression" dxfId="2670" priority="2620">
      <formula>$B77=0</formula>
    </cfRule>
  </conditionalFormatting>
  <conditionalFormatting sqref="A77:E77">
    <cfRule type="expression" dxfId="2669" priority="2619">
      <formula>$B77=0</formula>
    </cfRule>
  </conditionalFormatting>
  <conditionalFormatting sqref="B77">
    <cfRule type="expression" dxfId="2668" priority="2618">
      <formula>$B77=0</formula>
    </cfRule>
  </conditionalFormatting>
  <conditionalFormatting sqref="C77:E77">
    <cfRule type="expression" dxfId="2667" priority="2617">
      <formula>$B77=0</formula>
    </cfRule>
  </conditionalFormatting>
  <conditionalFormatting sqref="B77">
    <cfRule type="expression" dxfId="2666" priority="2616">
      <formula>$B77=0</formula>
    </cfRule>
  </conditionalFormatting>
  <conditionalFormatting sqref="F77">
    <cfRule type="expression" dxfId="2665" priority="2615">
      <formula>$B77=0</formula>
    </cfRule>
  </conditionalFormatting>
  <conditionalFormatting sqref="B77">
    <cfRule type="expression" dxfId="2664" priority="2614">
      <formula>$B77=0</formula>
    </cfRule>
  </conditionalFormatting>
  <conditionalFormatting sqref="C77:E77">
    <cfRule type="expression" dxfId="2663" priority="2613">
      <formula>$B77=0</formula>
    </cfRule>
  </conditionalFormatting>
  <conditionalFormatting sqref="B77">
    <cfRule type="expression" dxfId="2662" priority="2612">
      <formula>$B77=0</formula>
    </cfRule>
  </conditionalFormatting>
  <conditionalFormatting sqref="F77">
    <cfRule type="expression" dxfId="2661" priority="2611">
      <formula>$B77=0</formula>
    </cfRule>
  </conditionalFormatting>
  <conditionalFormatting sqref="F77">
    <cfRule type="expression" dxfId="2660" priority="2610">
      <formula>$B77=0</formula>
    </cfRule>
  </conditionalFormatting>
  <conditionalFormatting sqref="B82">
    <cfRule type="expression" dxfId="2659" priority="2609">
      <formula>$B82=0</formula>
    </cfRule>
  </conditionalFormatting>
  <conditionalFormatting sqref="C82:E82">
    <cfRule type="expression" dxfId="2658" priority="2608">
      <formula>$B82=0</formula>
    </cfRule>
  </conditionalFormatting>
  <conditionalFormatting sqref="C82:E82">
    <cfRule type="expression" dxfId="2657" priority="2607">
      <formula>$B82=0</formula>
    </cfRule>
  </conditionalFormatting>
  <conditionalFormatting sqref="A82:E82">
    <cfRule type="expression" dxfId="2656" priority="2606">
      <formula>$B82=0</formula>
    </cfRule>
  </conditionalFormatting>
  <conditionalFormatting sqref="B82">
    <cfRule type="expression" dxfId="2655" priority="2605">
      <formula>$B82=0</formula>
    </cfRule>
  </conditionalFormatting>
  <conditionalFormatting sqref="C82:E82">
    <cfRule type="expression" dxfId="2654" priority="2604">
      <formula>$B82=0</formula>
    </cfRule>
  </conditionalFormatting>
  <conditionalFormatting sqref="B82">
    <cfRule type="expression" dxfId="2653" priority="2603">
      <formula>$B82=0</formula>
    </cfRule>
  </conditionalFormatting>
  <conditionalFormatting sqref="F82">
    <cfRule type="expression" dxfId="2652" priority="2602">
      <formula>$B82=0</formula>
    </cfRule>
  </conditionalFormatting>
  <conditionalFormatting sqref="B82">
    <cfRule type="expression" dxfId="2651" priority="2601">
      <formula>$B82=0</formula>
    </cfRule>
  </conditionalFormatting>
  <conditionalFormatting sqref="C82:E82">
    <cfRule type="expression" dxfId="2650" priority="2600">
      <formula>$B82=0</formula>
    </cfRule>
  </conditionalFormatting>
  <conditionalFormatting sqref="B82">
    <cfRule type="expression" dxfId="2649" priority="2599">
      <formula>$B82=0</formula>
    </cfRule>
  </conditionalFormatting>
  <conditionalFormatting sqref="F82">
    <cfRule type="expression" dxfId="2648" priority="2598">
      <formula>$B82=0</formula>
    </cfRule>
  </conditionalFormatting>
  <conditionalFormatting sqref="F82">
    <cfRule type="expression" dxfId="2647" priority="2597">
      <formula>$B82=0</formula>
    </cfRule>
  </conditionalFormatting>
  <conditionalFormatting sqref="A84">
    <cfRule type="expression" dxfId="2646" priority="2596">
      <formula>$B84=0</formula>
    </cfRule>
  </conditionalFormatting>
  <conditionalFormatting sqref="B84:F84">
    <cfRule type="expression" dxfId="2645" priority="2595">
      <formula>$B84=0</formula>
    </cfRule>
  </conditionalFormatting>
  <conditionalFormatting sqref="A96:F96">
    <cfRule type="expression" dxfId="2644" priority="2594">
      <formula>$B96=0</formula>
    </cfRule>
  </conditionalFormatting>
  <conditionalFormatting sqref="F96">
    <cfRule type="expression" dxfId="2643" priority="2593">
      <formula>$B96=0</formula>
    </cfRule>
  </conditionalFormatting>
  <conditionalFormatting sqref="F96">
    <cfRule type="expression" dxfId="2642" priority="2592">
      <formula>$B96=0</formula>
    </cfRule>
  </conditionalFormatting>
  <conditionalFormatting sqref="F96">
    <cfRule type="expression" dxfId="2641" priority="2591">
      <formula>$B96=0</formula>
    </cfRule>
  </conditionalFormatting>
  <conditionalFormatting sqref="A196">
    <cfRule type="expression" dxfId="2640" priority="4208">
      <formula>$B190=0</formula>
    </cfRule>
  </conditionalFormatting>
  <conditionalFormatting sqref="A194:F195">
    <cfRule type="expression" dxfId="2639" priority="2590">
      <formula>$B194=0</formula>
    </cfRule>
  </conditionalFormatting>
  <conditionalFormatting sqref="A194:A195">
    <cfRule type="expression" dxfId="2638" priority="2589">
      <formula>$B193=0</formula>
    </cfRule>
  </conditionalFormatting>
  <conditionalFormatting sqref="A194:A195">
    <cfRule type="expression" dxfId="2637" priority="2588">
      <formula>$B192=0</formula>
    </cfRule>
  </conditionalFormatting>
  <conditionalFormatting sqref="A194:A195">
    <cfRule type="expression" dxfId="2636" priority="2586">
      <formula>$B190=0</formula>
    </cfRule>
  </conditionalFormatting>
  <conditionalFormatting sqref="C194:E195">
    <cfRule type="expression" dxfId="2635" priority="2585">
      <formula>$B194=0</formula>
    </cfRule>
  </conditionalFormatting>
  <conditionalFormatting sqref="A194:A195">
    <cfRule type="expression" dxfId="2634" priority="2584">
      <formula>$B194=0</formula>
    </cfRule>
  </conditionalFormatting>
  <conditionalFormatting sqref="A194:A195">
    <cfRule type="expression" dxfId="2633" priority="2583">
      <formula>$B194=0</formula>
    </cfRule>
  </conditionalFormatting>
  <conditionalFormatting sqref="A194:A195">
    <cfRule type="expression" dxfId="2632" priority="2582">
      <formula>$B194=0</formula>
    </cfRule>
  </conditionalFormatting>
  <conditionalFormatting sqref="A194:A195">
    <cfRule type="expression" dxfId="2631" priority="2581">
      <formula>$B194=0</formula>
    </cfRule>
  </conditionalFormatting>
  <conditionalFormatting sqref="A194:A195">
    <cfRule type="expression" dxfId="2630" priority="2580">
      <formula>$B194=0</formula>
    </cfRule>
  </conditionalFormatting>
  <conditionalFormatting sqref="A194:A195">
    <cfRule type="expression" dxfId="2629" priority="2579">
      <formula>$B194=0</formula>
    </cfRule>
  </conditionalFormatting>
  <conditionalFormatting sqref="A194:A195">
    <cfRule type="expression" dxfId="2628" priority="2578">
      <formula>$B194=0</formula>
    </cfRule>
  </conditionalFormatting>
  <conditionalFormatting sqref="A194:A195">
    <cfRule type="expression" dxfId="2627" priority="2577">
      <formula>$B194=0</formula>
    </cfRule>
  </conditionalFormatting>
  <conditionalFormatting sqref="A194:A195">
    <cfRule type="expression" dxfId="2626" priority="2576">
      <formula>$B194=0</formula>
    </cfRule>
  </conditionalFormatting>
  <conditionalFormatting sqref="A194:A195">
    <cfRule type="expression" dxfId="2625" priority="2575">
      <formula>$B194=0</formula>
    </cfRule>
  </conditionalFormatting>
  <conditionalFormatting sqref="A194:A195">
    <cfRule type="expression" dxfId="2624" priority="2574">
      <formula>$B194=0</formula>
    </cfRule>
  </conditionalFormatting>
  <conditionalFormatting sqref="C194:E195">
    <cfRule type="expression" dxfId="2623" priority="2573">
      <formula>$B194=0</formula>
    </cfRule>
  </conditionalFormatting>
  <conditionalFormatting sqref="A194:A195">
    <cfRule type="expression" dxfId="2622" priority="2572">
      <formula>$B194=0</formula>
    </cfRule>
  </conditionalFormatting>
  <conditionalFormatting sqref="A194:A195">
    <cfRule type="expression" dxfId="2621" priority="2571">
      <formula>$B194=0</formula>
    </cfRule>
  </conditionalFormatting>
  <conditionalFormatting sqref="A194:A195">
    <cfRule type="expression" dxfId="2620" priority="2570">
      <formula>$B194=0</formula>
    </cfRule>
  </conditionalFormatting>
  <conditionalFormatting sqref="A194:A195">
    <cfRule type="expression" dxfId="2619" priority="2569">
      <formula>$B194=0</formula>
    </cfRule>
  </conditionalFormatting>
  <conditionalFormatting sqref="A194:A195">
    <cfRule type="expression" dxfId="2618" priority="2568">
      <formula>$B194=0</formula>
    </cfRule>
  </conditionalFormatting>
  <conditionalFormatting sqref="F194:F195">
    <cfRule type="expression" dxfId="2617" priority="2567">
      <formula>$B194=0</formula>
    </cfRule>
  </conditionalFormatting>
  <conditionalFormatting sqref="F194:F195">
    <cfRule type="expression" dxfId="2616" priority="2566">
      <formula>$B194=0</formula>
    </cfRule>
  </conditionalFormatting>
  <conditionalFormatting sqref="F194:F195">
    <cfRule type="expression" dxfId="2615" priority="2565">
      <formula>$B194=0</formula>
    </cfRule>
  </conditionalFormatting>
  <conditionalFormatting sqref="F194:F195">
    <cfRule type="expression" dxfId="2614" priority="2564">
      <formula>$B194=0</formula>
    </cfRule>
  </conditionalFormatting>
  <conditionalFormatting sqref="F194:F195">
    <cfRule type="expression" dxfId="2613" priority="2563">
      <formula>$B194=0</formula>
    </cfRule>
  </conditionalFormatting>
  <conditionalFormatting sqref="F194:F195">
    <cfRule type="expression" dxfId="2612" priority="2562">
      <formula>$B194=0</formula>
    </cfRule>
  </conditionalFormatting>
  <conditionalFormatting sqref="F194:F195">
    <cfRule type="expression" dxfId="2611" priority="2561">
      <formula>$B194=0</formula>
    </cfRule>
  </conditionalFormatting>
  <conditionalFormatting sqref="F266">
    <cfRule type="expression" dxfId="2610" priority="2560">
      <formula>$B266=0</formula>
    </cfRule>
  </conditionalFormatting>
  <conditionalFormatting sqref="F266">
    <cfRule type="expression" dxfId="2609" priority="2559">
      <formula>$B266=0</formula>
    </cfRule>
  </conditionalFormatting>
  <conditionalFormatting sqref="F266">
    <cfRule type="expression" dxfId="2608" priority="2558">
      <formula>$B266=0</formula>
    </cfRule>
  </conditionalFormatting>
  <conditionalFormatting sqref="F266">
    <cfRule type="expression" dxfId="2607" priority="2557">
      <formula>$B266=0</formula>
    </cfRule>
  </conditionalFormatting>
  <conditionalFormatting sqref="F266">
    <cfRule type="expression" dxfId="2606" priority="2556">
      <formula>$B266=0</formula>
    </cfRule>
  </conditionalFormatting>
  <conditionalFormatting sqref="F266">
    <cfRule type="expression" dxfId="2605" priority="2555">
      <formula>$B266=0</formula>
    </cfRule>
  </conditionalFormatting>
  <conditionalFormatting sqref="F266">
    <cfRule type="expression" dxfId="2604" priority="2554">
      <formula>$B266=0</formula>
    </cfRule>
  </conditionalFormatting>
  <conditionalFormatting sqref="F266">
    <cfRule type="expression" dxfId="2603" priority="2553">
      <formula>$B266=0</formula>
    </cfRule>
  </conditionalFormatting>
  <conditionalFormatting sqref="F266">
    <cfRule type="expression" dxfId="2602" priority="2552">
      <formula>$B266=0</formula>
    </cfRule>
  </conditionalFormatting>
  <conditionalFormatting sqref="F266">
    <cfRule type="expression" dxfId="2601" priority="2551">
      <formula>$B266=0</formula>
    </cfRule>
  </conditionalFormatting>
  <conditionalFormatting sqref="F266">
    <cfRule type="expression" dxfId="2600" priority="2550">
      <formula>$B266=0</formula>
    </cfRule>
  </conditionalFormatting>
  <conditionalFormatting sqref="F259">
    <cfRule type="expression" dxfId="2599" priority="4237">
      <formula>$B261=0</formula>
    </cfRule>
  </conditionalFormatting>
  <conditionalFormatting sqref="D99">
    <cfRule type="expression" dxfId="2598" priority="2549">
      <formula>$B99=0</formula>
    </cfRule>
  </conditionalFormatting>
  <conditionalFormatting sqref="D99">
    <cfRule type="expression" dxfId="2597" priority="2548">
      <formula>$B99=0</formula>
    </cfRule>
  </conditionalFormatting>
  <conditionalFormatting sqref="D99">
    <cfRule type="expression" dxfId="2596" priority="2547">
      <formula>$B99=0</formula>
    </cfRule>
  </conditionalFormatting>
  <conditionalFormatting sqref="D108:D110">
    <cfRule type="expression" dxfId="2595" priority="2546">
      <formula>$B108=0</formula>
    </cfRule>
  </conditionalFormatting>
  <conditionalFormatting sqref="D108:D110">
    <cfRule type="expression" dxfId="2594" priority="2545">
      <formula>$B108=0</formula>
    </cfRule>
  </conditionalFormatting>
  <conditionalFormatting sqref="D108:D110">
    <cfRule type="expression" dxfId="2593" priority="2544">
      <formula>$B108=0</formula>
    </cfRule>
  </conditionalFormatting>
  <conditionalFormatting sqref="D108:D110">
    <cfRule type="expression" dxfId="2592" priority="2543">
      <formula>$B108=0</formula>
    </cfRule>
  </conditionalFormatting>
  <conditionalFormatting sqref="D108:D110">
    <cfRule type="expression" dxfId="2591" priority="2542">
      <formula>$B108=0</formula>
    </cfRule>
  </conditionalFormatting>
  <conditionalFormatting sqref="D108:D110">
    <cfRule type="expression" dxfId="2590" priority="2541">
      <formula>$B108=0</formula>
    </cfRule>
  </conditionalFormatting>
  <conditionalFormatting sqref="D108:D110">
    <cfRule type="expression" dxfId="2589" priority="2540">
      <formula>$B108=0</formula>
    </cfRule>
  </conditionalFormatting>
  <conditionalFormatting sqref="D108:D110">
    <cfRule type="expression" dxfId="2588" priority="2539">
      <formula>$B108=0</formula>
    </cfRule>
  </conditionalFormatting>
  <conditionalFormatting sqref="D108:D110">
    <cfRule type="expression" dxfId="2587" priority="2538">
      <formula>$B108=0</formula>
    </cfRule>
  </conditionalFormatting>
  <conditionalFormatting sqref="D108:D110">
    <cfRule type="expression" dxfId="2586" priority="2537">
      <formula>$B108=0</formula>
    </cfRule>
  </conditionalFormatting>
  <conditionalFormatting sqref="D124">
    <cfRule type="expression" dxfId="2585" priority="2536">
      <formula>$B124=0</formula>
    </cfRule>
  </conditionalFormatting>
  <conditionalFormatting sqref="D124">
    <cfRule type="expression" dxfId="2584" priority="2535">
      <formula>$B124=0</formula>
    </cfRule>
  </conditionalFormatting>
  <conditionalFormatting sqref="D124">
    <cfRule type="expression" dxfId="2583" priority="2534">
      <formula>$B124=0</formula>
    </cfRule>
  </conditionalFormatting>
  <conditionalFormatting sqref="D124">
    <cfRule type="expression" dxfId="2582" priority="2533">
      <formula>$B124=0</formula>
    </cfRule>
  </conditionalFormatting>
  <conditionalFormatting sqref="D124">
    <cfRule type="expression" dxfId="2581" priority="2532">
      <formula>$B124=0</formula>
    </cfRule>
  </conditionalFormatting>
  <conditionalFormatting sqref="D124">
    <cfRule type="expression" dxfId="2580" priority="2531">
      <formula>$B124=0</formula>
    </cfRule>
  </conditionalFormatting>
  <conditionalFormatting sqref="D124">
    <cfRule type="expression" dxfId="2579" priority="2530">
      <formula>$B124=0</formula>
    </cfRule>
  </conditionalFormatting>
  <conditionalFormatting sqref="D124">
    <cfRule type="expression" dxfId="2578" priority="2529">
      <formula>$B124=0</formula>
    </cfRule>
  </conditionalFormatting>
  <conditionalFormatting sqref="D124">
    <cfRule type="expression" dxfId="2577" priority="2528">
      <formula>$B124=0</formula>
    </cfRule>
  </conditionalFormatting>
  <conditionalFormatting sqref="D124">
    <cfRule type="expression" dxfId="2576" priority="2527">
      <formula>$B124=0</formula>
    </cfRule>
  </conditionalFormatting>
  <conditionalFormatting sqref="D138">
    <cfRule type="expression" dxfId="2575" priority="2526">
      <formula>$B138=0</formula>
    </cfRule>
  </conditionalFormatting>
  <conditionalFormatting sqref="D138">
    <cfRule type="expression" dxfId="2574" priority="2525">
      <formula>$B138=0</formula>
    </cfRule>
  </conditionalFormatting>
  <conditionalFormatting sqref="D138">
    <cfRule type="expression" dxfId="2573" priority="2524">
      <formula>$B138=0</formula>
    </cfRule>
  </conditionalFormatting>
  <conditionalFormatting sqref="D138">
    <cfRule type="expression" dxfId="2572" priority="2523">
      <formula>$B138=0</formula>
    </cfRule>
  </conditionalFormatting>
  <conditionalFormatting sqref="D138">
    <cfRule type="expression" dxfId="2571" priority="2522">
      <formula>$B138=0</formula>
    </cfRule>
  </conditionalFormatting>
  <conditionalFormatting sqref="D138">
    <cfRule type="expression" dxfId="2570" priority="2521">
      <formula>$B138=0</formula>
    </cfRule>
  </conditionalFormatting>
  <conditionalFormatting sqref="D138">
    <cfRule type="expression" dxfId="2569" priority="2520">
      <formula>$B138=0</formula>
    </cfRule>
  </conditionalFormatting>
  <conditionalFormatting sqref="D138">
    <cfRule type="expression" dxfId="2568" priority="2519">
      <formula>$B138=0</formula>
    </cfRule>
  </conditionalFormatting>
  <conditionalFormatting sqref="D138">
    <cfRule type="expression" dxfId="2567" priority="2518">
      <formula>$B138=0</formula>
    </cfRule>
  </conditionalFormatting>
  <conditionalFormatting sqref="D138">
    <cfRule type="expression" dxfId="2566" priority="2517">
      <formula>$B138=0</formula>
    </cfRule>
  </conditionalFormatting>
  <conditionalFormatting sqref="D154">
    <cfRule type="expression" dxfId="2565" priority="2516">
      <formula>$B154=0</formula>
    </cfRule>
  </conditionalFormatting>
  <conditionalFormatting sqref="D154">
    <cfRule type="expression" dxfId="2564" priority="2515">
      <formula>$B154=0</formula>
    </cfRule>
  </conditionalFormatting>
  <conditionalFormatting sqref="D154">
    <cfRule type="expression" dxfId="2563" priority="2514">
      <formula>$B154=0</formula>
    </cfRule>
  </conditionalFormatting>
  <conditionalFormatting sqref="D154">
    <cfRule type="expression" dxfId="2562" priority="2513">
      <formula>$B154=0</formula>
    </cfRule>
  </conditionalFormatting>
  <conditionalFormatting sqref="D154">
    <cfRule type="expression" dxfId="2561" priority="2512">
      <formula>$B154=0</formula>
    </cfRule>
  </conditionalFormatting>
  <conditionalFormatting sqref="D154">
    <cfRule type="expression" dxfId="2560" priority="2511">
      <formula>$B154=0</formula>
    </cfRule>
  </conditionalFormatting>
  <conditionalFormatting sqref="D154">
    <cfRule type="expression" dxfId="2559" priority="2510">
      <formula>$B154=0</formula>
    </cfRule>
  </conditionalFormatting>
  <conditionalFormatting sqref="D154">
    <cfRule type="expression" dxfId="2558" priority="2509">
      <formula>$B154=0</formula>
    </cfRule>
  </conditionalFormatting>
  <conditionalFormatting sqref="D154">
    <cfRule type="expression" dxfId="2557" priority="2508">
      <formula>$B154=0</formula>
    </cfRule>
  </conditionalFormatting>
  <conditionalFormatting sqref="D154">
    <cfRule type="expression" dxfId="2556" priority="2507">
      <formula>$B154=0</formula>
    </cfRule>
  </conditionalFormatting>
  <conditionalFormatting sqref="D165">
    <cfRule type="expression" dxfId="2555" priority="2506">
      <formula>$B165=0</formula>
    </cfRule>
  </conditionalFormatting>
  <conditionalFormatting sqref="D165">
    <cfRule type="expression" dxfId="2554" priority="2505">
      <formula>$B165=0</formula>
    </cfRule>
  </conditionalFormatting>
  <conditionalFormatting sqref="D165">
    <cfRule type="expression" dxfId="2553" priority="2504">
      <formula>$B165=0</formula>
    </cfRule>
  </conditionalFormatting>
  <conditionalFormatting sqref="D165">
    <cfRule type="expression" dxfId="2552" priority="2503">
      <formula>$B165=0</formula>
    </cfRule>
  </conditionalFormatting>
  <conditionalFormatting sqref="D165">
    <cfRule type="expression" dxfId="2551" priority="2502">
      <formula>$B165=0</formula>
    </cfRule>
  </conditionalFormatting>
  <conditionalFormatting sqref="D165">
    <cfRule type="expression" dxfId="2550" priority="2501">
      <formula>$B165=0</formula>
    </cfRule>
  </conditionalFormatting>
  <conditionalFormatting sqref="D165">
    <cfRule type="expression" dxfId="2549" priority="2500">
      <formula>$B165=0</formula>
    </cfRule>
  </conditionalFormatting>
  <conditionalFormatting sqref="D165">
    <cfRule type="expression" dxfId="2548" priority="2499">
      <formula>$B165=0</formula>
    </cfRule>
  </conditionalFormatting>
  <conditionalFormatting sqref="D165">
    <cfRule type="expression" dxfId="2547" priority="2498">
      <formula>$B165=0</formula>
    </cfRule>
  </conditionalFormatting>
  <conditionalFormatting sqref="D165">
    <cfRule type="expression" dxfId="2546" priority="2497">
      <formula>$B165=0</formula>
    </cfRule>
  </conditionalFormatting>
  <conditionalFormatting sqref="D170">
    <cfRule type="expression" dxfId="2545" priority="2496">
      <formula>$B170=0</formula>
    </cfRule>
  </conditionalFormatting>
  <conditionalFormatting sqref="D170">
    <cfRule type="expression" dxfId="2544" priority="2495">
      <formula>$B170=0</formula>
    </cfRule>
  </conditionalFormatting>
  <conditionalFormatting sqref="D170">
    <cfRule type="expression" dxfId="2543" priority="2494">
      <formula>$B170=0</formula>
    </cfRule>
  </conditionalFormatting>
  <conditionalFormatting sqref="D170">
    <cfRule type="expression" dxfId="2542" priority="2493">
      <formula>$B170=0</formula>
    </cfRule>
  </conditionalFormatting>
  <conditionalFormatting sqref="D170">
    <cfRule type="expression" dxfId="2541" priority="2492">
      <formula>$B170=0</formula>
    </cfRule>
  </conditionalFormatting>
  <conditionalFormatting sqref="D170">
    <cfRule type="expression" dxfId="2540" priority="2491">
      <formula>$B170=0</formula>
    </cfRule>
  </conditionalFormatting>
  <conditionalFormatting sqref="D170">
    <cfRule type="expression" dxfId="2539" priority="2490">
      <formula>$B170=0</formula>
    </cfRule>
  </conditionalFormatting>
  <conditionalFormatting sqref="D170">
    <cfRule type="expression" dxfId="2538" priority="2489">
      <formula>$B170=0</formula>
    </cfRule>
  </conditionalFormatting>
  <conditionalFormatting sqref="D170">
    <cfRule type="expression" dxfId="2537" priority="2488">
      <formula>$B170=0</formula>
    </cfRule>
  </conditionalFormatting>
  <conditionalFormatting sqref="D170">
    <cfRule type="expression" dxfId="2536" priority="2487">
      <formula>$B170=0</formula>
    </cfRule>
  </conditionalFormatting>
  <conditionalFormatting sqref="D175:D176">
    <cfRule type="expression" dxfId="2535" priority="2486">
      <formula>$B175=0</formula>
    </cfRule>
  </conditionalFormatting>
  <conditionalFormatting sqref="D175:D176">
    <cfRule type="expression" dxfId="2534" priority="2485">
      <formula>$B175=0</formula>
    </cfRule>
  </conditionalFormatting>
  <conditionalFormatting sqref="D175:D176">
    <cfRule type="expression" dxfId="2533" priority="2484">
      <formula>$B175=0</formula>
    </cfRule>
  </conditionalFormatting>
  <conditionalFormatting sqref="D175:D176">
    <cfRule type="expression" dxfId="2532" priority="2483">
      <formula>$B175=0</formula>
    </cfRule>
  </conditionalFormatting>
  <conditionalFormatting sqref="D175:D176">
    <cfRule type="expression" dxfId="2531" priority="2482">
      <formula>$B175=0</formula>
    </cfRule>
  </conditionalFormatting>
  <conditionalFormatting sqref="D175:D176">
    <cfRule type="expression" dxfId="2530" priority="2481">
      <formula>$B175=0</formula>
    </cfRule>
  </conditionalFormatting>
  <conditionalFormatting sqref="D175:D176">
    <cfRule type="expression" dxfId="2529" priority="2480">
      <formula>$B175=0</formula>
    </cfRule>
  </conditionalFormatting>
  <conditionalFormatting sqref="D175:D176">
    <cfRule type="expression" dxfId="2528" priority="2479">
      <formula>$B175=0</formula>
    </cfRule>
  </conditionalFormatting>
  <conditionalFormatting sqref="D175:D176">
    <cfRule type="expression" dxfId="2527" priority="2478">
      <formula>$B175=0</formula>
    </cfRule>
  </conditionalFormatting>
  <conditionalFormatting sqref="D175:D176">
    <cfRule type="expression" dxfId="2526" priority="2477">
      <formula>$B175=0</formula>
    </cfRule>
  </conditionalFormatting>
  <conditionalFormatting sqref="D182:D183">
    <cfRule type="expression" dxfId="2525" priority="2476">
      <formula>$B182=0</formula>
    </cfRule>
  </conditionalFormatting>
  <conditionalFormatting sqref="D182:D183">
    <cfRule type="expression" dxfId="2524" priority="2475">
      <formula>$B182=0</formula>
    </cfRule>
  </conditionalFormatting>
  <conditionalFormatting sqref="D182:D183">
    <cfRule type="expression" dxfId="2523" priority="2474">
      <formula>$B182=0</formula>
    </cfRule>
  </conditionalFormatting>
  <conditionalFormatting sqref="D182:D183">
    <cfRule type="expression" dxfId="2522" priority="2473">
      <formula>$B182=0</formula>
    </cfRule>
  </conditionalFormatting>
  <conditionalFormatting sqref="D182:D183">
    <cfRule type="expression" dxfId="2521" priority="2472">
      <formula>$B182=0</formula>
    </cfRule>
  </conditionalFormatting>
  <conditionalFormatting sqref="D182:D183">
    <cfRule type="expression" dxfId="2520" priority="2471">
      <formula>$B182=0</formula>
    </cfRule>
  </conditionalFormatting>
  <conditionalFormatting sqref="D182:D183">
    <cfRule type="expression" dxfId="2519" priority="2470">
      <formula>$B182=0</formula>
    </cfRule>
  </conditionalFormatting>
  <conditionalFormatting sqref="D182:D183">
    <cfRule type="expression" dxfId="2518" priority="2469">
      <formula>$B182=0</formula>
    </cfRule>
  </conditionalFormatting>
  <conditionalFormatting sqref="D182:D183">
    <cfRule type="expression" dxfId="2517" priority="2468">
      <formula>$B182=0</formula>
    </cfRule>
  </conditionalFormatting>
  <conditionalFormatting sqref="D182:D183">
    <cfRule type="expression" dxfId="2516" priority="2467">
      <formula>$B182=0</formula>
    </cfRule>
  </conditionalFormatting>
  <conditionalFormatting sqref="D199">
    <cfRule type="expression" dxfId="2515" priority="2466">
      <formula>$B199=0</formula>
    </cfRule>
  </conditionalFormatting>
  <conditionalFormatting sqref="D199">
    <cfRule type="expression" dxfId="2514" priority="2465">
      <formula>$B199=0</formula>
    </cfRule>
  </conditionalFormatting>
  <conditionalFormatting sqref="D199">
    <cfRule type="expression" dxfId="2513" priority="2464">
      <formula>$B199=0</formula>
    </cfRule>
  </conditionalFormatting>
  <conditionalFormatting sqref="D199">
    <cfRule type="expression" dxfId="2512" priority="2463">
      <formula>$B199=0</formula>
    </cfRule>
  </conditionalFormatting>
  <conditionalFormatting sqref="D199">
    <cfRule type="expression" dxfId="2511" priority="2462">
      <formula>$B199=0</formula>
    </cfRule>
  </conditionalFormatting>
  <conditionalFormatting sqref="D199">
    <cfRule type="expression" dxfId="2510" priority="2461">
      <formula>$B199=0</formula>
    </cfRule>
  </conditionalFormatting>
  <conditionalFormatting sqref="D199">
    <cfRule type="expression" dxfId="2509" priority="2460">
      <formula>$B199=0</formula>
    </cfRule>
  </conditionalFormatting>
  <conditionalFormatting sqref="D199">
    <cfRule type="expression" dxfId="2508" priority="2459">
      <formula>$B199=0</formula>
    </cfRule>
  </conditionalFormatting>
  <conditionalFormatting sqref="D199">
    <cfRule type="expression" dxfId="2507" priority="2458">
      <formula>$B199=0</formula>
    </cfRule>
  </conditionalFormatting>
  <conditionalFormatting sqref="D199">
    <cfRule type="expression" dxfId="2506" priority="2457">
      <formula>$B199=0</formula>
    </cfRule>
  </conditionalFormatting>
  <conditionalFormatting sqref="D242">
    <cfRule type="expression" dxfId="2505" priority="2456">
      <formula>$B242=0</formula>
    </cfRule>
  </conditionalFormatting>
  <conditionalFormatting sqref="D242">
    <cfRule type="expression" dxfId="2504" priority="2455">
      <formula>$B242=0</formula>
    </cfRule>
  </conditionalFormatting>
  <conditionalFormatting sqref="D242">
    <cfRule type="expression" dxfId="2503" priority="2454">
      <formula>$B242=0</formula>
    </cfRule>
  </conditionalFormatting>
  <conditionalFormatting sqref="D242">
    <cfRule type="expression" dxfId="2502" priority="2453">
      <formula>$B242=0</formula>
    </cfRule>
  </conditionalFormatting>
  <conditionalFormatting sqref="D242">
    <cfRule type="expression" dxfId="2501" priority="2452">
      <formula>$B242=0</formula>
    </cfRule>
  </conditionalFormatting>
  <conditionalFormatting sqref="D242">
    <cfRule type="expression" dxfId="2500" priority="2451">
      <formula>$B242=0</formula>
    </cfRule>
  </conditionalFormatting>
  <conditionalFormatting sqref="D242">
    <cfRule type="expression" dxfId="2499" priority="2450">
      <formula>$B242=0</formula>
    </cfRule>
  </conditionalFormatting>
  <conditionalFormatting sqref="D242">
    <cfRule type="expression" dxfId="2498" priority="2449">
      <formula>$B242=0</formula>
    </cfRule>
  </conditionalFormatting>
  <conditionalFormatting sqref="D242">
    <cfRule type="expression" dxfId="2497" priority="2448">
      <formula>$B242=0</formula>
    </cfRule>
  </conditionalFormatting>
  <conditionalFormatting sqref="D242">
    <cfRule type="expression" dxfId="2496" priority="2447">
      <formula>$B242=0</formula>
    </cfRule>
  </conditionalFormatting>
  <conditionalFormatting sqref="E84">
    <cfRule type="expression" dxfId="2495" priority="2446">
      <formula>$B84=0</formula>
    </cfRule>
  </conditionalFormatting>
  <conditionalFormatting sqref="E86">
    <cfRule type="expression" dxfId="2494" priority="2445">
      <formula>$B86=0</formula>
    </cfRule>
  </conditionalFormatting>
  <conditionalFormatting sqref="E88">
    <cfRule type="expression" dxfId="2493" priority="2444">
      <formula>$B88=0</formula>
    </cfRule>
  </conditionalFormatting>
  <conditionalFormatting sqref="E88">
    <cfRule type="expression" dxfId="2492" priority="2443">
      <formula>$B88=0</formula>
    </cfRule>
  </conditionalFormatting>
  <conditionalFormatting sqref="E90:E91">
    <cfRule type="expression" dxfId="2491" priority="2442">
      <formula>$B90=0</formula>
    </cfRule>
  </conditionalFormatting>
  <conditionalFormatting sqref="E90:E91">
    <cfRule type="expression" dxfId="2490" priority="2441">
      <formula>$B90=0</formula>
    </cfRule>
  </conditionalFormatting>
  <conditionalFormatting sqref="E93">
    <cfRule type="expression" dxfId="2489" priority="2440">
      <formula>$B93=0</formula>
    </cfRule>
  </conditionalFormatting>
  <conditionalFormatting sqref="E93">
    <cfRule type="expression" dxfId="2488" priority="2439">
      <formula>$B93=0</formula>
    </cfRule>
  </conditionalFormatting>
  <conditionalFormatting sqref="E94">
    <cfRule type="expression" dxfId="2487" priority="2438">
      <formula>$B94=0</formula>
    </cfRule>
  </conditionalFormatting>
  <conditionalFormatting sqref="E94">
    <cfRule type="expression" dxfId="2486" priority="2437">
      <formula>$B94=0</formula>
    </cfRule>
  </conditionalFormatting>
  <conditionalFormatting sqref="E96">
    <cfRule type="expression" dxfId="2485" priority="2436">
      <formula>$B96=0</formula>
    </cfRule>
  </conditionalFormatting>
  <conditionalFormatting sqref="E96">
    <cfRule type="expression" dxfId="2484" priority="2435">
      <formula>$B96=0</formula>
    </cfRule>
  </conditionalFormatting>
  <conditionalFormatting sqref="E98:E99">
    <cfRule type="expression" dxfId="2483" priority="2434">
      <formula>$B98=0</formula>
    </cfRule>
  </conditionalFormatting>
  <conditionalFormatting sqref="E98:E99">
    <cfRule type="expression" dxfId="2482" priority="2433">
      <formula>$B98=0</formula>
    </cfRule>
  </conditionalFormatting>
  <conditionalFormatting sqref="E98:E99">
    <cfRule type="expression" dxfId="2481" priority="2432">
      <formula>$B98=0</formula>
    </cfRule>
  </conditionalFormatting>
  <conditionalFormatting sqref="E98:E99">
    <cfRule type="expression" dxfId="2480" priority="2431">
      <formula>$B98=0</formula>
    </cfRule>
  </conditionalFormatting>
  <conditionalFormatting sqref="E98:E99">
    <cfRule type="expression" dxfId="2479" priority="2430">
      <formula>$B98=0</formula>
    </cfRule>
  </conditionalFormatting>
  <conditionalFormatting sqref="E101">
    <cfRule type="expression" dxfId="2478" priority="2429">
      <formula>$B101=0</formula>
    </cfRule>
  </conditionalFormatting>
  <conditionalFormatting sqref="E101">
    <cfRule type="expression" dxfId="2477" priority="2428">
      <formula>$B101=0</formula>
    </cfRule>
  </conditionalFormatting>
  <conditionalFormatting sqref="E101">
    <cfRule type="expression" dxfId="2476" priority="2427">
      <formula>$B101=0</formula>
    </cfRule>
  </conditionalFormatting>
  <conditionalFormatting sqref="E101">
    <cfRule type="expression" dxfId="2475" priority="2426">
      <formula>$B101=0</formula>
    </cfRule>
  </conditionalFormatting>
  <conditionalFormatting sqref="E101">
    <cfRule type="expression" dxfId="2474" priority="2425">
      <formula>$B101=0</formula>
    </cfRule>
  </conditionalFormatting>
  <conditionalFormatting sqref="E101">
    <cfRule type="expression" dxfId="2473" priority="2424">
      <formula>$B101=0</formula>
    </cfRule>
  </conditionalFormatting>
  <conditionalFormatting sqref="E101">
    <cfRule type="expression" dxfId="2472" priority="2423">
      <formula>$B101=0</formula>
    </cfRule>
  </conditionalFormatting>
  <conditionalFormatting sqref="E101">
    <cfRule type="expression" dxfId="2471" priority="2422">
      <formula>$B101=0</formula>
    </cfRule>
  </conditionalFormatting>
  <conditionalFormatting sqref="E101">
    <cfRule type="expression" dxfId="2470" priority="2421">
      <formula>$B101=0</formula>
    </cfRule>
  </conditionalFormatting>
  <conditionalFormatting sqref="E101">
    <cfRule type="expression" dxfId="2469" priority="2420">
      <formula>$B101=0</formula>
    </cfRule>
  </conditionalFormatting>
  <conditionalFormatting sqref="E101">
    <cfRule type="expression" dxfId="2468" priority="2419">
      <formula>$B101=0</formula>
    </cfRule>
  </conditionalFormatting>
  <conditionalFormatting sqref="E101">
    <cfRule type="expression" dxfId="2467" priority="2418">
      <formula>$B101=0</formula>
    </cfRule>
  </conditionalFormatting>
  <conditionalFormatting sqref="E102">
    <cfRule type="expression" dxfId="2466" priority="2417">
      <formula>$B102=0</formula>
    </cfRule>
  </conditionalFormatting>
  <conditionalFormatting sqref="E102">
    <cfRule type="expression" dxfId="2465" priority="2416">
      <formula>$B102=0</formula>
    </cfRule>
  </conditionalFormatting>
  <conditionalFormatting sqref="E102">
    <cfRule type="expression" dxfId="2464" priority="2415">
      <formula>$B102=0</formula>
    </cfRule>
  </conditionalFormatting>
  <conditionalFormatting sqref="E102">
    <cfRule type="expression" dxfId="2463" priority="2414">
      <formula>$B102=0</formula>
    </cfRule>
  </conditionalFormatting>
  <conditionalFormatting sqref="E102">
    <cfRule type="expression" dxfId="2462" priority="2413">
      <formula>$B102=0</formula>
    </cfRule>
  </conditionalFormatting>
  <conditionalFormatting sqref="E102">
    <cfRule type="expression" dxfId="2461" priority="2412">
      <formula>$B102=0</formula>
    </cfRule>
  </conditionalFormatting>
  <conditionalFormatting sqref="E102">
    <cfRule type="expression" dxfId="2460" priority="2411">
      <formula>$B102=0</formula>
    </cfRule>
  </conditionalFormatting>
  <conditionalFormatting sqref="E102">
    <cfRule type="expression" dxfId="2459" priority="2410">
      <formula>$B102=0</formula>
    </cfRule>
  </conditionalFormatting>
  <conditionalFormatting sqref="E102">
    <cfRule type="expression" dxfId="2458" priority="2409">
      <formula>$B102=0</formula>
    </cfRule>
  </conditionalFormatting>
  <conditionalFormatting sqref="E102">
    <cfRule type="expression" dxfId="2457" priority="2408">
      <formula>$B102=0</formula>
    </cfRule>
  </conditionalFormatting>
  <conditionalFormatting sqref="E102">
    <cfRule type="expression" dxfId="2456" priority="2407">
      <formula>$B102=0</formula>
    </cfRule>
  </conditionalFormatting>
  <conditionalFormatting sqref="E102">
    <cfRule type="expression" dxfId="2455" priority="2406">
      <formula>$B102=0</formula>
    </cfRule>
  </conditionalFormatting>
  <conditionalFormatting sqref="E97">
    <cfRule type="expression" dxfId="2454" priority="2405">
      <formula>$B97=0</formula>
    </cfRule>
  </conditionalFormatting>
  <conditionalFormatting sqref="E97">
    <cfRule type="expression" dxfId="2453" priority="2404">
      <formula>$B97=0</formula>
    </cfRule>
  </conditionalFormatting>
  <conditionalFormatting sqref="E97">
    <cfRule type="expression" dxfId="2452" priority="2403">
      <formula>$B97=0</formula>
    </cfRule>
  </conditionalFormatting>
  <conditionalFormatting sqref="E97">
    <cfRule type="expression" dxfId="2451" priority="2402">
      <formula>$B97=0</formula>
    </cfRule>
  </conditionalFormatting>
  <conditionalFormatting sqref="E97">
    <cfRule type="expression" dxfId="2450" priority="2401">
      <formula>$B97=0</formula>
    </cfRule>
  </conditionalFormatting>
  <conditionalFormatting sqref="E97">
    <cfRule type="expression" dxfId="2449" priority="2400">
      <formula>$B97=0</formula>
    </cfRule>
  </conditionalFormatting>
  <conditionalFormatting sqref="E97">
    <cfRule type="expression" dxfId="2448" priority="2399">
      <formula>$B97=0</formula>
    </cfRule>
  </conditionalFormatting>
  <conditionalFormatting sqref="E97">
    <cfRule type="expression" dxfId="2447" priority="2398">
      <formula>$B97=0</formula>
    </cfRule>
  </conditionalFormatting>
  <conditionalFormatting sqref="E97">
    <cfRule type="expression" dxfId="2446" priority="2397">
      <formula>$B97=0</formula>
    </cfRule>
  </conditionalFormatting>
  <conditionalFormatting sqref="E97">
    <cfRule type="expression" dxfId="2445" priority="2396">
      <formula>$B97=0</formula>
    </cfRule>
  </conditionalFormatting>
  <conditionalFormatting sqref="E97">
    <cfRule type="expression" dxfId="2444" priority="2395">
      <formula>$B97=0</formula>
    </cfRule>
  </conditionalFormatting>
  <conditionalFormatting sqref="E97">
    <cfRule type="expression" dxfId="2443" priority="2394">
      <formula>$B97=0</formula>
    </cfRule>
  </conditionalFormatting>
  <conditionalFormatting sqref="E89">
    <cfRule type="expression" dxfId="2442" priority="2393">
      <formula>$B89=0</formula>
    </cfRule>
  </conditionalFormatting>
  <conditionalFormatting sqref="E89">
    <cfRule type="expression" dxfId="2441" priority="2392">
      <formula>$B89=0</formula>
    </cfRule>
  </conditionalFormatting>
  <conditionalFormatting sqref="E89">
    <cfRule type="expression" dxfId="2440" priority="2391">
      <formula>$B89=0</formula>
    </cfRule>
  </conditionalFormatting>
  <conditionalFormatting sqref="E89">
    <cfRule type="expression" dxfId="2439" priority="2390">
      <formula>$B89=0</formula>
    </cfRule>
  </conditionalFormatting>
  <conditionalFormatting sqref="E89">
    <cfRule type="expression" dxfId="2438" priority="2389">
      <formula>$B89=0</formula>
    </cfRule>
  </conditionalFormatting>
  <conditionalFormatting sqref="E89">
    <cfRule type="expression" dxfId="2437" priority="2388">
      <formula>$B89=0</formula>
    </cfRule>
  </conditionalFormatting>
  <conditionalFormatting sqref="E89">
    <cfRule type="expression" dxfId="2436" priority="2387">
      <formula>$B89=0</formula>
    </cfRule>
  </conditionalFormatting>
  <conditionalFormatting sqref="E89">
    <cfRule type="expression" dxfId="2435" priority="2386">
      <formula>$B89=0</formula>
    </cfRule>
  </conditionalFormatting>
  <conditionalFormatting sqref="E89">
    <cfRule type="expression" dxfId="2434" priority="2385">
      <formula>$B89=0</formula>
    </cfRule>
  </conditionalFormatting>
  <conditionalFormatting sqref="E89">
    <cfRule type="expression" dxfId="2433" priority="2384">
      <formula>$B89=0</formula>
    </cfRule>
  </conditionalFormatting>
  <conditionalFormatting sqref="E89">
    <cfRule type="expression" dxfId="2432" priority="2383">
      <formula>$B89=0</formula>
    </cfRule>
  </conditionalFormatting>
  <conditionalFormatting sqref="E89">
    <cfRule type="expression" dxfId="2431" priority="2382">
      <formula>$B89=0</formula>
    </cfRule>
  </conditionalFormatting>
  <conditionalFormatting sqref="E104:E105">
    <cfRule type="expression" dxfId="2430" priority="2381">
      <formula>$B104=0</formula>
    </cfRule>
  </conditionalFormatting>
  <conditionalFormatting sqref="E104:E105">
    <cfRule type="expression" dxfId="2429" priority="2380">
      <formula>$B104=0</formula>
    </cfRule>
  </conditionalFormatting>
  <conditionalFormatting sqref="E104:E105">
    <cfRule type="expression" dxfId="2428" priority="2379">
      <formula>$B104=0</formula>
    </cfRule>
  </conditionalFormatting>
  <conditionalFormatting sqref="E104:E105">
    <cfRule type="expression" dxfId="2427" priority="2378">
      <formula>$B104=0</formula>
    </cfRule>
  </conditionalFormatting>
  <conditionalFormatting sqref="E104:E105">
    <cfRule type="expression" dxfId="2426" priority="2377">
      <formula>$B104=0</formula>
    </cfRule>
  </conditionalFormatting>
  <conditionalFormatting sqref="E104:E105">
    <cfRule type="expression" dxfId="2425" priority="2376">
      <formula>$B104=0</formula>
    </cfRule>
  </conditionalFormatting>
  <conditionalFormatting sqref="E104:E105">
    <cfRule type="expression" dxfId="2424" priority="2375">
      <formula>$B104=0</formula>
    </cfRule>
  </conditionalFormatting>
  <conditionalFormatting sqref="E104:E105">
    <cfRule type="expression" dxfId="2423" priority="2374">
      <formula>$B104=0</formula>
    </cfRule>
  </conditionalFormatting>
  <conditionalFormatting sqref="E104:E105">
    <cfRule type="expression" dxfId="2422" priority="2373">
      <formula>$B104=0</formula>
    </cfRule>
  </conditionalFormatting>
  <conditionalFormatting sqref="E104:E105">
    <cfRule type="expression" dxfId="2421" priority="2372">
      <formula>$B104=0</formula>
    </cfRule>
  </conditionalFormatting>
  <conditionalFormatting sqref="E104:E105">
    <cfRule type="expression" dxfId="2420" priority="2371">
      <formula>$B104=0</formula>
    </cfRule>
  </conditionalFormatting>
  <conditionalFormatting sqref="E104:E105">
    <cfRule type="expression" dxfId="2419" priority="2370">
      <formula>$B104=0</formula>
    </cfRule>
  </conditionalFormatting>
  <conditionalFormatting sqref="E118">
    <cfRule type="expression" dxfId="2418" priority="2369">
      <formula>$B118=0</formula>
    </cfRule>
  </conditionalFormatting>
  <conditionalFormatting sqref="E118">
    <cfRule type="expression" dxfId="2417" priority="2368">
      <formula>$B118=0</formula>
    </cfRule>
  </conditionalFormatting>
  <conditionalFormatting sqref="E118">
    <cfRule type="expression" dxfId="2416" priority="2367">
      <formula>$B118=0</formula>
    </cfRule>
  </conditionalFormatting>
  <conditionalFormatting sqref="E118">
    <cfRule type="expression" dxfId="2415" priority="2366">
      <formula>$B118=0</formula>
    </cfRule>
  </conditionalFormatting>
  <conditionalFormatting sqref="E118">
    <cfRule type="expression" dxfId="2414" priority="2365">
      <formula>$B118=0</formula>
    </cfRule>
  </conditionalFormatting>
  <conditionalFormatting sqref="E118">
    <cfRule type="expression" dxfId="2413" priority="2364">
      <formula>$B118=0</formula>
    </cfRule>
  </conditionalFormatting>
  <conditionalFormatting sqref="E118">
    <cfRule type="expression" dxfId="2412" priority="2363">
      <formula>$B118=0</formula>
    </cfRule>
  </conditionalFormatting>
  <conditionalFormatting sqref="E118">
    <cfRule type="expression" dxfId="2411" priority="2362">
      <formula>$B118=0</formula>
    </cfRule>
  </conditionalFormatting>
  <conditionalFormatting sqref="E118">
    <cfRule type="expression" dxfId="2410" priority="2361">
      <formula>$B118=0</formula>
    </cfRule>
  </conditionalFormatting>
  <conditionalFormatting sqref="E118">
    <cfRule type="expression" dxfId="2409" priority="2360">
      <formula>$B118=0</formula>
    </cfRule>
  </conditionalFormatting>
  <conditionalFormatting sqref="E118">
    <cfRule type="expression" dxfId="2408" priority="2359">
      <formula>$B118=0</formula>
    </cfRule>
  </conditionalFormatting>
  <conditionalFormatting sqref="E118">
    <cfRule type="expression" dxfId="2407" priority="2358">
      <formula>$B118=0</formula>
    </cfRule>
  </conditionalFormatting>
  <conditionalFormatting sqref="E119">
    <cfRule type="expression" dxfId="2406" priority="2357">
      <formula>$B119=0</formula>
    </cfRule>
  </conditionalFormatting>
  <conditionalFormatting sqref="E119">
    <cfRule type="expression" dxfId="2405" priority="2356">
      <formula>$B119=0</formula>
    </cfRule>
  </conditionalFormatting>
  <conditionalFormatting sqref="E119">
    <cfRule type="expression" dxfId="2404" priority="2355">
      <formula>$B119=0</formula>
    </cfRule>
  </conditionalFormatting>
  <conditionalFormatting sqref="E119">
    <cfRule type="expression" dxfId="2403" priority="2354">
      <formula>$B119=0</formula>
    </cfRule>
  </conditionalFormatting>
  <conditionalFormatting sqref="E119">
    <cfRule type="expression" dxfId="2402" priority="2353">
      <formula>$B119=0</formula>
    </cfRule>
  </conditionalFormatting>
  <conditionalFormatting sqref="E119">
    <cfRule type="expression" dxfId="2401" priority="2352">
      <formula>$B119=0</formula>
    </cfRule>
  </conditionalFormatting>
  <conditionalFormatting sqref="E119">
    <cfRule type="expression" dxfId="2400" priority="2351">
      <formula>$B119=0</formula>
    </cfRule>
  </conditionalFormatting>
  <conditionalFormatting sqref="E119">
    <cfRule type="expression" dxfId="2399" priority="2350">
      <formula>$B119=0</formula>
    </cfRule>
  </conditionalFormatting>
  <conditionalFormatting sqref="E119">
    <cfRule type="expression" dxfId="2398" priority="2349">
      <formula>$B119=0</formula>
    </cfRule>
  </conditionalFormatting>
  <conditionalFormatting sqref="E119">
    <cfRule type="expression" dxfId="2397" priority="2348">
      <formula>$B119=0</formula>
    </cfRule>
  </conditionalFormatting>
  <conditionalFormatting sqref="E119">
    <cfRule type="expression" dxfId="2396" priority="2347">
      <formula>$B119=0</formula>
    </cfRule>
  </conditionalFormatting>
  <conditionalFormatting sqref="E119">
    <cfRule type="expression" dxfId="2395" priority="2346">
      <formula>$B119=0</formula>
    </cfRule>
  </conditionalFormatting>
  <conditionalFormatting sqref="E126">
    <cfRule type="expression" dxfId="2394" priority="2345">
      <formula>$B126=0</formula>
    </cfRule>
  </conditionalFormatting>
  <conditionalFormatting sqref="E126">
    <cfRule type="expression" dxfId="2393" priority="2344">
      <formula>$B126=0</formula>
    </cfRule>
  </conditionalFormatting>
  <conditionalFormatting sqref="E126">
    <cfRule type="expression" dxfId="2392" priority="2343">
      <formula>$B126=0</formula>
    </cfRule>
  </conditionalFormatting>
  <conditionalFormatting sqref="E126">
    <cfRule type="expression" dxfId="2391" priority="2342">
      <formula>$B126=0</formula>
    </cfRule>
  </conditionalFormatting>
  <conditionalFormatting sqref="E126">
    <cfRule type="expression" dxfId="2390" priority="2341">
      <formula>$B126=0</formula>
    </cfRule>
  </conditionalFormatting>
  <conditionalFormatting sqref="E126">
    <cfRule type="expression" dxfId="2389" priority="2340">
      <formula>$B126=0</formula>
    </cfRule>
  </conditionalFormatting>
  <conditionalFormatting sqref="E126">
    <cfRule type="expression" dxfId="2388" priority="2339">
      <formula>$B126=0</formula>
    </cfRule>
  </conditionalFormatting>
  <conditionalFormatting sqref="E126">
    <cfRule type="expression" dxfId="2387" priority="2338">
      <formula>$B126=0</formula>
    </cfRule>
  </conditionalFormatting>
  <conditionalFormatting sqref="E126">
    <cfRule type="expression" dxfId="2386" priority="2337">
      <formula>$B126=0</formula>
    </cfRule>
  </conditionalFormatting>
  <conditionalFormatting sqref="E126">
    <cfRule type="expression" dxfId="2385" priority="2336">
      <formula>$B126=0</formula>
    </cfRule>
  </conditionalFormatting>
  <conditionalFormatting sqref="E126">
    <cfRule type="expression" dxfId="2384" priority="2335">
      <formula>$B126=0</formula>
    </cfRule>
  </conditionalFormatting>
  <conditionalFormatting sqref="E126">
    <cfRule type="expression" dxfId="2383" priority="2334">
      <formula>$B126=0</formula>
    </cfRule>
  </conditionalFormatting>
  <conditionalFormatting sqref="E131:E132">
    <cfRule type="expression" dxfId="2382" priority="2333">
      <formula>$B131=0</formula>
    </cfRule>
  </conditionalFormatting>
  <conditionalFormatting sqref="E131:E132">
    <cfRule type="expression" dxfId="2381" priority="2332">
      <formula>$B131=0</formula>
    </cfRule>
  </conditionalFormatting>
  <conditionalFormatting sqref="E131:E132">
    <cfRule type="expression" dxfId="2380" priority="2331">
      <formula>$B131=0</formula>
    </cfRule>
  </conditionalFormatting>
  <conditionalFormatting sqref="E131:E132">
    <cfRule type="expression" dxfId="2379" priority="2330">
      <formula>$B131=0</formula>
    </cfRule>
  </conditionalFormatting>
  <conditionalFormatting sqref="E131:E132">
    <cfRule type="expression" dxfId="2378" priority="2329">
      <formula>$B131=0</formula>
    </cfRule>
  </conditionalFormatting>
  <conditionalFormatting sqref="E131:E132">
    <cfRule type="expression" dxfId="2377" priority="2328">
      <formula>$B131=0</formula>
    </cfRule>
  </conditionalFormatting>
  <conditionalFormatting sqref="E131:E132">
    <cfRule type="expression" dxfId="2376" priority="2327">
      <formula>$B131=0</formula>
    </cfRule>
  </conditionalFormatting>
  <conditionalFormatting sqref="E131:E132">
    <cfRule type="expression" dxfId="2375" priority="2326">
      <formula>$B131=0</formula>
    </cfRule>
  </conditionalFormatting>
  <conditionalFormatting sqref="E131:E132">
    <cfRule type="expression" dxfId="2374" priority="2325">
      <formula>$B131=0</formula>
    </cfRule>
  </conditionalFormatting>
  <conditionalFormatting sqref="E131:E132">
    <cfRule type="expression" dxfId="2373" priority="2324">
      <formula>$B131=0</formula>
    </cfRule>
  </conditionalFormatting>
  <conditionalFormatting sqref="E131:E132">
    <cfRule type="expression" dxfId="2372" priority="2323">
      <formula>$B131=0</formula>
    </cfRule>
  </conditionalFormatting>
  <conditionalFormatting sqref="E131:E132">
    <cfRule type="expression" dxfId="2371" priority="2322">
      <formula>$B131=0</formula>
    </cfRule>
  </conditionalFormatting>
  <conditionalFormatting sqref="E133">
    <cfRule type="expression" dxfId="2370" priority="2321">
      <formula>$B133=0</formula>
    </cfRule>
  </conditionalFormatting>
  <conditionalFormatting sqref="E133">
    <cfRule type="expression" dxfId="2369" priority="2320">
      <formula>$B133=0</formula>
    </cfRule>
  </conditionalFormatting>
  <conditionalFormatting sqref="E133">
    <cfRule type="expression" dxfId="2368" priority="2319">
      <formula>$B133=0</formula>
    </cfRule>
  </conditionalFormatting>
  <conditionalFormatting sqref="E133">
    <cfRule type="expression" dxfId="2367" priority="2318">
      <formula>$B133=0</formula>
    </cfRule>
  </conditionalFormatting>
  <conditionalFormatting sqref="E133">
    <cfRule type="expression" dxfId="2366" priority="2317">
      <formula>$B133=0</formula>
    </cfRule>
  </conditionalFormatting>
  <conditionalFormatting sqref="E133">
    <cfRule type="expression" dxfId="2365" priority="2316">
      <formula>$B133=0</formula>
    </cfRule>
  </conditionalFormatting>
  <conditionalFormatting sqref="E133">
    <cfRule type="expression" dxfId="2364" priority="2315">
      <formula>$B133=0</formula>
    </cfRule>
  </conditionalFormatting>
  <conditionalFormatting sqref="E133">
    <cfRule type="expression" dxfId="2363" priority="2314">
      <formula>$B133=0</formula>
    </cfRule>
  </conditionalFormatting>
  <conditionalFormatting sqref="E133">
    <cfRule type="expression" dxfId="2362" priority="2313">
      <formula>$B133=0</formula>
    </cfRule>
  </conditionalFormatting>
  <conditionalFormatting sqref="E133">
    <cfRule type="expression" dxfId="2361" priority="2312">
      <formula>$B133=0</formula>
    </cfRule>
  </conditionalFormatting>
  <conditionalFormatting sqref="E133">
    <cfRule type="expression" dxfId="2360" priority="2311">
      <formula>$B133=0</formula>
    </cfRule>
  </conditionalFormatting>
  <conditionalFormatting sqref="E133">
    <cfRule type="expression" dxfId="2359" priority="2310">
      <formula>$B133=0</formula>
    </cfRule>
  </conditionalFormatting>
  <conditionalFormatting sqref="E140">
    <cfRule type="expression" dxfId="2358" priority="2297">
      <formula>$B140=0</formula>
    </cfRule>
  </conditionalFormatting>
  <conditionalFormatting sqref="E140">
    <cfRule type="expression" dxfId="2357" priority="2296">
      <formula>$B140=0</formula>
    </cfRule>
  </conditionalFormatting>
  <conditionalFormatting sqref="E140">
    <cfRule type="expression" dxfId="2356" priority="2295">
      <formula>$B140=0</formula>
    </cfRule>
  </conditionalFormatting>
  <conditionalFormatting sqref="E140">
    <cfRule type="expression" dxfId="2355" priority="2294">
      <formula>$B140=0</formula>
    </cfRule>
  </conditionalFormatting>
  <conditionalFormatting sqref="E140">
    <cfRule type="expression" dxfId="2354" priority="2293">
      <formula>$B140=0</formula>
    </cfRule>
  </conditionalFormatting>
  <conditionalFormatting sqref="E140">
    <cfRule type="expression" dxfId="2353" priority="2292">
      <formula>$B140=0</formula>
    </cfRule>
  </conditionalFormatting>
  <conditionalFormatting sqref="E140">
    <cfRule type="expression" dxfId="2352" priority="2291">
      <formula>$B140=0</formula>
    </cfRule>
  </conditionalFormatting>
  <conditionalFormatting sqref="E140">
    <cfRule type="expression" dxfId="2351" priority="2290">
      <formula>$B140=0</formula>
    </cfRule>
  </conditionalFormatting>
  <conditionalFormatting sqref="E140">
    <cfRule type="expression" dxfId="2350" priority="2289">
      <formula>$B140=0</formula>
    </cfRule>
  </conditionalFormatting>
  <conditionalFormatting sqref="E140">
    <cfRule type="expression" dxfId="2349" priority="2288">
      <formula>$B140=0</formula>
    </cfRule>
  </conditionalFormatting>
  <conditionalFormatting sqref="E140">
    <cfRule type="expression" dxfId="2348" priority="2287">
      <formula>$B140=0</formula>
    </cfRule>
  </conditionalFormatting>
  <conditionalFormatting sqref="E140">
    <cfRule type="expression" dxfId="2347" priority="2286">
      <formula>$B140=0</formula>
    </cfRule>
  </conditionalFormatting>
  <conditionalFormatting sqref="E148">
    <cfRule type="expression" dxfId="2346" priority="2285">
      <formula>$B148=0</formula>
    </cfRule>
  </conditionalFormatting>
  <conditionalFormatting sqref="E148">
    <cfRule type="expression" dxfId="2345" priority="2284">
      <formula>$B148=0</formula>
    </cfRule>
  </conditionalFormatting>
  <conditionalFormatting sqref="E148">
    <cfRule type="expression" dxfId="2344" priority="2283">
      <formula>$B148=0</formula>
    </cfRule>
  </conditionalFormatting>
  <conditionalFormatting sqref="E148">
    <cfRule type="expression" dxfId="2343" priority="2282">
      <formula>$B148=0</formula>
    </cfRule>
  </conditionalFormatting>
  <conditionalFormatting sqref="E148">
    <cfRule type="expression" dxfId="2342" priority="2281">
      <formula>$B148=0</formula>
    </cfRule>
  </conditionalFormatting>
  <conditionalFormatting sqref="E148">
    <cfRule type="expression" dxfId="2341" priority="2280">
      <formula>$B148=0</formula>
    </cfRule>
  </conditionalFormatting>
  <conditionalFormatting sqref="E148">
    <cfRule type="expression" dxfId="2340" priority="2279">
      <formula>$B148=0</formula>
    </cfRule>
  </conditionalFormatting>
  <conditionalFormatting sqref="E148">
    <cfRule type="expression" dxfId="2339" priority="2278">
      <formula>$B148=0</formula>
    </cfRule>
  </conditionalFormatting>
  <conditionalFormatting sqref="E148">
    <cfRule type="expression" dxfId="2338" priority="2277">
      <formula>$B148=0</formula>
    </cfRule>
  </conditionalFormatting>
  <conditionalFormatting sqref="E148">
    <cfRule type="expression" dxfId="2337" priority="2276">
      <formula>$B148=0</formula>
    </cfRule>
  </conditionalFormatting>
  <conditionalFormatting sqref="E148">
    <cfRule type="expression" dxfId="2336" priority="2275">
      <formula>$B148=0</formula>
    </cfRule>
  </conditionalFormatting>
  <conditionalFormatting sqref="E148">
    <cfRule type="expression" dxfId="2335" priority="2274">
      <formula>$B148=0</formula>
    </cfRule>
  </conditionalFormatting>
  <conditionalFormatting sqref="E149">
    <cfRule type="expression" dxfId="2334" priority="2273">
      <formula>$B149=0</formula>
    </cfRule>
  </conditionalFormatting>
  <conditionalFormatting sqref="E149">
    <cfRule type="expression" dxfId="2333" priority="2272">
      <formula>$B149=0</formula>
    </cfRule>
  </conditionalFormatting>
  <conditionalFormatting sqref="E149">
    <cfRule type="expression" dxfId="2332" priority="2271">
      <formula>$B149=0</formula>
    </cfRule>
  </conditionalFormatting>
  <conditionalFormatting sqref="E149">
    <cfRule type="expression" dxfId="2331" priority="2270">
      <formula>$B149=0</formula>
    </cfRule>
  </conditionalFormatting>
  <conditionalFormatting sqref="E149">
    <cfRule type="expression" dxfId="2330" priority="2269">
      <formula>$B149=0</formula>
    </cfRule>
  </conditionalFormatting>
  <conditionalFormatting sqref="E149">
    <cfRule type="expression" dxfId="2329" priority="2268">
      <formula>$B149=0</formula>
    </cfRule>
  </conditionalFormatting>
  <conditionalFormatting sqref="E149">
    <cfRule type="expression" dxfId="2328" priority="2267">
      <formula>$B149=0</formula>
    </cfRule>
  </conditionalFormatting>
  <conditionalFormatting sqref="E149">
    <cfRule type="expression" dxfId="2327" priority="2266">
      <formula>$B149=0</formula>
    </cfRule>
  </conditionalFormatting>
  <conditionalFormatting sqref="E149">
    <cfRule type="expression" dxfId="2326" priority="2265">
      <formula>$B149=0</formula>
    </cfRule>
  </conditionalFormatting>
  <conditionalFormatting sqref="E149">
    <cfRule type="expression" dxfId="2325" priority="2264">
      <formula>$B149=0</formula>
    </cfRule>
  </conditionalFormatting>
  <conditionalFormatting sqref="E149">
    <cfRule type="expression" dxfId="2324" priority="2263">
      <formula>$B149=0</formula>
    </cfRule>
  </conditionalFormatting>
  <conditionalFormatting sqref="E149">
    <cfRule type="expression" dxfId="2323" priority="2262">
      <formula>$B149=0</formula>
    </cfRule>
  </conditionalFormatting>
  <conditionalFormatting sqref="E150">
    <cfRule type="expression" dxfId="2322" priority="2261">
      <formula>$B150=0</formula>
    </cfRule>
  </conditionalFormatting>
  <conditionalFormatting sqref="E150">
    <cfRule type="expression" dxfId="2321" priority="2260">
      <formula>$B150=0</formula>
    </cfRule>
  </conditionalFormatting>
  <conditionalFormatting sqref="E150">
    <cfRule type="expression" dxfId="2320" priority="2259">
      <formula>$B150=0</formula>
    </cfRule>
  </conditionalFormatting>
  <conditionalFormatting sqref="E150">
    <cfRule type="expression" dxfId="2319" priority="2258">
      <formula>$B150=0</formula>
    </cfRule>
  </conditionalFormatting>
  <conditionalFormatting sqref="E150">
    <cfRule type="expression" dxfId="2318" priority="2257">
      <formula>$B150=0</formula>
    </cfRule>
  </conditionalFormatting>
  <conditionalFormatting sqref="E150">
    <cfRule type="expression" dxfId="2317" priority="2256">
      <formula>$B150=0</formula>
    </cfRule>
  </conditionalFormatting>
  <conditionalFormatting sqref="E150">
    <cfRule type="expression" dxfId="2316" priority="2255">
      <formula>$B150=0</formula>
    </cfRule>
  </conditionalFormatting>
  <conditionalFormatting sqref="E150">
    <cfRule type="expression" dxfId="2315" priority="2254">
      <formula>$B150=0</formula>
    </cfRule>
  </conditionalFormatting>
  <conditionalFormatting sqref="E150">
    <cfRule type="expression" dxfId="2314" priority="2253">
      <formula>$B150=0</formula>
    </cfRule>
  </conditionalFormatting>
  <conditionalFormatting sqref="E150">
    <cfRule type="expression" dxfId="2313" priority="2252">
      <formula>$B150=0</formula>
    </cfRule>
  </conditionalFormatting>
  <conditionalFormatting sqref="E150">
    <cfRule type="expression" dxfId="2312" priority="2251">
      <formula>$B150=0</formula>
    </cfRule>
  </conditionalFormatting>
  <conditionalFormatting sqref="E150">
    <cfRule type="expression" dxfId="2311" priority="2250">
      <formula>$B150=0</formula>
    </cfRule>
  </conditionalFormatting>
  <conditionalFormatting sqref="E156">
    <cfRule type="expression" dxfId="2310" priority="2249">
      <formula>$B156=0</formula>
    </cfRule>
  </conditionalFormatting>
  <conditionalFormatting sqref="E156">
    <cfRule type="expression" dxfId="2309" priority="2248">
      <formula>$B156=0</formula>
    </cfRule>
  </conditionalFormatting>
  <conditionalFormatting sqref="E156">
    <cfRule type="expression" dxfId="2308" priority="2247">
      <formula>$B156=0</formula>
    </cfRule>
  </conditionalFormatting>
  <conditionalFormatting sqref="E156">
    <cfRule type="expression" dxfId="2307" priority="2246">
      <formula>$B156=0</formula>
    </cfRule>
  </conditionalFormatting>
  <conditionalFormatting sqref="E156">
    <cfRule type="expression" dxfId="2306" priority="2245">
      <formula>$B156=0</formula>
    </cfRule>
  </conditionalFormatting>
  <conditionalFormatting sqref="E156">
    <cfRule type="expression" dxfId="2305" priority="2244">
      <formula>$B156=0</formula>
    </cfRule>
  </conditionalFormatting>
  <conditionalFormatting sqref="E156">
    <cfRule type="expression" dxfId="2304" priority="2243">
      <formula>$B156=0</formula>
    </cfRule>
  </conditionalFormatting>
  <conditionalFormatting sqref="E156">
    <cfRule type="expression" dxfId="2303" priority="2242">
      <formula>$B156=0</formula>
    </cfRule>
  </conditionalFormatting>
  <conditionalFormatting sqref="E156">
    <cfRule type="expression" dxfId="2302" priority="2241">
      <formula>$B156=0</formula>
    </cfRule>
  </conditionalFormatting>
  <conditionalFormatting sqref="E156">
    <cfRule type="expression" dxfId="2301" priority="2240">
      <formula>$B156=0</formula>
    </cfRule>
  </conditionalFormatting>
  <conditionalFormatting sqref="E156">
    <cfRule type="expression" dxfId="2300" priority="2239">
      <formula>$B156=0</formula>
    </cfRule>
  </conditionalFormatting>
  <conditionalFormatting sqref="E156">
    <cfRule type="expression" dxfId="2299" priority="2238">
      <formula>$B156=0</formula>
    </cfRule>
  </conditionalFormatting>
  <conditionalFormatting sqref="E159">
    <cfRule type="expression" dxfId="2298" priority="2237">
      <formula>$B159=0</formula>
    </cfRule>
  </conditionalFormatting>
  <conditionalFormatting sqref="E159">
    <cfRule type="expression" dxfId="2297" priority="2236">
      <formula>$B159=0</formula>
    </cfRule>
  </conditionalFormatting>
  <conditionalFormatting sqref="E159">
    <cfRule type="expression" dxfId="2296" priority="2235">
      <formula>$B159=0</formula>
    </cfRule>
  </conditionalFormatting>
  <conditionalFormatting sqref="E159">
    <cfRule type="expression" dxfId="2295" priority="2234">
      <formula>$B159=0</formula>
    </cfRule>
  </conditionalFormatting>
  <conditionalFormatting sqref="E159">
    <cfRule type="expression" dxfId="2294" priority="2233">
      <formula>$B159=0</formula>
    </cfRule>
  </conditionalFormatting>
  <conditionalFormatting sqref="E159">
    <cfRule type="expression" dxfId="2293" priority="2232">
      <formula>$B159=0</formula>
    </cfRule>
  </conditionalFormatting>
  <conditionalFormatting sqref="E159">
    <cfRule type="expression" dxfId="2292" priority="2231">
      <formula>$B159=0</formula>
    </cfRule>
  </conditionalFormatting>
  <conditionalFormatting sqref="E159">
    <cfRule type="expression" dxfId="2291" priority="2230">
      <formula>$B159=0</formula>
    </cfRule>
  </conditionalFormatting>
  <conditionalFormatting sqref="E159">
    <cfRule type="expression" dxfId="2290" priority="2229">
      <formula>$B159=0</formula>
    </cfRule>
  </conditionalFormatting>
  <conditionalFormatting sqref="E159">
    <cfRule type="expression" dxfId="2289" priority="2228">
      <formula>$B159=0</formula>
    </cfRule>
  </conditionalFormatting>
  <conditionalFormatting sqref="E159">
    <cfRule type="expression" dxfId="2288" priority="2227">
      <formula>$B159=0</formula>
    </cfRule>
  </conditionalFormatting>
  <conditionalFormatting sqref="E159">
    <cfRule type="expression" dxfId="2287" priority="2226">
      <formula>$B159=0</formula>
    </cfRule>
  </conditionalFormatting>
  <conditionalFormatting sqref="E160">
    <cfRule type="expression" dxfId="2286" priority="2225">
      <formula>$B160=0</formula>
    </cfRule>
  </conditionalFormatting>
  <conditionalFormatting sqref="E160">
    <cfRule type="expression" dxfId="2285" priority="2224">
      <formula>$B160=0</formula>
    </cfRule>
  </conditionalFormatting>
  <conditionalFormatting sqref="E160">
    <cfRule type="expression" dxfId="2284" priority="2223">
      <formula>$B160=0</formula>
    </cfRule>
  </conditionalFormatting>
  <conditionalFormatting sqref="E160">
    <cfRule type="expression" dxfId="2283" priority="2222">
      <formula>$B160=0</formula>
    </cfRule>
  </conditionalFormatting>
  <conditionalFormatting sqref="E160">
    <cfRule type="expression" dxfId="2282" priority="2221">
      <formula>$B160=0</formula>
    </cfRule>
  </conditionalFormatting>
  <conditionalFormatting sqref="E160">
    <cfRule type="expression" dxfId="2281" priority="2220">
      <formula>$B160=0</formula>
    </cfRule>
  </conditionalFormatting>
  <conditionalFormatting sqref="E160">
    <cfRule type="expression" dxfId="2280" priority="2219">
      <formula>$B160=0</formula>
    </cfRule>
  </conditionalFormatting>
  <conditionalFormatting sqref="E160">
    <cfRule type="expression" dxfId="2279" priority="2218">
      <formula>$B160=0</formula>
    </cfRule>
  </conditionalFormatting>
  <conditionalFormatting sqref="E160">
    <cfRule type="expression" dxfId="2278" priority="2217">
      <formula>$B160=0</formula>
    </cfRule>
  </conditionalFormatting>
  <conditionalFormatting sqref="E160">
    <cfRule type="expression" dxfId="2277" priority="2216">
      <formula>$B160=0</formula>
    </cfRule>
  </conditionalFormatting>
  <conditionalFormatting sqref="E160">
    <cfRule type="expression" dxfId="2276" priority="2215">
      <formula>$B160=0</formula>
    </cfRule>
  </conditionalFormatting>
  <conditionalFormatting sqref="E160">
    <cfRule type="expression" dxfId="2275" priority="2214">
      <formula>$B160=0</formula>
    </cfRule>
  </conditionalFormatting>
  <conditionalFormatting sqref="E161">
    <cfRule type="expression" dxfId="2274" priority="2213">
      <formula>$B161=0</formula>
    </cfRule>
  </conditionalFormatting>
  <conditionalFormatting sqref="E161">
    <cfRule type="expression" dxfId="2273" priority="2212">
      <formula>$B161=0</formula>
    </cfRule>
  </conditionalFormatting>
  <conditionalFormatting sqref="E161">
    <cfRule type="expression" dxfId="2272" priority="2211">
      <formula>$B161=0</formula>
    </cfRule>
  </conditionalFormatting>
  <conditionalFormatting sqref="E161">
    <cfRule type="expression" dxfId="2271" priority="2210">
      <formula>$B161=0</formula>
    </cfRule>
  </conditionalFormatting>
  <conditionalFormatting sqref="E161">
    <cfRule type="expression" dxfId="2270" priority="2209">
      <formula>$B161=0</formula>
    </cfRule>
  </conditionalFormatting>
  <conditionalFormatting sqref="E161">
    <cfRule type="expression" dxfId="2269" priority="2208">
      <formula>$B161=0</formula>
    </cfRule>
  </conditionalFormatting>
  <conditionalFormatting sqref="E161">
    <cfRule type="expression" dxfId="2268" priority="2207">
      <formula>$B161=0</formula>
    </cfRule>
  </conditionalFormatting>
  <conditionalFormatting sqref="E161">
    <cfRule type="expression" dxfId="2267" priority="2206">
      <formula>$B161=0</formula>
    </cfRule>
  </conditionalFormatting>
  <conditionalFormatting sqref="E161">
    <cfRule type="expression" dxfId="2266" priority="2205">
      <formula>$B161=0</formula>
    </cfRule>
  </conditionalFormatting>
  <conditionalFormatting sqref="E161">
    <cfRule type="expression" dxfId="2265" priority="2204">
      <formula>$B161=0</formula>
    </cfRule>
  </conditionalFormatting>
  <conditionalFormatting sqref="E161">
    <cfRule type="expression" dxfId="2264" priority="2203">
      <formula>$B161=0</formula>
    </cfRule>
  </conditionalFormatting>
  <conditionalFormatting sqref="E161">
    <cfRule type="expression" dxfId="2263" priority="2202">
      <formula>$B161=0</formula>
    </cfRule>
  </conditionalFormatting>
  <conditionalFormatting sqref="E161">
    <cfRule type="expression" dxfId="2262" priority="2201">
      <formula>$B161=0</formula>
    </cfRule>
  </conditionalFormatting>
  <conditionalFormatting sqref="E167">
    <cfRule type="expression" dxfId="2261" priority="2200">
      <formula>$B167=0</formula>
    </cfRule>
  </conditionalFormatting>
  <conditionalFormatting sqref="E167">
    <cfRule type="expression" dxfId="2260" priority="2199">
      <formula>$B167=0</formula>
    </cfRule>
  </conditionalFormatting>
  <conditionalFormatting sqref="E167">
    <cfRule type="expression" dxfId="2259" priority="2198">
      <formula>$B167=0</formula>
    </cfRule>
  </conditionalFormatting>
  <conditionalFormatting sqref="E167">
    <cfRule type="expression" dxfId="2258" priority="2197">
      <formula>$B167=0</formula>
    </cfRule>
  </conditionalFormatting>
  <conditionalFormatting sqref="E167">
    <cfRule type="expression" dxfId="2257" priority="2196">
      <formula>$B167=0</formula>
    </cfRule>
  </conditionalFormatting>
  <conditionalFormatting sqref="E167">
    <cfRule type="expression" dxfId="2256" priority="2195">
      <formula>$B167=0</formula>
    </cfRule>
  </conditionalFormatting>
  <conditionalFormatting sqref="E167">
    <cfRule type="expression" dxfId="2255" priority="2194">
      <formula>$B167=0</formula>
    </cfRule>
  </conditionalFormatting>
  <conditionalFormatting sqref="E167">
    <cfRule type="expression" dxfId="2254" priority="2193">
      <formula>$B167=0</formula>
    </cfRule>
  </conditionalFormatting>
  <conditionalFormatting sqref="E167">
    <cfRule type="expression" dxfId="2253" priority="2192">
      <formula>$B167=0</formula>
    </cfRule>
  </conditionalFormatting>
  <conditionalFormatting sqref="E167">
    <cfRule type="expression" dxfId="2252" priority="2191">
      <formula>$B167=0</formula>
    </cfRule>
  </conditionalFormatting>
  <conditionalFormatting sqref="E167">
    <cfRule type="expression" dxfId="2251" priority="2190">
      <formula>$B167=0</formula>
    </cfRule>
  </conditionalFormatting>
  <conditionalFormatting sqref="E167">
    <cfRule type="expression" dxfId="2250" priority="2189">
      <formula>$B167=0</formula>
    </cfRule>
  </conditionalFormatting>
  <conditionalFormatting sqref="E167">
    <cfRule type="expression" dxfId="2249" priority="2188">
      <formula>$B167=0</formula>
    </cfRule>
  </conditionalFormatting>
  <conditionalFormatting sqref="E173">
    <cfRule type="expression" dxfId="2248" priority="2187">
      <formula>$B173=0</formula>
    </cfRule>
  </conditionalFormatting>
  <conditionalFormatting sqref="E173">
    <cfRule type="expression" dxfId="2247" priority="2186">
      <formula>$B173=0</formula>
    </cfRule>
  </conditionalFormatting>
  <conditionalFormatting sqref="E173">
    <cfRule type="expression" dxfId="2246" priority="2185">
      <formula>$B173=0</formula>
    </cfRule>
  </conditionalFormatting>
  <conditionalFormatting sqref="E173">
    <cfRule type="expression" dxfId="2245" priority="2184">
      <formula>$B173=0</formula>
    </cfRule>
  </conditionalFormatting>
  <conditionalFormatting sqref="E173">
    <cfRule type="expression" dxfId="2244" priority="2183">
      <formula>$B173=0</formula>
    </cfRule>
  </conditionalFormatting>
  <conditionalFormatting sqref="E173">
    <cfRule type="expression" dxfId="2243" priority="2182">
      <formula>$B173=0</formula>
    </cfRule>
  </conditionalFormatting>
  <conditionalFormatting sqref="E173">
    <cfRule type="expression" dxfId="2242" priority="2181">
      <formula>$B173=0</formula>
    </cfRule>
  </conditionalFormatting>
  <conditionalFormatting sqref="E173">
    <cfRule type="expression" dxfId="2241" priority="2180">
      <formula>$B173=0</formula>
    </cfRule>
  </conditionalFormatting>
  <conditionalFormatting sqref="E173">
    <cfRule type="expression" dxfId="2240" priority="2179">
      <formula>$B173=0</formula>
    </cfRule>
  </conditionalFormatting>
  <conditionalFormatting sqref="E173">
    <cfRule type="expression" dxfId="2239" priority="2178">
      <formula>$B173=0</formula>
    </cfRule>
  </conditionalFormatting>
  <conditionalFormatting sqref="E173">
    <cfRule type="expression" dxfId="2238" priority="2177">
      <formula>$B173=0</formula>
    </cfRule>
  </conditionalFormatting>
  <conditionalFormatting sqref="E173">
    <cfRule type="expression" dxfId="2237" priority="2176">
      <formula>$B173=0</formula>
    </cfRule>
  </conditionalFormatting>
  <conditionalFormatting sqref="E173">
    <cfRule type="expression" dxfId="2236" priority="2175">
      <formula>$B173=0</formula>
    </cfRule>
  </conditionalFormatting>
  <conditionalFormatting sqref="E180">
    <cfRule type="expression" dxfId="2235" priority="2174">
      <formula>$B180=0</formula>
    </cfRule>
  </conditionalFormatting>
  <conditionalFormatting sqref="E180">
    <cfRule type="expression" dxfId="2234" priority="2173">
      <formula>$B180=0</formula>
    </cfRule>
  </conditionalFormatting>
  <conditionalFormatting sqref="E180">
    <cfRule type="expression" dxfId="2233" priority="2172">
      <formula>$B180=0</formula>
    </cfRule>
  </conditionalFormatting>
  <conditionalFormatting sqref="E180">
    <cfRule type="expression" dxfId="2232" priority="2171">
      <formula>$B180=0</formula>
    </cfRule>
  </conditionalFormatting>
  <conditionalFormatting sqref="E180">
    <cfRule type="expression" dxfId="2231" priority="2170">
      <formula>$B180=0</formula>
    </cfRule>
  </conditionalFormatting>
  <conditionalFormatting sqref="E180">
    <cfRule type="expression" dxfId="2230" priority="2169">
      <formula>$B180=0</formula>
    </cfRule>
  </conditionalFormatting>
  <conditionalFormatting sqref="E180">
    <cfRule type="expression" dxfId="2229" priority="2168">
      <formula>$B180=0</formula>
    </cfRule>
  </conditionalFormatting>
  <conditionalFormatting sqref="E180">
    <cfRule type="expression" dxfId="2228" priority="2167">
      <formula>$B180=0</formula>
    </cfRule>
  </conditionalFormatting>
  <conditionalFormatting sqref="E180">
    <cfRule type="expression" dxfId="2227" priority="2166">
      <formula>$B180=0</formula>
    </cfRule>
  </conditionalFormatting>
  <conditionalFormatting sqref="E180">
    <cfRule type="expression" dxfId="2226" priority="2165">
      <formula>$B180=0</formula>
    </cfRule>
  </conditionalFormatting>
  <conditionalFormatting sqref="E180">
    <cfRule type="expression" dxfId="2225" priority="2164">
      <formula>$B180=0</formula>
    </cfRule>
  </conditionalFormatting>
  <conditionalFormatting sqref="E180">
    <cfRule type="expression" dxfId="2224" priority="2163">
      <formula>$B180=0</formula>
    </cfRule>
  </conditionalFormatting>
  <conditionalFormatting sqref="E193">
    <cfRule type="expression" dxfId="2223" priority="2162">
      <formula>$B193=0</formula>
    </cfRule>
  </conditionalFormatting>
  <conditionalFormatting sqref="E193">
    <cfRule type="expression" dxfId="2222" priority="2161">
      <formula>$B193=0</formula>
    </cfRule>
  </conditionalFormatting>
  <conditionalFormatting sqref="E193">
    <cfRule type="expression" dxfId="2221" priority="2160">
      <formula>$B193=0</formula>
    </cfRule>
  </conditionalFormatting>
  <conditionalFormatting sqref="E193">
    <cfRule type="expression" dxfId="2220" priority="2159">
      <formula>$B193=0</formula>
    </cfRule>
  </conditionalFormatting>
  <conditionalFormatting sqref="E193">
    <cfRule type="expression" dxfId="2219" priority="2158">
      <formula>$B193=0</formula>
    </cfRule>
  </conditionalFormatting>
  <conditionalFormatting sqref="E193">
    <cfRule type="expression" dxfId="2218" priority="2157">
      <formula>$B193=0</formula>
    </cfRule>
  </conditionalFormatting>
  <conditionalFormatting sqref="E193">
    <cfRule type="expression" dxfId="2217" priority="2156">
      <formula>$B193=0</formula>
    </cfRule>
  </conditionalFormatting>
  <conditionalFormatting sqref="E193">
    <cfRule type="expression" dxfId="2216" priority="2155">
      <formula>$B193=0</formula>
    </cfRule>
  </conditionalFormatting>
  <conditionalFormatting sqref="E193">
    <cfRule type="expression" dxfId="2215" priority="2154">
      <formula>$B193=0</formula>
    </cfRule>
  </conditionalFormatting>
  <conditionalFormatting sqref="E193">
    <cfRule type="expression" dxfId="2214" priority="2153">
      <formula>$B193=0</formula>
    </cfRule>
  </conditionalFormatting>
  <conditionalFormatting sqref="E193">
    <cfRule type="expression" dxfId="2213" priority="2152">
      <formula>$B193=0</formula>
    </cfRule>
  </conditionalFormatting>
  <conditionalFormatting sqref="E193">
    <cfRule type="expression" dxfId="2212" priority="2151">
      <formula>$B193=0</formula>
    </cfRule>
  </conditionalFormatting>
  <conditionalFormatting sqref="E194">
    <cfRule type="expression" dxfId="2211" priority="2150">
      <formula>$B194=0</formula>
    </cfRule>
  </conditionalFormatting>
  <conditionalFormatting sqref="E194">
    <cfRule type="expression" dxfId="2210" priority="2149">
      <formula>$B194=0</formula>
    </cfRule>
  </conditionalFormatting>
  <conditionalFormatting sqref="E194">
    <cfRule type="expression" dxfId="2209" priority="2148">
      <formula>$B194=0</formula>
    </cfRule>
  </conditionalFormatting>
  <conditionalFormatting sqref="E194">
    <cfRule type="expression" dxfId="2208" priority="2147">
      <formula>$B194=0</formula>
    </cfRule>
  </conditionalFormatting>
  <conditionalFormatting sqref="E194">
    <cfRule type="expression" dxfId="2207" priority="2146">
      <formula>$B194=0</formula>
    </cfRule>
  </conditionalFormatting>
  <conditionalFormatting sqref="E194">
    <cfRule type="expression" dxfId="2206" priority="2145">
      <formula>$B194=0</formula>
    </cfRule>
  </conditionalFormatting>
  <conditionalFormatting sqref="E194">
    <cfRule type="expression" dxfId="2205" priority="2144">
      <formula>$B194=0</formula>
    </cfRule>
  </conditionalFormatting>
  <conditionalFormatting sqref="E194">
    <cfRule type="expression" dxfId="2204" priority="2143">
      <formula>$B194=0</formula>
    </cfRule>
  </conditionalFormatting>
  <conditionalFormatting sqref="E194">
    <cfRule type="expression" dxfId="2203" priority="2142">
      <formula>$B194=0</formula>
    </cfRule>
  </conditionalFormatting>
  <conditionalFormatting sqref="E194">
    <cfRule type="expression" dxfId="2202" priority="2141">
      <formula>$B194=0</formula>
    </cfRule>
  </conditionalFormatting>
  <conditionalFormatting sqref="E194">
    <cfRule type="expression" dxfId="2201" priority="2140">
      <formula>$B194=0</formula>
    </cfRule>
  </conditionalFormatting>
  <conditionalFormatting sqref="E194">
    <cfRule type="expression" dxfId="2200" priority="2139">
      <formula>$B194=0</formula>
    </cfRule>
  </conditionalFormatting>
  <conditionalFormatting sqref="E195">
    <cfRule type="expression" dxfId="2199" priority="2138">
      <formula>$B195=0</formula>
    </cfRule>
  </conditionalFormatting>
  <conditionalFormatting sqref="E195">
    <cfRule type="expression" dxfId="2198" priority="2137">
      <formula>$B195=0</formula>
    </cfRule>
  </conditionalFormatting>
  <conditionalFormatting sqref="E195">
    <cfRule type="expression" dxfId="2197" priority="2136">
      <formula>$B195=0</formula>
    </cfRule>
  </conditionalFormatting>
  <conditionalFormatting sqref="E195">
    <cfRule type="expression" dxfId="2196" priority="2135">
      <formula>$B195=0</formula>
    </cfRule>
  </conditionalFormatting>
  <conditionalFormatting sqref="E195">
    <cfRule type="expression" dxfId="2195" priority="2134">
      <formula>$B195=0</formula>
    </cfRule>
  </conditionalFormatting>
  <conditionalFormatting sqref="E195">
    <cfRule type="expression" dxfId="2194" priority="2133">
      <formula>$B195=0</formula>
    </cfRule>
  </conditionalFormatting>
  <conditionalFormatting sqref="E195">
    <cfRule type="expression" dxfId="2193" priority="2132">
      <formula>$B195=0</formula>
    </cfRule>
  </conditionalFormatting>
  <conditionalFormatting sqref="E195">
    <cfRule type="expression" dxfId="2192" priority="2131">
      <formula>$B195=0</formula>
    </cfRule>
  </conditionalFormatting>
  <conditionalFormatting sqref="E195">
    <cfRule type="expression" dxfId="2191" priority="2130">
      <formula>$B195=0</formula>
    </cfRule>
  </conditionalFormatting>
  <conditionalFormatting sqref="E195">
    <cfRule type="expression" dxfId="2190" priority="2129">
      <formula>$B195=0</formula>
    </cfRule>
  </conditionalFormatting>
  <conditionalFormatting sqref="E195">
    <cfRule type="expression" dxfId="2189" priority="2128">
      <formula>$B195=0</formula>
    </cfRule>
  </conditionalFormatting>
  <conditionalFormatting sqref="E195">
    <cfRule type="expression" dxfId="2188" priority="2127">
      <formula>$B195=0</formula>
    </cfRule>
  </conditionalFormatting>
  <conditionalFormatting sqref="E196">
    <cfRule type="expression" dxfId="2187" priority="2126">
      <formula>$B196=0</formula>
    </cfRule>
  </conditionalFormatting>
  <conditionalFormatting sqref="E196">
    <cfRule type="expression" dxfId="2186" priority="2125">
      <formula>$B196=0</formula>
    </cfRule>
  </conditionalFormatting>
  <conditionalFormatting sqref="E196">
    <cfRule type="expression" dxfId="2185" priority="2124">
      <formula>$B196=0</formula>
    </cfRule>
  </conditionalFormatting>
  <conditionalFormatting sqref="E196">
    <cfRule type="expression" dxfId="2184" priority="2123">
      <formula>$B196=0</formula>
    </cfRule>
  </conditionalFormatting>
  <conditionalFormatting sqref="E196">
    <cfRule type="expression" dxfId="2183" priority="2122">
      <formula>$B196=0</formula>
    </cfRule>
  </conditionalFormatting>
  <conditionalFormatting sqref="E196">
    <cfRule type="expression" dxfId="2182" priority="2121">
      <formula>$B196=0</formula>
    </cfRule>
  </conditionalFormatting>
  <conditionalFormatting sqref="E196">
    <cfRule type="expression" dxfId="2181" priority="2120">
      <formula>$B196=0</formula>
    </cfRule>
  </conditionalFormatting>
  <conditionalFormatting sqref="E196">
    <cfRule type="expression" dxfId="2180" priority="2119">
      <formula>$B196=0</formula>
    </cfRule>
  </conditionalFormatting>
  <conditionalFormatting sqref="E196">
    <cfRule type="expression" dxfId="2179" priority="2118">
      <formula>$B196=0</formula>
    </cfRule>
  </conditionalFormatting>
  <conditionalFormatting sqref="E196">
    <cfRule type="expression" dxfId="2178" priority="2117">
      <formula>$B196=0</formula>
    </cfRule>
  </conditionalFormatting>
  <conditionalFormatting sqref="E196">
    <cfRule type="expression" dxfId="2177" priority="2116">
      <formula>$B196=0</formula>
    </cfRule>
  </conditionalFormatting>
  <conditionalFormatting sqref="E196">
    <cfRule type="expression" dxfId="2176" priority="2115">
      <formula>$B196=0</formula>
    </cfRule>
  </conditionalFormatting>
  <conditionalFormatting sqref="E203">
    <cfRule type="expression" dxfId="2175" priority="2114">
      <formula>$B203=0</formula>
    </cfRule>
  </conditionalFormatting>
  <conditionalFormatting sqref="E203">
    <cfRule type="expression" dxfId="2174" priority="2113">
      <formula>$B203=0</formula>
    </cfRule>
  </conditionalFormatting>
  <conditionalFormatting sqref="E203">
    <cfRule type="expression" dxfId="2173" priority="2112">
      <formula>$B203=0</formula>
    </cfRule>
  </conditionalFormatting>
  <conditionalFormatting sqref="E203">
    <cfRule type="expression" dxfId="2172" priority="2111">
      <formula>$B203=0</formula>
    </cfRule>
  </conditionalFormatting>
  <conditionalFormatting sqref="E203">
    <cfRule type="expression" dxfId="2171" priority="2110">
      <formula>$B203=0</formula>
    </cfRule>
  </conditionalFormatting>
  <conditionalFormatting sqref="E203">
    <cfRule type="expression" dxfId="2170" priority="2109">
      <formula>$B203=0</formula>
    </cfRule>
  </conditionalFormatting>
  <conditionalFormatting sqref="E203">
    <cfRule type="expression" dxfId="2169" priority="2108">
      <formula>$B203=0</formula>
    </cfRule>
  </conditionalFormatting>
  <conditionalFormatting sqref="E203">
    <cfRule type="expression" dxfId="2168" priority="2107">
      <formula>$B203=0</formula>
    </cfRule>
  </conditionalFormatting>
  <conditionalFormatting sqref="E203">
    <cfRule type="expression" dxfId="2167" priority="2106">
      <formula>$B203=0</formula>
    </cfRule>
  </conditionalFormatting>
  <conditionalFormatting sqref="E203">
    <cfRule type="expression" dxfId="2166" priority="2105">
      <formula>$B203=0</formula>
    </cfRule>
  </conditionalFormatting>
  <conditionalFormatting sqref="E203">
    <cfRule type="expression" dxfId="2165" priority="2104">
      <formula>$B203=0</formula>
    </cfRule>
  </conditionalFormatting>
  <conditionalFormatting sqref="E203">
    <cfRule type="expression" dxfId="2164" priority="2103">
      <formula>$B203=0</formula>
    </cfRule>
  </conditionalFormatting>
  <conditionalFormatting sqref="E209">
    <cfRule type="expression" dxfId="2163" priority="2102">
      <formula>$B209=0</formula>
    </cfRule>
  </conditionalFormatting>
  <conditionalFormatting sqref="E209">
    <cfRule type="expression" dxfId="2162" priority="2101">
      <formula>$B209=0</formula>
    </cfRule>
  </conditionalFormatting>
  <conditionalFormatting sqref="E209">
    <cfRule type="expression" dxfId="2161" priority="2100">
      <formula>$B209=0</formula>
    </cfRule>
  </conditionalFormatting>
  <conditionalFormatting sqref="E209">
    <cfRule type="expression" dxfId="2160" priority="2099">
      <formula>$B209=0</formula>
    </cfRule>
  </conditionalFormatting>
  <conditionalFormatting sqref="E209">
    <cfRule type="expression" dxfId="2159" priority="2098">
      <formula>$B209=0</formula>
    </cfRule>
  </conditionalFormatting>
  <conditionalFormatting sqref="E209">
    <cfRule type="expression" dxfId="2158" priority="2097">
      <formula>$B209=0</formula>
    </cfRule>
  </conditionalFormatting>
  <conditionalFormatting sqref="E209">
    <cfRule type="expression" dxfId="2157" priority="2096">
      <formula>$B209=0</formula>
    </cfRule>
  </conditionalFormatting>
  <conditionalFormatting sqref="E209">
    <cfRule type="expression" dxfId="2156" priority="2095">
      <formula>$B209=0</formula>
    </cfRule>
  </conditionalFormatting>
  <conditionalFormatting sqref="E209">
    <cfRule type="expression" dxfId="2155" priority="2094">
      <formula>$B209=0</formula>
    </cfRule>
  </conditionalFormatting>
  <conditionalFormatting sqref="E209">
    <cfRule type="expression" dxfId="2154" priority="2093">
      <formula>$B209=0</formula>
    </cfRule>
  </conditionalFormatting>
  <conditionalFormatting sqref="E209">
    <cfRule type="expression" dxfId="2153" priority="2092">
      <formula>$B209=0</formula>
    </cfRule>
  </conditionalFormatting>
  <conditionalFormatting sqref="E209">
    <cfRule type="expression" dxfId="2152" priority="2091">
      <formula>$B209=0</formula>
    </cfRule>
  </conditionalFormatting>
  <conditionalFormatting sqref="E210">
    <cfRule type="expression" dxfId="2151" priority="2090">
      <formula>$B210=0</formula>
    </cfRule>
  </conditionalFormatting>
  <conditionalFormatting sqref="E210">
    <cfRule type="expression" dxfId="2150" priority="2089">
      <formula>$B210=0</formula>
    </cfRule>
  </conditionalFormatting>
  <conditionalFormatting sqref="E210">
    <cfRule type="expression" dxfId="2149" priority="2088">
      <formula>$B210=0</formula>
    </cfRule>
  </conditionalFormatting>
  <conditionalFormatting sqref="E210">
    <cfRule type="expression" dxfId="2148" priority="2087">
      <formula>$B210=0</formula>
    </cfRule>
  </conditionalFormatting>
  <conditionalFormatting sqref="E210">
    <cfRule type="expression" dxfId="2147" priority="2086">
      <formula>$B210=0</formula>
    </cfRule>
  </conditionalFormatting>
  <conditionalFormatting sqref="E210">
    <cfRule type="expression" dxfId="2146" priority="2085">
      <formula>$B210=0</formula>
    </cfRule>
  </conditionalFormatting>
  <conditionalFormatting sqref="E210">
    <cfRule type="expression" dxfId="2145" priority="2084">
      <formula>$B210=0</formula>
    </cfRule>
  </conditionalFormatting>
  <conditionalFormatting sqref="E210">
    <cfRule type="expression" dxfId="2144" priority="2083">
      <formula>$B210=0</formula>
    </cfRule>
  </conditionalFormatting>
  <conditionalFormatting sqref="E210">
    <cfRule type="expression" dxfId="2143" priority="2082">
      <formula>$B210=0</formula>
    </cfRule>
  </conditionalFormatting>
  <conditionalFormatting sqref="E210">
    <cfRule type="expression" dxfId="2142" priority="2081">
      <formula>$B210=0</formula>
    </cfRule>
  </conditionalFormatting>
  <conditionalFormatting sqref="E210">
    <cfRule type="expression" dxfId="2141" priority="2080">
      <formula>$B210=0</formula>
    </cfRule>
  </conditionalFormatting>
  <conditionalFormatting sqref="E210">
    <cfRule type="expression" dxfId="2140" priority="2079">
      <formula>$B210=0</formula>
    </cfRule>
  </conditionalFormatting>
  <conditionalFormatting sqref="E211">
    <cfRule type="expression" dxfId="2139" priority="2078">
      <formula>$B211=0</formula>
    </cfRule>
  </conditionalFormatting>
  <conditionalFormatting sqref="E211">
    <cfRule type="expression" dxfId="2138" priority="2077">
      <formula>$B211=0</formula>
    </cfRule>
  </conditionalFormatting>
  <conditionalFormatting sqref="E211">
    <cfRule type="expression" dxfId="2137" priority="2076">
      <formula>$B211=0</formula>
    </cfRule>
  </conditionalFormatting>
  <conditionalFormatting sqref="E211">
    <cfRule type="expression" dxfId="2136" priority="2075">
      <formula>$B211=0</formula>
    </cfRule>
  </conditionalFormatting>
  <conditionalFormatting sqref="E211">
    <cfRule type="expression" dxfId="2135" priority="2074">
      <formula>$B211=0</formula>
    </cfRule>
  </conditionalFormatting>
  <conditionalFormatting sqref="E211">
    <cfRule type="expression" dxfId="2134" priority="2073">
      <formula>$B211=0</formula>
    </cfRule>
  </conditionalFormatting>
  <conditionalFormatting sqref="E211">
    <cfRule type="expression" dxfId="2133" priority="2072">
      <formula>$B211=0</formula>
    </cfRule>
  </conditionalFormatting>
  <conditionalFormatting sqref="E211">
    <cfRule type="expression" dxfId="2132" priority="2071">
      <formula>$B211=0</formula>
    </cfRule>
  </conditionalFormatting>
  <conditionalFormatting sqref="E211">
    <cfRule type="expression" dxfId="2131" priority="2070">
      <formula>$B211=0</formula>
    </cfRule>
  </conditionalFormatting>
  <conditionalFormatting sqref="E211">
    <cfRule type="expression" dxfId="2130" priority="2069">
      <formula>$B211=0</formula>
    </cfRule>
  </conditionalFormatting>
  <conditionalFormatting sqref="E211">
    <cfRule type="expression" dxfId="2129" priority="2068">
      <formula>$B211=0</formula>
    </cfRule>
  </conditionalFormatting>
  <conditionalFormatting sqref="E211">
    <cfRule type="expression" dxfId="2128" priority="2067">
      <formula>$B211=0</formula>
    </cfRule>
  </conditionalFormatting>
  <conditionalFormatting sqref="E240">
    <cfRule type="expression" dxfId="2127" priority="1994">
      <formula>$B240=0</formula>
    </cfRule>
  </conditionalFormatting>
  <conditionalFormatting sqref="E240">
    <cfRule type="expression" dxfId="2126" priority="1993">
      <formula>$B240=0</formula>
    </cfRule>
  </conditionalFormatting>
  <conditionalFormatting sqref="E240">
    <cfRule type="expression" dxfId="2125" priority="1992">
      <formula>$B240=0</formula>
    </cfRule>
  </conditionalFormatting>
  <conditionalFormatting sqref="E240">
    <cfRule type="expression" dxfId="2124" priority="1991">
      <formula>$B240=0</formula>
    </cfRule>
  </conditionalFormatting>
  <conditionalFormatting sqref="E240">
    <cfRule type="expression" dxfId="2123" priority="1990">
      <formula>$B240=0</formula>
    </cfRule>
  </conditionalFormatting>
  <conditionalFormatting sqref="E240">
    <cfRule type="expression" dxfId="2122" priority="1989">
      <formula>$B240=0</formula>
    </cfRule>
  </conditionalFormatting>
  <conditionalFormatting sqref="E240">
    <cfRule type="expression" dxfId="2121" priority="1988">
      <formula>$B240=0</formula>
    </cfRule>
  </conditionalFormatting>
  <conditionalFormatting sqref="E240">
    <cfRule type="expression" dxfId="2120" priority="1987">
      <formula>$B240=0</formula>
    </cfRule>
  </conditionalFormatting>
  <conditionalFormatting sqref="E240">
    <cfRule type="expression" dxfId="2119" priority="1986">
      <formula>$B240=0</formula>
    </cfRule>
  </conditionalFormatting>
  <conditionalFormatting sqref="E240">
    <cfRule type="expression" dxfId="2118" priority="1985">
      <formula>$B240=0</formula>
    </cfRule>
  </conditionalFormatting>
  <conditionalFormatting sqref="E240">
    <cfRule type="expression" dxfId="2117" priority="1984">
      <formula>$B240=0</formula>
    </cfRule>
  </conditionalFormatting>
  <conditionalFormatting sqref="E240">
    <cfRule type="expression" dxfId="2116" priority="1983">
      <formula>$B240=0</formula>
    </cfRule>
  </conditionalFormatting>
  <conditionalFormatting sqref="E249:E258">
    <cfRule type="expression" dxfId="2115" priority="1982">
      <formula>$B249=0</formula>
    </cfRule>
  </conditionalFormatting>
  <conditionalFormatting sqref="E249:E258">
    <cfRule type="expression" dxfId="2114" priority="1981">
      <formula>$B249=0</formula>
    </cfRule>
  </conditionalFormatting>
  <conditionalFormatting sqref="E249:E258">
    <cfRule type="expression" dxfId="2113" priority="1980">
      <formula>$B249=0</formula>
    </cfRule>
  </conditionalFormatting>
  <conditionalFormatting sqref="E249:E258">
    <cfRule type="expression" dxfId="2112" priority="1979">
      <formula>$B249=0</formula>
    </cfRule>
  </conditionalFormatting>
  <conditionalFormatting sqref="E249:E258">
    <cfRule type="expression" dxfId="2111" priority="1978">
      <formula>$B249=0</formula>
    </cfRule>
  </conditionalFormatting>
  <conditionalFormatting sqref="E249:E258">
    <cfRule type="expression" dxfId="2110" priority="1977">
      <formula>$B249=0</formula>
    </cfRule>
  </conditionalFormatting>
  <conditionalFormatting sqref="E249:E258">
    <cfRule type="expression" dxfId="2109" priority="1976">
      <formula>$B249=0</formula>
    </cfRule>
  </conditionalFormatting>
  <conditionalFormatting sqref="E249:E258">
    <cfRule type="expression" dxfId="2108" priority="1975">
      <formula>$B249=0</formula>
    </cfRule>
  </conditionalFormatting>
  <conditionalFormatting sqref="E249:E258">
    <cfRule type="expression" dxfId="2107" priority="1974">
      <formula>$B249=0</formula>
    </cfRule>
  </conditionalFormatting>
  <conditionalFormatting sqref="E249:E258">
    <cfRule type="expression" dxfId="2106" priority="1973">
      <formula>$B249=0</formula>
    </cfRule>
  </conditionalFormatting>
  <conditionalFormatting sqref="E249:E258">
    <cfRule type="expression" dxfId="2105" priority="1972">
      <formula>$B249=0</formula>
    </cfRule>
  </conditionalFormatting>
  <conditionalFormatting sqref="E249:E258">
    <cfRule type="expression" dxfId="2104" priority="1971">
      <formula>$B249=0</formula>
    </cfRule>
  </conditionalFormatting>
  <conditionalFormatting sqref="E120">
    <cfRule type="expression" dxfId="2103" priority="1970">
      <formula>$B120=0</formula>
    </cfRule>
  </conditionalFormatting>
  <conditionalFormatting sqref="E120">
    <cfRule type="expression" dxfId="2102" priority="1969">
      <formula>$B120=0</formula>
    </cfRule>
  </conditionalFormatting>
  <conditionalFormatting sqref="E120">
    <cfRule type="expression" dxfId="2101" priority="1968">
      <formula>$B120=0</formula>
    </cfRule>
  </conditionalFormatting>
  <conditionalFormatting sqref="E120">
    <cfRule type="expression" dxfId="2100" priority="1967">
      <formula>$B120=0</formula>
    </cfRule>
  </conditionalFormatting>
  <conditionalFormatting sqref="E120">
    <cfRule type="expression" dxfId="2099" priority="1966">
      <formula>$B120=0</formula>
    </cfRule>
  </conditionalFormatting>
  <conditionalFormatting sqref="E120">
    <cfRule type="expression" dxfId="2098" priority="1965">
      <formula>$B120=0</formula>
    </cfRule>
  </conditionalFormatting>
  <conditionalFormatting sqref="E120">
    <cfRule type="expression" dxfId="2097" priority="1964">
      <formula>$B120=0</formula>
    </cfRule>
  </conditionalFormatting>
  <conditionalFormatting sqref="E120">
    <cfRule type="expression" dxfId="2096" priority="1963">
      <formula>$B120=0</formula>
    </cfRule>
  </conditionalFormatting>
  <conditionalFormatting sqref="E120">
    <cfRule type="expression" dxfId="2095" priority="1962">
      <formula>$B120=0</formula>
    </cfRule>
  </conditionalFormatting>
  <conditionalFormatting sqref="E120">
    <cfRule type="expression" dxfId="2094" priority="1961">
      <formula>$B120=0</formula>
    </cfRule>
  </conditionalFormatting>
  <conditionalFormatting sqref="E120">
    <cfRule type="expression" dxfId="2093" priority="1960">
      <formula>$B120=0</formula>
    </cfRule>
  </conditionalFormatting>
  <conditionalFormatting sqref="E120">
    <cfRule type="expression" dxfId="2092" priority="1959">
      <formula>$B120=0</formula>
    </cfRule>
  </conditionalFormatting>
  <conditionalFormatting sqref="E134">
    <cfRule type="expression" dxfId="2091" priority="1958">
      <formula>$B134=0</formula>
    </cfRule>
  </conditionalFormatting>
  <conditionalFormatting sqref="E134">
    <cfRule type="expression" dxfId="2090" priority="1957">
      <formula>$B134=0</formula>
    </cfRule>
  </conditionalFormatting>
  <conditionalFormatting sqref="E134">
    <cfRule type="expression" dxfId="2089" priority="1956">
      <formula>$B134=0</formula>
    </cfRule>
  </conditionalFormatting>
  <conditionalFormatting sqref="E134">
    <cfRule type="expression" dxfId="2088" priority="1955">
      <formula>$B134=0</formula>
    </cfRule>
  </conditionalFormatting>
  <conditionalFormatting sqref="E134">
    <cfRule type="expression" dxfId="2087" priority="1954">
      <formula>$B134=0</formula>
    </cfRule>
  </conditionalFormatting>
  <conditionalFormatting sqref="E134">
    <cfRule type="expression" dxfId="2086" priority="1953">
      <formula>$B134=0</formula>
    </cfRule>
  </conditionalFormatting>
  <conditionalFormatting sqref="E134">
    <cfRule type="expression" dxfId="2085" priority="1952">
      <formula>$B134=0</formula>
    </cfRule>
  </conditionalFormatting>
  <conditionalFormatting sqref="E134">
    <cfRule type="expression" dxfId="2084" priority="1951">
      <formula>$B134=0</formula>
    </cfRule>
  </conditionalFormatting>
  <conditionalFormatting sqref="E134">
    <cfRule type="expression" dxfId="2083" priority="1950">
      <formula>$B134=0</formula>
    </cfRule>
  </conditionalFormatting>
  <conditionalFormatting sqref="E134">
    <cfRule type="expression" dxfId="2082" priority="1949">
      <formula>$B134=0</formula>
    </cfRule>
  </conditionalFormatting>
  <conditionalFormatting sqref="E134">
    <cfRule type="expression" dxfId="2081" priority="1948">
      <formula>$B134=0</formula>
    </cfRule>
  </conditionalFormatting>
  <conditionalFormatting sqref="E134">
    <cfRule type="expression" dxfId="2080" priority="1947">
      <formula>$B134=0</formula>
    </cfRule>
  </conditionalFormatting>
  <conditionalFormatting sqref="E264:E265">
    <cfRule type="expression" dxfId="2079" priority="1946">
      <formula>$B264=0</formula>
    </cfRule>
  </conditionalFormatting>
  <conditionalFormatting sqref="E264:E265">
    <cfRule type="expression" dxfId="2078" priority="1945">
      <formula>$B264=0</formula>
    </cfRule>
  </conditionalFormatting>
  <conditionalFormatting sqref="E264:E265">
    <cfRule type="expression" dxfId="2077" priority="1944">
      <formula>$B264=0</formula>
    </cfRule>
  </conditionalFormatting>
  <conditionalFormatting sqref="E264:E265">
    <cfRule type="expression" dxfId="2076" priority="1943">
      <formula>$B264=0</formula>
    </cfRule>
  </conditionalFormatting>
  <conditionalFormatting sqref="E264:E265">
    <cfRule type="expression" dxfId="2075" priority="1942">
      <formula>$B264=0</formula>
    </cfRule>
  </conditionalFormatting>
  <conditionalFormatting sqref="E264:E265">
    <cfRule type="expression" dxfId="2074" priority="1941">
      <formula>$B264=0</formula>
    </cfRule>
  </conditionalFormatting>
  <conditionalFormatting sqref="E264:E265">
    <cfRule type="expression" dxfId="2073" priority="1940">
      <formula>$B264=0</formula>
    </cfRule>
  </conditionalFormatting>
  <conditionalFormatting sqref="E264:E265">
    <cfRule type="expression" dxfId="2072" priority="1939">
      <formula>$B264=0</formula>
    </cfRule>
  </conditionalFormatting>
  <conditionalFormatting sqref="E264:E265">
    <cfRule type="expression" dxfId="2071" priority="1938">
      <formula>$B264=0</formula>
    </cfRule>
  </conditionalFormatting>
  <conditionalFormatting sqref="E264:E265">
    <cfRule type="expression" dxfId="2070" priority="1937">
      <formula>$B264=0</formula>
    </cfRule>
  </conditionalFormatting>
  <conditionalFormatting sqref="E264:E265">
    <cfRule type="expression" dxfId="2069" priority="1936">
      <formula>$B264=0</formula>
    </cfRule>
  </conditionalFormatting>
  <conditionalFormatting sqref="E264:E265">
    <cfRule type="expression" dxfId="2068" priority="1935">
      <formula>$B264=0</formula>
    </cfRule>
  </conditionalFormatting>
  <conditionalFormatting sqref="D173">
    <cfRule type="expression" dxfId="2067" priority="1934">
      <formula>$B173=0</formula>
    </cfRule>
  </conditionalFormatting>
  <conditionalFormatting sqref="D244">
    <cfRule type="expression" dxfId="2066" priority="1933">
      <formula>$B244=0</formula>
    </cfRule>
  </conditionalFormatting>
  <conditionalFormatting sqref="D244">
    <cfRule type="expression" dxfId="2065" priority="1932">
      <formula>$B244=0</formula>
    </cfRule>
  </conditionalFormatting>
  <conditionalFormatting sqref="D244">
    <cfRule type="expression" dxfId="2064" priority="1931">
      <formula>$B244=0</formula>
    </cfRule>
  </conditionalFormatting>
  <conditionalFormatting sqref="D244">
    <cfRule type="expression" dxfId="2063" priority="1930">
      <formula>$B244=0</formula>
    </cfRule>
  </conditionalFormatting>
  <conditionalFormatting sqref="D244">
    <cfRule type="expression" dxfId="2062" priority="1929">
      <formula>$B244=0</formula>
    </cfRule>
  </conditionalFormatting>
  <conditionalFormatting sqref="D244">
    <cfRule type="expression" dxfId="2061" priority="1928">
      <formula>$B244=0</formula>
    </cfRule>
  </conditionalFormatting>
  <conditionalFormatting sqref="D244">
    <cfRule type="expression" dxfId="2060" priority="1927">
      <formula>$B244=0</formula>
    </cfRule>
  </conditionalFormatting>
  <conditionalFormatting sqref="D244">
    <cfRule type="expression" dxfId="2059" priority="1926">
      <formula>$B244=0</formula>
    </cfRule>
  </conditionalFormatting>
  <conditionalFormatting sqref="D244">
    <cfRule type="expression" dxfId="2058" priority="1925">
      <formula>$B244=0</formula>
    </cfRule>
  </conditionalFormatting>
  <conditionalFormatting sqref="D244">
    <cfRule type="expression" dxfId="2057" priority="1924">
      <formula>$B244=0</formula>
    </cfRule>
  </conditionalFormatting>
  <conditionalFormatting sqref="D245:D248">
    <cfRule type="expression" dxfId="2056" priority="1923">
      <formula>$B245=0</formula>
    </cfRule>
  </conditionalFormatting>
  <conditionalFormatting sqref="D245:D248">
    <cfRule type="expression" dxfId="2055" priority="1922">
      <formula>$B245=0</formula>
    </cfRule>
  </conditionalFormatting>
  <conditionalFormatting sqref="D245:D248">
    <cfRule type="expression" dxfId="2054" priority="1921">
      <formula>$B245=0</formula>
    </cfRule>
  </conditionalFormatting>
  <conditionalFormatting sqref="D245:D248">
    <cfRule type="expression" dxfId="2053" priority="1920">
      <formula>$B245=0</formula>
    </cfRule>
  </conditionalFormatting>
  <conditionalFormatting sqref="D245:D248">
    <cfRule type="expression" dxfId="2052" priority="1919">
      <formula>$B245=0</formula>
    </cfRule>
  </conditionalFormatting>
  <conditionalFormatting sqref="D245:D248">
    <cfRule type="expression" dxfId="2051" priority="1918">
      <formula>$B245=0</formula>
    </cfRule>
  </conditionalFormatting>
  <conditionalFormatting sqref="D245:D248">
    <cfRule type="expression" dxfId="2050" priority="1917">
      <formula>$B245=0</formula>
    </cfRule>
  </conditionalFormatting>
  <conditionalFormatting sqref="D245:D248">
    <cfRule type="expression" dxfId="2049" priority="1916">
      <formula>$B245=0</formula>
    </cfRule>
  </conditionalFormatting>
  <conditionalFormatting sqref="D245:D248">
    <cfRule type="expression" dxfId="2048" priority="1915">
      <formula>$B245=0</formula>
    </cfRule>
  </conditionalFormatting>
  <conditionalFormatting sqref="D245:D248">
    <cfRule type="expression" dxfId="2047" priority="1914">
      <formula>$B245=0</formula>
    </cfRule>
  </conditionalFormatting>
  <conditionalFormatting sqref="D234">
    <cfRule type="expression" dxfId="2046" priority="1913">
      <formula>$B234=0</formula>
    </cfRule>
  </conditionalFormatting>
  <conditionalFormatting sqref="D234">
    <cfRule type="expression" dxfId="2045" priority="1912">
      <formula>$B234=0</formula>
    </cfRule>
  </conditionalFormatting>
  <conditionalFormatting sqref="D234">
    <cfRule type="expression" dxfId="2044" priority="1911">
      <formula>$B234=0</formula>
    </cfRule>
  </conditionalFormatting>
  <conditionalFormatting sqref="D234">
    <cfRule type="expression" dxfId="2043" priority="1910">
      <formula>$B234=0</formula>
    </cfRule>
  </conditionalFormatting>
  <conditionalFormatting sqref="D234">
    <cfRule type="expression" dxfId="2042" priority="1909">
      <formula>$B234=0</formula>
    </cfRule>
  </conditionalFormatting>
  <conditionalFormatting sqref="D234">
    <cfRule type="expression" dxfId="2041" priority="1908">
      <formula>$B234=0</formula>
    </cfRule>
  </conditionalFormatting>
  <conditionalFormatting sqref="D234">
    <cfRule type="expression" dxfId="2040" priority="1907">
      <formula>$B234=0</formula>
    </cfRule>
  </conditionalFormatting>
  <conditionalFormatting sqref="D234">
    <cfRule type="expression" dxfId="2039" priority="1906">
      <formula>$B234=0</formula>
    </cfRule>
  </conditionalFormatting>
  <conditionalFormatting sqref="D234">
    <cfRule type="expression" dxfId="2038" priority="1905">
      <formula>$B234=0</formula>
    </cfRule>
  </conditionalFormatting>
  <conditionalFormatting sqref="D234">
    <cfRule type="expression" dxfId="2037" priority="1904">
      <formula>$B234=0</formula>
    </cfRule>
  </conditionalFormatting>
  <conditionalFormatting sqref="D212">
    <cfRule type="expression" dxfId="2036" priority="1903">
      <formula>$B212=0</formula>
    </cfRule>
  </conditionalFormatting>
  <conditionalFormatting sqref="D212">
    <cfRule type="expression" dxfId="2035" priority="1902">
      <formula>$B212=0</formula>
    </cfRule>
  </conditionalFormatting>
  <conditionalFormatting sqref="D212">
    <cfRule type="expression" dxfId="2034" priority="1901">
      <formula>$B212=0</formula>
    </cfRule>
  </conditionalFormatting>
  <conditionalFormatting sqref="D212">
    <cfRule type="expression" dxfId="2033" priority="1900">
      <formula>$B212=0</formula>
    </cfRule>
  </conditionalFormatting>
  <conditionalFormatting sqref="D212">
    <cfRule type="expression" dxfId="2032" priority="1899">
      <formula>$B212=0</formula>
    </cfRule>
  </conditionalFormatting>
  <conditionalFormatting sqref="D212">
    <cfRule type="expression" dxfId="2031" priority="1898">
      <formula>$B212=0</formula>
    </cfRule>
  </conditionalFormatting>
  <conditionalFormatting sqref="D212">
    <cfRule type="expression" dxfId="2030" priority="1897">
      <formula>$B212=0</formula>
    </cfRule>
  </conditionalFormatting>
  <conditionalFormatting sqref="D212">
    <cfRule type="expression" dxfId="2029" priority="1896">
      <formula>$B212=0</formula>
    </cfRule>
  </conditionalFormatting>
  <conditionalFormatting sqref="D212">
    <cfRule type="expression" dxfId="2028" priority="1895">
      <formula>$B212=0</formula>
    </cfRule>
  </conditionalFormatting>
  <conditionalFormatting sqref="D212">
    <cfRule type="expression" dxfId="2027" priority="1894">
      <formula>$B212=0</formula>
    </cfRule>
  </conditionalFormatting>
  <conditionalFormatting sqref="D213:E213">
    <cfRule type="expression" dxfId="2026" priority="1893">
      <formula>$B213=0</formula>
    </cfRule>
  </conditionalFormatting>
  <conditionalFormatting sqref="D213:E213">
    <cfRule type="expression" dxfId="2025" priority="1892">
      <formula>$B213=0</formula>
    </cfRule>
  </conditionalFormatting>
  <conditionalFormatting sqref="D213:E213">
    <cfRule type="expression" dxfId="2024" priority="1891">
      <formula>$B213=0</formula>
    </cfRule>
  </conditionalFormatting>
  <conditionalFormatting sqref="D213:E213">
    <cfRule type="expression" dxfId="2023" priority="1890">
      <formula>$B213=0</formula>
    </cfRule>
  </conditionalFormatting>
  <conditionalFormatting sqref="D213:E213">
    <cfRule type="expression" dxfId="2022" priority="1889">
      <formula>$B213=0</formula>
    </cfRule>
  </conditionalFormatting>
  <conditionalFormatting sqref="D213:E213">
    <cfRule type="expression" dxfId="2021" priority="1888">
      <formula>$B213=0</formula>
    </cfRule>
  </conditionalFormatting>
  <conditionalFormatting sqref="D213:E213">
    <cfRule type="expression" dxfId="2020" priority="1887">
      <formula>$B213=0</formula>
    </cfRule>
  </conditionalFormatting>
  <conditionalFormatting sqref="D213:E213">
    <cfRule type="expression" dxfId="2019" priority="1886">
      <formula>$B213=0</formula>
    </cfRule>
  </conditionalFormatting>
  <conditionalFormatting sqref="D213:E213">
    <cfRule type="expression" dxfId="2018" priority="1885">
      <formula>$B213=0</formula>
    </cfRule>
  </conditionalFormatting>
  <conditionalFormatting sqref="D213:E213">
    <cfRule type="expression" dxfId="2017" priority="1884">
      <formula>$B213=0</formula>
    </cfRule>
  </conditionalFormatting>
  <conditionalFormatting sqref="D213:E213">
    <cfRule type="expression" dxfId="2016" priority="1883">
      <formula>$B213=0</formula>
    </cfRule>
  </conditionalFormatting>
  <conditionalFormatting sqref="D213:E213">
    <cfRule type="expression" dxfId="2015" priority="1882">
      <formula>$B213=0</formula>
    </cfRule>
  </conditionalFormatting>
  <conditionalFormatting sqref="D213:E213">
    <cfRule type="expression" dxfId="2014" priority="1881">
      <formula>$B213=0</formula>
    </cfRule>
  </conditionalFormatting>
  <conditionalFormatting sqref="D213:E213">
    <cfRule type="expression" dxfId="2013" priority="1880">
      <formula>$B213=0</formula>
    </cfRule>
  </conditionalFormatting>
  <conditionalFormatting sqref="D213:E213">
    <cfRule type="expression" dxfId="2012" priority="1879">
      <formula>$B213=0</formula>
    </cfRule>
  </conditionalFormatting>
  <conditionalFormatting sqref="D213:E213">
    <cfRule type="expression" dxfId="2011" priority="1878">
      <formula>$B213=0</formula>
    </cfRule>
  </conditionalFormatting>
  <conditionalFormatting sqref="D213:E213">
    <cfRule type="expression" dxfId="2010" priority="1877">
      <formula>$B213=0</formula>
    </cfRule>
  </conditionalFormatting>
  <conditionalFormatting sqref="D213:E213">
    <cfRule type="expression" dxfId="2009" priority="1876">
      <formula>$B213=0</formula>
    </cfRule>
  </conditionalFormatting>
  <conditionalFormatting sqref="D213:E213">
    <cfRule type="expression" dxfId="2008" priority="1875">
      <formula>$B213=0</formula>
    </cfRule>
  </conditionalFormatting>
  <conditionalFormatting sqref="D213:E213">
    <cfRule type="expression" dxfId="2007" priority="1874">
      <formula>$B213=0</formula>
    </cfRule>
  </conditionalFormatting>
  <conditionalFormatting sqref="D213:E213">
    <cfRule type="expression" dxfId="2006" priority="1873">
      <formula>$B213=0</formula>
    </cfRule>
  </conditionalFormatting>
  <conditionalFormatting sqref="D213:E213">
    <cfRule type="expression" dxfId="2005" priority="1872">
      <formula>$B213=0</formula>
    </cfRule>
  </conditionalFormatting>
  <conditionalFormatting sqref="D213:E213">
    <cfRule type="expression" dxfId="2004" priority="1871">
      <formula>$B213=0</formula>
    </cfRule>
  </conditionalFormatting>
  <conditionalFormatting sqref="D213:E213">
    <cfRule type="expression" dxfId="2003" priority="1870">
      <formula>$B213=0</formula>
    </cfRule>
  </conditionalFormatting>
  <conditionalFormatting sqref="D213:E213">
    <cfRule type="expression" dxfId="2002" priority="1869">
      <formula>$B213=0</formula>
    </cfRule>
  </conditionalFormatting>
  <conditionalFormatting sqref="D213:E213">
    <cfRule type="expression" dxfId="2001" priority="1868">
      <formula>$B213=0</formula>
    </cfRule>
  </conditionalFormatting>
  <conditionalFormatting sqref="E199">
    <cfRule type="expression" dxfId="2000" priority="1867">
      <formula>$B198=0</formula>
    </cfRule>
  </conditionalFormatting>
  <conditionalFormatting sqref="D198:E198">
    <cfRule type="expression" dxfId="1999" priority="1866">
      <formula>$B198=0</formula>
    </cfRule>
  </conditionalFormatting>
  <conditionalFormatting sqref="D198:E198">
    <cfRule type="expression" dxfId="1998" priority="1865">
      <formula>$B198=0</formula>
    </cfRule>
  </conditionalFormatting>
  <conditionalFormatting sqref="D198:E198">
    <cfRule type="expression" dxfId="1997" priority="1864">
      <formula>$B198=0</formula>
    </cfRule>
  </conditionalFormatting>
  <conditionalFormatting sqref="D198:E198">
    <cfRule type="expression" dxfId="1996" priority="1863">
      <formula>$B198=0</formula>
    </cfRule>
  </conditionalFormatting>
  <conditionalFormatting sqref="D198:E198">
    <cfRule type="expression" dxfId="1995" priority="1862">
      <formula>$B198=0</formula>
    </cfRule>
  </conditionalFormatting>
  <conditionalFormatting sqref="D198:E198">
    <cfRule type="expression" dxfId="1994" priority="1861">
      <formula>$B198=0</formula>
    </cfRule>
  </conditionalFormatting>
  <conditionalFormatting sqref="D198:E198">
    <cfRule type="expression" dxfId="1993" priority="1860">
      <formula>$B198=0</formula>
    </cfRule>
  </conditionalFormatting>
  <conditionalFormatting sqref="D198:E198">
    <cfRule type="expression" dxfId="1992" priority="1859">
      <formula>$B198=0</formula>
    </cfRule>
  </conditionalFormatting>
  <conditionalFormatting sqref="D198:E198">
    <cfRule type="expression" dxfId="1991" priority="1858">
      <formula>$B198=0</formula>
    </cfRule>
  </conditionalFormatting>
  <conditionalFormatting sqref="D198:E198">
    <cfRule type="expression" dxfId="1990" priority="1857">
      <formula>$B198=0</formula>
    </cfRule>
  </conditionalFormatting>
  <conditionalFormatting sqref="D198:E198">
    <cfRule type="expression" dxfId="1989" priority="1856">
      <formula>$B187=0</formula>
    </cfRule>
  </conditionalFormatting>
  <conditionalFormatting sqref="D198:E198">
    <cfRule type="expression" dxfId="1988" priority="1854">
      <formula>$B198=0</formula>
    </cfRule>
  </conditionalFormatting>
  <conditionalFormatting sqref="D198:E198">
    <cfRule type="expression" dxfId="1987" priority="1853">
      <formula>$B198=0</formula>
    </cfRule>
  </conditionalFormatting>
  <conditionalFormatting sqref="D198:E198">
    <cfRule type="expression" dxfId="1986" priority="1852">
      <formula>$B198=0</formula>
    </cfRule>
  </conditionalFormatting>
  <conditionalFormatting sqref="D198:E198">
    <cfRule type="expression" dxfId="1985" priority="1851">
      <formula>$B198=0</formula>
    </cfRule>
  </conditionalFormatting>
  <conditionalFormatting sqref="D198:E198">
    <cfRule type="expression" dxfId="1984" priority="1850">
      <formula>$B198=0</formula>
    </cfRule>
  </conditionalFormatting>
  <conditionalFormatting sqref="D198:E198">
    <cfRule type="expression" dxfId="1983" priority="1849">
      <formula>$B198=0</formula>
    </cfRule>
  </conditionalFormatting>
  <conditionalFormatting sqref="D198:E198">
    <cfRule type="expression" dxfId="1982" priority="1848">
      <formula>$B198=0</formula>
    </cfRule>
  </conditionalFormatting>
  <conditionalFormatting sqref="D198:E198">
    <cfRule type="expression" dxfId="1981" priority="1847">
      <formula>$B198=0</formula>
    </cfRule>
  </conditionalFormatting>
  <conditionalFormatting sqref="D198:E198">
    <cfRule type="expression" dxfId="1980" priority="1846">
      <formula>$B198=0</formula>
    </cfRule>
  </conditionalFormatting>
  <conditionalFormatting sqref="D198:E198">
    <cfRule type="expression" dxfId="1979" priority="1845">
      <formula>$B198=0</formula>
    </cfRule>
  </conditionalFormatting>
  <conditionalFormatting sqref="D198:E198">
    <cfRule type="expression" dxfId="1978" priority="1844">
      <formula>$B198=0</formula>
    </cfRule>
  </conditionalFormatting>
  <conditionalFormatting sqref="D198:E198">
    <cfRule type="expression" dxfId="1977" priority="1843">
      <formula>$B198=0</formula>
    </cfRule>
  </conditionalFormatting>
  <conditionalFormatting sqref="D198:E198">
    <cfRule type="expression" dxfId="1976" priority="1842">
      <formula>$B198=0</formula>
    </cfRule>
  </conditionalFormatting>
  <conditionalFormatting sqref="D198:E198">
    <cfRule type="expression" dxfId="1975" priority="1841">
      <formula>$B198=0</formula>
    </cfRule>
  </conditionalFormatting>
  <conditionalFormatting sqref="D198:E198">
    <cfRule type="expression" dxfId="1974" priority="1840">
      <formula>$B198=0</formula>
    </cfRule>
  </conditionalFormatting>
  <conditionalFormatting sqref="D198:E198">
    <cfRule type="expression" dxfId="1973" priority="1839">
      <formula>$B198=0</formula>
    </cfRule>
  </conditionalFormatting>
  <conditionalFormatting sqref="D198:E198">
    <cfRule type="expression" dxfId="1972" priority="1838">
      <formula>$B198=0</formula>
    </cfRule>
  </conditionalFormatting>
  <conditionalFormatting sqref="D198:E198">
    <cfRule type="expression" dxfId="1971" priority="1837">
      <formula>$B198=0</formula>
    </cfRule>
  </conditionalFormatting>
  <conditionalFormatting sqref="D198:E198">
    <cfRule type="expression" dxfId="1970" priority="1836">
      <formula>$B198=0</formula>
    </cfRule>
  </conditionalFormatting>
  <conditionalFormatting sqref="D198:E198">
    <cfRule type="expression" dxfId="1969" priority="1835">
      <formula>$B198=0</formula>
    </cfRule>
  </conditionalFormatting>
  <conditionalFormatting sqref="D198:E198">
    <cfRule type="expression" dxfId="1968" priority="1834">
      <formula>$B198=0</formula>
    </cfRule>
  </conditionalFormatting>
  <conditionalFormatting sqref="D198:E198">
    <cfRule type="expression" dxfId="1967" priority="1833">
      <formula>$B198=0</formula>
    </cfRule>
  </conditionalFormatting>
  <conditionalFormatting sqref="D198:E198">
    <cfRule type="expression" dxfId="1966" priority="1832">
      <formula>$B198=0</formula>
    </cfRule>
  </conditionalFormatting>
  <conditionalFormatting sqref="D198:E198">
    <cfRule type="expression" dxfId="1965" priority="1831">
      <formula>$B198=0</formula>
    </cfRule>
  </conditionalFormatting>
  <conditionalFormatting sqref="D198:E198">
    <cfRule type="expression" dxfId="1964" priority="1830">
      <formula>$B198=0</formula>
    </cfRule>
  </conditionalFormatting>
  <conditionalFormatting sqref="D198:E198">
    <cfRule type="expression" dxfId="1963" priority="1829">
      <formula>$B198=0</formula>
    </cfRule>
  </conditionalFormatting>
  <conditionalFormatting sqref="D197:E197">
    <cfRule type="expression" dxfId="1962" priority="1828">
      <formula>$B197=0</formula>
    </cfRule>
  </conditionalFormatting>
  <conditionalFormatting sqref="D197:E197">
    <cfRule type="expression" dxfId="1961" priority="1827">
      <formula>$B197=0</formula>
    </cfRule>
  </conditionalFormatting>
  <conditionalFormatting sqref="D197:E197">
    <cfRule type="expression" dxfId="1960" priority="1826">
      <formula>$B197=0</formula>
    </cfRule>
  </conditionalFormatting>
  <conditionalFormatting sqref="D197:E197">
    <cfRule type="expression" dxfId="1959" priority="1825">
      <formula>$B197=0</formula>
    </cfRule>
  </conditionalFormatting>
  <conditionalFormatting sqref="D197:E197">
    <cfRule type="expression" dxfId="1958" priority="1824">
      <formula>$B197=0</formula>
    </cfRule>
  </conditionalFormatting>
  <conditionalFormatting sqref="D197:E197">
    <cfRule type="expression" dxfId="1957" priority="1823">
      <formula>$B197=0</formula>
    </cfRule>
  </conditionalFormatting>
  <conditionalFormatting sqref="D197:E197">
    <cfRule type="expression" dxfId="1956" priority="1822">
      <formula>$B197=0</formula>
    </cfRule>
  </conditionalFormatting>
  <conditionalFormatting sqref="D197:E197">
    <cfRule type="expression" dxfId="1955" priority="1821">
      <formula>$B197=0</formula>
    </cfRule>
  </conditionalFormatting>
  <conditionalFormatting sqref="D197:E197">
    <cfRule type="expression" dxfId="1954" priority="1820">
      <formula>$B197=0</formula>
    </cfRule>
  </conditionalFormatting>
  <conditionalFormatting sqref="D197:E197">
    <cfRule type="expression" dxfId="1953" priority="1819">
      <formula>$B196=0</formula>
    </cfRule>
  </conditionalFormatting>
  <conditionalFormatting sqref="D197:E197">
    <cfRule type="expression" dxfId="1952" priority="1818">
      <formula>$B197=0</formula>
    </cfRule>
  </conditionalFormatting>
  <conditionalFormatting sqref="D197:E197">
    <cfRule type="expression" dxfId="1951" priority="1817">
      <formula>$B197=0</formula>
    </cfRule>
  </conditionalFormatting>
  <conditionalFormatting sqref="D197:E197">
    <cfRule type="expression" dxfId="1950" priority="1816">
      <formula>$B197=0</formula>
    </cfRule>
  </conditionalFormatting>
  <conditionalFormatting sqref="D197:E197">
    <cfRule type="expression" dxfId="1949" priority="1815">
      <formula>$B197=0</formula>
    </cfRule>
  </conditionalFormatting>
  <conditionalFormatting sqref="D197:E197">
    <cfRule type="expression" dxfId="1948" priority="1814">
      <formula>$B197=0</formula>
    </cfRule>
  </conditionalFormatting>
  <conditionalFormatting sqref="D197:E197">
    <cfRule type="expression" dxfId="1947" priority="1813">
      <formula>$B197=0</formula>
    </cfRule>
  </conditionalFormatting>
  <conditionalFormatting sqref="D197:E197">
    <cfRule type="expression" dxfId="1946" priority="1812">
      <formula>$B197=0</formula>
    </cfRule>
  </conditionalFormatting>
  <conditionalFormatting sqref="D197:E197">
    <cfRule type="expression" dxfId="1945" priority="1811">
      <formula>$B197=0</formula>
    </cfRule>
  </conditionalFormatting>
  <conditionalFormatting sqref="D197:E197">
    <cfRule type="expression" dxfId="1944" priority="1810">
      <formula>$B197=0</formula>
    </cfRule>
  </conditionalFormatting>
  <conditionalFormatting sqref="D197:E197">
    <cfRule type="expression" dxfId="1943" priority="1809">
      <formula>$B197=0</formula>
    </cfRule>
  </conditionalFormatting>
  <conditionalFormatting sqref="D197:E197">
    <cfRule type="expression" dxfId="1942" priority="1808">
      <formula>$B186=0</formula>
    </cfRule>
  </conditionalFormatting>
  <conditionalFormatting sqref="D197:E197">
    <cfRule type="expression" dxfId="1941" priority="1806">
      <formula>$B197=0</formula>
    </cfRule>
  </conditionalFormatting>
  <conditionalFormatting sqref="D197:E197">
    <cfRule type="expression" dxfId="1940" priority="1805">
      <formula>$B197=0</formula>
    </cfRule>
  </conditionalFormatting>
  <conditionalFormatting sqref="D197:E197">
    <cfRule type="expression" dxfId="1939" priority="1804">
      <formula>$B197=0</formula>
    </cfRule>
  </conditionalFormatting>
  <conditionalFormatting sqref="D197:E197">
    <cfRule type="expression" dxfId="1938" priority="1803">
      <formula>$B197=0</formula>
    </cfRule>
  </conditionalFormatting>
  <conditionalFormatting sqref="D197:E197">
    <cfRule type="expression" dxfId="1937" priority="1802">
      <formula>$B197=0</formula>
    </cfRule>
  </conditionalFormatting>
  <conditionalFormatting sqref="D197:E197">
    <cfRule type="expression" dxfId="1936" priority="1801">
      <formula>$B197=0</formula>
    </cfRule>
  </conditionalFormatting>
  <conditionalFormatting sqref="D197:E197">
    <cfRule type="expression" dxfId="1935" priority="1800">
      <formula>$B197=0</formula>
    </cfRule>
  </conditionalFormatting>
  <conditionalFormatting sqref="D197:E197">
    <cfRule type="expression" dxfId="1934" priority="1799">
      <formula>$B197=0</formula>
    </cfRule>
  </conditionalFormatting>
  <conditionalFormatting sqref="D197:E197">
    <cfRule type="expression" dxfId="1933" priority="1798">
      <formula>$B197=0</formula>
    </cfRule>
  </conditionalFormatting>
  <conditionalFormatting sqref="D197:E197">
    <cfRule type="expression" dxfId="1932" priority="1797">
      <formula>$B197=0</formula>
    </cfRule>
  </conditionalFormatting>
  <conditionalFormatting sqref="D197:E197">
    <cfRule type="expression" dxfId="1931" priority="1796">
      <formula>$B197=0</formula>
    </cfRule>
  </conditionalFormatting>
  <conditionalFormatting sqref="D197:E197">
    <cfRule type="expression" dxfId="1930" priority="1795">
      <formula>$B197=0</formula>
    </cfRule>
  </conditionalFormatting>
  <conditionalFormatting sqref="D197:E197">
    <cfRule type="expression" dxfId="1929" priority="1794">
      <formula>$B197=0</formula>
    </cfRule>
  </conditionalFormatting>
  <conditionalFormatting sqref="D197:E197">
    <cfRule type="expression" dxfId="1928" priority="1793">
      <formula>$B197=0</formula>
    </cfRule>
  </conditionalFormatting>
  <conditionalFormatting sqref="D197:E197">
    <cfRule type="expression" dxfId="1927" priority="1792">
      <formula>$B197=0</formula>
    </cfRule>
  </conditionalFormatting>
  <conditionalFormatting sqref="D197:E197">
    <cfRule type="expression" dxfId="1926" priority="1791">
      <formula>$B197=0</formula>
    </cfRule>
  </conditionalFormatting>
  <conditionalFormatting sqref="D197:E197">
    <cfRule type="expression" dxfId="1925" priority="1790">
      <formula>$B197=0</formula>
    </cfRule>
  </conditionalFormatting>
  <conditionalFormatting sqref="D197:E197">
    <cfRule type="expression" dxfId="1924" priority="1789">
      <formula>$B197=0</formula>
    </cfRule>
  </conditionalFormatting>
  <conditionalFormatting sqref="D197:E197">
    <cfRule type="expression" dxfId="1923" priority="1788">
      <formula>$B197=0</formula>
    </cfRule>
  </conditionalFormatting>
  <conditionalFormatting sqref="D197:E197">
    <cfRule type="expression" dxfId="1922" priority="1787">
      <formula>$B197=0</formula>
    </cfRule>
  </conditionalFormatting>
  <conditionalFormatting sqref="D197:E197">
    <cfRule type="expression" dxfId="1921" priority="1786">
      <formula>$B197=0</formula>
    </cfRule>
  </conditionalFormatting>
  <conditionalFormatting sqref="D197:E197">
    <cfRule type="expression" dxfId="1920" priority="1785">
      <formula>$B197=0</formula>
    </cfRule>
  </conditionalFormatting>
  <conditionalFormatting sqref="D197:E197">
    <cfRule type="expression" dxfId="1919" priority="1784">
      <formula>$B197=0</formula>
    </cfRule>
  </conditionalFormatting>
  <conditionalFormatting sqref="D197:E197">
    <cfRule type="expression" dxfId="1918" priority="1783">
      <formula>$B197=0</formula>
    </cfRule>
  </conditionalFormatting>
  <conditionalFormatting sqref="D197:E197">
    <cfRule type="expression" dxfId="1917" priority="1782">
      <formula>$B197=0</formula>
    </cfRule>
  </conditionalFormatting>
  <conditionalFormatting sqref="D197:E197">
    <cfRule type="expression" dxfId="1916" priority="1781">
      <formula>$B197=0</formula>
    </cfRule>
  </conditionalFormatting>
  <conditionalFormatting sqref="D189:E192">
    <cfRule type="expression" dxfId="1915" priority="1780">
      <formula>$B189=0</formula>
    </cfRule>
  </conditionalFormatting>
  <conditionalFormatting sqref="D189:E192">
    <cfRule type="expression" dxfId="1914" priority="1779">
      <formula>$B189=0</formula>
    </cfRule>
  </conditionalFormatting>
  <conditionalFormatting sqref="D189:E192">
    <cfRule type="expression" dxfId="1913" priority="1778">
      <formula>$B189=0</formula>
    </cfRule>
  </conditionalFormatting>
  <conditionalFormatting sqref="D189:E192">
    <cfRule type="expression" dxfId="1912" priority="1777">
      <formula>$B189=0</formula>
    </cfRule>
  </conditionalFormatting>
  <conditionalFormatting sqref="D189:E192">
    <cfRule type="expression" dxfId="1911" priority="1776">
      <formula>$B189=0</formula>
    </cfRule>
  </conditionalFormatting>
  <conditionalFormatting sqref="D189:E192">
    <cfRule type="expression" dxfId="1910" priority="1775">
      <formula>$B189=0</formula>
    </cfRule>
  </conditionalFormatting>
  <conditionalFormatting sqref="D189:E192">
    <cfRule type="expression" dxfId="1909" priority="1774">
      <formula>$B189=0</formula>
    </cfRule>
  </conditionalFormatting>
  <conditionalFormatting sqref="D189:E192">
    <cfRule type="expression" dxfId="1908" priority="1773">
      <formula>$B189=0</formula>
    </cfRule>
  </conditionalFormatting>
  <conditionalFormatting sqref="D189:E192">
    <cfRule type="expression" dxfId="1907" priority="1772">
      <formula>$B189=0</formula>
    </cfRule>
  </conditionalFormatting>
  <conditionalFormatting sqref="D189:E192">
    <cfRule type="expression" dxfId="1906" priority="1771">
      <formula>$B188=0</formula>
    </cfRule>
  </conditionalFormatting>
  <conditionalFormatting sqref="D189:E192">
    <cfRule type="expression" dxfId="1905" priority="1770">
      <formula>$B189=0</formula>
    </cfRule>
  </conditionalFormatting>
  <conditionalFormatting sqref="D189:E192">
    <cfRule type="expression" dxfId="1904" priority="1769">
      <formula>$B189=0</formula>
    </cfRule>
  </conditionalFormatting>
  <conditionalFormatting sqref="D189:E192">
    <cfRule type="expression" dxfId="1903" priority="1768">
      <formula>$B189=0</formula>
    </cfRule>
  </conditionalFormatting>
  <conditionalFormatting sqref="D189:E192">
    <cfRule type="expression" dxfId="1902" priority="1767">
      <formula>$B189=0</formula>
    </cfRule>
  </conditionalFormatting>
  <conditionalFormatting sqref="D189:E192">
    <cfRule type="expression" dxfId="1901" priority="1766">
      <formula>$B189=0</formula>
    </cfRule>
  </conditionalFormatting>
  <conditionalFormatting sqref="D189:E192">
    <cfRule type="expression" dxfId="1900" priority="1765">
      <formula>$B189=0</formula>
    </cfRule>
  </conditionalFormatting>
  <conditionalFormatting sqref="D189:E192">
    <cfRule type="expression" dxfId="1899" priority="1764">
      <formula>$B189=0</formula>
    </cfRule>
  </conditionalFormatting>
  <conditionalFormatting sqref="D189:E192">
    <cfRule type="expression" dxfId="1898" priority="1763">
      <formula>$B189=0</formula>
    </cfRule>
  </conditionalFormatting>
  <conditionalFormatting sqref="D189:E192">
    <cfRule type="expression" dxfId="1897" priority="1762">
      <formula>$B189=0</formula>
    </cfRule>
  </conditionalFormatting>
  <conditionalFormatting sqref="D189:E192">
    <cfRule type="expression" dxfId="1896" priority="1761">
      <formula>$B189=0</formula>
    </cfRule>
  </conditionalFormatting>
  <conditionalFormatting sqref="D189:E192 A219:A220">
    <cfRule type="expression" dxfId="1895" priority="1760">
      <formula>$B177=0</formula>
    </cfRule>
  </conditionalFormatting>
  <conditionalFormatting sqref="D189:E192">
    <cfRule type="expression" dxfId="1894" priority="1758">
      <formula>$B189=0</formula>
    </cfRule>
  </conditionalFormatting>
  <conditionalFormatting sqref="D189:E192">
    <cfRule type="expression" dxfId="1893" priority="1757">
      <formula>$B189=0</formula>
    </cfRule>
  </conditionalFormatting>
  <conditionalFormatting sqref="D189:E192">
    <cfRule type="expression" dxfId="1892" priority="1756">
      <formula>$B189=0</formula>
    </cfRule>
  </conditionalFormatting>
  <conditionalFormatting sqref="D189:E192">
    <cfRule type="expression" dxfId="1891" priority="1755">
      <formula>$B189=0</formula>
    </cfRule>
  </conditionalFormatting>
  <conditionalFormatting sqref="D189:E192">
    <cfRule type="expression" dxfId="1890" priority="1754">
      <formula>$B189=0</formula>
    </cfRule>
  </conditionalFormatting>
  <conditionalFormatting sqref="D189:E192">
    <cfRule type="expression" dxfId="1889" priority="1753">
      <formula>$B189=0</formula>
    </cfRule>
  </conditionalFormatting>
  <conditionalFormatting sqref="D189:E192">
    <cfRule type="expression" dxfId="1888" priority="1752">
      <formula>$B189=0</formula>
    </cfRule>
  </conditionalFormatting>
  <conditionalFormatting sqref="D189:E192">
    <cfRule type="expression" dxfId="1887" priority="1751">
      <formula>$B189=0</formula>
    </cfRule>
  </conditionalFormatting>
  <conditionalFormatting sqref="D189:E192">
    <cfRule type="expression" dxfId="1886" priority="1750">
      <formula>$B189=0</formula>
    </cfRule>
  </conditionalFormatting>
  <conditionalFormatting sqref="D189:E192">
    <cfRule type="expression" dxfId="1885" priority="1749">
      <formula>$B189=0</formula>
    </cfRule>
  </conditionalFormatting>
  <conditionalFormatting sqref="D189:E192">
    <cfRule type="expression" dxfId="1884" priority="1748">
      <formula>$B189=0</formula>
    </cfRule>
  </conditionalFormatting>
  <conditionalFormatting sqref="D189:E192">
    <cfRule type="expression" dxfId="1883" priority="1747">
      <formula>$B189=0</formula>
    </cfRule>
  </conditionalFormatting>
  <conditionalFormatting sqref="D189:E192">
    <cfRule type="expression" dxfId="1882" priority="1746">
      <formula>$B189=0</formula>
    </cfRule>
  </conditionalFormatting>
  <conditionalFormatting sqref="D189:E192">
    <cfRule type="expression" dxfId="1881" priority="1745">
      <formula>$B189=0</formula>
    </cfRule>
  </conditionalFormatting>
  <conditionalFormatting sqref="D189:E192">
    <cfRule type="expression" dxfId="1880" priority="1744">
      <formula>$B189=0</formula>
    </cfRule>
  </conditionalFormatting>
  <conditionalFormatting sqref="D189:E192">
    <cfRule type="expression" dxfId="1879" priority="1743">
      <formula>$B189=0</formula>
    </cfRule>
  </conditionalFormatting>
  <conditionalFormatting sqref="D189:E192">
    <cfRule type="expression" dxfId="1878" priority="1742">
      <formula>$B189=0</formula>
    </cfRule>
  </conditionalFormatting>
  <conditionalFormatting sqref="D189:E192">
    <cfRule type="expression" dxfId="1877" priority="1741">
      <formula>$B189=0</formula>
    </cfRule>
  </conditionalFormatting>
  <conditionalFormatting sqref="D189:E192">
    <cfRule type="expression" dxfId="1876" priority="1740">
      <formula>$B189=0</formula>
    </cfRule>
  </conditionalFormatting>
  <conditionalFormatting sqref="D189:E192">
    <cfRule type="expression" dxfId="1875" priority="1739">
      <formula>$B189=0</formula>
    </cfRule>
  </conditionalFormatting>
  <conditionalFormatting sqref="D189:E192">
    <cfRule type="expression" dxfId="1874" priority="1738">
      <formula>$B189=0</formula>
    </cfRule>
  </conditionalFormatting>
  <conditionalFormatting sqref="D189:E192">
    <cfRule type="expression" dxfId="1873" priority="1737">
      <formula>$B189=0</formula>
    </cfRule>
  </conditionalFormatting>
  <conditionalFormatting sqref="D189:E192">
    <cfRule type="expression" dxfId="1872" priority="1736">
      <formula>$B189=0</formula>
    </cfRule>
  </conditionalFormatting>
  <conditionalFormatting sqref="D189:E192">
    <cfRule type="expression" dxfId="1871" priority="1735">
      <formula>$B189=0</formula>
    </cfRule>
  </conditionalFormatting>
  <conditionalFormatting sqref="D189:E192">
    <cfRule type="expression" dxfId="1870" priority="1734">
      <formula>$B189=0</formula>
    </cfRule>
  </conditionalFormatting>
  <conditionalFormatting sqref="D189:E192">
    <cfRule type="expression" dxfId="1869" priority="1733">
      <formula>$B189=0</formula>
    </cfRule>
  </conditionalFormatting>
  <conditionalFormatting sqref="D185:E185">
    <cfRule type="expression" dxfId="1868" priority="1732">
      <formula>$B185=0</formula>
    </cfRule>
  </conditionalFormatting>
  <conditionalFormatting sqref="D185:E185">
    <cfRule type="expression" dxfId="1867" priority="1731">
      <formula>$B185=0</formula>
    </cfRule>
  </conditionalFormatting>
  <conditionalFormatting sqref="D185:E185">
    <cfRule type="expression" dxfId="1866" priority="1730">
      <formula>$B185=0</formula>
    </cfRule>
  </conditionalFormatting>
  <conditionalFormatting sqref="D185:E185">
    <cfRule type="expression" dxfId="1865" priority="1729">
      <formula>$B185=0</formula>
    </cfRule>
  </conditionalFormatting>
  <conditionalFormatting sqref="D185:E185">
    <cfRule type="expression" dxfId="1864" priority="1728">
      <formula>$B185=0</formula>
    </cfRule>
  </conditionalFormatting>
  <conditionalFormatting sqref="D185:E185">
    <cfRule type="expression" dxfId="1863" priority="1727">
      <formula>$B185=0</formula>
    </cfRule>
  </conditionalFormatting>
  <conditionalFormatting sqref="D185:E185">
    <cfRule type="expression" dxfId="1862" priority="1726">
      <formula>$B185=0</formula>
    </cfRule>
  </conditionalFormatting>
  <conditionalFormatting sqref="D185:E185">
    <cfRule type="expression" dxfId="1861" priority="1725">
      <formula>$B185=0</formula>
    </cfRule>
  </conditionalFormatting>
  <conditionalFormatting sqref="D185:E185">
    <cfRule type="expression" dxfId="1860" priority="1724">
      <formula>$B185=0</formula>
    </cfRule>
  </conditionalFormatting>
  <conditionalFormatting sqref="D185:E185">
    <cfRule type="expression" dxfId="1859" priority="1723">
      <formula>$B184=0</formula>
    </cfRule>
  </conditionalFormatting>
  <conditionalFormatting sqref="D185:E185">
    <cfRule type="expression" dxfId="1858" priority="1722">
      <formula>$B185=0</formula>
    </cfRule>
  </conditionalFormatting>
  <conditionalFormatting sqref="D185:E185">
    <cfRule type="expression" dxfId="1857" priority="1721">
      <formula>$B185=0</formula>
    </cfRule>
  </conditionalFormatting>
  <conditionalFormatting sqref="D185:E185">
    <cfRule type="expression" dxfId="1856" priority="1720">
      <formula>$B185=0</formula>
    </cfRule>
  </conditionalFormatting>
  <conditionalFormatting sqref="D185:E185">
    <cfRule type="expression" dxfId="1855" priority="1719">
      <formula>$B185=0</formula>
    </cfRule>
  </conditionalFormatting>
  <conditionalFormatting sqref="D185:E185">
    <cfRule type="expression" dxfId="1854" priority="1718">
      <formula>$B185=0</formula>
    </cfRule>
  </conditionalFormatting>
  <conditionalFormatting sqref="D185:E185">
    <cfRule type="expression" dxfId="1853" priority="1717">
      <formula>$B185=0</formula>
    </cfRule>
  </conditionalFormatting>
  <conditionalFormatting sqref="D185:E185">
    <cfRule type="expression" dxfId="1852" priority="1716">
      <formula>$B185=0</formula>
    </cfRule>
  </conditionalFormatting>
  <conditionalFormatting sqref="D185:E185">
    <cfRule type="expression" dxfId="1851" priority="1715">
      <formula>$B185=0</formula>
    </cfRule>
  </conditionalFormatting>
  <conditionalFormatting sqref="D185:E185">
    <cfRule type="expression" dxfId="1850" priority="1714">
      <formula>$B185=0</formula>
    </cfRule>
  </conditionalFormatting>
  <conditionalFormatting sqref="D185:E185">
    <cfRule type="expression" dxfId="1849" priority="1713">
      <formula>$B185=0</formula>
    </cfRule>
  </conditionalFormatting>
  <conditionalFormatting sqref="D185:E185 A222:A223">
    <cfRule type="expression" dxfId="1848" priority="1712">
      <formula>$B172=0</formula>
    </cfRule>
  </conditionalFormatting>
  <conditionalFormatting sqref="D185:E185">
    <cfRule type="expression" dxfId="1847" priority="1710">
      <formula>$B185=0</formula>
    </cfRule>
  </conditionalFormatting>
  <conditionalFormatting sqref="D185:E185">
    <cfRule type="expression" dxfId="1846" priority="1709">
      <formula>$B185=0</formula>
    </cfRule>
  </conditionalFormatting>
  <conditionalFormatting sqref="D185:E185">
    <cfRule type="expression" dxfId="1845" priority="1708">
      <formula>$B185=0</formula>
    </cfRule>
  </conditionalFormatting>
  <conditionalFormatting sqref="D185:E185">
    <cfRule type="expression" dxfId="1844" priority="1707">
      <formula>$B185=0</formula>
    </cfRule>
  </conditionalFormatting>
  <conditionalFormatting sqref="D185:E185">
    <cfRule type="expression" dxfId="1843" priority="1706">
      <formula>$B185=0</formula>
    </cfRule>
  </conditionalFormatting>
  <conditionalFormatting sqref="D185:E185">
    <cfRule type="expression" dxfId="1842" priority="1705">
      <formula>$B185=0</formula>
    </cfRule>
  </conditionalFormatting>
  <conditionalFormatting sqref="D185:E185">
    <cfRule type="expression" dxfId="1841" priority="1704">
      <formula>$B185=0</formula>
    </cfRule>
  </conditionalFormatting>
  <conditionalFormatting sqref="D185:E185">
    <cfRule type="expression" dxfId="1840" priority="1703">
      <formula>$B185=0</formula>
    </cfRule>
  </conditionalFormatting>
  <conditionalFormatting sqref="D185:E185">
    <cfRule type="expression" dxfId="1839" priority="1702">
      <formula>$B185=0</formula>
    </cfRule>
  </conditionalFormatting>
  <conditionalFormatting sqref="D185:E185">
    <cfRule type="expression" dxfId="1838" priority="1701">
      <formula>$B185=0</formula>
    </cfRule>
  </conditionalFormatting>
  <conditionalFormatting sqref="D185:E185">
    <cfRule type="expression" dxfId="1837" priority="1700">
      <formula>$B185=0</formula>
    </cfRule>
  </conditionalFormatting>
  <conditionalFormatting sqref="D185:E185">
    <cfRule type="expression" dxfId="1836" priority="1699">
      <formula>$B185=0</formula>
    </cfRule>
  </conditionalFormatting>
  <conditionalFormatting sqref="D185:E185">
    <cfRule type="expression" dxfId="1835" priority="1698">
      <formula>$B185=0</formula>
    </cfRule>
  </conditionalFormatting>
  <conditionalFormatting sqref="D185:E185">
    <cfRule type="expression" dxfId="1834" priority="1697">
      <formula>$B185=0</formula>
    </cfRule>
  </conditionalFormatting>
  <conditionalFormatting sqref="D185:E185">
    <cfRule type="expression" dxfId="1833" priority="1696">
      <formula>$B185=0</formula>
    </cfRule>
  </conditionalFormatting>
  <conditionalFormatting sqref="D185:E185">
    <cfRule type="expression" dxfId="1832" priority="1695">
      <formula>$B185=0</formula>
    </cfRule>
  </conditionalFormatting>
  <conditionalFormatting sqref="D185:E185">
    <cfRule type="expression" dxfId="1831" priority="1694">
      <formula>$B185=0</formula>
    </cfRule>
  </conditionalFormatting>
  <conditionalFormatting sqref="D185:E185">
    <cfRule type="expression" dxfId="1830" priority="1693">
      <formula>$B185=0</formula>
    </cfRule>
  </conditionalFormatting>
  <conditionalFormatting sqref="D185:E185">
    <cfRule type="expression" dxfId="1829" priority="1692">
      <formula>$B185=0</formula>
    </cfRule>
  </conditionalFormatting>
  <conditionalFormatting sqref="D185:E185">
    <cfRule type="expression" dxfId="1828" priority="1691">
      <formula>$B185=0</formula>
    </cfRule>
  </conditionalFormatting>
  <conditionalFormatting sqref="D185:E185">
    <cfRule type="expression" dxfId="1827" priority="1690">
      <formula>$B185=0</formula>
    </cfRule>
  </conditionalFormatting>
  <conditionalFormatting sqref="D185:E185">
    <cfRule type="expression" dxfId="1826" priority="1689">
      <formula>$B185=0</formula>
    </cfRule>
  </conditionalFormatting>
  <conditionalFormatting sqref="D185:E185">
    <cfRule type="expression" dxfId="1825" priority="1688">
      <formula>$B185=0</formula>
    </cfRule>
  </conditionalFormatting>
  <conditionalFormatting sqref="D185:E185">
    <cfRule type="expression" dxfId="1824" priority="1687">
      <formula>$B185=0</formula>
    </cfRule>
  </conditionalFormatting>
  <conditionalFormatting sqref="D185:E185">
    <cfRule type="expression" dxfId="1823" priority="1686">
      <formula>$B185=0</formula>
    </cfRule>
  </conditionalFormatting>
  <conditionalFormatting sqref="D185:E185">
    <cfRule type="expression" dxfId="1822" priority="1685">
      <formula>$B185=0</formula>
    </cfRule>
  </conditionalFormatting>
  <conditionalFormatting sqref="E175:E176">
    <cfRule type="expression" dxfId="1821" priority="1684">
      <formula>$B175=0</formula>
    </cfRule>
  </conditionalFormatting>
  <conditionalFormatting sqref="E175:E176">
    <cfRule type="expression" dxfId="1820" priority="1683">
      <formula>$B175=0</formula>
    </cfRule>
  </conditionalFormatting>
  <conditionalFormatting sqref="E175:E176">
    <cfRule type="expression" dxfId="1819" priority="1682">
      <formula>$B175=0</formula>
    </cfRule>
  </conditionalFormatting>
  <conditionalFormatting sqref="E175:E176">
    <cfRule type="expression" dxfId="1818" priority="1681">
      <formula>$B175=0</formula>
    </cfRule>
  </conditionalFormatting>
  <conditionalFormatting sqref="E175:E176">
    <cfRule type="expression" dxfId="1817" priority="1680">
      <formula>$B175=0</formula>
    </cfRule>
  </conditionalFormatting>
  <conditionalFormatting sqref="E175:E176">
    <cfRule type="expression" dxfId="1816" priority="1679">
      <formula>$B175=0</formula>
    </cfRule>
  </conditionalFormatting>
  <conditionalFormatting sqref="E175:E176">
    <cfRule type="expression" dxfId="1815" priority="1678">
      <formula>$B175=0</formula>
    </cfRule>
  </conditionalFormatting>
  <conditionalFormatting sqref="E175:E176">
    <cfRule type="expression" dxfId="1814" priority="1677">
      <formula>$B175=0</formula>
    </cfRule>
  </conditionalFormatting>
  <conditionalFormatting sqref="E175:E176">
    <cfRule type="expression" dxfId="1813" priority="1676">
      <formula>$B175=0</formula>
    </cfRule>
  </conditionalFormatting>
  <conditionalFormatting sqref="E175:E176">
    <cfRule type="expression" dxfId="1812" priority="1675">
      <formula>$B175=0</formula>
    </cfRule>
  </conditionalFormatting>
  <conditionalFormatting sqref="E175:E176">
    <cfRule type="expression" dxfId="1811" priority="1674">
      <formula>$B175=0</formula>
    </cfRule>
  </conditionalFormatting>
  <conditionalFormatting sqref="E175:E176">
    <cfRule type="expression" dxfId="1810" priority="1673">
      <formula>$B175=0</formula>
    </cfRule>
  </conditionalFormatting>
  <conditionalFormatting sqref="E175:E176">
    <cfRule type="expression" dxfId="1809" priority="1672">
      <formula>$B175=0</formula>
    </cfRule>
  </conditionalFormatting>
  <conditionalFormatting sqref="E175:E176">
    <cfRule type="expression" dxfId="1808" priority="1671">
      <formula>$B175=0</formula>
    </cfRule>
  </conditionalFormatting>
  <conditionalFormatting sqref="E175:E176">
    <cfRule type="expression" dxfId="1807" priority="1670">
      <formula>$B175=0</formula>
    </cfRule>
  </conditionalFormatting>
  <conditionalFormatting sqref="E175:E176">
    <cfRule type="expression" dxfId="1806" priority="1669">
      <formula>$B175=0</formula>
    </cfRule>
  </conditionalFormatting>
  <conditionalFormatting sqref="E175:E176">
    <cfRule type="expression" dxfId="1805" priority="1668">
      <formula>$B175=0</formula>
    </cfRule>
  </conditionalFormatting>
  <conditionalFormatting sqref="E175:E176">
    <cfRule type="expression" dxfId="1804" priority="1667">
      <formula>$B175=0</formula>
    </cfRule>
  </conditionalFormatting>
  <conditionalFormatting sqref="E175:E176">
    <cfRule type="expression" dxfId="1803" priority="1666">
      <formula>$B175=0</formula>
    </cfRule>
  </conditionalFormatting>
  <conditionalFormatting sqref="E175:E176">
    <cfRule type="expression" dxfId="1802" priority="1665">
      <formula>$B175=0</formula>
    </cfRule>
  </conditionalFormatting>
  <conditionalFormatting sqref="E175:E176">
    <cfRule type="expression" dxfId="1801" priority="1664">
      <formula>$B175=0</formula>
    </cfRule>
  </conditionalFormatting>
  <conditionalFormatting sqref="E175:E176">
    <cfRule type="expression" dxfId="1800" priority="1663">
      <formula>$B175=0</formula>
    </cfRule>
  </conditionalFormatting>
  <conditionalFormatting sqref="E175:E176">
    <cfRule type="expression" dxfId="1799" priority="1662">
      <formula>$B175=0</formula>
    </cfRule>
  </conditionalFormatting>
  <conditionalFormatting sqref="E175:E176">
    <cfRule type="expression" dxfId="1798" priority="1661">
      <formula>$B175=0</formula>
    </cfRule>
  </conditionalFormatting>
  <conditionalFormatting sqref="E175:E176">
    <cfRule type="expression" dxfId="1797" priority="1660">
      <formula>$B175=0</formula>
    </cfRule>
  </conditionalFormatting>
  <conditionalFormatting sqref="E175:E176">
    <cfRule type="expression" dxfId="1796" priority="1659">
      <formula>$B175=0</formula>
    </cfRule>
  </conditionalFormatting>
  <conditionalFormatting sqref="E175:E176">
    <cfRule type="expression" dxfId="1795" priority="1658">
      <formula>$B175=0</formula>
    </cfRule>
  </conditionalFormatting>
  <conditionalFormatting sqref="E175:E176">
    <cfRule type="expression" dxfId="1794" priority="1657">
      <formula>$B174=0</formula>
    </cfRule>
  </conditionalFormatting>
  <conditionalFormatting sqref="E170:E171">
    <cfRule type="expression" dxfId="1793" priority="1656">
      <formula>$B170=0</formula>
    </cfRule>
  </conditionalFormatting>
  <conditionalFormatting sqref="E170:E171">
    <cfRule type="expression" dxfId="1792" priority="1655">
      <formula>$B170=0</formula>
    </cfRule>
  </conditionalFormatting>
  <conditionalFormatting sqref="E170:E171">
    <cfRule type="expression" dxfId="1791" priority="1654">
      <formula>$B170=0</formula>
    </cfRule>
  </conditionalFormatting>
  <conditionalFormatting sqref="E170:E171">
    <cfRule type="expression" dxfId="1790" priority="1653">
      <formula>$B170=0</formula>
    </cfRule>
  </conditionalFormatting>
  <conditionalFormatting sqref="E170:E171">
    <cfRule type="expression" dxfId="1789" priority="1652">
      <formula>$B170=0</formula>
    </cfRule>
  </conditionalFormatting>
  <conditionalFormatting sqref="E170:E171">
    <cfRule type="expression" dxfId="1788" priority="1651">
      <formula>$B170=0</formula>
    </cfRule>
  </conditionalFormatting>
  <conditionalFormatting sqref="E170:E171">
    <cfRule type="expression" dxfId="1787" priority="1650">
      <formula>$B170=0</formula>
    </cfRule>
  </conditionalFormatting>
  <conditionalFormatting sqref="E170:E171">
    <cfRule type="expression" dxfId="1786" priority="1649">
      <formula>$B170=0</formula>
    </cfRule>
  </conditionalFormatting>
  <conditionalFormatting sqref="E170:E171">
    <cfRule type="expression" dxfId="1785" priority="1648">
      <formula>$B170=0</formula>
    </cfRule>
  </conditionalFormatting>
  <conditionalFormatting sqref="E170:E171">
    <cfRule type="expression" dxfId="1784" priority="1647">
      <formula>$B170=0</formula>
    </cfRule>
  </conditionalFormatting>
  <conditionalFormatting sqref="E170:E171">
    <cfRule type="expression" dxfId="1783" priority="1646">
      <formula>$B170=0</formula>
    </cfRule>
  </conditionalFormatting>
  <conditionalFormatting sqref="E170:E171">
    <cfRule type="expression" dxfId="1782" priority="1645">
      <formula>$B170=0</formula>
    </cfRule>
  </conditionalFormatting>
  <conditionalFormatting sqref="E170:E171">
    <cfRule type="expression" dxfId="1781" priority="1644">
      <formula>$B170=0</formula>
    </cfRule>
  </conditionalFormatting>
  <conditionalFormatting sqref="E170:E171">
    <cfRule type="expression" dxfId="1780" priority="1643">
      <formula>$B170=0</formula>
    </cfRule>
  </conditionalFormatting>
  <conditionalFormatting sqref="E170:E171">
    <cfRule type="expression" dxfId="1779" priority="1642">
      <formula>$B170=0</formula>
    </cfRule>
  </conditionalFormatting>
  <conditionalFormatting sqref="E170:E171">
    <cfRule type="expression" dxfId="1778" priority="1641">
      <formula>$B170=0</formula>
    </cfRule>
  </conditionalFormatting>
  <conditionalFormatting sqref="E170:E171">
    <cfRule type="expression" dxfId="1777" priority="1640">
      <formula>$B170=0</formula>
    </cfRule>
  </conditionalFormatting>
  <conditionalFormatting sqref="E170:E171">
    <cfRule type="expression" dxfId="1776" priority="1639">
      <formula>$B170=0</formula>
    </cfRule>
  </conditionalFormatting>
  <conditionalFormatting sqref="E170:E171">
    <cfRule type="expression" dxfId="1775" priority="1638">
      <formula>$B170=0</formula>
    </cfRule>
  </conditionalFormatting>
  <conditionalFormatting sqref="E170:E171">
    <cfRule type="expression" dxfId="1774" priority="1637">
      <formula>$B170=0</formula>
    </cfRule>
  </conditionalFormatting>
  <conditionalFormatting sqref="E170:E171">
    <cfRule type="expression" dxfId="1773" priority="1636">
      <formula>$B170=0</formula>
    </cfRule>
  </conditionalFormatting>
  <conditionalFormatting sqref="E170:E171">
    <cfRule type="expression" dxfId="1772" priority="1635">
      <formula>$B170=0</formula>
    </cfRule>
  </conditionalFormatting>
  <conditionalFormatting sqref="E170:E171">
    <cfRule type="expression" dxfId="1771" priority="1634">
      <formula>$B170=0</formula>
    </cfRule>
  </conditionalFormatting>
  <conditionalFormatting sqref="E170:E171">
    <cfRule type="expression" dxfId="1770" priority="1633">
      <formula>$B170=0</formula>
    </cfRule>
  </conditionalFormatting>
  <conditionalFormatting sqref="E170:E171">
    <cfRule type="expression" dxfId="1769" priority="1632">
      <formula>$B170=0</formula>
    </cfRule>
  </conditionalFormatting>
  <conditionalFormatting sqref="E170:E171">
    <cfRule type="expression" dxfId="1768" priority="1631">
      <formula>$B170=0</formula>
    </cfRule>
  </conditionalFormatting>
  <conditionalFormatting sqref="E170:E171">
    <cfRule type="expression" dxfId="1767" priority="1630">
      <formula>$B170=0</formula>
    </cfRule>
  </conditionalFormatting>
  <conditionalFormatting sqref="E170:E171">
    <cfRule type="expression" dxfId="1766" priority="1629">
      <formula>$B170=0</formula>
    </cfRule>
  </conditionalFormatting>
  <conditionalFormatting sqref="E170:E171">
    <cfRule type="expression" dxfId="1765" priority="1628">
      <formula>$B170=0</formula>
    </cfRule>
  </conditionalFormatting>
  <conditionalFormatting sqref="E170:E171">
    <cfRule type="expression" dxfId="1764" priority="1627">
      <formula>$B170=0</formula>
    </cfRule>
  </conditionalFormatting>
  <conditionalFormatting sqref="E170:E171">
    <cfRule type="expression" dxfId="1763" priority="1626">
      <formula>$B170=0</formula>
    </cfRule>
  </conditionalFormatting>
  <conditionalFormatting sqref="E170:E171">
    <cfRule type="expression" dxfId="1762" priority="1625">
      <formula>$B170=0</formula>
    </cfRule>
  </conditionalFormatting>
  <conditionalFormatting sqref="E170:E171">
    <cfRule type="expression" dxfId="1761" priority="1624">
      <formula>$B170=0</formula>
    </cfRule>
  </conditionalFormatting>
  <conditionalFormatting sqref="E170:E171">
    <cfRule type="expression" dxfId="1760" priority="1623">
      <formula>$B170=0</formula>
    </cfRule>
  </conditionalFormatting>
  <conditionalFormatting sqref="E170:E171">
    <cfRule type="expression" dxfId="1759" priority="1622">
      <formula>$B170=0</formula>
    </cfRule>
  </conditionalFormatting>
  <conditionalFormatting sqref="E170:E171">
    <cfRule type="expression" dxfId="1758" priority="1621">
      <formula>$B170=0</formula>
    </cfRule>
  </conditionalFormatting>
  <conditionalFormatting sqref="E170:E171">
    <cfRule type="expression" dxfId="1757" priority="1620">
      <formula>$B170=0</formula>
    </cfRule>
  </conditionalFormatting>
  <conditionalFormatting sqref="E170:E171">
    <cfRule type="expression" dxfId="1756" priority="1619">
      <formula>$B170=0</formula>
    </cfRule>
  </conditionalFormatting>
  <conditionalFormatting sqref="E170:E171">
    <cfRule type="expression" dxfId="1755" priority="1618">
      <formula>$B170=0</formula>
    </cfRule>
  </conditionalFormatting>
  <conditionalFormatting sqref="E170:E171">
    <cfRule type="expression" dxfId="1754" priority="1617">
      <formula>$B170=0</formula>
    </cfRule>
  </conditionalFormatting>
  <conditionalFormatting sqref="E170:E171">
    <cfRule type="expression" dxfId="1753" priority="1616">
      <formula>$B170=0</formula>
    </cfRule>
  </conditionalFormatting>
  <conditionalFormatting sqref="E170:E171">
    <cfRule type="expression" dxfId="1752" priority="1615">
      <formula>$B170=0</formula>
    </cfRule>
  </conditionalFormatting>
  <conditionalFormatting sqref="E170:E171">
    <cfRule type="expression" dxfId="1751" priority="1614">
      <formula>$B170=0</formula>
    </cfRule>
  </conditionalFormatting>
  <conditionalFormatting sqref="E170:E171">
    <cfRule type="expression" dxfId="1750" priority="1613">
      <formula>$B170=0</formula>
    </cfRule>
  </conditionalFormatting>
  <conditionalFormatting sqref="E170:E171">
    <cfRule type="expression" dxfId="1749" priority="1612">
      <formula>$B170=0</formula>
    </cfRule>
  </conditionalFormatting>
  <conditionalFormatting sqref="E170:E171">
    <cfRule type="expression" dxfId="1748" priority="1611">
      <formula>$B170=0</formula>
    </cfRule>
  </conditionalFormatting>
  <conditionalFormatting sqref="E170:E171">
    <cfRule type="expression" dxfId="1747" priority="1610">
      <formula>$B170=0</formula>
    </cfRule>
  </conditionalFormatting>
  <conditionalFormatting sqref="E170:E171">
    <cfRule type="expression" dxfId="1746" priority="1609">
      <formula>$B170=0</formula>
    </cfRule>
  </conditionalFormatting>
  <conditionalFormatting sqref="E170:E171">
    <cfRule type="expression" dxfId="1745" priority="1608">
      <formula>$B170=0</formula>
    </cfRule>
  </conditionalFormatting>
  <conditionalFormatting sqref="E170:E171">
    <cfRule type="expression" dxfId="1744" priority="1607">
      <formula>$B170=0</formula>
    </cfRule>
  </conditionalFormatting>
  <conditionalFormatting sqref="E170:E171">
    <cfRule type="expression" dxfId="1743" priority="1606">
      <formula>$B169=0</formula>
    </cfRule>
  </conditionalFormatting>
  <conditionalFormatting sqref="E168:E169">
    <cfRule type="expression" dxfId="1742" priority="1605">
      <formula>$B168=0</formula>
    </cfRule>
  </conditionalFormatting>
  <conditionalFormatting sqref="E168:E169">
    <cfRule type="expression" dxfId="1741" priority="1604">
      <formula>$B168=0</formula>
    </cfRule>
  </conditionalFormatting>
  <conditionalFormatting sqref="E168:E169">
    <cfRule type="expression" dxfId="1740" priority="1603">
      <formula>$B168=0</formula>
    </cfRule>
  </conditionalFormatting>
  <conditionalFormatting sqref="E168:E169">
    <cfRule type="expression" dxfId="1739" priority="1602">
      <formula>$B168=0</formula>
    </cfRule>
  </conditionalFormatting>
  <conditionalFormatting sqref="E168:E169">
    <cfRule type="expression" dxfId="1738" priority="1601">
      <formula>$B168=0</formula>
    </cfRule>
  </conditionalFormatting>
  <conditionalFormatting sqref="E168:E169">
    <cfRule type="expression" dxfId="1737" priority="1600">
      <formula>$B168=0</formula>
    </cfRule>
  </conditionalFormatting>
  <conditionalFormatting sqref="E168:E169">
    <cfRule type="expression" dxfId="1736" priority="1599">
      <formula>$B168=0</formula>
    </cfRule>
  </conditionalFormatting>
  <conditionalFormatting sqref="E168:E169">
    <cfRule type="expression" dxfId="1735" priority="1598">
      <formula>$B168=0</formula>
    </cfRule>
  </conditionalFormatting>
  <conditionalFormatting sqref="E168:E169">
    <cfRule type="expression" dxfId="1734" priority="1597">
      <formula>$B168=0</formula>
    </cfRule>
  </conditionalFormatting>
  <conditionalFormatting sqref="E168:E169">
    <cfRule type="expression" dxfId="1733" priority="1596">
      <formula>$B168=0</formula>
    </cfRule>
  </conditionalFormatting>
  <conditionalFormatting sqref="E168:E169">
    <cfRule type="expression" dxfId="1732" priority="1595">
      <formula>$B168=0</formula>
    </cfRule>
  </conditionalFormatting>
  <conditionalFormatting sqref="E168:E169">
    <cfRule type="expression" dxfId="1731" priority="1594">
      <formula>$B168=0</formula>
    </cfRule>
  </conditionalFormatting>
  <conditionalFormatting sqref="E168:E169">
    <cfRule type="expression" dxfId="1730" priority="1593">
      <formula>$B168=0</formula>
    </cfRule>
  </conditionalFormatting>
  <conditionalFormatting sqref="E168:E169">
    <cfRule type="expression" dxfId="1729" priority="1592">
      <formula>$B168=0</formula>
    </cfRule>
  </conditionalFormatting>
  <conditionalFormatting sqref="E168:E169">
    <cfRule type="expression" dxfId="1728" priority="1591">
      <formula>$B168=0</formula>
    </cfRule>
  </conditionalFormatting>
  <conditionalFormatting sqref="E168:E169">
    <cfRule type="expression" dxfId="1727" priority="1590">
      <formula>$B168=0</formula>
    </cfRule>
  </conditionalFormatting>
  <conditionalFormatting sqref="E168:E169">
    <cfRule type="expression" dxfId="1726" priority="1589">
      <formula>$B168=0</formula>
    </cfRule>
  </conditionalFormatting>
  <conditionalFormatting sqref="E168:E169">
    <cfRule type="expression" dxfId="1725" priority="1588">
      <formula>$B168=0</formula>
    </cfRule>
  </conditionalFormatting>
  <conditionalFormatting sqref="E168:E169">
    <cfRule type="expression" dxfId="1724" priority="1587">
      <formula>$B168=0</formula>
    </cfRule>
  </conditionalFormatting>
  <conditionalFormatting sqref="E168:E169">
    <cfRule type="expression" dxfId="1723" priority="1586">
      <formula>$B168=0</formula>
    </cfRule>
  </conditionalFormatting>
  <conditionalFormatting sqref="E168:E169">
    <cfRule type="expression" dxfId="1722" priority="1585">
      <formula>$B168=0</formula>
    </cfRule>
  </conditionalFormatting>
  <conditionalFormatting sqref="E168:E169">
    <cfRule type="expression" dxfId="1721" priority="1584">
      <formula>$B168=0</formula>
    </cfRule>
  </conditionalFormatting>
  <conditionalFormatting sqref="E168:E169">
    <cfRule type="expression" dxfId="1720" priority="1583">
      <formula>$B168=0</formula>
    </cfRule>
  </conditionalFormatting>
  <conditionalFormatting sqref="E168:E169">
    <cfRule type="expression" dxfId="1719" priority="1582">
      <formula>$B168=0</formula>
    </cfRule>
  </conditionalFormatting>
  <conditionalFormatting sqref="E168:E169">
    <cfRule type="expression" dxfId="1718" priority="1581">
      <formula>$B168=0</formula>
    </cfRule>
  </conditionalFormatting>
  <conditionalFormatting sqref="E168:E169">
    <cfRule type="expression" dxfId="1717" priority="1580">
      <formula>$B168=0</formula>
    </cfRule>
  </conditionalFormatting>
  <conditionalFormatting sqref="E168:E169">
    <cfRule type="expression" dxfId="1716" priority="1579">
      <formula>$B168=0</formula>
    </cfRule>
  </conditionalFormatting>
  <conditionalFormatting sqref="E168:E169">
    <cfRule type="expression" dxfId="1715" priority="1578">
      <formula>$B168=0</formula>
    </cfRule>
  </conditionalFormatting>
  <conditionalFormatting sqref="E168:E169">
    <cfRule type="expression" dxfId="1714" priority="1577">
      <formula>$B168=0</formula>
    </cfRule>
  </conditionalFormatting>
  <conditionalFormatting sqref="E168:E169">
    <cfRule type="expression" dxfId="1713" priority="1576">
      <formula>$B168=0</formula>
    </cfRule>
  </conditionalFormatting>
  <conditionalFormatting sqref="E168:E169">
    <cfRule type="expression" dxfId="1712" priority="1575">
      <formula>$B168=0</formula>
    </cfRule>
  </conditionalFormatting>
  <conditionalFormatting sqref="E168:E169">
    <cfRule type="expression" dxfId="1711" priority="1574">
      <formula>$B168=0</formula>
    </cfRule>
  </conditionalFormatting>
  <conditionalFormatting sqref="E168:E169">
    <cfRule type="expression" dxfId="1710" priority="1573">
      <formula>$B168=0</formula>
    </cfRule>
  </conditionalFormatting>
  <conditionalFormatting sqref="E168:E169">
    <cfRule type="expression" dxfId="1709" priority="1572">
      <formula>$B168=0</formula>
    </cfRule>
  </conditionalFormatting>
  <conditionalFormatting sqref="E168:E169">
    <cfRule type="expression" dxfId="1708" priority="1571">
      <formula>$B168=0</formula>
    </cfRule>
  </conditionalFormatting>
  <conditionalFormatting sqref="E168:E169">
    <cfRule type="expression" dxfId="1707" priority="1570">
      <formula>$B168=0</formula>
    </cfRule>
  </conditionalFormatting>
  <conditionalFormatting sqref="E168:E169">
    <cfRule type="expression" dxfId="1706" priority="1569">
      <formula>$B168=0</formula>
    </cfRule>
  </conditionalFormatting>
  <conditionalFormatting sqref="E168:E169">
    <cfRule type="expression" dxfId="1705" priority="1568">
      <formula>$B168=0</formula>
    </cfRule>
  </conditionalFormatting>
  <conditionalFormatting sqref="E168:E169">
    <cfRule type="expression" dxfId="1704" priority="1567">
      <formula>$B168=0</formula>
    </cfRule>
  </conditionalFormatting>
  <conditionalFormatting sqref="E168:E169">
    <cfRule type="expression" dxfId="1703" priority="1566">
      <formula>$B168=0</formula>
    </cfRule>
  </conditionalFormatting>
  <conditionalFormatting sqref="E168:E169">
    <cfRule type="expression" dxfId="1702" priority="1565">
      <formula>$B168=0</formula>
    </cfRule>
  </conditionalFormatting>
  <conditionalFormatting sqref="E168:E169">
    <cfRule type="expression" dxfId="1701" priority="1564">
      <formula>$B168=0</formula>
    </cfRule>
  </conditionalFormatting>
  <conditionalFormatting sqref="E168:E169">
    <cfRule type="expression" dxfId="1700" priority="1563">
      <formula>$B168=0</formula>
    </cfRule>
  </conditionalFormatting>
  <conditionalFormatting sqref="E168:E169">
    <cfRule type="expression" dxfId="1699" priority="1562">
      <formula>$B168=0</formula>
    </cfRule>
  </conditionalFormatting>
  <conditionalFormatting sqref="E168:E169">
    <cfRule type="expression" dxfId="1698" priority="1561">
      <formula>$B168=0</formula>
    </cfRule>
  </conditionalFormatting>
  <conditionalFormatting sqref="E168:E169">
    <cfRule type="expression" dxfId="1697" priority="1560">
      <formula>$B168=0</formula>
    </cfRule>
  </conditionalFormatting>
  <conditionalFormatting sqref="E168:E169">
    <cfRule type="expression" dxfId="1696" priority="1559">
      <formula>$B168=0</formula>
    </cfRule>
  </conditionalFormatting>
  <conditionalFormatting sqref="E168:E169">
    <cfRule type="expression" dxfId="1695" priority="1558">
      <formula>$B168=0</formula>
    </cfRule>
  </conditionalFormatting>
  <conditionalFormatting sqref="E168:E169">
    <cfRule type="expression" dxfId="1694" priority="1557">
      <formula>$B168=0</formula>
    </cfRule>
  </conditionalFormatting>
  <conditionalFormatting sqref="E168:E169">
    <cfRule type="expression" dxfId="1693" priority="1556">
      <formula>$B168=0</formula>
    </cfRule>
  </conditionalFormatting>
  <conditionalFormatting sqref="E168:E169">
    <cfRule type="expression" dxfId="1692" priority="1555">
      <formula>$B168=0</formula>
    </cfRule>
  </conditionalFormatting>
  <conditionalFormatting sqref="E168:E169">
    <cfRule type="expression" dxfId="1691" priority="1554">
      <formula>$B168=0</formula>
    </cfRule>
  </conditionalFormatting>
  <conditionalFormatting sqref="E168:E169">
    <cfRule type="expression" dxfId="1690" priority="1553">
      <formula>$B167=0</formula>
    </cfRule>
  </conditionalFormatting>
  <conditionalFormatting sqref="E165">
    <cfRule type="expression" dxfId="1689" priority="1552">
      <formula>$B165=0</formula>
    </cfRule>
  </conditionalFormatting>
  <conditionalFormatting sqref="E165">
    <cfRule type="expression" dxfId="1688" priority="1551">
      <formula>$B165=0</formula>
    </cfRule>
  </conditionalFormatting>
  <conditionalFormatting sqref="E165">
    <cfRule type="expression" dxfId="1687" priority="1550">
      <formula>$B165=0</formula>
    </cfRule>
  </conditionalFormatting>
  <conditionalFormatting sqref="E165">
    <cfRule type="expression" dxfId="1686" priority="1549">
      <formula>$B165=0</formula>
    </cfRule>
  </conditionalFormatting>
  <conditionalFormatting sqref="E165">
    <cfRule type="expression" dxfId="1685" priority="1548">
      <formula>$B165=0</formula>
    </cfRule>
  </conditionalFormatting>
  <conditionalFormatting sqref="E165">
    <cfRule type="expression" dxfId="1684" priority="1547">
      <formula>$B165=0</formula>
    </cfRule>
  </conditionalFormatting>
  <conditionalFormatting sqref="E165">
    <cfRule type="expression" dxfId="1683" priority="1546">
      <formula>$B165=0</formula>
    </cfRule>
  </conditionalFormatting>
  <conditionalFormatting sqref="E165">
    <cfRule type="expression" dxfId="1682" priority="1545">
      <formula>$B165=0</formula>
    </cfRule>
  </conditionalFormatting>
  <conditionalFormatting sqref="E165">
    <cfRule type="expression" dxfId="1681" priority="1544">
      <formula>$B165=0</formula>
    </cfRule>
  </conditionalFormatting>
  <conditionalFormatting sqref="E165">
    <cfRule type="expression" dxfId="1680" priority="1543">
      <formula>$B165=0</formula>
    </cfRule>
  </conditionalFormatting>
  <conditionalFormatting sqref="E165">
    <cfRule type="expression" dxfId="1679" priority="1542">
      <formula>$B165=0</formula>
    </cfRule>
  </conditionalFormatting>
  <conditionalFormatting sqref="E165">
    <cfRule type="expression" dxfId="1678" priority="1541">
      <formula>$B165=0</formula>
    </cfRule>
  </conditionalFormatting>
  <conditionalFormatting sqref="E165">
    <cfRule type="expression" dxfId="1677" priority="1540">
      <formula>$B165=0</formula>
    </cfRule>
  </conditionalFormatting>
  <conditionalFormatting sqref="E165">
    <cfRule type="expression" dxfId="1676" priority="1539">
      <formula>$B165=0</formula>
    </cfRule>
  </conditionalFormatting>
  <conditionalFormatting sqref="E165">
    <cfRule type="expression" dxfId="1675" priority="1538">
      <formula>$B165=0</formula>
    </cfRule>
  </conditionalFormatting>
  <conditionalFormatting sqref="E165">
    <cfRule type="expression" dxfId="1674" priority="1537">
      <formula>$B165=0</formula>
    </cfRule>
  </conditionalFormatting>
  <conditionalFormatting sqref="E165">
    <cfRule type="expression" dxfId="1673" priority="1536">
      <formula>$B165=0</formula>
    </cfRule>
  </conditionalFormatting>
  <conditionalFormatting sqref="E165">
    <cfRule type="expression" dxfId="1672" priority="1535">
      <formula>$B165=0</formula>
    </cfRule>
  </conditionalFormatting>
  <conditionalFormatting sqref="E165">
    <cfRule type="expression" dxfId="1671" priority="1534">
      <formula>$B165=0</formula>
    </cfRule>
  </conditionalFormatting>
  <conditionalFormatting sqref="E165">
    <cfRule type="expression" dxfId="1670" priority="1533">
      <formula>$B165=0</formula>
    </cfRule>
  </conditionalFormatting>
  <conditionalFormatting sqref="E165">
    <cfRule type="expression" dxfId="1669" priority="1532">
      <formula>$B165=0</formula>
    </cfRule>
  </conditionalFormatting>
  <conditionalFormatting sqref="E165">
    <cfRule type="expression" dxfId="1668" priority="1531">
      <formula>$B165=0</formula>
    </cfRule>
  </conditionalFormatting>
  <conditionalFormatting sqref="E165">
    <cfRule type="expression" dxfId="1667" priority="1530">
      <formula>$B165=0</formula>
    </cfRule>
  </conditionalFormatting>
  <conditionalFormatting sqref="E165">
    <cfRule type="expression" dxfId="1666" priority="1529">
      <formula>$B165=0</formula>
    </cfRule>
  </conditionalFormatting>
  <conditionalFormatting sqref="E165">
    <cfRule type="expression" dxfId="1665" priority="1528">
      <formula>$B165=0</formula>
    </cfRule>
  </conditionalFormatting>
  <conditionalFormatting sqref="E165">
    <cfRule type="expression" dxfId="1664" priority="1527">
      <formula>$B165=0</formula>
    </cfRule>
  </conditionalFormatting>
  <conditionalFormatting sqref="E165">
    <cfRule type="expression" dxfId="1663" priority="1526">
      <formula>$B165=0</formula>
    </cfRule>
  </conditionalFormatting>
  <conditionalFormatting sqref="E165">
    <cfRule type="expression" dxfId="1662" priority="1525">
      <formula>$B165=0</formula>
    </cfRule>
  </conditionalFormatting>
  <conditionalFormatting sqref="E165">
    <cfRule type="expression" dxfId="1661" priority="1524">
      <formula>$B165=0</formula>
    </cfRule>
  </conditionalFormatting>
  <conditionalFormatting sqref="E165">
    <cfRule type="expression" dxfId="1660" priority="1523">
      <formula>$B165=0</formula>
    </cfRule>
  </conditionalFormatting>
  <conditionalFormatting sqref="E165">
    <cfRule type="expression" dxfId="1659" priority="1522">
      <formula>$B165=0</formula>
    </cfRule>
  </conditionalFormatting>
  <conditionalFormatting sqref="E165">
    <cfRule type="expression" dxfId="1658" priority="1521">
      <formula>$B165=0</formula>
    </cfRule>
  </conditionalFormatting>
  <conditionalFormatting sqref="E165">
    <cfRule type="expression" dxfId="1657" priority="1520">
      <formula>$B165=0</formula>
    </cfRule>
  </conditionalFormatting>
  <conditionalFormatting sqref="E165">
    <cfRule type="expression" dxfId="1656" priority="1519">
      <formula>$B165=0</formula>
    </cfRule>
  </conditionalFormatting>
  <conditionalFormatting sqref="E165">
    <cfRule type="expression" dxfId="1655" priority="1518">
      <formula>$B165=0</formula>
    </cfRule>
  </conditionalFormatting>
  <conditionalFormatting sqref="E165">
    <cfRule type="expression" dxfId="1654" priority="1517">
      <formula>$B165=0</formula>
    </cfRule>
  </conditionalFormatting>
  <conditionalFormatting sqref="E165">
    <cfRule type="expression" dxfId="1653" priority="1516">
      <formula>$B165=0</formula>
    </cfRule>
  </conditionalFormatting>
  <conditionalFormatting sqref="E165">
    <cfRule type="expression" dxfId="1652" priority="1515">
      <formula>$B165=0</formula>
    </cfRule>
  </conditionalFormatting>
  <conditionalFormatting sqref="E165">
    <cfRule type="expression" dxfId="1651" priority="1514">
      <formula>$B165=0</formula>
    </cfRule>
  </conditionalFormatting>
  <conditionalFormatting sqref="E165">
    <cfRule type="expression" dxfId="1650" priority="1513">
      <formula>$B165=0</formula>
    </cfRule>
  </conditionalFormatting>
  <conditionalFormatting sqref="E165">
    <cfRule type="expression" dxfId="1649" priority="1512">
      <formula>$B165=0</formula>
    </cfRule>
  </conditionalFormatting>
  <conditionalFormatting sqref="E165">
    <cfRule type="expression" dxfId="1648" priority="1511">
      <formula>$B165=0</formula>
    </cfRule>
  </conditionalFormatting>
  <conditionalFormatting sqref="E165">
    <cfRule type="expression" dxfId="1647" priority="1510">
      <formula>$B165=0</formula>
    </cfRule>
  </conditionalFormatting>
  <conditionalFormatting sqref="E165">
    <cfRule type="expression" dxfId="1646" priority="1509">
      <formula>$B165=0</formula>
    </cfRule>
  </conditionalFormatting>
  <conditionalFormatting sqref="E165">
    <cfRule type="expression" dxfId="1645" priority="1508">
      <formula>$B165=0</formula>
    </cfRule>
  </conditionalFormatting>
  <conditionalFormatting sqref="E165">
    <cfRule type="expression" dxfId="1644" priority="1507">
      <formula>$B165=0</formula>
    </cfRule>
  </conditionalFormatting>
  <conditionalFormatting sqref="E165">
    <cfRule type="expression" dxfId="1643" priority="1506">
      <formula>$B165=0</formula>
    </cfRule>
  </conditionalFormatting>
  <conditionalFormatting sqref="E165">
    <cfRule type="expression" dxfId="1642" priority="1505">
      <formula>$B165=0</formula>
    </cfRule>
  </conditionalFormatting>
  <conditionalFormatting sqref="E165">
    <cfRule type="expression" dxfId="1641" priority="1504">
      <formula>$B165=0</formula>
    </cfRule>
  </conditionalFormatting>
  <conditionalFormatting sqref="E165">
    <cfRule type="expression" dxfId="1640" priority="1503">
      <formula>$B165=0</formula>
    </cfRule>
  </conditionalFormatting>
  <conditionalFormatting sqref="E165">
    <cfRule type="expression" dxfId="1639" priority="1502">
      <formula>$B165=0</formula>
    </cfRule>
  </conditionalFormatting>
  <conditionalFormatting sqref="E165">
    <cfRule type="expression" dxfId="1638" priority="1501">
      <formula>$B165=0</formula>
    </cfRule>
  </conditionalFormatting>
  <conditionalFormatting sqref="E165">
    <cfRule type="expression" dxfId="1637" priority="1500">
      <formula>$B163=0</formula>
    </cfRule>
  </conditionalFormatting>
  <conditionalFormatting sqref="E162:E164">
    <cfRule type="expression" dxfId="1636" priority="1499">
      <formula>$B162=0</formula>
    </cfRule>
  </conditionalFormatting>
  <conditionalFormatting sqref="E162:E164">
    <cfRule type="expression" dxfId="1635" priority="1498">
      <formula>$B162=0</formula>
    </cfRule>
  </conditionalFormatting>
  <conditionalFormatting sqref="E162:E164">
    <cfRule type="expression" dxfId="1634" priority="1497">
      <formula>$B162=0</formula>
    </cfRule>
  </conditionalFormatting>
  <conditionalFormatting sqref="E162:E164">
    <cfRule type="expression" dxfId="1633" priority="1496">
      <formula>$B162=0</formula>
    </cfRule>
  </conditionalFormatting>
  <conditionalFormatting sqref="E162:E164">
    <cfRule type="expression" dxfId="1632" priority="1495">
      <formula>$B162=0</formula>
    </cfRule>
  </conditionalFormatting>
  <conditionalFormatting sqref="E162:E164">
    <cfRule type="expression" dxfId="1631" priority="1494">
      <formula>$B162=0</formula>
    </cfRule>
  </conditionalFormatting>
  <conditionalFormatting sqref="E162:E164">
    <cfRule type="expression" dxfId="1630" priority="1493">
      <formula>$B162=0</formula>
    </cfRule>
  </conditionalFormatting>
  <conditionalFormatting sqref="E162:E164">
    <cfRule type="expression" dxfId="1629" priority="1492">
      <formula>$B162=0</formula>
    </cfRule>
  </conditionalFormatting>
  <conditionalFormatting sqref="E162:E164">
    <cfRule type="expression" dxfId="1628" priority="1491">
      <formula>$B162=0</formula>
    </cfRule>
  </conditionalFormatting>
  <conditionalFormatting sqref="E162:E164">
    <cfRule type="expression" dxfId="1627" priority="1490">
      <formula>$B162=0</formula>
    </cfRule>
  </conditionalFormatting>
  <conditionalFormatting sqref="E162:E164">
    <cfRule type="expression" dxfId="1626" priority="1489">
      <formula>$B162=0</formula>
    </cfRule>
  </conditionalFormatting>
  <conditionalFormatting sqref="E162:E164">
    <cfRule type="expression" dxfId="1625" priority="1488">
      <formula>$B162=0</formula>
    </cfRule>
  </conditionalFormatting>
  <conditionalFormatting sqref="E162:E164">
    <cfRule type="expression" dxfId="1624" priority="1487">
      <formula>$B162=0</formula>
    </cfRule>
  </conditionalFormatting>
  <conditionalFormatting sqref="E162:E164">
    <cfRule type="expression" dxfId="1623" priority="1486">
      <formula>$B162=0</formula>
    </cfRule>
  </conditionalFormatting>
  <conditionalFormatting sqref="E162:E164">
    <cfRule type="expression" dxfId="1622" priority="1485">
      <formula>$B162=0</formula>
    </cfRule>
  </conditionalFormatting>
  <conditionalFormatting sqref="E162:E164">
    <cfRule type="expression" dxfId="1621" priority="1484">
      <formula>$B162=0</formula>
    </cfRule>
  </conditionalFormatting>
  <conditionalFormatting sqref="E162:E164">
    <cfRule type="expression" dxfId="1620" priority="1483">
      <formula>$B162=0</formula>
    </cfRule>
  </conditionalFormatting>
  <conditionalFormatting sqref="E162:E164">
    <cfRule type="expression" dxfId="1619" priority="1482">
      <formula>$B162=0</formula>
    </cfRule>
  </conditionalFormatting>
  <conditionalFormatting sqref="E162:E164">
    <cfRule type="expression" dxfId="1618" priority="1481">
      <formula>$B162=0</formula>
    </cfRule>
  </conditionalFormatting>
  <conditionalFormatting sqref="E162:E164">
    <cfRule type="expression" dxfId="1617" priority="1480">
      <formula>$B162=0</formula>
    </cfRule>
  </conditionalFormatting>
  <conditionalFormatting sqref="E162:E164">
    <cfRule type="expression" dxfId="1616" priority="1479">
      <formula>$B162=0</formula>
    </cfRule>
  </conditionalFormatting>
  <conditionalFormatting sqref="E162:E164">
    <cfRule type="expression" dxfId="1615" priority="1478">
      <formula>$B162=0</formula>
    </cfRule>
  </conditionalFormatting>
  <conditionalFormatting sqref="E162:E164">
    <cfRule type="expression" dxfId="1614" priority="1477">
      <formula>$B162=0</formula>
    </cfRule>
  </conditionalFormatting>
  <conditionalFormatting sqref="E162:E164">
    <cfRule type="expression" dxfId="1613" priority="1476">
      <formula>$B162=0</formula>
    </cfRule>
  </conditionalFormatting>
  <conditionalFormatting sqref="E162:E164">
    <cfRule type="expression" dxfId="1612" priority="1475">
      <formula>$B162=0</formula>
    </cfRule>
  </conditionalFormatting>
  <conditionalFormatting sqref="E162:E164">
    <cfRule type="expression" dxfId="1611" priority="1474">
      <formula>$B162=0</formula>
    </cfRule>
  </conditionalFormatting>
  <conditionalFormatting sqref="E162:E164">
    <cfRule type="expression" dxfId="1610" priority="1473">
      <formula>$B162=0</formula>
    </cfRule>
  </conditionalFormatting>
  <conditionalFormatting sqref="E162:E164">
    <cfRule type="expression" dxfId="1609" priority="1472">
      <formula>$B162=0</formula>
    </cfRule>
  </conditionalFormatting>
  <conditionalFormatting sqref="E162:E164">
    <cfRule type="expression" dxfId="1608" priority="1471">
      <formula>$B162=0</formula>
    </cfRule>
  </conditionalFormatting>
  <conditionalFormatting sqref="E162:E164">
    <cfRule type="expression" dxfId="1607" priority="1470">
      <formula>$B162=0</formula>
    </cfRule>
  </conditionalFormatting>
  <conditionalFormatting sqref="E162:E164">
    <cfRule type="expression" dxfId="1606" priority="1469">
      <formula>$B162=0</formula>
    </cfRule>
  </conditionalFormatting>
  <conditionalFormatting sqref="E162:E164">
    <cfRule type="expression" dxfId="1605" priority="1468">
      <formula>$B162=0</formula>
    </cfRule>
  </conditionalFormatting>
  <conditionalFormatting sqref="E162:E164">
    <cfRule type="expression" dxfId="1604" priority="1467">
      <formula>$B162=0</formula>
    </cfRule>
  </conditionalFormatting>
  <conditionalFormatting sqref="E162:E164">
    <cfRule type="expression" dxfId="1603" priority="1466">
      <formula>$B162=0</formula>
    </cfRule>
  </conditionalFormatting>
  <conditionalFormatting sqref="E162:E164">
    <cfRule type="expression" dxfId="1602" priority="1465">
      <formula>$B162=0</formula>
    </cfRule>
  </conditionalFormatting>
  <conditionalFormatting sqref="E162:E164">
    <cfRule type="expression" dxfId="1601" priority="1464">
      <formula>$B162=0</formula>
    </cfRule>
  </conditionalFormatting>
  <conditionalFormatting sqref="E162:E164">
    <cfRule type="expression" dxfId="1600" priority="1463">
      <formula>$B162=0</formula>
    </cfRule>
  </conditionalFormatting>
  <conditionalFormatting sqref="E162:E164">
    <cfRule type="expression" dxfId="1599" priority="1462">
      <formula>$B162=0</formula>
    </cfRule>
  </conditionalFormatting>
  <conditionalFormatting sqref="E162:E164">
    <cfRule type="expression" dxfId="1598" priority="1461">
      <formula>$B162=0</formula>
    </cfRule>
  </conditionalFormatting>
  <conditionalFormatting sqref="E162:E164">
    <cfRule type="expression" dxfId="1597" priority="1460">
      <formula>$B162=0</formula>
    </cfRule>
  </conditionalFormatting>
  <conditionalFormatting sqref="E162:E164">
    <cfRule type="expression" dxfId="1596" priority="1459">
      <formula>$B162=0</formula>
    </cfRule>
  </conditionalFormatting>
  <conditionalFormatting sqref="E162:E164">
    <cfRule type="expression" dxfId="1595" priority="1458">
      <formula>$B162=0</formula>
    </cfRule>
  </conditionalFormatting>
  <conditionalFormatting sqref="E162:E164">
    <cfRule type="expression" dxfId="1594" priority="1457">
      <formula>$B162=0</formula>
    </cfRule>
  </conditionalFormatting>
  <conditionalFormatting sqref="E162:E164">
    <cfRule type="expression" dxfId="1593" priority="1456">
      <formula>$B162=0</formula>
    </cfRule>
  </conditionalFormatting>
  <conditionalFormatting sqref="E162:E164">
    <cfRule type="expression" dxfId="1592" priority="1455">
      <formula>$B162=0</formula>
    </cfRule>
  </conditionalFormatting>
  <conditionalFormatting sqref="E162:E164">
    <cfRule type="expression" dxfId="1591" priority="1454">
      <formula>$B162=0</formula>
    </cfRule>
  </conditionalFormatting>
  <conditionalFormatting sqref="E162:E164">
    <cfRule type="expression" dxfId="1590" priority="1453">
      <formula>$B162=0</formula>
    </cfRule>
  </conditionalFormatting>
  <conditionalFormatting sqref="E162:E164">
    <cfRule type="expression" dxfId="1589" priority="1452">
      <formula>$B162=0</formula>
    </cfRule>
  </conditionalFormatting>
  <conditionalFormatting sqref="E162:E164">
    <cfRule type="expression" dxfId="1588" priority="1451">
      <formula>$B162=0</formula>
    </cfRule>
  </conditionalFormatting>
  <conditionalFormatting sqref="E162:E164">
    <cfRule type="expression" dxfId="1587" priority="1450">
      <formula>$B162=0</formula>
    </cfRule>
  </conditionalFormatting>
  <conditionalFormatting sqref="E162:E164">
    <cfRule type="expression" dxfId="1586" priority="1449">
      <formula>$B162=0</formula>
    </cfRule>
  </conditionalFormatting>
  <conditionalFormatting sqref="E162:E164">
    <cfRule type="expression" dxfId="1585" priority="1448">
      <formula>$B162=0</formula>
    </cfRule>
  </conditionalFormatting>
  <conditionalFormatting sqref="E162:E164">
    <cfRule type="expression" dxfId="1584" priority="1447">
      <formula>$B161=0</formula>
    </cfRule>
  </conditionalFormatting>
  <conditionalFormatting sqref="D158:E158">
    <cfRule type="expression" dxfId="1583" priority="1446">
      <formula>$B158=0</formula>
    </cfRule>
  </conditionalFormatting>
  <conditionalFormatting sqref="D158:E158">
    <cfRule type="expression" dxfId="1582" priority="1445">
      <formula>$B158=0</formula>
    </cfRule>
  </conditionalFormatting>
  <conditionalFormatting sqref="E158">
    <cfRule type="expression" dxfId="1581" priority="1444">
      <formula>$B158=0</formula>
    </cfRule>
  </conditionalFormatting>
  <conditionalFormatting sqref="E158">
    <cfRule type="expression" dxfId="1580" priority="1443">
      <formula>$B158=0</formula>
    </cfRule>
  </conditionalFormatting>
  <conditionalFormatting sqref="E158">
    <cfRule type="expression" dxfId="1579" priority="1442">
      <formula>$B158=0</formula>
    </cfRule>
  </conditionalFormatting>
  <conditionalFormatting sqref="E158">
    <cfRule type="expression" dxfId="1578" priority="1441">
      <formula>$B158=0</formula>
    </cfRule>
  </conditionalFormatting>
  <conditionalFormatting sqref="E158">
    <cfRule type="expression" dxfId="1577" priority="1440">
      <formula>$B158=0</formula>
    </cfRule>
  </conditionalFormatting>
  <conditionalFormatting sqref="E158">
    <cfRule type="expression" dxfId="1576" priority="1439">
      <formula>$B158=0</formula>
    </cfRule>
  </conditionalFormatting>
  <conditionalFormatting sqref="E158">
    <cfRule type="expression" dxfId="1575" priority="1438">
      <formula>$B158=0</formula>
    </cfRule>
  </conditionalFormatting>
  <conditionalFormatting sqref="E158">
    <cfRule type="expression" dxfId="1574" priority="1437">
      <formula>$B158=0</formula>
    </cfRule>
  </conditionalFormatting>
  <conditionalFormatting sqref="E158">
    <cfRule type="expression" dxfId="1573" priority="1436">
      <formula>$B158=0</formula>
    </cfRule>
  </conditionalFormatting>
  <conditionalFormatting sqref="E158">
    <cfRule type="expression" dxfId="1572" priority="1435">
      <formula>$B158=0</formula>
    </cfRule>
  </conditionalFormatting>
  <conditionalFormatting sqref="E158">
    <cfRule type="expression" dxfId="1571" priority="1434">
      <formula>$B158=0</formula>
    </cfRule>
  </conditionalFormatting>
  <conditionalFormatting sqref="E158">
    <cfRule type="expression" dxfId="1570" priority="1433">
      <formula>$B158=0</formula>
    </cfRule>
  </conditionalFormatting>
  <conditionalFormatting sqref="E158">
    <cfRule type="expression" dxfId="1569" priority="1432">
      <formula>$B158=0</formula>
    </cfRule>
  </conditionalFormatting>
  <conditionalFormatting sqref="E158">
    <cfRule type="expression" dxfId="1568" priority="1431">
      <formula>$B158=0</formula>
    </cfRule>
  </conditionalFormatting>
  <conditionalFormatting sqref="E158">
    <cfRule type="expression" dxfId="1567" priority="1430">
      <formula>$B158=0</formula>
    </cfRule>
  </conditionalFormatting>
  <conditionalFormatting sqref="E158">
    <cfRule type="expression" dxfId="1566" priority="1429">
      <formula>$B158=0</formula>
    </cfRule>
  </conditionalFormatting>
  <conditionalFormatting sqref="E158">
    <cfRule type="expression" dxfId="1565" priority="1428">
      <formula>$B158=0</formula>
    </cfRule>
  </conditionalFormatting>
  <conditionalFormatting sqref="E158">
    <cfRule type="expression" dxfId="1564" priority="1427">
      <formula>$B158=0</formula>
    </cfRule>
  </conditionalFormatting>
  <conditionalFormatting sqref="E158">
    <cfRule type="expression" dxfId="1563" priority="1426">
      <formula>$B158=0</formula>
    </cfRule>
  </conditionalFormatting>
  <conditionalFormatting sqref="E158">
    <cfRule type="expression" dxfId="1562" priority="1425">
      <formula>$B158=0</formula>
    </cfRule>
  </conditionalFormatting>
  <conditionalFormatting sqref="E158">
    <cfRule type="expression" dxfId="1561" priority="1424">
      <formula>$B158=0</formula>
    </cfRule>
  </conditionalFormatting>
  <conditionalFormatting sqref="E158">
    <cfRule type="expression" dxfId="1560" priority="1423">
      <formula>$B158=0</formula>
    </cfRule>
  </conditionalFormatting>
  <conditionalFormatting sqref="E158">
    <cfRule type="expression" dxfId="1559" priority="1422">
      <formula>$B158=0</formula>
    </cfRule>
  </conditionalFormatting>
  <conditionalFormatting sqref="E158">
    <cfRule type="expression" dxfId="1558" priority="1421">
      <formula>$B158=0</formula>
    </cfRule>
  </conditionalFormatting>
  <conditionalFormatting sqref="E158">
    <cfRule type="expression" dxfId="1557" priority="1420">
      <formula>$B158=0</formula>
    </cfRule>
  </conditionalFormatting>
  <conditionalFormatting sqref="E158">
    <cfRule type="expression" dxfId="1556" priority="1419">
      <formula>$B158=0</formula>
    </cfRule>
  </conditionalFormatting>
  <conditionalFormatting sqref="E158">
    <cfRule type="expression" dxfId="1555" priority="1418">
      <formula>$B158=0</formula>
    </cfRule>
  </conditionalFormatting>
  <conditionalFormatting sqref="E158">
    <cfRule type="expression" dxfId="1554" priority="1417">
      <formula>$B158=0</formula>
    </cfRule>
  </conditionalFormatting>
  <conditionalFormatting sqref="E158">
    <cfRule type="expression" dxfId="1553" priority="1416">
      <formula>$B158=0</formula>
    </cfRule>
  </conditionalFormatting>
  <conditionalFormatting sqref="E158">
    <cfRule type="expression" dxfId="1552" priority="1415">
      <formula>$B158=0</formula>
    </cfRule>
  </conditionalFormatting>
  <conditionalFormatting sqref="E158">
    <cfRule type="expression" dxfId="1551" priority="1414">
      <formula>$B158=0</formula>
    </cfRule>
  </conditionalFormatting>
  <conditionalFormatting sqref="E158">
    <cfRule type="expression" dxfId="1550" priority="1413">
      <formula>$B158=0</formula>
    </cfRule>
  </conditionalFormatting>
  <conditionalFormatting sqref="E158">
    <cfRule type="expression" dxfId="1549" priority="1412">
      <formula>$B158=0</formula>
    </cfRule>
  </conditionalFormatting>
  <conditionalFormatting sqref="E158">
    <cfRule type="expression" dxfId="1548" priority="1411">
      <formula>$B158=0</formula>
    </cfRule>
  </conditionalFormatting>
  <conditionalFormatting sqref="E158">
    <cfRule type="expression" dxfId="1547" priority="1410">
      <formula>$B158=0</formula>
    </cfRule>
  </conditionalFormatting>
  <conditionalFormatting sqref="E158">
    <cfRule type="expression" dxfId="1546" priority="1409">
      <formula>$B158=0</formula>
    </cfRule>
  </conditionalFormatting>
  <conditionalFormatting sqref="E158">
    <cfRule type="expression" dxfId="1545" priority="1408">
      <formula>$B158=0</formula>
    </cfRule>
  </conditionalFormatting>
  <conditionalFormatting sqref="E158">
    <cfRule type="expression" dxfId="1544" priority="1407">
      <formula>$B158=0</formula>
    </cfRule>
  </conditionalFormatting>
  <conditionalFormatting sqref="E158">
    <cfRule type="expression" dxfId="1543" priority="1406">
      <formula>$B158=0</formula>
    </cfRule>
  </conditionalFormatting>
  <conditionalFormatting sqref="E158">
    <cfRule type="expression" dxfId="1542" priority="1405">
      <formula>$B158=0</formula>
    </cfRule>
  </conditionalFormatting>
  <conditionalFormatting sqref="E158">
    <cfRule type="expression" dxfId="1541" priority="1404">
      <formula>$B158=0</formula>
    </cfRule>
  </conditionalFormatting>
  <conditionalFormatting sqref="E158">
    <cfRule type="expression" dxfId="1540" priority="1403">
      <formula>$B158=0</formula>
    </cfRule>
  </conditionalFormatting>
  <conditionalFormatting sqref="E158">
    <cfRule type="expression" dxfId="1539" priority="1402">
      <formula>$B158=0</formula>
    </cfRule>
  </conditionalFormatting>
  <conditionalFormatting sqref="E158">
    <cfRule type="expression" dxfId="1538" priority="1401">
      <formula>$B158=0</formula>
    </cfRule>
  </conditionalFormatting>
  <conditionalFormatting sqref="E158">
    <cfRule type="expression" dxfId="1537" priority="1400">
      <formula>$B158=0</formula>
    </cfRule>
  </conditionalFormatting>
  <conditionalFormatting sqref="E158">
    <cfRule type="expression" dxfId="1536" priority="1399">
      <formula>$B158=0</formula>
    </cfRule>
  </conditionalFormatting>
  <conditionalFormatting sqref="E158">
    <cfRule type="expression" dxfId="1535" priority="1398">
      <formula>$B158=0</formula>
    </cfRule>
  </conditionalFormatting>
  <conditionalFormatting sqref="E158">
    <cfRule type="expression" dxfId="1534" priority="1397">
      <formula>$B158=0</formula>
    </cfRule>
  </conditionalFormatting>
  <conditionalFormatting sqref="E158">
    <cfRule type="expression" dxfId="1533" priority="1396">
      <formula>$B158=0</formula>
    </cfRule>
  </conditionalFormatting>
  <conditionalFormatting sqref="E158">
    <cfRule type="expression" dxfId="1532" priority="1395">
      <formula>$B158=0</formula>
    </cfRule>
  </conditionalFormatting>
  <conditionalFormatting sqref="E158">
    <cfRule type="expression" dxfId="1531" priority="1394">
      <formula>$B158=0</formula>
    </cfRule>
  </conditionalFormatting>
  <conditionalFormatting sqref="E158">
    <cfRule type="expression" dxfId="1530" priority="1393">
      <formula>$B158=0</formula>
    </cfRule>
  </conditionalFormatting>
  <conditionalFormatting sqref="E158">
    <cfRule type="expression" dxfId="1529" priority="1392">
      <formula>$B157=0</formula>
    </cfRule>
  </conditionalFormatting>
  <conditionalFormatting sqref="D157:E157">
    <cfRule type="expression" dxfId="1528" priority="1391">
      <formula>$B157=0</formula>
    </cfRule>
  </conditionalFormatting>
  <conditionalFormatting sqref="D157:E157">
    <cfRule type="expression" dxfId="1527" priority="1390">
      <formula>$B157=0</formula>
    </cfRule>
  </conditionalFormatting>
  <conditionalFormatting sqref="D157:E157">
    <cfRule type="expression" dxfId="1526" priority="1389">
      <formula>$B157=0</formula>
    </cfRule>
  </conditionalFormatting>
  <conditionalFormatting sqref="E157">
    <cfRule type="expression" dxfId="1525" priority="1388">
      <formula>$B157=0</formula>
    </cfRule>
  </conditionalFormatting>
  <conditionalFormatting sqref="E157">
    <cfRule type="expression" dxfId="1524" priority="1387">
      <formula>$B157=0</formula>
    </cfRule>
  </conditionalFormatting>
  <conditionalFormatting sqref="E157">
    <cfRule type="expression" dxfId="1523" priority="1386">
      <formula>$B157=0</formula>
    </cfRule>
  </conditionalFormatting>
  <conditionalFormatting sqref="E157">
    <cfRule type="expression" dxfId="1522" priority="1385">
      <formula>$B157=0</formula>
    </cfRule>
  </conditionalFormatting>
  <conditionalFormatting sqref="E157">
    <cfRule type="expression" dxfId="1521" priority="1384">
      <formula>$B157=0</formula>
    </cfRule>
  </conditionalFormatting>
  <conditionalFormatting sqref="E157">
    <cfRule type="expression" dxfId="1520" priority="1383">
      <formula>$B157=0</formula>
    </cfRule>
  </conditionalFormatting>
  <conditionalFormatting sqref="E157">
    <cfRule type="expression" dxfId="1519" priority="1382">
      <formula>$B157=0</formula>
    </cfRule>
  </conditionalFormatting>
  <conditionalFormatting sqref="E157">
    <cfRule type="expression" dxfId="1518" priority="1381">
      <formula>$B157=0</formula>
    </cfRule>
  </conditionalFormatting>
  <conditionalFormatting sqref="E157">
    <cfRule type="expression" dxfId="1517" priority="1380">
      <formula>$B157=0</formula>
    </cfRule>
  </conditionalFormatting>
  <conditionalFormatting sqref="E157">
    <cfRule type="expression" dxfId="1516" priority="1379">
      <formula>$B157=0</formula>
    </cfRule>
  </conditionalFormatting>
  <conditionalFormatting sqref="E157">
    <cfRule type="expression" dxfId="1515" priority="1378">
      <formula>$B157=0</formula>
    </cfRule>
  </conditionalFormatting>
  <conditionalFormatting sqref="E157">
    <cfRule type="expression" dxfId="1514" priority="1377">
      <formula>$B157=0</formula>
    </cfRule>
  </conditionalFormatting>
  <conditionalFormatting sqref="E157">
    <cfRule type="expression" dxfId="1513" priority="1376">
      <formula>$B157=0</formula>
    </cfRule>
  </conditionalFormatting>
  <conditionalFormatting sqref="E157">
    <cfRule type="expression" dxfId="1512" priority="1375">
      <formula>$B157=0</formula>
    </cfRule>
  </conditionalFormatting>
  <conditionalFormatting sqref="E157">
    <cfRule type="expression" dxfId="1511" priority="1374">
      <formula>$B157=0</formula>
    </cfRule>
  </conditionalFormatting>
  <conditionalFormatting sqref="E157">
    <cfRule type="expression" dxfId="1510" priority="1373">
      <formula>$B157=0</formula>
    </cfRule>
  </conditionalFormatting>
  <conditionalFormatting sqref="E157">
    <cfRule type="expression" dxfId="1509" priority="1372">
      <formula>$B157=0</formula>
    </cfRule>
  </conditionalFormatting>
  <conditionalFormatting sqref="E157">
    <cfRule type="expression" dxfId="1508" priority="1371">
      <formula>$B157=0</formula>
    </cfRule>
  </conditionalFormatting>
  <conditionalFormatting sqref="E157">
    <cfRule type="expression" dxfId="1507" priority="1370">
      <formula>$B157=0</formula>
    </cfRule>
  </conditionalFormatting>
  <conditionalFormatting sqref="E157">
    <cfRule type="expression" dxfId="1506" priority="1369">
      <formula>$B157=0</formula>
    </cfRule>
  </conditionalFormatting>
  <conditionalFormatting sqref="E157">
    <cfRule type="expression" dxfId="1505" priority="1368">
      <formula>$B157=0</formula>
    </cfRule>
  </conditionalFormatting>
  <conditionalFormatting sqref="E157">
    <cfRule type="expression" dxfId="1504" priority="1367">
      <formula>$B157=0</formula>
    </cfRule>
  </conditionalFormatting>
  <conditionalFormatting sqref="E157">
    <cfRule type="expression" dxfId="1503" priority="1366">
      <formula>$B157=0</formula>
    </cfRule>
  </conditionalFormatting>
  <conditionalFormatting sqref="E157">
    <cfRule type="expression" dxfId="1502" priority="1365">
      <formula>$B157=0</formula>
    </cfRule>
  </conditionalFormatting>
  <conditionalFormatting sqref="E157">
    <cfRule type="expression" dxfId="1501" priority="1364">
      <formula>$B157=0</formula>
    </cfRule>
  </conditionalFormatting>
  <conditionalFormatting sqref="E157">
    <cfRule type="expression" dxfId="1500" priority="1363">
      <formula>$B157=0</formula>
    </cfRule>
  </conditionalFormatting>
  <conditionalFormatting sqref="E157">
    <cfRule type="expression" dxfId="1499" priority="1362">
      <formula>$B157=0</formula>
    </cfRule>
  </conditionalFormatting>
  <conditionalFormatting sqref="E157">
    <cfRule type="expression" dxfId="1498" priority="1361">
      <formula>$B157=0</formula>
    </cfRule>
  </conditionalFormatting>
  <conditionalFormatting sqref="E157">
    <cfRule type="expression" dxfId="1497" priority="1360">
      <formula>$B157=0</formula>
    </cfRule>
  </conditionalFormatting>
  <conditionalFormatting sqref="E157">
    <cfRule type="expression" dxfId="1496" priority="1359">
      <formula>$B157=0</formula>
    </cfRule>
  </conditionalFormatting>
  <conditionalFormatting sqref="E157">
    <cfRule type="expression" dxfId="1495" priority="1358">
      <formula>$B157=0</formula>
    </cfRule>
  </conditionalFormatting>
  <conditionalFormatting sqref="E157">
    <cfRule type="expression" dxfId="1494" priority="1357">
      <formula>$B157=0</formula>
    </cfRule>
  </conditionalFormatting>
  <conditionalFormatting sqref="E157">
    <cfRule type="expression" dxfId="1493" priority="1356">
      <formula>$B157=0</formula>
    </cfRule>
  </conditionalFormatting>
  <conditionalFormatting sqref="E157">
    <cfRule type="expression" dxfId="1492" priority="1355">
      <formula>$B157=0</formula>
    </cfRule>
  </conditionalFormatting>
  <conditionalFormatting sqref="E157">
    <cfRule type="expression" dxfId="1491" priority="1354">
      <formula>$B157=0</formula>
    </cfRule>
  </conditionalFormatting>
  <conditionalFormatting sqref="E157">
    <cfRule type="expression" dxfId="1490" priority="1353">
      <formula>$B157=0</formula>
    </cfRule>
  </conditionalFormatting>
  <conditionalFormatting sqref="E157">
    <cfRule type="expression" dxfId="1489" priority="1352">
      <formula>$B157=0</formula>
    </cfRule>
  </conditionalFormatting>
  <conditionalFormatting sqref="E157">
    <cfRule type="expression" dxfId="1488" priority="1351">
      <formula>$B157=0</formula>
    </cfRule>
  </conditionalFormatting>
  <conditionalFormatting sqref="E157">
    <cfRule type="expression" dxfId="1487" priority="1350">
      <formula>$B157=0</formula>
    </cfRule>
  </conditionalFormatting>
  <conditionalFormatting sqref="E157">
    <cfRule type="expression" dxfId="1486" priority="1349">
      <formula>$B157=0</formula>
    </cfRule>
  </conditionalFormatting>
  <conditionalFormatting sqref="E157">
    <cfRule type="expression" dxfId="1485" priority="1348">
      <formula>$B157=0</formula>
    </cfRule>
  </conditionalFormatting>
  <conditionalFormatting sqref="E157">
    <cfRule type="expression" dxfId="1484" priority="1347">
      <formula>$B157=0</formula>
    </cfRule>
  </conditionalFormatting>
  <conditionalFormatting sqref="E157">
    <cfRule type="expression" dxfId="1483" priority="1346">
      <formula>$B157=0</formula>
    </cfRule>
  </conditionalFormatting>
  <conditionalFormatting sqref="E157">
    <cfRule type="expression" dxfId="1482" priority="1345">
      <formula>$B157=0</formula>
    </cfRule>
  </conditionalFormatting>
  <conditionalFormatting sqref="E157">
    <cfRule type="expression" dxfId="1481" priority="1344">
      <formula>$B157=0</formula>
    </cfRule>
  </conditionalFormatting>
  <conditionalFormatting sqref="E157">
    <cfRule type="expression" dxfId="1480" priority="1343">
      <formula>$B157=0</formula>
    </cfRule>
  </conditionalFormatting>
  <conditionalFormatting sqref="E157">
    <cfRule type="expression" dxfId="1479" priority="1342">
      <formula>$B157=0</formula>
    </cfRule>
  </conditionalFormatting>
  <conditionalFormatting sqref="E157">
    <cfRule type="expression" dxfId="1478" priority="1341">
      <formula>$B157=0</formula>
    </cfRule>
  </conditionalFormatting>
  <conditionalFormatting sqref="E157">
    <cfRule type="expression" dxfId="1477" priority="1340">
      <formula>$B157=0</formula>
    </cfRule>
  </conditionalFormatting>
  <conditionalFormatting sqref="E157">
    <cfRule type="expression" dxfId="1476" priority="1339">
      <formula>$B157=0</formula>
    </cfRule>
  </conditionalFormatting>
  <conditionalFormatting sqref="E157">
    <cfRule type="expression" dxfId="1475" priority="1338">
      <formula>$B157=0</formula>
    </cfRule>
  </conditionalFormatting>
  <conditionalFormatting sqref="E157">
    <cfRule type="expression" dxfId="1474" priority="1337">
      <formula>$B157=0</formula>
    </cfRule>
  </conditionalFormatting>
  <conditionalFormatting sqref="E157">
    <cfRule type="expression" dxfId="1473" priority="1336">
      <formula>$B156=0</formula>
    </cfRule>
  </conditionalFormatting>
  <conditionalFormatting sqref="E154">
    <cfRule type="expression" dxfId="1472" priority="1335">
      <formula>$B154=0</formula>
    </cfRule>
  </conditionalFormatting>
  <conditionalFormatting sqref="E154">
    <cfRule type="expression" dxfId="1471" priority="1334">
      <formula>$B154=0</formula>
    </cfRule>
  </conditionalFormatting>
  <conditionalFormatting sqref="E154">
    <cfRule type="expression" dxfId="1470" priority="1333">
      <formula>$B154=0</formula>
    </cfRule>
  </conditionalFormatting>
  <conditionalFormatting sqref="E154">
    <cfRule type="expression" dxfId="1469" priority="1332">
      <formula>$B154=0</formula>
    </cfRule>
  </conditionalFormatting>
  <conditionalFormatting sqref="E154">
    <cfRule type="expression" dxfId="1468" priority="1331">
      <formula>$B154=0</formula>
    </cfRule>
  </conditionalFormatting>
  <conditionalFormatting sqref="E154">
    <cfRule type="expression" dxfId="1467" priority="1330">
      <formula>$B154=0</formula>
    </cfRule>
  </conditionalFormatting>
  <conditionalFormatting sqref="E154">
    <cfRule type="expression" dxfId="1466" priority="1329">
      <formula>$B154=0</formula>
    </cfRule>
  </conditionalFormatting>
  <conditionalFormatting sqref="E154">
    <cfRule type="expression" dxfId="1465" priority="1328">
      <formula>$B154=0</formula>
    </cfRule>
  </conditionalFormatting>
  <conditionalFormatting sqref="E154">
    <cfRule type="expression" dxfId="1464" priority="1327">
      <formula>$B154=0</formula>
    </cfRule>
  </conditionalFormatting>
  <conditionalFormatting sqref="E154">
    <cfRule type="expression" dxfId="1463" priority="1326">
      <formula>$B154=0</formula>
    </cfRule>
  </conditionalFormatting>
  <conditionalFormatting sqref="E154">
    <cfRule type="expression" dxfId="1462" priority="1325">
      <formula>$B154=0</formula>
    </cfRule>
  </conditionalFormatting>
  <conditionalFormatting sqref="E154">
    <cfRule type="expression" dxfId="1461" priority="1324">
      <formula>$B154=0</formula>
    </cfRule>
  </conditionalFormatting>
  <conditionalFormatting sqref="E154">
    <cfRule type="expression" dxfId="1460" priority="1323">
      <formula>$B154=0</formula>
    </cfRule>
  </conditionalFormatting>
  <conditionalFormatting sqref="E154">
    <cfRule type="expression" dxfId="1459" priority="1322">
      <formula>$B154=0</formula>
    </cfRule>
  </conditionalFormatting>
  <conditionalFormatting sqref="E154">
    <cfRule type="expression" dxfId="1458" priority="1321">
      <formula>$B154=0</formula>
    </cfRule>
  </conditionalFormatting>
  <conditionalFormatting sqref="E154">
    <cfRule type="expression" dxfId="1457" priority="1320">
      <formula>$B154=0</formula>
    </cfRule>
  </conditionalFormatting>
  <conditionalFormatting sqref="E154">
    <cfRule type="expression" dxfId="1456" priority="1319">
      <formula>$B154=0</formula>
    </cfRule>
  </conditionalFormatting>
  <conditionalFormatting sqref="E154">
    <cfRule type="expression" dxfId="1455" priority="1318">
      <formula>$B154=0</formula>
    </cfRule>
  </conditionalFormatting>
  <conditionalFormatting sqref="E154">
    <cfRule type="expression" dxfId="1454" priority="1317">
      <formula>$B154=0</formula>
    </cfRule>
  </conditionalFormatting>
  <conditionalFormatting sqref="E154">
    <cfRule type="expression" dxfId="1453" priority="1316">
      <formula>$B154=0</formula>
    </cfRule>
  </conditionalFormatting>
  <conditionalFormatting sqref="E154">
    <cfRule type="expression" dxfId="1452" priority="1315">
      <formula>$B154=0</formula>
    </cfRule>
  </conditionalFormatting>
  <conditionalFormatting sqref="E154">
    <cfRule type="expression" dxfId="1451" priority="1314">
      <formula>$B154=0</formula>
    </cfRule>
  </conditionalFormatting>
  <conditionalFormatting sqref="E154">
    <cfRule type="expression" dxfId="1450" priority="1313">
      <formula>$B154=0</formula>
    </cfRule>
  </conditionalFormatting>
  <conditionalFormatting sqref="E154">
    <cfRule type="expression" dxfId="1449" priority="1312">
      <formula>$B154=0</formula>
    </cfRule>
  </conditionalFormatting>
  <conditionalFormatting sqref="E154">
    <cfRule type="expression" dxfId="1448" priority="1311">
      <formula>$B154=0</formula>
    </cfRule>
  </conditionalFormatting>
  <conditionalFormatting sqref="E154">
    <cfRule type="expression" dxfId="1447" priority="1310">
      <formula>$B154=0</formula>
    </cfRule>
  </conditionalFormatting>
  <conditionalFormatting sqref="E154">
    <cfRule type="expression" dxfId="1446" priority="1309">
      <formula>$B154=0</formula>
    </cfRule>
  </conditionalFormatting>
  <conditionalFormatting sqref="E154">
    <cfRule type="expression" dxfId="1445" priority="1308">
      <formula>$B154=0</formula>
    </cfRule>
  </conditionalFormatting>
  <conditionalFormatting sqref="E154">
    <cfRule type="expression" dxfId="1444" priority="1307">
      <formula>$B154=0</formula>
    </cfRule>
  </conditionalFormatting>
  <conditionalFormatting sqref="E154">
    <cfRule type="expression" dxfId="1443" priority="1306">
      <formula>$B154=0</formula>
    </cfRule>
  </conditionalFormatting>
  <conditionalFormatting sqref="E154">
    <cfRule type="expression" dxfId="1442" priority="1305">
      <formula>$B154=0</formula>
    </cfRule>
  </conditionalFormatting>
  <conditionalFormatting sqref="E154">
    <cfRule type="expression" dxfId="1441" priority="1304">
      <formula>$B154=0</formula>
    </cfRule>
  </conditionalFormatting>
  <conditionalFormatting sqref="E154">
    <cfRule type="expression" dxfId="1440" priority="1303">
      <formula>$B154=0</formula>
    </cfRule>
  </conditionalFormatting>
  <conditionalFormatting sqref="E154">
    <cfRule type="expression" dxfId="1439" priority="1302">
      <formula>$B154=0</formula>
    </cfRule>
  </conditionalFormatting>
  <conditionalFormatting sqref="E154">
    <cfRule type="expression" dxfId="1438" priority="1301">
      <formula>$B154=0</formula>
    </cfRule>
  </conditionalFormatting>
  <conditionalFormatting sqref="E154">
    <cfRule type="expression" dxfId="1437" priority="1300">
      <formula>$B154=0</formula>
    </cfRule>
  </conditionalFormatting>
  <conditionalFormatting sqref="E154">
    <cfRule type="expression" dxfId="1436" priority="1299">
      <formula>$B154=0</formula>
    </cfRule>
  </conditionalFormatting>
  <conditionalFormatting sqref="E154">
    <cfRule type="expression" dxfId="1435" priority="1298">
      <formula>$B154=0</formula>
    </cfRule>
  </conditionalFormatting>
  <conditionalFormatting sqref="E154">
    <cfRule type="expression" dxfId="1434" priority="1297">
      <formula>$B154=0</formula>
    </cfRule>
  </conditionalFormatting>
  <conditionalFormatting sqref="E154">
    <cfRule type="expression" dxfId="1433" priority="1296">
      <formula>$B154=0</formula>
    </cfRule>
  </conditionalFormatting>
  <conditionalFormatting sqref="E154">
    <cfRule type="expression" dxfId="1432" priority="1295">
      <formula>$B154=0</formula>
    </cfRule>
  </conditionalFormatting>
  <conditionalFormatting sqref="E154">
    <cfRule type="expression" dxfId="1431" priority="1294">
      <formula>$B154=0</formula>
    </cfRule>
  </conditionalFormatting>
  <conditionalFormatting sqref="E154">
    <cfRule type="expression" dxfId="1430" priority="1293">
      <formula>$B154=0</formula>
    </cfRule>
  </conditionalFormatting>
  <conditionalFormatting sqref="E154">
    <cfRule type="expression" dxfId="1429" priority="1292">
      <formula>$B154=0</formula>
    </cfRule>
  </conditionalFormatting>
  <conditionalFormatting sqref="E154">
    <cfRule type="expression" dxfId="1428" priority="1291">
      <formula>$B154=0</formula>
    </cfRule>
  </conditionalFormatting>
  <conditionalFormatting sqref="E154">
    <cfRule type="expression" dxfId="1427" priority="1290">
      <formula>$B154=0</formula>
    </cfRule>
  </conditionalFormatting>
  <conditionalFormatting sqref="E154">
    <cfRule type="expression" dxfId="1426" priority="1289">
      <formula>$B154=0</formula>
    </cfRule>
  </conditionalFormatting>
  <conditionalFormatting sqref="E154">
    <cfRule type="expression" dxfId="1425" priority="1288">
      <formula>$B154=0</formula>
    </cfRule>
  </conditionalFormatting>
  <conditionalFormatting sqref="E154">
    <cfRule type="expression" dxfId="1424" priority="1287">
      <formula>$B154=0</formula>
    </cfRule>
  </conditionalFormatting>
  <conditionalFormatting sqref="E154">
    <cfRule type="expression" dxfId="1423" priority="1286">
      <formula>$B154=0</formula>
    </cfRule>
  </conditionalFormatting>
  <conditionalFormatting sqref="E154">
    <cfRule type="expression" dxfId="1422" priority="1285">
      <formula>$B154=0</formula>
    </cfRule>
  </conditionalFormatting>
  <conditionalFormatting sqref="E154">
    <cfRule type="expression" dxfId="1421" priority="1284">
      <formula>$B154=0</formula>
    </cfRule>
  </conditionalFormatting>
  <conditionalFormatting sqref="E154">
    <cfRule type="expression" dxfId="1420" priority="1283">
      <formula>$B154=0</formula>
    </cfRule>
  </conditionalFormatting>
  <conditionalFormatting sqref="E154">
    <cfRule type="expression" dxfId="1419" priority="1282">
      <formula>$B154=0</formula>
    </cfRule>
  </conditionalFormatting>
  <conditionalFormatting sqref="E154">
    <cfRule type="expression" dxfId="1418" priority="1281">
      <formula>$B154=0</formula>
    </cfRule>
  </conditionalFormatting>
  <conditionalFormatting sqref="E154">
    <cfRule type="expression" dxfId="1417" priority="1280">
      <formula>$B152=0</formula>
    </cfRule>
  </conditionalFormatting>
  <conditionalFormatting sqref="D152:E153">
    <cfRule type="expression" dxfId="1416" priority="1279">
      <formula>$B152=0</formula>
    </cfRule>
  </conditionalFormatting>
  <conditionalFormatting sqref="D152:E153">
    <cfRule type="expression" dxfId="1415" priority="1278">
      <formula>$B152=0</formula>
    </cfRule>
  </conditionalFormatting>
  <conditionalFormatting sqref="D152:E153">
    <cfRule type="expression" dxfId="1414" priority="1277">
      <formula>$B152=0</formula>
    </cfRule>
  </conditionalFormatting>
  <conditionalFormatting sqref="E152:E153">
    <cfRule type="expression" dxfId="1413" priority="1276">
      <formula>$B152=0</formula>
    </cfRule>
  </conditionalFormatting>
  <conditionalFormatting sqref="E152:E153">
    <cfRule type="expression" dxfId="1412" priority="1275">
      <formula>$B152=0</formula>
    </cfRule>
  </conditionalFormatting>
  <conditionalFormatting sqref="E152:E153">
    <cfRule type="expression" dxfId="1411" priority="1274">
      <formula>$B152=0</formula>
    </cfRule>
  </conditionalFormatting>
  <conditionalFormatting sqref="E152:E153">
    <cfRule type="expression" dxfId="1410" priority="1273">
      <formula>$B152=0</formula>
    </cfRule>
  </conditionalFormatting>
  <conditionalFormatting sqref="E152:E153">
    <cfRule type="expression" dxfId="1409" priority="1272">
      <formula>$B152=0</formula>
    </cfRule>
  </conditionalFormatting>
  <conditionalFormatting sqref="E152:E153">
    <cfRule type="expression" dxfId="1408" priority="1271">
      <formula>$B152=0</formula>
    </cfRule>
  </conditionalFormatting>
  <conditionalFormatting sqref="E152:E153">
    <cfRule type="expression" dxfId="1407" priority="1270">
      <formula>$B152=0</formula>
    </cfRule>
  </conditionalFormatting>
  <conditionalFormatting sqref="E152:E153">
    <cfRule type="expression" dxfId="1406" priority="1269">
      <formula>$B152=0</formula>
    </cfRule>
  </conditionalFormatting>
  <conditionalFormatting sqref="E152:E153">
    <cfRule type="expression" dxfId="1405" priority="1268">
      <formula>$B152=0</formula>
    </cfRule>
  </conditionalFormatting>
  <conditionalFormatting sqref="E152:E153">
    <cfRule type="expression" dxfId="1404" priority="1267">
      <formula>$B152=0</formula>
    </cfRule>
  </conditionalFormatting>
  <conditionalFormatting sqref="E152:E153">
    <cfRule type="expression" dxfId="1403" priority="1266">
      <formula>$B152=0</formula>
    </cfRule>
  </conditionalFormatting>
  <conditionalFormatting sqref="E152:E153">
    <cfRule type="expression" dxfId="1402" priority="1265">
      <formula>$B152=0</formula>
    </cfRule>
  </conditionalFormatting>
  <conditionalFormatting sqref="E152:E153">
    <cfRule type="expression" dxfId="1401" priority="1264">
      <formula>$B152=0</formula>
    </cfRule>
  </conditionalFormatting>
  <conditionalFormatting sqref="E152:E153">
    <cfRule type="expression" dxfId="1400" priority="1263">
      <formula>$B152=0</formula>
    </cfRule>
  </conditionalFormatting>
  <conditionalFormatting sqref="E152:E153">
    <cfRule type="expression" dxfId="1399" priority="1262">
      <formula>$B152=0</formula>
    </cfRule>
  </conditionalFormatting>
  <conditionalFormatting sqref="E152:E153">
    <cfRule type="expression" dxfId="1398" priority="1261">
      <formula>$B152=0</formula>
    </cfRule>
  </conditionalFormatting>
  <conditionalFormatting sqref="E152:E153">
    <cfRule type="expression" dxfId="1397" priority="1260">
      <formula>$B152=0</formula>
    </cfRule>
  </conditionalFormatting>
  <conditionalFormatting sqref="E152:E153">
    <cfRule type="expression" dxfId="1396" priority="1259">
      <formula>$B152=0</formula>
    </cfRule>
  </conditionalFormatting>
  <conditionalFormatting sqref="E152:E153">
    <cfRule type="expression" dxfId="1395" priority="1258">
      <formula>$B152=0</formula>
    </cfRule>
  </conditionalFormatting>
  <conditionalFormatting sqref="E152:E153">
    <cfRule type="expression" dxfId="1394" priority="1257">
      <formula>$B152=0</formula>
    </cfRule>
  </conditionalFormatting>
  <conditionalFormatting sqref="E152:E153">
    <cfRule type="expression" dxfId="1393" priority="1256">
      <formula>$B152=0</formula>
    </cfRule>
  </conditionalFormatting>
  <conditionalFormatting sqref="E152:E153">
    <cfRule type="expression" dxfId="1392" priority="1255">
      <formula>$B152=0</formula>
    </cfRule>
  </conditionalFormatting>
  <conditionalFormatting sqref="E152:E153">
    <cfRule type="expression" dxfId="1391" priority="1254">
      <formula>$B152=0</formula>
    </cfRule>
  </conditionalFormatting>
  <conditionalFormatting sqref="E152:E153">
    <cfRule type="expression" dxfId="1390" priority="1253">
      <formula>$B152=0</formula>
    </cfRule>
  </conditionalFormatting>
  <conditionalFormatting sqref="E152:E153">
    <cfRule type="expression" dxfId="1389" priority="1252">
      <formula>$B152=0</formula>
    </cfRule>
  </conditionalFormatting>
  <conditionalFormatting sqref="E152:E153">
    <cfRule type="expression" dxfId="1388" priority="1251">
      <formula>$B152=0</formula>
    </cfRule>
  </conditionalFormatting>
  <conditionalFormatting sqref="E152:E153">
    <cfRule type="expression" dxfId="1387" priority="1250">
      <formula>$B152=0</formula>
    </cfRule>
  </conditionalFormatting>
  <conditionalFormatting sqref="E152:E153">
    <cfRule type="expression" dxfId="1386" priority="1249">
      <formula>$B152=0</formula>
    </cfRule>
  </conditionalFormatting>
  <conditionalFormatting sqref="E152:E153">
    <cfRule type="expression" dxfId="1385" priority="1248">
      <formula>$B152=0</formula>
    </cfRule>
  </conditionalFormatting>
  <conditionalFormatting sqref="E152:E153">
    <cfRule type="expression" dxfId="1384" priority="1247">
      <formula>$B152=0</formula>
    </cfRule>
  </conditionalFormatting>
  <conditionalFormatting sqref="E152:E153">
    <cfRule type="expression" dxfId="1383" priority="1246">
      <formula>$B152=0</formula>
    </cfRule>
  </conditionalFormatting>
  <conditionalFormatting sqref="E152:E153">
    <cfRule type="expression" dxfId="1382" priority="1245">
      <formula>$B152=0</formula>
    </cfRule>
  </conditionalFormatting>
  <conditionalFormatting sqref="E152:E153">
    <cfRule type="expression" dxfId="1381" priority="1244">
      <formula>$B152=0</formula>
    </cfRule>
  </conditionalFormatting>
  <conditionalFormatting sqref="E152:E153">
    <cfRule type="expression" dxfId="1380" priority="1243">
      <formula>$B152=0</formula>
    </cfRule>
  </conditionalFormatting>
  <conditionalFormatting sqref="E152:E153">
    <cfRule type="expression" dxfId="1379" priority="1242">
      <formula>$B152=0</formula>
    </cfRule>
  </conditionalFormatting>
  <conditionalFormatting sqref="E152:E153">
    <cfRule type="expression" dxfId="1378" priority="1241">
      <formula>$B152=0</formula>
    </cfRule>
  </conditionalFormatting>
  <conditionalFormatting sqref="E152:E153">
    <cfRule type="expression" dxfId="1377" priority="1240">
      <formula>$B152=0</formula>
    </cfRule>
  </conditionalFormatting>
  <conditionalFormatting sqref="E152:E153">
    <cfRule type="expression" dxfId="1376" priority="1239">
      <formula>$B152=0</formula>
    </cfRule>
  </conditionalFormatting>
  <conditionalFormatting sqref="E152:E153">
    <cfRule type="expression" dxfId="1375" priority="1238">
      <formula>$B152=0</formula>
    </cfRule>
  </conditionalFormatting>
  <conditionalFormatting sqref="E152:E153">
    <cfRule type="expression" dxfId="1374" priority="1237">
      <formula>$B152=0</formula>
    </cfRule>
  </conditionalFormatting>
  <conditionalFormatting sqref="E152:E153">
    <cfRule type="expression" dxfId="1373" priority="1236">
      <formula>$B152=0</formula>
    </cfRule>
  </conditionalFormatting>
  <conditionalFormatting sqref="E152:E153">
    <cfRule type="expression" dxfId="1372" priority="1235">
      <formula>$B152=0</formula>
    </cfRule>
  </conditionalFormatting>
  <conditionalFormatting sqref="E152:E153">
    <cfRule type="expression" dxfId="1371" priority="1234">
      <formula>$B152=0</formula>
    </cfRule>
  </conditionalFormatting>
  <conditionalFormatting sqref="E152:E153">
    <cfRule type="expression" dxfId="1370" priority="1233">
      <formula>$B152=0</formula>
    </cfRule>
  </conditionalFormatting>
  <conditionalFormatting sqref="E152:E153">
    <cfRule type="expression" dxfId="1369" priority="1232">
      <formula>$B152=0</formula>
    </cfRule>
  </conditionalFormatting>
  <conditionalFormatting sqref="E152:E153">
    <cfRule type="expression" dxfId="1368" priority="1231">
      <formula>$B152=0</formula>
    </cfRule>
  </conditionalFormatting>
  <conditionalFormatting sqref="E152:E153">
    <cfRule type="expression" dxfId="1367" priority="1230">
      <formula>$B152=0</formula>
    </cfRule>
  </conditionalFormatting>
  <conditionalFormatting sqref="E152:E153">
    <cfRule type="expression" dxfId="1366" priority="1229">
      <formula>$B152=0</formula>
    </cfRule>
  </conditionalFormatting>
  <conditionalFormatting sqref="E152:E153">
    <cfRule type="expression" dxfId="1365" priority="1228">
      <formula>$B152=0</formula>
    </cfRule>
  </conditionalFormatting>
  <conditionalFormatting sqref="E152:E153">
    <cfRule type="expression" dxfId="1364" priority="1227">
      <formula>$B152=0</formula>
    </cfRule>
  </conditionalFormatting>
  <conditionalFormatting sqref="E152:E153">
    <cfRule type="expression" dxfId="1363" priority="1226">
      <formula>$B152=0</formula>
    </cfRule>
  </conditionalFormatting>
  <conditionalFormatting sqref="E152:E153">
    <cfRule type="expression" dxfId="1362" priority="1225">
      <formula>$B152=0</formula>
    </cfRule>
  </conditionalFormatting>
  <conditionalFormatting sqref="E152:E153">
    <cfRule type="expression" dxfId="1361" priority="1224">
      <formula>$B151=0</formula>
    </cfRule>
  </conditionalFormatting>
  <conditionalFormatting sqref="D151:E151">
    <cfRule type="expression" dxfId="1360" priority="1223">
      <formula>$B151=0</formula>
    </cfRule>
  </conditionalFormatting>
  <conditionalFormatting sqref="D151:E151">
    <cfRule type="expression" dxfId="1359" priority="1222">
      <formula>$B151=0</formula>
    </cfRule>
  </conditionalFormatting>
  <conditionalFormatting sqref="D151:E151">
    <cfRule type="expression" dxfId="1358" priority="1221">
      <formula>$B151=0</formula>
    </cfRule>
  </conditionalFormatting>
  <conditionalFormatting sqref="E151">
    <cfRule type="expression" dxfId="1357" priority="1220">
      <formula>$B151=0</formula>
    </cfRule>
  </conditionalFormatting>
  <conditionalFormatting sqref="E151">
    <cfRule type="expression" dxfId="1356" priority="1219">
      <formula>$B151=0</formula>
    </cfRule>
  </conditionalFormatting>
  <conditionalFormatting sqref="E151">
    <cfRule type="expression" dxfId="1355" priority="1218">
      <formula>$B151=0</formula>
    </cfRule>
  </conditionalFormatting>
  <conditionalFormatting sqref="E151">
    <cfRule type="expression" dxfId="1354" priority="1217">
      <formula>$B151=0</formula>
    </cfRule>
  </conditionalFormatting>
  <conditionalFormatting sqref="E151">
    <cfRule type="expression" dxfId="1353" priority="1216">
      <formula>$B151=0</formula>
    </cfRule>
  </conditionalFormatting>
  <conditionalFormatting sqref="E151">
    <cfRule type="expression" dxfId="1352" priority="1215">
      <formula>$B151=0</formula>
    </cfRule>
  </conditionalFormatting>
  <conditionalFormatting sqref="E151">
    <cfRule type="expression" dxfId="1351" priority="1214">
      <formula>$B151=0</formula>
    </cfRule>
  </conditionalFormatting>
  <conditionalFormatting sqref="E151">
    <cfRule type="expression" dxfId="1350" priority="1213">
      <formula>$B151=0</formula>
    </cfRule>
  </conditionalFormatting>
  <conditionalFormatting sqref="E151">
    <cfRule type="expression" dxfId="1349" priority="1212">
      <formula>$B151=0</formula>
    </cfRule>
  </conditionalFormatting>
  <conditionalFormatting sqref="E151">
    <cfRule type="expression" dxfId="1348" priority="1211">
      <formula>$B151=0</formula>
    </cfRule>
  </conditionalFormatting>
  <conditionalFormatting sqref="E151">
    <cfRule type="expression" dxfId="1347" priority="1210">
      <formula>$B151=0</formula>
    </cfRule>
  </conditionalFormatting>
  <conditionalFormatting sqref="E151">
    <cfRule type="expression" dxfId="1346" priority="1209">
      <formula>$B151=0</formula>
    </cfRule>
  </conditionalFormatting>
  <conditionalFormatting sqref="E151">
    <cfRule type="expression" dxfId="1345" priority="1208">
      <formula>$B151=0</formula>
    </cfRule>
  </conditionalFormatting>
  <conditionalFormatting sqref="E151">
    <cfRule type="expression" dxfId="1344" priority="1207">
      <formula>$B151=0</formula>
    </cfRule>
  </conditionalFormatting>
  <conditionalFormatting sqref="E151">
    <cfRule type="expression" dxfId="1343" priority="1206">
      <formula>$B151=0</formula>
    </cfRule>
  </conditionalFormatting>
  <conditionalFormatting sqref="E151">
    <cfRule type="expression" dxfId="1342" priority="1205">
      <formula>$B151=0</formula>
    </cfRule>
  </conditionalFormatting>
  <conditionalFormatting sqref="E151">
    <cfRule type="expression" dxfId="1341" priority="1204">
      <formula>$B151=0</formula>
    </cfRule>
  </conditionalFormatting>
  <conditionalFormatting sqref="E151">
    <cfRule type="expression" dxfId="1340" priority="1203">
      <formula>$B151=0</formula>
    </cfRule>
  </conditionalFormatting>
  <conditionalFormatting sqref="E151">
    <cfRule type="expression" dxfId="1339" priority="1202">
      <formula>$B151=0</formula>
    </cfRule>
  </conditionalFormatting>
  <conditionalFormatting sqref="E151">
    <cfRule type="expression" dxfId="1338" priority="1201">
      <formula>$B151=0</formula>
    </cfRule>
  </conditionalFormatting>
  <conditionalFormatting sqref="E151">
    <cfRule type="expression" dxfId="1337" priority="1200">
      <formula>$B151=0</formula>
    </cfRule>
  </conditionalFormatting>
  <conditionalFormatting sqref="E151">
    <cfRule type="expression" dxfId="1336" priority="1199">
      <formula>$B151=0</formula>
    </cfRule>
  </conditionalFormatting>
  <conditionalFormatting sqref="E151">
    <cfRule type="expression" dxfId="1335" priority="1198">
      <formula>$B151=0</formula>
    </cfRule>
  </conditionalFormatting>
  <conditionalFormatting sqref="E151">
    <cfRule type="expression" dxfId="1334" priority="1197">
      <formula>$B151=0</formula>
    </cfRule>
  </conditionalFormatting>
  <conditionalFormatting sqref="E151">
    <cfRule type="expression" dxfId="1333" priority="1196">
      <formula>$B151=0</formula>
    </cfRule>
  </conditionalFormatting>
  <conditionalFormatting sqref="E151">
    <cfRule type="expression" dxfId="1332" priority="1195">
      <formula>$B151=0</formula>
    </cfRule>
  </conditionalFormatting>
  <conditionalFormatting sqref="E151">
    <cfRule type="expression" dxfId="1331" priority="1194">
      <formula>$B151=0</formula>
    </cfRule>
  </conditionalFormatting>
  <conditionalFormatting sqref="E151">
    <cfRule type="expression" dxfId="1330" priority="1193">
      <formula>$B151=0</formula>
    </cfRule>
  </conditionalFormatting>
  <conditionalFormatting sqref="E151">
    <cfRule type="expression" dxfId="1329" priority="1192">
      <formula>$B151=0</formula>
    </cfRule>
  </conditionalFormatting>
  <conditionalFormatting sqref="E151">
    <cfRule type="expression" dxfId="1328" priority="1191">
      <formula>$B151=0</formula>
    </cfRule>
  </conditionalFormatting>
  <conditionalFormatting sqref="E151">
    <cfRule type="expression" dxfId="1327" priority="1190">
      <formula>$B151=0</formula>
    </cfRule>
  </conditionalFormatting>
  <conditionalFormatting sqref="E151">
    <cfRule type="expression" dxfId="1326" priority="1189">
      <formula>$B151=0</formula>
    </cfRule>
  </conditionalFormatting>
  <conditionalFormatting sqref="E151">
    <cfRule type="expression" dxfId="1325" priority="1188">
      <formula>$B151=0</formula>
    </cfRule>
  </conditionalFormatting>
  <conditionalFormatting sqref="E151">
    <cfRule type="expression" dxfId="1324" priority="1187">
      <formula>$B151=0</formula>
    </cfRule>
  </conditionalFormatting>
  <conditionalFormatting sqref="E151">
    <cfRule type="expression" dxfId="1323" priority="1186">
      <formula>$B151=0</formula>
    </cfRule>
  </conditionalFormatting>
  <conditionalFormatting sqref="E151">
    <cfRule type="expression" dxfId="1322" priority="1185">
      <formula>$B151=0</formula>
    </cfRule>
  </conditionalFormatting>
  <conditionalFormatting sqref="E151">
    <cfRule type="expression" dxfId="1321" priority="1184">
      <formula>$B151=0</formula>
    </cfRule>
  </conditionalFormatting>
  <conditionalFormatting sqref="E151">
    <cfRule type="expression" dxfId="1320" priority="1183">
      <formula>$B151=0</formula>
    </cfRule>
  </conditionalFormatting>
  <conditionalFormatting sqref="E151">
    <cfRule type="expression" dxfId="1319" priority="1182">
      <formula>$B151=0</formula>
    </cfRule>
  </conditionalFormatting>
  <conditionalFormatting sqref="E151">
    <cfRule type="expression" dxfId="1318" priority="1181">
      <formula>$B151=0</formula>
    </cfRule>
  </conditionalFormatting>
  <conditionalFormatting sqref="E151">
    <cfRule type="expression" dxfId="1317" priority="1180">
      <formula>$B151=0</formula>
    </cfRule>
  </conditionalFormatting>
  <conditionalFormatting sqref="E151">
    <cfRule type="expression" dxfId="1316" priority="1179">
      <formula>$B151=0</formula>
    </cfRule>
  </conditionalFormatting>
  <conditionalFormatting sqref="E151">
    <cfRule type="expression" dxfId="1315" priority="1178">
      <formula>$B151=0</formula>
    </cfRule>
  </conditionalFormatting>
  <conditionalFormatting sqref="E151">
    <cfRule type="expression" dxfId="1314" priority="1177">
      <formula>$B151=0</formula>
    </cfRule>
  </conditionalFormatting>
  <conditionalFormatting sqref="E151">
    <cfRule type="expression" dxfId="1313" priority="1176">
      <formula>$B151=0</formula>
    </cfRule>
  </conditionalFormatting>
  <conditionalFormatting sqref="E151">
    <cfRule type="expression" dxfId="1312" priority="1175">
      <formula>$B151=0</formula>
    </cfRule>
  </conditionalFormatting>
  <conditionalFormatting sqref="E151">
    <cfRule type="expression" dxfId="1311" priority="1174">
      <formula>$B151=0</formula>
    </cfRule>
  </conditionalFormatting>
  <conditionalFormatting sqref="E151">
    <cfRule type="expression" dxfId="1310" priority="1173">
      <formula>$B151=0</formula>
    </cfRule>
  </conditionalFormatting>
  <conditionalFormatting sqref="E151">
    <cfRule type="expression" dxfId="1309" priority="1172">
      <formula>$B151=0</formula>
    </cfRule>
  </conditionalFormatting>
  <conditionalFormatting sqref="E151">
    <cfRule type="expression" dxfId="1308" priority="1171">
      <formula>$B151=0</formula>
    </cfRule>
  </conditionalFormatting>
  <conditionalFormatting sqref="E151">
    <cfRule type="expression" dxfId="1307" priority="1170">
      <formula>$B151=0</formula>
    </cfRule>
  </conditionalFormatting>
  <conditionalFormatting sqref="E151">
    <cfRule type="expression" dxfId="1306" priority="1169">
      <formula>$B151=0</formula>
    </cfRule>
  </conditionalFormatting>
  <conditionalFormatting sqref="E151">
    <cfRule type="expression" dxfId="1305" priority="1168">
      <formula>$B150=0</formula>
    </cfRule>
  </conditionalFormatting>
  <conditionalFormatting sqref="D142:E146">
    <cfRule type="expression" dxfId="1304" priority="1167">
      <formula>$B142=0</formula>
    </cfRule>
  </conditionalFormatting>
  <conditionalFormatting sqref="D142:E146">
    <cfRule type="expression" dxfId="1303" priority="1166">
      <formula>$B142=0</formula>
    </cfRule>
  </conditionalFormatting>
  <conditionalFormatting sqref="D142:E146">
    <cfRule type="expression" dxfId="1302" priority="1165">
      <formula>$B142=0</formula>
    </cfRule>
  </conditionalFormatting>
  <conditionalFormatting sqref="E142:E146">
    <cfRule type="expression" dxfId="1301" priority="1164">
      <formula>$B142=0</formula>
    </cfRule>
  </conditionalFormatting>
  <conditionalFormatting sqref="E142:E146">
    <cfRule type="expression" dxfId="1300" priority="1163">
      <formula>$B142=0</formula>
    </cfRule>
  </conditionalFormatting>
  <conditionalFormatting sqref="E142:E146">
    <cfRule type="expression" dxfId="1299" priority="1162">
      <formula>$B142=0</formula>
    </cfRule>
  </conditionalFormatting>
  <conditionalFormatting sqref="E142:E146">
    <cfRule type="expression" dxfId="1298" priority="1161">
      <formula>$B142=0</formula>
    </cfRule>
  </conditionalFormatting>
  <conditionalFormatting sqref="E142:E146">
    <cfRule type="expression" dxfId="1297" priority="1160">
      <formula>$B142=0</formula>
    </cfRule>
  </conditionalFormatting>
  <conditionalFormatting sqref="E142:E146">
    <cfRule type="expression" dxfId="1296" priority="1159">
      <formula>$B142=0</formula>
    </cfRule>
  </conditionalFormatting>
  <conditionalFormatting sqref="E142:E146">
    <cfRule type="expression" dxfId="1295" priority="1158">
      <formula>$B142=0</formula>
    </cfRule>
  </conditionalFormatting>
  <conditionalFormatting sqref="E142:E146">
    <cfRule type="expression" dxfId="1294" priority="1157">
      <formula>$B142=0</formula>
    </cfRule>
  </conditionalFormatting>
  <conditionalFormatting sqref="E142:E146">
    <cfRule type="expression" dxfId="1293" priority="1156">
      <formula>$B142=0</formula>
    </cfRule>
  </conditionalFormatting>
  <conditionalFormatting sqref="E142:E146">
    <cfRule type="expression" dxfId="1292" priority="1155">
      <formula>$B142=0</formula>
    </cfRule>
  </conditionalFormatting>
  <conditionalFormatting sqref="E142:E146">
    <cfRule type="expression" dxfId="1291" priority="1154">
      <formula>$B142=0</formula>
    </cfRule>
  </conditionalFormatting>
  <conditionalFormatting sqref="E142:E146">
    <cfRule type="expression" dxfId="1290" priority="1153">
      <formula>$B142=0</formula>
    </cfRule>
  </conditionalFormatting>
  <conditionalFormatting sqref="E142:E146">
    <cfRule type="expression" dxfId="1289" priority="1152">
      <formula>$B142=0</formula>
    </cfRule>
  </conditionalFormatting>
  <conditionalFormatting sqref="E142:E146">
    <cfRule type="expression" dxfId="1288" priority="1151">
      <formula>$B142=0</formula>
    </cfRule>
  </conditionalFormatting>
  <conditionalFormatting sqref="E142:E146">
    <cfRule type="expression" dxfId="1287" priority="1150">
      <formula>$B142=0</formula>
    </cfRule>
  </conditionalFormatting>
  <conditionalFormatting sqref="E142:E146">
    <cfRule type="expression" dxfId="1286" priority="1149">
      <formula>$B142=0</formula>
    </cfRule>
  </conditionalFormatting>
  <conditionalFormatting sqref="E142:E146">
    <cfRule type="expression" dxfId="1285" priority="1148">
      <formula>$B142=0</formula>
    </cfRule>
  </conditionalFormatting>
  <conditionalFormatting sqref="E142:E146">
    <cfRule type="expression" dxfId="1284" priority="1147">
      <formula>$B142=0</formula>
    </cfRule>
  </conditionalFormatting>
  <conditionalFormatting sqref="E142:E146">
    <cfRule type="expression" dxfId="1283" priority="1146">
      <formula>$B142=0</formula>
    </cfRule>
  </conditionalFormatting>
  <conditionalFormatting sqref="E142:E146">
    <cfRule type="expression" dxfId="1282" priority="1145">
      <formula>$B142=0</formula>
    </cfRule>
  </conditionalFormatting>
  <conditionalFormatting sqref="E142:E146">
    <cfRule type="expression" dxfId="1281" priority="1144">
      <formula>$B142=0</formula>
    </cfRule>
  </conditionalFormatting>
  <conditionalFormatting sqref="E142:E146">
    <cfRule type="expression" dxfId="1280" priority="1143">
      <formula>$B142=0</formula>
    </cfRule>
  </conditionalFormatting>
  <conditionalFormatting sqref="E142:E146">
    <cfRule type="expression" dxfId="1279" priority="1142">
      <formula>$B142=0</formula>
    </cfRule>
  </conditionalFormatting>
  <conditionalFormatting sqref="E142:E146">
    <cfRule type="expression" dxfId="1278" priority="1141">
      <formula>$B142=0</formula>
    </cfRule>
  </conditionalFormatting>
  <conditionalFormatting sqref="E142:E146">
    <cfRule type="expression" dxfId="1277" priority="1140">
      <formula>$B142=0</formula>
    </cfRule>
  </conditionalFormatting>
  <conditionalFormatting sqref="E142:E146">
    <cfRule type="expression" dxfId="1276" priority="1139">
      <formula>$B142=0</formula>
    </cfRule>
  </conditionalFormatting>
  <conditionalFormatting sqref="E142:E146">
    <cfRule type="expression" dxfId="1275" priority="1138">
      <formula>$B142=0</formula>
    </cfRule>
  </conditionalFormatting>
  <conditionalFormatting sqref="E142:E146">
    <cfRule type="expression" dxfId="1274" priority="1137">
      <formula>$B142=0</formula>
    </cfRule>
  </conditionalFormatting>
  <conditionalFormatting sqref="E142:E146">
    <cfRule type="expression" dxfId="1273" priority="1136">
      <formula>$B142=0</formula>
    </cfRule>
  </conditionalFormatting>
  <conditionalFormatting sqref="E142:E146">
    <cfRule type="expression" dxfId="1272" priority="1135">
      <formula>$B142=0</formula>
    </cfRule>
  </conditionalFormatting>
  <conditionalFormatting sqref="E142:E146">
    <cfRule type="expression" dxfId="1271" priority="1134">
      <formula>$B142=0</formula>
    </cfRule>
  </conditionalFormatting>
  <conditionalFormatting sqref="E142:E146">
    <cfRule type="expression" dxfId="1270" priority="1133">
      <formula>$B142=0</formula>
    </cfRule>
  </conditionalFormatting>
  <conditionalFormatting sqref="E142:E146">
    <cfRule type="expression" dxfId="1269" priority="1132">
      <formula>$B142=0</formula>
    </cfRule>
  </conditionalFormatting>
  <conditionalFormatting sqref="E142:E146">
    <cfRule type="expression" dxfId="1268" priority="1131">
      <formula>$B142=0</formula>
    </cfRule>
  </conditionalFormatting>
  <conditionalFormatting sqref="E142:E146">
    <cfRule type="expression" dxfId="1267" priority="1130">
      <formula>$B142=0</formula>
    </cfRule>
  </conditionalFormatting>
  <conditionalFormatting sqref="E142:E146">
    <cfRule type="expression" dxfId="1266" priority="1129">
      <formula>$B142=0</formula>
    </cfRule>
  </conditionalFormatting>
  <conditionalFormatting sqref="E142:E146">
    <cfRule type="expression" dxfId="1265" priority="1128">
      <formula>$B142=0</formula>
    </cfRule>
  </conditionalFormatting>
  <conditionalFormatting sqref="E142:E146">
    <cfRule type="expression" dxfId="1264" priority="1127">
      <formula>$B142=0</formula>
    </cfRule>
  </conditionalFormatting>
  <conditionalFormatting sqref="E142:E146">
    <cfRule type="expression" dxfId="1263" priority="1126">
      <formula>$B142=0</formula>
    </cfRule>
  </conditionalFormatting>
  <conditionalFormatting sqref="E142:E146">
    <cfRule type="expression" dxfId="1262" priority="1125">
      <formula>$B142=0</formula>
    </cfRule>
  </conditionalFormatting>
  <conditionalFormatting sqref="E142:E146">
    <cfRule type="expression" dxfId="1261" priority="1124">
      <formula>$B142=0</formula>
    </cfRule>
  </conditionalFormatting>
  <conditionalFormatting sqref="E142:E146">
    <cfRule type="expression" dxfId="1260" priority="1123">
      <formula>$B142=0</formula>
    </cfRule>
  </conditionalFormatting>
  <conditionalFormatting sqref="E142:E146">
    <cfRule type="expression" dxfId="1259" priority="1122">
      <formula>$B142=0</formula>
    </cfRule>
  </conditionalFormatting>
  <conditionalFormatting sqref="E142:E146">
    <cfRule type="expression" dxfId="1258" priority="1121">
      <formula>$B142=0</formula>
    </cfRule>
  </conditionalFormatting>
  <conditionalFormatting sqref="E142:E146">
    <cfRule type="expression" dxfId="1257" priority="1120">
      <formula>$B142=0</formula>
    </cfRule>
  </conditionalFormatting>
  <conditionalFormatting sqref="E142:E146">
    <cfRule type="expression" dxfId="1256" priority="1119">
      <formula>$B142=0</formula>
    </cfRule>
  </conditionalFormatting>
  <conditionalFormatting sqref="E142:E146">
    <cfRule type="expression" dxfId="1255" priority="1118">
      <formula>$B142=0</formula>
    </cfRule>
  </conditionalFormatting>
  <conditionalFormatting sqref="E142:E146">
    <cfRule type="expression" dxfId="1254" priority="1117">
      <formula>$B142=0</formula>
    </cfRule>
  </conditionalFormatting>
  <conditionalFormatting sqref="E142:E146">
    <cfRule type="expression" dxfId="1253" priority="1116">
      <formula>$B142=0</formula>
    </cfRule>
  </conditionalFormatting>
  <conditionalFormatting sqref="E142:E146">
    <cfRule type="expression" dxfId="1252" priority="1115">
      <formula>$B142=0</formula>
    </cfRule>
  </conditionalFormatting>
  <conditionalFormatting sqref="E142:E146">
    <cfRule type="expression" dxfId="1251" priority="1114">
      <formula>$B142=0</formula>
    </cfRule>
  </conditionalFormatting>
  <conditionalFormatting sqref="E142:E146">
    <cfRule type="expression" dxfId="1250" priority="1113">
      <formula>$B142=0</formula>
    </cfRule>
  </conditionalFormatting>
  <conditionalFormatting sqref="E142:E146">
    <cfRule type="expression" dxfId="1249" priority="1112">
      <formula>$B141=0</formula>
    </cfRule>
  </conditionalFormatting>
  <conditionalFormatting sqref="E135:E138">
    <cfRule type="expression" dxfId="1248" priority="1111">
      <formula>$B135=0</formula>
    </cfRule>
  </conditionalFormatting>
  <conditionalFormatting sqref="E135:E138">
    <cfRule type="expression" dxfId="1247" priority="1110">
      <formula>$B135=0</formula>
    </cfRule>
  </conditionalFormatting>
  <conditionalFormatting sqref="E135:E138">
    <cfRule type="expression" dxfId="1246" priority="1109">
      <formula>$B135=0</formula>
    </cfRule>
  </conditionalFormatting>
  <conditionalFormatting sqref="E135:E138">
    <cfRule type="expression" dxfId="1245" priority="1108">
      <formula>$B135=0</formula>
    </cfRule>
  </conditionalFormatting>
  <conditionalFormatting sqref="E135:E138">
    <cfRule type="expression" dxfId="1244" priority="1107">
      <formula>$B135=0</formula>
    </cfRule>
  </conditionalFormatting>
  <conditionalFormatting sqref="E135:E138">
    <cfRule type="expression" dxfId="1243" priority="1106">
      <formula>$B135=0</formula>
    </cfRule>
  </conditionalFormatting>
  <conditionalFormatting sqref="E135:E138">
    <cfRule type="expression" dxfId="1242" priority="1105">
      <formula>$B135=0</formula>
    </cfRule>
  </conditionalFormatting>
  <conditionalFormatting sqref="E135:E138">
    <cfRule type="expression" dxfId="1241" priority="1104">
      <formula>$B135=0</formula>
    </cfRule>
  </conditionalFormatting>
  <conditionalFormatting sqref="E135:E138">
    <cfRule type="expression" dxfId="1240" priority="1103">
      <formula>$B135=0</formula>
    </cfRule>
  </conditionalFormatting>
  <conditionalFormatting sqref="E135:E138">
    <cfRule type="expression" dxfId="1239" priority="1102">
      <formula>$B135=0</formula>
    </cfRule>
  </conditionalFormatting>
  <conditionalFormatting sqref="E135:E138">
    <cfRule type="expression" dxfId="1238" priority="1101">
      <formula>$B135=0</formula>
    </cfRule>
  </conditionalFormatting>
  <conditionalFormatting sqref="E135:E138">
    <cfRule type="expression" dxfId="1237" priority="1100">
      <formula>$B135=0</formula>
    </cfRule>
  </conditionalFormatting>
  <conditionalFormatting sqref="E135:E138">
    <cfRule type="expression" dxfId="1236" priority="1099">
      <formula>$B135=0</formula>
    </cfRule>
  </conditionalFormatting>
  <conditionalFormatting sqref="E135:E138">
    <cfRule type="expression" dxfId="1235" priority="1098">
      <formula>$B135=0</formula>
    </cfRule>
  </conditionalFormatting>
  <conditionalFormatting sqref="E135:E138">
    <cfRule type="expression" dxfId="1234" priority="1097">
      <formula>$B135=0</formula>
    </cfRule>
  </conditionalFormatting>
  <conditionalFormatting sqref="E135:E138">
    <cfRule type="expression" dxfId="1233" priority="1096">
      <formula>$B135=0</formula>
    </cfRule>
  </conditionalFormatting>
  <conditionalFormatting sqref="E135:E138">
    <cfRule type="expression" dxfId="1232" priority="1095">
      <formula>$B135=0</formula>
    </cfRule>
  </conditionalFormatting>
  <conditionalFormatting sqref="E135:E138">
    <cfRule type="expression" dxfId="1231" priority="1094">
      <formula>$B135=0</formula>
    </cfRule>
  </conditionalFormatting>
  <conditionalFormatting sqref="E135:E138">
    <cfRule type="expression" dxfId="1230" priority="1093">
      <formula>$B135=0</formula>
    </cfRule>
  </conditionalFormatting>
  <conditionalFormatting sqref="E135:E138">
    <cfRule type="expression" dxfId="1229" priority="1092">
      <formula>$B135=0</formula>
    </cfRule>
  </conditionalFormatting>
  <conditionalFormatting sqref="E135:E138">
    <cfRule type="expression" dxfId="1228" priority="1091">
      <formula>$B135=0</formula>
    </cfRule>
  </conditionalFormatting>
  <conditionalFormatting sqref="E135:E138">
    <cfRule type="expression" dxfId="1227" priority="1090">
      <formula>$B135=0</formula>
    </cfRule>
  </conditionalFormatting>
  <conditionalFormatting sqref="E135:E138">
    <cfRule type="expression" dxfId="1226" priority="1089">
      <formula>$B135=0</formula>
    </cfRule>
  </conditionalFormatting>
  <conditionalFormatting sqref="E135:E138">
    <cfRule type="expression" dxfId="1225" priority="1088">
      <formula>$B135=0</formula>
    </cfRule>
  </conditionalFormatting>
  <conditionalFormatting sqref="E135:E138">
    <cfRule type="expression" dxfId="1224" priority="1087">
      <formula>$B135=0</formula>
    </cfRule>
  </conditionalFormatting>
  <conditionalFormatting sqref="E135:E138">
    <cfRule type="expression" dxfId="1223" priority="1086">
      <formula>$B135=0</formula>
    </cfRule>
  </conditionalFormatting>
  <conditionalFormatting sqref="E135:E138">
    <cfRule type="expression" dxfId="1222" priority="1085">
      <formula>$B135=0</formula>
    </cfRule>
  </conditionalFormatting>
  <conditionalFormatting sqref="E135:E138">
    <cfRule type="expression" dxfId="1221" priority="1084">
      <formula>$B135=0</formula>
    </cfRule>
  </conditionalFormatting>
  <conditionalFormatting sqref="E135:E138">
    <cfRule type="expression" dxfId="1220" priority="1083">
      <formula>$B135=0</formula>
    </cfRule>
  </conditionalFormatting>
  <conditionalFormatting sqref="E135:E138">
    <cfRule type="expression" dxfId="1219" priority="1082">
      <formula>$B135=0</formula>
    </cfRule>
  </conditionalFormatting>
  <conditionalFormatting sqref="E135:E138">
    <cfRule type="expression" dxfId="1218" priority="1081">
      <formula>$B135=0</formula>
    </cfRule>
  </conditionalFormatting>
  <conditionalFormatting sqref="E135:E138">
    <cfRule type="expression" dxfId="1217" priority="1080">
      <formula>$B135=0</formula>
    </cfRule>
  </conditionalFormatting>
  <conditionalFormatting sqref="E135:E138">
    <cfRule type="expression" dxfId="1216" priority="1079">
      <formula>$B135=0</formula>
    </cfRule>
  </conditionalFormatting>
  <conditionalFormatting sqref="E135:E138">
    <cfRule type="expression" dxfId="1215" priority="1078">
      <formula>$B135=0</formula>
    </cfRule>
  </conditionalFormatting>
  <conditionalFormatting sqref="E135:E138">
    <cfRule type="expression" dxfId="1214" priority="1077">
      <formula>$B135=0</formula>
    </cfRule>
  </conditionalFormatting>
  <conditionalFormatting sqref="E135:E138">
    <cfRule type="expression" dxfId="1213" priority="1076">
      <formula>$B135=0</formula>
    </cfRule>
  </conditionalFormatting>
  <conditionalFormatting sqref="E135:E138">
    <cfRule type="expression" dxfId="1212" priority="1075">
      <formula>$B135=0</formula>
    </cfRule>
  </conditionalFormatting>
  <conditionalFormatting sqref="E135:E138">
    <cfRule type="expression" dxfId="1211" priority="1074">
      <formula>$B135=0</formula>
    </cfRule>
  </conditionalFormatting>
  <conditionalFormatting sqref="E135:E138">
    <cfRule type="expression" dxfId="1210" priority="1073">
      <formula>$B135=0</formula>
    </cfRule>
  </conditionalFormatting>
  <conditionalFormatting sqref="E135:E138">
    <cfRule type="expression" dxfId="1209" priority="1072">
      <formula>$B135=0</formula>
    </cfRule>
  </conditionalFormatting>
  <conditionalFormatting sqref="E135:E138">
    <cfRule type="expression" dxfId="1208" priority="1071">
      <formula>$B135=0</formula>
    </cfRule>
  </conditionalFormatting>
  <conditionalFormatting sqref="E135:E138">
    <cfRule type="expression" dxfId="1207" priority="1070">
      <formula>$B135=0</formula>
    </cfRule>
  </conditionalFormatting>
  <conditionalFormatting sqref="E135:E138">
    <cfRule type="expression" dxfId="1206" priority="1069">
      <formula>$B135=0</formula>
    </cfRule>
  </conditionalFormatting>
  <conditionalFormatting sqref="E135:E138">
    <cfRule type="expression" dxfId="1205" priority="1068">
      <formula>$B135=0</formula>
    </cfRule>
  </conditionalFormatting>
  <conditionalFormatting sqref="E135:E138">
    <cfRule type="expression" dxfId="1204" priority="1067">
      <formula>$B135=0</formula>
    </cfRule>
  </conditionalFormatting>
  <conditionalFormatting sqref="E135:E138">
    <cfRule type="expression" dxfId="1203" priority="1066">
      <formula>$B135=0</formula>
    </cfRule>
  </conditionalFormatting>
  <conditionalFormatting sqref="E135:E138">
    <cfRule type="expression" dxfId="1202" priority="1065">
      <formula>$B135=0</formula>
    </cfRule>
  </conditionalFormatting>
  <conditionalFormatting sqref="E135:E138">
    <cfRule type="expression" dxfId="1201" priority="1064">
      <formula>$B135=0</formula>
    </cfRule>
  </conditionalFormatting>
  <conditionalFormatting sqref="E135:E138">
    <cfRule type="expression" dxfId="1200" priority="1063">
      <formula>$B135=0</formula>
    </cfRule>
  </conditionalFormatting>
  <conditionalFormatting sqref="E135:E138">
    <cfRule type="expression" dxfId="1199" priority="1062">
      <formula>$B135=0</formula>
    </cfRule>
  </conditionalFormatting>
  <conditionalFormatting sqref="E135:E138">
    <cfRule type="expression" dxfId="1198" priority="1061">
      <formula>$B135=0</formula>
    </cfRule>
  </conditionalFormatting>
  <conditionalFormatting sqref="E135:E138">
    <cfRule type="expression" dxfId="1197" priority="1060">
      <formula>$B135=0</formula>
    </cfRule>
  </conditionalFormatting>
  <conditionalFormatting sqref="E135:E138">
    <cfRule type="expression" dxfId="1196" priority="1059">
      <formula>$B135=0</formula>
    </cfRule>
  </conditionalFormatting>
  <conditionalFormatting sqref="E135:E138">
    <cfRule type="expression" dxfId="1195" priority="1058">
      <formula>$B135=0</formula>
    </cfRule>
  </conditionalFormatting>
  <conditionalFormatting sqref="E135:E138">
    <cfRule type="expression" dxfId="1194" priority="1057">
      <formula>$B135=0</formula>
    </cfRule>
  </conditionalFormatting>
  <conditionalFormatting sqref="E128:E130">
    <cfRule type="expression" dxfId="1193" priority="1055">
      <formula>$B128=0</formula>
    </cfRule>
  </conditionalFormatting>
  <conditionalFormatting sqref="E128:E130">
    <cfRule type="expression" dxfId="1192" priority="1054">
      <formula>$B128=0</formula>
    </cfRule>
  </conditionalFormatting>
  <conditionalFormatting sqref="E128:E130">
    <cfRule type="expression" dxfId="1191" priority="1053">
      <formula>$B128=0</formula>
    </cfRule>
  </conditionalFormatting>
  <conditionalFormatting sqref="E128:E130">
    <cfRule type="expression" dxfId="1190" priority="1052">
      <formula>$B128=0</formula>
    </cfRule>
  </conditionalFormatting>
  <conditionalFormatting sqref="E128:E130">
    <cfRule type="expression" dxfId="1189" priority="1051">
      <formula>$B128=0</formula>
    </cfRule>
  </conditionalFormatting>
  <conditionalFormatting sqref="E128:E130">
    <cfRule type="expression" dxfId="1188" priority="1050">
      <formula>$B128=0</formula>
    </cfRule>
  </conditionalFormatting>
  <conditionalFormatting sqref="E128:E130">
    <cfRule type="expression" dxfId="1187" priority="1049">
      <formula>$B128=0</formula>
    </cfRule>
  </conditionalFormatting>
  <conditionalFormatting sqref="E128:E130">
    <cfRule type="expression" dxfId="1186" priority="1048">
      <formula>$B128=0</formula>
    </cfRule>
  </conditionalFormatting>
  <conditionalFormatting sqref="E128:E130">
    <cfRule type="expression" dxfId="1185" priority="1047">
      <formula>$B128=0</formula>
    </cfRule>
  </conditionalFormatting>
  <conditionalFormatting sqref="E128:E130">
    <cfRule type="expression" dxfId="1184" priority="1046">
      <formula>$B128=0</formula>
    </cfRule>
  </conditionalFormatting>
  <conditionalFormatting sqref="E128:E130">
    <cfRule type="expression" dxfId="1183" priority="1045">
      <formula>$B128=0</formula>
    </cfRule>
  </conditionalFormatting>
  <conditionalFormatting sqref="E128:E130">
    <cfRule type="expression" dxfId="1182" priority="1044">
      <formula>$B128=0</formula>
    </cfRule>
  </conditionalFormatting>
  <conditionalFormatting sqref="E128:E130">
    <cfRule type="expression" dxfId="1181" priority="1043">
      <formula>$B128=0</formula>
    </cfRule>
  </conditionalFormatting>
  <conditionalFormatting sqref="E128:E130">
    <cfRule type="expression" dxfId="1180" priority="1042">
      <formula>$B128=0</formula>
    </cfRule>
  </conditionalFormatting>
  <conditionalFormatting sqref="E128:E130">
    <cfRule type="expression" dxfId="1179" priority="1041">
      <formula>$B128=0</formula>
    </cfRule>
  </conditionalFormatting>
  <conditionalFormatting sqref="E128:E130">
    <cfRule type="expression" dxfId="1178" priority="1040">
      <formula>$B128=0</formula>
    </cfRule>
  </conditionalFormatting>
  <conditionalFormatting sqref="E128:E130">
    <cfRule type="expression" dxfId="1177" priority="1039">
      <formula>$B128=0</formula>
    </cfRule>
  </conditionalFormatting>
  <conditionalFormatting sqref="E128:E130">
    <cfRule type="expression" dxfId="1176" priority="1038">
      <formula>$B128=0</formula>
    </cfRule>
  </conditionalFormatting>
  <conditionalFormatting sqref="E128:E130">
    <cfRule type="expression" dxfId="1175" priority="1037">
      <formula>$B128=0</formula>
    </cfRule>
  </conditionalFormatting>
  <conditionalFormatting sqref="E128:E130">
    <cfRule type="expression" dxfId="1174" priority="1036">
      <formula>$B128=0</formula>
    </cfRule>
  </conditionalFormatting>
  <conditionalFormatting sqref="E128:E130">
    <cfRule type="expression" dxfId="1173" priority="1035">
      <formula>$B128=0</formula>
    </cfRule>
  </conditionalFormatting>
  <conditionalFormatting sqref="E128:E130">
    <cfRule type="expression" dxfId="1172" priority="1034">
      <formula>$B128=0</formula>
    </cfRule>
  </conditionalFormatting>
  <conditionalFormatting sqref="E128:E130">
    <cfRule type="expression" dxfId="1171" priority="1033">
      <formula>$B128=0</formula>
    </cfRule>
  </conditionalFormatting>
  <conditionalFormatting sqref="E128:E130">
    <cfRule type="expression" dxfId="1170" priority="1032">
      <formula>$B128=0</formula>
    </cfRule>
  </conditionalFormatting>
  <conditionalFormatting sqref="E128:E130">
    <cfRule type="expression" dxfId="1169" priority="1031">
      <formula>$B128=0</formula>
    </cfRule>
  </conditionalFormatting>
  <conditionalFormatting sqref="E128:E130">
    <cfRule type="expression" dxfId="1168" priority="1030">
      <formula>$B128=0</formula>
    </cfRule>
  </conditionalFormatting>
  <conditionalFormatting sqref="E128:E130">
    <cfRule type="expression" dxfId="1167" priority="1029">
      <formula>$B128=0</formula>
    </cfRule>
  </conditionalFormatting>
  <conditionalFormatting sqref="E128:E130">
    <cfRule type="expression" dxfId="1166" priority="1028">
      <formula>$B128=0</formula>
    </cfRule>
  </conditionalFormatting>
  <conditionalFormatting sqref="E128:E130">
    <cfRule type="expression" dxfId="1165" priority="1027">
      <formula>$B128=0</formula>
    </cfRule>
  </conditionalFormatting>
  <conditionalFormatting sqref="E128:E130">
    <cfRule type="expression" dxfId="1164" priority="1026">
      <formula>$B128=0</formula>
    </cfRule>
  </conditionalFormatting>
  <conditionalFormatting sqref="E128:E130">
    <cfRule type="expression" dxfId="1163" priority="1025">
      <formula>$B128=0</formula>
    </cfRule>
  </conditionalFormatting>
  <conditionalFormatting sqref="E128:E130">
    <cfRule type="expression" dxfId="1162" priority="1024">
      <formula>$B128=0</formula>
    </cfRule>
  </conditionalFormatting>
  <conditionalFormatting sqref="E128:E130">
    <cfRule type="expression" dxfId="1161" priority="1023">
      <formula>$B128=0</formula>
    </cfRule>
  </conditionalFormatting>
  <conditionalFormatting sqref="E128:E130">
    <cfRule type="expression" dxfId="1160" priority="1022">
      <formula>$B128=0</formula>
    </cfRule>
  </conditionalFormatting>
  <conditionalFormatting sqref="E128:E130">
    <cfRule type="expression" dxfId="1159" priority="1021">
      <formula>$B128=0</formula>
    </cfRule>
  </conditionalFormatting>
  <conditionalFormatting sqref="E128:E130">
    <cfRule type="expression" dxfId="1158" priority="1020">
      <formula>$B128=0</formula>
    </cfRule>
  </conditionalFormatting>
  <conditionalFormatting sqref="E128:E130">
    <cfRule type="expression" dxfId="1157" priority="1019">
      <formula>$B128=0</formula>
    </cfRule>
  </conditionalFormatting>
  <conditionalFormatting sqref="E128:E130">
    <cfRule type="expression" dxfId="1156" priority="1018">
      <formula>$B128=0</formula>
    </cfRule>
  </conditionalFormatting>
  <conditionalFormatting sqref="E128:E130">
    <cfRule type="expression" dxfId="1155" priority="1017">
      <formula>$B128=0</formula>
    </cfRule>
  </conditionalFormatting>
  <conditionalFormatting sqref="E128:E130">
    <cfRule type="expression" dxfId="1154" priority="1016">
      <formula>$B128=0</formula>
    </cfRule>
  </conditionalFormatting>
  <conditionalFormatting sqref="E128:E130">
    <cfRule type="expression" dxfId="1153" priority="1015">
      <formula>$B128=0</formula>
    </cfRule>
  </conditionalFormatting>
  <conditionalFormatting sqref="E128:E130">
    <cfRule type="expression" dxfId="1152" priority="1014">
      <formula>$B128=0</formula>
    </cfRule>
  </conditionalFormatting>
  <conditionalFormatting sqref="E128:E130">
    <cfRule type="expression" dxfId="1151" priority="1013">
      <formula>$B128=0</formula>
    </cfRule>
  </conditionalFormatting>
  <conditionalFormatting sqref="E128:E130">
    <cfRule type="expression" dxfId="1150" priority="1012">
      <formula>$B128=0</formula>
    </cfRule>
  </conditionalFormatting>
  <conditionalFormatting sqref="E128:E130">
    <cfRule type="expression" dxfId="1149" priority="1011">
      <formula>$B128=0</formula>
    </cfRule>
  </conditionalFormatting>
  <conditionalFormatting sqref="E128:E130">
    <cfRule type="expression" dxfId="1148" priority="1010">
      <formula>$B128=0</formula>
    </cfRule>
  </conditionalFormatting>
  <conditionalFormatting sqref="E128:E130">
    <cfRule type="expression" dxfId="1147" priority="1009">
      <formula>$B128=0</formula>
    </cfRule>
  </conditionalFormatting>
  <conditionalFormatting sqref="E128:E130">
    <cfRule type="expression" dxfId="1146" priority="1008">
      <formula>$B128=0</formula>
    </cfRule>
  </conditionalFormatting>
  <conditionalFormatting sqref="E128:E130">
    <cfRule type="expression" dxfId="1145" priority="1007">
      <formula>$B128=0</formula>
    </cfRule>
  </conditionalFormatting>
  <conditionalFormatting sqref="E128:E130">
    <cfRule type="expression" dxfId="1144" priority="1006">
      <formula>$B128=0</formula>
    </cfRule>
  </conditionalFormatting>
  <conditionalFormatting sqref="E128:E130">
    <cfRule type="expression" dxfId="1143" priority="1005">
      <formula>$B128=0</formula>
    </cfRule>
  </conditionalFormatting>
  <conditionalFormatting sqref="E128:E130">
    <cfRule type="expression" dxfId="1142" priority="1004">
      <formula>$B128=0</formula>
    </cfRule>
  </conditionalFormatting>
  <conditionalFormatting sqref="E128:E130">
    <cfRule type="expression" dxfId="1141" priority="1003">
      <formula>$B128=0</formula>
    </cfRule>
  </conditionalFormatting>
  <conditionalFormatting sqref="E128:E130">
    <cfRule type="expression" dxfId="1140" priority="1002">
      <formula>$B128=0</formula>
    </cfRule>
  </conditionalFormatting>
  <conditionalFormatting sqref="E128:E130">
    <cfRule type="expression" dxfId="1139" priority="1001">
      <formula>$B128=0</formula>
    </cfRule>
  </conditionalFormatting>
  <conditionalFormatting sqref="E128:E130">
    <cfRule type="expression" dxfId="1138" priority="1000">
      <formula>$B127=0</formula>
    </cfRule>
  </conditionalFormatting>
  <conditionalFormatting sqref="D121:E123">
    <cfRule type="expression" dxfId="1137" priority="999">
      <formula>$B121=0</formula>
    </cfRule>
  </conditionalFormatting>
  <conditionalFormatting sqref="E121:E123">
    <cfRule type="expression" dxfId="1136" priority="998">
      <formula>$B121=0</formula>
    </cfRule>
  </conditionalFormatting>
  <conditionalFormatting sqref="E121:E123">
    <cfRule type="expression" dxfId="1135" priority="997">
      <formula>$B121=0</formula>
    </cfRule>
  </conditionalFormatting>
  <conditionalFormatting sqref="E121:E123">
    <cfRule type="expression" dxfId="1134" priority="996">
      <formula>$B121=0</formula>
    </cfRule>
  </conditionalFormatting>
  <conditionalFormatting sqref="E121:E123">
    <cfRule type="expression" dxfId="1133" priority="995">
      <formula>$B121=0</formula>
    </cfRule>
  </conditionalFormatting>
  <conditionalFormatting sqref="E121:E123">
    <cfRule type="expression" dxfId="1132" priority="994">
      <formula>$B121=0</formula>
    </cfRule>
  </conditionalFormatting>
  <conditionalFormatting sqref="E121:E123">
    <cfRule type="expression" dxfId="1131" priority="993">
      <formula>$B121=0</formula>
    </cfRule>
  </conditionalFormatting>
  <conditionalFormatting sqref="E121:E123">
    <cfRule type="expression" dxfId="1130" priority="992">
      <formula>$B121=0</formula>
    </cfRule>
  </conditionalFormatting>
  <conditionalFormatting sqref="E121:E123">
    <cfRule type="expression" dxfId="1129" priority="991">
      <formula>$B121=0</formula>
    </cfRule>
  </conditionalFormatting>
  <conditionalFormatting sqref="E121:E123">
    <cfRule type="expression" dxfId="1128" priority="990">
      <formula>$B121=0</formula>
    </cfRule>
  </conditionalFormatting>
  <conditionalFormatting sqref="E121:E123">
    <cfRule type="expression" dxfId="1127" priority="989">
      <formula>$B121=0</formula>
    </cfRule>
  </conditionalFormatting>
  <conditionalFormatting sqref="E121:E123">
    <cfRule type="expression" dxfId="1126" priority="988">
      <formula>$B121=0</formula>
    </cfRule>
  </conditionalFormatting>
  <conditionalFormatting sqref="E121:E123">
    <cfRule type="expression" dxfId="1125" priority="987">
      <formula>$B121=0</formula>
    </cfRule>
  </conditionalFormatting>
  <conditionalFormatting sqref="E121:E123">
    <cfRule type="expression" dxfId="1124" priority="986">
      <formula>$B121=0</formula>
    </cfRule>
  </conditionalFormatting>
  <conditionalFormatting sqref="E121:E123">
    <cfRule type="expression" dxfId="1123" priority="985">
      <formula>$B121=0</formula>
    </cfRule>
  </conditionalFormatting>
  <conditionalFormatting sqref="E121:E123">
    <cfRule type="expression" dxfId="1122" priority="984">
      <formula>$B121=0</formula>
    </cfRule>
  </conditionalFormatting>
  <conditionalFormatting sqref="E121:E123">
    <cfRule type="expression" dxfId="1121" priority="983">
      <formula>$B121=0</formula>
    </cfRule>
  </conditionalFormatting>
  <conditionalFormatting sqref="E121:E123">
    <cfRule type="expression" dxfId="1120" priority="982">
      <formula>$B121=0</formula>
    </cfRule>
  </conditionalFormatting>
  <conditionalFormatting sqref="E121:E123">
    <cfRule type="expression" dxfId="1119" priority="981">
      <formula>$B121=0</formula>
    </cfRule>
  </conditionalFormatting>
  <conditionalFormatting sqref="E121:E123">
    <cfRule type="expression" dxfId="1118" priority="980">
      <formula>$B121=0</formula>
    </cfRule>
  </conditionalFormatting>
  <conditionalFormatting sqref="E121:E123">
    <cfRule type="expression" dxfId="1117" priority="979">
      <formula>$B121=0</formula>
    </cfRule>
  </conditionalFormatting>
  <conditionalFormatting sqref="E121:E123">
    <cfRule type="expression" dxfId="1116" priority="978">
      <formula>$B121=0</formula>
    </cfRule>
  </conditionalFormatting>
  <conditionalFormatting sqref="E121:E123">
    <cfRule type="expression" dxfId="1115" priority="977">
      <formula>$B121=0</formula>
    </cfRule>
  </conditionalFormatting>
  <conditionalFormatting sqref="E121:E123">
    <cfRule type="expression" dxfId="1114" priority="976">
      <formula>$B121=0</formula>
    </cfRule>
  </conditionalFormatting>
  <conditionalFormatting sqref="E121:E123">
    <cfRule type="expression" dxfId="1113" priority="975">
      <formula>$B121=0</formula>
    </cfRule>
  </conditionalFormatting>
  <conditionalFormatting sqref="E121:E123">
    <cfRule type="expression" dxfId="1112" priority="974">
      <formula>$B121=0</formula>
    </cfRule>
  </conditionalFormatting>
  <conditionalFormatting sqref="E121:E123">
    <cfRule type="expression" dxfId="1111" priority="973">
      <formula>$B121=0</formula>
    </cfRule>
  </conditionalFormatting>
  <conditionalFormatting sqref="E121:E123">
    <cfRule type="expression" dxfId="1110" priority="972">
      <formula>$B121=0</formula>
    </cfRule>
  </conditionalFormatting>
  <conditionalFormatting sqref="E121:E123">
    <cfRule type="expression" dxfId="1109" priority="971">
      <formula>$B121=0</formula>
    </cfRule>
  </conditionalFormatting>
  <conditionalFormatting sqref="E121:E123">
    <cfRule type="expression" dxfId="1108" priority="970">
      <formula>$B121=0</formula>
    </cfRule>
  </conditionalFormatting>
  <conditionalFormatting sqref="E121:E123">
    <cfRule type="expression" dxfId="1107" priority="969">
      <formula>$B121=0</formula>
    </cfRule>
  </conditionalFormatting>
  <conditionalFormatting sqref="E121:E123">
    <cfRule type="expression" dxfId="1106" priority="968">
      <formula>$B121=0</formula>
    </cfRule>
  </conditionalFormatting>
  <conditionalFormatting sqref="E121:E123">
    <cfRule type="expression" dxfId="1105" priority="967">
      <formula>$B121=0</formula>
    </cfRule>
  </conditionalFormatting>
  <conditionalFormatting sqref="E121:E123">
    <cfRule type="expression" dxfId="1104" priority="966">
      <formula>$B121=0</formula>
    </cfRule>
  </conditionalFormatting>
  <conditionalFormatting sqref="E121:E123">
    <cfRule type="expression" dxfId="1103" priority="965">
      <formula>$B121=0</formula>
    </cfRule>
  </conditionalFormatting>
  <conditionalFormatting sqref="E121:E123">
    <cfRule type="expression" dxfId="1102" priority="964">
      <formula>$B121=0</formula>
    </cfRule>
  </conditionalFormatting>
  <conditionalFormatting sqref="E121:E123">
    <cfRule type="expression" dxfId="1101" priority="963">
      <formula>$B121=0</formula>
    </cfRule>
  </conditionalFormatting>
  <conditionalFormatting sqref="E121:E123">
    <cfRule type="expression" dxfId="1100" priority="962">
      <formula>$B121=0</formula>
    </cfRule>
  </conditionalFormatting>
  <conditionalFormatting sqref="E121:E123">
    <cfRule type="expression" dxfId="1099" priority="961">
      <formula>$B121=0</formula>
    </cfRule>
  </conditionalFormatting>
  <conditionalFormatting sqref="E121:E123">
    <cfRule type="expression" dxfId="1098" priority="960">
      <formula>$B121=0</formula>
    </cfRule>
  </conditionalFormatting>
  <conditionalFormatting sqref="E121:E123">
    <cfRule type="expression" dxfId="1097" priority="959">
      <formula>$B121=0</formula>
    </cfRule>
  </conditionalFormatting>
  <conditionalFormatting sqref="E121:E123">
    <cfRule type="expression" dxfId="1096" priority="958">
      <formula>$B121=0</formula>
    </cfRule>
  </conditionalFormatting>
  <conditionalFormatting sqref="E121:E123">
    <cfRule type="expression" dxfId="1095" priority="957">
      <formula>$B121=0</formula>
    </cfRule>
  </conditionalFormatting>
  <conditionalFormatting sqref="E121:E123">
    <cfRule type="expression" dxfId="1094" priority="956">
      <formula>$B121=0</formula>
    </cfRule>
  </conditionalFormatting>
  <conditionalFormatting sqref="E121:E123">
    <cfRule type="expression" dxfId="1093" priority="955">
      <formula>$B121=0</formula>
    </cfRule>
  </conditionalFormatting>
  <conditionalFormatting sqref="E121:E123">
    <cfRule type="expression" dxfId="1092" priority="954">
      <formula>$B121=0</formula>
    </cfRule>
  </conditionalFormatting>
  <conditionalFormatting sqref="E121:E123">
    <cfRule type="expression" dxfId="1091" priority="953">
      <formula>$B121=0</formula>
    </cfRule>
  </conditionalFormatting>
  <conditionalFormatting sqref="E121:E123">
    <cfRule type="expression" dxfId="1090" priority="952">
      <formula>$B121=0</formula>
    </cfRule>
  </conditionalFormatting>
  <conditionalFormatting sqref="E121:E123">
    <cfRule type="expression" dxfId="1089" priority="951">
      <formula>$B121=0</formula>
    </cfRule>
  </conditionalFormatting>
  <conditionalFormatting sqref="E121:E123">
    <cfRule type="expression" dxfId="1088" priority="950">
      <formula>$B121=0</formula>
    </cfRule>
  </conditionalFormatting>
  <conditionalFormatting sqref="E121:E123">
    <cfRule type="expression" dxfId="1087" priority="949">
      <formula>$B121=0</formula>
    </cfRule>
  </conditionalFormatting>
  <conditionalFormatting sqref="E121:E123">
    <cfRule type="expression" dxfId="1086" priority="948">
      <formula>$B121=0</formula>
    </cfRule>
  </conditionalFormatting>
  <conditionalFormatting sqref="E121:E123">
    <cfRule type="expression" dxfId="1085" priority="947">
      <formula>$B121=0</formula>
    </cfRule>
  </conditionalFormatting>
  <conditionalFormatting sqref="E121:E123">
    <cfRule type="expression" dxfId="1084" priority="946">
      <formula>$B121=0</formula>
    </cfRule>
  </conditionalFormatting>
  <conditionalFormatting sqref="E121:E123">
    <cfRule type="expression" dxfId="1083" priority="945">
      <formula>$B121=0</formula>
    </cfRule>
  </conditionalFormatting>
  <conditionalFormatting sqref="E121:E123">
    <cfRule type="expression" dxfId="1082" priority="944">
      <formula>$B121=0</formula>
    </cfRule>
  </conditionalFormatting>
  <conditionalFormatting sqref="E121:E123">
    <cfRule type="expression" dxfId="1081" priority="943">
      <formula>$B120=0</formula>
    </cfRule>
  </conditionalFormatting>
  <conditionalFormatting sqref="E106:E110">
    <cfRule type="expression" dxfId="1080" priority="942">
      <formula>$B106=0</formula>
    </cfRule>
  </conditionalFormatting>
  <conditionalFormatting sqref="E106:E110">
    <cfRule type="expression" dxfId="1079" priority="941">
      <formula>$B106=0</formula>
    </cfRule>
  </conditionalFormatting>
  <conditionalFormatting sqref="E106:E110">
    <cfRule type="expression" dxfId="1078" priority="940">
      <formula>$B106=0</formula>
    </cfRule>
  </conditionalFormatting>
  <conditionalFormatting sqref="E106:E110">
    <cfRule type="expression" dxfId="1077" priority="939">
      <formula>$B106=0</formula>
    </cfRule>
  </conditionalFormatting>
  <conditionalFormatting sqref="E106:E110">
    <cfRule type="expression" dxfId="1076" priority="938">
      <formula>$B106=0</formula>
    </cfRule>
  </conditionalFormatting>
  <conditionalFormatting sqref="E106:E110">
    <cfRule type="expression" dxfId="1075" priority="937">
      <formula>$B106=0</formula>
    </cfRule>
  </conditionalFormatting>
  <conditionalFormatting sqref="E106:E110">
    <cfRule type="expression" dxfId="1074" priority="936">
      <formula>$B106=0</formula>
    </cfRule>
  </conditionalFormatting>
  <conditionalFormatting sqref="E106:E110">
    <cfRule type="expression" dxfId="1073" priority="935">
      <formula>$B106=0</formula>
    </cfRule>
  </conditionalFormatting>
  <conditionalFormatting sqref="E106:E110">
    <cfRule type="expression" dxfId="1072" priority="934">
      <formula>$B106=0</formula>
    </cfRule>
  </conditionalFormatting>
  <conditionalFormatting sqref="E106:E110">
    <cfRule type="expression" dxfId="1071" priority="933">
      <formula>$B106=0</formula>
    </cfRule>
  </conditionalFormatting>
  <conditionalFormatting sqref="E106:E110">
    <cfRule type="expression" dxfId="1070" priority="932">
      <formula>$B106=0</formula>
    </cfRule>
  </conditionalFormatting>
  <conditionalFormatting sqref="E106:E110">
    <cfRule type="expression" dxfId="1069" priority="931">
      <formula>$B106=0</formula>
    </cfRule>
  </conditionalFormatting>
  <conditionalFormatting sqref="E112:E116">
    <cfRule type="expression" dxfId="1068" priority="930">
      <formula>$B112=0</formula>
    </cfRule>
  </conditionalFormatting>
  <conditionalFormatting sqref="E112:E116">
    <cfRule type="expression" dxfId="1067" priority="929">
      <formula>$B112=0</formula>
    </cfRule>
  </conditionalFormatting>
  <conditionalFormatting sqref="E112:E116">
    <cfRule type="expression" dxfId="1066" priority="928">
      <formula>$B112=0</formula>
    </cfRule>
  </conditionalFormatting>
  <conditionalFormatting sqref="E112:E116">
    <cfRule type="expression" dxfId="1065" priority="927">
      <formula>$B112=0</formula>
    </cfRule>
  </conditionalFormatting>
  <conditionalFormatting sqref="E112:E116">
    <cfRule type="expression" dxfId="1064" priority="926">
      <formula>$B112=0</formula>
    </cfRule>
  </conditionalFormatting>
  <conditionalFormatting sqref="E112:E116">
    <cfRule type="expression" dxfId="1063" priority="925">
      <formula>$B112=0</formula>
    </cfRule>
  </conditionalFormatting>
  <conditionalFormatting sqref="E112:E116">
    <cfRule type="expression" dxfId="1062" priority="924">
      <formula>$B112=0</formula>
    </cfRule>
  </conditionalFormatting>
  <conditionalFormatting sqref="E112:E116">
    <cfRule type="expression" dxfId="1061" priority="923">
      <formula>$B112=0</formula>
    </cfRule>
  </conditionalFormatting>
  <conditionalFormatting sqref="E112:E116">
    <cfRule type="expression" dxfId="1060" priority="922">
      <formula>$B112=0</formula>
    </cfRule>
  </conditionalFormatting>
  <conditionalFormatting sqref="E112:E116">
    <cfRule type="expression" dxfId="1059" priority="921">
      <formula>$B112=0</formula>
    </cfRule>
  </conditionalFormatting>
  <conditionalFormatting sqref="E112:E116">
    <cfRule type="expression" dxfId="1058" priority="920">
      <formula>$B112=0</formula>
    </cfRule>
  </conditionalFormatting>
  <conditionalFormatting sqref="E112:E116">
    <cfRule type="expression" dxfId="1057" priority="919">
      <formula>$B112=0</formula>
    </cfRule>
  </conditionalFormatting>
  <conditionalFormatting sqref="E65">
    <cfRule type="expression" dxfId="1056" priority="918">
      <formula>$B65=0</formula>
    </cfRule>
  </conditionalFormatting>
  <conditionalFormatting sqref="D38:E38">
    <cfRule type="expression" dxfId="1055" priority="917">
      <formula>$B38=0</formula>
    </cfRule>
  </conditionalFormatting>
  <conditionalFormatting sqref="E38">
    <cfRule type="expression" dxfId="1054" priority="916">
      <formula>$B38=0</formula>
    </cfRule>
  </conditionalFormatting>
  <conditionalFormatting sqref="E182:E183">
    <cfRule type="expression" dxfId="1053" priority="914">
      <formula>$B182=0</formula>
    </cfRule>
  </conditionalFormatting>
  <conditionalFormatting sqref="E182:E183">
    <cfRule type="expression" dxfId="1052" priority="913">
      <formula>$B182=0</formula>
    </cfRule>
  </conditionalFormatting>
  <conditionalFormatting sqref="E182:E183">
    <cfRule type="expression" dxfId="1051" priority="912">
      <formula>$B182=0</formula>
    </cfRule>
  </conditionalFormatting>
  <conditionalFormatting sqref="E182:E183">
    <cfRule type="expression" dxfId="1050" priority="911">
      <formula>$B182=0</formula>
    </cfRule>
  </conditionalFormatting>
  <conditionalFormatting sqref="E182:E183">
    <cfRule type="expression" dxfId="1049" priority="910">
      <formula>$B182=0</formula>
    </cfRule>
  </conditionalFormatting>
  <conditionalFormatting sqref="E182:E183">
    <cfRule type="expression" dxfId="1048" priority="909">
      <formula>$B182=0</formula>
    </cfRule>
  </conditionalFormatting>
  <conditionalFormatting sqref="E182:E183">
    <cfRule type="expression" dxfId="1047" priority="908">
      <formula>$B182=0</formula>
    </cfRule>
  </conditionalFormatting>
  <conditionalFormatting sqref="E182:E183">
    <cfRule type="expression" dxfId="1046" priority="907">
      <formula>$B182=0</formula>
    </cfRule>
  </conditionalFormatting>
  <conditionalFormatting sqref="E182:E183">
    <cfRule type="expression" dxfId="1045" priority="906">
      <formula>$B182=0</formula>
    </cfRule>
  </conditionalFormatting>
  <conditionalFormatting sqref="E182:E183">
    <cfRule type="expression" dxfId="1044" priority="905">
      <formula>$B181=0</formula>
    </cfRule>
  </conditionalFormatting>
  <conditionalFormatting sqref="E182:E183">
    <cfRule type="expression" dxfId="1043" priority="904">
      <formula>$B182=0</formula>
    </cfRule>
  </conditionalFormatting>
  <conditionalFormatting sqref="E182:E183">
    <cfRule type="expression" dxfId="1042" priority="903">
      <formula>$B182=0</formula>
    </cfRule>
  </conditionalFormatting>
  <conditionalFormatting sqref="E182:E183">
    <cfRule type="expression" dxfId="1041" priority="902">
      <formula>$B182=0</formula>
    </cfRule>
  </conditionalFormatting>
  <conditionalFormatting sqref="E182:E183">
    <cfRule type="expression" dxfId="1040" priority="901">
      <formula>$B182=0</formula>
    </cfRule>
  </conditionalFormatting>
  <conditionalFormatting sqref="E182:E183">
    <cfRule type="expression" dxfId="1039" priority="900">
      <formula>$B182=0</formula>
    </cfRule>
  </conditionalFormatting>
  <conditionalFormatting sqref="E182:E183">
    <cfRule type="expression" dxfId="1038" priority="899">
      <formula>$B182=0</formula>
    </cfRule>
  </conditionalFormatting>
  <conditionalFormatting sqref="E182:E183">
    <cfRule type="expression" dxfId="1037" priority="898">
      <formula>$B182=0</formula>
    </cfRule>
  </conditionalFormatting>
  <conditionalFormatting sqref="E182:E183">
    <cfRule type="expression" dxfId="1036" priority="897">
      <formula>$B182=0</formula>
    </cfRule>
  </conditionalFormatting>
  <conditionalFormatting sqref="E182:E183">
    <cfRule type="expression" dxfId="1035" priority="896">
      <formula>$B182=0</formula>
    </cfRule>
  </conditionalFormatting>
  <conditionalFormatting sqref="E182:E183">
    <cfRule type="expression" dxfId="1034" priority="895">
      <formula>$B182=0</formula>
    </cfRule>
  </conditionalFormatting>
  <conditionalFormatting sqref="E182:E183">
    <cfRule type="expression" dxfId="1033" priority="894">
      <formula>$B170=0</formula>
    </cfRule>
  </conditionalFormatting>
  <conditionalFormatting sqref="E182:E183">
    <cfRule type="expression" dxfId="1032" priority="893">
      <formula>$B182=0</formula>
    </cfRule>
  </conditionalFormatting>
  <conditionalFormatting sqref="E182:E183">
    <cfRule type="expression" dxfId="1031" priority="892">
      <formula>$B182=0</formula>
    </cfRule>
  </conditionalFormatting>
  <conditionalFormatting sqref="E182:E183">
    <cfRule type="expression" dxfId="1030" priority="891">
      <formula>$B182=0</formula>
    </cfRule>
  </conditionalFormatting>
  <conditionalFormatting sqref="E182:E183">
    <cfRule type="expression" dxfId="1029" priority="890">
      <formula>$B182=0</formula>
    </cfRule>
  </conditionalFormatting>
  <conditionalFormatting sqref="E182:E183">
    <cfRule type="expression" dxfId="1028" priority="889">
      <formula>$B182=0</formula>
    </cfRule>
  </conditionalFormatting>
  <conditionalFormatting sqref="E182:E183">
    <cfRule type="expression" dxfId="1027" priority="888">
      <formula>$B182=0</formula>
    </cfRule>
  </conditionalFormatting>
  <conditionalFormatting sqref="E182:E183">
    <cfRule type="expression" dxfId="1026" priority="887">
      <formula>$B182=0</formula>
    </cfRule>
  </conditionalFormatting>
  <conditionalFormatting sqref="E182:E183">
    <cfRule type="expression" dxfId="1025" priority="886">
      <formula>$B182=0</formula>
    </cfRule>
  </conditionalFormatting>
  <conditionalFormatting sqref="E182:E183">
    <cfRule type="expression" dxfId="1024" priority="885">
      <formula>$B182=0</formula>
    </cfRule>
  </conditionalFormatting>
  <conditionalFormatting sqref="E182:E183">
    <cfRule type="expression" dxfId="1023" priority="884">
      <formula>$B182=0</formula>
    </cfRule>
  </conditionalFormatting>
  <conditionalFormatting sqref="E182:E183">
    <cfRule type="expression" dxfId="1022" priority="883">
      <formula>$B182=0</formula>
    </cfRule>
  </conditionalFormatting>
  <conditionalFormatting sqref="E182:E183">
    <cfRule type="expression" dxfId="1021" priority="882">
      <formula>$B182=0</formula>
    </cfRule>
  </conditionalFormatting>
  <conditionalFormatting sqref="E182:E183">
    <cfRule type="expression" dxfId="1020" priority="881">
      <formula>$B182=0</formula>
    </cfRule>
  </conditionalFormatting>
  <conditionalFormatting sqref="E182:E183">
    <cfRule type="expression" dxfId="1019" priority="880">
      <formula>$B182=0</formula>
    </cfRule>
  </conditionalFormatting>
  <conditionalFormatting sqref="E182:E183">
    <cfRule type="expression" dxfId="1018" priority="879">
      <formula>$B182=0</formula>
    </cfRule>
  </conditionalFormatting>
  <conditionalFormatting sqref="E182:E183">
    <cfRule type="expression" dxfId="1017" priority="878">
      <formula>$B182=0</formula>
    </cfRule>
  </conditionalFormatting>
  <conditionalFormatting sqref="E182:E183">
    <cfRule type="expression" dxfId="1016" priority="877">
      <formula>$B182=0</formula>
    </cfRule>
  </conditionalFormatting>
  <conditionalFormatting sqref="E182:E183">
    <cfRule type="expression" dxfId="1015" priority="876">
      <formula>$B182=0</formula>
    </cfRule>
  </conditionalFormatting>
  <conditionalFormatting sqref="E182:E183">
    <cfRule type="expression" dxfId="1014" priority="875">
      <formula>$B182=0</formula>
    </cfRule>
  </conditionalFormatting>
  <conditionalFormatting sqref="E182:E183">
    <cfRule type="expression" dxfId="1013" priority="874">
      <formula>$B182=0</formula>
    </cfRule>
  </conditionalFormatting>
  <conditionalFormatting sqref="E182:E183">
    <cfRule type="expression" dxfId="1012" priority="873">
      <formula>$B182=0</formula>
    </cfRule>
  </conditionalFormatting>
  <conditionalFormatting sqref="E182:E183">
    <cfRule type="expression" dxfId="1011" priority="872">
      <formula>$B182=0</formula>
    </cfRule>
  </conditionalFormatting>
  <conditionalFormatting sqref="E182:E183">
    <cfRule type="expression" dxfId="1010" priority="871">
      <formula>$B182=0</formula>
    </cfRule>
  </conditionalFormatting>
  <conditionalFormatting sqref="E182:E183">
    <cfRule type="expression" dxfId="1009" priority="870">
      <formula>$B182=0</formula>
    </cfRule>
  </conditionalFormatting>
  <conditionalFormatting sqref="E182:E183">
    <cfRule type="expression" dxfId="1008" priority="869">
      <formula>$B182=0</formula>
    </cfRule>
  </conditionalFormatting>
  <conditionalFormatting sqref="E182:E183">
    <cfRule type="expression" dxfId="1007" priority="868">
      <formula>$B182=0</formula>
    </cfRule>
  </conditionalFormatting>
  <conditionalFormatting sqref="E181">
    <cfRule type="expression" dxfId="1006" priority="866">
      <formula>$B181=0</formula>
    </cfRule>
  </conditionalFormatting>
  <conditionalFormatting sqref="E181">
    <cfRule type="expression" dxfId="1005" priority="865">
      <formula>$B181=0</formula>
    </cfRule>
  </conditionalFormatting>
  <conditionalFormatting sqref="E181">
    <cfRule type="expression" dxfId="1004" priority="864">
      <formula>$B181=0</formula>
    </cfRule>
  </conditionalFormatting>
  <conditionalFormatting sqref="E181">
    <cfRule type="expression" dxfId="1003" priority="863">
      <formula>$B181=0</formula>
    </cfRule>
  </conditionalFormatting>
  <conditionalFormatting sqref="E181">
    <cfRule type="expression" dxfId="1002" priority="862">
      <formula>$B181=0</formula>
    </cfRule>
  </conditionalFormatting>
  <conditionalFormatting sqref="E181">
    <cfRule type="expression" dxfId="1001" priority="861">
      <formula>$B181=0</formula>
    </cfRule>
  </conditionalFormatting>
  <conditionalFormatting sqref="E181">
    <cfRule type="expression" dxfId="1000" priority="860">
      <formula>$B181=0</formula>
    </cfRule>
  </conditionalFormatting>
  <conditionalFormatting sqref="E181">
    <cfRule type="expression" dxfId="999" priority="859">
      <formula>$B181=0</formula>
    </cfRule>
  </conditionalFormatting>
  <conditionalFormatting sqref="E181">
    <cfRule type="expression" dxfId="998" priority="858">
      <formula>$B181=0</formula>
    </cfRule>
  </conditionalFormatting>
  <conditionalFormatting sqref="E181">
    <cfRule type="expression" dxfId="997" priority="857">
      <formula>$B180=0</formula>
    </cfRule>
  </conditionalFormatting>
  <conditionalFormatting sqref="E181">
    <cfRule type="expression" dxfId="996" priority="856">
      <formula>$B181=0</formula>
    </cfRule>
  </conditionalFormatting>
  <conditionalFormatting sqref="E181">
    <cfRule type="expression" dxfId="995" priority="855">
      <formula>$B181=0</formula>
    </cfRule>
  </conditionalFormatting>
  <conditionalFormatting sqref="E181">
    <cfRule type="expression" dxfId="994" priority="854">
      <formula>$B181=0</formula>
    </cfRule>
  </conditionalFormatting>
  <conditionalFormatting sqref="E181">
    <cfRule type="expression" dxfId="993" priority="853">
      <formula>$B181=0</formula>
    </cfRule>
  </conditionalFormatting>
  <conditionalFormatting sqref="E181">
    <cfRule type="expression" dxfId="992" priority="852">
      <formula>$B181=0</formula>
    </cfRule>
  </conditionalFormatting>
  <conditionalFormatting sqref="E181">
    <cfRule type="expression" dxfId="991" priority="851">
      <formula>$B181=0</formula>
    </cfRule>
  </conditionalFormatting>
  <conditionalFormatting sqref="E181">
    <cfRule type="expression" dxfId="990" priority="850">
      <formula>$B181=0</formula>
    </cfRule>
  </conditionalFormatting>
  <conditionalFormatting sqref="E181">
    <cfRule type="expression" dxfId="989" priority="849">
      <formula>$B181=0</formula>
    </cfRule>
  </conditionalFormatting>
  <conditionalFormatting sqref="E181">
    <cfRule type="expression" dxfId="988" priority="848">
      <formula>$B181=0</formula>
    </cfRule>
  </conditionalFormatting>
  <conditionalFormatting sqref="E181">
    <cfRule type="expression" dxfId="987" priority="847">
      <formula>$B181=0</formula>
    </cfRule>
  </conditionalFormatting>
  <conditionalFormatting sqref="E181">
    <cfRule type="expression" dxfId="986" priority="846">
      <formula>$B169=0</formula>
    </cfRule>
  </conditionalFormatting>
  <conditionalFormatting sqref="E181">
    <cfRule type="expression" dxfId="985" priority="845">
      <formula>$B181=0</formula>
    </cfRule>
  </conditionalFormatting>
  <conditionalFormatting sqref="E181">
    <cfRule type="expression" dxfId="984" priority="844">
      <formula>$B181=0</formula>
    </cfRule>
  </conditionalFormatting>
  <conditionalFormatting sqref="E181">
    <cfRule type="expression" dxfId="983" priority="843">
      <formula>$B181=0</formula>
    </cfRule>
  </conditionalFormatting>
  <conditionalFormatting sqref="E181">
    <cfRule type="expression" dxfId="982" priority="842">
      <formula>$B181=0</formula>
    </cfRule>
  </conditionalFormatting>
  <conditionalFormatting sqref="E181">
    <cfRule type="expression" dxfId="981" priority="841">
      <formula>$B181=0</formula>
    </cfRule>
  </conditionalFormatting>
  <conditionalFormatting sqref="E181">
    <cfRule type="expression" dxfId="980" priority="840">
      <formula>$B181=0</formula>
    </cfRule>
  </conditionalFormatting>
  <conditionalFormatting sqref="E181">
    <cfRule type="expression" dxfId="979" priority="839">
      <formula>$B181=0</formula>
    </cfRule>
  </conditionalFormatting>
  <conditionalFormatting sqref="E181">
    <cfRule type="expression" dxfId="978" priority="838">
      <formula>$B181=0</formula>
    </cfRule>
  </conditionalFormatting>
  <conditionalFormatting sqref="E181">
    <cfRule type="expression" dxfId="977" priority="837">
      <formula>$B181=0</formula>
    </cfRule>
  </conditionalFormatting>
  <conditionalFormatting sqref="E181">
    <cfRule type="expression" dxfId="976" priority="836">
      <formula>$B181=0</formula>
    </cfRule>
  </conditionalFormatting>
  <conditionalFormatting sqref="E181">
    <cfRule type="expression" dxfId="975" priority="835">
      <formula>$B181=0</formula>
    </cfRule>
  </conditionalFormatting>
  <conditionalFormatting sqref="E181">
    <cfRule type="expression" dxfId="974" priority="834">
      <formula>$B181=0</formula>
    </cfRule>
  </conditionalFormatting>
  <conditionalFormatting sqref="E181">
    <cfRule type="expression" dxfId="973" priority="833">
      <formula>$B181=0</formula>
    </cfRule>
  </conditionalFormatting>
  <conditionalFormatting sqref="E181">
    <cfRule type="expression" dxfId="972" priority="832">
      <formula>$B181=0</formula>
    </cfRule>
  </conditionalFormatting>
  <conditionalFormatting sqref="E181">
    <cfRule type="expression" dxfId="971" priority="831">
      <formula>$B181=0</formula>
    </cfRule>
  </conditionalFormatting>
  <conditionalFormatting sqref="E181">
    <cfRule type="expression" dxfId="970" priority="830">
      <formula>$B181=0</formula>
    </cfRule>
  </conditionalFormatting>
  <conditionalFormatting sqref="E181">
    <cfRule type="expression" dxfId="969" priority="829">
      <formula>$B181=0</formula>
    </cfRule>
  </conditionalFormatting>
  <conditionalFormatting sqref="E181">
    <cfRule type="expression" dxfId="968" priority="828">
      <formula>$B181=0</formula>
    </cfRule>
  </conditionalFormatting>
  <conditionalFormatting sqref="E181">
    <cfRule type="expression" dxfId="967" priority="827">
      <formula>$B181=0</formula>
    </cfRule>
  </conditionalFormatting>
  <conditionalFormatting sqref="E181">
    <cfRule type="expression" dxfId="966" priority="826">
      <formula>$B181=0</formula>
    </cfRule>
  </conditionalFormatting>
  <conditionalFormatting sqref="E181">
    <cfRule type="expression" dxfId="965" priority="825">
      <formula>$B181=0</formula>
    </cfRule>
  </conditionalFormatting>
  <conditionalFormatting sqref="E181">
    <cfRule type="expression" dxfId="964" priority="824">
      <formula>$B181=0</formula>
    </cfRule>
  </conditionalFormatting>
  <conditionalFormatting sqref="E181">
    <cfRule type="expression" dxfId="963" priority="823">
      <formula>$B181=0</formula>
    </cfRule>
  </conditionalFormatting>
  <conditionalFormatting sqref="E181">
    <cfRule type="expression" dxfId="962" priority="822">
      <formula>$B181=0</formula>
    </cfRule>
  </conditionalFormatting>
  <conditionalFormatting sqref="E181">
    <cfRule type="expression" dxfId="961" priority="821">
      <formula>$B181=0</formula>
    </cfRule>
  </conditionalFormatting>
  <conditionalFormatting sqref="E181">
    <cfRule type="expression" dxfId="960" priority="820">
      <formula>$B181=0</formula>
    </cfRule>
  </conditionalFormatting>
  <conditionalFormatting sqref="E174">
    <cfRule type="expression" dxfId="959" priority="819">
      <formula>$B174=0</formula>
    </cfRule>
  </conditionalFormatting>
  <conditionalFormatting sqref="E174">
    <cfRule type="expression" dxfId="958" priority="818">
      <formula>$B174=0</formula>
    </cfRule>
  </conditionalFormatting>
  <conditionalFormatting sqref="E174">
    <cfRule type="expression" dxfId="957" priority="817">
      <formula>$B174=0</formula>
    </cfRule>
  </conditionalFormatting>
  <conditionalFormatting sqref="E174">
    <cfRule type="expression" dxfId="956" priority="816">
      <formula>$B174=0</formula>
    </cfRule>
  </conditionalFormatting>
  <conditionalFormatting sqref="E174">
    <cfRule type="expression" dxfId="955" priority="815">
      <formula>$B174=0</formula>
    </cfRule>
  </conditionalFormatting>
  <conditionalFormatting sqref="E174">
    <cfRule type="expression" dxfId="954" priority="814">
      <formula>$B174=0</formula>
    </cfRule>
  </conditionalFormatting>
  <conditionalFormatting sqref="E174">
    <cfRule type="expression" dxfId="953" priority="813">
      <formula>$B174=0</formula>
    </cfRule>
  </conditionalFormatting>
  <conditionalFormatting sqref="E174">
    <cfRule type="expression" dxfId="952" priority="812">
      <formula>$B174=0</formula>
    </cfRule>
  </conditionalFormatting>
  <conditionalFormatting sqref="E174">
    <cfRule type="expression" dxfId="951" priority="811">
      <formula>$B174=0</formula>
    </cfRule>
  </conditionalFormatting>
  <conditionalFormatting sqref="E174">
    <cfRule type="expression" dxfId="950" priority="810">
      <formula>$B174=0</formula>
    </cfRule>
  </conditionalFormatting>
  <conditionalFormatting sqref="E174">
    <cfRule type="expression" dxfId="949" priority="809">
      <formula>$B174=0</formula>
    </cfRule>
  </conditionalFormatting>
  <conditionalFormatting sqref="E174">
    <cfRule type="expression" dxfId="948" priority="808">
      <formula>$B174=0</formula>
    </cfRule>
  </conditionalFormatting>
  <conditionalFormatting sqref="E174">
    <cfRule type="expression" dxfId="947" priority="807">
      <formula>$B174=0</formula>
    </cfRule>
  </conditionalFormatting>
  <conditionalFormatting sqref="E174">
    <cfRule type="expression" dxfId="946" priority="806">
      <formula>$B174=0</formula>
    </cfRule>
  </conditionalFormatting>
  <conditionalFormatting sqref="E174">
    <cfRule type="expression" dxfId="945" priority="805">
      <formula>$B174=0</formula>
    </cfRule>
  </conditionalFormatting>
  <conditionalFormatting sqref="E174">
    <cfRule type="expression" dxfId="944" priority="804">
      <formula>$B174=0</formula>
    </cfRule>
  </conditionalFormatting>
  <conditionalFormatting sqref="E174">
    <cfRule type="expression" dxfId="943" priority="803">
      <formula>$B174=0</formula>
    </cfRule>
  </conditionalFormatting>
  <conditionalFormatting sqref="E174">
    <cfRule type="expression" dxfId="942" priority="802">
      <formula>$B174=0</formula>
    </cfRule>
  </conditionalFormatting>
  <conditionalFormatting sqref="E174">
    <cfRule type="expression" dxfId="941" priority="801">
      <formula>$B174=0</formula>
    </cfRule>
  </conditionalFormatting>
  <conditionalFormatting sqref="E174">
    <cfRule type="expression" dxfId="940" priority="800">
      <formula>$B174=0</formula>
    </cfRule>
  </conditionalFormatting>
  <conditionalFormatting sqref="E174">
    <cfRule type="expression" dxfId="939" priority="799">
      <formula>$B174=0</formula>
    </cfRule>
  </conditionalFormatting>
  <conditionalFormatting sqref="E174">
    <cfRule type="expression" dxfId="938" priority="798">
      <formula>$B174=0</formula>
    </cfRule>
  </conditionalFormatting>
  <conditionalFormatting sqref="E174">
    <cfRule type="expression" dxfId="937" priority="797">
      <formula>$B174=0</formula>
    </cfRule>
  </conditionalFormatting>
  <conditionalFormatting sqref="E174">
    <cfRule type="expression" dxfId="936" priority="796">
      <formula>$B174=0</formula>
    </cfRule>
  </conditionalFormatting>
  <conditionalFormatting sqref="E174">
    <cfRule type="expression" dxfId="935" priority="795">
      <formula>$B174=0</formula>
    </cfRule>
  </conditionalFormatting>
  <conditionalFormatting sqref="E174">
    <cfRule type="expression" dxfId="934" priority="794">
      <formula>$B174=0</formula>
    </cfRule>
  </conditionalFormatting>
  <conditionalFormatting sqref="E174">
    <cfRule type="expression" dxfId="933" priority="793">
      <formula>$B174=0</formula>
    </cfRule>
  </conditionalFormatting>
  <conditionalFormatting sqref="E174">
    <cfRule type="expression" dxfId="932" priority="792">
      <formula>$B174=0</formula>
    </cfRule>
  </conditionalFormatting>
  <conditionalFormatting sqref="E174">
    <cfRule type="expression" dxfId="931" priority="791">
      <formula>$B174=0</formula>
    </cfRule>
  </conditionalFormatting>
  <conditionalFormatting sqref="E174">
    <cfRule type="expression" dxfId="930" priority="790">
      <formula>$B174=0</formula>
    </cfRule>
  </conditionalFormatting>
  <conditionalFormatting sqref="E174">
    <cfRule type="expression" dxfId="929" priority="789">
      <formula>$B174=0</formula>
    </cfRule>
  </conditionalFormatting>
  <conditionalFormatting sqref="E174">
    <cfRule type="expression" dxfId="928" priority="788">
      <formula>$B174=0</formula>
    </cfRule>
  </conditionalFormatting>
  <conditionalFormatting sqref="E174">
    <cfRule type="expression" dxfId="927" priority="787">
      <formula>$B174=0</formula>
    </cfRule>
  </conditionalFormatting>
  <conditionalFormatting sqref="E174">
    <cfRule type="expression" dxfId="926" priority="786">
      <formula>$B174=0</formula>
    </cfRule>
  </conditionalFormatting>
  <conditionalFormatting sqref="E174">
    <cfRule type="expression" dxfId="925" priority="785">
      <formula>$B174=0</formula>
    </cfRule>
  </conditionalFormatting>
  <conditionalFormatting sqref="E174">
    <cfRule type="expression" dxfId="924" priority="784">
      <formula>$B174=0</formula>
    </cfRule>
  </conditionalFormatting>
  <conditionalFormatting sqref="E174">
    <cfRule type="expression" dxfId="923" priority="783">
      <formula>$B174=0</formula>
    </cfRule>
  </conditionalFormatting>
  <conditionalFormatting sqref="E174">
    <cfRule type="expression" dxfId="922" priority="782">
      <formula>$B174=0</formula>
    </cfRule>
  </conditionalFormatting>
  <conditionalFormatting sqref="E174">
    <cfRule type="expression" dxfId="921" priority="781">
      <formula>$B174=0</formula>
    </cfRule>
  </conditionalFormatting>
  <conditionalFormatting sqref="E174">
    <cfRule type="expression" dxfId="920" priority="780">
      <formula>$B174=0</formula>
    </cfRule>
  </conditionalFormatting>
  <conditionalFormatting sqref="E174">
    <cfRule type="expression" dxfId="919" priority="779">
      <formula>$B174=0</formula>
    </cfRule>
  </conditionalFormatting>
  <conditionalFormatting sqref="E174">
    <cfRule type="expression" dxfId="918" priority="778">
      <formula>$B174=0</formula>
    </cfRule>
  </conditionalFormatting>
  <conditionalFormatting sqref="E174">
    <cfRule type="expression" dxfId="917" priority="777">
      <formula>$B174=0</formula>
    </cfRule>
  </conditionalFormatting>
  <conditionalFormatting sqref="E174">
    <cfRule type="expression" dxfId="916" priority="776">
      <formula>$B174=0</formula>
    </cfRule>
  </conditionalFormatting>
  <conditionalFormatting sqref="E174">
    <cfRule type="expression" dxfId="915" priority="775">
      <formula>$B174=0</formula>
    </cfRule>
  </conditionalFormatting>
  <conditionalFormatting sqref="E174">
    <cfRule type="expression" dxfId="914" priority="774">
      <formula>$B174=0</formula>
    </cfRule>
  </conditionalFormatting>
  <conditionalFormatting sqref="E174">
    <cfRule type="expression" dxfId="913" priority="773">
      <formula>$B174=0</formula>
    </cfRule>
  </conditionalFormatting>
  <conditionalFormatting sqref="E174">
    <cfRule type="expression" dxfId="912" priority="772">
      <formula>$B174=0</formula>
    </cfRule>
  </conditionalFormatting>
  <conditionalFormatting sqref="E174">
    <cfRule type="expression" dxfId="911" priority="771">
      <formula>$B174=0</formula>
    </cfRule>
  </conditionalFormatting>
  <conditionalFormatting sqref="E174">
    <cfRule type="expression" dxfId="910" priority="770">
      <formula>$B174=0</formula>
    </cfRule>
  </conditionalFormatting>
  <conditionalFormatting sqref="E174">
    <cfRule type="expression" dxfId="909" priority="769">
      <formula>$B173=0</formula>
    </cfRule>
  </conditionalFormatting>
  <conditionalFormatting sqref="E207">
    <cfRule type="expression" dxfId="908" priority="742">
      <formula>$B207=0</formula>
    </cfRule>
  </conditionalFormatting>
  <conditionalFormatting sqref="E207">
    <cfRule type="expression" dxfId="907" priority="741">
      <formula>$B207=0</formula>
    </cfRule>
  </conditionalFormatting>
  <conditionalFormatting sqref="E207">
    <cfRule type="expression" dxfId="906" priority="740">
      <formula>$B207=0</formula>
    </cfRule>
  </conditionalFormatting>
  <conditionalFormatting sqref="E207">
    <cfRule type="expression" dxfId="905" priority="739">
      <formula>$B207=0</formula>
    </cfRule>
  </conditionalFormatting>
  <conditionalFormatting sqref="E207">
    <cfRule type="expression" dxfId="904" priority="738">
      <formula>$B207=0</formula>
    </cfRule>
  </conditionalFormatting>
  <conditionalFormatting sqref="E207">
    <cfRule type="expression" dxfId="903" priority="737">
      <formula>$B207=0</formula>
    </cfRule>
  </conditionalFormatting>
  <conditionalFormatting sqref="E207">
    <cfRule type="expression" dxfId="902" priority="736">
      <formula>$B207=0</formula>
    </cfRule>
  </conditionalFormatting>
  <conditionalFormatting sqref="E207">
    <cfRule type="expression" dxfId="901" priority="735">
      <formula>$B207=0</formula>
    </cfRule>
  </conditionalFormatting>
  <conditionalFormatting sqref="E207">
    <cfRule type="expression" dxfId="900" priority="734">
      <formula>$B207=0</formula>
    </cfRule>
  </conditionalFormatting>
  <conditionalFormatting sqref="E207">
    <cfRule type="expression" dxfId="899" priority="733">
      <formula>$B207=0</formula>
    </cfRule>
  </conditionalFormatting>
  <conditionalFormatting sqref="E207">
    <cfRule type="expression" dxfId="898" priority="732">
      <formula>$B207=0</formula>
    </cfRule>
  </conditionalFormatting>
  <conditionalFormatting sqref="E207">
    <cfRule type="expression" dxfId="897" priority="731">
      <formula>$B207=0</formula>
    </cfRule>
  </conditionalFormatting>
  <conditionalFormatting sqref="E207">
    <cfRule type="expression" dxfId="896" priority="730">
      <formula>$B207=0</formula>
    </cfRule>
  </conditionalFormatting>
  <conditionalFormatting sqref="E207">
    <cfRule type="expression" dxfId="895" priority="729">
      <formula>$B207=0</formula>
    </cfRule>
  </conditionalFormatting>
  <conditionalFormatting sqref="E207">
    <cfRule type="expression" dxfId="894" priority="728">
      <formula>$B207=0</formula>
    </cfRule>
  </conditionalFormatting>
  <conditionalFormatting sqref="E207">
    <cfRule type="expression" dxfId="893" priority="727">
      <formula>$B207=0</formula>
    </cfRule>
  </conditionalFormatting>
  <conditionalFormatting sqref="E207">
    <cfRule type="expression" dxfId="892" priority="726">
      <formula>$B207=0</formula>
    </cfRule>
  </conditionalFormatting>
  <conditionalFormatting sqref="E207">
    <cfRule type="expression" dxfId="891" priority="725">
      <formula>$B207=0</formula>
    </cfRule>
  </conditionalFormatting>
  <conditionalFormatting sqref="E207">
    <cfRule type="expression" dxfId="890" priority="724">
      <formula>$B207=0</formula>
    </cfRule>
  </conditionalFormatting>
  <conditionalFormatting sqref="E207">
    <cfRule type="expression" dxfId="889" priority="723">
      <formula>$B207=0</formula>
    </cfRule>
  </conditionalFormatting>
  <conditionalFormatting sqref="E207">
    <cfRule type="expression" dxfId="888" priority="722">
      <formula>$B207=0</formula>
    </cfRule>
  </conditionalFormatting>
  <conditionalFormatting sqref="E207">
    <cfRule type="expression" dxfId="887" priority="721">
      <formula>$B207=0</formula>
    </cfRule>
  </conditionalFormatting>
  <conditionalFormatting sqref="E207">
    <cfRule type="expression" dxfId="886" priority="720">
      <formula>$B207=0</formula>
    </cfRule>
  </conditionalFormatting>
  <conditionalFormatting sqref="E207">
    <cfRule type="expression" dxfId="885" priority="719">
      <formula>$B207=0</formula>
    </cfRule>
  </conditionalFormatting>
  <conditionalFormatting sqref="E207">
    <cfRule type="expression" dxfId="884" priority="718">
      <formula>$B207=0</formula>
    </cfRule>
  </conditionalFormatting>
  <conditionalFormatting sqref="E207">
    <cfRule type="expression" dxfId="883" priority="717">
      <formula>$B207=0</formula>
    </cfRule>
  </conditionalFormatting>
  <conditionalFormatting sqref="E207">
    <cfRule type="expression" dxfId="882" priority="716">
      <formula>$B207=0</formula>
    </cfRule>
  </conditionalFormatting>
  <conditionalFormatting sqref="E207">
    <cfRule type="expression" dxfId="881" priority="715">
      <formula>$B204=0</formula>
    </cfRule>
  </conditionalFormatting>
  <conditionalFormatting sqref="E208">
    <cfRule type="expression" dxfId="880" priority="714">
      <formula>$B208=0</formula>
    </cfRule>
  </conditionalFormatting>
  <conditionalFormatting sqref="E208">
    <cfRule type="expression" dxfId="879" priority="713">
      <formula>$B208=0</formula>
    </cfRule>
  </conditionalFormatting>
  <conditionalFormatting sqref="E208">
    <cfRule type="expression" dxfId="878" priority="712">
      <formula>$B208=0</formula>
    </cfRule>
  </conditionalFormatting>
  <conditionalFormatting sqref="E208">
    <cfRule type="expression" dxfId="877" priority="711">
      <formula>$B208=0</formula>
    </cfRule>
  </conditionalFormatting>
  <conditionalFormatting sqref="E208">
    <cfRule type="expression" dxfId="876" priority="710">
      <formula>$B208=0</formula>
    </cfRule>
  </conditionalFormatting>
  <conditionalFormatting sqref="E208">
    <cfRule type="expression" dxfId="875" priority="709">
      <formula>$B208=0</formula>
    </cfRule>
  </conditionalFormatting>
  <conditionalFormatting sqref="E208">
    <cfRule type="expression" dxfId="874" priority="708">
      <formula>$B208=0</formula>
    </cfRule>
  </conditionalFormatting>
  <conditionalFormatting sqref="E208">
    <cfRule type="expression" dxfId="873" priority="707">
      <formula>$B208=0</formula>
    </cfRule>
  </conditionalFormatting>
  <conditionalFormatting sqref="E208">
    <cfRule type="expression" dxfId="872" priority="706">
      <formula>$B208=0</formula>
    </cfRule>
  </conditionalFormatting>
  <conditionalFormatting sqref="E208">
    <cfRule type="expression" dxfId="871" priority="705">
      <formula>$B208=0</formula>
    </cfRule>
  </conditionalFormatting>
  <conditionalFormatting sqref="E208">
    <cfRule type="expression" dxfId="870" priority="704">
      <formula>$B208=0</formula>
    </cfRule>
  </conditionalFormatting>
  <conditionalFormatting sqref="E208">
    <cfRule type="expression" dxfId="869" priority="703">
      <formula>$B208=0</formula>
    </cfRule>
  </conditionalFormatting>
  <conditionalFormatting sqref="E208">
    <cfRule type="expression" dxfId="868" priority="702">
      <formula>$B208=0</formula>
    </cfRule>
  </conditionalFormatting>
  <conditionalFormatting sqref="E208">
    <cfRule type="expression" dxfId="867" priority="701">
      <formula>$B208=0</formula>
    </cfRule>
  </conditionalFormatting>
  <conditionalFormatting sqref="E208">
    <cfRule type="expression" dxfId="866" priority="700">
      <formula>$B208=0</formula>
    </cfRule>
  </conditionalFormatting>
  <conditionalFormatting sqref="E208">
    <cfRule type="expression" dxfId="865" priority="699">
      <formula>$B208=0</formula>
    </cfRule>
  </conditionalFormatting>
  <conditionalFormatting sqref="E208">
    <cfRule type="expression" dxfId="864" priority="698">
      <formula>$B208=0</formula>
    </cfRule>
  </conditionalFormatting>
  <conditionalFormatting sqref="E208">
    <cfRule type="expression" dxfId="863" priority="697">
      <formula>$B208=0</formula>
    </cfRule>
  </conditionalFormatting>
  <conditionalFormatting sqref="E208">
    <cfRule type="expression" dxfId="862" priority="696">
      <formula>$B208=0</formula>
    </cfRule>
  </conditionalFormatting>
  <conditionalFormatting sqref="E208">
    <cfRule type="expression" dxfId="861" priority="695">
      <formula>$B208=0</formula>
    </cfRule>
  </conditionalFormatting>
  <conditionalFormatting sqref="E208">
    <cfRule type="expression" dxfId="860" priority="694">
      <formula>$B208=0</formula>
    </cfRule>
  </conditionalFormatting>
  <conditionalFormatting sqref="E208">
    <cfRule type="expression" dxfId="859" priority="693">
      <formula>$B208=0</formula>
    </cfRule>
  </conditionalFormatting>
  <conditionalFormatting sqref="E208">
    <cfRule type="expression" dxfId="858" priority="692">
      <formula>$B208=0</formula>
    </cfRule>
  </conditionalFormatting>
  <conditionalFormatting sqref="E208">
    <cfRule type="expression" dxfId="857" priority="691">
      <formula>$B208=0</formula>
    </cfRule>
  </conditionalFormatting>
  <conditionalFormatting sqref="E208">
    <cfRule type="expression" dxfId="856" priority="690">
      <formula>$B208=0</formula>
    </cfRule>
  </conditionalFormatting>
  <conditionalFormatting sqref="E208">
    <cfRule type="expression" dxfId="855" priority="689">
      <formula>$B208=0</formula>
    </cfRule>
  </conditionalFormatting>
  <conditionalFormatting sqref="E208">
    <cfRule type="expression" dxfId="854" priority="688">
      <formula>$B208=0</formula>
    </cfRule>
  </conditionalFormatting>
  <conditionalFormatting sqref="E208">
    <cfRule type="expression" dxfId="853" priority="687">
      <formula>$B207=0</formula>
    </cfRule>
  </conditionalFormatting>
  <conditionalFormatting sqref="C232">
    <cfRule type="expression" dxfId="852" priority="682">
      <formula>$B232=0</formula>
    </cfRule>
  </conditionalFormatting>
  <conditionalFormatting sqref="G236:G241">
    <cfRule type="expression" dxfId="851" priority="679">
      <formula>$B236=0</formula>
    </cfRule>
  </conditionalFormatting>
  <conditionalFormatting sqref="A236">
    <cfRule type="expression" dxfId="850" priority="678">
      <formula>$B236=0</formula>
    </cfRule>
  </conditionalFormatting>
  <conditionalFormatting sqref="A237:A239">
    <cfRule type="expression" dxfId="849" priority="677">
      <formula>$B237=0</formula>
    </cfRule>
  </conditionalFormatting>
  <conditionalFormatting sqref="A238:A239">
    <cfRule type="expression" dxfId="848" priority="676">
      <formula>$B238=0</formula>
    </cfRule>
  </conditionalFormatting>
  <conditionalFormatting sqref="F237:F239">
    <cfRule type="expression" dxfId="847" priority="675">
      <formula>$B237=0</formula>
    </cfRule>
  </conditionalFormatting>
  <conditionalFormatting sqref="F236">
    <cfRule type="expression" dxfId="846" priority="673">
      <formula>$B236=0</formula>
    </cfRule>
  </conditionalFormatting>
  <conditionalFormatting sqref="F236">
    <cfRule type="expression" dxfId="845" priority="672">
      <formula>$B236=0</formula>
    </cfRule>
  </conditionalFormatting>
  <conditionalFormatting sqref="A217:A223">
    <cfRule type="expression" dxfId="844" priority="671">
      <formula>$B217=0</formula>
    </cfRule>
  </conditionalFormatting>
  <conditionalFormatting sqref="A217:A223 B217:F219 B221:F223">
    <cfRule type="expression" dxfId="843" priority="668">
      <formula>$B217=0</formula>
    </cfRule>
  </conditionalFormatting>
  <conditionalFormatting sqref="F217:F219 F221:F223">
    <cfRule type="expression" dxfId="842" priority="667">
      <formula>$B217=0</formula>
    </cfRule>
  </conditionalFormatting>
  <conditionalFormatting sqref="F217:F219 F221:F223">
    <cfRule type="expression" dxfId="841" priority="666">
      <formula>$B217=0</formula>
    </cfRule>
  </conditionalFormatting>
  <conditionalFormatting sqref="F217:F219 F221:F223">
    <cfRule type="expression" dxfId="840" priority="665">
      <formula>$B217=0</formula>
    </cfRule>
  </conditionalFormatting>
  <conditionalFormatting sqref="F217:F219 F221:F223">
    <cfRule type="expression" dxfId="839" priority="664">
      <formula>$B217=0</formula>
    </cfRule>
  </conditionalFormatting>
  <conditionalFormatting sqref="F217:F219 F221:F223">
    <cfRule type="expression" dxfId="838" priority="663">
      <formula>$B217=0</formula>
    </cfRule>
  </conditionalFormatting>
  <conditionalFormatting sqref="F217:F219 F221:F223">
    <cfRule type="expression" dxfId="837" priority="662">
      <formula>$B217=0</formula>
    </cfRule>
  </conditionalFormatting>
  <conditionalFormatting sqref="F217:F223">
    <cfRule type="expression" dxfId="836" priority="661">
      <formula>$B217=0</formula>
    </cfRule>
  </conditionalFormatting>
  <conditionalFormatting sqref="B217:C223">
    <cfRule type="expression" dxfId="835" priority="660">
      <formula>$B217=0</formula>
    </cfRule>
  </conditionalFormatting>
  <conditionalFormatting sqref="B222:E223">
    <cfRule type="expression" dxfId="834" priority="659">
      <formula>$B222=0</formula>
    </cfRule>
  </conditionalFormatting>
  <conditionalFormatting sqref="D223">
    <cfRule type="expression" dxfId="833" priority="658">
      <formula>$B223=0</formula>
    </cfRule>
  </conditionalFormatting>
  <conditionalFormatting sqref="D223">
    <cfRule type="expression" dxfId="832" priority="657">
      <formula>$B223=0</formula>
    </cfRule>
  </conditionalFormatting>
  <conditionalFormatting sqref="D223">
    <cfRule type="expression" dxfId="831" priority="656">
      <formula>$B223=0</formula>
    </cfRule>
  </conditionalFormatting>
  <conditionalFormatting sqref="D223">
    <cfRule type="expression" dxfId="830" priority="655">
      <formula>$B223=0</formula>
    </cfRule>
  </conditionalFormatting>
  <conditionalFormatting sqref="D223">
    <cfRule type="expression" dxfId="829" priority="654">
      <formula>$B223=0</formula>
    </cfRule>
  </conditionalFormatting>
  <conditionalFormatting sqref="D223">
    <cfRule type="expression" dxfId="828" priority="653">
      <formula>$B223=0</formula>
    </cfRule>
  </conditionalFormatting>
  <conditionalFormatting sqref="D223">
    <cfRule type="expression" dxfId="827" priority="652">
      <formula>$B223=0</formula>
    </cfRule>
  </conditionalFormatting>
  <conditionalFormatting sqref="D223">
    <cfRule type="expression" dxfId="826" priority="651">
      <formula>$B223=0</formula>
    </cfRule>
  </conditionalFormatting>
  <conditionalFormatting sqref="D223">
    <cfRule type="expression" dxfId="825" priority="650">
      <formula>$B223=0</formula>
    </cfRule>
  </conditionalFormatting>
  <conditionalFormatting sqref="D223">
    <cfRule type="expression" dxfId="824" priority="649">
      <formula>$B223=0</formula>
    </cfRule>
  </conditionalFormatting>
  <conditionalFormatting sqref="B220:E220">
    <cfRule type="expression" dxfId="823" priority="648">
      <formula>$B220=0</formula>
    </cfRule>
  </conditionalFormatting>
  <conditionalFormatting sqref="E182:E183">
    <cfRule type="expression" dxfId="822" priority="647">
      <formula>$B182=0</formula>
    </cfRule>
  </conditionalFormatting>
  <conditionalFormatting sqref="E182:E183">
    <cfRule type="expression" dxfId="821" priority="646">
      <formula>$B182=0</formula>
    </cfRule>
  </conditionalFormatting>
  <conditionalFormatting sqref="E182:E183">
    <cfRule type="expression" dxfId="820" priority="645">
      <formula>$B182=0</formula>
    </cfRule>
  </conditionalFormatting>
  <conditionalFormatting sqref="E182:E183">
    <cfRule type="expression" dxfId="819" priority="644">
      <formula>$B182=0</formula>
    </cfRule>
  </conditionalFormatting>
  <conditionalFormatting sqref="E182:E183">
    <cfRule type="expression" dxfId="818" priority="643">
      <formula>$B182=0</formula>
    </cfRule>
  </conditionalFormatting>
  <conditionalFormatting sqref="E182:E183">
    <cfRule type="expression" dxfId="817" priority="642">
      <formula>$B182=0</formula>
    </cfRule>
  </conditionalFormatting>
  <conditionalFormatting sqref="E182:E183">
    <cfRule type="expression" dxfId="816" priority="641">
      <formula>$B182=0</formula>
    </cfRule>
  </conditionalFormatting>
  <conditionalFormatting sqref="E182:E183">
    <cfRule type="expression" dxfId="815" priority="640">
      <formula>$B182=0</formula>
    </cfRule>
  </conditionalFormatting>
  <conditionalFormatting sqref="E182:E183">
    <cfRule type="expression" dxfId="814" priority="639">
      <formula>$B182=0</formula>
    </cfRule>
  </conditionalFormatting>
  <conditionalFormatting sqref="E182:E183">
    <cfRule type="expression" dxfId="813" priority="638">
      <formula>$B182=0</formula>
    </cfRule>
  </conditionalFormatting>
  <conditionalFormatting sqref="E182:E183">
    <cfRule type="expression" dxfId="812" priority="637">
      <formula>$B182=0</formula>
    </cfRule>
  </conditionalFormatting>
  <conditionalFormatting sqref="E182:E183">
    <cfRule type="expression" dxfId="811" priority="636">
      <formula>$B182=0</formula>
    </cfRule>
  </conditionalFormatting>
  <conditionalFormatting sqref="E182:E183">
    <cfRule type="expression" dxfId="810" priority="635">
      <formula>$B182=0</formula>
    </cfRule>
  </conditionalFormatting>
  <conditionalFormatting sqref="E182:E183">
    <cfRule type="expression" dxfId="809" priority="634">
      <formula>$B182=0</formula>
    </cfRule>
  </conditionalFormatting>
  <conditionalFormatting sqref="E182:E183">
    <cfRule type="expression" dxfId="808" priority="633">
      <formula>$B182=0</formula>
    </cfRule>
  </conditionalFormatting>
  <conditionalFormatting sqref="E182:E183">
    <cfRule type="expression" dxfId="807" priority="632">
      <formula>$B182=0</formula>
    </cfRule>
  </conditionalFormatting>
  <conditionalFormatting sqref="E182:E183">
    <cfRule type="expression" dxfId="806" priority="631">
      <formula>$B182=0</formula>
    </cfRule>
  </conditionalFormatting>
  <conditionalFormatting sqref="E182:E183">
    <cfRule type="expression" dxfId="805" priority="630">
      <formula>$B182=0</formula>
    </cfRule>
  </conditionalFormatting>
  <conditionalFormatting sqref="E182:E183">
    <cfRule type="expression" dxfId="804" priority="629">
      <formula>$B182=0</formula>
    </cfRule>
  </conditionalFormatting>
  <conditionalFormatting sqref="E182:E183">
    <cfRule type="expression" dxfId="803" priority="628">
      <formula>$B182=0</formula>
    </cfRule>
  </conditionalFormatting>
  <conditionalFormatting sqref="E182:E183">
    <cfRule type="expression" dxfId="802" priority="627">
      <formula>$B182=0</formula>
    </cfRule>
  </conditionalFormatting>
  <conditionalFormatting sqref="E182:E183">
    <cfRule type="expression" dxfId="801" priority="626">
      <formula>$B182=0</formula>
    </cfRule>
  </conditionalFormatting>
  <conditionalFormatting sqref="E182:E183">
    <cfRule type="expression" dxfId="800" priority="625">
      <formula>$B182=0</formula>
    </cfRule>
  </conditionalFormatting>
  <conditionalFormatting sqref="E182:E183">
    <cfRule type="expression" dxfId="799" priority="624">
      <formula>$B182=0</formula>
    </cfRule>
  </conditionalFormatting>
  <conditionalFormatting sqref="C244:C248">
    <cfRule type="expression" dxfId="798" priority="622">
      <formula>$B244=0</formula>
    </cfRule>
  </conditionalFormatting>
  <conditionalFormatting sqref="C259:C263">
    <cfRule type="expression" dxfId="797" priority="621">
      <formula>$B259=0</formula>
    </cfRule>
  </conditionalFormatting>
  <conditionalFormatting sqref="A239">
    <cfRule type="expression" dxfId="796" priority="620">
      <formula>$B239=0</formula>
    </cfRule>
  </conditionalFormatting>
  <conditionalFormatting sqref="A104:C105">
    <cfRule type="expression" dxfId="795" priority="618">
      <formula>$B104=0</formula>
    </cfRule>
  </conditionalFormatting>
  <conditionalFormatting sqref="F104:F105">
    <cfRule type="expression" dxfId="794" priority="617">
      <formula>$B104=0</formula>
    </cfRule>
  </conditionalFormatting>
  <conditionalFormatting sqref="F104:F105">
    <cfRule type="expression" dxfId="793" priority="616">
      <formula>$B104=0</formula>
    </cfRule>
  </conditionalFormatting>
  <conditionalFormatting sqref="F104:F105">
    <cfRule type="expression" dxfId="792" priority="615">
      <formula>$B104=0</formula>
    </cfRule>
  </conditionalFormatting>
  <conditionalFormatting sqref="F104:F105">
    <cfRule type="expression" dxfId="791" priority="614">
      <formula>$B104=0</formula>
    </cfRule>
  </conditionalFormatting>
  <conditionalFormatting sqref="F104:F105">
    <cfRule type="expression" dxfId="790" priority="613">
      <formula>$B104=0</formula>
    </cfRule>
  </conditionalFormatting>
  <conditionalFormatting sqref="F104:F105">
    <cfRule type="expression" dxfId="789" priority="612">
      <formula>$B104=0</formula>
    </cfRule>
  </conditionalFormatting>
  <conditionalFormatting sqref="A105:C105">
    <cfRule type="expression" dxfId="788" priority="611">
      <formula>$B105=0</formula>
    </cfRule>
  </conditionalFormatting>
  <conditionalFormatting sqref="F105">
    <cfRule type="expression" dxfId="787" priority="610">
      <formula>$B105=0</formula>
    </cfRule>
  </conditionalFormatting>
  <conditionalFormatting sqref="F105">
    <cfRule type="expression" dxfId="786" priority="609">
      <formula>$B105=0</formula>
    </cfRule>
  </conditionalFormatting>
  <conditionalFormatting sqref="F105">
    <cfRule type="expression" dxfId="785" priority="608">
      <formula>$B105=0</formula>
    </cfRule>
  </conditionalFormatting>
  <conditionalFormatting sqref="F105">
    <cfRule type="expression" dxfId="784" priority="607">
      <formula>$B105=0</formula>
    </cfRule>
  </conditionalFormatting>
  <conditionalFormatting sqref="F105">
    <cfRule type="expression" dxfId="783" priority="606">
      <formula>$B105=0</formula>
    </cfRule>
  </conditionalFormatting>
  <conditionalFormatting sqref="F105">
    <cfRule type="expression" dxfId="782" priority="605">
      <formula>$B105=0</formula>
    </cfRule>
  </conditionalFormatting>
  <conditionalFormatting sqref="A108:C110">
    <cfRule type="expression" dxfId="781" priority="604">
      <formula>$B108=0</formula>
    </cfRule>
  </conditionalFormatting>
  <conditionalFormatting sqref="A108:A110">
    <cfRule type="expression" dxfId="780" priority="603">
      <formula>$B108=0</formula>
    </cfRule>
  </conditionalFormatting>
  <conditionalFormatting sqref="A109:A110">
    <cfRule type="expression" dxfId="779" priority="602">
      <formula>$B109=0</formula>
    </cfRule>
  </conditionalFormatting>
  <conditionalFormatting sqref="A109:A110">
    <cfRule type="expression" dxfId="778" priority="601">
      <formula>$B109=0</formula>
    </cfRule>
  </conditionalFormatting>
  <conditionalFormatting sqref="A109:A110">
    <cfRule type="expression" dxfId="777" priority="600">
      <formula>$B109=0</formula>
    </cfRule>
  </conditionalFormatting>
  <conditionalFormatting sqref="F108:F110">
    <cfRule type="expression" dxfId="776" priority="599">
      <formula>$B108=0</formula>
    </cfRule>
  </conditionalFormatting>
  <conditionalFormatting sqref="F109:F110">
    <cfRule type="expression" dxfId="775" priority="598">
      <formula>$B109=0</formula>
    </cfRule>
  </conditionalFormatting>
  <conditionalFormatting sqref="F109:F110">
    <cfRule type="expression" dxfId="774" priority="597">
      <formula>$B109=0</formula>
    </cfRule>
  </conditionalFormatting>
  <conditionalFormatting sqref="F109:F110">
    <cfRule type="expression" dxfId="773" priority="596">
      <formula>$B109=0</formula>
    </cfRule>
  </conditionalFormatting>
  <conditionalFormatting sqref="F109:F110">
    <cfRule type="expression" dxfId="772" priority="595">
      <formula>$B109=0</formula>
    </cfRule>
  </conditionalFormatting>
  <conditionalFormatting sqref="F109:F110">
    <cfRule type="expression" dxfId="771" priority="594">
      <formula>$B109=0</formula>
    </cfRule>
  </conditionalFormatting>
  <conditionalFormatting sqref="F109:F110">
    <cfRule type="expression" dxfId="770" priority="593">
      <formula>$B109=0</formula>
    </cfRule>
  </conditionalFormatting>
  <conditionalFormatting sqref="F109:F110">
    <cfRule type="expression" dxfId="769" priority="592">
      <formula>$B109=0</formula>
    </cfRule>
  </conditionalFormatting>
  <conditionalFormatting sqref="F109:F110">
    <cfRule type="expression" dxfId="768" priority="591">
      <formula>$B109=0</formula>
    </cfRule>
  </conditionalFormatting>
  <conditionalFormatting sqref="F109:F110">
    <cfRule type="expression" dxfId="767" priority="590">
      <formula>$B109=0</formula>
    </cfRule>
  </conditionalFormatting>
  <conditionalFormatting sqref="F109:F110">
    <cfRule type="expression" dxfId="766" priority="589">
      <formula>$B109=0</formula>
    </cfRule>
  </conditionalFormatting>
  <conditionalFormatting sqref="F109:F110">
    <cfRule type="expression" dxfId="765" priority="588">
      <formula>$B109=0</formula>
    </cfRule>
  </conditionalFormatting>
  <conditionalFormatting sqref="F109:F110">
    <cfRule type="expression" dxfId="764" priority="587">
      <formula>$B109=0</formula>
    </cfRule>
  </conditionalFormatting>
  <conditionalFormatting sqref="F109:F110">
    <cfRule type="expression" dxfId="763" priority="586">
      <formula>$B109=0</formula>
    </cfRule>
  </conditionalFormatting>
  <conditionalFormatting sqref="F109:F110">
    <cfRule type="expression" dxfId="762" priority="585">
      <formula>$B109=0</formula>
    </cfRule>
  </conditionalFormatting>
  <conditionalFormatting sqref="F109:F110">
    <cfRule type="expression" dxfId="761" priority="584">
      <formula>$B109=0</formula>
    </cfRule>
  </conditionalFormatting>
  <conditionalFormatting sqref="F109:F110">
    <cfRule type="expression" dxfId="760" priority="583">
      <formula>$B109=0</formula>
    </cfRule>
  </conditionalFormatting>
  <conditionalFormatting sqref="F109:F110">
    <cfRule type="expression" dxfId="759" priority="582">
      <formula>$B109=0</formula>
    </cfRule>
  </conditionalFormatting>
  <conditionalFormatting sqref="F109:F110">
    <cfRule type="expression" dxfId="758" priority="581">
      <formula>$B109=0</formula>
    </cfRule>
  </conditionalFormatting>
  <conditionalFormatting sqref="F109:F110">
    <cfRule type="expression" dxfId="757" priority="580">
      <formula>$B109=0</formula>
    </cfRule>
  </conditionalFormatting>
  <conditionalFormatting sqref="F109:F110">
    <cfRule type="expression" dxfId="756" priority="579">
      <formula>$B109=0</formula>
    </cfRule>
  </conditionalFormatting>
  <conditionalFormatting sqref="F109:F110">
    <cfRule type="expression" dxfId="755" priority="578">
      <formula>$B109=0</formula>
    </cfRule>
  </conditionalFormatting>
  <conditionalFormatting sqref="F109:F110">
    <cfRule type="expression" dxfId="754" priority="577">
      <formula>$B109=0</formula>
    </cfRule>
  </conditionalFormatting>
  <conditionalFormatting sqref="F109:F110">
    <cfRule type="expression" dxfId="753" priority="576">
      <formula>$B109=0</formula>
    </cfRule>
  </conditionalFormatting>
  <conditionalFormatting sqref="F109:F110">
    <cfRule type="expression" dxfId="752" priority="575">
      <formula>$B109=0</formula>
    </cfRule>
  </conditionalFormatting>
  <conditionalFormatting sqref="F109:F110">
    <cfRule type="expression" dxfId="751" priority="574">
      <formula>$B109=0</formula>
    </cfRule>
  </conditionalFormatting>
  <conditionalFormatting sqref="F109:F110">
    <cfRule type="expression" dxfId="750" priority="573">
      <formula>$B109=0</formula>
    </cfRule>
  </conditionalFormatting>
  <conditionalFormatting sqref="F109:F110">
    <cfRule type="expression" dxfId="749" priority="572">
      <formula>$B109=0</formula>
    </cfRule>
  </conditionalFormatting>
  <conditionalFormatting sqref="F109:F110">
    <cfRule type="expression" dxfId="748" priority="571">
      <formula>$B109=0</formula>
    </cfRule>
  </conditionalFormatting>
  <conditionalFormatting sqref="F109:F110">
    <cfRule type="expression" dxfId="747" priority="570">
      <formula>$B109=0</formula>
    </cfRule>
  </conditionalFormatting>
  <conditionalFormatting sqref="F109:F110">
    <cfRule type="expression" dxfId="746" priority="569">
      <formula>$B109=0</formula>
    </cfRule>
  </conditionalFormatting>
  <conditionalFormatting sqref="F109:F110">
    <cfRule type="expression" dxfId="745" priority="568">
      <formula>$B109=0</formula>
    </cfRule>
  </conditionalFormatting>
  <conditionalFormatting sqref="F109:F110">
    <cfRule type="expression" dxfId="744" priority="567">
      <formula>$B109=0</formula>
    </cfRule>
  </conditionalFormatting>
  <conditionalFormatting sqref="F109:F110">
    <cfRule type="expression" dxfId="743" priority="566">
      <formula>$B109=0</formula>
    </cfRule>
  </conditionalFormatting>
  <conditionalFormatting sqref="F109:F110">
    <cfRule type="expression" dxfId="742" priority="565">
      <formula>$B109=0</formula>
    </cfRule>
  </conditionalFormatting>
  <conditionalFormatting sqref="A122:C123">
    <cfRule type="expression" dxfId="741" priority="564">
      <formula>$B122=0</formula>
    </cfRule>
  </conditionalFormatting>
  <conditionalFormatting sqref="A122:A123">
    <cfRule type="expression" dxfId="740" priority="563">
      <formula>$B122=0</formula>
    </cfRule>
  </conditionalFormatting>
  <conditionalFormatting sqref="A122:A123">
    <cfRule type="expression" dxfId="739" priority="562">
      <formula>$B122=0</formula>
    </cfRule>
  </conditionalFormatting>
  <conditionalFormatting sqref="A122:A123">
    <cfRule type="expression" dxfId="738" priority="561">
      <formula>$B122=0</formula>
    </cfRule>
  </conditionalFormatting>
  <conditionalFormatting sqref="C122:C123">
    <cfRule type="expression" dxfId="737" priority="560">
      <formula>$B122=0</formula>
    </cfRule>
  </conditionalFormatting>
  <conditionalFormatting sqref="C122:C123">
    <cfRule type="expression" dxfId="736" priority="559">
      <formula>$B122=0</formula>
    </cfRule>
  </conditionalFormatting>
  <conditionalFormatting sqref="C122:C123">
    <cfRule type="expression" dxfId="735" priority="558">
      <formula>$B122=0</formula>
    </cfRule>
  </conditionalFormatting>
  <conditionalFormatting sqref="A123:C123">
    <cfRule type="expression" dxfId="734" priority="557">
      <formula>$B123=0</formula>
    </cfRule>
  </conditionalFormatting>
  <conditionalFormatting sqref="A123">
    <cfRule type="expression" dxfId="733" priority="556">
      <formula>$B123=0</formula>
    </cfRule>
  </conditionalFormatting>
  <conditionalFormatting sqref="A123">
    <cfRule type="expression" dxfId="732" priority="555">
      <formula>$B123=0</formula>
    </cfRule>
  </conditionalFormatting>
  <conditionalFormatting sqref="A123">
    <cfRule type="expression" dxfId="731" priority="554">
      <formula>$B123=0</formula>
    </cfRule>
  </conditionalFormatting>
  <conditionalFormatting sqref="C123">
    <cfRule type="expression" dxfId="730" priority="553">
      <formula>$B123=0</formula>
    </cfRule>
  </conditionalFormatting>
  <conditionalFormatting sqref="C123">
    <cfRule type="expression" dxfId="729" priority="552">
      <formula>$B123=0</formula>
    </cfRule>
  </conditionalFormatting>
  <conditionalFormatting sqref="C123">
    <cfRule type="expression" dxfId="728" priority="551">
      <formula>$B123=0</formula>
    </cfRule>
  </conditionalFormatting>
  <conditionalFormatting sqref="F122:F123">
    <cfRule type="expression" dxfId="727" priority="550">
      <formula>$B122=0</formula>
    </cfRule>
  </conditionalFormatting>
  <conditionalFormatting sqref="F122:F123">
    <cfRule type="expression" dxfId="726" priority="549">
      <formula>$B122=0</formula>
    </cfRule>
  </conditionalFormatting>
  <conditionalFormatting sqref="F122:F123">
    <cfRule type="expression" dxfId="725" priority="548">
      <formula>$B122=0</formula>
    </cfRule>
  </conditionalFormatting>
  <conditionalFormatting sqref="F122:F123">
    <cfRule type="expression" dxfId="724" priority="547">
      <formula>$B122=0</formula>
    </cfRule>
  </conditionalFormatting>
  <conditionalFormatting sqref="F122:F123">
    <cfRule type="expression" dxfId="723" priority="546">
      <formula>$B122=0</formula>
    </cfRule>
  </conditionalFormatting>
  <conditionalFormatting sqref="F122:F123">
    <cfRule type="expression" dxfId="722" priority="545">
      <formula>$B122=0</formula>
    </cfRule>
  </conditionalFormatting>
  <conditionalFormatting sqref="F122:F123">
    <cfRule type="expression" dxfId="721" priority="544">
      <formula>$B122=0</formula>
    </cfRule>
  </conditionalFormatting>
  <conditionalFormatting sqref="F122:F123">
    <cfRule type="expression" dxfId="720" priority="543">
      <formula>$B122=0</formula>
    </cfRule>
  </conditionalFormatting>
  <conditionalFormatting sqref="F122:F123">
    <cfRule type="expression" dxfId="719" priority="542">
      <formula>$B122=0</formula>
    </cfRule>
  </conditionalFormatting>
  <conditionalFormatting sqref="F122:F123">
    <cfRule type="expression" dxfId="718" priority="541">
      <formula>$B122=0</formula>
    </cfRule>
  </conditionalFormatting>
  <conditionalFormatting sqref="F122:F123">
    <cfRule type="expression" dxfId="717" priority="540">
      <formula>$B122=0</formula>
    </cfRule>
  </conditionalFormatting>
  <conditionalFormatting sqref="F122:F123">
    <cfRule type="expression" dxfId="716" priority="539">
      <formula>$B122=0</formula>
    </cfRule>
  </conditionalFormatting>
  <conditionalFormatting sqref="F122:F123">
    <cfRule type="expression" dxfId="715" priority="538">
      <formula>$B122=0</formula>
    </cfRule>
  </conditionalFormatting>
  <conditionalFormatting sqref="F122:F123">
    <cfRule type="expression" dxfId="714" priority="537">
      <formula>$B122=0</formula>
    </cfRule>
  </conditionalFormatting>
  <conditionalFormatting sqref="F122:F123">
    <cfRule type="expression" dxfId="713" priority="536">
      <formula>$B122=0</formula>
    </cfRule>
  </conditionalFormatting>
  <conditionalFormatting sqref="F122:F123">
    <cfRule type="expression" dxfId="712" priority="535">
      <formula>$B122=0</formula>
    </cfRule>
  </conditionalFormatting>
  <conditionalFormatting sqref="F122:F123">
    <cfRule type="expression" dxfId="711" priority="534">
      <formula>$B122=0</formula>
    </cfRule>
  </conditionalFormatting>
  <conditionalFormatting sqref="F122:F123">
    <cfRule type="expression" dxfId="710" priority="533">
      <formula>$B122=0</formula>
    </cfRule>
  </conditionalFormatting>
  <conditionalFormatting sqref="F122:F123">
    <cfRule type="expression" dxfId="709" priority="532">
      <formula>$B122=0</formula>
    </cfRule>
  </conditionalFormatting>
  <conditionalFormatting sqref="F122:F123">
    <cfRule type="expression" dxfId="708" priority="531">
      <formula>$B122=0</formula>
    </cfRule>
  </conditionalFormatting>
  <conditionalFormatting sqref="F122:F123">
    <cfRule type="expression" dxfId="707" priority="530">
      <formula>$B122=0</formula>
    </cfRule>
  </conditionalFormatting>
  <conditionalFormatting sqref="F122:F123">
    <cfRule type="expression" dxfId="706" priority="529">
      <formula>$B122=0</formula>
    </cfRule>
  </conditionalFormatting>
  <conditionalFormatting sqref="F122:F123">
    <cfRule type="expression" dxfId="705" priority="528">
      <formula>$B122=0</formula>
    </cfRule>
  </conditionalFormatting>
  <conditionalFormatting sqref="F122:F123">
    <cfRule type="expression" dxfId="704" priority="527">
      <formula>$B122=0</formula>
    </cfRule>
  </conditionalFormatting>
  <conditionalFormatting sqref="F122:F123">
    <cfRule type="expression" dxfId="703" priority="526">
      <formula>$B122=0</formula>
    </cfRule>
  </conditionalFormatting>
  <conditionalFormatting sqref="F122:F123">
    <cfRule type="expression" dxfId="702" priority="525">
      <formula>$B122=0</formula>
    </cfRule>
  </conditionalFormatting>
  <conditionalFormatting sqref="F122:F123">
    <cfRule type="expression" dxfId="701" priority="524">
      <formula>$B122=0</formula>
    </cfRule>
  </conditionalFormatting>
  <conditionalFormatting sqref="F122:F123">
    <cfRule type="expression" dxfId="700" priority="523">
      <formula>$B122=0</formula>
    </cfRule>
  </conditionalFormatting>
  <conditionalFormatting sqref="F122:F123">
    <cfRule type="expression" dxfId="699" priority="522">
      <formula>$B122=0</formula>
    </cfRule>
  </conditionalFormatting>
  <conditionalFormatting sqref="F122:F123">
    <cfRule type="expression" dxfId="698" priority="521">
      <formula>$B122=0</formula>
    </cfRule>
  </conditionalFormatting>
  <conditionalFormatting sqref="F122:F123">
    <cfRule type="expression" dxfId="697" priority="520">
      <formula>$B122=0</formula>
    </cfRule>
  </conditionalFormatting>
  <conditionalFormatting sqref="F122:F123">
    <cfRule type="expression" dxfId="696" priority="519">
      <formula>$B122=0</formula>
    </cfRule>
  </conditionalFormatting>
  <conditionalFormatting sqref="F122:F123">
    <cfRule type="expression" dxfId="695" priority="518">
      <formula>$B122=0</formula>
    </cfRule>
  </conditionalFormatting>
  <conditionalFormatting sqref="A136:C136">
    <cfRule type="expression" dxfId="694" priority="517">
      <formula>$B136=0</formula>
    </cfRule>
  </conditionalFormatting>
  <conditionalFormatting sqref="F136">
    <cfRule type="expression" dxfId="693" priority="516">
      <formula>$B136=0</formula>
    </cfRule>
  </conditionalFormatting>
  <conditionalFormatting sqref="F136">
    <cfRule type="expression" dxfId="692" priority="515">
      <formula>$B136=0</formula>
    </cfRule>
  </conditionalFormatting>
  <conditionalFormatting sqref="F136">
    <cfRule type="expression" dxfId="691" priority="514">
      <formula>$B136=0</formula>
    </cfRule>
  </conditionalFormatting>
  <conditionalFormatting sqref="F136">
    <cfRule type="expression" dxfId="690" priority="513">
      <formula>$B136=0</formula>
    </cfRule>
  </conditionalFormatting>
  <conditionalFormatting sqref="F136">
    <cfRule type="expression" dxfId="689" priority="512">
      <formula>$B136=0</formula>
    </cfRule>
  </conditionalFormatting>
  <conditionalFormatting sqref="F136">
    <cfRule type="expression" dxfId="688" priority="511">
      <formula>$B136=0</formula>
    </cfRule>
  </conditionalFormatting>
  <conditionalFormatting sqref="F136">
    <cfRule type="expression" dxfId="687" priority="510">
      <formula>$B136=0</formula>
    </cfRule>
  </conditionalFormatting>
  <conditionalFormatting sqref="F136">
    <cfRule type="expression" dxfId="686" priority="509">
      <formula>$B136=0</formula>
    </cfRule>
  </conditionalFormatting>
  <conditionalFormatting sqref="F136">
    <cfRule type="expression" dxfId="685" priority="508">
      <formula>$B136=0</formula>
    </cfRule>
  </conditionalFormatting>
  <conditionalFormatting sqref="F136">
    <cfRule type="expression" dxfId="684" priority="507">
      <formula>$B136=0</formula>
    </cfRule>
  </conditionalFormatting>
  <conditionalFormatting sqref="F136">
    <cfRule type="expression" dxfId="683" priority="506">
      <formula>$B136=0</formula>
    </cfRule>
  </conditionalFormatting>
  <conditionalFormatting sqref="F136">
    <cfRule type="expression" dxfId="682" priority="505">
      <formula>$B136=0</formula>
    </cfRule>
  </conditionalFormatting>
  <conditionalFormatting sqref="F136">
    <cfRule type="expression" dxfId="681" priority="504">
      <formula>$B136=0</formula>
    </cfRule>
  </conditionalFormatting>
  <conditionalFormatting sqref="F136">
    <cfRule type="expression" dxfId="680" priority="503">
      <formula>$B136=0</formula>
    </cfRule>
  </conditionalFormatting>
  <conditionalFormatting sqref="F136">
    <cfRule type="expression" dxfId="679" priority="502">
      <formula>$B136=0</formula>
    </cfRule>
  </conditionalFormatting>
  <conditionalFormatting sqref="F136">
    <cfRule type="expression" dxfId="678" priority="501">
      <formula>$B136=0</formula>
    </cfRule>
  </conditionalFormatting>
  <conditionalFormatting sqref="F136">
    <cfRule type="expression" dxfId="677" priority="500">
      <formula>$B136=0</formula>
    </cfRule>
  </conditionalFormatting>
  <conditionalFormatting sqref="F136">
    <cfRule type="expression" dxfId="676" priority="499">
      <formula>$B136=0</formula>
    </cfRule>
  </conditionalFormatting>
  <conditionalFormatting sqref="F136">
    <cfRule type="expression" dxfId="675" priority="498">
      <formula>$B136=0</formula>
    </cfRule>
  </conditionalFormatting>
  <conditionalFormatting sqref="F136">
    <cfRule type="expression" dxfId="674" priority="497">
      <formula>$B136=0</formula>
    </cfRule>
  </conditionalFormatting>
  <conditionalFormatting sqref="F136">
    <cfRule type="expression" dxfId="673" priority="496">
      <formula>$B136=0</formula>
    </cfRule>
  </conditionalFormatting>
  <conditionalFormatting sqref="F136">
    <cfRule type="expression" dxfId="672" priority="495">
      <formula>$B136=0</formula>
    </cfRule>
  </conditionalFormatting>
  <conditionalFormatting sqref="F136">
    <cfRule type="expression" dxfId="671" priority="494">
      <formula>$B136=0</formula>
    </cfRule>
  </conditionalFormatting>
  <conditionalFormatting sqref="A137:C137">
    <cfRule type="expression" dxfId="670" priority="493">
      <formula>$B137=0</formula>
    </cfRule>
  </conditionalFormatting>
  <conditionalFormatting sqref="F137">
    <cfRule type="expression" dxfId="669" priority="492">
      <formula>$B137=0</formula>
    </cfRule>
  </conditionalFormatting>
  <conditionalFormatting sqref="F137">
    <cfRule type="expression" dxfId="668" priority="491">
      <formula>$B137=0</formula>
    </cfRule>
  </conditionalFormatting>
  <conditionalFormatting sqref="F137">
    <cfRule type="expression" dxfId="667" priority="490">
      <formula>$B137=0</formula>
    </cfRule>
  </conditionalFormatting>
  <conditionalFormatting sqref="F137">
    <cfRule type="expression" dxfId="666" priority="489">
      <formula>$B137=0</formula>
    </cfRule>
  </conditionalFormatting>
  <conditionalFormatting sqref="F137">
    <cfRule type="expression" dxfId="665" priority="488">
      <formula>$B137=0</formula>
    </cfRule>
  </conditionalFormatting>
  <conditionalFormatting sqref="F137">
    <cfRule type="expression" dxfId="664" priority="487">
      <formula>$B137=0</formula>
    </cfRule>
  </conditionalFormatting>
  <conditionalFormatting sqref="F137">
    <cfRule type="expression" dxfId="663" priority="486">
      <formula>$B137=0</formula>
    </cfRule>
  </conditionalFormatting>
  <conditionalFormatting sqref="F137">
    <cfRule type="expression" dxfId="662" priority="485">
      <formula>$B137=0</formula>
    </cfRule>
  </conditionalFormatting>
  <conditionalFormatting sqref="F137">
    <cfRule type="expression" dxfId="661" priority="484">
      <formula>$B137=0</formula>
    </cfRule>
  </conditionalFormatting>
  <conditionalFormatting sqref="F137">
    <cfRule type="expression" dxfId="660" priority="483">
      <formula>$B137=0</formula>
    </cfRule>
  </conditionalFormatting>
  <conditionalFormatting sqref="F137">
    <cfRule type="expression" dxfId="659" priority="482">
      <formula>$B137=0</formula>
    </cfRule>
  </conditionalFormatting>
  <conditionalFormatting sqref="F137">
    <cfRule type="expression" dxfId="658" priority="481">
      <formula>$B137=0</formula>
    </cfRule>
  </conditionalFormatting>
  <conditionalFormatting sqref="F137">
    <cfRule type="expression" dxfId="657" priority="480">
      <formula>$B137=0</formula>
    </cfRule>
  </conditionalFormatting>
  <conditionalFormatting sqref="F137">
    <cfRule type="expression" dxfId="656" priority="479">
      <formula>$B137=0</formula>
    </cfRule>
  </conditionalFormatting>
  <conditionalFormatting sqref="F137">
    <cfRule type="expression" dxfId="655" priority="478">
      <formula>$B137=0</formula>
    </cfRule>
  </conditionalFormatting>
  <conditionalFormatting sqref="F137">
    <cfRule type="expression" dxfId="654" priority="477">
      <formula>$B137=0</formula>
    </cfRule>
  </conditionalFormatting>
  <conditionalFormatting sqref="F137">
    <cfRule type="expression" dxfId="653" priority="476">
      <formula>$B137=0</formula>
    </cfRule>
  </conditionalFormatting>
  <conditionalFormatting sqref="F137">
    <cfRule type="expression" dxfId="652" priority="475">
      <formula>$B137=0</formula>
    </cfRule>
  </conditionalFormatting>
  <conditionalFormatting sqref="F137">
    <cfRule type="expression" dxfId="651" priority="474">
      <formula>$B137=0</formula>
    </cfRule>
  </conditionalFormatting>
  <conditionalFormatting sqref="F137">
    <cfRule type="expression" dxfId="650" priority="473">
      <formula>$B137=0</formula>
    </cfRule>
  </conditionalFormatting>
  <conditionalFormatting sqref="F137">
    <cfRule type="expression" dxfId="649" priority="472">
      <formula>$B137=0</formula>
    </cfRule>
  </conditionalFormatting>
  <conditionalFormatting sqref="F137">
    <cfRule type="expression" dxfId="648" priority="471">
      <formula>$B137=0</formula>
    </cfRule>
  </conditionalFormatting>
  <conditionalFormatting sqref="F137">
    <cfRule type="expression" dxfId="647" priority="470">
      <formula>$B137=0</formula>
    </cfRule>
  </conditionalFormatting>
  <conditionalFormatting sqref="F137">
    <cfRule type="expression" dxfId="646" priority="469">
      <formula>$B137=0</formula>
    </cfRule>
  </conditionalFormatting>
  <conditionalFormatting sqref="F137">
    <cfRule type="expression" dxfId="645" priority="468">
      <formula>$B137=0</formula>
    </cfRule>
  </conditionalFormatting>
  <conditionalFormatting sqref="F137">
    <cfRule type="expression" dxfId="644" priority="467">
      <formula>$B137=0</formula>
    </cfRule>
  </conditionalFormatting>
  <conditionalFormatting sqref="F137">
    <cfRule type="expression" dxfId="643" priority="466">
      <formula>$B137=0</formula>
    </cfRule>
  </conditionalFormatting>
  <conditionalFormatting sqref="F137">
    <cfRule type="expression" dxfId="642" priority="465">
      <formula>$B137=0</formula>
    </cfRule>
  </conditionalFormatting>
  <conditionalFormatting sqref="F137">
    <cfRule type="expression" dxfId="641" priority="464">
      <formula>$B137=0</formula>
    </cfRule>
  </conditionalFormatting>
  <conditionalFormatting sqref="F137">
    <cfRule type="expression" dxfId="640" priority="463">
      <formula>$B137=0</formula>
    </cfRule>
  </conditionalFormatting>
  <conditionalFormatting sqref="F137">
    <cfRule type="expression" dxfId="639" priority="462">
      <formula>$B137=0</formula>
    </cfRule>
  </conditionalFormatting>
  <conditionalFormatting sqref="F137">
    <cfRule type="expression" dxfId="638" priority="461">
      <formula>$B137=0</formula>
    </cfRule>
  </conditionalFormatting>
  <conditionalFormatting sqref="F137">
    <cfRule type="expression" dxfId="637" priority="460">
      <formula>$B137=0</formula>
    </cfRule>
  </conditionalFormatting>
  <conditionalFormatting sqref="F137">
    <cfRule type="expression" dxfId="636" priority="459">
      <formula>$B137=0</formula>
    </cfRule>
  </conditionalFormatting>
  <conditionalFormatting sqref="F137">
    <cfRule type="expression" dxfId="635" priority="458">
      <formula>$B137=0</formula>
    </cfRule>
  </conditionalFormatting>
  <conditionalFormatting sqref="F137">
    <cfRule type="expression" dxfId="634" priority="457">
      <formula>$B137=0</formula>
    </cfRule>
  </conditionalFormatting>
  <conditionalFormatting sqref="F137">
    <cfRule type="expression" dxfId="633" priority="456">
      <formula>$B137=0</formula>
    </cfRule>
  </conditionalFormatting>
  <conditionalFormatting sqref="F137">
    <cfRule type="expression" dxfId="632" priority="455">
      <formula>$B137=0</formula>
    </cfRule>
  </conditionalFormatting>
  <conditionalFormatting sqref="F137">
    <cfRule type="expression" dxfId="631" priority="454">
      <formula>$B137=0</formula>
    </cfRule>
  </conditionalFormatting>
  <conditionalFormatting sqref="F137">
    <cfRule type="expression" dxfId="630" priority="453">
      <formula>$B137=0</formula>
    </cfRule>
  </conditionalFormatting>
  <conditionalFormatting sqref="F137">
    <cfRule type="expression" dxfId="629" priority="452">
      <formula>$B137=0</formula>
    </cfRule>
  </conditionalFormatting>
  <conditionalFormatting sqref="F137">
    <cfRule type="expression" dxfId="628" priority="451">
      <formula>$B137=0</formula>
    </cfRule>
  </conditionalFormatting>
  <conditionalFormatting sqref="F137">
    <cfRule type="expression" dxfId="627" priority="450">
      <formula>$B137=0</formula>
    </cfRule>
  </conditionalFormatting>
  <conditionalFormatting sqref="F137">
    <cfRule type="expression" dxfId="626" priority="449">
      <formula>$B137=0</formula>
    </cfRule>
  </conditionalFormatting>
  <conditionalFormatting sqref="F137">
    <cfRule type="expression" dxfId="625" priority="448">
      <formula>$B137=0</formula>
    </cfRule>
  </conditionalFormatting>
  <conditionalFormatting sqref="F137">
    <cfRule type="expression" dxfId="624" priority="447">
      <formula>$B137=0</formula>
    </cfRule>
  </conditionalFormatting>
  <conditionalFormatting sqref="F137">
    <cfRule type="expression" dxfId="623" priority="446">
      <formula>$B137=0</formula>
    </cfRule>
  </conditionalFormatting>
  <conditionalFormatting sqref="F137">
    <cfRule type="expression" dxfId="622" priority="445">
      <formula>$B137=0</formula>
    </cfRule>
  </conditionalFormatting>
  <conditionalFormatting sqref="F137">
    <cfRule type="expression" dxfId="621" priority="444">
      <formula>$B137=0</formula>
    </cfRule>
  </conditionalFormatting>
  <conditionalFormatting sqref="F137">
    <cfRule type="expression" dxfId="620" priority="443">
      <formula>$B137=0</formula>
    </cfRule>
  </conditionalFormatting>
  <conditionalFormatting sqref="F137">
    <cfRule type="expression" dxfId="619" priority="442">
      <formula>$B137=0</formula>
    </cfRule>
  </conditionalFormatting>
  <conditionalFormatting sqref="F137">
    <cfRule type="expression" dxfId="618" priority="441">
      <formula>$B137=0</formula>
    </cfRule>
  </conditionalFormatting>
  <conditionalFormatting sqref="F137">
    <cfRule type="expression" dxfId="617" priority="440">
      <formula>$B137=0</formula>
    </cfRule>
  </conditionalFormatting>
  <conditionalFormatting sqref="F137">
    <cfRule type="expression" dxfId="616" priority="439">
      <formula>$B137=0</formula>
    </cfRule>
  </conditionalFormatting>
  <conditionalFormatting sqref="F137">
    <cfRule type="expression" dxfId="615" priority="438">
      <formula>$B137=0</formula>
    </cfRule>
  </conditionalFormatting>
  <conditionalFormatting sqref="A152:A153">
    <cfRule type="expression" dxfId="614" priority="437">
      <formula>$B152=0</formula>
    </cfRule>
  </conditionalFormatting>
  <conditionalFormatting sqref="F153">
    <cfRule type="expression" dxfId="613" priority="436">
      <formula>$B153=0</formula>
    </cfRule>
  </conditionalFormatting>
  <conditionalFormatting sqref="F153">
    <cfRule type="expression" dxfId="612" priority="435">
      <formula>$B153=0</formula>
    </cfRule>
  </conditionalFormatting>
  <conditionalFormatting sqref="F153">
    <cfRule type="expression" dxfId="611" priority="434">
      <formula>$B153=0</formula>
    </cfRule>
  </conditionalFormatting>
  <conditionalFormatting sqref="F153">
    <cfRule type="expression" dxfId="610" priority="433">
      <formula>$B153=0</formula>
    </cfRule>
  </conditionalFormatting>
  <conditionalFormatting sqref="F153">
    <cfRule type="expression" dxfId="609" priority="432">
      <formula>$B153=0</formula>
    </cfRule>
  </conditionalFormatting>
  <conditionalFormatting sqref="F153">
    <cfRule type="expression" dxfId="608" priority="431">
      <formula>$B153=0</formula>
    </cfRule>
  </conditionalFormatting>
  <conditionalFormatting sqref="F153">
    <cfRule type="expression" dxfId="607" priority="430">
      <formula>$B153=0</formula>
    </cfRule>
  </conditionalFormatting>
  <conditionalFormatting sqref="F153">
    <cfRule type="expression" dxfId="606" priority="429">
      <formula>$B153=0</formula>
    </cfRule>
  </conditionalFormatting>
  <conditionalFormatting sqref="F153">
    <cfRule type="expression" dxfId="605" priority="428">
      <formula>$B153=0</formula>
    </cfRule>
  </conditionalFormatting>
  <conditionalFormatting sqref="F153">
    <cfRule type="expression" dxfId="604" priority="427">
      <formula>$B153=0</formula>
    </cfRule>
  </conditionalFormatting>
  <conditionalFormatting sqref="F153">
    <cfRule type="expression" dxfId="603" priority="426">
      <formula>$B153=0</formula>
    </cfRule>
  </conditionalFormatting>
  <conditionalFormatting sqref="F153">
    <cfRule type="expression" dxfId="602" priority="425">
      <formula>$B153=0</formula>
    </cfRule>
  </conditionalFormatting>
  <conditionalFormatting sqref="A163:A164">
    <cfRule type="expression" dxfId="601" priority="424">
      <formula>$B163=0</formula>
    </cfRule>
  </conditionalFormatting>
  <conditionalFormatting sqref="A163:A164">
    <cfRule type="expression" dxfId="600" priority="423">
      <formula>$B163=0</formula>
    </cfRule>
  </conditionalFormatting>
  <conditionalFormatting sqref="A163:A164">
    <cfRule type="expression" dxfId="599" priority="422">
      <formula>$B163=0</formula>
    </cfRule>
  </conditionalFormatting>
  <conditionalFormatting sqref="A163:A164">
    <cfRule type="expression" dxfId="598" priority="421">
      <formula>$B163=0</formula>
    </cfRule>
  </conditionalFormatting>
  <conditionalFormatting sqref="F164">
    <cfRule type="expression" dxfId="597" priority="420">
      <formula>$B164=0</formula>
    </cfRule>
  </conditionalFormatting>
  <conditionalFormatting sqref="F164">
    <cfRule type="expression" dxfId="596" priority="419">
      <formula>$B164=0</formula>
    </cfRule>
  </conditionalFormatting>
  <conditionalFormatting sqref="F164">
    <cfRule type="expression" dxfId="595" priority="418">
      <formula>$B164=0</formula>
    </cfRule>
  </conditionalFormatting>
  <conditionalFormatting sqref="F164">
    <cfRule type="expression" dxfId="594" priority="417">
      <formula>$B164=0</formula>
    </cfRule>
  </conditionalFormatting>
  <conditionalFormatting sqref="F164">
    <cfRule type="expression" dxfId="593" priority="416">
      <formula>$B164=0</formula>
    </cfRule>
  </conditionalFormatting>
  <conditionalFormatting sqref="F164">
    <cfRule type="expression" dxfId="592" priority="415">
      <formula>$B164=0</formula>
    </cfRule>
  </conditionalFormatting>
  <conditionalFormatting sqref="F164">
    <cfRule type="expression" dxfId="591" priority="414">
      <formula>$B164=0</formula>
    </cfRule>
  </conditionalFormatting>
  <conditionalFormatting sqref="F164">
    <cfRule type="expression" dxfId="590" priority="413">
      <formula>$B164=0</formula>
    </cfRule>
  </conditionalFormatting>
  <conditionalFormatting sqref="F164">
    <cfRule type="expression" dxfId="589" priority="412">
      <formula>$B164=0</formula>
    </cfRule>
  </conditionalFormatting>
  <conditionalFormatting sqref="F164">
    <cfRule type="expression" dxfId="588" priority="411">
      <formula>$B164=0</formula>
    </cfRule>
  </conditionalFormatting>
  <conditionalFormatting sqref="F164">
    <cfRule type="expression" dxfId="587" priority="410">
      <formula>$B164=0</formula>
    </cfRule>
  </conditionalFormatting>
  <conditionalFormatting sqref="F164">
    <cfRule type="expression" dxfId="586" priority="409">
      <formula>$B164=0</formula>
    </cfRule>
  </conditionalFormatting>
  <conditionalFormatting sqref="F164">
    <cfRule type="expression" dxfId="585" priority="408">
      <formula>$B164=0</formula>
    </cfRule>
  </conditionalFormatting>
  <conditionalFormatting sqref="F164">
    <cfRule type="expression" dxfId="584" priority="407">
      <formula>$B164=0</formula>
    </cfRule>
  </conditionalFormatting>
  <conditionalFormatting sqref="F164">
    <cfRule type="expression" dxfId="583" priority="406">
      <formula>$B164=0</formula>
    </cfRule>
  </conditionalFormatting>
  <conditionalFormatting sqref="F164">
    <cfRule type="expression" dxfId="582" priority="405">
      <formula>$B164=0</formula>
    </cfRule>
  </conditionalFormatting>
  <conditionalFormatting sqref="F164">
    <cfRule type="expression" dxfId="581" priority="404">
      <formula>$B164=0</formula>
    </cfRule>
  </conditionalFormatting>
  <conditionalFormatting sqref="F164">
    <cfRule type="expression" dxfId="580" priority="403">
      <formula>$B164=0</formula>
    </cfRule>
  </conditionalFormatting>
  <conditionalFormatting sqref="F164">
    <cfRule type="expression" dxfId="579" priority="402">
      <formula>$B164=0</formula>
    </cfRule>
  </conditionalFormatting>
  <conditionalFormatting sqref="F164">
    <cfRule type="expression" dxfId="578" priority="401">
      <formula>$B164=0</formula>
    </cfRule>
  </conditionalFormatting>
  <conditionalFormatting sqref="F164">
    <cfRule type="expression" dxfId="577" priority="400">
      <formula>$B164=0</formula>
    </cfRule>
  </conditionalFormatting>
  <conditionalFormatting sqref="F164">
    <cfRule type="expression" dxfId="576" priority="399">
      <formula>$B164=0</formula>
    </cfRule>
  </conditionalFormatting>
  <conditionalFormatting sqref="F164">
    <cfRule type="expression" dxfId="575" priority="398">
      <formula>$B164=0</formula>
    </cfRule>
  </conditionalFormatting>
  <conditionalFormatting sqref="F164">
    <cfRule type="expression" dxfId="574" priority="397">
      <formula>$B164=0</formula>
    </cfRule>
  </conditionalFormatting>
  <conditionalFormatting sqref="F164">
    <cfRule type="expression" dxfId="573" priority="396">
      <formula>$B164=0</formula>
    </cfRule>
  </conditionalFormatting>
  <conditionalFormatting sqref="F164">
    <cfRule type="expression" dxfId="572" priority="395">
      <formula>$B164=0</formula>
    </cfRule>
  </conditionalFormatting>
  <conditionalFormatting sqref="F164">
    <cfRule type="expression" dxfId="571" priority="394">
      <formula>$B164=0</formula>
    </cfRule>
  </conditionalFormatting>
  <conditionalFormatting sqref="F164">
    <cfRule type="expression" dxfId="570" priority="393">
      <formula>$B164=0</formula>
    </cfRule>
  </conditionalFormatting>
  <conditionalFormatting sqref="F164">
    <cfRule type="expression" dxfId="569" priority="392">
      <formula>$B164=0</formula>
    </cfRule>
  </conditionalFormatting>
  <conditionalFormatting sqref="F164">
    <cfRule type="expression" dxfId="568" priority="391">
      <formula>$B164=0</formula>
    </cfRule>
  </conditionalFormatting>
  <conditionalFormatting sqref="F164">
    <cfRule type="expression" dxfId="567" priority="390">
      <formula>$B164=0</formula>
    </cfRule>
  </conditionalFormatting>
  <conditionalFormatting sqref="F164">
    <cfRule type="expression" dxfId="566" priority="389">
      <formula>$B164=0</formula>
    </cfRule>
  </conditionalFormatting>
  <conditionalFormatting sqref="F164">
    <cfRule type="expression" dxfId="565" priority="388">
      <formula>$B164=0</formula>
    </cfRule>
  </conditionalFormatting>
  <conditionalFormatting sqref="F164">
    <cfRule type="expression" dxfId="564" priority="387">
      <formula>$B164=0</formula>
    </cfRule>
  </conditionalFormatting>
  <conditionalFormatting sqref="F164">
    <cfRule type="expression" dxfId="563" priority="386">
      <formula>$B164=0</formula>
    </cfRule>
  </conditionalFormatting>
  <conditionalFormatting sqref="F164">
    <cfRule type="expression" dxfId="562" priority="385">
      <formula>$B164=0</formula>
    </cfRule>
  </conditionalFormatting>
  <conditionalFormatting sqref="F164">
    <cfRule type="expression" dxfId="561" priority="384">
      <formula>$B164=0</formula>
    </cfRule>
  </conditionalFormatting>
  <conditionalFormatting sqref="A175:A176">
    <cfRule type="expression" dxfId="560" priority="383">
      <formula>$B175=0</formula>
    </cfRule>
  </conditionalFormatting>
  <conditionalFormatting sqref="F175:F176">
    <cfRule type="expression" dxfId="559" priority="382">
      <formula>$B175=0</formula>
    </cfRule>
  </conditionalFormatting>
  <conditionalFormatting sqref="F175:F176">
    <cfRule type="expression" dxfId="558" priority="381">
      <formula>$B175=0</formula>
    </cfRule>
  </conditionalFormatting>
  <conditionalFormatting sqref="F175:F176">
    <cfRule type="expression" dxfId="557" priority="380">
      <formula>$B175=0</formula>
    </cfRule>
  </conditionalFormatting>
  <conditionalFormatting sqref="F175:F176">
    <cfRule type="expression" dxfId="556" priority="379">
      <formula>$B175=0</formula>
    </cfRule>
  </conditionalFormatting>
  <conditionalFormatting sqref="F175:F176">
    <cfRule type="expression" dxfId="555" priority="378">
      <formula>$B175=0</formula>
    </cfRule>
  </conditionalFormatting>
  <conditionalFormatting sqref="F175:F176">
    <cfRule type="expression" dxfId="554" priority="377">
      <formula>$B175=0</formula>
    </cfRule>
  </conditionalFormatting>
  <conditionalFormatting sqref="F175:F176">
    <cfRule type="expression" dxfId="553" priority="376">
      <formula>$B175=0</formula>
    </cfRule>
  </conditionalFormatting>
  <conditionalFormatting sqref="F175:F176">
    <cfRule type="expression" dxfId="552" priority="375">
      <formula>$B175=0</formula>
    </cfRule>
  </conditionalFormatting>
  <conditionalFormatting sqref="F175:F176">
    <cfRule type="expression" dxfId="551" priority="374">
      <formula>$B175=0</formula>
    </cfRule>
  </conditionalFormatting>
  <conditionalFormatting sqref="F175:F176">
    <cfRule type="expression" dxfId="550" priority="373">
      <formula>$B175=0</formula>
    </cfRule>
  </conditionalFormatting>
  <conditionalFormatting sqref="F175:F176">
    <cfRule type="expression" dxfId="549" priority="372">
      <formula>$B175=0</formula>
    </cfRule>
  </conditionalFormatting>
  <conditionalFormatting sqref="F175:F176">
    <cfRule type="expression" dxfId="548" priority="371">
      <formula>$B175=0</formula>
    </cfRule>
  </conditionalFormatting>
  <conditionalFormatting sqref="F175:F176">
    <cfRule type="expression" dxfId="547" priority="370">
      <formula>$B175=0</formula>
    </cfRule>
  </conditionalFormatting>
  <conditionalFormatting sqref="F175:F176">
    <cfRule type="expression" dxfId="546" priority="369">
      <formula>$B175=0</formula>
    </cfRule>
  </conditionalFormatting>
  <conditionalFormatting sqref="F175:F176">
    <cfRule type="expression" dxfId="545" priority="368">
      <formula>$B175=0</formula>
    </cfRule>
  </conditionalFormatting>
  <conditionalFormatting sqref="F175:F176">
    <cfRule type="expression" dxfId="544" priority="367">
      <formula>$B175=0</formula>
    </cfRule>
  </conditionalFormatting>
  <conditionalFormatting sqref="F175:F176">
    <cfRule type="expression" dxfId="543" priority="366">
      <formula>$B175=0</formula>
    </cfRule>
  </conditionalFormatting>
  <conditionalFormatting sqref="F175:F176">
    <cfRule type="expression" dxfId="542" priority="365">
      <formula>$B175=0</formula>
    </cfRule>
  </conditionalFormatting>
  <conditionalFormatting sqref="F175:F176">
    <cfRule type="expression" dxfId="541" priority="364">
      <formula>$B175=0</formula>
    </cfRule>
  </conditionalFormatting>
  <conditionalFormatting sqref="F175:F176">
    <cfRule type="expression" dxfId="540" priority="363">
      <formula>$B175=0</formula>
    </cfRule>
  </conditionalFormatting>
  <conditionalFormatting sqref="F175:F176">
    <cfRule type="expression" dxfId="539" priority="362">
      <formula>$B175=0</formula>
    </cfRule>
  </conditionalFormatting>
  <conditionalFormatting sqref="F175:F176">
    <cfRule type="expression" dxfId="538" priority="361">
      <formula>$B175=0</formula>
    </cfRule>
  </conditionalFormatting>
  <conditionalFormatting sqref="F175:F176">
    <cfRule type="expression" dxfId="537" priority="360">
      <formula>$B175=0</formula>
    </cfRule>
  </conditionalFormatting>
  <conditionalFormatting sqref="F175:F176">
    <cfRule type="expression" dxfId="536" priority="359">
      <formula>$B175=0</formula>
    </cfRule>
  </conditionalFormatting>
  <conditionalFormatting sqref="F175:F176">
    <cfRule type="expression" dxfId="535" priority="358">
      <formula>$B175=0</formula>
    </cfRule>
  </conditionalFormatting>
  <conditionalFormatting sqref="F175:F176">
    <cfRule type="expression" dxfId="534" priority="357">
      <formula>$B175=0</formula>
    </cfRule>
  </conditionalFormatting>
  <conditionalFormatting sqref="F175:F176">
    <cfRule type="expression" dxfId="533" priority="356">
      <formula>$B175=0</formula>
    </cfRule>
  </conditionalFormatting>
  <conditionalFormatting sqref="F175:F176">
    <cfRule type="expression" dxfId="532" priority="355">
      <formula>$B175=0</formula>
    </cfRule>
  </conditionalFormatting>
  <conditionalFormatting sqref="F175:F176">
    <cfRule type="expression" dxfId="531" priority="354">
      <formula>$B175=0</formula>
    </cfRule>
  </conditionalFormatting>
  <conditionalFormatting sqref="F175:F176">
    <cfRule type="expression" dxfId="530" priority="353">
      <formula>$B175=0</formula>
    </cfRule>
  </conditionalFormatting>
  <conditionalFormatting sqref="F175:F176">
    <cfRule type="expression" dxfId="529" priority="352">
      <formula>$B175=0</formula>
    </cfRule>
  </conditionalFormatting>
  <conditionalFormatting sqref="F175:F176">
    <cfRule type="expression" dxfId="528" priority="351">
      <formula>$B175=0</formula>
    </cfRule>
  </conditionalFormatting>
  <conditionalFormatting sqref="F175:F176">
    <cfRule type="expression" dxfId="527" priority="350">
      <formula>$B175=0</formula>
    </cfRule>
  </conditionalFormatting>
  <conditionalFormatting sqref="F175:F176">
    <cfRule type="expression" dxfId="526" priority="349">
      <formula>$B175=0</formula>
    </cfRule>
  </conditionalFormatting>
  <conditionalFormatting sqref="F175:F176">
    <cfRule type="expression" dxfId="525" priority="348">
      <formula>$B175=0</formula>
    </cfRule>
  </conditionalFormatting>
  <conditionalFormatting sqref="F175:F176">
    <cfRule type="expression" dxfId="524" priority="347">
      <formula>$B175=0</formula>
    </cfRule>
  </conditionalFormatting>
  <conditionalFormatting sqref="F175:F176">
    <cfRule type="expression" dxfId="523" priority="346">
      <formula>$B175=0</formula>
    </cfRule>
  </conditionalFormatting>
  <conditionalFormatting sqref="F175:F176">
    <cfRule type="expression" dxfId="522" priority="345">
      <formula>$B175=0</formula>
    </cfRule>
  </conditionalFormatting>
  <conditionalFormatting sqref="F175:F176">
    <cfRule type="expression" dxfId="521" priority="344">
      <formula>$B175=0</formula>
    </cfRule>
  </conditionalFormatting>
  <conditionalFormatting sqref="F175:F176">
    <cfRule type="expression" dxfId="520" priority="343">
      <formula>$B175=0</formula>
    </cfRule>
  </conditionalFormatting>
  <conditionalFormatting sqref="F175:F176">
    <cfRule type="expression" dxfId="519" priority="342">
      <formula>$B175=0</formula>
    </cfRule>
  </conditionalFormatting>
  <conditionalFormatting sqref="F175:F176">
    <cfRule type="expression" dxfId="518" priority="341">
      <formula>$B175=0</formula>
    </cfRule>
  </conditionalFormatting>
  <conditionalFormatting sqref="F175:F176">
    <cfRule type="expression" dxfId="517" priority="340">
      <formula>$B175=0</formula>
    </cfRule>
  </conditionalFormatting>
  <conditionalFormatting sqref="F175:F176">
    <cfRule type="expression" dxfId="516" priority="339">
      <formula>$B175=0</formula>
    </cfRule>
  </conditionalFormatting>
  <conditionalFormatting sqref="F175:F176">
    <cfRule type="expression" dxfId="515" priority="338">
      <formula>$B175=0</formula>
    </cfRule>
  </conditionalFormatting>
  <conditionalFormatting sqref="F175:F176">
    <cfRule type="expression" dxfId="514" priority="337">
      <formula>$B175=0</formula>
    </cfRule>
  </conditionalFormatting>
  <conditionalFormatting sqref="F175:F176">
    <cfRule type="expression" dxfId="513" priority="336">
      <formula>$B175=0</formula>
    </cfRule>
  </conditionalFormatting>
  <conditionalFormatting sqref="F175:F176">
    <cfRule type="expression" dxfId="512" priority="335">
      <formula>$B175=0</formula>
    </cfRule>
  </conditionalFormatting>
  <conditionalFormatting sqref="A182:A183">
    <cfRule type="expression" dxfId="511" priority="334">
      <formula>$B182=0</formula>
    </cfRule>
  </conditionalFormatting>
  <conditionalFormatting sqref="A182:A183">
    <cfRule type="expression" dxfId="510" priority="333">
      <formula>$B182=0</formula>
    </cfRule>
  </conditionalFormatting>
  <conditionalFormatting sqref="A182:A183">
    <cfRule type="expression" dxfId="509" priority="332">
      <formula>$B182=0</formula>
    </cfRule>
  </conditionalFormatting>
  <conditionalFormatting sqref="A182:A183">
    <cfRule type="expression" dxfId="508" priority="331">
      <formula>$B182=0</formula>
    </cfRule>
  </conditionalFormatting>
  <conditionalFormatting sqref="A182:A183">
    <cfRule type="expression" dxfId="507" priority="330">
      <formula>$B182=0</formula>
    </cfRule>
  </conditionalFormatting>
  <conditionalFormatting sqref="A182:A183">
    <cfRule type="expression" dxfId="506" priority="329">
      <formula>$B182=0</formula>
    </cfRule>
  </conditionalFormatting>
  <conditionalFormatting sqref="A107">
    <cfRule type="expression" dxfId="505" priority="328">
      <formula>$B107=0</formula>
    </cfRule>
  </conditionalFormatting>
  <conditionalFormatting sqref="A107">
    <cfRule type="expression" dxfId="504" priority="327">
      <formula>$B107=0</formula>
    </cfRule>
  </conditionalFormatting>
  <conditionalFormatting sqref="D227:E227">
    <cfRule type="expression" dxfId="503" priority="326">
      <formula>$B227=0</formula>
    </cfRule>
  </conditionalFormatting>
  <conditionalFormatting sqref="D254">
    <cfRule type="expression" dxfId="502" priority="325">
      <formula>$B254=0</formula>
    </cfRule>
  </conditionalFormatting>
  <conditionalFormatting sqref="D254">
    <cfRule type="expression" dxfId="501" priority="324">
      <formula>$B254=0</formula>
    </cfRule>
  </conditionalFormatting>
  <conditionalFormatting sqref="D254">
    <cfRule type="expression" dxfId="500" priority="323">
      <formula>$B254=0</formula>
    </cfRule>
  </conditionalFormatting>
  <conditionalFormatting sqref="D254">
    <cfRule type="expression" dxfId="499" priority="322">
      <formula>$B254=0</formula>
    </cfRule>
  </conditionalFormatting>
  <conditionalFormatting sqref="D254">
    <cfRule type="expression" dxfId="498" priority="321">
      <formula>$B254=0</formula>
    </cfRule>
  </conditionalFormatting>
  <conditionalFormatting sqref="D254">
    <cfRule type="expression" dxfId="497" priority="320">
      <formula>$B254=0</formula>
    </cfRule>
  </conditionalFormatting>
  <conditionalFormatting sqref="D254">
    <cfRule type="expression" dxfId="496" priority="319">
      <formula>$B254=0</formula>
    </cfRule>
  </conditionalFormatting>
  <conditionalFormatting sqref="D254">
    <cfRule type="expression" dxfId="495" priority="318">
      <formula>$B254=0</formula>
    </cfRule>
  </conditionalFormatting>
  <conditionalFormatting sqref="D254">
    <cfRule type="expression" dxfId="494" priority="317">
      <formula>$B254=0</formula>
    </cfRule>
  </conditionalFormatting>
  <conditionalFormatting sqref="D254">
    <cfRule type="expression" dxfId="493" priority="316">
      <formula>$B254=0</formula>
    </cfRule>
  </conditionalFormatting>
  <conditionalFormatting sqref="D255:D258">
    <cfRule type="expression" dxfId="492" priority="315">
      <formula>$B255=0</formula>
    </cfRule>
  </conditionalFormatting>
  <conditionalFormatting sqref="D255:D258">
    <cfRule type="expression" dxfId="491" priority="314">
      <formula>$B255=0</formula>
    </cfRule>
  </conditionalFormatting>
  <conditionalFormatting sqref="D255:D258">
    <cfRule type="expression" dxfId="490" priority="313">
      <formula>$B255=0</formula>
    </cfRule>
  </conditionalFormatting>
  <conditionalFormatting sqref="D255:D258">
    <cfRule type="expression" dxfId="489" priority="312">
      <formula>$B255=0</formula>
    </cfRule>
  </conditionalFormatting>
  <conditionalFormatting sqref="D255:D258">
    <cfRule type="expression" dxfId="488" priority="311">
      <formula>$B255=0</formula>
    </cfRule>
  </conditionalFormatting>
  <conditionalFormatting sqref="D255:D258">
    <cfRule type="expression" dxfId="487" priority="310">
      <formula>$B255=0</formula>
    </cfRule>
  </conditionalFormatting>
  <conditionalFormatting sqref="D255:D258">
    <cfRule type="expression" dxfId="486" priority="309">
      <formula>$B255=0</formula>
    </cfRule>
  </conditionalFormatting>
  <conditionalFormatting sqref="D255:D258">
    <cfRule type="expression" dxfId="485" priority="308">
      <formula>$B255=0</formula>
    </cfRule>
  </conditionalFormatting>
  <conditionalFormatting sqref="D255:D258">
    <cfRule type="expression" dxfId="484" priority="307">
      <formula>$B255=0</formula>
    </cfRule>
  </conditionalFormatting>
  <conditionalFormatting sqref="D255:D258">
    <cfRule type="expression" dxfId="483" priority="306">
      <formula>$B255=0</formula>
    </cfRule>
  </conditionalFormatting>
  <conditionalFormatting sqref="E85">
    <cfRule type="expression" dxfId="482" priority="305">
      <formula>$B85=0</formula>
    </cfRule>
  </conditionalFormatting>
  <conditionalFormatting sqref="E85">
    <cfRule type="expression" dxfId="481" priority="304">
      <formula>$B85=0</formula>
    </cfRule>
  </conditionalFormatting>
  <conditionalFormatting sqref="E86">
    <cfRule type="expression" dxfId="480" priority="303">
      <formula>$B86=0</formula>
    </cfRule>
  </conditionalFormatting>
  <conditionalFormatting sqref="E86">
    <cfRule type="expression" dxfId="479" priority="302">
      <formula>$B86=0</formula>
    </cfRule>
  </conditionalFormatting>
  <conditionalFormatting sqref="E86">
    <cfRule type="expression" dxfId="478" priority="301">
      <formula>$B86=0</formula>
    </cfRule>
  </conditionalFormatting>
  <conditionalFormatting sqref="E88">
    <cfRule type="expression" dxfId="477" priority="300">
      <formula>$B88=0</formula>
    </cfRule>
  </conditionalFormatting>
  <conditionalFormatting sqref="E88">
    <cfRule type="expression" dxfId="476" priority="299">
      <formula>$B88=0</formula>
    </cfRule>
  </conditionalFormatting>
  <conditionalFormatting sqref="E88">
    <cfRule type="expression" dxfId="475" priority="298">
      <formula>$B88=0</formula>
    </cfRule>
  </conditionalFormatting>
  <conditionalFormatting sqref="E88">
    <cfRule type="expression" dxfId="474" priority="297">
      <formula>$B88=0</formula>
    </cfRule>
  </conditionalFormatting>
  <conditionalFormatting sqref="E88">
    <cfRule type="expression" dxfId="473" priority="296">
      <formula>$B88=0</formula>
    </cfRule>
  </conditionalFormatting>
  <conditionalFormatting sqref="D93:E93">
    <cfRule type="expression" dxfId="472" priority="295">
      <formula>$B93=0</formula>
    </cfRule>
  </conditionalFormatting>
  <conditionalFormatting sqref="E93">
    <cfRule type="expression" dxfId="471" priority="294">
      <formula>$B93=0</formula>
    </cfRule>
  </conditionalFormatting>
  <conditionalFormatting sqref="E94">
    <cfRule type="expression" dxfId="470" priority="293">
      <formula>$B94=0</formula>
    </cfRule>
  </conditionalFormatting>
  <conditionalFormatting sqref="E94">
    <cfRule type="expression" dxfId="469" priority="292">
      <formula>$B94=0</formula>
    </cfRule>
  </conditionalFormatting>
  <conditionalFormatting sqref="D96:E96">
    <cfRule type="expression" dxfId="468" priority="291">
      <formula>$B96=0</formula>
    </cfRule>
  </conditionalFormatting>
  <conditionalFormatting sqref="E96">
    <cfRule type="expression" dxfId="467" priority="290">
      <formula>$B96=0</formula>
    </cfRule>
  </conditionalFormatting>
  <conditionalFormatting sqref="E96">
    <cfRule type="expression" dxfId="466" priority="289">
      <formula>$B96=0</formula>
    </cfRule>
  </conditionalFormatting>
  <conditionalFormatting sqref="E96">
    <cfRule type="expression" dxfId="465" priority="288">
      <formula>$B96=0</formula>
    </cfRule>
  </conditionalFormatting>
  <conditionalFormatting sqref="E96">
    <cfRule type="expression" dxfId="464" priority="287">
      <formula>$B96=0</formula>
    </cfRule>
  </conditionalFormatting>
  <conditionalFormatting sqref="E96">
    <cfRule type="expression" dxfId="463" priority="286">
      <formula>$B96=0</formula>
    </cfRule>
  </conditionalFormatting>
  <conditionalFormatting sqref="E96">
    <cfRule type="expression" dxfId="462" priority="285">
      <formula>$B96=0</formula>
    </cfRule>
  </conditionalFormatting>
  <conditionalFormatting sqref="E96">
    <cfRule type="expression" dxfId="461" priority="284">
      <formula>$B96=0</formula>
    </cfRule>
  </conditionalFormatting>
  <conditionalFormatting sqref="E96">
    <cfRule type="expression" dxfId="460" priority="283">
      <formula>$B96=0</formula>
    </cfRule>
  </conditionalFormatting>
  <conditionalFormatting sqref="D129:D130">
    <cfRule type="expression" dxfId="459" priority="282">
      <formula>$B129=0</formula>
    </cfRule>
  </conditionalFormatting>
  <conditionalFormatting sqref="D145">
    <cfRule type="expression" dxfId="458" priority="281">
      <formula>$B145=0</formula>
    </cfRule>
  </conditionalFormatting>
  <conditionalFormatting sqref="D146">
    <cfRule type="expression" dxfId="457" priority="280">
      <formula>$B146=0</formula>
    </cfRule>
  </conditionalFormatting>
  <conditionalFormatting sqref="D146">
    <cfRule type="expression" dxfId="456" priority="279">
      <formula>$B146=0</formula>
    </cfRule>
  </conditionalFormatting>
  <conditionalFormatting sqref="D157">
    <cfRule type="expression" dxfId="455" priority="278">
      <formula>$B157=0</formula>
    </cfRule>
  </conditionalFormatting>
  <conditionalFormatting sqref="D157">
    <cfRule type="expression" dxfId="454" priority="277">
      <formula>$B157=0</formula>
    </cfRule>
  </conditionalFormatting>
  <conditionalFormatting sqref="D157">
    <cfRule type="expression" dxfId="453" priority="276">
      <formula>$B157=0</formula>
    </cfRule>
  </conditionalFormatting>
  <conditionalFormatting sqref="D157">
    <cfRule type="expression" dxfId="452" priority="275">
      <formula>$B157=0</formula>
    </cfRule>
  </conditionalFormatting>
  <conditionalFormatting sqref="D157">
    <cfRule type="expression" dxfId="451" priority="274">
      <formula>$B157=0</formula>
    </cfRule>
  </conditionalFormatting>
  <conditionalFormatting sqref="D158">
    <cfRule type="expression" dxfId="450" priority="273">
      <formula>$B158=0</formula>
    </cfRule>
  </conditionalFormatting>
  <conditionalFormatting sqref="D158">
    <cfRule type="expression" dxfId="449" priority="272">
      <formula>$B158=0</formula>
    </cfRule>
  </conditionalFormatting>
  <conditionalFormatting sqref="D158">
    <cfRule type="expression" dxfId="448" priority="271">
      <formula>$B158=0</formula>
    </cfRule>
  </conditionalFormatting>
  <conditionalFormatting sqref="D158">
    <cfRule type="expression" dxfId="447" priority="270">
      <formula>$B158=0</formula>
    </cfRule>
  </conditionalFormatting>
  <conditionalFormatting sqref="D158">
    <cfRule type="expression" dxfId="446" priority="269">
      <formula>$B158=0</formula>
    </cfRule>
  </conditionalFormatting>
  <conditionalFormatting sqref="D158">
    <cfRule type="expression" dxfId="445" priority="268">
      <formula>$B158=0</formula>
    </cfRule>
  </conditionalFormatting>
  <conditionalFormatting sqref="D158">
    <cfRule type="expression" dxfId="444" priority="267">
      <formula>$B158=0</formula>
    </cfRule>
  </conditionalFormatting>
  <conditionalFormatting sqref="D158">
    <cfRule type="expression" dxfId="443" priority="266">
      <formula>$B158=0</formula>
    </cfRule>
  </conditionalFormatting>
  <conditionalFormatting sqref="E175:E176">
    <cfRule type="expression" dxfId="442" priority="265">
      <formula>$B175=0</formula>
    </cfRule>
  </conditionalFormatting>
  <conditionalFormatting sqref="E175:E176">
    <cfRule type="expression" dxfId="441" priority="264">
      <formula>$B175=0</formula>
    </cfRule>
  </conditionalFormatting>
  <conditionalFormatting sqref="E175:E176">
    <cfRule type="expression" dxfId="440" priority="263">
      <formula>$B175=0</formula>
    </cfRule>
  </conditionalFormatting>
  <conditionalFormatting sqref="E175:E176">
    <cfRule type="expression" dxfId="439" priority="262">
      <formula>$B175=0</formula>
    </cfRule>
  </conditionalFormatting>
  <conditionalFormatting sqref="E175:E176">
    <cfRule type="expression" dxfId="438" priority="261">
      <formula>$B175=0</formula>
    </cfRule>
  </conditionalFormatting>
  <conditionalFormatting sqref="E175:E176">
    <cfRule type="expression" dxfId="437" priority="260">
      <formula>$B175=0</formula>
    </cfRule>
  </conditionalFormatting>
  <conditionalFormatting sqref="E175:E176">
    <cfRule type="expression" dxfId="436" priority="259">
      <formula>$B175=0</formula>
    </cfRule>
  </conditionalFormatting>
  <conditionalFormatting sqref="E175:E176">
    <cfRule type="expression" dxfId="435" priority="258">
      <formula>$B175=0</formula>
    </cfRule>
  </conditionalFormatting>
  <conditionalFormatting sqref="E175:E176">
    <cfRule type="expression" dxfId="434" priority="257">
      <formula>$B175=0</formula>
    </cfRule>
  </conditionalFormatting>
  <conditionalFormatting sqref="E175:E176">
    <cfRule type="expression" dxfId="433" priority="256">
      <formula>$B175=0</formula>
    </cfRule>
  </conditionalFormatting>
  <conditionalFormatting sqref="E175:E176">
    <cfRule type="expression" dxfId="432" priority="255">
      <formula>$B175=0</formula>
    </cfRule>
  </conditionalFormatting>
  <conditionalFormatting sqref="E175:E176">
    <cfRule type="expression" dxfId="431" priority="254">
      <formula>$B175=0</formula>
    </cfRule>
  </conditionalFormatting>
  <conditionalFormatting sqref="E175:E176">
    <cfRule type="expression" dxfId="430" priority="253">
      <formula>$B175=0</formula>
    </cfRule>
  </conditionalFormatting>
  <conditionalFormatting sqref="E175:E176">
    <cfRule type="expression" dxfId="429" priority="252">
      <formula>$B175=0</formula>
    </cfRule>
  </conditionalFormatting>
  <conditionalFormatting sqref="E175:E176">
    <cfRule type="expression" dxfId="428" priority="251">
      <formula>$B175=0</formula>
    </cfRule>
  </conditionalFormatting>
  <conditionalFormatting sqref="E175:E176">
    <cfRule type="expression" dxfId="427" priority="250">
      <formula>$B175=0</formula>
    </cfRule>
  </conditionalFormatting>
  <conditionalFormatting sqref="E175:E176">
    <cfRule type="expression" dxfId="426" priority="249">
      <formula>$B175=0</formula>
    </cfRule>
  </conditionalFormatting>
  <conditionalFormatting sqref="E175:E176">
    <cfRule type="expression" dxfId="425" priority="248">
      <formula>$B175=0</formula>
    </cfRule>
  </conditionalFormatting>
  <conditionalFormatting sqref="E175:E176">
    <cfRule type="expression" dxfId="424" priority="247">
      <formula>$B175=0</formula>
    </cfRule>
  </conditionalFormatting>
  <conditionalFormatting sqref="E175:E176">
    <cfRule type="expression" dxfId="423" priority="246">
      <formula>$B175=0</formula>
    </cfRule>
  </conditionalFormatting>
  <conditionalFormatting sqref="E175:E176">
    <cfRule type="expression" dxfId="422" priority="245">
      <formula>$B175=0</formula>
    </cfRule>
  </conditionalFormatting>
  <conditionalFormatting sqref="E175:E176">
    <cfRule type="expression" dxfId="421" priority="244">
      <formula>$B175=0</formula>
    </cfRule>
  </conditionalFormatting>
  <conditionalFormatting sqref="E175:E176">
    <cfRule type="expression" dxfId="420" priority="243">
      <formula>$B175=0</formula>
    </cfRule>
  </conditionalFormatting>
  <conditionalFormatting sqref="E175:E176">
    <cfRule type="expression" dxfId="419" priority="242">
      <formula>$B175=0</formula>
    </cfRule>
  </conditionalFormatting>
  <conditionalFormatting sqref="E175:E176">
    <cfRule type="expression" dxfId="418" priority="241">
      <formula>$B175=0</formula>
    </cfRule>
  </conditionalFormatting>
  <conditionalFormatting sqref="E175:E176">
    <cfRule type="expression" dxfId="417" priority="240">
      <formula>$B175=0</formula>
    </cfRule>
  </conditionalFormatting>
  <conditionalFormatting sqref="E175:E176">
    <cfRule type="expression" dxfId="416" priority="239">
      <formula>$B175=0</formula>
    </cfRule>
  </conditionalFormatting>
  <conditionalFormatting sqref="E175:E176">
    <cfRule type="expression" dxfId="415" priority="238">
      <formula>$B175=0</formula>
    </cfRule>
  </conditionalFormatting>
  <conditionalFormatting sqref="E175:E176">
    <cfRule type="expression" dxfId="414" priority="237">
      <formula>$B175=0</formula>
    </cfRule>
  </conditionalFormatting>
  <conditionalFormatting sqref="E175:E176">
    <cfRule type="expression" dxfId="413" priority="236">
      <formula>$B175=0</formula>
    </cfRule>
  </conditionalFormatting>
  <conditionalFormatting sqref="E175:E176">
    <cfRule type="expression" dxfId="412" priority="235">
      <formula>$B175=0</formula>
    </cfRule>
  </conditionalFormatting>
  <conditionalFormatting sqref="E175:E176">
    <cfRule type="expression" dxfId="411" priority="234">
      <formula>$B175=0</formula>
    </cfRule>
  </conditionalFormatting>
  <conditionalFormatting sqref="E175:E176">
    <cfRule type="expression" dxfId="410" priority="233">
      <formula>$B175=0</formula>
    </cfRule>
  </conditionalFormatting>
  <conditionalFormatting sqref="E175:E176">
    <cfRule type="expression" dxfId="409" priority="232">
      <formula>$B175=0</formula>
    </cfRule>
  </conditionalFormatting>
  <conditionalFormatting sqref="E175:E176">
    <cfRule type="expression" dxfId="408" priority="231">
      <formula>$B175=0</formula>
    </cfRule>
  </conditionalFormatting>
  <conditionalFormatting sqref="E175:E176">
    <cfRule type="expression" dxfId="407" priority="230">
      <formula>$B175=0</formula>
    </cfRule>
  </conditionalFormatting>
  <conditionalFormatting sqref="E175:E176">
    <cfRule type="expression" dxfId="406" priority="229">
      <formula>$B175=0</formula>
    </cfRule>
  </conditionalFormatting>
  <conditionalFormatting sqref="E175:E176">
    <cfRule type="expression" dxfId="405" priority="228">
      <formula>$B175=0</formula>
    </cfRule>
  </conditionalFormatting>
  <conditionalFormatting sqref="E175:E176">
    <cfRule type="expression" dxfId="404" priority="227">
      <formula>$B175=0</formula>
    </cfRule>
  </conditionalFormatting>
  <conditionalFormatting sqref="E175:E176">
    <cfRule type="expression" dxfId="403" priority="226">
      <formula>$B175=0</formula>
    </cfRule>
  </conditionalFormatting>
  <conditionalFormatting sqref="E175:E176">
    <cfRule type="expression" dxfId="402" priority="225">
      <formula>$B175=0</formula>
    </cfRule>
  </conditionalFormatting>
  <conditionalFormatting sqref="E175:E176">
    <cfRule type="expression" dxfId="401" priority="224">
      <formula>$B175=0</formula>
    </cfRule>
  </conditionalFormatting>
  <conditionalFormatting sqref="E175:E176">
    <cfRule type="expression" dxfId="400" priority="223">
      <formula>$B175=0</formula>
    </cfRule>
  </conditionalFormatting>
  <conditionalFormatting sqref="E175:E176">
    <cfRule type="expression" dxfId="399" priority="222">
      <formula>$B175=0</formula>
    </cfRule>
  </conditionalFormatting>
  <conditionalFormatting sqref="E175:E176">
    <cfRule type="expression" dxfId="398" priority="221">
      <formula>$B175=0</formula>
    </cfRule>
  </conditionalFormatting>
  <conditionalFormatting sqref="E175:E176">
    <cfRule type="expression" dxfId="397" priority="220">
      <formula>$B175=0</formula>
    </cfRule>
  </conditionalFormatting>
  <conditionalFormatting sqref="E175:E176">
    <cfRule type="expression" dxfId="396" priority="219">
      <formula>$B175=0</formula>
    </cfRule>
  </conditionalFormatting>
  <conditionalFormatting sqref="E175:E176">
    <cfRule type="expression" dxfId="395" priority="218">
      <formula>$B175=0</formula>
    </cfRule>
  </conditionalFormatting>
  <conditionalFormatting sqref="E175:E176">
    <cfRule type="expression" dxfId="394" priority="217">
      <formula>$B175=0</formula>
    </cfRule>
  </conditionalFormatting>
  <conditionalFormatting sqref="E175:E176">
    <cfRule type="expression" dxfId="393" priority="216">
      <formula>$B175=0</formula>
    </cfRule>
  </conditionalFormatting>
  <conditionalFormatting sqref="E175:E176">
    <cfRule type="expression" dxfId="392" priority="215">
      <formula>$B175=0</formula>
    </cfRule>
  </conditionalFormatting>
  <conditionalFormatting sqref="E175:E176">
    <cfRule type="expression" dxfId="391" priority="214">
      <formula>$B175=0</formula>
    </cfRule>
  </conditionalFormatting>
  <conditionalFormatting sqref="E175:E176">
    <cfRule type="expression" dxfId="390" priority="213">
      <formula>$B175=0</formula>
    </cfRule>
  </conditionalFormatting>
  <conditionalFormatting sqref="E175:E176">
    <cfRule type="expression" dxfId="389" priority="212">
      <formula>$B175=0</formula>
    </cfRule>
  </conditionalFormatting>
  <conditionalFormatting sqref="E175:E176">
    <cfRule type="expression" dxfId="388" priority="211">
      <formula>$B175=0</formula>
    </cfRule>
  </conditionalFormatting>
  <conditionalFormatting sqref="E175:E176">
    <cfRule type="expression" dxfId="387" priority="210">
      <formula>$B175=0</formula>
    </cfRule>
  </conditionalFormatting>
  <conditionalFormatting sqref="E175:E176">
    <cfRule type="expression" dxfId="386" priority="209">
      <formula>$B175=0</formula>
    </cfRule>
  </conditionalFormatting>
  <conditionalFormatting sqref="E175:E176">
    <cfRule type="expression" dxfId="385" priority="208">
      <formula>$B175=0</formula>
    </cfRule>
  </conditionalFormatting>
  <conditionalFormatting sqref="E175:E176">
    <cfRule type="expression" dxfId="384" priority="207">
      <formula>$B175=0</formula>
    </cfRule>
  </conditionalFormatting>
  <conditionalFormatting sqref="E175:E176">
    <cfRule type="expression" dxfId="383" priority="206">
      <formula>$B175=0</formula>
    </cfRule>
  </conditionalFormatting>
  <conditionalFormatting sqref="E175:E176">
    <cfRule type="expression" dxfId="382" priority="205">
      <formula>$B175=0</formula>
    </cfRule>
  </conditionalFormatting>
  <conditionalFormatting sqref="E175:E176">
    <cfRule type="expression" dxfId="381" priority="204">
      <formula>$B175=0</formula>
    </cfRule>
  </conditionalFormatting>
  <conditionalFormatting sqref="E175:E176">
    <cfRule type="expression" dxfId="380" priority="203">
      <formula>$B175=0</formula>
    </cfRule>
  </conditionalFormatting>
  <conditionalFormatting sqref="E175:E176">
    <cfRule type="expression" dxfId="379" priority="202">
      <formula>$B175=0</formula>
    </cfRule>
  </conditionalFormatting>
  <conditionalFormatting sqref="E175:E176">
    <cfRule type="expression" dxfId="378" priority="201">
      <formula>$B175=0</formula>
    </cfRule>
  </conditionalFormatting>
  <conditionalFormatting sqref="E175:E176">
    <cfRule type="expression" dxfId="377" priority="200">
      <formula>$B175=0</formula>
    </cfRule>
  </conditionalFormatting>
  <conditionalFormatting sqref="E175:E176">
    <cfRule type="expression" dxfId="376" priority="199">
      <formula>$B175=0</formula>
    </cfRule>
  </conditionalFormatting>
  <conditionalFormatting sqref="E175:E176">
    <cfRule type="expression" dxfId="375" priority="198">
      <formula>$B175=0</formula>
    </cfRule>
  </conditionalFormatting>
  <conditionalFormatting sqref="E175:E176">
    <cfRule type="expression" dxfId="374" priority="197">
      <formula>$B175=0</formula>
    </cfRule>
  </conditionalFormatting>
  <conditionalFormatting sqref="E175:E176">
    <cfRule type="expression" dxfId="373" priority="196">
      <formula>$B173=0</formula>
    </cfRule>
  </conditionalFormatting>
  <conditionalFormatting sqref="D182:E183">
    <cfRule type="expression" dxfId="372" priority="195">
      <formula>$B182=0</formula>
    </cfRule>
  </conditionalFormatting>
  <conditionalFormatting sqref="D182:E183">
    <cfRule type="expression" dxfId="371" priority="194">
      <formula>$B182=0</formula>
    </cfRule>
  </conditionalFormatting>
  <conditionalFormatting sqref="D182:E183">
    <cfRule type="expression" dxfId="370" priority="193">
      <formula>$B182=0</formula>
    </cfRule>
  </conditionalFormatting>
  <conditionalFormatting sqref="D182:E183">
    <cfRule type="expression" dxfId="369" priority="192">
      <formula>$B182=0</formula>
    </cfRule>
  </conditionalFormatting>
  <conditionalFormatting sqref="D182:E183">
    <cfRule type="expression" dxfId="368" priority="191">
      <formula>$B182=0</formula>
    </cfRule>
  </conditionalFormatting>
  <conditionalFormatting sqref="D182:E183">
    <cfRule type="expression" dxfId="367" priority="190">
      <formula>$B182=0</formula>
    </cfRule>
  </conditionalFormatting>
  <conditionalFormatting sqref="D182:E183">
    <cfRule type="expression" dxfId="366" priority="189">
      <formula>$B182=0</formula>
    </cfRule>
  </conditionalFormatting>
  <conditionalFormatting sqref="D182:E183">
    <cfRule type="expression" dxfId="365" priority="188">
      <formula>$B182=0</formula>
    </cfRule>
  </conditionalFormatting>
  <conditionalFormatting sqref="D182:E183">
    <cfRule type="expression" dxfId="364" priority="187">
      <formula>$B182=0</formula>
    </cfRule>
  </conditionalFormatting>
  <conditionalFormatting sqref="D182:E183">
    <cfRule type="expression" dxfId="363" priority="186">
      <formula>$B182=0</formula>
    </cfRule>
  </conditionalFormatting>
  <conditionalFormatting sqref="D182:E183">
    <cfRule type="expression" dxfId="362" priority="185">
      <formula>$B182=0</formula>
    </cfRule>
  </conditionalFormatting>
  <conditionalFormatting sqref="D182:E183">
    <cfRule type="expression" dxfId="361" priority="184">
      <formula>$B182=0</formula>
    </cfRule>
  </conditionalFormatting>
  <conditionalFormatting sqref="D182:E183">
    <cfRule type="expression" dxfId="360" priority="183">
      <formula>$B182=0</formula>
    </cfRule>
  </conditionalFormatting>
  <conditionalFormatting sqref="D182:E183">
    <cfRule type="expression" dxfId="359" priority="182">
      <formula>$B182=0</formula>
    </cfRule>
  </conditionalFormatting>
  <conditionalFormatting sqref="D182:E183">
    <cfRule type="expression" dxfId="358" priority="181">
      <formula>$B182=0</formula>
    </cfRule>
  </conditionalFormatting>
  <conditionalFormatting sqref="D182:E183">
    <cfRule type="expression" dxfId="357" priority="180">
      <formula>$B182=0</formula>
    </cfRule>
  </conditionalFormatting>
  <conditionalFormatting sqref="D182:E183">
    <cfRule type="expression" dxfId="356" priority="179">
      <formula>$B182=0</formula>
    </cfRule>
  </conditionalFormatting>
  <conditionalFormatting sqref="D182:E183">
    <cfRule type="expression" dxfId="355" priority="178">
      <formula>$B182=0</formula>
    </cfRule>
  </conditionalFormatting>
  <conditionalFormatting sqref="D182:E183">
    <cfRule type="expression" dxfId="354" priority="177">
      <formula>$B182=0</formula>
    </cfRule>
  </conditionalFormatting>
  <conditionalFormatting sqref="D182:E183">
    <cfRule type="expression" dxfId="353" priority="176">
      <formula>$B182=0</formula>
    </cfRule>
  </conditionalFormatting>
  <conditionalFormatting sqref="D182:E183">
    <cfRule type="expression" dxfId="352" priority="175">
      <formula>$B182=0</formula>
    </cfRule>
  </conditionalFormatting>
  <conditionalFormatting sqref="D182:E183">
    <cfRule type="expression" dxfId="351" priority="174">
      <formula>$B182=0</formula>
    </cfRule>
  </conditionalFormatting>
  <conditionalFormatting sqref="D182:E183">
    <cfRule type="expression" dxfId="350" priority="173">
      <formula>$B182=0</formula>
    </cfRule>
  </conditionalFormatting>
  <conditionalFormatting sqref="D182:D183">
    <cfRule type="expression" dxfId="349" priority="172">
      <formula>$B182=0</formula>
    </cfRule>
  </conditionalFormatting>
  <conditionalFormatting sqref="D182:D183">
    <cfRule type="expression" dxfId="348" priority="171">
      <formula>$B182=0</formula>
    </cfRule>
  </conditionalFormatting>
  <conditionalFormatting sqref="D182:D183">
    <cfRule type="expression" dxfId="347" priority="170">
      <formula>$B182=0</formula>
    </cfRule>
  </conditionalFormatting>
  <conditionalFormatting sqref="D182:D183">
    <cfRule type="expression" dxfId="346" priority="169">
      <formula>$B182=0</formula>
    </cfRule>
  </conditionalFormatting>
  <conditionalFormatting sqref="D182:D183">
    <cfRule type="expression" dxfId="345" priority="168">
      <formula>$B182=0</formula>
    </cfRule>
  </conditionalFormatting>
  <conditionalFormatting sqref="D182:D183">
    <cfRule type="expression" dxfId="344" priority="167">
      <formula>$B182=0</formula>
    </cfRule>
  </conditionalFormatting>
  <conditionalFormatting sqref="D182:D183">
    <cfRule type="expression" dxfId="343" priority="166">
      <formula>$B182=0</formula>
    </cfRule>
  </conditionalFormatting>
  <conditionalFormatting sqref="D182:D183">
    <cfRule type="expression" dxfId="342" priority="165">
      <formula>$B182=0</formula>
    </cfRule>
  </conditionalFormatting>
  <conditionalFormatting sqref="D182:D183">
    <cfRule type="expression" dxfId="341" priority="164">
      <formula>$B182=0</formula>
    </cfRule>
  </conditionalFormatting>
  <conditionalFormatting sqref="D182:D183">
    <cfRule type="expression" dxfId="340" priority="163">
      <formula>$B182=0</formula>
    </cfRule>
  </conditionalFormatting>
  <conditionalFormatting sqref="E182:E183">
    <cfRule type="expression" dxfId="339" priority="162">
      <formula>$B182=0</formula>
    </cfRule>
  </conditionalFormatting>
  <conditionalFormatting sqref="E182:E183">
    <cfRule type="expression" dxfId="338" priority="161">
      <formula>$B182=0</formula>
    </cfRule>
  </conditionalFormatting>
  <conditionalFormatting sqref="E182:E183">
    <cfRule type="expression" dxfId="337" priority="160">
      <formula>$B182=0</formula>
    </cfRule>
  </conditionalFormatting>
  <conditionalFormatting sqref="E182:E183">
    <cfRule type="expression" dxfId="336" priority="159">
      <formula>$B182=0</formula>
    </cfRule>
  </conditionalFormatting>
  <conditionalFormatting sqref="E182:E183">
    <cfRule type="expression" dxfId="335" priority="158">
      <formula>$B182=0</formula>
    </cfRule>
  </conditionalFormatting>
  <conditionalFormatting sqref="E182:E183">
    <cfRule type="expression" dxfId="334" priority="157">
      <formula>$B182=0</formula>
    </cfRule>
  </conditionalFormatting>
  <conditionalFormatting sqref="E182:E183">
    <cfRule type="expression" dxfId="333" priority="156">
      <formula>$B182=0</formula>
    </cfRule>
  </conditionalFormatting>
  <conditionalFormatting sqref="E182:E183">
    <cfRule type="expression" dxfId="332" priority="155">
      <formula>$B182=0</formula>
    </cfRule>
  </conditionalFormatting>
  <conditionalFormatting sqref="E182:E183">
    <cfRule type="expression" dxfId="331" priority="154">
      <formula>$B182=0</formula>
    </cfRule>
  </conditionalFormatting>
  <conditionalFormatting sqref="E182:E183">
    <cfRule type="expression" dxfId="330" priority="153">
      <formula>$B182=0</formula>
    </cfRule>
  </conditionalFormatting>
  <conditionalFormatting sqref="E182:E183">
    <cfRule type="expression" dxfId="329" priority="152">
      <formula>$B182=0</formula>
    </cfRule>
  </conditionalFormatting>
  <conditionalFormatting sqref="E182:E183">
    <cfRule type="expression" dxfId="328" priority="151">
      <formula>$B182=0</formula>
    </cfRule>
  </conditionalFormatting>
  <conditionalFormatting sqref="E182:E183">
    <cfRule type="expression" dxfId="327" priority="150">
      <formula>$B182=0</formula>
    </cfRule>
  </conditionalFormatting>
  <conditionalFormatting sqref="E182:E183">
    <cfRule type="expression" dxfId="326" priority="149">
      <formula>$B182=0</formula>
    </cfRule>
  </conditionalFormatting>
  <conditionalFormatting sqref="E182:E183">
    <cfRule type="expression" dxfId="325" priority="148">
      <formula>$B182=0</formula>
    </cfRule>
  </conditionalFormatting>
  <conditionalFormatting sqref="E182:E183">
    <cfRule type="expression" dxfId="324" priority="147">
      <formula>$B182=0</formula>
    </cfRule>
  </conditionalFormatting>
  <conditionalFormatting sqref="E182:E183">
    <cfRule type="expression" dxfId="323" priority="146">
      <formula>$B182=0</formula>
    </cfRule>
  </conditionalFormatting>
  <conditionalFormatting sqref="E182:E183">
    <cfRule type="expression" dxfId="322" priority="145">
      <formula>$B182=0</formula>
    </cfRule>
  </conditionalFormatting>
  <conditionalFormatting sqref="E182:E183">
    <cfRule type="expression" dxfId="321" priority="144">
      <formula>$B182=0</formula>
    </cfRule>
  </conditionalFormatting>
  <conditionalFormatting sqref="E182:E183">
    <cfRule type="expression" dxfId="320" priority="143">
      <formula>$B182=0</formula>
    </cfRule>
  </conditionalFormatting>
  <conditionalFormatting sqref="E182:E183">
    <cfRule type="expression" dxfId="319" priority="142">
      <formula>$B182=0</formula>
    </cfRule>
  </conditionalFormatting>
  <conditionalFormatting sqref="E182:E183">
    <cfRule type="expression" dxfId="318" priority="141">
      <formula>$B182=0</formula>
    </cfRule>
  </conditionalFormatting>
  <conditionalFormatting sqref="E182:E183">
    <cfRule type="expression" dxfId="317" priority="140">
      <formula>$B182=0</formula>
    </cfRule>
  </conditionalFormatting>
  <conditionalFormatting sqref="E182:E183">
    <cfRule type="expression" dxfId="316" priority="139">
      <formula>$B182=0</formula>
    </cfRule>
  </conditionalFormatting>
  <conditionalFormatting sqref="E182:E183">
    <cfRule type="expression" dxfId="315" priority="138">
      <formula>$B182=0</formula>
    </cfRule>
  </conditionalFormatting>
  <conditionalFormatting sqref="E182:E183">
    <cfRule type="expression" dxfId="314" priority="137">
      <formula>$B182=0</formula>
    </cfRule>
  </conditionalFormatting>
  <conditionalFormatting sqref="E182:E183">
    <cfRule type="expression" dxfId="313" priority="136">
      <formula>$B182=0</formula>
    </cfRule>
  </conditionalFormatting>
  <conditionalFormatting sqref="E182:E183">
    <cfRule type="expression" dxfId="312" priority="135">
      <formula>$B181=0</formula>
    </cfRule>
  </conditionalFormatting>
  <conditionalFormatting sqref="E182:E183">
    <cfRule type="expression" dxfId="311" priority="134">
      <formula>$B182=0</formula>
    </cfRule>
  </conditionalFormatting>
  <conditionalFormatting sqref="E182:E183">
    <cfRule type="expression" dxfId="310" priority="133">
      <formula>$B182=0</formula>
    </cfRule>
  </conditionalFormatting>
  <conditionalFormatting sqref="E182:E183">
    <cfRule type="expression" dxfId="309" priority="132">
      <formula>$B182=0</formula>
    </cfRule>
  </conditionalFormatting>
  <conditionalFormatting sqref="E182:E183">
    <cfRule type="expression" dxfId="308" priority="131">
      <formula>$B182=0</formula>
    </cfRule>
  </conditionalFormatting>
  <conditionalFormatting sqref="E182:E183">
    <cfRule type="expression" dxfId="307" priority="130">
      <formula>$B182=0</formula>
    </cfRule>
  </conditionalFormatting>
  <conditionalFormatting sqref="E182:E183">
    <cfRule type="expression" dxfId="306" priority="129">
      <formula>$B182=0</formula>
    </cfRule>
  </conditionalFormatting>
  <conditionalFormatting sqref="E182:E183">
    <cfRule type="expression" dxfId="305" priority="128">
      <formula>$B182=0</formula>
    </cfRule>
  </conditionalFormatting>
  <conditionalFormatting sqref="E182:E183">
    <cfRule type="expression" dxfId="304" priority="127">
      <formula>$B182=0</formula>
    </cfRule>
  </conditionalFormatting>
  <conditionalFormatting sqref="E182:E183">
    <cfRule type="expression" dxfId="303" priority="126">
      <formula>$B182=0</formula>
    </cfRule>
  </conditionalFormatting>
  <conditionalFormatting sqref="E182:E183">
    <cfRule type="expression" dxfId="302" priority="125">
      <formula>$B182=0</formula>
    </cfRule>
  </conditionalFormatting>
  <conditionalFormatting sqref="E182:E183">
    <cfRule type="expression" dxfId="301" priority="124">
      <formula>$B182=0</formula>
    </cfRule>
  </conditionalFormatting>
  <conditionalFormatting sqref="E182:E183">
    <cfRule type="expression" dxfId="300" priority="123">
      <formula>$B182=0</formula>
    </cfRule>
  </conditionalFormatting>
  <conditionalFormatting sqref="E182:E183">
    <cfRule type="expression" dxfId="299" priority="122">
      <formula>$B182=0</formula>
    </cfRule>
  </conditionalFormatting>
  <conditionalFormatting sqref="E182:E183">
    <cfRule type="expression" dxfId="298" priority="121">
      <formula>$B182=0</formula>
    </cfRule>
  </conditionalFormatting>
  <conditionalFormatting sqref="E182:E183">
    <cfRule type="expression" dxfId="297" priority="120">
      <formula>$B182=0</formula>
    </cfRule>
  </conditionalFormatting>
  <conditionalFormatting sqref="E182:E183">
    <cfRule type="expression" dxfId="296" priority="119">
      <formula>$B182=0</formula>
    </cfRule>
  </conditionalFormatting>
  <conditionalFormatting sqref="E182:E183">
    <cfRule type="expression" dxfId="295" priority="118">
      <formula>$B182=0</formula>
    </cfRule>
  </conditionalFormatting>
  <conditionalFormatting sqref="E182:E183">
    <cfRule type="expression" dxfId="294" priority="117">
      <formula>$B182=0</formula>
    </cfRule>
  </conditionalFormatting>
  <conditionalFormatting sqref="E182:E183">
    <cfRule type="expression" dxfId="293" priority="116">
      <formula>$B182=0</formula>
    </cfRule>
  </conditionalFormatting>
  <conditionalFormatting sqref="E182:E183">
    <cfRule type="expression" dxfId="292" priority="115">
      <formula>$B182=0</formula>
    </cfRule>
  </conditionalFormatting>
  <conditionalFormatting sqref="E182:E183">
    <cfRule type="expression" dxfId="291" priority="114">
      <formula>$B182=0</formula>
    </cfRule>
  </conditionalFormatting>
  <conditionalFormatting sqref="E182:E183">
    <cfRule type="expression" dxfId="290" priority="113">
      <formula>$B182=0</formula>
    </cfRule>
  </conditionalFormatting>
  <conditionalFormatting sqref="E182:E183">
    <cfRule type="expression" dxfId="289" priority="112">
      <formula>$B182=0</formula>
    </cfRule>
  </conditionalFormatting>
  <conditionalFormatting sqref="E182:E183">
    <cfRule type="expression" dxfId="288" priority="111">
      <formula>$B182=0</formula>
    </cfRule>
  </conditionalFormatting>
  <conditionalFormatting sqref="E182:E183">
    <cfRule type="expression" dxfId="287" priority="110">
      <formula>$B182=0</formula>
    </cfRule>
  </conditionalFormatting>
  <conditionalFormatting sqref="E182:E183">
    <cfRule type="expression" dxfId="286" priority="109">
      <formula>$B182=0</formula>
    </cfRule>
  </conditionalFormatting>
  <conditionalFormatting sqref="E182:E183">
    <cfRule type="expression" dxfId="285" priority="108">
      <formula>$B182=0</formula>
    </cfRule>
  </conditionalFormatting>
  <conditionalFormatting sqref="E182:E183">
    <cfRule type="expression" dxfId="284" priority="107">
      <formula>$B182=0</formula>
    </cfRule>
  </conditionalFormatting>
  <conditionalFormatting sqref="E182:E183">
    <cfRule type="expression" dxfId="283" priority="106">
      <formula>$B182=0</formula>
    </cfRule>
  </conditionalFormatting>
  <conditionalFormatting sqref="E182:E183">
    <cfRule type="expression" dxfId="282" priority="105">
      <formula>$B182=0</formula>
    </cfRule>
  </conditionalFormatting>
  <conditionalFormatting sqref="E182:E183">
    <cfRule type="expression" dxfId="281" priority="104">
      <formula>$B182=0</formula>
    </cfRule>
  </conditionalFormatting>
  <conditionalFormatting sqref="E182:E183">
    <cfRule type="expression" dxfId="280" priority="103">
      <formula>$B182=0</formula>
    </cfRule>
  </conditionalFormatting>
  <conditionalFormatting sqref="E182:E183">
    <cfRule type="expression" dxfId="279" priority="102">
      <formula>$B182=0</formula>
    </cfRule>
  </conditionalFormatting>
  <conditionalFormatting sqref="E182:E183">
    <cfRule type="expression" dxfId="278" priority="101">
      <formula>$B182=0</formula>
    </cfRule>
  </conditionalFormatting>
  <conditionalFormatting sqref="E182:E183">
    <cfRule type="expression" dxfId="277" priority="100">
      <formula>$B182=0</formula>
    </cfRule>
  </conditionalFormatting>
  <conditionalFormatting sqref="E182:E183">
    <cfRule type="expression" dxfId="276" priority="99">
      <formula>$B182=0</formula>
    </cfRule>
  </conditionalFormatting>
  <conditionalFormatting sqref="E182:E183">
    <cfRule type="expression" dxfId="275" priority="98">
      <formula>$B182=0</formula>
    </cfRule>
  </conditionalFormatting>
  <conditionalFormatting sqref="E182:E183">
    <cfRule type="expression" dxfId="274" priority="97">
      <formula>$B182=0</formula>
    </cfRule>
  </conditionalFormatting>
  <conditionalFormatting sqref="E182:E183">
    <cfRule type="expression" dxfId="273" priority="96">
      <formula>$B182=0</formula>
    </cfRule>
  </conditionalFormatting>
  <conditionalFormatting sqref="E182:E183">
    <cfRule type="expression" dxfId="272" priority="95">
      <formula>$B182=0</formula>
    </cfRule>
  </conditionalFormatting>
  <conditionalFormatting sqref="E182:E183">
    <cfRule type="expression" dxfId="271" priority="94">
      <formula>$B182=0</formula>
    </cfRule>
  </conditionalFormatting>
  <conditionalFormatting sqref="E182:E183">
    <cfRule type="expression" dxfId="270" priority="93">
      <formula>$B182=0</formula>
    </cfRule>
  </conditionalFormatting>
  <conditionalFormatting sqref="E182:E183">
    <cfRule type="expression" dxfId="269" priority="92">
      <formula>$B182=0</formula>
    </cfRule>
  </conditionalFormatting>
  <conditionalFormatting sqref="E182:E183">
    <cfRule type="expression" dxfId="268" priority="91">
      <formula>$B182=0</formula>
    </cfRule>
  </conditionalFormatting>
  <conditionalFormatting sqref="E182:E183">
    <cfRule type="expression" dxfId="267" priority="90">
      <formula>$B182=0</formula>
    </cfRule>
  </conditionalFormatting>
  <conditionalFormatting sqref="E182:E183">
    <cfRule type="expression" dxfId="266" priority="89">
      <formula>$B182=0</formula>
    </cfRule>
  </conditionalFormatting>
  <conditionalFormatting sqref="E182:E183">
    <cfRule type="expression" dxfId="265" priority="88">
      <formula>$B182=0</formula>
    </cfRule>
  </conditionalFormatting>
  <conditionalFormatting sqref="E182:E183">
    <cfRule type="expression" dxfId="264" priority="87">
      <formula>$B182=0</formula>
    </cfRule>
  </conditionalFormatting>
  <conditionalFormatting sqref="E182:E183">
    <cfRule type="expression" dxfId="263" priority="86">
      <formula>$B182=0</formula>
    </cfRule>
  </conditionalFormatting>
  <conditionalFormatting sqref="E182:E183">
    <cfRule type="expression" dxfId="262" priority="85">
      <formula>$B182=0</formula>
    </cfRule>
  </conditionalFormatting>
  <conditionalFormatting sqref="E182:E183">
    <cfRule type="expression" dxfId="261" priority="84">
      <formula>$B182=0</formula>
    </cfRule>
  </conditionalFormatting>
  <conditionalFormatting sqref="E182:E183">
    <cfRule type="expression" dxfId="260" priority="83">
      <formula>$B182=0</formula>
    </cfRule>
  </conditionalFormatting>
  <conditionalFormatting sqref="E182:E183">
    <cfRule type="expression" dxfId="259" priority="82">
      <formula>$B182=0</formula>
    </cfRule>
  </conditionalFormatting>
  <conditionalFormatting sqref="E182:E183">
    <cfRule type="expression" dxfId="258" priority="81">
      <formula>$B182=0</formula>
    </cfRule>
  </conditionalFormatting>
  <conditionalFormatting sqref="E182:E183">
    <cfRule type="expression" dxfId="257" priority="80">
      <formula>$B182=0</formula>
    </cfRule>
  </conditionalFormatting>
  <conditionalFormatting sqref="E182:E183">
    <cfRule type="expression" dxfId="256" priority="79">
      <formula>$B182=0</formula>
    </cfRule>
  </conditionalFormatting>
  <conditionalFormatting sqref="E182:E183">
    <cfRule type="expression" dxfId="255" priority="78">
      <formula>$B182=0</formula>
    </cfRule>
  </conditionalFormatting>
  <conditionalFormatting sqref="E182:E183">
    <cfRule type="expression" dxfId="254" priority="77">
      <formula>$B182=0</formula>
    </cfRule>
  </conditionalFormatting>
  <conditionalFormatting sqref="E182:E183">
    <cfRule type="expression" dxfId="253" priority="76">
      <formula>$B182=0</formula>
    </cfRule>
  </conditionalFormatting>
  <conditionalFormatting sqref="E182:E183">
    <cfRule type="expression" dxfId="252" priority="75">
      <formula>$B182=0</formula>
    </cfRule>
  </conditionalFormatting>
  <conditionalFormatting sqref="E182:E183">
    <cfRule type="expression" dxfId="251" priority="74">
      <formula>$B182=0</formula>
    </cfRule>
  </conditionalFormatting>
  <conditionalFormatting sqref="E182:E183">
    <cfRule type="expression" dxfId="250" priority="73">
      <formula>$B182=0</formula>
    </cfRule>
  </conditionalFormatting>
  <conditionalFormatting sqref="E182:E183">
    <cfRule type="expression" dxfId="249" priority="72">
      <formula>$B182=0</formula>
    </cfRule>
  </conditionalFormatting>
  <conditionalFormatting sqref="E182:E183">
    <cfRule type="expression" dxfId="248" priority="71">
      <formula>$B182=0</formula>
    </cfRule>
  </conditionalFormatting>
  <conditionalFormatting sqref="E182:E183">
    <cfRule type="expression" dxfId="247" priority="70">
      <formula>$B182=0</formula>
    </cfRule>
  </conditionalFormatting>
  <conditionalFormatting sqref="E182:E183">
    <cfRule type="expression" dxfId="246" priority="69">
      <formula>$B182=0</formula>
    </cfRule>
  </conditionalFormatting>
  <conditionalFormatting sqref="E182:E183">
    <cfRule type="expression" dxfId="245" priority="68">
      <formula>$B182=0</formula>
    </cfRule>
  </conditionalFormatting>
  <conditionalFormatting sqref="E182:E183">
    <cfRule type="expression" dxfId="244" priority="67">
      <formula>$B182=0</formula>
    </cfRule>
  </conditionalFormatting>
  <conditionalFormatting sqref="E182:E183">
    <cfRule type="expression" dxfId="243" priority="66">
      <formula>$B182=0</formula>
    </cfRule>
  </conditionalFormatting>
  <conditionalFormatting sqref="E182:E183">
    <cfRule type="expression" dxfId="242" priority="65">
      <formula>$B180=0</formula>
    </cfRule>
  </conditionalFormatting>
  <conditionalFormatting sqref="A221">
    <cfRule type="expression" dxfId="241" priority="4267">
      <formula>#REF!=0</formula>
    </cfRule>
  </conditionalFormatting>
  <conditionalFormatting sqref="A205:A206">
    <cfRule type="expression" dxfId="240" priority="64">
      <formula>$B205=0</formula>
    </cfRule>
  </conditionalFormatting>
  <conditionalFormatting sqref="A205">
    <cfRule type="expression" dxfId="239" priority="63">
      <formula>$B204=0</formula>
    </cfRule>
  </conditionalFormatting>
  <conditionalFormatting sqref="A206">
    <cfRule type="expression" dxfId="238" priority="62">
      <formula>$B204=0</formula>
    </cfRule>
  </conditionalFormatting>
  <conditionalFormatting sqref="A205:A206">
    <cfRule type="expression" dxfId="237" priority="61">
      <formula>#REF!=0</formula>
    </cfRule>
  </conditionalFormatting>
  <conditionalFormatting sqref="A206">
    <cfRule type="expression" dxfId="236" priority="60">
      <formula>$B205=0</formula>
    </cfRule>
  </conditionalFormatting>
  <conditionalFormatting sqref="B76:B79 B140:B154 B156:B165 B167:B171 B173:B176 B178 B187 B5:B8 B10:B13 B16:B21 B24:B35 B38:B39 B42:B45 B64:B65 B70:B71 B225 B185 B101:B110 B73:B74 B81:B82 B189:B199 B85:B91 B93:B99 B112:B124 B49:B60 B126:B138 B236:B242 B217:B223 B227:B234 B201:B213 B244:B268 B180:B183">
    <cfRule type="expression" dxfId="117" priority="59">
      <formula>$B5=0</formula>
    </cfRule>
  </conditionalFormatting>
  <conditionalFormatting sqref="B161">
    <cfRule type="expression" dxfId="115" priority="58">
      <formula>$B161=0</formula>
    </cfRule>
  </conditionalFormatting>
  <conditionalFormatting sqref="B167:B171 B173:B176">
    <cfRule type="expression" dxfId="113" priority="57">
      <formula>$B167=0</formula>
    </cfRule>
  </conditionalFormatting>
  <conditionalFormatting sqref="B173:B174">
    <cfRule type="expression" dxfId="111" priority="56">
      <formula>$B173=0</formula>
    </cfRule>
  </conditionalFormatting>
  <conditionalFormatting sqref="B163:B165">
    <cfRule type="expression" dxfId="109" priority="55">
      <formula>$B163=0</formula>
    </cfRule>
  </conditionalFormatting>
  <conditionalFormatting sqref="B163:B165">
    <cfRule type="expression" dxfId="107" priority="54">
      <formula>$B163=0</formula>
    </cfRule>
  </conditionalFormatting>
  <conditionalFormatting sqref="B163:B165">
    <cfRule type="expression" dxfId="105" priority="53">
      <formula>$B163=0</formula>
    </cfRule>
  </conditionalFormatting>
  <conditionalFormatting sqref="B170:B171">
    <cfRule type="expression" dxfId="103" priority="52">
      <formula>$B170=0</formula>
    </cfRule>
  </conditionalFormatting>
  <conditionalFormatting sqref="B170:B171">
    <cfRule type="expression" dxfId="101" priority="51">
      <formula>$B170=0</formula>
    </cfRule>
  </conditionalFormatting>
  <conditionalFormatting sqref="B170:B171">
    <cfRule type="expression" dxfId="99" priority="50">
      <formula>$B170=0</formula>
    </cfRule>
  </conditionalFormatting>
  <conditionalFormatting sqref="B165">
    <cfRule type="expression" dxfId="97" priority="49">
      <formula>$B165=0</formula>
    </cfRule>
  </conditionalFormatting>
  <conditionalFormatting sqref="B165">
    <cfRule type="expression" dxfId="95" priority="48">
      <formula>$B165=0</formula>
    </cfRule>
  </conditionalFormatting>
  <conditionalFormatting sqref="B165">
    <cfRule type="expression" dxfId="93" priority="47">
      <formula>$B165=0</formula>
    </cfRule>
  </conditionalFormatting>
  <conditionalFormatting sqref="B165">
    <cfRule type="expression" dxfId="91" priority="46">
      <formula>$B165=0</formula>
    </cfRule>
  </conditionalFormatting>
  <conditionalFormatting sqref="B165">
    <cfRule type="expression" dxfId="89" priority="45">
      <formula>$B165=0</formula>
    </cfRule>
  </conditionalFormatting>
  <conditionalFormatting sqref="B165">
    <cfRule type="expression" dxfId="87" priority="44">
      <formula>$B165=0</formula>
    </cfRule>
  </conditionalFormatting>
  <conditionalFormatting sqref="B165">
    <cfRule type="expression" dxfId="85" priority="43">
      <formula>$B165=0</formula>
    </cfRule>
  </conditionalFormatting>
  <conditionalFormatting sqref="B165">
    <cfRule type="expression" dxfId="83" priority="42">
      <formula>$B165=0</formula>
    </cfRule>
  </conditionalFormatting>
  <conditionalFormatting sqref="B165">
    <cfRule type="expression" dxfId="81" priority="41">
      <formula>$B165=0</formula>
    </cfRule>
  </conditionalFormatting>
  <conditionalFormatting sqref="B165">
    <cfRule type="expression" dxfId="79" priority="40">
      <formula>$B165=0</formula>
    </cfRule>
  </conditionalFormatting>
  <conditionalFormatting sqref="B165">
    <cfRule type="expression" dxfId="77" priority="39">
      <formula>$B165=0</formula>
    </cfRule>
  </conditionalFormatting>
  <conditionalFormatting sqref="B165">
    <cfRule type="expression" dxfId="75" priority="38">
      <formula>$B165=0</formula>
    </cfRule>
  </conditionalFormatting>
  <conditionalFormatting sqref="B165">
    <cfRule type="expression" dxfId="73" priority="37">
      <formula>$B165=0</formula>
    </cfRule>
  </conditionalFormatting>
  <conditionalFormatting sqref="B165">
    <cfRule type="expression" dxfId="71" priority="36">
      <formula>$B165=0</formula>
    </cfRule>
  </conditionalFormatting>
  <conditionalFormatting sqref="B71">
    <cfRule type="expression" dxfId="69" priority="35">
      <formula>$B71=0</formula>
    </cfRule>
  </conditionalFormatting>
  <conditionalFormatting sqref="B74">
    <cfRule type="expression" dxfId="67" priority="34">
      <formula>$B74=0</formula>
    </cfRule>
  </conditionalFormatting>
  <conditionalFormatting sqref="B162">
    <cfRule type="expression" dxfId="65" priority="33">
      <formula>$B162=0</formula>
    </cfRule>
  </conditionalFormatting>
  <conditionalFormatting sqref="B178">
    <cfRule type="expression" dxfId="63" priority="32">
      <formula>$B178=0</formula>
    </cfRule>
  </conditionalFormatting>
  <conditionalFormatting sqref="B182:B183">
    <cfRule type="expression" dxfId="61" priority="31">
      <formula>$B182=0</formula>
    </cfRule>
  </conditionalFormatting>
  <conditionalFormatting sqref="B187">
    <cfRule type="expression" dxfId="59" priority="30">
      <formula>$B187=0</formula>
    </cfRule>
  </conditionalFormatting>
  <conditionalFormatting sqref="B91">
    <cfRule type="expression" dxfId="57" priority="29">
      <formula>$B91=0</formula>
    </cfRule>
  </conditionalFormatting>
  <conditionalFormatting sqref="B91">
    <cfRule type="expression" dxfId="55" priority="28">
      <formula>$B91=0</formula>
    </cfRule>
  </conditionalFormatting>
  <conditionalFormatting sqref="B91">
    <cfRule type="expression" dxfId="53" priority="27">
      <formula>$B91=0</formula>
    </cfRule>
  </conditionalFormatting>
  <conditionalFormatting sqref="B90">
    <cfRule type="expression" dxfId="51" priority="26">
      <formula>$B90=0</formula>
    </cfRule>
  </conditionalFormatting>
  <conditionalFormatting sqref="B99">
    <cfRule type="expression" dxfId="49" priority="25">
      <formula>$B99=0</formula>
    </cfRule>
  </conditionalFormatting>
  <conditionalFormatting sqref="B99">
    <cfRule type="expression" dxfId="47" priority="24">
      <formula>$B99=0</formula>
    </cfRule>
  </conditionalFormatting>
  <conditionalFormatting sqref="B99">
    <cfRule type="expression" dxfId="45" priority="23">
      <formula>$B99=0</formula>
    </cfRule>
  </conditionalFormatting>
  <conditionalFormatting sqref="B99">
    <cfRule type="expression" dxfId="43" priority="22">
      <formula>$B99=0</formula>
    </cfRule>
  </conditionalFormatting>
  <conditionalFormatting sqref="B99">
    <cfRule type="expression" dxfId="41" priority="21">
      <formula>$B99=0</formula>
    </cfRule>
  </conditionalFormatting>
  <conditionalFormatting sqref="B99">
    <cfRule type="expression" dxfId="39" priority="20">
      <formula>$B99=0</formula>
    </cfRule>
  </conditionalFormatting>
  <conditionalFormatting sqref="B99">
    <cfRule type="expression" dxfId="37" priority="19">
      <formula>$B99=0</formula>
    </cfRule>
  </conditionalFormatting>
  <conditionalFormatting sqref="B181:B183">
    <cfRule type="expression" dxfId="35" priority="18">
      <formula>$B181=0</formula>
    </cfRule>
  </conditionalFormatting>
  <conditionalFormatting sqref="B181:B183">
    <cfRule type="expression" dxfId="33" priority="17">
      <formula>$B181=0</formula>
    </cfRule>
  </conditionalFormatting>
  <conditionalFormatting sqref="B181:B183">
    <cfRule type="expression" dxfId="31" priority="16">
      <formula>$B181=0</formula>
    </cfRule>
  </conditionalFormatting>
  <conditionalFormatting sqref="B181:B183">
    <cfRule type="expression" dxfId="29" priority="15">
      <formula>$B181=0</formula>
    </cfRule>
  </conditionalFormatting>
  <conditionalFormatting sqref="B198">
    <cfRule type="expression" dxfId="27" priority="14">
      <formula>$B197=0</formula>
    </cfRule>
  </conditionalFormatting>
  <conditionalFormatting sqref="B74">
    <cfRule type="expression" dxfId="25" priority="13">
      <formula>$B74=0</formula>
    </cfRule>
  </conditionalFormatting>
  <conditionalFormatting sqref="B73:B74">
    <cfRule type="expression" dxfId="23" priority="12">
      <formula>$B73=0</formula>
    </cfRule>
  </conditionalFormatting>
  <conditionalFormatting sqref="B82">
    <cfRule type="expression" dxfId="21" priority="11">
      <formula>$B82=0</formula>
    </cfRule>
  </conditionalFormatting>
  <conditionalFormatting sqref="B86">
    <cfRule type="expression" dxfId="19" priority="10">
      <formula>$B86=0</formula>
    </cfRule>
  </conditionalFormatting>
  <conditionalFormatting sqref="B94:B95">
    <cfRule type="expression" dxfId="17" priority="9">
      <formula>$B94=0</formula>
    </cfRule>
  </conditionalFormatting>
  <conditionalFormatting sqref="B181">
    <cfRule type="expression" dxfId="15" priority="8">
      <formula>$B181=0</formula>
    </cfRule>
  </conditionalFormatting>
  <conditionalFormatting sqref="B165">
    <cfRule type="expression" dxfId="13" priority="7">
      <formula>$B165=0</formula>
    </cfRule>
  </conditionalFormatting>
  <conditionalFormatting sqref="B82">
    <cfRule type="expression" dxfId="11" priority="6">
      <formula>$B82=0</formula>
    </cfRule>
  </conditionalFormatting>
  <conditionalFormatting sqref="B71">
    <cfRule type="expression" dxfId="9" priority="5">
      <formula>$B71=0</formula>
    </cfRule>
  </conditionalFormatting>
  <conditionalFormatting sqref="B74">
    <cfRule type="expression" dxfId="7" priority="4">
      <formula>$B74=0</formula>
    </cfRule>
  </conditionalFormatting>
  <conditionalFormatting sqref="B84">
    <cfRule type="expression" dxfId="5" priority="3">
      <formula>$B84=0</formula>
    </cfRule>
  </conditionalFormatting>
  <conditionalFormatting sqref="B97">
    <cfRule type="expression" dxfId="3" priority="2">
      <formula>$B97=0</formula>
    </cfRule>
  </conditionalFormatting>
  <conditionalFormatting sqref="B215">
    <cfRule type="expression" dxfId="1" priority="1">
      <formula>$B215=0</formula>
    </cfRule>
  </conditionalFormatting>
  <pageMargins left="0.37916666666666698" right="0.17" top="0.38" bottom="0.41" header="0.3" footer="0.3"/>
  <pageSetup paperSize="9" scale="72" fitToHeight="0" orientation="landscape" r:id="rId2"/>
</worksheet>
</file>

<file path=xl/worksheets/sheet7.xml><?xml version="1.0" encoding="utf-8"?>
<worksheet xmlns="http://schemas.openxmlformats.org/spreadsheetml/2006/main" xmlns:r="http://schemas.openxmlformats.org/officeDocument/2006/relationships">
  <sheetPr codeName="Sheet4">
    <tabColor rgb="FF00B050"/>
  </sheetPr>
  <dimension ref="A1:U94"/>
  <sheetViews>
    <sheetView workbookViewId="0">
      <selection activeCell="L32" sqref="L32"/>
    </sheetView>
  </sheetViews>
  <sheetFormatPr defaultColWidth="9.140625" defaultRowHeight="12.75"/>
  <cols>
    <col min="1" max="1" width="13.7109375" style="492" customWidth="1"/>
    <col min="2" max="2" width="14.7109375" style="50" customWidth="1"/>
    <col min="3" max="3" width="9.7109375" style="50" customWidth="1"/>
    <col min="4" max="10" width="14.7109375" style="50" customWidth="1"/>
    <col min="11" max="11" width="11.7109375" style="50" customWidth="1"/>
    <col min="12" max="16" width="12.7109375" style="50" customWidth="1"/>
    <col min="17" max="17" width="12" style="50" customWidth="1"/>
    <col min="18" max="16384" width="9.140625" style="50"/>
  </cols>
  <sheetData>
    <row r="1" spans="1:21" s="128" customFormat="1">
      <c r="A1" s="492"/>
      <c r="Q1" s="6"/>
    </row>
    <row r="2" spans="1:21">
      <c r="B2" s="6" t="s">
        <v>28</v>
      </c>
      <c r="C2" s="96" t="s">
        <v>133</v>
      </c>
      <c r="D2" s="97"/>
      <c r="E2" s="8"/>
      <c r="F2" s="52"/>
      <c r="H2" s="52"/>
      <c r="K2" s="8"/>
      <c r="Q2" s="6"/>
    </row>
    <row r="3" spans="1:21">
      <c r="B3" s="6" t="s">
        <v>29</v>
      </c>
      <c r="C3" s="44" t="s">
        <v>87</v>
      </c>
      <c r="D3" s="8"/>
      <c r="E3" s="8"/>
      <c r="F3" s="52"/>
      <c r="H3" s="52"/>
      <c r="K3" s="8"/>
    </row>
    <row r="4" spans="1:21">
      <c r="B4" s="6" t="s">
        <v>30</v>
      </c>
      <c r="C4" s="44" t="s">
        <v>84</v>
      </c>
      <c r="D4" s="7"/>
      <c r="E4" s="7"/>
      <c r="F4" s="5"/>
      <c r="H4" s="52"/>
      <c r="K4" s="7"/>
    </row>
    <row r="5" spans="1:21">
      <c r="B5" s="6"/>
      <c r="D5" s="7"/>
      <c r="E5" s="7"/>
      <c r="F5" s="5"/>
      <c r="G5" s="7"/>
      <c r="H5" s="5"/>
      <c r="I5" s="7"/>
      <c r="J5" s="7"/>
    </row>
    <row r="6" spans="1:21" ht="67.5" customHeight="1">
      <c r="B6" s="98" t="s">
        <v>129</v>
      </c>
      <c r="C6" s="1313" t="s">
        <v>495</v>
      </c>
      <c r="D6" s="1313"/>
      <c r="E6" s="1313"/>
      <c r="F6" s="1313"/>
      <c r="G6" s="1313"/>
      <c r="H6" s="1313"/>
      <c r="I6" s="1313"/>
      <c r="J6" s="250"/>
      <c r="K6" s="250"/>
      <c r="L6" s="250"/>
      <c r="M6" s="250"/>
      <c r="N6" s="250"/>
      <c r="O6" s="250"/>
      <c r="P6" s="228"/>
      <c r="Q6" s="228"/>
    </row>
    <row r="7" spans="1:21" ht="13.5" customHeight="1">
      <c r="B7" s="6"/>
      <c r="C7" s="42"/>
      <c r="D7" s="7"/>
      <c r="E7" s="7"/>
      <c r="F7" s="5"/>
      <c r="H7" s="52"/>
    </row>
    <row r="8" spans="1:21" s="128" customFormat="1" ht="27" customHeight="1">
      <c r="A8" s="492"/>
      <c r="B8" s="74" t="s">
        <v>130</v>
      </c>
      <c r="J8" s="7"/>
    </row>
    <row r="9" spans="1:21" s="128" customFormat="1" ht="12.75" customHeight="1">
      <c r="A9" s="492"/>
      <c r="B9" s="74"/>
      <c r="J9" s="7"/>
    </row>
    <row r="10" spans="1:21" s="128" customFormat="1" ht="12.75" customHeight="1">
      <c r="A10" s="492"/>
      <c r="E10" s="54" t="s">
        <v>434</v>
      </c>
      <c r="F10" s="54" t="s">
        <v>433</v>
      </c>
      <c r="G10" s="54" t="s">
        <v>432</v>
      </c>
      <c r="I10" s="1209"/>
      <c r="J10" s="1209"/>
      <c r="K10" s="1209"/>
      <c r="L10" s="1212" t="s">
        <v>434</v>
      </c>
      <c r="M10" s="1212" t="s">
        <v>433</v>
      </c>
      <c r="N10" s="1212" t="s">
        <v>432</v>
      </c>
      <c r="P10" s="1209"/>
      <c r="Q10" s="1209"/>
      <c r="R10" s="1209"/>
      <c r="S10" s="1212" t="s">
        <v>434</v>
      </c>
      <c r="T10" s="1212" t="s">
        <v>433</v>
      </c>
      <c r="U10" s="1212" t="s">
        <v>432</v>
      </c>
    </row>
    <row r="11" spans="1:21" s="128" customFormat="1" ht="12.75" customHeight="1">
      <c r="A11" s="492"/>
      <c r="C11" s="6" t="s">
        <v>53</v>
      </c>
      <c r="D11" s="17">
        <f>H40</f>
        <v>0.64742</v>
      </c>
      <c r="E11" s="17">
        <f>H38</f>
        <v>0.64742</v>
      </c>
      <c r="F11" s="17">
        <v>0</v>
      </c>
      <c r="G11" s="17">
        <v>0</v>
      </c>
      <c r="I11" s="1209"/>
      <c r="J11" s="1210" t="s">
        <v>1306</v>
      </c>
      <c r="K11" s="1229">
        <f>H40</f>
        <v>0.64742</v>
      </c>
      <c r="L11" s="1229">
        <f>H38</f>
        <v>0.64742</v>
      </c>
      <c r="M11" s="1213">
        <v>0</v>
      </c>
      <c r="N11" s="1213">
        <v>0</v>
      </c>
      <c r="P11" s="1209"/>
      <c r="Q11" s="1210" t="s">
        <v>1304</v>
      </c>
      <c r="R11" s="1213">
        <v>0</v>
      </c>
      <c r="S11" s="1213">
        <v>0</v>
      </c>
      <c r="T11" s="1213">
        <v>0</v>
      </c>
      <c r="U11" s="1213">
        <v>0</v>
      </c>
    </row>
    <row r="12" spans="1:21" s="128" customFormat="1" ht="12.75" customHeight="1">
      <c r="A12" s="492"/>
      <c r="C12" s="1210" t="s">
        <v>1303</v>
      </c>
      <c r="D12" s="297">
        <f>Q40</f>
        <v>0</v>
      </c>
      <c r="E12" s="297">
        <f>Q38</f>
        <v>0</v>
      </c>
      <c r="F12" s="17">
        <v>0</v>
      </c>
      <c r="G12" s="17">
        <v>0</v>
      </c>
      <c r="I12" s="1209"/>
      <c r="J12" s="1210" t="s">
        <v>1307</v>
      </c>
      <c r="K12" s="1229">
        <f>Q40</f>
        <v>0</v>
      </c>
      <c r="L12" s="1229">
        <f>Q38</f>
        <v>0</v>
      </c>
      <c r="M12" s="1213">
        <v>0</v>
      </c>
      <c r="N12" s="1213">
        <v>0</v>
      </c>
      <c r="P12" s="1209"/>
      <c r="Q12" s="1210" t="s">
        <v>1305</v>
      </c>
      <c r="R12" s="1213">
        <v>0</v>
      </c>
      <c r="S12" s="1213">
        <v>0</v>
      </c>
      <c r="T12" s="1213">
        <v>0</v>
      </c>
      <c r="U12" s="1213">
        <v>0</v>
      </c>
    </row>
    <row r="13" spans="1:21" s="128" customFormat="1" ht="12.75" customHeight="1" thickBot="1">
      <c r="A13" s="492"/>
      <c r="C13" s="25" t="s">
        <v>174</v>
      </c>
      <c r="D13" s="26">
        <f>D11-D12</f>
        <v>0.64742</v>
      </c>
      <c r="E13" s="26">
        <f>E11-E12</f>
        <v>0.64742</v>
      </c>
      <c r="F13" s="26">
        <f>F11-F12</f>
        <v>0</v>
      </c>
      <c r="G13" s="26">
        <f>G11-G12</f>
        <v>0</v>
      </c>
      <c r="I13" s="1209"/>
      <c r="J13" s="1214" t="s">
        <v>174</v>
      </c>
      <c r="K13" s="1215">
        <f>K11-K12</f>
        <v>0.64742</v>
      </c>
      <c r="L13" s="1215">
        <f>L11-L12</f>
        <v>0.64742</v>
      </c>
      <c r="M13" s="1215">
        <f>M11-M12</f>
        <v>0</v>
      </c>
      <c r="N13" s="1215">
        <f>N11-N12</f>
        <v>0</v>
      </c>
      <c r="P13" s="1209"/>
      <c r="Q13" s="1214" t="s">
        <v>174</v>
      </c>
      <c r="R13" s="1215">
        <f>R11-R12</f>
        <v>0</v>
      </c>
      <c r="S13" s="1215">
        <f>S11-S12</f>
        <v>0</v>
      </c>
      <c r="T13" s="1215">
        <f>T11-T12</f>
        <v>0</v>
      </c>
      <c r="U13" s="1215">
        <f>U11-U12</f>
        <v>0</v>
      </c>
    </row>
    <row r="14" spans="1:21" s="128" customFormat="1" ht="13.5" customHeight="1" thickTop="1">
      <c r="A14" s="492"/>
      <c r="B14" s="74"/>
      <c r="C14" s="32"/>
      <c r="D14" s="264"/>
      <c r="E14" s="264"/>
      <c r="F14" s="265"/>
      <c r="G14" s="264"/>
      <c r="H14" s="265"/>
      <c r="I14" s="264"/>
      <c r="J14" s="264"/>
    </row>
    <row r="15" spans="1:21">
      <c r="F15" s="52"/>
      <c r="H15" s="52"/>
    </row>
    <row r="16" spans="1:21">
      <c r="B16" s="114" t="s">
        <v>156</v>
      </c>
      <c r="C16" s="239"/>
      <c r="D16" s="114"/>
      <c r="E16" s="114"/>
      <c r="F16" s="114"/>
      <c r="G16" s="114"/>
      <c r="H16" s="114"/>
      <c r="I16" s="114"/>
      <c r="J16" s="114"/>
      <c r="K16" s="114"/>
      <c r="L16" s="114"/>
      <c r="M16" s="114"/>
      <c r="N16" s="114"/>
      <c r="O16" s="114"/>
      <c r="P16" s="114"/>
      <c r="Q16" s="114"/>
    </row>
    <row r="17" spans="1:18">
      <c r="B17" s="51"/>
      <c r="C17" s="51"/>
      <c r="D17" s="51"/>
      <c r="E17" s="51"/>
      <c r="F17" s="54"/>
      <c r="G17" s="51"/>
      <c r="H17" s="54"/>
      <c r="I17" s="51"/>
    </row>
    <row r="18" spans="1:18">
      <c r="C18" s="1285" t="s">
        <v>660</v>
      </c>
      <c r="D18" s="1285"/>
      <c r="E18" s="1285"/>
      <c r="F18" s="1285"/>
      <c r="G18" s="1285"/>
      <c r="H18" s="1285"/>
      <c r="I18" s="1285"/>
      <c r="J18" s="1285"/>
      <c r="K18" s="1285"/>
      <c r="L18" s="1285"/>
      <c r="M18" s="1285"/>
      <c r="N18" s="1285"/>
      <c r="O18" s="1285"/>
      <c r="P18" s="1285"/>
      <c r="Q18" s="1285"/>
    </row>
    <row r="19" spans="1:18">
      <c r="B19" s="51"/>
      <c r="C19" s="51"/>
      <c r="D19" s="51"/>
      <c r="E19" s="54"/>
      <c r="F19" s="51"/>
      <c r="G19" s="54"/>
      <c r="H19" s="51"/>
    </row>
    <row r="20" spans="1:18">
      <c r="B20" s="110" t="s">
        <v>31</v>
      </c>
      <c r="C20" s="110"/>
      <c r="D20" s="110"/>
      <c r="E20" s="111"/>
      <c r="F20" s="110"/>
      <c r="G20" s="111"/>
      <c r="H20" s="110"/>
      <c r="I20" s="112"/>
      <c r="K20" s="113" t="s">
        <v>1288</v>
      </c>
      <c r="L20" s="113"/>
      <c r="M20" s="113"/>
      <c r="N20" s="113"/>
      <c r="O20" s="113"/>
      <c r="P20" s="113"/>
      <c r="Q20" s="113"/>
    </row>
    <row r="22" spans="1:18">
      <c r="B22" s="123" t="s">
        <v>181</v>
      </c>
      <c r="C22" s="139" t="s">
        <v>182</v>
      </c>
      <c r="K22" s="878" t="s">
        <v>181</v>
      </c>
      <c r="L22" s="884" t="s">
        <v>182</v>
      </c>
      <c r="M22" s="859"/>
      <c r="N22" s="859"/>
      <c r="O22" s="859"/>
      <c r="P22" s="859"/>
      <c r="Q22" s="859"/>
    </row>
    <row r="23" spans="1:18" ht="15" customHeight="1">
      <c r="K23" s="859"/>
      <c r="L23" s="859"/>
      <c r="M23" s="859"/>
      <c r="N23" s="859"/>
      <c r="O23" s="859"/>
      <c r="P23" s="859"/>
      <c r="Q23" s="859"/>
    </row>
    <row r="24" spans="1:18">
      <c r="A24" s="355"/>
      <c r="B24" s="518" t="s">
        <v>177</v>
      </c>
      <c r="C24" s="532" t="s">
        <v>967</v>
      </c>
      <c r="D24" s="69"/>
      <c r="K24" s="878" t="s">
        <v>177</v>
      </c>
      <c r="L24" s="884" t="s">
        <v>967</v>
      </c>
      <c r="M24" s="867"/>
      <c r="N24" s="859"/>
      <c r="O24" s="859"/>
      <c r="P24" s="859"/>
      <c r="Q24" s="859"/>
    </row>
    <row r="25" spans="1:18" s="492" customFormat="1">
      <c r="A25" s="490"/>
      <c r="C25" s="410"/>
      <c r="D25" s="474"/>
      <c r="E25" s="67"/>
      <c r="F25" s="490"/>
      <c r="G25" s="402"/>
      <c r="K25" s="859"/>
      <c r="L25" s="875"/>
      <c r="M25" s="874"/>
      <c r="N25" s="865"/>
      <c r="O25" s="864"/>
      <c r="P25" s="862"/>
      <c r="Q25" s="859"/>
    </row>
    <row r="26" spans="1:18">
      <c r="B26" s="289" t="s">
        <v>653</v>
      </c>
      <c r="C26" s="124" t="s">
        <v>178</v>
      </c>
      <c r="D26" s="64"/>
      <c r="E26" s="64"/>
      <c r="F26" s="64"/>
      <c r="G26" s="64"/>
      <c r="K26" s="886" t="s">
        <v>653</v>
      </c>
      <c r="L26" s="879" t="s">
        <v>178</v>
      </c>
      <c r="M26" s="864"/>
      <c r="N26" s="864"/>
      <c r="O26" s="864"/>
      <c r="P26" s="864"/>
      <c r="Q26" s="859"/>
    </row>
    <row r="27" spans="1:18" s="290" customFormat="1">
      <c r="A27" s="492"/>
      <c r="B27" s="289"/>
      <c r="C27" s="124"/>
      <c r="D27" s="64"/>
      <c r="E27" s="64"/>
      <c r="F27" s="64"/>
      <c r="G27" s="64"/>
      <c r="K27" s="886"/>
      <c r="L27" s="879"/>
      <c r="M27" s="864"/>
      <c r="N27" s="864"/>
      <c r="O27" s="864"/>
      <c r="P27" s="864"/>
      <c r="Q27" s="859"/>
    </row>
    <row r="28" spans="1:18" ht="15" customHeight="1">
      <c r="A28" s="1314" t="s">
        <v>969</v>
      </c>
      <c r="B28" s="159" t="s">
        <v>654</v>
      </c>
      <c r="C28" s="526" t="s">
        <v>968</v>
      </c>
      <c r="D28" s="64"/>
      <c r="E28" s="525"/>
      <c r="F28" s="525"/>
      <c r="G28" s="64"/>
      <c r="H28" s="356"/>
      <c r="K28" s="885" t="s">
        <v>654</v>
      </c>
      <c r="L28" s="866" t="s">
        <v>968</v>
      </c>
      <c r="M28" s="864"/>
      <c r="N28" s="864"/>
      <c r="O28" s="864"/>
      <c r="P28" s="864"/>
      <c r="Q28" s="904"/>
    </row>
    <row r="29" spans="1:18" s="492" customFormat="1" ht="12.75" customHeight="1">
      <c r="A29" s="1314"/>
      <c r="B29" s="117"/>
      <c r="C29" s="15">
        <f>Avg._Number_of_Pages_in_Technical_Criteria</f>
        <v>2</v>
      </c>
      <c r="D29" s="115" t="str">
        <f>Avg._Number_of_Pages_in_Technical_Criteria_N</f>
        <v>Avg. Number of Pages in Facility Criteria</v>
      </c>
      <c r="E29" s="116"/>
      <c r="F29" s="116"/>
      <c r="G29" s="116"/>
      <c r="K29" s="873"/>
      <c r="L29" s="861">
        <f>Avg._Number_of_Pages_in_Technical_Criteria</f>
        <v>2</v>
      </c>
      <c r="M29" s="871" t="str">
        <f>Avg._Number_of_Pages_in_Technical_Criteria_N</f>
        <v>Avg. Number of Pages in Facility Criteria</v>
      </c>
      <c r="N29" s="872"/>
      <c r="O29" s="872"/>
      <c r="P29" s="872"/>
      <c r="Q29" s="859"/>
    </row>
    <row r="30" spans="1:18" s="492" customFormat="1" ht="12.75" customHeight="1">
      <c r="B30" s="53"/>
      <c r="C30" s="736">
        <f>'Current Assumptions'!B70</f>
        <v>2</v>
      </c>
      <c r="D30" s="115" t="s">
        <v>1068</v>
      </c>
      <c r="E30" s="116"/>
      <c r="F30" s="116"/>
      <c r="H30" s="421"/>
      <c r="I30" s="401"/>
      <c r="K30" s="860"/>
      <c r="L30" s="736">
        <f>'Expected Assumptions'!E70</f>
        <v>0</v>
      </c>
      <c r="M30" s="871" t="s">
        <v>1068</v>
      </c>
      <c r="N30" s="872"/>
      <c r="O30" s="872"/>
      <c r="P30" s="859"/>
      <c r="Q30" s="914"/>
      <c r="R30" s="401"/>
    </row>
    <row r="31" spans="1:18" s="492" customFormat="1" ht="12.75" customHeight="1">
      <c r="B31" s="53"/>
      <c r="C31" s="775">
        <f>Avg._Per_Page_Copy_Cost</f>
        <v>0.15</v>
      </c>
      <c r="D31" s="474" t="str">
        <f>Avg._Per_Page_Copy_Cost_N</f>
        <v>Avg. Per Page Copy Cost ($ / page)</v>
      </c>
      <c r="E31" s="116"/>
      <c r="F31" s="116"/>
      <c r="I31" s="401"/>
      <c r="K31" s="860"/>
      <c r="L31" s="775">
        <f>'Expected Assumptions'!E64</f>
        <v>0</v>
      </c>
      <c r="M31" s="874" t="str">
        <f>Avg._Per_Page_Copy_Cost_N</f>
        <v>Avg. Per Page Copy Cost ($ / page)</v>
      </c>
      <c r="N31" s="872"/>
      <c r="O31" s="872"/>
      <c r="P31" s="859"/>
      <c r="Q31" s="859"/>
      <c r="R31" s="401"/>
    </row>
    <row r="32" spans="1:18" s="492" customFormat="1" ht="12.75" customHeight="1">
      <c r="B32" s="354"/>
      <c r="C32" s="1238">
        <f>'Current Assumptions'!B71</f>
        <v>1E-3</v>
      </c>
      <c r="D32" s="115" t="s">
        <v>824</v>
      </c>
      <c r="E32" s="53"/>
      <c r="F32" s="53"/>
      <c r="G32" s="53"/>
      <c r="I32" s="401"/>
      <c r="K32" s="903"/>
      <c r="L32" s="736">
        <f>'Expected Assumptions'!E71</f>
        <v>0</v>
      </c>
      <c r="M32" s="871" t="s">
        <v>824</v>
      </c>
      <c r="N32" s="860"/>
      <c r="O32" s="860"/>
      <c r="P32" s="860"/>
      <c r="Q32" s="859"/>
      <c r="R32" s="401"/>
    </row>
    <row r="33" spans="2:18" s="492" customFormat="1">
      <c r="B33" s="53"/>
      <c r="C33" s="526"/>
      <c r="D33" s="527"/>
      <c r="I33" s="401"/>
      <c r="K33" s="860"/>
      <c r="L33" s="866"/>
      <c r="M33" s="867"/>
      <c r="N33" s="859"/>
      <c r="O33" s="859"/>
      <c r="P33" s="859"/>
      <c r="Q33" s="859"/>
      <c r="R33" s="401"/>
    </row>
    <row r="34" spans="2:18">
      <c r="B34" s="117"/>
      <c r="C34" s="776">
        <f>Owner_Administrative_Rate</f>
        <v>23.71</v>
      </c>
      <c r="D34" s="613" t="str">
        <f>Owner_Administrative_Rate_N</f>
        <v>Owner Administrative Rate ($ / hour)</v>
      </c>
      <c r="E34" s="67"/>
      <c r="F34" s="64"/>
      <c r="G34" s="739">
        <f>C34*C32*C30</f>
        <v>4.7420000000000004E-2</v>
      </c>
      <c r="K34" s="873"/>
      <c r="L34" s="776">
        <f>Owner_Administrative_Rate</f>
        <v>23.71</v>
      </c>
      <c r="M34" s="874" t="str">
        <f>Owner_Administrative_Rate_N</f>
        <v>Owner Administrative Rate ($ / hour)</v>
      </c>
      <c r="N34" s="865"/>
      <c r="O34" s="864"/>
      <c r="P34" s="739">
        <f>L34*L32*L30</f>
        <v>0</v>
      </c>
      <c r="Q34" s="859"/>
    </row>
    <row r="35" spans="2:18" s="492" customFormat="1">
      <c r="B35" s="529"/>
      <c r="C35" s="410"/>
      <c r="D35" s="525"/>
      <c r="E35" s="67"/>
      <c r="F35" s="525"/>
      <c r="G35" s="402"/>
      <c r="I35" s="401"/>
      <c r="K35" s="870"/>
      <c r="L35" s="875"/>
      <c r="M35" s="864"/>
      <c r="N35" s="865"/>
      <c r="O35" s="864"/>
      <c r="P35" s="862"/>
      <c r="Q35" s="859"/>
      <c r="R35" s="401"/>
    </row>
    <row r="36" spans="2:18" s="492" customFormat="1">
      <c r="B36" s="529"/>
      <c r="C36" s="525"/>
      <c r="D36" s="525" t="s">
        <v>199</v>
      </c>
      <c r="E36" s="525"/>
      <c r="F36" s="525"/>
      <c r="G36" s="739">
        <f>(C29*C31)*C30</f>
        <v>0.6</v>
      </c>
      <c r="I36" s="401"/>
      <c r="K36" s="870"/>
      <c r="L36" s="864"/>
      <c r="M36" s="864" t="s">
        <v>199</v>
      </c>
      <c r="N36" s="864"/>
      <c r="O36" s="864"/>
      <c r="P36" s="739">
        <f>(L29*L31)*L30</f>
        <v>0</v>
      </c>
      <c r="Q36" s="859"/>
      <c r="R36" s="401"/>
    </row>
    <row r="37" spans="2:18" ht="12.75" customHeight="1">
      <c r="B37" s="117"/>
      <c r="C37" s="86"/>
      <c r="D37" s="64"/>
      <c r="E37" s="86"/>
      <c r="F37" s="64"/>
      <c r="G37" s="86"/>
      <c r="K37" s="873"/>
      <c r="L37" s="868"/>
      <c r="M37" s="864"/>
      <c r="N37" s="868"/>
      <c r="O37" s="864"/>
      <c r="P37" s="868"/>
      <c r="Q37" s="859"/>
    </row>
    <row r="38" spans="2:18" ht="12.75" customHeight="1" thickBot="1">
      <c r="D38" s="69" t="s">
        <v>42</v>
      </c>
      <c r="H38" s="740">
        <f>SUM(G34:G36)</f>
        <v>0.64742</v>
      </c>
      <c r="K38" s="859"/>
      <c r="L38" s="859"/>
      <c r="M38" s="867" t="s">
        <v>42</v>
      </c>
      <c r="N38" s="859"/>
      <c r="O38" s="859"/>
      <c r="P38" s="859"/>
      <c r="Q38" s="740">
        <f>SUM(P34:P36)</f>
        <v>0</v>
      </c>
    </row>
    <row r="39" spans="2:18" ht="15" customHeight="1">
      <c r="K39" s="859"/>
      <c r="L39" s="859"/>
      <c r="M39" s="859"/>
      <c r="N39" s="859"/>
      <c r="O39" s="859"/>
      <c r="P39" s="859"/>
      <c r="Q39" s="859"/>
    </row>
    <row r="40" spans="2:18" ht="13.5" thickBot="1">
      <c r="G40" s="159" t="s">
        <v>179</v>
      </c>
      <c r="H40" s="741">
        <f>H38</f>
        <v>0.64742</v>
      </c>
      <c r="K40" s="859"/>
      <c r="L40" s="859"/>
      <c r="M40" s="859"/>
      <c r="N40" s="859"/>
      <c r="O40" s="859"/>
      <c r="P40" s="885" t="s">
        <v>179</v>
      </c>
      <c r="Q40" s="741">
        <f>Q38</f>
        <v>0</v>
      </c>
    </row>
    <row r="41" spans="2:18" ht="15.75" thickTop="1">
      <c r="K41" s="32"/>
      <c r="L41" s="86"/>
      <c r="M41" s="32"/>
      <c r="N41" s="32"/>
      <c r="O41" s="86"/>
      <c r="P41" s="86"/>
      <c r="Q41" s="32"/>
    </row>
    <row r="42" spans="2:18">
      <c r="B42" s="492"/>
      <c r="J42" s="64"/>
      <c r="K42" s="32"/>
      <c r="L42" s="120"/>
      <c r="M42" s="32"/>
      <c r="N42" s="32"/>
      <c r="O42" s="35"/>
      <c r="P42" s="36"/>
      <c r="Q42" s="32"/>
    </row>
    <row r="43" spans="2:18">
      <c r="B43" s="492"/>
      <c r="G43" s="43"/>
      <c r="I43" s="128"/>
      <c r="J43" s="64"/>
      <c r="K43" s="32"/>
      <c r="L43" s="32"/>
      <c r="M43" s="32"/>
      <c r="N43" s="32"/>
      <c r="O43" s="32"/>
      <c r="P43" s="32"/>
      <c r="Q43" s="32"/>
    </row>
    <row r="44" spans="2:18">
      <c r="B44" s="492"/>
      <c r="K44" s="32"/>
      <c r="L44" s="32"/>
      <c r="M44" s="32"/>
      <c r="N44" s="32"/>
      <c r="O44" s="32"/>
      <c r="P44" s="32"/>
      <c r="Q44" s="36"/>
    </row>
    <row r="45" spans="2:18">
      <c r="B45" s="492"/>
      <c r="K45" s="32"/>
      <c r="L45" s="32"/>
      <c r="M45" s="32"/>
      <c r="N45" s="32"/>
      <c r="O45" s="32"/>
      <c r="P45" s="32"/>
      <c r="Q45" s="32"/>
    </row>
    <row r="46" spans="2:18">
      <c r="B46" s="492"/>
      <c r="K46" s="32"/>
      <c r="L46" s="32"/>
      <c r="M46" s="32"/>
      <c r="N46" s="32"/>
      <c r="O46" s="32"/>
      <c r="P46" s="32"/>
      <c r="Q46" s="32"/>
    </row>
    <row r="47" spans="2:18">
      <c r="B47" s="492"/>
      <c r="K47" s="32"/>
      <c r="L47" s="32"/>
      <c r="M47" s="32"/>
      <c r="N47" s="32"/>
      <c r="O47" s="32"/>
      <c r="P47" s="157"/>
      <c r="Q47" s="202"/>
    </row>
    <row r="48" spans="2:18">
      <c r="B48" s="492"/>
      <c r="K48" s="32"/>
      <c r="L48" s="32"/>
      <c r="M48" s="32"/>
      <c r="N48" s="32"/>
      <c r="O48" s="32"/>
      <c r="P48" s="32"/>
      <c r="Q48" s="32"/>
    </row>
    <row r="49" spans="2:17">
      <c r="B49" s="492"/>
      <c r="K49" s="32"/>
      <c r="L49" s="32"/>
      <c r="M49" s="32"/>
      <c r="N49" s="32"/>
      <c r="O49" s="32"/>
      <c r="P49" s="32"/>
      <c r="Q49" s="32"/>
    </row>
    <row r="50" spans="2:17">
      <c r="K50" s="32"/>
      <c r="L50" s="32"/>
      <c r="M50" s="32"/>
      <c r="N50" s="203"/>
      <c r="O50" s="32"/>
      <c r="P50" s="204"/>
      <c r="Q50" s="202"/>
    </row>
    <row r="51" spans="2:17">
      <c r="K51" s="32"/>
      <c r="L51" s="32"/>
      <c r="M51" s="32"/>
      <c r="N51" s="32"/>
      <c r="O51" s="32"/>
      <c r="P51" s="32"/>
      <c r="Q51" s="32"/>
    </row>
    <row r="52" spans="2:17">
      <c r="L52" s="64"/>
      <c r="M52" s="64"/>
      <c r="N52" s="64"/>
      <c r="O52" s="64"/>
      <c r="P52" s="64"/>
    </row>
    <row r="53" spans="2:17">
      <c r="L53" s="64"/>
      <c r="M53" s="64"/>
      <c r="N53" s="64"/>
      <c r="O53" s="64"/>
      <c r="P53" s="64"/>
    </row>
    <row r="54" spans="2:17">
      <c r="L54" s="64"/>
      <c r="M54" s="64"/>
      <c r="N54" s="64"/>
      <c r="O54" s="64"/>
      <c r="P54" s="64"/>
    </row>
    <row r="55" spans="2:17">
      <c r="L55" s="64"/>
      <c r="M55" s="64"/>
      <c r="N55" s="64"/>
      <c r="O55" s="64"/>
      <c r="P55" s="64"/>
    </row>
    <row r="56" spans="2:17">
      <c r="L56" s="64"/>
      <c r="M56" s="64"/>
      <c r="N56" s="64"/>
      <c r="O56" s="64"/>
      <c r="P56" s="64"/>
    </row>
    <row r="57" spans="2:17">
      <c r="L57" s="64"/>
      <c r="M57" s="64"/>
      <c r="N57" s="64"/>
      <c r="O57" s="64"/>
      <c r="P57" s="64"/>
    </row>
    <row r="58" spans="2:17">
      <c r="L58" s="64"/>
      <c r="M58" s="64"/>
      <c r="N58" s="64"/>
      <c r="O58" s="64"/>
      <c r="P58" s="64"/>
    </row>
    <row r="59" spans="2:17">
      <c r="L59" s="64"/>
      <c r="M59" s="64"/>
      <c r="N59" s="64"/>
      <c r="O59" s="64"/>
      <c r="P59" s="64"/>
    </row>
    <row r="60" spans="2:17">
      <c r="L60" s="64"/>
      <c r="M60" s="64"/>
      <c r="N60" s="64"/>
      <c r="O60" s="64"/>
      <c r="P60" s="64"/>
    </row>
    <row r="61" spans="2:17">
      <c r="L61" s="64"/>
      <c r="M61" s="64"/>
      <c r="N61" s="64"/>
      <c r="O61" s="64"/>
      <c r="P61" s="64"/>
    </row>
    <row r="62" spans="2:17">
      <c r="L62" s="64"/>
      <c r="M62" s="64"/>
      <c r="N62" s="64"/>
      <c r="O62" s="64"/>
      <c r="P62" s="64"/>
    </row>
    <row r="63" spans="2:17">
      <c r="L63" s="64"/>
      <c r="M63" s="64"/>
      <c r="N63" s="64"/>
      <c r="O63" s="64"/>
      <c r="P63" s="64"/>
    </row>
    <row r="64" spans="2:17">
      <c r="L64" s="64"/>
      <c r="M64" s="64"/>
      <c r="N64" s="64"/>
      <c r="O64" s="64"/>
      <c r="P64" s="64"/>
    </row>
    <row r="65" spans="12:16">
      <c r="L65" s="64"/>
      <c r="M65" s="64"/>
      <c r="N65" s="64"/>
      <c r="O65" s="64"/>
      <c r="P65" s="64"/>
    </row>
    <row r="66" spans="12:16">
      <c r="L66" s="64"/>
      <c r="M66" s="64"/>
      <c r="N66" s="64"/>
      <c r="O66" s="64"/>
      <c r="P66" s="64"/>
    </row>
    <row r="67" spans="12:16">
      <c r="L67" s="64"/>
      <c r="M67" s="64"/>
      <c r="N67" s="64"/>
      <c r="O67" s="64"/>
      <c r="P67" s="64"/>
    </row>
    <row r="68" spans="12:16">
      <c r="L68" s="64"/>
      <c r="M68" s="64"/>
      <c r="N68" s="64"/>
      <c r="O68" s="64"/>
      <c r="P68" s="64"/>
    </row>
    <row r="69" spans="12:16">
      <c r="L69" s="64"/>
      <c r="M69" s="64"/>
      <c r="N69" s="64"/>
      <c r="O69" s="64"/>
      <c r="P69" s="64"/>
    </row>
    <row r="70" spans="12:16">
      <c r="L70" s="64"/>
      <c r="M70" s="64"/>
      <c r="N70" s="64"/>
      <c r="O70" s="64"/>
      <c r="P70" s="64"/>
    </row>
    <row r="71" spans="12:16">
      <c r="L71" s="64"/>
      <c r="M71" s="64"/>
      <c r="N71" s="64"/>
      <c r="O71" s="64"/>
      <c r="P71" s="64"/>
    </row>
    <row r="72" spans="12:16">
      <c r="L72" s="64"/>
      <c r="M72" s="64"/>
      <c r="N72" s="64"/>
      <c r="O72" s="64"/>
      <c r="P72" s="64"/>
    </row>
    <row r="73" spans="12:16">
      <c r="L73" s="64"/>
      <c r="M73" s="64"/>
      <c r="N73" s="64"/>
      <c r="O73" s="64"/>
      <c r="P73" s="64"/>
    </row>
    <row r="74" spans="12:16">
      <c r="L74" s="64"/>
      <c r="M74" s="64"/>
      <c r="N74" s="64"/>
      <c r="O74" s="64"/>
      <c r="P74" s="64"/>
    </row>
    <row r="75" spans="12:16">
      <c r="L75" s="64"/>
      <c r="M75" s="64"/>
      <c r="N75" s="64"/>
      <c r="O75" s="64"/>
      <c r="P75" s="64"/>
    </row>
    <row r="76" spans="12:16">
      <c r="L76" s="64"/>
      <c r="M76" s="64"/>
      <c r="N76" s="64"/>
      <c r="O76" s="64"/>
      <c r="P76" s="64"/>
    </row>
    <row r="77" spans="12:16">
      <c r="L77" s="64"/>
      <c r="M77" s="64"/>
      <c r="N77" s="64"/>
      <c r="O77" s="64"/>
      <c r="P77" s="64"/>
    </row>
    <row r="78" spans="12:16">
      <c r="L78" s="64"/>
      <c r="M78" s="64"/>
      <c r="N78" s="64"/>
      <c r="O78" s="64"/>
      <c r="P78" s="64"/>
    </row>
    <row r="79" spans="12:16">
      <c r="L79" s="64"/>
      <c r="M79" s="64"/>
      <c r="N79" s="64"/>
      <c r="O79" s="64"/>
      <c r="P79" s="64"/>
    </row>
    <row r="80" spans="12:16">
      <c r="L80" s="64"/>
      <c r="M80" s="64"/>
      <c r="N80" s="64"/>
      <c r="O80" s="64"/>
      <c r="P80" s="64"/>
    </row>
    <row r="81" spans="12:16">
      <c r="L81" s="64"/>
      <c r="M81" s="64"/>
      <c r="N81" s="64"/>
      <c r="O81" s="64"/>
      <c r="P81" s="64"/>
    </row>
    <row r="82" spans="12:16">
      <c r="L82" s="64"/>
      <c r="M82" s="64"/>
      <c r="N82" s="64"/>
      <c r="O82" s="64"/>
      <c r="P82" s="64"/>
    </row>
    <row r="83" spans="12:16">
      <c r="L83" s="64"/>
      <c r="M83" s="64"/>
      <c r="N83" s="64"/>
      <c r="O83" s="64"/>
      <c r="P83" s="64"/>
    </row>
    <row r="84" spans="12:16">
      <c r="L84" s="64"/>
      <c r="M84" s="64"/>
      <c r="N84" s="64"/>
      <c r="O84" s="64"/>
      <c r="P84" s="64"/>
    </row>
    <row r="85" spans="12:16">
      <c r="L85" s="64"/>
      <c r="M85" s="64"/>
      <c r="N85" s="64"/>
      <c r="O85" s="64"/>
      <c r="P85" s="64"/>
    </row>
    <row r="86" spans="12:16">
      <c r="L86" s="64"/>
      <c r="M86" s="64"/>
      <c r="N86" s="64"/>
      <c r="O86" s="64"/>
      <c r="P86" s="64"/>
    </row>
    <row r="87" spans="12:16">
      <c r="L87" s="64"/>
      <c r="M87" s="64"/>
      <c r="N87" s="64"/>
      <c r="O87" s="64"/>
      <c r="P87" s="64"/>
    </row>
    <row r="88" spans="12:16">
      <c r="L88" s="64"/>
      <c r="M88" s="64"/>
      <c r="N88" s="64"/>
      <c r="O88" s="64"/>
      <c r="P88" s="64"/>
    </row>
    <row r="89" spans="12:16">
      <c r="L89" s="64"/>
      <c r="M89" s="64"/>
      <c r="N89" s="64"/>
      <c r="O89" s="64"/>
      <c r="P89" s="64"/>
    </row>
    <row r="90" spans="12:16">
      <c r="L90" s="64"/>
      <c r="M90" s="64"/>
      <c r="N90" s="64"/>
      <c r="O90" s="64"/>
      <c r="P90" s="64"/>
    </row>
    <row r="91" spans="12:16">
      <c r="L91" s="64"/>
      <c r="M91" s="64"/>
      <c r="N91" s="64"/>
      <c r="O91" s="64"/>
      <c r="P91" s="64"/>
    </row>
    <row r="92" spans="12:16">
      <c r="L92" s="64"/>
      <c r="M92" s="64"/>
      <c r="N92" s="64"/>
      <c r="O92" s="64"/>
      <c r="P92" s="64"/>
    </row>
    <row r="93" spans="12:16">
      <c r="L93" s="64"/>
      <c r="M93" s="64"/>
      <c r="N93" s="64"/>
      <c r="O93" s="64"/>
      <c r="P93" s="64"/>
    </row>
    <row r="94" spans="12:16">
      <c r="L94" s="64"/>
      <c r="M94" s="64"/>
      <c r="N94" s="64"/>
      <c r="O94" s="64"/>
      <c r="P94" s="64"/>
    </row>
  </sheetData>
  <customSheetViews>
    <customSheetView guid="{0C5E73BF-4F4A-42B1-AFFC-19145C7AC19A}" printArea="1">
      <selection activeCell="M11" sqref="M11"/>
      <pageMargins left="0.7" right="0.7" top="0.75" bottom="0.75" header="0.3" footer="0.3"/>
      <pageSetup paperSize="9" scale="75" orientation="portrait" horizontalDpi="1200" verticalDpi="1200" r:id="rId1"/>
    </customSheetView>
    <customSheetView guid="{F7690BCD-287A-473A-9EA1-298139938D77}" showPageBreaks="1" printArea="1" topLeftCell="A10">
      <selection activeCell="E26" sqref="E25:E26"/>
      <colBreaks count="1" manualBreakCount="1">
        <brk id="9" max="108" man="1"/>
      </colBreaks>
      <pageMargins left="0.7" right="0.7" top="0.75" bottom="0.75" header="0.3" footer="0.3"/>
      <pageSetup scale="75" fitToWidth="2" fitToHeight="2" orientation="portrait" horizontalDpi="1200" verticalDpi="1200" r:id="rId2"/>
    </customSheetView>
    <customSheetView guid="{8F78BEB5-8927-4030-9153-90C7FA4937A5}" showPageBreaks="1" printArea="1" topLeftCell="A10">
      <selection activeCell="E26" sqref="E25:E26"/>
      <colBreaks count="1" manualBreakCount="1">
        <brk id="9" max="108" man="1"/>
      </colBreaks>
      <pageMargins left="0.7" right="0.7" top="0.75" bottom="0.75" header="0.3" footer="0.3"/>
      <pageSetup scale="75" fitToWidth="2" fitToHeight="2" orientation="portrait" horizontalDpi="1200" verticalDpi="1200" r:id="rId3"/>
    </customSheetView>
    <customSheetView guid="{81801A75-92C7-4ED5-97DB-E3E6B3965D30}" printArea="1">
      <selection activeCell="D33" sqref="D33"/>
      <colBreaks count="1" manualBreakCount="1">
        <brk id="9" max="108" man="1"/>
      </colBreaks>
      <pageMargins left="0.7" right="0.7" top="0.75" bottom="0.75" header="0.3" footer="0.3"/>
      <pageSetup scale="75" fitToWidth="2" fitToHeight="2" orientation="portrait" horizontalDpi="1200" verticalDpi="1200" r:id="rId4"/>
    </customSheetView>
  </customSheetViews>
  <mergeCells count="3">
    <mergeCell ref="C18:Q18"/>
    <mergeCell ref="C6:I6"/>
    <mergeCell ref="A28:A29"/>
  </mergeCells>
  <pageMargins left="0.7" right="0.7" top="0.75" bottom="0.75" header="0.3" footer="0.3"/>
  <pageSetup paperSize="9" scale="75" orientation="portrait" horizontalDpi="1200" verticalDpi="1200" r:id="rId5"/>
</worksheet>
</file>

<file path=xl/worksheets/sheet8.xml><?xml version="1.0" encoding="utf-8"?>
<worksheet xmlns="http://schemas.openxmlformats.org/spreadsheetml/2006/main" xmlns:r="http://schemas.openxmlformats.org/officeDocument/2006/relationships">
  <sheetPr codeName="Sheet5">
    <tabColor rgb="FF00B050"/>
  </sheetPr>
  <dimension ref="A1:U106"/>
  <sheetViews>
    <sheetView topLeftCell="A7" workbookViewId="0">
      <selection activeCell="C12" sqref="C12"/>
    </sheetView>
  </sheetViews>
  <sheetFormatPr defaultColWidth="9.140625" defaultRowHeight="12.75"/>
  <cols>
    <col min="1" max="1" width="13.7109375" style="492" customWidth="1"/>
    <col min="2" max="2" width="14.7109375" style="50" customWidth="1"/>
    <col min="3" max="3" width="9.7109375" style="50" customWidth="1"/>
    <col min="4" max="10" width="14.7109375" style="50" customWidth="1"/>
    <col min="11" max="11" width="11.7109375" style="50" customWidth="1"/>
    <col min="12" max="16" width="12.7109375" style="50" customWidth="1"/>
    <col min="17" max="17" width="11" style="50" customWidth="1"/>
    <col min="18" max="16384" width="9.140625" style="50"/>
  </cols>
  <sheetData>
    <row r="1" spans="1:21" s="128" customFormat="1">
      <c r="A1" s="492"/>
    </row>
    <row r="2" spans="1:21">
      <c r="B2" s="6" t="s">
        <v>28</v>
      </c>
      <c r="C2" s="96" t="s">
        <v>180</v>
      </c>
      <c r="D2" s="97"/>
      <c r="E2" s="8"/>
      <c r="F2" s="52"/>
      <c r="H2" s="52"/>
      <c r="K2" s="8"/>
    </row>
    <row r="3" spans="1:21">
      <c r="B3" s="6" t="s">
        <v>29</v>
      </c>
      <c r="C3" s="44"/>
      <c r="D3" s="8"/>
      <c r="E3" s="8"/>
      <c r="F3" s="52"/>
      <c r="H3" s="52"/>
      <c r="K3" s="8"/>
    </row>
    <row r="4" spans="1:21">
      <c r="B4" s="6" t="s">
        <v>30</v>
      </c>
      <c r="C4" s="44"/>
      <c r="D4" s="7"/>
      <c r="E4" s="7"/>
      <c r="F4" s="5"/>
      <c r="H4" s="52"/>
      <c r="K4" s="7"/>
    </row>
    <row r="5" spans="1:21">
      <c r="B5" s="6"/>
      <c r="D5" s="7"/>
      <c r="E5" s="7"/>
      <c r="F5" s="5"/>
      <c r="G5" s="7"/>
      <c r="H5" s="5"/>
      <c r="I5" s="7"/>
      <c r="J5" s="7"/>
    </row>
    <row r="6" spans="1:21" ht="67.5" customHeight="1">
      <c r="B6" s="98" t="s">
        <v>129</v>
      </c>
      <c r="C6" s="1313" t="s">
        <v>496</v>
      </c>
      <c r="D6" s="1313"/>
      <c r="E6" s="1313"/>
      <c r="F6" s="1313"/>
      <c r="G6" s="1313"/>
      <c r="H6" s="1313"/>
      <c r="I6" s="1313"/>
      <c r="J6" s="250"/>
      <c r="K6" s="250"/>
      <c r="L6" s="250"/>
      <c r="M6" s="250"/>
      <c r="N6" s="250"/>
      <c r="O6" s="250"/>
      <c r="P6" s="228"/>
      <c r="Q6" s="228"/>
    </row>
    <row r="7" spans="1:21" s="128" customFormat="1" ht="12.75" customHeight="1">
      <c r="A7" s="492"/>
      <c r="B7" s="98"/>
      <c r="C7" s="270"/>
      <c r="D7" s="270"/>
      <c r="E7" s="270"/>
      <c r="F7" s="270"/>
      <c r="G7" s="270"/>
      <c r="H7" s="270"/>
      <c r="I7" s="270"/>
      <c r="J7" s="270"/>
      <c r="K7" s="270"/>
      <c r="L7" s="270"/>
      <c r="M7" s="270"/>
      <c r="N7" s="270"/>
      <c r="O7" s="270"/>
      <c r="P7" s="271"/>
      <c r="Q7" s="271"/>
    </row>
    <row r="8" spans="1:21" s="128" customFormat="1" ht="27" customHeight="1">
      <c r="A8" s="492"/>
      <c r="B8" s="74" t="s">
        <v>130</v>
      </c>
      <c r="C8" s="270"/>
      <c r="D8" s="270"/>
      <c r="E8" s="270"/>
      <c r="F8" s="270"/>
      <c r="G8" s="270"/>
      <c r="H8" s="270"/>
      <c r="I8" s="270"/>
      <c r="J8" s="270"/>
      <c r="K8" s="270"/>
      <c r="L8" s="270"/>
      <c r="M8" s="270"/>
      <c r="N8" s="270"/>
      <c r="O8" s="270"/>
      <c r="P8" s="271"/>
      <c r="Q8" s="271"/>
    </row>
    <row r="9" spans="1:21" s="128" customFormat="1" ht="12.75" customHeight="1">
      <c r="A9" s="492"/>
      <c r="B9" s="98"/>
      <c r="C9" s="266"/>
      <c r="D9" s="266"/>
      <c r="E9" s="266"/>
      <c r="F9" s="266"/>
      <c r="G9" s="266"/>
      <c r="H9" s="266"/>
      <c r="I9" s="266"/>
      <c r="J9" s="266"/>
      <c r="K9" s="266"/>
      <c r="L9" s="266"/>
      <c r="M9" s="266"/>
      <c r="N9" s="266"/>
      <c r="O9" s="266"/>
      <c r="P9" s="267"/>
      <c r="Q9" s="267"/>
    </row>
    <row r="10" spans="1:21" s="128" customFormat="1" ht="12.75" customHeight="1">
      <c r="A10" s="492"/>
      <c r="B10" s="98"/>
      <c r="E10" s="54" t="s">
        <v>434</v>
      </c>
      <c r="F10" s="54" t="s">
        <v>433</v>
      </c>
      <c r="G10" s="54" t="s">
        <v>432</v>
      </c>
      <c r="I10" s="1209"/>
      <c r="J10" s="1209"/>
      <c r="K10" s="1209"/>
      <c r="L10" s="1212" t="s">
        <v>434</v>
      </c>
      <c r="M10" s="1212" t="s">
        <v>433</v>
      </c>
      <c r="N10" s="1212" t="s">
        <v>432</v>
      </c>
      <c r="O10" s="1209"/>
      <c r="P10" s="1209"/>
      <c r="Q10" s="1209"/>
      <c r="R10" s="1209"/>
      <c r="S10" s="1212" t="s">
        <v>434</v>
      </c>
      <c r="T10" s="1212" t="s">
        <v>433</v>
      </c>
      <c r="U10" s="1212" t="s">
        <v>432</v>
      </c>
    </row>
    <row r="11" spans="1:21" s="128" customFormat="1" ht="12.75" customHeight="1">
      <c r="A11" s="492"/>
      <c r="B11" s="98"/>
      <c r="C11" s="6" t="s">
        <v>53</v>
      </c>
      <c r="D11" s="17">
        <f>H40</f>
        <v>14.275180000000001</v>
      </c>
      <c r="E11" s="17">
        <f>H38</f>
        <v>14.275180000000001</v>
      </c>
      <c r="F11" s="17">
        <v>0</v>
      </c>
      <c r="G11" s="17">
        <v>0</v>
      </c>
      <c r="I11" s="1209"/>
      <c r="J11" s="1210" t="s">
        <v>1306</v>
      </c>
      <c r="K11" s="1229">
        <f>H40</f>
        <v>14.275180000000001</v>
      </c>
      <c r="L11" s="1229">
        <f>H38</f>
        <v>14.275180000000001</v>
      </c>
      <c r="M11" s="1213">
        <v>0</v>
      </c>
      <c r="N11" s="1213">
        <v>0</v>
      </c>
      <c r="O11" s="1209"/>
      <c r="P11" s="1209"/>
      <c r="Q11" s="1210" t="s">
        <v>1304</v>
      </c>
      <c r="R11" s="1213">
        <v>0</v>
      </c>
      <c r="S11" s="1213">
        <v>0</v>
      </c>
      <c r="T11" s="1213">
        <v>0</v>
      </c>
      <c r="U11" s="1213">
        <v>0</v>
      </c>
    </row>
    <row r="12" spans="1:21" s="128" customFormat="1" ht="12.75" customHeight="1">
      <c r="A12" s="492"/>
      <c r="B12" s="98"/>
      <c r="C12" s="1210" t="s">
        <v>1303</v>
      </c>
      <c r="D12" s="297">
        <f>Q40</f>
        <v>0</v>
      </c>
      <c r="E12" s="297">
        <f>Q38</f>
        <v>0</v>
      </c>
      <c r="F12" s="17">
        <v>0</v>
      </c>
      <c r="G12" s="17">
        <v>0</v>
      </c>
      <c r="I12" s="1209"/>
      <c r="J12" s="1210" t="s">
        <v>1307</v>
      </c>
      <c r="K12" s="1229">
        <f>Q40</f>
        <v>0</v>
      </c>
      <c r="L12" s="1229">
        <f>Q38</f>
        <v>0</v>
      </c>
      <c r="M12" s="1213">
        <v>0</v>
      </c>
      <c r="N12" s="1213">
        <v>0</v>
      </c>
      <c r="O12" s="1209"/>
      <c r="P12" s="1209"/>
      <c r="Q12" s="1210" t="s">
        <v>1305</v>
      </c>
      <c r="R12" s="1213">
        <v>0</v>
      </c>
      <c r="S12" s="1213">
        <v>0</v>
      </c>
      <c r="T12" s="1213">
        <v>0</v>
      </c>
      <c r="U12" s="1213">
        <v>0</v>
      </c>
    </row>
    <row r="13" spans="1:21" s="128" customFormat="1" ht="12.75" customHeight="1" thickBot="1">
      <c r="A13" s="492"/>
      <c r="B13" s="98"/>
      <c r="C13" s="25" t="s">
        <v>174</v>
      </c>
      <c r="D13" s="26">
        <f>D11-D12</f>
        <v>14.275180000000001</v>
      </c>
      <c r="E13" s="26">
        <f>E11-E12</f>
        <v>14.275180000000001</v>
      </c>
      <c r="F13" s="26">
        <f>F11-F12</f>
        <v>0</v>
      </c>
      <c r="G13" s="26">
        <f>G11-G12</f>
        <v>0</v>
      </c>
      <c r="I13" s="1209"/>
      <c r="J13" s="1214" t="s">
        <v>174</v>
      </c>
      <c r="K13" s="1215">
        <f>K11-K12</f>
        <v>14.275180000000001</v>
      </c>
      <c r="L13" s="1215">
        <f>L11-L12</f>
        <v>14.275180000000001</v>
      </c>
      <c r="M13" s="1215">
        <f>M11-M12</f>
        <v>0</v>
      </c>
      <c r="N13" s="1215">
        <f>N11-N12</f>
        <v>0</v>
      </c>
      <c r="O13" s="1209"/>
      <c r="P13" s="1209"/>
      <c r="Q13" s="1214" t="s">
        <v>174</v>
      </c>
      <c r="R13" s="1215">
        <f>R11-R12</f>
        <v>0</v>
      </c>
      <c r="S13" s="1215">
        <f>S11-S12</f>
        <v>0</v>
      </c>
      <c r="T13" s="1215">
        <f>T11-T12</f>
        <v>0</v>
      </c>
      <c r="U13" s="1215">
        <f>U11-U12</f>
        <v>0</v>
      </c>
    </row>
    <row r="14" spans="1:21" ht="13.5" customHeight="1" thickTop="1">
      <c r="B14" s="6"/>
      <c r="C14" s="42"/>
      <c r="D14" s="7"/>
      <c r="E14" s="7"/>
      <c r="F14" s="5"/>
      <c r="H14" s="52"/>
    </row>
    <row r="15" spans="1:21">
      <c r="F15" s="52"/>
      <c r="H15" s="52"/>
    </row>
    <row r="16" spans="1:21">
      <c r="B16" s="114" t="s">
        <v>156</v>
      </c>
      <c r="C16" s="239"/>
      <c r="D16" s="114"/>
      <c r="E16" s="114"/>
      <c r="F16" s="114"/>
      <c r="G16" s="114"/>
      <c r="H16" s="114"/>
      <c r="I16" s="114"/>
      <c r="J16" s="114"/>
      <c r="K16" s="114"/>
      <c r="L16" s="114"/>
      <c r="M16" s="114"/>
      <c r="N16" s="114"/>
      <c r="O16" s="114"/>
      <c r="P16" s="114"/>
      <c r="Q16" s="114"/>
    </row>
    <row r="17" spans="1:18">
      <c r="B17" s="51"/>
      <c r="C17" s="51"/>
      <c r="D17" s="51"/>
      <c r="E17" s="51"/>
      <c r="F17" s="54"/>
      <c r="G17" s="51"/>
      <c r="H17" s="54"/>
      <c r="I17" s="51"/>
    </row>
    <row r="18" spans="1:18">
      <c r="C18" s="1285" t="s">
        <v>176</v>
      </c>
      <c r="D18" s="1285"/>
      <c r="E18" s="1285"/>
      <c r="F18" s="1285"/>
      <c r="G18" s="1285"/>
      <c r="H18" s="1285"/>
      <c r="I18" s="1285"/>
      <c r="J18" s="1285"/>
      <c r="K18" s="1285"/>
      <c r="L18" s="1285"/>
      <c r="M18" s="1285"/>
      <c r="N18" s="1285"/>
      <c r="O18" s="1285"/>
      <c r="P18" s="1285"/>
      <c r="Q18" s="1285"/>
    </row>
    <row r="19" spans="1:18">
      <c r="B19" s="51"/>
      <c r="C19" s="51"/>
      <c r="D19" s="51"/>
      <c r="E19" s="51"/>
      <c r="F19" s="54"/>
      <c r="G19" s="51"/>
      <c r="H19" s="54"/>
      <c r="I19" s="51"/>
    </row>
    <row r="20" spans="1:18">
      <c r="B20" s="110" t="s">
        <v>31</v>
      </c>
      <c r="C20" s="110"/>
      <c r="D20" s="110"/>
      <c r="E20" s="111"/>
      <c r="F20" s="110"/>
      <c r="G20" s="111"/>
      <c r="H20" s="110"/>
      <c r="I20" s="112"/>
      <c r="K20" s="113" t="s">
        <v>1288</v>
      </c>
      <c r="L20" s="113"/>
      <c r="M20" s="113"/>
      <c r="N20" s="113"/>
      <c r="O20" s="113"/>
      <c r="P20" s="113"/>
      <c r="Q20" s="113"/>
    </row>
    <row r="22" spans="1:18">
      <c r="B22" s="123" t="s">
        <v>183</v>
      </c>
      <c r="C22" s="124" t="s">
        <v>182</v>
      </c>
      <c r="K22" s="878" t="s">
        <v>183</v>
      </c>
      <c r="L22" s="879" t="s">
        <v>182</v>
      </c>
      <c r="M22" s="859"/>
      <c r="N22" s="859"/>
      <c r="O22" s="859"/>
      <c r="P22" s="859"/>
      <c r="Q22" s="859"/>
      <c r="R22" s="32"/>
    </row>
    <row r="23" spans="1:18" ht="15" customHeight="1">
      <c r="K23" s="859"/>
      <c r="L23" s="859"/>
      <c r="M23" s="859"/>
      <c r="N23" s="859"/>
      <c r="O23" s="859"/>
      <c r="P23" s="859"/>
      <c r="Q23" s="859"/>
      <c r="R23" s="32"/>
    </row>
    <row r="24" spans="1:18">
      <c r="A24" s="355"/>
      <c r="B24" s="519" t="s">
        <v>217</v>
      </c>
      <c r="C24" s="520" t="s">
        <v>750</v>
      </c>
      <c r="D24" s="413"/>
      <c r="E24" s="403"/>
      <c r="F24" s="403"/>
      <c r="K24" s="878" t="s">
        <v>217</v>
      </c>
      <c r="L24" s="879" t="s">
        <v>750</v>
      </c>
      <c r="M24" s="883"/>
      <c r="N24" s="863"/>
      <c r="O24" s="863"/>
      <c r="P24" s="859"/>
      <c r="Q24" s="859"/>
      <c r="R24" s="32"/>
    </row>
    <row r="25" spans="1:18" ht="15" customHeight="1">
      <c r="A25" s="490"/>
      <c r="C25" s="64"/>
      <c r="D25" s="64"/>
      <c r="E25" s="64"/>
      <c r="F25" s="64"/>
      <c r="G25" s="64"/>
      <c r="K25" s="859"/>
      <c r="L25" s="864"/>
      <c r="M25" s="864"/>
      <c r="N25" s="864"/>
      <c r="O25" s="864"/>
      <c r="P25" s="864"/>
      <c r="Q25" s="859"/>
      <c r="R25" s="32"/>
    </row>
    <row r="26" spans="1:18">
      <c r="B26" s="289" t="s">
        <v>655</v>
      </c>
      <c r="C26" s="124" t="s">
        <v>184</v>
      </c>
      <c r="D26" s="64"/>
      <c r="E26" s="64"/>
      <c r="F26" s="64"/>
      <c r="G26" s="64"/>
      <c r="K26" s="886" t="s">
        <v>655</v>
      </c>
      <c r="L26" s="879" t="s">
        <v>184</v>
      </c>
      <c r="M26" s="864"/>
      <c r="N26" s="864"/>
      <c r="O26" s="864"/>
      <c r="P26" s="864"/>
      <c r="Q26" s="859"/>
      <c r="R26" s="32"/>
    </row>
    <row r="27" spans="1:18">
      <c r="B27" s="117"/>
      <c r="K27" s="873"/>
      <c r="L27" s="859"/>
      <c r="M27" s="859"/>
      <c r="N27" s="859"/>
      <c r="O27" s="859"/>
      <c r="P27" s="859"/>
      <c r="Q27" s="859"/>
      <c r="R27" s="32"/>
    </row>
    <row r="28" spans="1:18">
      <c r="A28" s="1314" t="s">
        <v>970</v>
      </c>
      <c r="B28" s="181" t="s">
        <v>656</v>
      </c>
      <c r="C28" s="545" t="s">
        <v>825</v>
      </c>
      <c r="D28" s="349"/>
      <c r="E28" s="349"/>
      <c r="F28" s="349"/>
      <c r="G28" s="349"/>
      <c r="H28" s="356"/>
      <c r="K28" s="889" t="s">
        <v>656</v>
      </c>
      <c r="L28" s="893" t="s">
        <v>825</v>
      </c>
      <c r="M28" s="900"/>
      <c r="N28" s="900"/>
      <c r="O28" s="900"/>
      <c r="P28" s="900"/>
      <c r="Q28" s="904"/>
      <c r="R28" s="32"/>
    </row>
    <row r="29" spans="1:18" s="492" customFormat="1" ht="12.75" customHeight="1">
      <c r="A29" s="1314"/>
      <c r="B29" s="117"/>
      <c r="C29" s="15">
        <f>Avg._Number_of_Pages_in_Discipline_Specification</f>
        <v>43</v>
      </c>
      <c r="D29" s="115" t="str">
        <f>Avg._Number_of_Pages_in_Discipline_Specification_N</f>
        <v xml:space="preserve">Avg. Number of Pages in Discipline Specification </v>
      </c>
      <c r="E29" s="116"/>
      <c r="F29" s="116"/>
      <c r="G29" s="116"/>
      <c r="K29" s="873"/>
      <c r="L29" s="861">
        <f>Avg._Number_of_Pages_in_Discipline_Specification</f>
        <v>43</v>
      </c>
      <c r="M29" s="871" t="str">
        <f>Avg._Number_of_Pages_in_Discipline_Specification_N</f>
        <v xml:space="preserve">Avg. Number of Pages in Discipline Specification </v>
      </c>
      <c r="N29" s="872"/>
      <c r="O29" s="872"/>
      <c r="P29" s="872"/>
      <c r="Q29" s="859"/>
    </row>
    <row r="30" spans="1:18" s="492" customFormat="1" ht="12.75" customHeight="1">
      <c r="B30" s="53"/>
      <c r="C30" s="620">
        <f>'Current Assumptions'!B73</f>
        <v>2</v>
      </c>
      <c r="D30" s="115" t="s">
        <v>1068</v>
      </c>
      <c r="E30" s="116"/>
      <c r="F30" s="116"/>
      <c r="H30" s="421"/>
      <c r="I30" s="401"/>
      <c r="K30" s="860"/>
      <c r="L30" s="736">
        <f>'Expected Assumptions'!E73</f>
        <v>0</v>
      </c>
      <c r="M30" s="871" t="s">
        <v>1068</v>
      </c>
      <c r="N30" s="872"/>
      <c r="O30" s="872"/>
      <c r="P30" s="859"/>
      <c r="Q30" s="914"/>
    </row>
    <row r="31" spans="1:18" s="492" customFormat="1" ht="12.75" customHeight="1">
      <c r="B31" s="53"/>
      <c r="C31" s="775">
        <f>Avg._Per_Page_Copy_Cost</f>
        <v>0.15</v>
      </c>
      <c r="D31" s="474" t="str">
        <f>Avg._Per_Page_Copy_Cost_N</f>
        <v>Avg. Per Page Copy Cost ($ / page)</v>
      </c>
      <c r="E31" s="116"/>
      <c r="F31" s="116"/>
      <c r="I31" s="401"/>
      <c r="K31" s="860"/>
      <c r="L31" s="775">
        <f>'Expected Assumptions'!E64</f>
        <v>0</v>
      </c>
      <c r="M31" s="874" t="str">
        <f>Avg._Per_Page_Copy_Cost_N</f>
        <v>Avg. Per Page Copy Cost ($ / page)</v>
      </c>
      <c r="N31" s="872"/>
      <c r="O31" s="872"/>
      <c r="P31" s="859"/>
      <c r="Q31" s="859"/>
    </row>
    <row r="32" spans="1:18" s="492" customFormat="1" ht="12.75" customHeight="1">
      <c r="B32" s="354"/>
      <c r="C32" s="620">
        <f>'Current Assumptions'!B74</f>
        <v>2.9000000000000001E-2</v>
      </c>
      <c r="D32" s="115" t="s">
        <v>824</v>
      </c>
      <c r="E32" s="53"/>
      <c r="F32" s="53"/>
      <c r="G32" s="53"/>
      <c r="I32" s="401"/>
      <c r="K32" s="903"/>
      <c r="L32" s="736">
        <f>'Expected Assumptions'!E74</f>
        <v>0</v>
      </c>
      <c r="M32" s="871" t="s">
        <v>824</v>
      </c>
      <c r="N32" s="860"/>
      <c r="O32" s="860"/>
      <c r="P32" s="860"/>
      <c r="Q32" s="859"/>
    </row>
    <row r="33" spans="2:18" s="492" customFormat="1">
      <c r="B33" s="53"/>
      <c r="C33" s="526"/>
      <c r="D33" s="527"/>
      <c r="I33" s="401"/>
      <c r="K33" s="860"/>
      <c r="L33" s="866"/>
      <c r="M33" s="867"/>
      <c r="N33" s="859"/>
      <c r="O33" s="859"/>
      <c r="P33" s="859"/>
      <c r="Q33" s="859"/>
    </row>
    <row r="34" spans="2:18" s="492" customFormat="1">
      <c r="B34" s="117"/>
      <c r="C34" s="776">
        <f>Owner_Administrative_Rate</f>
        <v>23.71</v>
      </c>
      <c r="D34" s="615" t="str">
        <f>Owner_Administrative_Rate_N</f>
        <v>Owner Administrative Rate ($ / hour)</v>
      </c>
      <c r="E34" s="67"/>
      <c r="F34" s="525"/>
      <c r="G34" s="739">
        <f>C34*C32*C30</f>
        <v>1.3751800000000001</v>
      </c>
      <c r="K34" s="873"/>
      <c r="L34" s="776">
        <f>Owner_Administrative_Rate</f>
        <v>23.71</v>
      </c>
      <c r="M34" s="874" t="str">
        <f>Owner_Administrative_Rate_N</f>
        <v>Owner Administrative Rate ($ / hour)</v>
      </c>
      <c r="N34" s="865"/>
      <c r="O34" s="864"/>
      <c r="P34" s="739">
        <f>L34*L32*L30</f>
        <v>0</v>
      </c>
      <c r="Q34" s="859"/>
    </row>
    <row r="35" spans="2:18" s="492" customFormat="1">
      <c r="B35" s="529"/>
      <c r="C35" s="410"/>
      <c r="D35" s="525"/>
      <c r="E35" s="67"/>
      <c r="F35" s="525"/>
      <c r="G35" s="165"/>
      <c r="I35" s="401"/>
      <c r="K35" s="870"/>
      <c r="L35" s="875"/>
      <c r="M35" s="864"/>
      <c r="N35" s="865"/>
      <c r="O35" s="864"/>
      <c r="P35" s="888"/>
      <c r="Q35" s="859"/>
    </row>
    <row r="36" spans="2:18" s="492" customFormat="1">
      <c r="B36" s="529"/>
      <c r="C36" s="525"/>
      <c r="D36" s="525" t="s">
        <v>199</v>
      </c>
      <c r="E36" s="525"/>
      <c r="F36" s="525"/>
      <c r="G36" s="739">
        <f>(C29*C31)*C30</f>
        <v>12.9</v>
      </c>
      <c r="I36" s="401"/>
      <c r="K36" s="870"/>
      <c r="L36" s="864"/>
      <c r="M36" s="864" t="s">
        <v>199</v>
      </c>
      <c r="N36" s="864"/>
      <c r="O36" s="864"/>
      <c r="P36" s="739">
        <f>(L29*L31)*L30</f>
        <v>0</v>
      </c>
      <c r="Q36" s="859"/>
    </row>
    <row r="37" spans="2:18" s="492" customFormat="1" ht="12.75" customHeight="1">
      <c r="B37" s="117"/>
      <c r="C37" s="394"/>
      <c r="D37" s="525"/>
      <c r="E37" s="394"/>
      <c r="F37" s="525"/>
      <c r="G37" s="394"/>
      <c r="K37" s="873"/>
      <c r="L37" s="868"/>
      <c r="M37" s="864"/>
      <c r="N37" s="868"/>
      <c r="O37" s="864"/>
      <c r="P37" s="868"/>
      <c r="Q37" s="859"/>
    </row>
    <row r="38" spans="2:18" s="492" customFormat="1" ht="12.75" customHeight="1" thickBot="1">
      <c r="D38" s="527" t="s">
        <v>42</v>
      </c>
      <c r="H38" s="740">
        <f>SUM(G34:G36)</f>
        <v>14.275180000000001</v>
      </c>
      <c r="K38" s="859"/>
      <c r="L38" s="859"/>
      <c r="M38" s="867" t="s">
        <v>42</v>
      </c>
      <c r="N38" s="859"/>
      <c r="O38" s="859"/>
      <c r="P38" s="859"/>
      <c r="Q38" s="740">
        <f>SUM(P34:P36)</f>
        <v>0</v>
      </c>
    </row>
    <row r="39" spans="2:18" s="492" customFormat="1" ht="15" customHeight="1">
      <c r="H39" s="742"/>
      <c r="K39" s="859"/>
      <c r="L39" s="859"/>
      <c r="M39" s="859"/>
      <c r="N39" s="859"/>
      <c r="O39" s="859"/>
      <c r="P39" s="859"/>
      <c r="Q39" s="742"/>
    </row>
    <row r="40" spans="2:18" s="492" customFormat="1" ht="13.5" thickBot="1">
      <c r="G40" s="538" t="s">
        <v>179</v>
      </c>
      <c r="H40" s="741">
        <f>H38</f>
        <v>14.275180000000001</v>
      </c>
      <c r="K40" s="859"/>
      <c r="L40" s="859"/>
      <c r="M40" s="859"/>
      <c r="N40" s="859"/>
      <c r="O40" s="859"/>
      <c r="P40" s="885" t="s">
        <v>179</v>
      </c>
      <c r="Q40" s="741">
        <f>Q38</f>
        <v>0</v>
      </c>
    </row>
    <row r="41" spans="2:18" ht="13.5" thickTop="1">
      <c r="K41" s="32"/>
      <c r="L41" s="120"/>
      <c r="M41" s="32"/>
      <c r="N41" s="32"/>
      <c r="O41" s="35"/>
      <c r="P41" s="36"/>
      <c r="Q41" s="32"/>
      <c r="R41" s="32"/>
    </row>
    <row r="42" spans="2:18">
      <c r="I42" s="131"/>
      <c r="J42" s="128"/>
      <c r="K42" s="32"/>
      <c r="L42" s="32"/>
      <c r="M42" s="32"/>
      <c r="N42" s="32"/>
      <c r="O42" s="32"/>
      <c r="P42" s="32"/>
      <c r="Q42" s="32"/>
      <c r="R42" s="32"/>
    </row>
    <row r="43" spans="2:18">
      <c r="J43" s="128"/>
      <c r="K43" s="32"/>
      <c r="L43" s="32"/>
      <c r="M43" s="32"/>
      <c r="N43" s="32"/>
      <c r="O43" s="32"/>
      <c r="P43" s="32"/>
      <c r="Q43" s="36"/>
      <c r="R43" s="32"/>
    </row>
    <row r="44" spans="2:18">
      <c r="K44" s="32"/>
      <c r="L44" s="32"/>
      <c r="M44" s="32"/>
      <c r="N44" s="32"/>
      <c r="O44" s="32"/>
      <c r="P44" s="32"/>
      <c r="Q44" s="32"/>
      <c r="R44" s="32"/>
    </row>
    <row r="45" spans="2:18">
      <c r="K45" s="32"/>
      <c r="L45" s="32"/>
      <c r="M45" s="32"/>
      <c r="N45" s="32"/>
      <c r="O45" s="32"/>
      <c r="P45" s="32"/>
      <c r="Q45" s="32"/>
      <c r="R45" s="32"/>
    </row>
    <row r="46" spans="2:18">
      <c r="K46" s="32"/>
      <c r="L46" s="32"/>
      <c r="M46" s="32"/>
      <c r="N46" s="32"/>
      <c r="O46" s="32"/>
      <c r="P46" s="157"/>
      <c r="Q46" s="36"/>
      <c r="R46" s="32"/>
    </row>
    <row r="47" spans="2:18">
      <c r="K47" s="32"/>
      <c r="L47" s="32"/>
      <c r="M47" s="32"/>
      <c r="N47" s="32"/>
      <c r="O47" s="32"/>
      <c r="P47" s="32"/>
      <c r="Q47" s="32"/>
      <c r="R47" s="32"/>
    </row>
    <row r="48" spans="2:18">
      <c r="K48" s="32"/>
      <c r="L48" s="32"/>
      <c r="M48" s="32"/>
      <c r="N48" s="32"/>
      <c r="O48" s="32"/>
      <c r="P48" s="204"/>
      <c r="Q48" s="36"/>
      <c r="R48" s="32"/>
    </row>
    <row r="49" spans="11:18">
      <c r="K49" s="32"/>
      <c r="L49" s="32"/>
      <c r="M49" s="32"/>
      <c r="N49" s="32"/>
      <c r="O49" s="32"/>
      <c r="P49" s="32"/>
      <c r="Q49" s="32"/>
      <c r="R49" s="32"/>
    </row>
    <row r="50" spans="11:18">
      <c r="K50" s="32"/>
      <c r="L50" s="32"/>
      <c r="M50" s="32"/>
      <c r="N50" s="32"/>
      <c r="O50" s="32"/>
      <c r="P50" s="32"/>
      <c r="Q50" s="32"/>
      <c r="R50" s="32"/>
    </row>
    <row r="51" spans="11:18">
      <c r="K51" s="32"/>
      <c r="L51" s="32"/>
      <c r="M51" s="32"/>
      <c r="N51" s="32"/>
      <c r="O51" s="32"/>
      <c r="P51" s="32"/>
      <c r="Q51" s="32"/>
      <c r="R51" s="32"/>
    </row>
    <row r="52" spans="11:18">
      <c r="K52" s="32"/>
      <c r="L52" s="32"/>
      <c r="M52" s="32"/>
      <c r="N52" s="32"/>
      <c r="O52" s="32"/>
      <c r="P52" s="32"/>
      <c r="Q52" s="32"/>
      <c r="R52" s="32"/>
    </row>
    <row r="53" spans="11:18">
      <c r="K53" s="32"/>
      <c r="L53" s="32"/>
      <c r="M53" s="32"/>
      <c r="N53" s="32"/>
      <c r="O53" s="32"/>
      <c r="P53" s="32"/>
      <c r="Q53" s="32"/>
      <c r="R53" s="32"/>
    </row>
    <row r="54" spans="11:18">
      <c r="K54" s="32"/>
      <c r="L54" s="32"/>
      <c r="M54" s="32"/>
      <c r="N54" s="32"/>
      <c r="O54" s="32"/>
      <c r="P54" s="32"/>
      <c r="Q54" s="32"/>
      <c r="R54" s="32"/>
    </row>
    <row r="55" spans="11:18">
      <c r="K55" s="32"/>
      <c r="L55" s="32"/>
      <c r="M55" s="32"/>
      <c r="N55" s="32"/>
      <c r="O55" s="32"/>
      <c r="P55" s="32"/>
      <c r="Q55" s="32"/>
      <c r="R55" s="32"/>
    </row>
    <row r="56" spans="11:18">
      <c r="K56" s="32"/>
      <c r="L56" s="32"/>
      <c r="M56" s="32"/>
      <c r="N56" s="32"/>
      <c r="O56" s="32"/>
      <c r="P56" s="32"/>
      <c r="Q56" s="32"/>
      <c r="R56" s="32"/>
    </row>
    <row r="57" spans="11:18">
      <c r="K57" s="32"/>
      <c r="L57" s="32"/>
      <c r="M57" s="32"/>
      <c r="N57" s="32"/>
      <c r="O57" s="32"/>
      <c r="P57" s="32"/>
      <c r="Q57" s="32"/>
      <c r="R57" s="32"/>
    </row>
    <row r="58" spans="11:18">
      <c r="K58" s="32"/>
      <c r="L58" s="32"/>
      <c r="M58" s="32"/>
      <c r="N58" s="32"/>
      <c r="O58" s="32"/>
      <c r="P58" s="32"/>
      <c r="Q58" s="32"/>
      <c r="R58" s="32"/>
    </row>
    <row r="59" spans="11:18">
      <c r="K59" s="32"/>
      <c r="L59" s="32"/>
      <c r="M59" s="32"/>
      <c r="N59" s="32"/>
      <c r="O59" s="32"/>
      <c r="P59" s="32"/>
      <c r="Q59" s="32"/>
      <c r="R59" s="32"/>
    </row>
    <row r="60" spans="11:18">
      <c r="K60" s="32"/>
      <c r="L60" s="32"/>
      <c r="M60" s="32"/>
      <c r="N60" s="32"/>
      <c r="O60" s="32"/>
      <c r="P60" s="32"/>
      <c r="Q60" s="32"/>
      <c r="R60" s="32"/>
    </row>
    <row r="61" spans="11:18">
      <c r="K61" s="32"/>
      <c r="L61" s="32"/>
      <c r="M61" s="32"/>
      <c r="N61" s="32"/>
      <c r="O61" s="32"/>
      <c r="P61" s="32"/>
      <c r="Q61" s="32"/>
      <c r="R61" s="32"/>
    </row>
    <row r="62" spans="11:18">
      <c r="K62" s="32"/>
      <c r="L62" s="32"/>
      <c r="M62" s="32"/>
      <c r="N62" s="32"/>
      <c r="O62" s="32"/>
      <c r="P62" s="32"/>
      <c r="Q62" s="32"/>
      <c r="R62" s="32"/>
    </row>
    <row r="63" spans="11:18">
      <c r="K63" s="32"/>
      <c r="L63" s="32"/>
      <c r="M63" s="32"/>
      <c r="N63" s="32"/>
      <c r="O63" s="32"/>
      <c r="P63" s="32"/>
      <c r="Q63" s="32"/>
      <c r="R63" s="32"/>
    </row>
    <row r="64" spans="11:18">
      <c r="K64" s="32"/>
      <c r="L64" s="32"/>
      <c r="M64" s="32"/>
      <c r="N64" s="32"/>
      <c r="O64" s="32"/>
      <c r="P64" s="32"/>
      <c r="Q64" s="32"/>
      <c r="R64" s="32"/>
    </row>
    <row r="65" spans="11:18">
      <c r="K65" s="32"/>
      <c r="L65" s="32"/>
      <c r="M65" s="32"/>
      <c r="N65" s="32"/>
      <c r="O65" s="32"/>
      <c r="P65" s="32"/>
      <c r="Q65" s="32"/>
      <c r="R65" s="32"/>
    </row>
    <row r="66" spans="11:18">
      <c r="K66" s="32"/>
      <c r="L66" s="32"/>
      <c r="M66" s="32"/>
      <c r="N66" s="32"/>
      <c r="O66" s="32"/>
      <c r="P66" s="32"/>
      <c r="Q66" s="32"/>
      <c r="R66" s="32"/>
    </row>
    <row r="67" spans="11:18">
      <c r="K67" s="32"/>
      <c r="L67" s="32"/>
      <c r="M67" s="32"/>
      <c r="N67" s="32"/>
      <c r="O67" s="32"/>
      <c r="P67" s="32"/>
      <c r="Q67" s="32"/>
      <c r="R67" s="32"/>
    </row>
    <row r="68" spans="11:18">
      <c r="K68" s="32"/>
      <c r="L68" s="32"/>
      <c r="M68" s="32"/>
      <c r="N68" s="32"/>
      <c r="O68" s="32"/>
      <c r="P68" s="32"/>
      <c r="Q68" s="32"/>
      <c r="R68" s="32"/>
    </row>
    <row r="69" spans="11:18">
      <c r="K69" s="32"/>
      <c r="L69" s="32"/>
      <c r="M69" s="32"/>
      <c r="N69" s="32"/>
      <c r="O69" s="32"/>
      <c r="P69" s="32"/>
      <c r="Q69" s="32"/>
      <c r="R69" s="32"/>
    </row>
    <row r="70" spans="11:18">
      <c r="K70" s="32"/>
      <c r="L70" s="32"/>
      <c r="M70" s="32"/>
      <c r="N70" s="32"/>
      <c r="O70" s="32"/>
      <c r="P70" s="32"/>
      <c r="Q70" s="32"/>
      <c r="R70" s="32"/>
    </row>
    <row r="71" spans="11:18">
      <c r="K71" s="32"/>
      <c r="L71" s="32"/>
      <c r="M71" s="32"/>
      <c r="N71" s="32"/>
      <c r="O71" s="32"/>
      <c r="P71" s="32"/>
      <c r="Q71" s="32"/>
      <c r="R71" s="32"/>
    </row>
    <row r="72" spans="11:18">
      <c r="L72" s="64"/>
      <c r="M72" s="64"/>
      <c r="N72" s="64"/>
      <c r="O72" s="64"/>
      <c r="P72" s="64"/>
      <c r="R72" s="128"/>
    </row>
    <row r="73" spans="11:18">
      <c r="L73" s="64"/>
      <c r="M73" s="64"/>
      <c r="N73" s="64"/>
      <c r="O73" s="64"/>
      <c r="P73" s="64"/>
      <c r="R73" s="128"/>
    </row>
    <row r="74" spans="11:18">
      <c r="L74" s="64"/>
      <c r="M74" s="64"/>
      <c r="N74" s="64"/>
      <c r="O74" s="64"/>
      <c r="P74" s="64"/>
      <c r="R74" s="128"/>
    </row>
    <row r="75" spans="11:18">
      <c r="L75" s="64"/>
      <c r="M75" s="64"/>
      <c r="N75" s="64"/>
      <c r="O75" s="64"/>
      <c r="P75" s="64"/>
      <c r="R75" s="128"/>
    </row>
    <row r="76" spans="11:18">
      <c r="L76" s="64"/>
      <c r="M76" s="64"/>
      <c r="N76" s="64"/>
      <c r="O76" s="64"/>
      <c r="P76" s="64"/>
      <c r="R76" s="128"/>
    </row>
    <row r="77" spans="11:18">
      <c r="L77" s="64"/>
      <c r="M77" s="64"/>
      <c r="N77" s="64"/>
      <c r="O77" s="64"/>
      <c r="P77" s="64"/>
      <c r="R77" s="128"/>
    </row>
    <row r="78" spans="11:18">
      <c r="L78" s="64"/>
      <c r="M78" s="64"/>
      <c r="N78" s="64"/>
      <c r="O78" s="64"/>
      <c r="P78" s="64"/>
      <c r="R78" s="128"/>
    </row>
    <row r="79" spans="11:18">
      <c r="L79" s="64"/>
      <c r="M79" s="64"/>
      <c r="N79" s="64"/>
      <c r="O79" s="64"/>
      <c r="P79" s="64"/>
      <c r="R79" s="128"/>
    </row>
    <row r="80" spans="11:18">
      <c r="L80" s="64"/>
      <c r="M80" s="64"/>
      <c r="N80" s="64"/>
      <c r="O80" s="64"/>
      <c r="P80" s="64"/>
      <c r="R80" s="128"/>
    </row>
    <row r="81" spans="12:18">
      <c r="L81" s="64"/>
      <c r="M81" s="64"/>
      <c r="N81" s="64"/>
      <c r="O81" s="64"/>
      <c r="P81" s="64"/>
      <c r="R81" s="128"/>
    </row>
    <row r="82" spans="12:18">
      <c r="L82" s="64"/>
      <c r="M82" s="64"/>
      <c r="N82" s="64"/>
      <c r="O82" s="64"/>
      <c r="P82" s="64"/>
      <c r="R82" s="128"/>
    </row>
    <row r="83" spans="12:18">
      <c r="L83" s="64"/>
      <c r="M83" s="64"/>
      <c r="N83" s="64"/>
      <c r="O83" s="64"/>
      <c r="P83" s="64"/>
      <c r="R83" s="128"/>
    </row>
    <row r="84" spans="12:18">
      <c r="L84" s="64"/>
      <c r="M84" s="64"/>
      <c r="N84" s="64"/>
      <c r="O84" s="64"/>
      <c r="P84" s="64"/>
    </row>
    <row r="85" spans="12:18">
      <c r="L85" s="64"/>
      <c r="M85" s="64"/>
      <c r="N85" s="64"/>
      <c r="O85" s="64"/>
      <c r="P85" s="64"/>
    </row>
    <row r="86" spans="12:18">
      <c r="L86" s="64"/>
      <c r="M86" s="64"/>
      <c r="N86" s="64"/>
      <c r="O86" s="64"/>
      <c r="P86" s="64"/>
    </row>
    <row r="87" spans="12:18">
      <c r="L87" s="64"/>
      <c r="M87" s="64"/>
      <c r="N87" s="64"/>
      <c r="O87" s="64"/>
      <c r="P87" s="64"/>
    </row>
    <row r="88" spans="12:18">
      <c r="L88" s="64"/>
      <c r="M88" s="64"/>
      <c r="N88" s="64"/>
      <c r="O88" s="64"/>
      <c r="P88" s="64"/>
    </row>
    <row r="89" spans="12:18">
      <c r="L89" s="64"/>
      <c r="M89" s="64"/>
      <c r="N89" s="64"/>
      <c r="O89" s="64"/>
      <c r="P89" s="64"/>
    </row>
    <row r="90" spans="12:18">
      <c r="L90" s="64"/>
      <c r="M90" s="64"/>
      <c r="N90" s="64"/>
      <c r="O90" s="64"/>
      <c r="P90" s="64"/>
    </row>
    <row r="91" spans="12:18">
      <c r="L91" s="64"/>
      <c r="M91" s="64"/>
      <c r="N91" s="64"/>
      <c r="O91" s="64"/>
      <c r="P91" s="64"/>
    </row>
    <row r="92" spans="12:18">
      <c r="L92" s="64"/>
      <c r="M92" s="64"/>
      <c r="N92" s="64"/>
      <c r="O92" s="64"/>
      <c r="P92" s="64"/>
    </row>
    <row r="93" spans="12:18">
      <c r="L93" s="64"/>
      <c r="M93" s="64"/>
      <c r="N93" s="64"/>
      <c r="O93" s="64"/>
      <c r="P93" s="64"/>
    </row>
    <row r="94" spans="12:18">
      <c r="L94" s="64"/>
      <c r="M94" s="64"/>
      <c r="N94" s="64"/>
      <c r="O94" s="64"/>
      <c r="P94" s="64"/>
    </row>
    <row r="95" spans="12:18">
      <c r="L95" s="64"/>
      <c r="M95" s="64"/>
      <c r="N95" s="64"/>
      <c r="O95" s="64"/>
      <c r="P95" s="64"/>
    </row>
    <row r="96" spans="12:18">
      <c r="L96" s="64"/>
      <c r="M96" s="64"/>
      <c r="N96" s="64"/>
      <c r="O96" s="64"/>
      <c r="P96" s="64"/>
    </row>
    <row r="97" spans="12:16">
      <c r="L97" s="64"/>
      <c r="M97" s="64"/>
      <c r="N97" s="64"/>
      <c r="O97" s="64"/>
      <c r="P97" s="64"/>
    </row>
    <row r="98" spans="12:16">
      <c r="L98" s="64"/>
      <c r="M98" s="64"/>
      <c r="N98" s="64"/>
      <c r="O98" s="64"/>
      <c r="P98" s="64"/>
    </row>
    <row r="99" spans="12:16">
      <c r="L99" s="64"/>
      <c r="M99" s="64"/>
      <c r="N99" s="64"/>
      <c r="O99" s="64"/>
      <c r="P99" s="64"/>
    </row>
    <row r="100" spans="12:16">
      <c r="L100" s="64"/>
      <c r="M100" s="64"/>
      <c r="N100" s="64"/>
      <c r="O100" s="64"/>
      <c r="P100" s="64"/>
    </row>
    <row r="101" spans="12:16">
      <c r="L101" s="64"/>
      <c r="M101" s="64"/>
      <c r="N101" s="64"/>
      <c r="O101" s="64"/>
      <c r="P101" s="64"/>
    </row>
    <row r="102" spans="12:16">
      <c r="L102" s="64"/>
      <c r="M102" s="64"/>
      <c r="N102" s="64"/>
      <c r="O102" s="64"/>
      <c r="P102" s="64"/>
    </row>
    <row r="103" spans="12:16">
      <c r="L103" s="64"/>
      <c r="M103" s="64"/>
      <c r="N103" s="64"/>
      <c r="O103" s="64"/>
      <c r="P103" s="64"/>
    </row>
    <row r="104" spans="12:16">
      <c r="L104" s="64"/>
      <c r="M104" s="64"/>
      <c r="N104" s="64"/>
      <c r="O104" s="64"/>
      <c r="P104" s="64"/>
    </row>
    <row r="105" spans="12:16">
      <c r="L105" s="64"/>
      <c r="M105" s="64"/>
      <c r="N105" s="64"/>
      <c r="O105" s="64"/>
      <c r="P105" s="64"/>
    </row>
    <row r="106" spans="12:16">
      <c r="L106" s="64"/>
      <c r="M106" s="64"/>
      <c r="N106" s="64"/>
      <c r="O106" s="64"/>
      <c r="P106" s="64"/>
    </row>
  </sheetData>
  <customSheetViews>
    <customSheetView guid="{0C5E73BF-4F4A-42B1-AFFC-19145C7AC19A}">
      <selection activeCell="L12" sqref="L12"/>
      <pageMargins left="0.7" right="0.7" top="0.75" bottom="0.75" header="0.3" footer="0.3"/>
      <pageSetup scale="70" orientation="portrait" horizontalDpi="1200" verticalDpi="1200" r:id="rId1"/>
    </customSheetView>
    <customSheetView guid="{F7690BCD-287A-473A-9EA1-298139938D77}" topLeftCell="A13">
      <selection activeCell="B32" sqref="B32:B34"/>
      <pageMargins left="0.7" right="0.7" top="0.75" bottom="0.75" header="0.3" footer="0.3"/>
      <pageSetup orientation="portrait" horizontalDpi="1200" verticalDpi="1200" r:id="rId2"/>
    </customSheetView>
    <customSheetView guid="{8F78BEB5-8927-4030-9153-90C7FA4937A5}" topLeftCell="A19">
      <selection activeCell="B32" sqref="B32:B34"/>
      <pageMargins left="0.7" right="0.7" top="0.75" bottom="0.75" header="0.3" footer="0.3"/>
      <pageSetup orientation="portrait" horizontalDpi="1200" verticalDpi="1200" r:id="rId3"/>
    </customSheetView>
    <customSheetView guid="{81801A75-92C7-4ED5-97DB-E3E6B3965D30}" topLeftCell="A16">
      <selection activeCell="B32" sqref="B32"/>
      <pageMargins left="0.7" right="0.7" top="0.75" bottom="0.75" header="0.3" footer="0.3"/>
      <pageSetup orientation="portrait" horizontalDpi="1200" verticalDpi="1200" r:id="rId4"/>
    </customSheetView>
  </customSheetViews>
  <mergeCells count="3">
    <mergeCell ref="C18:Q18"/>
    <mergeCell ref="C6:I6"/>
    <mergeCell ref="A28:A29"/>
  </mergeCells>
  <pageMargins left="0.7" right="0.7" top="0.75" bottom="0.75" header="0.3" footer="0.3"/>
  <pageSetup scale="70" orientation="portrait" horizontalDpi="1200" verticalDpi="1200" r:id="rId5"/>
</worksheet>
</file>

<file path=xl/worksheets/sheet9.xml><?xml version="1.0" encoding="utf-8"?>
<worksheet xmlns="http://schemas.openxmlformats.org/spreadsheetml/2006/main" xmlns:r="http://schemas.openxmlformats.org/officeDocument/2006/relationships">
  <sheetPr codeName="Sheet6">
    <tabColor theme="0" tint="-0.34998626667073579"/>
  </sheetPr>
  <dimension ref="A1:U145"/>
  <sheetViews>
    <sheetView workbookViewId="0">
      <selection activeCell="C33" sqref="C33"/>
    </sheetView>
  </sheetViews>
  <sheetFormatPr defaultColWidth="9.140625" defaultRowHeight="12.75"/>
  <cols>
    <col min="1" max="1" width="13.7109375" style="492" customWidth="1"/>
    <col min="2" max="2" width="14.7109375" style="50" customWidth="1"/>
    <col min="3" max="3" width="9.5703125" style="50" customWidth="1"/>
    <col min="4" max="7" width="14.7109375" style="50" customWidth="1"/>
    <col min="8" max="8" width="14.7109375" style="527" customWidth="1"/>
    <col min="9" max="10" width="14.7109375" style="50" customWidth="1"/>
    <col min="11" max="11" width="11.5703125" style="50" customWidth="1"/>
    <col min="12" max="16" width="12.7109375" style="50" customWidth="1"/>
    <col min="17" max="17" width="12" style="50" customWidth="1"/>
    <col min="18" max="16384" width="9.140625" style="50"/>
  </cols>
  <sheetData>
    <row r="1" spans="1:21" s="128" customFormat="1" ht="27" customHeight="1">
      <c r="A1" s="492"/>
      <c r="H1" s="527"/>
    </row>
    <row r="2" spans="1:21">
      <c r="B2" s="6" t="s">
        <v>28</v>
      </c>
      <c r="C2" s="96" t="s">
        <v>185</v>
      </c>
      <c r="D2" s="97"/>
      <c r="E2" s="8"/>
      <c r="F2" s="52"/>
      <c r="H2" s="393"/>
      <c r="K2" s="8"/>
    </row>
    <row r="3" spans="1:21">
      <c r="B3" s="6" t="s">
        <v>29</v>
      </c>
      <c r="C3" s="44"/>
      <c r="D3" s="8"/>
      <c r="E3" s="8"/>
      <c r="F3" s="52"/>
      <c r="H3" s="393"/>
      <c r="K3" s="8"/>
    </row>
    <row r="4" spans="1:21">
      <c r="B4" s="6" t="s">
        <v>30</v>
      </c>
      <c r="C4" s="44"/>
      <c r="D4" s="7"/>
      <c r="E4" s="7"/>
      <c r="F4" s="5"/>
      <c r="H4" s="393"/>
      <c r="K4" s="7"/>
    </row>
    <row r="5" spans="1:21">
      <c r="B5" s="6"/>
      <c r="D5" s="7"/>
      <c r="E5" s="7"/>
      <c r="F5" s="5"/>
      <c r="G5" s="7"/>
      <c r="H5" s="681"/>
      <c r="I5" s="7"/>
      <c r="J5" s="7"/>
    </row>
    <row r="6" spans="1:21" ht="67.5" customHeight="1">
      <c r="B6" s="98" t="s">
        <v>129</v>
      </c>
      <c r="C6" s="1315" t="s">
        <v>909</v>
      </c>
      <c r="D6" s="1315"/>
      <c r="E6" s="1315"/>
      <c r="F6" s="1315"/>
      <c r="G6" s="1315"/>
      <c r="H6" s="1315"/>
      <c r="I6" s="1315"/>
      <c r="J6" s="244"/>
      <c r="K6" s="244"/>
      <c r="L6" s="244"/>
      <c r="M6" s="244"/>
      <c r="N6" s="244"/>
      <c r="O6" s="244"/>
      <c r="P6" s="228"/>
      <c r="Q6" s="228"/>
    </row>
    <row r="7" spans="1:21" ht="13.5" customHeight="1">
      <c r="B7" s="6"/>
      <c r="C7" s="42"/>
      <c r="D7" s="7"/>
      <c r="E7" s="7"/>
      <c r="F7" s="5"/>
      <c r="H7" s="393"/>
    </row>
    <row r="8" spans="1:21" ht="27" customHeight="1">
      <c r="B8" s="74" t="s">
        <v>130</v>
      </c>
      <c r="D8" s="7"/>
      <c r="E8" s="7"/>
      <c r="F8" s="5"/>
      <c r="G8" s="7"/>
      <c r="H8" s="681"/>
      <c r="I8" s="7"/>
      <c r="J8" s="7"/>
      <c r="L8" s="1229"/>
    </row>
    <row r="9" spans="1:21" s="128" customFormat="1" ht="12.75" customHeight="1">
      <c r="A9" s="492"/>
      <c r="B9" s="74"/>
      <c r="D9" s="7"/>
      <c r="E9" s="7"/>
      <c r="F9" s="5"/>
      <c r="G9" s="7"/>
      <c r="H9" s="681"/>
      <c r="I9" s="7"/>
      <c r="J9" s="7"/>
    </row>
    <row r="10" spans="1:21" s="128" customFormat="1" ht="25.5" customHeight="1">
      <c r="A10" s="492"/>
      <c r="B10" s="74"/>
      <c r="E10" s="187" t="s">
        <v>434</v>
      </c>
      <c r="F10" s="188" t="s">
        <v>435</v>
      </c>
      <c r="G10" s="187" t="s">
        <v>432</v>
      </c>
      <c r="H10" s="527"/>
      <c r="I10" s="1209"/>
      <c r="J10" s="1209"/>
      <c r="K10" s="1209"/>
      <c r="L10" s="1212" t="s">
        <v>434</v>
      </c>
      <c r="M10" s="1212" t="s">
        <v>433</v>
      </c>
      <c r="N10" s="1212" t="s">
        <v>432</v>
      </c>
      <c r="O10" s="1209"/>
      <c r="P10" s="1209"/>
      <c r="Q10" s="1209"/>
      <c r="R10" s="1209"/>
      <c r="S10" s="1212" t="s">
        <v>434</v>
      </c>
      <c r="T10" s="1212" t="s">
        <v>433</v>
      </c>
      <c r="U10" s="1212" t="s">
        <v>432</v>
      </c>
    </row>
    <row r="11" spans="1:21" s="128" customFormat="1" ht="12.75" customHeight="1">
      <c r="A11" s="492"/>
      <c r="B11" s="74"/>
      <c r="C11" s="6" t="s">
        <v>53</v>
      </c>
      <c r="D11" s="17">
        <f>H140</f>
        <v>560.04007999999999</v>
      </c>
      <c r="E11" s="17">
        <f>SUM(H70,H83,H91)</f>
        <v>87.62</v>
      </c>
      <c r="F11" s="17">
        <f>SUM(H41,H52,H60,H101,H118,H129,H137)</f>
        <v>472.42008000000004</v>
      </c>
      <c r="G11" s="17">
        <v>0</v>
      </c>
      <c r="H11" s="527"/>
      <c r="I11" s="1209"/>
      <c r="J11" s="1210" t="s">
        <v>1306</v>
      </c>
      <c r="K11" s="1229">
        <f>H140</f>
        <v>560.04007999999999</v>
      </c>
      <c r="L11" s="1229">
        <f>SUM(H70,H83,H91,)</f>
        <v>87.62</v>
      </c>
      <c r="M11" s="1229">
        <f>SUM(H41,H52,H60,H101,H118,H129,H137,)</f>
        <v>472.42008000000004</v>
      </c>
      <c r="N11" s="1213">
        <v>0</v>
      </c>
      <c r="O11" s="1209"/>
      <c r="P11" s="1209"/>
      <c r="Q11" s="1210" t="s">
        <v>1304</v>
      </c>
      <c r="R11" s="1213">
        <v>0</v>
      </c>
      <c r="S11" s="1213">
        <v>0</v>
      </c>
      <c r="T11" s="1213">
        <v>0</v>
      </c>
      <c r="U11" s="1213">
        <v>0</v>
      </c>
    </row>
    <row r="12" spans="1:21" s="128" customFormat="1" ht="12.75" customHeight="1">
      <c r="A12" s="492"/>
      <c r="B12" s="74"/>
      <c r="C12" s="1210" t="s">
        <v>1303</v>
      </c>
      <c r="D12" s="297">
        <f>Q140</f>
        <v>57.35</v>
      </c>
      <c r="E12" s="297">
        <f>SUM(Q70,Q83,Q91)</f>
        <v>23.71</v>
      </c>
      <c r="F12" s="297">
        <f>SUM(Q41,Q52,Q60,Q101,H119,Q129,Q137)</f>
        <v>33.64</v>
      </c>
      <c r="G12" s="17">
        <v>0</v>
      </c>
      <c r="H12" s="527"/>
      <c r="I12" s="1209"/>
      <c r="J12" s="1210" t="s">
        <v>1307</v>
      </c>
      <c r="K12" s="1229">
        <f>Q140</f>
        <v>57.35</v>
      </c>
      <c r="L12" s="1229">
        <f>SUM(Q70,Q83,Q91,)</f>
        <v>23.71</v>
      </c>
      <c r="M12" s="1229">
        <f>SUM(Q41,Q52,Q60,Q101,Q118,Q129,Q137,)</f>
        <v>33.64</v>
      </c>
      <c r="N12" s="1213">
        <v>0</v>
      </c>
      <c r="O12" s="1209"/>
      <c r="P12" s="1209"/>
      <c r="Q12" s="1210" t="s">
        <v>1305</v>
      </c>
      <c r="R12" s="1213">
        <v>0</v>
      </c>
      <c r="S12" s="1213">
        <v>0</v>
      </c>
      <c r="T12" s="1213">
        <v>0</v>
      </c>
      <c r="U12" s="1213">
        <v>0</v>
      </c>
    </row>
    <row r="13" spans="1:21" s="128" customFormat="1" ht="12.75" customHeight="1" thickBot="1">
      <c r="A13" s="492"/>
      <c r="B13" s="74"/>
      <c r="C13" s="25" t="s">
        <v>174</v>
      </c>
      <c r="D13" s="26">
        <f>D11-D12</f>
        <v>502.69007999999997</v>
      </c>
      <c r="E13" s="26">
        <f>E11-E12</f>
        <v>63.910000000000004</v>
      </c>
      <c r="F13" s="26">
        <f>F11-F12</f>
        <v>438.78008000000005</v>
      </c>
      <c r="G13" s="26">
        <f>G11-G12</f>
        <v>0</v>
      </c>
      <c r="H13" s="527"/>
      <c r="I13" s="1209"/>
      <c r="J13" s="1214" t="s">
        <v>174</v>
      </c>
      <c r="K13" s="1215">
        <f>K11-K12</f>
        <v>502.69007999999997</v>
      </c>
      <c r="L13" s="1215">
        <f>L11-L12</f>
        <v>63.910000000000004</v>
      </c>
      <c r="M13" s="1215">
        <f>M11-M12</f>
        <v>438.78008000000005</v>
      </c>
      <c r="N13" s="1215">
        <f>N11-N12</f>
        <v>0</v>
      </c>
      <c r="O13" s="1209"/>
      <c r="P13" s="1209"/>
      <c r="Q13" s="1214" t="s">
        <v>174</v>
      </c>
      <c r="R13" s="1215">
        <f>R11-R12</f>
        <v>0</v>
      </c>
      <c r="S13" s="1215">
        <f>S11-S12</f>
        <v>0</v>
      </c>
      <c r="T13" s="1215">
        <f>T11-T12</f>
        <v>0</v>
      </c>
      <c r="U13" s="1215">
        <f>U11-U12</f>
        <v>0</v>
      </c>
    </row>
    <row r="14" spans="1:21" s="128" customFormat="1" ht="13.5" customHeight="1" thickTop="1">
      <c r="A14" s="492"/>
      <c r="B14" s="74"/>
      <c r="D14" s="7"/>
      <c r="E14" s="7"/>
      <c r="F14" s="5"/>
      <c r="G14" s="7"/>
      <c r="H14" s="681"/>
      <c r="I14" s="7"/>
      <c r="J14" s="7"/>
    </row>
    <row r="15" spans="1:21">
      <c r="F15" s="52"/>
      <c r="H15" s="393"/>
    </row>
    <row r="16" spans="1:21">
      <c r="B16" s="55" t="s">
        <v>156</v>
      </c>
      <c r="C16" s="240"/>
      <c r="D16" s="240"/>
      <c r="E16" s="55"/>
      <c r="F16" s="55"/>
      <c r="G16" s="55"/>
      <c r="H16" s="55"/>
      <c r="I16" s="55"/>
      <c r="J16" s="55"/>
      <c r="K16" s="55"/>
      <c r="L16" s="55"/>
      <c r="M16" s="55"/>
      <c r="N16" s="55"/>
      <c r="O16" s="55"/>
      <c r="P16" s="55"/>
      <c r="Q16" s="55"/>
    </row>
    <row r="17" spans="1:17">
      <c r="B17" s="51"/>
      <c r="C17" s="51"/>
      <c r="D17" s="51"/>
      <c r="E17" s="51"/>
      <c r="F17" s="54"/>
      <c r="G17" s="51"/>
      <c r="H17" s="54"/>
      <c r="I17" s="51"/>
    </row>
    <row r="18" spans="1:17">
      <c r="C18" s="1285" t="s">
        <v>176</v>
      </c>
      <c r="D18" s="1285"/>
      <c r="E18" s="1285"/>
      <c r="F18" s="1285"/>
      <c r="G18" s="1285"/>
      <c r="H18" s="1285"/>
      <c r="I18" s="1285"/>
      <c r="J18" s="1285"/>
      <c r="K18" s="1285"/>
      <c r="L18" s="1285"/>
      <c r="M18" s="1285"/>
      <c r="N18" s="1285"/>
      <c r="O18" s="1285"/>
      <c r="P18" s="1285"/>
      <c r="Q18" s="1285"/>
    </row>
    <row r="19" spans="1:17">
      <c r="B19" s="51"/>
      <c r="C19" s="51"/>
      <c r="D19" s="51"/>
      <c r="E19" s="51"/>
      <c r="F19" s="54"/>
      <c r="G19" s="51"/>
      <c r="H19" s="54"/>
      <c r="I19" s="51"/>
    </row>
    <row r="20" spans="1:17">
      <c r="B20" s="58" t="s">
        <v>31</v>
      </c>
      <c r="C20" s="58"/>
      <c r="D20" s="58"/>
      <c r="E20" s="59"/>
      <c r="F20" s="58"/>
      <c r="G20" s="59"/>
      <c r="H20" s="58"/>
      <c r="I20" s="60"/>
      <c r="K20" s="61" t="s">
        <v>1288</v>
      </c>
      <c r="L20" s="61"/>
      <c r="M20" s="61"/>
      <c r="N20" s="61"/>
      <c r="O20" s="61"/>
      <c r="P20" s="61"/>
      <c r="Q20" s="61"/>
    </row>
    <row r="22" spans="1:17">
      <c r="A22" s="355"/>
      <c r="B22" s="123" t="s">
        <v>186</v>
      </c>
      <c r="C22" s="124" t="s">
        <v>187</v>
      </c>
      <c r="D22" s="69"/>
      <c r="K22" s="878" t="s">
        <v>186</v>
      </c>
      <c r="L22" s="879" t="s">
        <v>187</v>
      </c>
      <c r="M22" s="867"/>
      <c r="N22" s="859"/>
      <c r="O22" s="859"/>
      <c r="P22" s="859"/>
      <c r="Q22" s="867"/>
    </row>
    <row r="23" spans="1:17">
      <c r="A23" s="490"/>
      <c r="B23" s="53"/>
      <c r="C23" s="64"/>
      <c r="D23" s="64"/>
      <c r="E23" s="64"/>
      <c r="F23" s="64"/>
      <c r="G23" s="64"/>
      <c r="H23" s="526"/>
      <c r="K23" s="860"/>
      <c r="L23" s="864"/>
      <c r="M23" s="864"/>
      <c r="N23" s="864"/>
      <c r="O23" s="864"/>
      <c r="P23" s="864"/>
      <c r="Q23" s="866"/>
    </row>
    <row r="24" spans="1:17">
      <c r="A24" s="355"/>
      <c r="B24" s="521" t="s">
        <v>188</v>
      </c>
      <c r="C24" s="522" t="s">
        <v>751</v>
      </c>
      <c r="D24" s="413"/>
      <c r="E24" s="403"/>
      <c r="F24" s="403"/>
      <c r="K24" s="878" t="s">
        <v>188</v>
      </c>
      <c r="L24" s="879" t="s">
        <v>751</v>
      </c>
      <c r="M24" s="883"/>
      <c r="N24" s="863"/>
      <c r="O24" s="863"/>
      <c r="P24" s="859"/>
      <c r="Q24" s="867"/>
    </row>
    <row r="25" spans="1:17" s="492" customFormat="1">
      <c r="B25" s="129"/>
      <c r="C25" s="423"/>
      <c r="D25" s="413"/>
      <c r="F25" s="403"/>
      <c r="H25" s="527"/>
      <c r="K25" s="882"/>
      <c r="L25" s="897"/>
      <c r="M25" s="883"/>
      <c r="N25" s="859"/>
      <c r="O25" s="863"/>
      <c r="P25" s="859"/>
      <c r="Q25" s="867"/>
    </row>
    <row r="26" spans="1:17">
      <c r="A26" s="490"/>
      <c r="B26" s="123" t="s">
        <v>189</v>
      </c>
      <c r="C26" s="124" t="s">
        <v>191</v>
      </c>
      <c r="D26" s="139"/>
      <c r="G26" s="128"/>
      <c r="I26" s="32"/>
      <c r="K26" s="878" t="s">
        <v>189</v>
      </c>
      <c r="L26" s="879" t="s">
        <v>191</v>
      </c>
      <c r="M26" s="884"/>
      <c r="N26" s="859"/>
      <c r="O26" s="859"/>
      <c r="P26" s="859"/>
      <c r="Q26" s="867"/>
    </row>
    <row r="27" spans="1:17" ht="15" customHeight="1">
      <c r="B27" s="53"/>
      <c r="G27" s="128"/>
      <c r="H27" s="544"/>
      <c r="I27" s="36"/>
      <c r="K27" s="860"/>
      <c r="L27" s="859"/>
      <c r="M27" s="859"/>
      <c r="N27" s="859"/>
      <c r="O27" s="859"/>
      <c r="P27" s="859"/>
      <c r="Q27" s="891"/>
    </row>
    <row r="28" spans="1:17">
      <c r="A28" s="1314" t="s">
        <v>978</v>
      </c>
      <c r="B28" s="109" t="s">
        <v>190</v>
      </c>
      <c r="C28" s="419" t="s">
        <v>670</v>
      </c>
      <c r="D28" s="305"/>
      <c r="G28" s="356"/>
      <c r="I28" s="32"/>
      <c r="K28" s="870" t="s">
        <v>190</v>
      </c>
      <c r="L28" s="893" t="s">
        <v>670</v>
      </c>
      <c r="M28" s="887"/>
      <c r="N28" s="859"/>
      <c r="O28" s="859"/>
      <c r="P28" s="904"/>
      <c r="Q28" s="867"/>
    </row>
    <row r="29" spans="1:17" ht="12.75" customHeight="1">
      <c r="A29" s="1314"/>
      <c r="C29" s="15">
        <f>Avg._Number_of_Options</f>
        <v>3</v>
      </c>
      <c r="D29" s="115" t="str">
        <f>Avg._Number_of_Design_Options_N</f>
        <v xml:space="preserve">Avg. Number of Options </v>
      </c>
      <c r="E29" s="116"/>
      <c r="F29" s="116"/>
      <c r="H29" s="317"/>
      <c r="I29" s="32"/>
      <c r="K29" s="859"/>
      <c r="L29" s="861">
        <f>Avg._Number_of_Options</f>
        <v>3</v>
      </c>
      <c r="M29" s="871" t="str">
        <f>Avg._Number_of_Design_Options_N</f>
        <v xml:space="preserve">Avg. Number of Options </v>
      </c>
      <c r="N29" s="872"/>
      <c r="O29" s="872"/>
      <c r="P29" s="859"/>
      <c r="Q29" s="896"/>
    </row>
    <row r="30" spans="1:17" ht="12.75" customHeight="1">
      <c r="B30" s="53"/>
      <c r="C30" s="107">
        <f>Avg._Number_of_Sheets_per_Option</f>
        <v>4</v>
      </c>
      <c r="D30" s="115" t="str">
        <f>Avg._Number_of_Sheets_per_Option_N</f>
        <v xml:space="preserve">Avg. Number of Sheets per Option </v>
      </c>
      <c r="E30" s="116"/>
      <c r="F30" s="116"/>
      <c r="G30" s="316"/>
      <c r="H30" s="317"/>
      <c r="I30" s="32"/>
      <c r="K30" s="860"/>
      <c r="L30" s="869">
        <f>Avg._Number_of_Sheets_per_Option</f>
        <v>4</v>
      </c>
      <c r="M30" s="871" t="str">
        <f>Avg._Number_of_Sheets_per_Option_N</f>
        <v xml:space="preserve">Avg. Number of Sheets per Option </v>
      </c>
      <c r="N30" s="872"/>
      <c r="O30" s="872"/>
      <c r="P30" s="895"/>
      <c r="Q30" s="896"/>
    </row>
    <row r="31" spans="1:17" ht="12.75" customHeight="1">
      <c r="B31" s="53"/>
      <c r="C31" s="107">
        <f>Avg._Number_of_Pages_in_Design_Narrative_per_Design_Option</f>
        <v>10</v>
      </c>
      <c r="D31" s="115" t="str">
        <f>Avg._Number_of_Letter_Sized_Pages_in_Design_Narrative_per_Option_N</f>
        <v>Avg. Number of Letter-Sized Pages in Design Narrative per Option</v>
      </c>
      <c r="E31" s="116"/>
      <c r="F31" s="116"/>
      <c r="G31" s="128"/>
      <c r="H31" s="317"/>
      <c r="I31" s="32"/>
      <c r="K31" s="860"/>
      <c r="L31" s="869">
        <f>Avg._Number_of_Pages_in_Design_Narrative_per_Design_Option</f>
        <v>10</v>
      </c>
      <c r="M31" s="871" t="str">
        <f>Avg._Number_of_Letter_Sized_Pages_in_Design_Narrative_per_Option_N</f>
        <v>Avg. Number of Letter-Sized Pages in Design Narrative per Option</v>
      </c>
      <c r="N31" s="872"/>
      <c r="O31" s="872"/>
      <c r="P31" s="859"/>
      <c r="Q31" s="896"/>
    </row>
    <row r="32" spans="1:17" ht="12.75" customHeight="1">
      <c r="B32" s="668"/>
      <c r="C32" s="107">
        <f>Avg._Submittal_Sets_Reqd._PreDesign</f>
        <v>4</v>
      </c>
      <c r="D32" s="115" t="str">
        <f>Avg._Pre.Design_Submittal_Sets_Reqd._PreDesign_N</f>
        <v>Avg. Pre-Design Submittal Sets Reqd. (sets / submittal)</v>
      </c>
      <c r="E32" s="116"/>
      <c r="F32" s="116"/>
      <c r="G32" s="128"/>
      <c r="H32" s="421"/>
      <c r="I32" s="32"/>
      <c r="K32" s="859"/>
      <c r="L32" s="869">
        <f>'Expected Assumptions'!E17</f>
        <v>0</v>
      </c>
      <c r="M32" s="871" t="str">
        <f>Avg._Pre.Design_Submittal_Sets_Reqd._PreDesign_N</f>
        <v>Avg. Pre-Design Submittal Sets Reqd. (sets / submittal)</v>
      </c>
      <c r="N32" s="872"/>
      <c r="O32" s="872"/>
      <c r="P32" s="859"/>
      <c r="Q32" s="914"/>
    </row>
    <row r="33" spans="1:17" ht="12.75" customHeight="1">
      <c r="B33" s="668"/>
      <c r="C33" s="775">
        <f>Avg._Per_Page_Copy_Cost</f>
        <v>0.15</v>
      </c>
      <c r="D33" s="118" t="str">
        <f>Avg._Per_Page_Copy_Cost_N</f>
        <v>Avg. Per Page Copy Cost ($ / page)</v>
      </c>
      <c r="E33" s="116"/>
      <c r="F33" s="116"/>
      <c r="G33" s="128"/>
      <c r="I33" s="32"/>
      <c r="K33" s="859"/>
      <c r="L33" s="775">
        <f>'Expected Assumptions'!E64</f>
        <v>0</v>
      </c>
      <c r="M33" s="874" t="str">
        <f>Avg._Per_Page_Copy_Cost_N</f>
        <v>Avg. Per Page Copy Cost ($ / page)</v>
      </c>
      <c r="N33" s="872"/>
      <c r="O33" s="872"/>
      <c r="P33" s="859"/>
      <c r="Q33" s="867"/>
    </row>
    <row r="34" spans="1:17" ht="12.75" customHeight="1">
      <c r="B34" s="668"/>
      <c r="C34" s="775">
        <f>Avg._Per_Sheet_Copy_Cost</f>
        <v>3</v>
      </c>
      <c r="D34" s="118" t="str">
        <f>Avg._Per_Sheet_Copy_Cost_N</f>
        <v>Avg. Per Sheet Copy Cost ($ / sheet)</v>
      </c>
      <c r="E34" s="116"/>
      <c r="F34" s="116"/>
      <c r="G34" s="128"/>
      <c r="I34" s="32"/>
      <c r="K34" s="859"/>
      <c r="L34" s="775">
        <f>'Expected Assumptions'!E65</f>
        <v>0</v>
      </c>
      <c r="M34" s="874" t="str">
        <f>Avg._Per_Sheet_Copy_Cost_N</f>
        <v>Avg. Per Sheet Copy Cost ($ / sheet)</v>
      </c>
      <c r="N34" s="872"/>
      <c r="O34" s="872"/>
      <c r="P34" s="859"/>
      <c r="Q34" s="867"/>
    </row>
    <row r="35" spans="1:17" s="290" customFormat="1" ht="12.75" customHeight="1">
      <c r="A35" s="492"/>
      <c r="B35" s="668"/>
      <c r="C35" s="647">
        <f>'Current Assumptions'!B77</f>
        <v>6.8000000000000005E-2</v>
      </c>
      <c r="D35" s="115" t="s">
        <v>824</v>
      </c>
      <c r="E35" s="53"/>
      <c r="F35" s="53"/>
      <c r="G35" s="53"/>
      <c r="H35" s="527"/>
      <c r="I35" s="320"/>
      <c r="K35" s="859"/>
      <c r="L35" s="738">
        <f>'Expected Assumptions'!E77</f>
        <v>0</v>
      </c>
      <c r="M35" s="871" t="s">
        <v>824</v>
      </c>
      <c r="N35" s="860"/>
      <c r="O35" s="860"/>
      <c r="P35" s="860"/>
      <c r="Q35" s="867"/>
    </row>
    <row r="36" spans="1:17">
      <c r="B36" s="668"/>
      <c r="C36" s="68"/>
      <c r="D36" s="69"/>
      <c r="G36" s="128"/>
      <c r="I36" s="32"/>
      <c r="K36" s="859"/>
      <c r="L36" s="866"/>
      <c r="M36" s="867"/>
      <c r="N36" s="859"/>
      <c r="O36" s="859"/>
      <c r="P36" s="859"/>
      <c r="Q36" s="867"/>
    </row>
    <row r="37" spans="1:17" ht="12.75" customHeight="1">
      <c r="B37" s="668"/>
      <c r="C37" s="438">
        <f>Planner_Administrative_Rate</f>
        <v>16.82</v>
      </c>
      <c r="D37" s="118" t="str">
        <f>Planner_Administrative_Rate_N</f>
        <v>Planner Administrative Rate ($ / hour)</v>
      </c>
      <c r="E37" s="344"/>
      <c r="F37" s="344"/>
      <c r="G37" s="743">
        <f>C37*C35*C32</f>
        <v>4.5750400000000004</v>
      </c>
      <c r="H37" s="744"/>
      <c r="I37" s="32"/>
      <c r="K37" s="859"/>
      <c r="L37" s="916">
        <f>Planner_Administrative_Rate</f>
        <v>16.82</v>
      </c>
      <c r="M37" s="874" t="str">
        <f>Planner_Administrative_Rate_N</f>
        <v>Planner Administrative Rate ($ / hour)</v>
      </c>
      <c r="N37" s="898"/>
      <c r="O37" s="898"/>
      <c r="P37" s="930">
        <f>L37*L35*L32</f>
        <v>0</v>
      </c>
      <c r="Q37" s="744"/>
    </row>
    <row r="38" spans="1:17">
      <c r="B38" s="668"/>
      <c r="C38" s="120"/>
      <c r="D38" s="64"/>
      <c r="E38" s="67"/>
      <c r="F38" s="64"/>
      <c r="G38" s="165"/>
      <c r="H38" s="744"/>
      <c r="I38" s="32"/>
      <c r="K38" s="859"/>
      <c r="L38" s="875"/>
      <c r="M38" s="864"/>
      <c r="N38" s="865"/>
      <c r="O38" s="864"/>
      <c r="P38" s="888"/>
      <c r="Q38" s="744"/>
    </row>
    <row r="39" spans="1:17">
      <c r="B39" s="668"/>
      <c r="C39" s="64"/>
      <c r="D39" s="64" t="s">
        <v>199</v>
      </c>
      <c r="E39" s="64"/>
      <c r="F39" s="64"/>
      <c r="G39" s="739">
        <f>C29*((C30*C34)+(C31*C33))*C32</f>
        <v>162</v>
      </c>
      <c r="H39" s="744"/>
      <c r="I39" s="32"/>
      <c r="K39" s="859"/>
      <c r="L39" s="864"/>
      <c r="M39" s="864" t="s">
        <v>199</v>
      </c>
      <c r="N39" s="864"/>
      <c r="O39" s="864"/>
      <c r="P39" s="739">
        <f>L29*((L30*L34)+(L31*L33))*L32</f>
        <v>0</v>
      </c>
      <c r="Q39" s="744"/>
    </row>
    <row r="40" spans="1:17" ht="15" customHeight="1">
      <c r="B40" s="668"/>
      <c r="G40" s="742"/>
      <c r="H40" s="744"/>
      <c r="I40" s="32"/>
      <c r="K40" s="859"/>
      <c r="L40" s="859"/>
      <c r="M40" s="859"/>
      <c r="N40" s="859"/>
      <c r="O40" s="859"/>
      <c r="P40" s="742"/>
      <c r="Q40" s="744"/>
    </row>
    <row r="41" spans="1:17" ht="13.5" thickBot="1">
      <c r="B41" s="53"/>
      <c r="D41" s="69" t="s">
        <v>42</v>
      </c>
      <c r="G41" s="742"/>
      <c r="H41" s="740">
        <f>SUM(G37:G37)+G39</f>
        <v>166.57504</v>
      </c>
      <c r="I41" s="216"/>
      <c r="K41" s="860"/>
      <c r="L41" s="859"/>
      <c r="M41" s="867" t="s">
        <v>42</v>
      </c>
      <c r="N41" s="859"/>
      <c r="O41" s="859"/>
      <c r="P41" s="742"/>
      <c r="Q41" s="740">
        <f>SUM(P37:P37)+P39</f>
        <v>0</v>
      </c>
    </row>
    <row r="42" spans="1:17" ht="15" customHeight="1">
      <c r="G42" s="742"/>
      <c r="H42" s="744"/>
      <c r="I42" s="32"/>
      <c r="K42" s="859"/>
      <c r="L42" s="859"/>
      <c r="M42" s="859"/>
      <c r="N42" s="859"/>
      <c r="O42" s="859"/>
      <c r="P42" s="742"/>
      <c r="Q42" s="744"/>
    </row>
    <row r="43" spans="1:17" ht="12.75" customHeight="1">
      <c r="A43" s="1314" t="s">
        <v>979</v>
      </c>
      <c r="B43" s="109" t="s">
        <v>193</v>
      </c>
      <c r="C43" s="68" t="s">
        <v>192</v>
      </c>
      <c r="G43" s="745"/>
      <c r="H43" s="744"/>
      <c r="I43" s="32"/>
      <c r="K43" s="870" t="s">
        <v>193</v>
      </c>
      <c r="L43" s="866" t="s">
        <v>192</v>
      </c>
      <c r="M43" s="859"/>
      <c r="N43" s="859"/>
      <c r="O43" s="859"/>
      <c r="P43" s="745"/>
      <c r="Q43" s="744"/>
    </row>
    <row r="44" spans="1:17">
      <c r="A44" s="1314"/>
      <c r="C44" s="437">
        <f>'Current Assumptions'!B76</f>
        <v>2</v>
      </c>
      <c r="D44" s="115" t="s">
        <v>931</v>
      </c>
      <c r="G44" s="742"/>
      <c r="H44" s="746"/>
      <c r="I44" s="32"/>
      <c r="K44" s="859"/>
      <c r="L44" s="915">
        <f>'Expected Assumptions'!E76</f>
        <v>2</v>
      </c>
      <c r="M44" s="871" t="s">
        <v>931</v>
      </c>
      <c r="N44" s="859"/>
      <c r="O44" s="859"/>
      <c r="P44" s="742"/>
      <c r="Q44" s="746"/>
    </row>
    <row r="45" spans="1:17" s="290" customFormat="1">
      <c r="A45" s="492"/>
      <c r="C45" s="737">
        <f>'Current Assumptions'!B78</f>
        <v>20.100000000000001</v>
      </c>
      <c r="D45" s="871" t="s">
        <v>552</v>
      </c>
      <c r="G45" s="742"/>
      <c r="H45" s="746"/>
      <c r="I45" s="320"/>
      <c r="K45" s="859"/>
      <c r="L45" s="737">
        <f>'Expected Assumptions'!E78</f>
        <v>0</v>
      </c>
      <c r="M45" s="871" t="s">
        <v>552</v>
      </c>
      <c r="N45" s="859"/>
      <c r="O45" s="859"/>
      <c r="P45" s="742"/>
      <c r="Q45" s="746"/>
    </row>
    <row r="46" spans="1:17">
      <c r="C46" s="858">
        <f>'Current Assumptions'!B79</f>
        <v>0.5</v>
      </c>
      <c r="D46" s="616" t="s">
        <v>934</v>
      </c>
      <c r="G46" s="742"/>
      <c r="H46" s="744"/>
      <c r="I46" s="32"/>
      <c r="K46" s="859"/>
      <c r="L46" s="858">
        <f>'Expected Assumptions'!E79</f>
        <v>0.5</v>
      </c>
      <c r="M46" s="881" t="s">
        <v>934</v>
      </c>
      <c r="N46" s="859"/>
      <c r="O46" s="859"/>
      <c r="P46" s="742"/>
      <c r="Q46" s="744"/>
    </row>
    <row r="47" spans="1:17">
      <c r="C47" s="121"/>
      <c r="G47" s="742"/>
      <c r="H47" s="744"/>
      <c r="I47" s="32"/>
      <c r="K47" s="859"/>
      <c r="L47" s="876"/>
      <c r="M47" s="859"/>
      <c r="N47" s="859"/>
      <c r="O47" s="859"/>
      <c r="P47" s="742"/>
      <c r="Q47" s="744"/>
    </row>
    <row r="48" spans="1:17">
      <c r="C48" s="777">
        <f>Planner_Administrative_Rate</f>
        <v>16.82</v>
      </c>
      <c r="D48" s="420" t="str">
        <f>Planner_Administrative_Rate_N</f>
        <v>Planner Administrative Rate ($ / hour)</v>
      </c>
      <c r="E48" s="290"/>
      <c r="F48" s="290"/>
      <c r="G48" s="743">
        <f>C48*C46*C44</f>
        <v>16.82</v>
      </c>
      <c r="H48" s="744"/>
      <c r="I48" s="32"/>
      <c r="K48" s="859"/>
      <c r="L48" s="777">
        <f>Planner_Administrative_Rate</f>
        <v>16.82</v>
      </c>
      <c r="M48" s="894" t="str">
        <f>Planner_Administrative_Rate_N</f>
        <v>Planner Administrative Rate ($ / hour)</v>
      </c>
      <c r="N48" s="859"/>
      <c r="O48" s="859"/>
      <c r="P48" s="930">
        <f>L48*L46*L44</f>
        <v>16.82</v>
      </c>
      <c r="Q48" s="744"/>
    </row>
    <row r="49" spans="1:17">
      <c r="C49" s="68"/>
      <c r="G49" s="742"/>
      <c r="H49" s="744"/>
      <c r="I49" s="32"/>
      <c r="K49" s="859"/>
      <c r="L49" s="866"/>
      <c r="M49" s="859"/>
      <c r="N49" s="859"/>
      <c r="O49" s="859"/>
      <c r="P49" s="742"/>
      <c r="Q49" s="744"/>
    </row>
    <row r="50" spans="1:17">
      <c r="B50" s="363"/>
      <c r="C50" s="290"/>
      <c r="D50" s="241" t="s">
        <v>204</v>
      </c>
      <c r="G50" s="739">
        <f>C44*C45</f>
        <v>40.200000000000003</v>
      </c>
      <c r="H50" s="744"/>
      <c r="I50" s="32"/>
      <c r="K50" s="909"/>
      <c r="L50" s="859"/>
      <c r="M50" s="894" t="s">
        <v>204</v>
      </c>
      <c r="N50" s="859"/>
      <c r="O50" s="859"/>
      <c r="P50" s="739">
        <f>L44*L45</f>
        <v>0</v>
      </c>
      <c r="Q50" s="744"/>
    </row>
    <row r="51" spans="1:17" ht="15" customHeight="1">
      <c r="C51" s="64"/>
      <c r="G51" s="165"/>
      <c r="H51" s="744"/>
      <c r="I51" s="32"/>
      <c r="K51" s="859"/>
      <c r="L51" s="864"/>
      <c r="M51" s="859"/>
      <c r="N51" s="859"/>
      <c r="O51" s="859"/>
      <c r="P51" s="888"/>
      <c r="Q51" s="744"/>
    </row>
    <row r="52" spans="1:17" ht="13.5" thickBot="1">
      <c r="D52" s="69" t="s">
        <v>42</v>
      </c>
      <c r="G52" s="742"/>
      <c r="H52" s="740">
        <f>G48+G50</f>
        <v>57.02</v>
      </c>
      <c r="I52" s="216"/>
      <c r="K52" s="859"/>
      <c r="L52" s="859"/>
      <c r="M52" s="867" t="s">
        <v>42</v>
      </c>
      <c r="N52" s="859"/>
      <c r="O52" s="859"/>
      <c r="P52" s="742"/>
      <c r="Q52" s="740">
        <f>P48+P50</f>
        <v>16.82</v>
      </c>
    </row>
    <row r="53" spans="1:17" ht="15" customHeight="1">
      <c r="G53" s="742"/>
      <c r="H53" s="744"/>
      <c r="I53" s="32"/>
      <c r="K53" s="859"/>
      <c r="L53" s="859"/>
      <c r="M53" s="859"/>
      <c r="N53" s="859"/>
      <c r="O53" s="859"/>
      <c r="P53" s="742"/>
      <c r="Q53" s="744"/>
    </row>
    <row r="54" spans="1:17">
      <c r="A54" s="1314" t="s">
        <v>979</v>
      </c>
      <c r="B54" s="109" t="s">
        <v>194</v>
      </c>
      <c r="C54" s="526" t="s">
        <v>777</v>
      </c>
      <c r="G54" s="745"/>
      <c r="H54" s="744"/>
      <c r="I54" s="32"/>
      <c r="K54" s="870" t="s">
        <v>194</v>
      </c>
      <c r="L54" s="866" t="s">
        <v>777</v>
      </c>
      <c r="M54" s="859"/>
      <c r="N54" s="859"/>
      <c r="O54" s="859"/>
      <c r="P54" s="745"/>
      <c r="Q54" s="744"/>
    </row>
    <row r="55" spans="1:17" s="290" customFormat="1">
      <c r="A55" s="1314"/>
      <c r="B55" s="109"/>
      <c r="C55" s="486">
        <f>'Current Assumptions'!B76</f>
        <v>2</v>
      </c>
      <c r="D55" s="115" t="s">
        <v>931</v>
      </c>
      <c r="G55" s="742"/>
      <c r="H55" s="744"/>
      <c r="I55" s="320"/>
      <c r="K55" s="870"/>
      <c r="L55" s="915">
        <f>'Expected Assumptions'!E76</f>
        <v>2</v>
      </c>
      <c r="M55" s="871" t="s">
        <v>931</v>
      </c>
      <c r="N55" s="859"/>
      <c r="O55" s="859"/>
      <c r="P55" s="742"/>
      <c r="Q55" s="744"/>
    </row>
    <row r="56" spans="1:17">
      <c r="C56" s="1193">
        <f>Avg._Time_to_Log_Transmittals</f>
        <v>0.25</v>
      </c>
      <c r="D56" s="871" t="str">
        <f>Avg._Time_to_Log_Transmittals_N</f>
        <v>Avg. Time to Log (hours / transmittal)</v>
      </c>
      <c r="F56" s="290"/>
      <c r="G56" s="742"/>
      <c r="H56" s="744"/>
      <c r="I56" s="32"/>
      <c r="K56" s="859"/>
      <c r="L56" s="902">
        <f>'Expected Assumptions'!E13</f>
        <v>0</v>
      </c>
      <c r="M56" s="871" t="str">
        <f>Avg._Time_to_Log_Transmittals_N</f>
        <v>Avg. Time to Log (hours / transmittal)</v>
      </c>
      <c r="N56" s="859"/>
      <c r="O56" s="859"/>
      <c r="P56" s="742"/>
      <c r="Q56" s="744"/>
    </row>
    <row r="57" spans="1:17">
      <c r="G57" s="742"/>
      <c r="H57" s="744"/>
      <c r="I57" s="32"/>
      <c r="K57" s="859"/>
      <c r="L57" s="859"/>
      <c r="M57" s="859"/>
      <c r="N57" s="859"/>
      <c r="O57" s="859"/>
      <c r="P57" s="742"/>
      <c r="Q57" s="744"/>
    </row>
    <row r="58" spans="1:17" ht="13.15" customHeight="1">
      <c r="C58" s="776">
        <f>Planner_Administrative_Rate</f>
        <v>16.82</v>
      </c>
      <c r="D58" s="118" t="str">
        <f>Planner_Administrative_Rate_N</f>
        <v>Planner Administrative Rate ($ / hour)</v>
      </c>
      <c r="E58" s="53"/>
      <c r="F58" s="53"/>
      <c r="G58" s="739">
        <f>C58*(C55*C56)</f>
        <v>8.41</v>
      </c>
      <c r="H58" s="744"/>
      <c r="I58" s="32"/>
      <c r="K58" s="859"/>
      <c r="L58" s="776">
        <f>Planner_Administrative_Rate</f>
        <v>16.82</v>
      </c>
      <c r="M58" s="874" t="str">
        <f>Planner_Administrative_Rate_N</f>
        <v>Planner Administrative Rate ($ / hour)</v>
      </c>
      <c r="N58" s="860"/>
      <c r="O58" s="860"/>
      <c r="P58" s="739">
        <f>L58*(L55*L56)</f>
        <v>0</v>
      </c>
      <c r="Q58" s="744"/>
    </row>
    <row r="59" spans="1:17" ht="15" customHeight="1">
      <c r="G59" s="742"/>
      <c r="H59" s="744"/>
      <c r="I59" s="32"/>
      <c r="K59" s="859"/>
      <c r="L59" s="859"/>
      <c r="M59" s="859"/>
      <c r="N59" s="859"/>
      <c r="O59" s="859"/>
      <c r="P59" s="742"/>
      <c r="Q59" s="744"/>
    </row>
    <row r="60" spans="1:17" ht="13.5" thickBot="1">
      <c r="D60" s="69" t="s">
        <v>42</v>
      </c>
      <c r="G60" s="742"/>
      <c r="H60" s="740">
        <f>G58</f>
        <v>8.41</v>
      </c>
      <c r="I60" s="216"/>
      <c r="K60" s="859"/>
      <c r="L60" s="859"/>
      <c r="M60" s="867" t="s">
        <v>42</v>
      </c>
      <c r="N60" s="859"/>
      <c r="O60" s="859"/>
      <c r="P60" s="742"/>
      <c r="Q60" s="740">
        <f>P58</f>
        <v>0</v>
      </c>
    </row>
    <row r="61" spans="1:17" ht="15" customHeight="1">
      <c r="G61" s="742"/>
      <c r="H61" s="744"/>
      <c r="I61" s="32"/>
      <c r="K61" s="859"/>
      <c r="L61" s="859"/>
      <c r="M61" s="859"/>
      <c r="N61" s="859"/>
      <c r="O61" s="859"/>
      <c r="P61" s="742"/>
      <c r="Q61" s="744"/>
    </row>
    <row r="62" spans="1:17">
      <c r="B62" s="123" t="s">
        <v>195</v>
      </c>
      <c r="C62" s="522" t="s">
        <v>196</v>
      </c>
      <c r="D62" s="125"/>
      <c r="E62" s="125"/>
      <c r="G62" s="742"/>
      <c r="H62" s="744"/>
      <c r="I62" s="32"/>
      <c r="K62" s="878" t="s">
        <v>195</v>
      </c>
      <c r="L62" s="879" t="s">
        <v>196</v>
      </c>
      <c r="M62" s="880"/>
      <c r="N62" s="880"/>
      <c r="O62" s="859"/>
      <c r="P62" s="742"/>
      <c r="Q62" s="744"/>
    </row>
    <row r="63" spans="1:17">
      <c r="G63" s="742"/>
      <c r="H63" s="744"/>
      <c r="I63" s="32"/>
      <c r="K63" s="859"/>
      <c r="L63" s="859"/>
      <c r="M63" s="859"/>
      <c r="N63" s="859"/>
      <c r="O63" s="859"/>
      <c r="P63" s="742"/>
      <c r="Q63" s="744"/>
    </row>
    <row r="64" spans="1:17">
      <c r="A64" s="1314" t="s">
        <v>979</v>
      </c>
      <c r="B64" s="109" t="s">
        <v>197</v>
      </c>
      <c r="C64" s="526" t="s">
        <v>778</v>
      </c>
      <c r="G64" s="745"/>
      <c r="H64" s="744"/>
      <c r="I64" s="32"/>
      <c r="K64" s="870" t="s">
        <v>197</v>
      </c>
      <c r="L64" s="866" t="s">
        <v>778</v>
      </c>
      <c r="M64" s="859"/>
      <c r="N64" s="859"/>
      <c r="O64" s="859"/>
      <c r="P64" s="745"/>
      <c r="Q64" s="744"/>
    </row>
    <row r="65" spans="1:17">
      <c r="A65" s="1314"/>
      <c r="C65" s="486">
        <f>'Current Assumptions'!B76</f>
        <v>2</v>
      </c>
      <c r="D65" s="115" t="s">
        <v>931</v>
      </c>
      <c r="G65" s="742"/>
      <c r="H65" s="747"/>
      <c r="I65" s="32"/>
      <c r="K65" s="859"/>
      <c r="L65" s="915">
        <f>'Expected Assumptions'!E76</f>
        <v>2</v>
      </c>
      <c r="M65" s="871" t="s">
        <v>931</v>
      </c>
      <c r="N65" s="859"/>
      <c r="O65" s="859"/>
      <c r="P65" s="742"/>
      <c r="Q65" s="747"/>
    </row>
    <row r="66" spans="1:17">
      <c r="C66" s="902">
        <f>Avg._Time_to_Log_Transmittals</f>
        <v>0.25</v>
      </c>
      <c r="D66" s="871" t="str">
        <f>Avg._Time_to_Log_Transmittals_N</f>
        <v>Avg. Time to Log (hours / transmittal)</v>
      </c>
      <c r="F66" s="290"/>
      <c r="G66" s="742"/>
      <c r="H66" s="744"/>
      <c r="I66" s="32"/>
      <c r="K66" s="859"/>
      <c r="L66" s="902">
        <f>'Expected Assumptions'!E13</f>
        <v>0</v>
      </c>
      <c r="M66" s="871" t="str">
        <f>Avg._Time_to_Log_Transmittals_N</f>
        <v>Avg. Time to Log (hours / transmittal)</v>
      </c>
      <c r="N66" s="859"/>
      <c r="O66" s="859"/>
      <c r="P66" s="742"/>
      <c r="Q66" s="744"/>
    </row>
    <row r="67" spans="1:17">
      <c r="G67" s="742"/>
      <c r="H67" s="744"/>
      <c r="I67" s="32"/>
      <c r="K67" s="859"/>
      <c r="L67" s="859"/>
      <c r="M67" s="859"/>
      <c r="N67" s="859"/>
      <c r="O67" s="859"/>
      <c r="P67" s="742"/>
      <c r="Q67" s="744"/>
    </row>
    <row r="68" spans="1:17">
      <c r="C68" s="776">
        <f>Owner_Administrative_Rate</f>
        <v>23.71</v>
      </c>
      <c r="D68" s="118" t="str">
        <f>Owner_Administrative_Rate_N</f>
        <v>Owner Administrative Rate ($ / hour)</v>
      </c>
      <c r="G68" s="739">
        <f>C68*(C65*C66)</f>
        <v>11.855</v>
      </c>
      <c r="H68" s="744"/>
      <c r="I68" s="32"/>
      <c r="K68" s="859"/>
      <c r="L68" s="776">
        <f>Owner_Administrative_Rate</f>
        <v>23.71</v>
      </c>
      <c r="M68" s="874" t="str">
        <f>Owner_Administrative_Rate_N</f>
        <v>Owner Administrative Rate ($ / hour)</v>
      </c>
      <c r="N68" s="859"/>
      <c r="O68" s="859"/>
      <c r="P68" s="739">
        <f>L68*(L65*L66)</f>
        <v>0</v>
      </c>
      <c r="Q68" s="744"/>
    </row>
    <row r="69" spans="1:17" ht="15" customHeight="1">
      <c r="G69" s="742"/>
      <c r="H69" s="744"/>
      <c r="I69" s="32"/>
      <c r="K69" s="859"/>
      <c r="L69" s="859"/>
      <c r="M69" s="859"/>
      <c r="N69" s="859"/>
      <c r="O69" s="859"/>
      <c r="P69" s="742"/>
      <c r="Q69" s="744"/>
    </row>
    <row r="70" spans="1:17" ht="13.5" thickBot="1">
      <c r="D70" s="69" t="s">
        <v>42</v>
      </c>
      <c r="G70" s="742"/>
      <c r="H70" s="740">
        <f>G68</f>
        <v>11.855</v>
      </c>
      <c r="I70" s="216"/>
      <c r="K70" s="859"/>
      <c r="L70" s="859"/>
      <c r="M70" s="867" t="s">
        <v>42</v>
      </c>
      <c r="N70" s="859"/>
      <c r="O70" s="859"/>
      <c r="P70" s="742"/>
      <c r="Q70" s="740">
        <f>P68</f>
        <v>0</v>
      </c>
    </row>
    <row r="71" spans="1:17" ht="15" customHeight="1">
      <c r="G71" s="742"/>
      <c r="H71" s="744"/>
      <c r="I71" s="32"/>
      <c r="K71" s="859"/>
      <c r="L71" s="859"/>
      <c r="M71" s="859"/>
      <c r="N71" s="859"/>
      <c r="O71" s="859"/>
      <c r="P71" s="742"/>
      <c r="Q71" s="744"/>
    </row>
    <row r="72" spans="1:17">
      <c r="B72" s="123" t="s">
        <v>198</v>
      </c>
      <c r="C72" s="522" t="s">
        <v>752</v>
      </c>
      <c r="G72" s="742"/>
      <c r="H72" s="744"/>
      <c r="I72" s="32"/>
      <c r="K72" s="878" t="s">
        <v>198</v>
      </c>
      <c r="L72" s="879" t="s">
        <v>752</v>
      </c>
      <c r="M72" s="859"/>
      <c r="N72" s="859"/>
      <c r="O72" s="859"/>
      <c r="P72" s="742"/>
      <c r="Q72" s="744"/>
    </row>
    <row r="73" spans="1:17" s="290" customFormat="1">
      <c r="A73" s="492"/>
      <c r="B73" s="298"/>
      <c r="C73" s="124"/>
      <c r="G73" s="742"/>
      <c r="H73" s="744"/>
      <c r="I73" s="320"/>
      <c r="K73" s="878"/>
      <c r="L73" s="879"/>
      <c r="M73" s="859"/>
      <c r="N73" s="859"/>
      <c r="O73" s="859"/>
      <c r="P73" s="742"/>
      <c r="Q73" s="744"/>
    </row>
    <row r="74" spans="1:17">
      <c r="A74" s="1314" t="s">
        <v>979</v>
      </c>
      <c r="B74" s="109" t="s">
        <v>416</v>
      </c>
      <c r="C74" s="68" t="s">
        <v>535</v>
      </c>
      <c r="G74" s="745"/>
      <c r="H74" s="744"/>
      <c r="I74" s="32"/>
      <c r="K74" s="870" t="s">
        <v>416</v>
      </c>
      <c r="L74" s="866" t="s">
        <v>535</v>
      </c>
      <c r="M74" s="859"/>
      <c r="N74" s="859"/>
      <c r="O74" s="859"/>
      <c r="P74" s="745"/>
      <c r="Q74" s="744"/>
    </row>
    <row r="75" spans="1:17">
      <c r="A75" s="1314"/>
      <c r="C75" s="486">
        <f>'Current Assumptions'!B76</f>
        <v>2</v>
      </c>
      <c r="D75" s="115" t="s">
        <v>931</v>
      </c>
      <c r="G75" s="742"/>
      <c r="H75" s="744"/>
      <c r="I75" s="32"/>
      <c r="K75" s="859"/>
      <c r="L75" s="915">
        <f>'Expected Assumptions'!E76</f>
        <v>2</v>
      </c>
      <c r="M75" s="871" t="s">
        <v>931</v>
      </c>
      <c r="N75" s="859"/>
      <c r="O75" s="859"/>
      <c r="P75" s="742"/>
      <c r="Q75" s="744"/>
    </row>
    <row r="76" spans="1:17">
      <c r="C76" s="737">
        <f>'Current Assumptions'!B78</f>
        <v>20.100000000000001</v>
      </c>
      <c r="D76" s="871" t="s">
        <v>552</v>
      </c>
      <c r="G76" s="742"/>
      <c r="H76" s="744"/>
      <c r="I76" s="32"/>
      <c r="K76" s="859"/>
      <c r="L76" s="737">
        <f>'Expected Assumptions'!E78</f>
        <v>0</v>
      </c>
      <c r="M76" s="871" t="s">
        <v>552</v>
      </c>
      <c r="N76" s="859"/>
      <c r="O76" s="859"/>
      <c r="P76" s="742"/>
      <c r="Q76" s="744"/>
    </row>
    <row r="77" spans="1:17">
      <c r="C77" s="838">
        <f>'Current Assumptions'!B79</f>
        <v>0.5</v>
      </c>
      <c r="D77" s="115" t="s">
        <v>934</v>
      </c>
      <c r="G77" s="742"/>
      <c r="H77" s="744"/>
      <c r="I77" s="32"/>
      <c r="K77" s="859"/>
      <c r="L77" s="838">
        <f>'Expected Assumptions'!E79</f>
        <v>0.5</v>
      </c>
      <c r="M77" s="871" t="s">
        <v>934</v>
      </c>
      <c r="N77" s="859"/>
      <c r="O77" s="859"/>
      <c r="P77" s="742"/>
      <c r="Q77" s="744"/>
    </row>
    <row r="78" spans="1:17">
      <c r="G78" s="742"/>
      <c r="H78" s="744"/>
      <c r="I78" s="32"/>
      <c r="K78" s="859"/>
      <c r="L78" s="859"/>
      <c r="M78" s="859"/>
      <c r="N78" s="859"/>
      <c r="O78" s="859"/>
      <c r="P78" s="742"/>
      <c r="Q78" s="744"/>
    </row>
    <row r="79" spans="1:17">
      <c r="C79" s="776">
        <f>Owner_Administrative_Rate</f>
        <v>23.71</v>
      </c>
      <c r="D79" s="118" t="str">
        <f>Owner_Administrative_Rate_N</f>
        <v>Owner Administrative Rate ($ / hour)</v>
      </c>
      <c r="G79" s="743">
        <f>C79*C77*C75</f>
        <v>23.71</v>
      </c>
      <c r="H79" s="744"/>
      <c r="I79" s="32"/>
      <c r="K79" s="859"/>
      <c r="L79" s="776">
        <f>Owner_Administrative_Rate</f>
        <v>23.71</v>
      </c>
      <c r="M79" s="874" t="str">
        <f>Owner_Administrative_Rate_N</f>
        <v>Owner Administrative Rate ($ / hour)</v>
      </c>
      <c r="N79" s="859"/>
      <c r="O79" s="859"/>
      <c r="P79" s="930">
        <f>L79*L77*L75</f>
        <v>23.71</v>
      </c>
      <c r="Q79" s="744"/>
    </row>
    <row r="80" spans="1:17">
      <c r="G80" s="742"/>
      <c r="H80" s="744"/>
      <c r="I80" s="32"/>
      <c r="K80" s="859"/>
      <c r="L80" s="859"/>
      <c r="M80" s="859"/>
      <c r="N80" s="859"/>
      <c r="O80" s="859"/>
      <c r="P80" s="742"/>
      <c r="Q80" s="744"/>
    </row>
    <row r="81" spans="1:17">
      <c r="B81" s="363"/>
      <c r="C81" s="290"/>
      <c r="D81" s="241" t="s">
        <v>204</v>
      </c>
      <c r="G81" s="739">
        <f>C75*C76</f>
        <v>40.200000000000003</v>
      </c>
      <c r="H81" s="744"/>
      <c r="I81" s="32"/>
      <c r="K81" s="909"/>
      <c r="L81" s="859"/>
      <c r="M81" s="894" t="s">
        <v>204</v>
      </c>
      <c r="N81" s="859"/>
      <c r="O81" s="859"/>
      <c r="P81" s="739">
        <f>L75*L76</f>
        <v>0</v>
      </c>
      <c r="Q81" s="744"/>
    </row>
    <row r="82" spans="1:17" ht="15" customHeight="1">
      <c r="G82" s="742"/>
      <c r="H82" s="744"/>
      <c r="I82" s="32"/>
      <c r="K82" s="859"/>
      <c r="L82" s="859"/>
      <c r="M82" s="859"/>
      <c r="N82" s="859"/>
      <c r="O82" s="859"/>
      <c r="P82" s="742"/>
      <c r="Q82" s="744"/>
    </row>
    <row r="83" spans="1:17" ht="13.5" thickBot="1">
      <c r="D83" s="69" t="s">
        <v>42</v>
      </c>
      <c r="G83" s="742"/>
      <c r="H83" s="748">
        <f>SUM(G79:G81)</f>
        <v>63.910000000000004</v>
      </c>
      <c r="I83" s="216"/>
      <c r="K83" s="859"/>
      <c r="L83" s="859"/>
      <c r="M83" s="867" t="s">
        <v>42</v>
      </c>
      <c r="N83" s="859"/>
      <c r="O83" s="859"/>
      <c r="P83" s="742"/>
      <c r="Q83" s="748">
        <f>SUM(P79:P81)</f>
        <v>23.71</v>
      </c>
    </row>
    <row r="84" spans="1:17" ht="15" customHeight="1">
      <c r="G84" s="742"/>
      <c r="H84" s="744"/>
      <c r="I84" s="32"/>
      <c r="K84" s="859"/>
      <c r="L84" s="859"/>
      <c r="M84" s="859"/>
      <c r="N84" s="859"/>
      <c r="O84" s="859"/>
      <c r="P84" s="742"/>
      <c r="Q84" s="744"/>
    </row>
    <row r="85" spans="1:17">
      <c r="A85" s="1314" t="s">
        <v>979</v>
      </c>
      <c r="B85" s="109" t="s">
        <v>417</v>
      </c>
      <c r="C85" s="526" t="s">
        <v>908</v>
      </c>
      <c r="G85" s="745"/>
      <c r="H85" s="744"/>
      <c r="I85" s="32"/>
      <c r="K85" s="870" t="s">
        <v>417</v>
      </c>
      <c r="L85" s="866" t="s">
        <v>908</v>
      </c>
      <c r="M85" s="859"/>
      <c r="N85" s="859"/>
      <c r="O85" s="859"/>
      <c r="P85" s="745"/>
      <c r="Q85" s="744"/>
    </row>
    <row r="86" spans="1:17">
      <c r="A86" s="1314"/>
      <c r="C86" s="486">
        <f>'Current Assumptions'!B76</f>
        <v>2</v>
      </c>
      <c r="D86" s="115" t="s">
        <v>931</v>
      </c>
      <c r="G86" s="742"/>
      <c r="H86" s="744"/>
      <c r="I86" s="203"/>
      <c r="K86" s="859"/>
      <c r="L86" s="915">
        <f>'Expected Assumptions'!E76</f>
        <v>2</v>
      </c>
      <c r="M86" s="871" t="s">
        <v>931</v>
      </c>
      <c r="N86" s="859"/>
      <c r="O86" s="859"/>
      <c r="P86" s="742"/>
      <c r="Q86" s="744"/>
    </row>
    <row r="87" spans="1:17">
      <c r="C87" s="902">
        <f>Avg._Time_to_Log_Transmittals</f>
        <v>0.25</v>
      </c>
      <c r="D87" s="871" t="str">
        <f>Avg._Time_to_Log_Transmittals_N</f>
        <v>Avg. Time to Log (hours / transmittal)</v>
      </c>
      <c r="G87" s="742"/>
      <c r="H87" s="744"/>
      <c r="I87" s="32"/>
      <c r="K87" s="859"/>
      <c r="L87" s="902">
        <f>'Expected Assumptions'!E13</f>
        <v>0</v>
      </c>
      <c r="M87" s="871" t="str">
        <f>Avg._Time_to_Log_Transmittals_N</f>
        <v>Avg. Time to Log (hours / transmittal)</v>
      </c>
      <c r="N87" s="859"/>
      <c r="O87" s="859"/>
      <c r="P87" s="742"/>
      <c r="Q87" s="744"/>
    </row>
    <row r="88" spans="1:17" s="290" customFormat="1">
      <c r="A88" s="492"/>
      <c r="D88" s="338"/>
      <c r="G88" s="742"/>
      <c r="H88" s="744"/>
      <c r="I88" s="320"/>
      <c r="K88" s="859"/>
      <c r="L88" s="859"/>
      <c r="M88" s="897"/>
      <c r="N88" s="859"/>
      <c r="O88" s="859"/>
      <c r="P88" s="742"/>
      <c r="Q88" s="744"/>
    </row>
    <row r="89" spans="1:17" ht="13.15" customHeight="1">
      <c r="C89" s="122">
        <f>Owner_Administrative_Rate</f>
        <v>23.71</v>
      </c>
      <c r="D89" s="118" t="str">
        <f>Owner_Administrative_Rate_N</f>
        <v>Owner Administrative Rate ($ / hour)</v>
      </c>
      <c r="G89" s="739">
        <f>C89*(C86*C87)</f>
        <v>11.855</v>
      </c>
      <c r="H89" s="744"/>
      <c r="I89" s="32"/>
      <c r="K89" s="859"/>
      <c r="L89" s="877">
        <f>Owner_Administrative_Rate</f>
        <v>23.71</v>
      </c>
      <c r="M89" s="874" t="str">
        <f>Owner_Administrative_Rate_N</f>
        <v>Owner Administrative Rate ($ / hour)</v>
      </c>
      <c r="N89" s="859"/>
      <c r="O89" s="859"/>
      <c r="P89" s="739">
        <f>L89*(L86*L87)</f>
        <v>0</v>
      </c>
      <c r="Q89" s="744"/>
    </row>
    <row r="90" spans="1:17" ht="15" customHeight="1">
      <c r="G90" s="742"/>
      <c r="H90" s="744"/>
      <c r="I90" s="32"/>
      <c r="K90" s="859"/>
      <c r="L90" s="859"/>
      <c r="M90" s="859"/>
      <c r="N90" s="859"/>
      <c r="O90" s="859"/>
      <c r="P90" s="742"/>
      <c r="Q90" s="744"/>
    </row>
    <row r="91" spans="1:17" ht="13.5" thickBot="1">
      <c r="D91" s="69" t="s">
        <v>42</v>
      </c>
      <c r="G91" s="742"/>
      <c r="H91" s="740">
        <f>SUM(G89)</f>
        <v>11.855</v>
      </c>
      <c r="I91" s="216"/>
      <c r="K91" s="859"/>
      <c r="L91" s="859"/>
      <c r="M91" s="867" t="s">
        <v>42</v>
      </c>
      <c r="N91" s="859"/>
      <c r="O91" s="859"/>
      <c r="P91" s="742"/>
      <c r="Q91" s="740">
        <f>SUM(P89)</f>
        <v>0</v>
      </c>
    </row>
    <row r="92" spans="1:17" ht="15" customHeight="1">
      <c r="G92" s="742"/>
      <c r="H92" s="744"/>
      <c r="I92" s="32"/>
      <c r="K92" s="859"/>
      <c r="L92" s="859"/>
      <c r="M92" s="859"/>
      <c r="N92" s="859"/>
      <c r="O92" s="859"/>
      <c r="P92" s="742"/>
      <c r="Q92" s="744"/>
    </row>
    <row r="93" spans="1:17">
      <c r="B93" s="123" t="s">
        <v>206</v>
      </c>
      <c r="C93" s="124" t="s">
        <v>205</v>
      </c>
      <c r="G93" s="742"/>
      <c r="H93" s="744"/>
      <c r="I93" s="32"/>
      <c r="K93" s="878" t="s">
        <v>206</v>
      </c>
      <c r="L93" s="879" t="s">
        <v>205</v>
      </c>
      <c r="M93" s="859"/>
      <c r="N93" s="859"/>
      <c r="O93" s="859"/>
      <c r="P93" s="742"/>
      <c r="Q93" s="744"/>
    </row>
    <row r="94" spans="1:17">
      <c r="G94" s="742"/>
      <c r="H94" s="744"/>
      <c r="I94" s="32"/>
      <c r="K94" s="859"/>
      <c r="L94" s="859"/>
      <c r="M94" s="859"/>
      <c r="N94" s="859"/>
      <c r="O94" s="859"/>
      <c r="P94" s="742"/>
      <c r="Q94" s="744"/>
    </row>
    <row r="95" spans="1:17">
      <c r="A95" s="1314" t="s">
        <v>979</v>
      </c>
      <c r="B95" s="109" t="s">
        <v>207</v>
      </c>
      <c r="C95" s="526" t="s">
        <v>779</v>
      </c>
      <c r="G95" s="745"/>
      <c r="H95" s="744"/>
      <c r="I95" s="32"/>
      <c r="K95" s="870" t="s">
        <v>207</v>
      </c>
      <c r="L95" s="866" t="s">
        <v>779</v>
      </c>
      <c r="M95" s="859"/>
      <c r="N95" s="859"/>
      <c r="O95" s="859"/>
      <c r="P95" s="745"/>
      <c r="Q95" s="744"/>
    </row>
    <row r="96" spans="1:17">
      <c r="A96" s="1314"/>
      <c r="C96" s="486">
        <f>'Current Assumptions'!B76</f>
        <v>2</v>
      </c>
      <c r="D96" s="115" t="s">
        <v>931</v>
      </c>
      <c r="E96" s="290"/>
      <c r="G96" s="742"/>
      <c r="H96" s="744"/>
      <c r="I96" s="203"/>
      <c r="K96" s="859"/>
      <c r="L96" s="915">
        <f>'Expected Assumptions'!E76</f>
        <v>2</v>
      </c>
      <c r="M96" s="871" t="s">
        <v>931</v>
      </c>
      <c r="N96" s="859"/>
      <c r="O96" s="859"/>
      <c r="P96" s="742"/>
      <c r="Q96" s="744"/>
    </row>
    <row r="97" spans="1:17" s="290" customFormat="1">
      <c r="A97" s="492"/>
      <c r="C97" s="902">
        <f>Avg._Time_to_Log_Transmittals</f>
        <v>0.25</v>
      </c>
      <c r="D97" s="871" t="str">
        <f>Avg._Time_to_Log_Transmittals_N</f>
        <v>Avg. Time to Log (hours / transmittal)</v>
      </c>
      <c r="G97" s="742"/>
      <c r="H97" s="744"/>
      <c r="I97" s="203"/>
      <c r="K97" s="859"/>
      <c r="L97" s="902">
        <f>'Expected Assumptions'!E13</f>
        <v>0</v>
      </c>
      <c r="M97" s="871" t="str">
        <f>Avg._Time_to_Log_Transmittals_N</f>
        <v>Avg. Time to Log (hours / transmittal)</v>
      </c>
      <c r="N97" s="859"/>
      <c r="O97" s="859"/>
      <c r="P97" s="742"/>
      <c r="Q97" s="744"/>
    </row>
    <row r="98" spans="1:17">
      <c r="G98" s="742"/>
      <c r="H98" s="744"/>
      <c r="I98" s="32"/>
      <c r="K98" s="859"/>
      <c r="L98" s="859"/>
      <c r="M98" s="859"/>
      <c r="N98" s="859"/>
      <c r="O98" s="859"/>
      <c r="P98" s="742"/>
      <c r="Q98" s="744"/>
    </row>
    <row r="99" spans="1:17" ht="12.75" customHeight="1">
      <c r="C99" s="778">
        <f>Planner_Administrative_Rate</f>
        <v>16.82</v>
      </c>
      <c r="D99" s="118" t="str">
        <f>Planner_Administrative_Rate_N</f>
        <v>Planner Administrative Rate ($ / hour)</v>
      </c>
      <c r="E99" s="350"/>
      <c r="F99" s="350"/>
      <c r="G99" s="739">
        <f>C99*(C96*C97)</f>
        <v>8.41</v>
      </c>
      <c r="H99" s="744"/>
      <c r="I99" s="32"/>
      <c r="K99" s="859"/>
      <c r="L99" s="778">
        <f>Planner_Administrative_Rate</f>
        <v>16.82</v>
      </c>
      <c r="M99" s="874" t="str">
        <f>Planner_Administrative_Rate_N</f>
        <v>Planner Administrative Rate ($ / hour)</v>
      </c>
      <c r="N99" s="901"/>
      <c r="O99" s="901"/>
      <c r="P99" s="739">
        <f>L99*(L96*L97)</f>
        <v>0</v>
      </c>
      <c r="Q99" s="744"/>
    </row>
    <row r="100" spans="1:17" ht="15" customHeight="1">
      <c r="G100" s="742"/>
      <c r="H100" s="744"/>
      <c r="I100" s="32"/>
      <c r="K100" s="859"/>
      <c r="L100" s="859"/>
      <c r="M100" s="859"/>
      <c r="N100" s="859"/>
      <c r="O100" s="859"/>
      <c r="P100" s="742"/>
      <c r="Q100" s="744"/>
    </row>
    <row r="101" spans="1:17" ht="13.5" thickBot="1">
      <c r="D101" s="69" t="s">
        <v>42</v>
      </c>
      <c r="G101" s="742"/>
      <c r="H101" s="748">
        <f>G99</f>
        <v>8.41</v>
      </c>
      <c r="I101" s="275"/>
      <c r="K101" s="859"/>
      <c r="L101" s="859"/>
      <c r="M101" s="867" t="s">
        <v>42</v>
      </c>
      <c r="N101" s="859"/>
      <c r="O101" s="859"/>
      <c r="P101" s="742"/>
      <c r="Q101" s="748">
        <f>P99</f>
        <v>0</v>
      </c>
    </row>
    <row r="102" spans="1:17" ht="15" customHeight="1">
      <c r="G102" s="742"/>
      <c r="H102" s="744"/>
      <c r="I102" s="32"/>
      <c r="K102" s="859"/>
      <c r="L102" s="859"/>
      <c r="M102" s="859"/>
      <c r="N102" s="859"/>
      <c r="O102" s="859"/>
      <c r="P102" s="742"/>
      <c r="Q102" s="744"/>
    </row>
    <row r="103" spans="1:17">
      <c r="A103" s="355"/>
      <c r="B103" s="523" t="s">
        <v>208</v>
      </c>
      <c r="C103" s="524" t="s">
        <v>753</v>
      </c>
      <c r="D103" s="403"/>
      <c r="E103" s="403"/>
      <c r="G103" s="742"/>
      <c r="H103" s="744"/>
      <c r="I103" s="32"/>
      <c r="K103" s="878" t="s">
        <v>208</v>
      </c>
      <c r="L103" s="879" t="s">
        <v>753</v>
      </c>
      <c r="M103" s="863"/>
      <c r="N103" s="863"/>
      <c r="O103" s="859"/>
      <c r="P103" s="742"/>
      <c r="Q103" s="744"/>
    </row>
    <row r="104" spans="1:17" s="290" customFormat="1">
      <c r="A104" s="492"/>
      <c r="B104" s="298"/>
      <c r="C104" s="124"/>
      <c r="G104" s="742"/>
      <c r="H104" s="744"/>
      <c r="I104" s="320"/>
      <c r="K104" s="878"/>
      <c r="L104" s="879"/>
      <c r="M104" s="859"/>
      <c r="N104" s="859"/>
      <c r="O104" s="859"/>
      <c r="P104" s="742"/>
      <c r="Q104" s="744"/>
    </row>
    <row r="105" spans="1:17" s="290" customFormat="1" ht="12.75" customHeight="1">
      <c r="A105" s="1314" t="s">
        <v>978</v>
      </c>
      <c r="B105" s="409" t="s">
        <v>418</v>
      </c>
      <c r="C105" s="526" t="s">
        <v>829</v>
      </c>
      <c r="D105" s="356"/>
      <c r="E105" s="356"/>
      <c r="F105" s="356"/>
      <c r="G105" s="745"/>
      <c r="H105" s="745"/>
      <c r="I105" s="320"/>
      <c r="K105" s="870" t="s">
        <v>418</v>
      </c>
      <c r="L105" s="866" t="s">
        <v>829</v>
      </c>
      <c r="M105" s="904"/>
      <c r="N105" s="904"/>
      <c r="O105" s="904"/>
      <c r="P105" s="745"/>
      <c r="Q105" s="745"/>
    </row>
    <row r="106" spans="1:17" s="290" customFormat="1" ht="14.25">
      <c r="A106" s="1314"/>
      <c r="B106" s="356"/>
      <c r="C106" s="15">
        <f>Avg._Number_of_Options</f>
        <v>3</v>
      </c>
      <c r="D106" s="115" t="str">
        <f>Avg._Number_of_Design_Options_N</f>
        <v xml:space="preserve">Avg. Number of Options </v>
      </c>
      <c r="E106" s="371"/>
      <c r="F106" s="371"/>
      <c r="G106" s="745"/>
      <c r="H106" s="749"/>
      <c r="I106" s="320"/>
      <c r="K106" s="904"/>
      <c r="L106" s="861">
        <f>Avg._Number_of_Options</f>
        <v>3</v>
      </c>
      <c r="M106" s="871" t="str">
        <f>Avg._Number_of_Design_Options_N</f>
        <v xml:space="preserve">Avg. Number of Options </v>
      </c>
      <c r="N106" s="911"/>
      <c r="O106" s="911"/>
      <c r="P106" s="745"/>
      <c r="Q106" s="749"/>
    </row>
    <row r="107" spans="1:17" s="290" customFormat="1" ht="14.25">
      <c r="A107" s="492"/>
      <c r="B107" s="361"/>
      <c r="C107" s="408">
        <f>Avg._Number_of_Sheets_per_Option</f>
        <v>4</v>
      </c>
      <c r="D107" s="115" t="str">
        <f>Avg._Number_of_Sheets_per_Option_N</f>
        <v xml:space="preserve">Avg. Number of Sheets per Option </v>
      </c>
      <c r="E107" s="371"/>
      <c r="F107" s="371"/>
      <c r="G107" s="749"/>
      <c r="H107" s="749"/>
      <c r="I107" s="320"/>
      <c r="K107" s="908"/>
      <c r="L107" s="869">
        <f>Avg._Number_of_Sheets_per_Option</f>
        <v>4</v>
      </c>
      <c r="M107" s="871" t="str">
        <f>Avg._Number_of_Sheets_per_Option_N</f>
        <v xml:space="preserve">Avg. Number of Sheets per Option </v>
      </c>
      <c r="N107" s="911"/>
      <c r="O107" s="911"/>
      <c r="P107" s="749"/>
      <c r="Q107" s="749"/>
    </row>
    <row r="108" spans="1:17" s="290" customFormat="1" ht="14.25">
      <c r="A108" s="492"/>
      <c r="B108" s="361"/>
      <c r="C108" s="408">
        <f>Avg._Number_of_Pages_in_Design_Narrative_per_Design_Option</f>
        <v>10</v>
      </c>
      <c r="D108" s="115" t="str">
        <f>Avg._Number_of_Letter_Sized_Pages_in_Design_Narrative_per_Option_N</f>
        <v>Avg. Number of Letter-Sized Pages in Design Narrative per Option</v>
      </c>
      <c r="E108" s="371"/>
      <c r="F108" s="371"/>
      <c r="G108" s="745"/>
      <c r="H108" s="749"/>
      <c r="I108" s="320"/>
      <c r="K108" s="908"/>
      <c r="L108" s="869">
        <f>Avg._Number_of_Pages_in_Design_Narrative_per_Design_Option</f>
        <v>10</v>
      </c>
      <c r="M108" s="871" t="str">
        <f>Avg._Number_of_Letter_Sized_Pages_in_Design_Narrative_per_Option_N</f>
        <v>Avg. Number of Letter-Sized Pages in Design Narrative per Option</v>
      </c>
      <c r="N108" s="911"/>
      <c r="O108" s="911"/>
      <c r="P108" s="745"/>
      <c r="Q108" s="749"/>
    </row>
    <row r="109" spans="1:17" s="290" customFormat="1" ht="14.25">
      <c r="A109" s="492"/>
      <c r="B109" s="361"/>
      <c r="C109" s="408">
        <f>Avg._Submittal_Sets_Reqd._PreDesign</f>
        <v>4</v>
      </c>
      <c r="D109" s="115" t="str">
        <f>Avg._Pre.Design_Submittal_Sets_Reqd._PreDesign_N</f>
        <v>Avg. Pre-Design Submittal Sets Reqd. (sets / submittal)</v>
      </c>
      <c r="E109" s="371"/>
      <c r="F109" s="371"/>
      <c r="G109" s="745"/>
      <c r="H109" s="750"/>
      <c r="I109" s="320"/>
      <c r="K109" s="908"/>
      <c r="L109" s="869">
        <f>'Expected Assumptions'!E17</f>
        <v>0</v>
      </c>
      <c r="M109" s="871" t="str">
        <f>Avg._Pre.Design_Submittal_Sets_Reqd._PreDesign_N</f>
        <v>Avg. Pre-Design Submittal Sets Reqd. (sets / submittal)</v>
      </c>
      <c r="N109" s="911"/>
      <c r="O109" s="911"/>
      <c r="P109" s="745"/>
      <c r="Q109" s="750"/>
    </row>
    <row r="110" spans="1:17" s="290" customFormat="1" ht="14.25">
      <c r="A110" s="492"/>
      <c r="B110" s="361"/>
      <c r="C110" s="775">
        <f>Avg._Per_Page_Copy_Cost</f>
        <v>0.15</v>
      </c>
      <c r="D110" s="118" t="str">
        <f>Avg._Per_Page_Copy_Cost_N</f>
        <v>Avg. Per Page Copy Cost ($ / page)</v>
      </c>
      <c r="E110" s="371"/>
      <c r="F110" s="371"/>
      <c r="G110" s="745"/>
      <c r="H110" s="745"/>
      <c r="I110" s="320"/>
      <c r="K110" s="908"/>
      <c r="L110" s="775">
        <f>'Expected Assumptions'!E64</f>
        <v>0</v>
      </c>
      <c r="M110" s="874" t="str">
        <f>Avg._Per_Page_Copy_Cost_N</f>
        <v>Avg. Per Page Copy Cost ($ / page)</v>
      </c>
      <c r="N110" s="911"/>
      <c r="O110" s="911"/>
      <c r="P110" s="745"/>
      <c r="Q110" s="745"/>
    </row>
    <row r="111" spans="1:17" s="290" customFormat="1" ht="14.25">
      <c r="A111" s="492"/>
      <c r="B111" s="361"/>
      <c r="C111" s="775">
        <f>Avg._Per_Sheet_Copy_Cost</f>
        <v>3</v>
      </c>
      <c r="D111" s="118" t="str">
        <f>Avg._Per_Sheet_Copy_Cost_N</f>
        <v>Avg. Per Sheet Copy Cost ($ / sheet)</v>
      </c>
      <c r="E111" s="371"/>
      <c r="F111" s="371"/>
      <c r="G111" s="745"/>
      <c r="H111" s="745"/>
      <c r="I111" s="320"/>
      <c r="K111" s="908"/>
      <c r="L111" s="775">
        <f>'Expected Assumptions'!E65</f>
        <v>0</v>
      </c>
      <c r="M111" s="874" t="str">
        <f>Avg._Per_Sheet_Copy_Cost_N</f>
        <v>Avg. Per Sheet Copy Cost ($ / sheet)</v>
      </c>
      <c r="N111" s="911"/>
      <c r="O111" s="911"/>
      <c r="P111" s="745"/>
      <c r="Q111" s="745"/>
    </row>
    <row r="112" spans="1:17" s="290" customFormat="1">
      <c r="A112" s="492"/>
      <c r="B112" s="372"/>
      <c r="C112" s="738">
        <f>'Current Assumptions'!B77</f>
        <v>6.8000000000000005E-2</v>
      </c>
      <c r="D112" s="420" t="s">
        <v>824</v>
      </c>
      <c r="E112" s="361"/>
      <c r="F112" s="361"/>
      <c r="G112" s="751"/>
      <c r="H112" s="745"/>
      <c r="I112" s="320"/>
      <c r="K112" s="912"/>
      <c r="L112" s="738">
        <f>'Expected Assumptions'!E77</f>
        <v>0</v>
      </c>
      <c r="M112" s="894" t="s">
        <v>824</v>
      </c>
      <c r="N112" s="908"/>
      <c r="O112" s="908"/>
      <c r="P112" s="751"/>
      <c r="Q112" s="745"/>
    </row>
    <row r="113" spans="1:17" s="290" customFormat="1">
      <c r="A113" s="492"/>
      <c r="B113" s="361"/>
      <c r="C113" s="359"/>
      <c r="D113" s="406"/>
      <c r="E113" s="356"/>
      <c r="F113" s="356"/>
      <c r="G113" s="745"/>
      <c r="H113" s="745"/>
      <c r="I113" s="320"/>
      <c r="K113" s="908"/>
      <c r="L113" s="906"/>
      <c r="M113" s="867"/>
      <c r="N113" s="904"/>
      <c r="O113" s="904"/>
      <c r="P113" s="745"/>
      <c r="Q113" s="745"/>
    </row>
    <row r="114" spans="1:17" s="290" customFormat="1">
      <c r="A114" s="492"/>
      <c r="B114" s="358"/>
      <c r="C114" s="779">
        <f>Planner_Administrative_Rate</f>
        <v>16.82</v>
      </c>
      <c r="D114" s="118" t="str">
        <f>Planner_Administrative_Rate_N</f>
        <v>Planner Administrative Rate ($ / hour)</v>
      </c>
      <c r="E114" s="359"/>
      <c r="F114" s="359"/>
      <c r="G114" s="743">
        <f>C114*C112*C109</f>
        <v>4.5750400000000004</v>
      </c>
      <c r="H114" s="745"/>
      <c r="I114" s="320"/>
      <c r="K114" s="905"/>
      <c r="L114" s="779">
        <f>Planner_Administrative_Rate</f>
        <v>16.82</v>
      </c>
      <c r="M114" s="874" t="str">
        <f>Planner_Administrative_Rate_N</f>
        <v>Planner Administrative Rate ($ / hour)</v>
      </c>
      <c r="N114" s="906"/>
      <c r="O114" s="906"/>
      <c r="P114" s="930">
        <f>L114*L112*L109</f>
        <v>0</v>
      </c>
      <c r="Q114" s="745"/>
    </row>
    <row r="115" spans="1:17" s="290" customFormat="1">
      <c r="A115" s="492"/>
      <c r="B115" s="358"/>
      <c r="C115" s="373"/>
      <c r="D115" s="404"/>
      <c r="E115" s="370"/>
      <c r="F115" s="359"/>
      <c r="G115" s="165"/>
      <c r="H115" s="745"/>
      <c r="I115" s="320"/>
      <c r="K115" s="905"/>
      <c r="L115" s="913"/>
      <c r="M115" s="864"/>
      <c r="N115" s="910"/>
      <c r="O115" s="906"/>
      <c r="P115" s="888"/>
      <c r="Q115" s="745"/>
    </row>
    <row r="116" spans="1:17" s="290" customFormat="1">
      <c r="A116" s="492"/>
      <c r="B116" s="358"/>
      <c r="C116" s="359"/>
      <c r="D116" s="404" t="s">
        <v>199</v>
      </c>
      <c r="E116" s="359"/>
      <c r="F116" s="359"/>
      <c r="G116" s="739">
        <f>C106*((C107*C111)+(C108*C110))*C109</f>
        <v>162</v>
      </c>
      <c r="H116" s="745"/>
      <c r="I116" s="320"/>
      <c r="K116" s="905"/>
      <c r="L116" s="906"/>
      <c r="M116" s="864" t="s">
        <v>199</v>
      </c>
      <c r="N116" s="906"/>
      <c r="O116" s="906"/>
      <c r="P116" s="739">
        <f>L106*((L107*L111)+(L108*L110))*L109</f>
        <v>0</v>
      </c>
      <c r="Q116" s="745"/>
    </row>
    <row r="117" spans="1:17" s="290" customFormat="1">
      <c r="A117" s="492"/>
      <c r="B117" s="358"/>
      <c r="C117" s="356"/>
      <c r="D117" s="356"/>
      <c r="E117" s="356"/>
      <c r="F117" s="356"/>
      <c r="G117" s="745"/>
      <c r="H117" s="745"/>
      <c r="I117" s="320"/>
      <c r="K117" s="905"/>
      <c r="L117" s="904"/>
      <c r="M117" s="904"/>
      <c r="N117" s="904"/>
      <c r="O117" s="904"/>
      <c r="P117" s="745"/>
      <c r="Q117" s="745"/>
    </row>
    <row r="118" spans="1:17" ht="15" customHeight="1" thickBot="1">
      <c r="B118" s="361"/>
      <c r="C118" s="356"/>
      <c r="D118" s="406" t="s">
        <v>42</v>
      </c>
      <c r="E118" s="356"/>
      <c r="F118" s="356"/>
      <c r="G118" s="745"/>
      <c r="H118" s="748">
        <f>SUM(G114:G116)</f>
        <v>166.57504</v>
      </c>
      <c r="I118" s="32"/>
      <c r="K118" s="908"/>
      <c r="L118" s="904"/>
      <c r="M118" s="867" t="s">
        <v>42</v>
      </c>
      <c r="N118" s="904"/>
      <c r="O118" s="904"/>
      <c r="P118" s="745"/>
      <c r="Q118" s="748">
        <f>SUM(P114:P116)</f>
        <v>0</v>
      </c>
    </row>
    <row r="119" spans="1:17">
      <c r="B119" s="358"/>
      <c r="C119" s="359"/>
      <c r="D119" s="360"/>
      <c r="E119" s="360"/>
      <c r="F119" s="360"/>
      <c r="G119" s="752"/>
      <c r="H119" s="745"/>
      <c r="I119" s="32"/>
      <c r="K119" s="905"/>
      <c r="L119" s="906"/>
      <c r="M119" s="907"/>
      <c r="N119" s="907"/>
      <c r="O119" s="907"/>
      <c r="P119" s="752"/>
      <c r="Q119" s="745"/>
    </row>
    <row r="120" spans="1:17" ht="12.75" customHeight="1">
      <c r="A120" s="1314" t="s">
        <v>979</v>
      </c>
      <c r="B120" s="409" t="s">
        <v>560</v>
      </c>
      <c r="C120" s="68" t="s">
        <v>209</v>
      </c>
      <c r="G120" s="742"/>
      <c r="H120" s="744"/>
      <c r="I120" s="32"/>
      <c r="J120" s="32"/>
      <c r="K120" s="870" t="s">
        <v>560</v>
      </c>
      <c r="L120" s="866" t="s">
        <v>209</v>
      </c>
      <c r="M120" s="859"/>
      <c r="N120" s="859"/>
      <c r="O120" s="859"/>
      <c r="P120" s="742"/>
      <c r="Q120" s="744"/>
    </row>
    <row r="121" spans="1:17">
      <c r="A121" s="1314"/>
      <c r="B121" s="109"/>
      <c r="C121" s="486">
        <f>'Current Assumptions'!B76</f>
        <v>2</v>
      </c>
      <c r="D121" s="115" t="s">
        <v>931</v>
      </c>
      <c r="E121" s="290"/>
      <c r="F121" s="290"/>
      <c r="G121" s="742"/>
      <c r="H121" s="744"/>
      <c r="I121" s="32"/>
      <c r="J121" s="32"/>
      <c r="K121" s="870"/>
      <c r="L121" s="915">
        <f>'Expected Assumptions'!E76</f>
        <v>2</v>
      </c>
      <c r="M121" s="871" t="s">
        <v>931</v>
      </c>
      <c r="N121" s="859"/>
      <c r="O121" s="859"/>
      <c r="P121" s="742"/>
      <c r="Q121" s="744"/>
    </row>
    <row r="122" spans="1:17">
      <c r="B122" s="109"/>
      <c r="C122" s="737">
        <f>'Current Assumptions'!B78</f>
        <v>20.100000000000001</v>
      </c>
      <c r="D122" s="871" t="s">
        <v>552</v>
      </c>
      <c r="E122" s="290"/>
      <c r="F122" s="290"/>
      <c r="G122" s="742"/>
      <c r="H122" s="744"/>
      <c r="I122" s="32"/>
      <c r="J122" s="32"/>
      <c r="K122" s="870"/>
      <c r="L122" s="737">
        <f>'Expected Assumptions'!E78</f>
        <v>0</v>
      </c>
      <c r="M122" s="871" t="s">
        <v>552</v>
      </c>
      <c r="N122" s="859"/>
      <c r="O122" s="859"/>
      <c r="P122" s="742"/>
      <c r="Q122" s="744"/>
    </row>
    <row r="123" spans="1:17">
      <c r="B123" s="109"/>
      <c r="C123" s="838">
        <f>'Current Assumptions'!B79</f>
        <v>0.5</v>
      </c>
      <c r="D123" s="616" t="s">
        <v>934</v>
      </c>
      <c r="E123" s="290"/>
      <c r="F123" s="290"/>
      <c r="G123" s="742"/>
      <c r="H123" s="744"/>
      <c r="I123" s="157"/>
      <c r="J123" s="36"/>
      <c r="K123" s="870"/>
      <c r="L123" s="838">
        <f>'Expected Assumptions'!E79</f>
        <v>0.5</v>
      </c>
      <c r="M123" s="881" t="s">
        <v>934</v>
      </c>
      <c r="N123" s="859"/>
      <c r="O123" s="859"/>
      <c r="P123" s="742"/>
      <c r="Q123" s="744"/>
    </row>
    <row r="124" spans="1:17">
      <c r="C124" s="400"/>
      <c r="G124" s="742"/>
      <c r="H124" s="744"/>
      <c r="K124" s="859"/>
      <c r="L124" s="859"/>
      <c r="M124" s="859"/>
      <c r="N124" s="859"/>
      <c r="O124" s="859"/>
      <c r="P124" s="742"/>
      <c r="Q124" s="744"/>
    </row>
    <row r="125" spans="1:17">
      <c r="C125" s="776">
        <f>Planner_Administrative_Rate</f>
        <v>16.82</v>
      </c>
      <c r="D125" s="118" t="str">
        <f>Planner_Administrative_Rate_N</f>
        <v>Planner Administrative Rate ($ / hour)</v>
      </c>
      <c r="E125" s="350"/>
      <c r="F125" s="350"/>
      <c r="G125" s="743">
        <f>C125*C123*C121</f>
        <v>16.82</v>
      </c>
      <c r="H125" s="744"/>
      <c r="K125" s="859"/>
      <c r="L125" s="776">
        <f>Planner_Administrative_Rate</f>
        <v>16.82</v>
      </c>
      <c r="M125" s="874" t="str">
        <f>Planner_Administrative_Rate_N</f>
        <v>Planner Administrative Rate ($ / hour)</v>
      </c>
      <c r="N125" s="901"/>
      <c r="O125" s="901"/>
      <c r="P125" s="930">
        <f>L125*L123*L121</f>
        <v>16.82</v>
      </c>
      <c r="Q125" s="744"/>
    </row>
    <row r="126" spans="1:17">
      <c r="G126" s="742"/>
      <c r="H126" s="744"/>
      <c r="K126" s="859"/>
      <c r="L126" s="859"/>
      <c r="M126" s="859"/>
      <c r="N126" s="859"/>
      <c r="O126" s="859"/>
      <c r="P126" s="742"/>
      <c r="Q126" s="744"/>
    </row>
    <row r="127" spans="1:17">
      <c r="B127" s="363"/>
      <c r="D127" s="241" t="s">
        <v>204</v>
      </c>
      <c r="G127" s="739">
        <f>C121*C122</f>
        <v>40.200000000000003</v>
      </c>
      <c r="H127" s="744"/>
      <c r="K127" s="909"/>
      <c r="L127" s="859"/>
      <c r="M127" s="894" t="s">
        <v>204</v>
      </c>
      <c r="N127" s="859"/>
      <c r="O127" s="859"/>
      <c r="P127" s="739">
        <f>L121*L122</f>
        <v>0</v>
      </c>
      <c r="Q127" s="744"/>
    </row>
    <row r="128" spans="1:17">
      <c r="G128" s="742"/>
      <c r="H128" s="744"/>
      <c r="K128" s="859"/>
      <c r="L128" s="859"/>
      <c r="M128" s="859"/>
      <c r="N128" s="859"/>
      <c r="O128" s="859"/>
      <c r="P128" s="742"/>
      <c r="Q128" s="744"/>
    </row>
    <row r="129" spans="1:17" ht="13.5" thickBot="1">
      <c r="D129" s="69" t="s">
        <v>42</v>
      </c>
      <c r="G129" s="742"/>
      <c r="H129" s="748">
        <f>SUM(G125:G127)</f>
        <v>57.02</v>
      </c>
      <c r="K129" s="859"/>
      <c r="L129" s="859"/>
      <c r="M129" s="867" t="s">
        <v>42</v>
      </c>
      <c r="N129" s="859"/>
      <c r="O129" s="859"/>
      <c r="P129" s="742"/>
      <c r="Q129" s="748">
        <f>SUM(P125:P127)</f>
        <v>16.82</v>
      </c>
    </row>
    <row r="130" spans="1:17">
      <c r="G130" s="742"/>
      <c r="H130" s="744"/>
      <c r="K130" s="859"/>
      <c r="L130" s="859"/>
      <c r="M130" s="859"/>
      <c r="N130" s="859"/>
      <c r="O130" s="859"/>
      <c r="P130" s="742"/>
      <c r="Q130" s="744"/>
    </row>
    <row r="131" spans="1:17" s="492" customFormat="1" ht="12.75" customHeight="1">
      <c r="A131" s="1314" t="s">
        <v>979</v>
      </c>
      <c r="B131" s="529" t="s">
        <v>827</v>
      </c>
      <c r="C131" s="526" t="s">
        <v>830</v>
      </c>
      <c r="G131" s="745"/>
      <c r="H131" s="744"/>
      <c r="I131" s="401"/>
      <c r="K131" s="870" t="s">
        <v>827</v>
      </c>
      <c r="L131" s="866" t="s">
        <v>830</v>
      </c>
      <c r="M131" s="859"/>
      <c r="N131" s="859"/>
      <c r="O131" s="859"/>
      <c r="P131" s="745"/>
      <c r="Q131" s="744"/>
    </row>
    <row r="132" spans="1:17" s="492" customFormat="1">
      <c r="A132" s="1314"/>
      <c r="B132" s="529"/>
      <c r="C132" s="486">
        <f>'Current Assumptions'!B76</f>
        <v>2</v>
      </c>
      <c r="D132" s="115" t="s">
        <v>931</v>
      </c>
      <c r="G132" s="742"/>
      <c r="H132" s="744"/>
      <c r="I132" s="401"/>
      <c r="K132" s="870"/>
      <c r="L132" s="915">
        <f>'Expected Assumptions'!E76</f>
        <v>2</v>
      </c>
      <c r="M132" s="871" t="s">
        <v>931</v>
      </c>
      <c r="N132" s="859"/>
      <c r="O132" s="859"/>
      <c r="P132" s="742"/>
      <c r="Q132" s="744"/>
    </row>
    <row r="133" spans="1:17" s="492" customFormat="1">
      <c r="C133" s="902">
        <f>Avg._Time_to_Log_Transmittals</f>
        <v>0.25</v>
      </c>
      <c r="D133" s="115" t="str">
        <f>Avg._Time_to_Log_Transmittals_N</f>
        <v>Avg. Time to Log (hours / transmittal)</v>
      </c>
      <c r="G133" s="742"/>
      <c r="H133" s="744"/>
      <c r="I133" s="401"/>
      <c r="K133" s="859"/>
      <c r="L133" s="902">
        <f>'Expected Assumptions'!E13</f>
        <v>0</v>
      </c>
      <c r="M133" s="871" t="str">
        <f>Avg._Time_to_Log_Transmittals_N</f>
        <v>Avg. Time to Log (hours / transmittal)</v>
      </c>
      <c r="N133" s="859"/>
      <c r="O133" s="859"/>
      <c r="P133" s="742"/>
      <c r="Q133" s="744"/>
    </row>
    <row r="134" spans="1:17" s="492" customFormat="1">
      <c r="G134" s="742"/>
      <c r="H134" s="744"/>
      <c r="I134" s="401"/>
      <c r="K134" s="859"/>
      <c r="L134" s="859"/>
      <c r="M134" s="859"/>
      <c r="N134" s="859"/>
      <c r="O134" s="859"/>
      <c r="P134" s="742"/>
      <c r="Q134" s="744"/>
    </row>
    <row r="135" spans="1:17" s="492" customFormat="1" ht="13.15" customHeight="1">
      <c r="C135" s="776">
        <f>Planner_Administrative_Rate</f>
        <v>16.82</v>
      </c>
      <c r="D135" s="474" t="str">
        <f>Planner_Administrative_Rate_N</f>
        <v>Planner Administrative Rate ($ / hour)</v>
      </c>
      <c r="E135" s="53"/>
      <c r="F135" s="53"/>
      <c r="G135" s="739">
        <f>C135*(C132*C133)</f>
        <v>8.41</v>
      </c>
      <c r="H135" s="744"/>
      <c r="I135" s="401"/>
      <c r="K135" s="859"/>
      <c r="L135" s="776">
        <f>Planner_Administrative_Rate</f>
        <v>16.82</v>
      </c>
      <c r="M135" s="874" t="str">
        <f>Planner_Administrative_Rate_N</f>
        <v>Planner Administrative Rate ($ / hour)</v>
      </c>
      <c r="N135" s="860"/>
      <c r="O135" s="860"/>
      <c r="P135" s="739">
        <f>L135*(L132*L133)</f>
        <v>0</v>
      </c>
      <c r="Q135" s="744"/>
    </row>
    <row r="136" spans="1:17" s="492" customFormat="1" ht="15" customHeight="1">
      <c r="G136" s="742"/>
      <c r="H136" s="744"/>
      <c r="I136" s="401"/>
      <c r="K136" s="859"/>
      <c r="L136" s="859"/>
      <c r="M136" s="859"/>
      <c r="N136" s="859"/>
      <c r="O136" s="859"/>
      <c r="P136" s="742"/>
      <c r="Q136" s="744"/>
    </row>
    <row r="137" spans="1:17" s="492" customFormat="1" ht="13.5" thickBot="1">
      <c r="D137" s="527" t="s">
        <v>42</v>
      </c>
      <c r="G137" s="742"/>
      <c r="H137" s="740">
        <f>G135</f>
        <v>8.41</v>
      </c>
      <c r="I137" s="544"/>
      <c r="K137" s="859"/>
      <c r="L137" s="859"/>
      <c r="M137" s="867" t="s">
        <v>42</v>
      </c>
      <c r="N137" s="859"/>
      <c r="O137" s="859"/>
      <c r="P137" s="742"/>
      <c r="Q137" s="740">
        <f>P135</f>
        <v>0</v>
      </c>
    </row>
    <row r="138" spans="1:17" s="492" customFormat="1" ht="15" customHeight="1">
      <c r="G138" s="742"/>
      <c r="H138" s="744"/>
      <c r="I138" s="401"/>
      <c r="K138" s="859"/>
      <c r="L138" s="859"/>
      <c r="M138" s="859"/>
      <c r="N138" s="859"/>
      <c r="O138" s="859"/>
      <c r="P138" s="742"/>
      <c r="Q138" s="744"/>
    </row>
    <row r="139" spans="1:17">
      <c r="B139" s="128"/>
      <c r="C139" s="128"/>
      <c r="D139" s="128"/>
      <c r="E139" s="128"/>
      <c r="F139" s="128"/>
      <c r="G139" s="742"/>
      <c r="H139" s="744"/>
      <c r="K139" s="859"/>
      <c r="L139" s="859"/>
      <c r="M139" s="859"/>
      <c r="N139" s="859"/>
      <c r="O139" s="859"/>
      <c r="P139" s="742"/>
      <c r="Q139" s="744"/>
    </row>
    <row r="140" spans="1:17" ht="13.5" thickBot="1">
      <c r="G140" s="753" t="s">
        <v>179</v>
      </c>
      <c r="H140" s="741">
        <f>SUM(H41:H137)</f>
        <v>560.04007999999999</v>
      </c>
      <c r="K140" s="859"/>
      <c r="L140" s="859"/>
      <c r="M140" s="859"/>
      <c r="N140" s="859"/>
      <c r="O140" s="859"/>
      <c r="P140" s="753" t="s">
        <v>179</v>
      </c>
      <c r="Q140" s="741">
        <f>SUM(Q41:Q137)</f>
        <v>57.35</v>
      </c>
    </row>
    <row r="141" spans="1:17" ht="13.5" thickTop="1">
      <c r="D141" s="32"/>
      <c r="E141" s="32"/>
      <c r="F141" s="32"/>
      <c r="G141" s="32"/>
      <c r="H141" s="533"/>
    </row>
    <row r="142" spans="1:17">
      <c r="D142" s="198"/>
      <c r="E142" s="32"/>
      <c r="F142" s="32"/>
      <c r="G142" s="32"/>
      <c r="H142" s="533"/>
    </row>
    <row r="143" spans="1:17">
      <c r="D143" s="199"/>
      <c r="E143" s="32"/>
      <c r="F143" s="32"/>
      <c r="G143" s="32"/>
      <c r="H143" s="533"/>
    </row>
    <row r="144" spans="1:17">
      <c r="D144" s="32"/>
      <c r="E144" s="32"/>
      <c r="F144" s="32"/>
      <c r="G144" s="32"/>
      <c r="H144" s="533"/>
    </row>
    <row r="145" spans="4:8">
      <c r="D145" s="32"/>
      <c r="E145" s="32"/>
      <c r="F145" s="32"/>
      <c r="G145" s="32"/>
      <c r="H145" s="533"/>
    </row>
  </sheetData>
  <customSheetViews>
    <customSheetView guid="{0C5E73BF-4F4A-42B1-AFFC-19145C7AC19A}">
      <selection activeCell="I10" sqref="I10:U13"/>
      <pageMargins left="0.7" right="0.7" top="0.75" bottom="0.75" header="0.3" footer="0.3"/>
      <pageSetup scale="70" orientation="portrait" r:id="rId1"/>
    </customSheetView>
    <customSheetView guid="{F7690BCD-287A-473A-9EA1-298139938D77}" topLeftCell="A97">
      <selection activeCell="G96" sqref="G96"/>
      <pageMargins left="0.7" right="0.7" top="0.75" bottom="0.75" header="0.3" footer="0.3"/>
      <pageSetup orientation="portrait" r:id="rId2"/>
    </customSheetView>
    <customSheetView guid="{8F78BEB5-8927-4030-9153-90C7FA4937A5}" topLeftCell="A4">
      <selection activeCell="B33" sqref="B33"/>
      <pageMargins left="0.7" right="0.7" top="0.75" bottom="0.75" header="0.3" footer="0.3"/>
      <pageSetup orientation="portrait" r:id="rId3"/>
    </customSheetView>
    <customSheetView guid="{81801A75-92C7-4ED5-97DB-E3E6B3965D30}" topLeftCell="A67">
      <selection activeCell="A87" sqref="A87"/>
      <pageMargins left="0.7" right="0.7" top="0.75" bottom="0.75" header="0.3" footer="0.3"/>
      <pageSetup orientation="portrait" r:id="rId4"/>
    </customSheetView>
  </customSheetViews>
  <mergeCells count="12">
    <mergeCell ref="A105:A106"/>
    <mergeCell ref="A120:A121"/>
    <mergeCell ref="A131:A132"/>
    <mergeCell ref="A64:A65"/>
    <mergeCell ref="A74:A75"/>
    <mergeCell ref="A85:A86"/>
    <mergeCell ref="A95:A96"/>
    <mergeCell ref="C6:I6"/>
    <mergeCell ref="C18:Q18"/>
    <mergeCell ref="A28:A29"/>
    <mergeCell ref="A43:A44"/>
    <mergeCell ref="A54:A55"/>
  </mergeCells>
  <pageMargins left="0.7" right="0.7" top="0.75" bottom="0.75" header="0.3" footer="0.3"/>
  <pageSetup scale="70" orientation="portrait"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157</vt:i4>
      </vt:variant>
    </vt:vector>
  </HeadingPairs>
  <TitlesOfParts>
    <vt:vector size="199" baseType="lpstr">
      <vt:lpstr>OfficePaperVsExpectedDeltas</vt:lpstr>
      <vt:lpstr>Intro</vt:lpstr>
      <vt:lpstr>Summary</vt:lpstr>
      <vt:lpstr>Summary of Savings by Category</vt:lpstr>
      <vt:lpstr>Current Assumptions</vt:lpstr>
      <vt:lpstr>Expected Assumptions</vt:lpstr>
      <vt:lpstr>010_Facility_Criteria</vt:lpstr>
      <vt:lpstr>020_Discipline_Specifications</vt:lpstr>
      <vt:lpstr>030_Feasibility_Study</vt:lpstr>
      <vt:lpstr>040_Project_Definition</vt:lpstr>
      <vt:lpstr>050_Space_Program</vt:lpstr>
      <vt:lpstr>060_Product_Program</vt:lpstr>
      <vt:lpstr>070_Request_For_Proposal</vt:lpstr>
      <vt:lpstr>080_Design_Early</vt:lpstr>
      <vt:lpstr>090_Design_Schematic</vt:lpstr>
      <vt:lpstr>100_Design_Coordinated_PTT_PTC</vt:lpstr>
      <vt:lpstr>110_Design_Final</vt:lpstr>
      <vt:lpstr>120_Request_For_Proposal</vt:lpstr>
      <vt:lpstr>130_Inquiry_Issue</vt:lpstr>
      <vt:lpstr>01_Facility_Criteria</vt:lpstr>
      <vt:lpstr>02_Dicipline_Specs</vt:lpstr>
      <vt:lpstr>09_Design_Issue</vt:lpstr>
      <vt:lpstr>12_Bid_Issue</vt:lpstr>
      <vt:lpstr>140_Pre-Construction_Plan</vt:lpstr>
      <vt:lpstr>150_Inquiry_Issue_(RFI)</vt:lpstr>
      <vt:lpstr>160_Product_Type_Selection</vt:lpstr>
      <vt:lpstr>170_System_Layout</vt:lpstr>
      <vt:lpstr>180_Submittal_Package</vt:lpstr>
      <vt:lpstr>190_Submittal_Issue</vt:lpstr>
      <vt:lpstr>200_Purchase_Order</vt:lpstr>
      <vt:lpstr>210_Product_Installation</vt:lpstr>
      <vt:lpstr>220_Start-Up</vt:lpstr>
      <vt:lpstr>230_Product_Inspection</vt:lpstr>
      <vt:lpstr>17_Construction_Issue</vt:lpstr>
      <vt:lpstr>240_Punchlist_Issue</vt:lpstr>
      <vt:lpstr>250_Turnover_Package</vt:lpstr>
      <vt:lpstr>22_Space_Condition</vt:lpstr>
      <vt:lpstr>23_Product_Parts_Replacement</vt:lpstr>
      <vt:lpstr>24_Remodel</vt:lpstr>
      <vt:lpstr>25_Expand</vt:lpstr>
      <vt:lpstr>26_Demolosh</vt:lpstr>
      <vt:lpstr>ProductCount</vt:lpstr>
      <vt:lpstr>Architect_Administrative_Rate</vt:lpstr>
      <vt:lpstr>'Expected Assumptions'!Architect_Administrative_Rate_N</vt:lpstr>
      <vt:lpstr>Architect_Administrative_Rate_N</vt:lpstr>
      <vt:lpstr>Assistant_Construction_Project_Manager_Rate</vt:lpstr>
      <vt:lpstr>'Expected Assumptions'!Assistant_Construction_Project_Manager_Rate_N</vt:lpstr>
      <vt:lpstr>Assistant_Construction_Project_Manager_Rate_N</vt:lpstr>
      <vt:lpstr>'Expected Assumptions'!AssumptionsInputs</vt:lpstr>
      <vt:lpstr>AssumptionsInputs</vt:lpstr>
      <vt:lpstr>Avg._Count_Tagged_Components</vt:lpstr>
      <vt:lpstr>'Expected Assumptions'!Avg._Count_Tagged_Components_components_project_N</vt:lpstr>
      <vt:lpstr>Avg._Count_Tagged_Components_components_project_N</vt:lpstr>
      <vt:lpstr>Avg._Number_of_Design_Coordinated_Drawings</vt:lpstr>
      <vt:lpstr>'Expected Assumptions'!Avg._Number_of_Design_Coordinated_Drawings_N</vt:lpstr>
      <vt:lpstr>Avg._Number_of_Design_Coordinated_Drawings_N</vt:lpstr>
      <vt:lpstr>Avg._Number_of_Design_Early_Drawings</vt:lpstr>
      <vt:lpstr>'Expected Assumptions'!Avg._Number_of_Design_Early_Drawings_N</vt:lpstr>
      <vt:lpstr>Avg._Number_of_Design_Early_Drawings_N</vt:lpstr>
      <vt:lpstr>Avg._Number_of_Design_Final_Drawings</vt:lpstr>
      <vt:lpstr>'Expected Assumptions'!Avg._Number_of_Design_Final_Drawings_N</vt:lpstr>
      <vt:lpstr>Avg._Number_of_Design_Final_Drawings_N</vt:lpstr>
      <vt:lpstr>'Expected Assumptions'!Avg._Number_of_Design_Options_N</vt:lpstr>
      <vt:lpstr>Avg._Number_of_Design_Options_N</vt:lpstr>
      <vt:lpstr>Avg._Number_of_Design_Schematic_Drawings</vt:lpstr>
      <vt:lpstr>'Expected Assumptions'!Avg._Number_of_Design_Schematic_Drawings_N</vt:lpstr>
      <vt:lpstr>Avg._Number_of_Design_Schematic_Drawings_N</vt:lpstr>
      <vt:lpstr>Avg._Number_of_Equipment_Types</vt:lpstr>
      <vt:lpstr>'Expected Assumptions'!Avg._Number_of_Equipment_Types_N</vt:lpstr>
      <vt:lpstr>Avg._Number_of_Equipment_Types_N</vt:lpstr>
      <vt:lpstr>'Expected Assumptions'!Avg._Number_of_Letter_Sized_Pages_in_Design_Narrative_per_Option_N</vt:lpstr>
      <vt:lpstr>Avg._Number_of_Letter_Sized_Pages_in_Design_Narrative_per_Option_N</vt:lpstr>
      <vt:lpstr>Avg._Number_of_Options</vt:lpstr>
      <vt:lpstr>Avg._Number_of_Pages_in_a_Design_Coordinated_Narrative</vt:lpstr>
      <vt:lpstr>'Expected Assumptions'!Avg._Number_of_Pages_in_a_Design_Coordinated_Narrative_N</vt:lpstr>
      <vt:lpstr>Avg._Number_of_Pages_in_a_Design_Coordinated_Narrative_N</vt:lpstr>
      <vt:lpstr>Avg._Number_of_Pages_in_a_Design_Coordinated_Specification</vt:lpstr>
      <vt:lpstr>'Expected Assumptions'!Avg._Number_of_Pages_in_a_Design_Coordinated_Specification_N</vt:lpstr>
      <vt:lpstr>Avg._Number_of_Pages_in_a_Design_Coordinated_Specification_N</vt:lpstr>
      <vt:lpstr>Avg._Number_of_Pages_in_a_Design_Early_Narrative</vt:lpstr>
      <vt:lpstr>'Expected Assumptions'!Avg._Number_of_Pages_in_a_Design_Early_Narrative_N</vt:lpstr>
      <vt:lpstr>Avg._Number_of_Pages_in_a_Design_Early_Narrative_N</vt:lpstr>
      <vt:lpstr>Avg._Number_of_Pages_in_a_Design_Final_Narrative</vt:lpstr>
      <vt:lpstr>'Expected Assumptions'!Avg._Number_of_Pages_in_a_Design_Final_Narrative_N</vt:lpstr>
      <vt:lpstr>Avg._Number_of_Pages_in_a_Design_Final_Narrative_N</vt:lpstr>
      <vt:lpstr>Avg._Number_of_Pages_in_a_Design_Final_Specification</vt:lpstr>
      <vt:lpstr>'Expected Assumptions'!Avg._Number_of_Pages_in_a_Design_Final_Specification_N</vt:lpstr>
      <vt:lpstr>Avg._Number_of_Pages_in_a_Design_Final_Specification_N</vt:lpstr>
      <vt:lpstr>'Expected Assumptions'!Avg._Number_of_Pages_in_a_Design_Schematic_N</vt:lpstr>
      <vt:lpstr>Avg._Number_of_Pages_in_a_Design_Schematic_N</vt:lpstr>
      <vt:lpstr>Avg._Number_of_Pages_in_a_Design_Schematic_Narrative</vt:lpstr>
      <vt:lpstr>Avg._Number_of_Pages_in_a_Design_Schematic_Specification</vt:lpstr>
      <vt:lpstr>'Expected Assumptions'!Avg._Number_of_Pages_in_a_Design_Schematic_Specification_N</vt:lpstr>
      <vt:lpstr>Avg._Number_of_Pages_in_a_Design_Schematic_Specification_N</vt:lpstr>
      <vt:lpstr>Avg._Number_of_Pages_in_Design_Narrative_per_Design_Option</vt:lpstr>
      <vt:lpstr>Avg._Number_of_Pages_in_Discipline_Specification</vt:lpstr>
      <vt:lpstr>'Expected Assumptions'!Avg._Number_of_Pages_in_Discipline_Specification_N</vt:lpstr>
      <vt:lpstr>Avg._Number_of_Pages_in_Discipline_Specification_N</vt:lpstr>
      <vt:lpstr>Avg._Number_of_Pages_in_Front_Matter</vt:lpstr>
      <vt:lpstr>'Expected Assumptions'!Avg._Number_of_Pages_in_Front_Matter_N</vt:lpstr>
      <vt:lpstr>Avg._Number_of_Pages_in_Front_Matter_N</vt:lpstr>
      <vt:lpstr>Avg._Number_of_Pages_in_Product_Program</vt:lpstr>
      <vt:lpstr>'Expected Assumptions'!Avg._Number_of_Pages_in_Product_Program_N</vt:lpstr>
      <vt:lpstr>Avg._Number_of_Pages_in_Product_Program_N</vt:lpstr>
      <vt:lpstr>Avg._Number_of_Pages_in_Project_Definition</vt:lpstr>
      <vt:lpstr>'Expected Assumptions'!Avg._Number_of_Pages_in_Project_Definition_N</vt:lpstr>
      <vt:lpstr>Avg._Number_of_Pages_in_Project_Definition_N</vt:lpstr>
      <vt:lpstr>Avg._Number_of_Pages_in_Space_Program</vt:lpstr>
      <vt:lpstr>'Expected Assumptions'!Avg._Number_of_Pages_in_Space_Program_N</vt:lpstr>
      <vt:lpstr>Avg._Number_of_Pages_in_Space_Program_N</vt:lpstr>
      <vt:lpstr>Avg._Number_of_Pages_in_Technical_Criteria</vt:lpstr>
      <vt:lpstr>'Expected Assumptions'!Avg._Number_of_Pages_in_Technical_Criteria_N</vt:lpstr>
      <vt:lpstr>Avg._Number_of_Pages_in_Technical_Criteria_N</vt:lpstr>
      <vt:lpstr>Avg._Number_of_Sheets_per_Option</vt:lpstr>
      <vt:lpstr>'Expected Assumptions'!Avg._Number_of_Sheets_per_Option_N</vt:lpstr>
      <vt:lpstr>Avg._Number_of_Sheets_per_Option_N</vt:lpstr>
      <vt:lpstr>Avg._Number_of_Space_Types_per_Building</vt:lpstr>
      <vt:lpstr>'Expected Assumptions'!Avg._Number_of_Space_Types_per_Building_N</vt:lpstr>
      <vt:lpstr>Avg._Number_of_Space_Types_per_Building_N</vt:lpstr>
      <vt:lpstr>Avg._Number_of_Submittal_Sheets_in_a_Submittal_Item</vt:lpstr>
      <vt:lpstr>'Expected Assumptions'!Avg._Number_of_Submittal_Sheets_in_a_Submittal_Item_N</vt:lpstr>
      <vt:lpstr>Avg._Number_of_Submittal_Sheets_in_a_Submittal_Item_N</vt:lpstr>
      <vt:lpstr>'Expected Assumptions'!Avg._of_Number_Design_Early_Drawings_N</vt:lpstr>
      <vt:lpstr>Avg._of_Number_Design_Early_Drawings_N</vt:lpstr>
      <vt:lpstr>'Expected Assumptions'!Avg._of_Number_of_Pages_in_a_Design_Coordinated_Narrative_N</vt:lpstr>
      <vt:lpstr>Avg._of_Number_of_Pages_in_a_Design_Coordinated_Narrative_N</vt:lpstr>
      <vt:lpstr>Avg._Per_Page_Copy_Cost</vt:lpstr>
      <vt:lpstr>'Expected Assumptions'!Avg._Per_Page_Copy_Cost_N</vt:lpstr>
      <vt:lpstr>Avg._Per_Page_Copy_Cost_N</vt:lpstr>
      <vt:lpstr>Avg._Per_Sheet_Copy_Cost</vt:lpstr>
      <vt:lpstr>'Expected Assumptions'!Avg._Per_Sheet_Copy_Cost_N</vt:lpstr>
      <vt:lpstr>Avg._Per_Sheet_Copy_Cost_N</vt:lpstr>
      <vt:lpstr>'Expected Assumptions'!Avg._Pre.Design_Submittal_Sets_Reqd._PreDesign_N</vt:lpstr>
      <vt:lpstr>Avg._Pre.Design_Submittal_Sets_Reqd._PreDesign_N</vt:lpstr>
      <vt:lpstr>Avg._Submittal_Package</vt:lpstr>
      <vt:lpstr>'Expected Assumptions'!Avg._Submittal_Package_N</vt:lpstr>
      <vt:lpstr>Avg._Submittal_Package_N</vt:lpstr>
      <vt:lpstr>Avg._Submittal_Pages</vt:lpstr>
      <vt:lpstr>'Expected Assumptions'!Avg._Submittal_Pages_N</vt:lpstr>
      <vt:lpstr>Avg._Submittal_Pages_N</vt:lpstr>
      <vt:lpstr>Avg._Submittal_Sets_Reqd.</vt:lpstr>
      <vt:lpstr>Avg._Submittal_Sets_Reqd._Design</vt:lpstr>
      <vt:lpstr>'Expected Assumptions'!Avg._Submittal_Sets_Reqd._Design_N</vt:lpstr>
      <vt:lpstr>Avg._Submittal_Sets_Reqd._Design_N</vt:lpstr>
      <vt:lpstr>'Expected Assumptions'!Avg._Submittal_Sets_Reqd._N</vt:lpstr>
      <vt:lpstr>Avg._Submittal_Sets_Reqd._N</vt:lpstr>
      <vt:lpstr>Avg._Submittal_Sets_Reqd._PreDesign</vt:lpstr>
      <vt:lpstr>'Expected Assumptions'!Avg._Sumittal_Sets_Reqd._Design_N</vt:lpstr>
      <vt:lpstr>Avg._Sumittal_Sets_Reqd._Design_N</vt:lpstr>
      <vt:lpstr>Avg._Time_to_Log__hours___transmittal_Automated</vt:lpstr>
      <vt:lpstr>Avg._Time_to_Log__hours___transmittal_Automated_N</vt:lpstr>
      <vt:lpstr>Avg._Time_to_Log_Transmittals</vt:lpstr>
      <vt:lpstr>'Expected Assumptions'!Avg._Time_to_Log_Transmittals_N</vt:lpstr>
      <vt:lpstr>Avg._Time_to_Log_Transmittals_N</vt:lpstr>
      <vt:lpstr>Avg_QTO_Time_for_Equipment_Components</vt:lpstr>
      <vt:lpstr>'Expected Assumptions'!Avg_QTO_Time_for_Equipment_Components_N</vt:lpstr>
      <vt:lpstr>Avg_QTO_Time_for_Equipment_Components_N</vt:lpstr>
      <vt:lpstr>Avg_QTO_Time_for_Spaces_in_building</vt:lpstr>
      <vt:lpstr>'Expected Assumptions'!Avg_QTO_Time_for_Spaces_in_building_N</vt:lpstr>
      <vt:lpstr>Avg_QTO_Time_for_Spaces_in_building_N</vt:lpstr>
      <vt:lpstr>'Expected Assumptions'!Avg_Spaces_per_Building_N</vt:lpstr>
      <vt:lpstr>Avg_Spaces_per_Building_N</vt:lpstr>
      <vt:lpstr>Avg_Submittal_Sets_Reqd</vt:lpstr>
      <vt:lpstr>Construction_Project_Manager_Rate</vt:lpstr>
      <vt:lpstr>'Expected Assumptions'!Construction_Project_Manager_Rate_N</vt:lpstr>
      <vt:lpstr>Construction_Project_Manager_Rate_N</vt:lpstr>
      <vt:lpstr>Contractor_Administrative_Rate</vt:lpstr>
      <vt:lpstr>'Expected Assumptions'!Contractor_Administrative_Rate_N</vt:lpstr>
      <vt:lpstr>Contractor_Administrative_Rate_N</vt:lpstr>
      <vt:lpstr>Drafter_Rate</vt:lpstr>
      <vt:lpstr>'Expected Assumptions'!Drafter_Rate_N</vt:lpstr>
      <vt:lpstr>Drafter_Rate_N</vt:lpstr>
      <vt:lpstr>'Expected Assumptions'!Expected_Named_Equipment</vt:lpstr>
      <vt:lpstr>Expected_Named_Equipment</vt:lpstr>
      <vt:lpstr>'Expected Assumptions'!Expected_New_Projects</vt:lpstr>
      <vt:lpstr>Expected_New_Projects</vt:lpstr>
      <vt:lpstr>'Expected Assumptions'!Expected_Space_Area</vt:lpstr>
      <vt:lpstr>Expected_Space_Area</vt:lpstr>
      <vt:lpstr>Licensed_Professional_Rate</vt:lpstr>
      <vt:lpstr>'Expected Assumptions'!Licensed_Professional_Rate_N</vt:lpstr>
      <vt:lpstr>Licensed_Professional_Rate_N</vt:lpstr>
      <vt:lpstr>Owner_Administrative_Rate</vt:lpstr>
      <vt:lpstr>'Expected Assumptions'!Owner_Administrative_Rate_N</vt:lpstr>
      <vt:lpstr>Owner_Administrative_Rate_N</vt:lpstr>
      <vt:lpstr>Owners_Rep._Administrative_Rate</vt:lpstr>
      <vt:lpstr>'Expected Assumptions'!Owners_Rep._Administrative_Rate_N</vt:lpstr>
      <vt:lpstr>Owners_Rep._Administrative_Rate_N</vt:lpstr>
      <vt:lpstr>Owners_Rep._Rate</vt:lpstr>
      <vt:lpstr>'Expected Assumptions'!Owners_Rep._Rate_N</vt:lpstr>
      <vt:lpstr>Owners_Rep._Rate_N</vt:lpstr>
      <vt:lpstr>Planner_Administrative_Rate</vt:lpstr>
      <vt:lpstr>'Expected Assumptions'!Planner_Administrative_Rate_N</vt:lpstr>
      <vt:lpstr>Planner_Administrative_Rate_N</vt:lpstr>
      <vt:lpstr>Planner_Rate</vt:lpstr>
      <vt:lpstr>'Expected Assumptions'!Planner_Rate_N</vt:lpstr>
      <vt:lpstr>Planner_Rate_N</vt:lpstr>
      <vt:lpstr>'010_Facility_Criteria'!Print_Area</vt:lpstr>
      <vt:lpstr>Specifier</vt:lpstr>
      <vt:lpstr>Specifier_N</vt:lpstr>
    </vt:vector>
  </TitlesOfParts>
  <Company>ACE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Bill East</dc:creator>
  <cp:lastModifiedBy>gwilliams</cp:lastModifiedBy>
  <cp:lastPrinted>2012-11-26T23:01:17Z</cp:lastPrinted>
  <dcterms:created xsi:type="dcterms:W3CDTF">2009-11-03T17:39:45Z</dcterms:created>
  <dcterms:modified xsi:type="dcterms:W3CDTF">2012-12-21T16:39:26Z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S9Connected">
    <vt:bool>true</vt:bool>
  </property>
</Properties>
</file>